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Šī_darbgrāmata" defaultThemeVersion="124226"/>
  <bookViews>
    <workbookView xWindow="600" yWindow="756" windowWidth="11100" windowHeight="5808" tabRatio="601"/>
  </bookViews>
  <sheets>
    <sheet name="Teksts_2014" sheetId="140" r:id="rId1"/>
    <sheet name="kops_ien" sheetId="165" r:id="rId2"/>
    <sheet name="kos_izd_03" sheetId="167" r:id="rId3"/>
    <sheet name="08" sheetId="137" r:id="rId4"/>
    <sheet name="10" sheetId="135" r:id="rId5"/>
    <sheet name="11" sheetId="108" r:id="rId6"/>
    <sheet name="12" sheetId="126" r:id="rId7"/>
    <sheet name="13" sheetId="129" r:id="rId8"/>
    <sheet name="14" sheetId="127" r:id="rId9"/>
    <sheet name="15" sheetId="106" r:id="rId10"/>
    <sheet name="16" sheetId="166" r:id="rId11"/>
    <sheet name="17" sheetId="110" r:id="rId12"/>
    <sheet name="18_pb" sheetId="133" r:id="rId13"/>
    <sheet name="18_sb" sheetId="154" r:id="rId14"/>
    <sheet name="19" sheetId="130" r:id="rId15"/>
    <sheet name="21" sheetId="134" r:id="rId16"/>
    <sheet name="22" sheetId="125" r:id="rId17"/>
    <sheet name="29" sheetId="132" r:id="rId18"/>
    <sheet name="32" sheetId="128" r:id="rId19"/>
    <sheet name="35" sheetId="150" r:id="rId20"/>
    <sheet name="62" sheetId="155" r:id="rId21"/>
    <sheet name="74" sheetId="162" r:id="rId22"/>
    <sheet name="6.piel." sheetId="156" r:id="rId23"/>
    <sheet name="7.piel." sheetId="158" r:id="rId24"/>
    <sheet name="8.piel." sheetId="159" r:id="rId25"/>
    <sheet name="9.piel." sheetId="160" r:id="rId26"/>
    <sheet name="10.piel." sheetId="161" r:id="rId27"/>
    <sheet name="jauns_piel" sheetId="170" r:id="rId28"/>
  </sheets>
  <externalReferences>
    <externalReference r:id="rId29"/>
    <externalReference r:id="rId30"/>
    <externalReference r:id="rId31"/>
    <externalReference r:id="rId32"/>
  </externalReferences>
  <definedNames>
    <definedName name="_bkm78" localSheetId="0">Teksts_2014!#REF!</definedName>
    <definedName name="BEx3ATHHUCGCIRND8KLAREDV3L40" localSheetId="3" hidden="1">[1]HEADER!#REF!</definedName>
    <definedName name="BEx3ATHHUCGCIRND8KLAREDV3L40" localSheetId="4" hidden="1">[2]HEADER!#REF!</definedName>
    <definedName name="BEx3ATHHUCGCIRND8KLAREDV3L40" localSheetId="12" hidden="1">[1]HEADER!#REF!</definedName>
    <definedName name="BEx3ATHHUCGCIRND8KLAREDV3L40" localSheetId="13" hidden="1">[3]HEADER!#REF!</definedName>
    <definedName name="BEx3ATHHUCGCIRND8KLAREDV3L40" localSheetId="14" hidden="1">[2]HEADER!#REF!</definedName>
    <definedName name="BEx3ATHHUCGCIRND8KLAREDV3L40" localSheetId="16" hidden="1">[1]HEADER!#REF!</definedName>
    <definedName name="BEx3ATHHUCGCIRND8KLAREDV3L40" localSheetId="17" hidden="1">[1]HEADER!#REF!</definedName>
    <definedName name="BEx3ATHHUCGCIRND8KLAREDV3L40" localSheetId="19" hidden="1">[2]HEADER!#REF!</definedName>
    <definedName name="BEx3ATHHUCGCIRND8KLAREDV3L40" localSheetId="20" hidden="1">[2]HEADER!#REF!</definedName>
    <definedName name="BEx3ATHHUCGCIRND8KLAREDV3L40" localSheetId="21" hidden="1">[2]HEADER!#REF!</definedName>
    <definedName name="BEx3ATHHUCGCIRND8KLAREDV3L40" localSheetId="0" hidden="1">[4]HEADER!#REF!</definedName>
    <definedName name="BEx3ATHHUCGCIRND8KLAREDV3L40" hidden="1">[2]HEADER!#REF!</definedName>
    <definedName name="BEx3QB2RILYEXIROLAFCWQMOJXMN" localSheetId="3" hidden="1">[1]HEADER!#REF!</definedName>
    <definedName name="BEx3QB2RILYEXIROLAFCWQMOJXMN" localSheetId="4" hidden="1">[2]HEADER!#REF!</definedName>
    <definedName name="BEx3QB2RILYEXIROLAFCWQMOJXMN" localSheetId="12" hidden="1">[1]HEADER!#REF!</definedName>
    <definedName name="BEx3QB2RILYEXIROLAFCWQMOJXMN" localSheetId="13" hidden="1">[3]HEADER!#REF!</definedName>
    <definedName name="BEx3QB2RILYEXIROLAFCWQMOJXMN" localSheetId="14" hidden="1">[2]HEADER!#REF!</definedName>
    <definedName name="BEx3QB2RILYEXIROLAFCWQMOJXMN" localSheetId="16" hidden="1">[1]HEADER!#REF!</definedName>
    <definedName name="BEx3QB2RILYEXIROLAFCWQMOJXMN" localSheetId="17" hidden="1">[1]HEADER!#REF!</definedName>
    <definedName name="BEx3QB2RILYEXIROLAFCWQMOJXMN" localSheetId="19" hidden="1">[2]HEADER!#REF!</definedName>
    <definedName name="BEx3QB2RILYEXIROLAFCWQMOJXMN" localSheetId="20" hidden="1">[2]HEADER!#REF!</definedName>
    <definedName name="BEx3QB2RILYEXIROLAFCWQMOJXMN" localSheetId="21" hidden="1">[2]HEADER!#REF!</definedName>
    <definedName name="BEx3QB2RILYEXIROLAFCWQMOJXMN" localSheetId="0" hidden="1">[4]HEADER!#REF!</definedName>
    <definedName name="BEx3QB2RILYEXIROLAFCWQMOJXMN" hidden="1">[2]HEADER!#REF!</definedName>
    <definedName name="BEx3RIJ9LXPXWNF4BFBFA4ILG6AY" localSheetId="3" hidden="1">[1]HEADER!#REF!</definedName>
    <definedName name="BEx3RIJ9LXPXWNF4BFBFA4ILG6AY" localSheetId="4" hidden="1">[2]HEADER!#REF!</definedName>
    <definedName name="BEx3RIJ9LXPXWNF4BFBFA4ILG6AY" localSheetId="12" hidden="1">[1]HEADER!#REF!</definedName>
    <definedName name="BEx3RIJ9LXPXWNF4BFBFA4ILG6AY" localSheetId="13" hidden="1">[3]HEADER!#REF!</definedName>
    <definedName name="BEx3RIJ9LXPXWNF4BFBFA4ILG6AY" localSheetId="14" hidden="1">[2]HEADER!#REF!</definedName>
    <definedName name="BEx3RIJ9LXPXWNF4BFBFA4ILG6AY" localSheetId="16" hidden="1">[1]HEADER!#REF!</definedName>
    <definedName name="BEx3RIJ9LXPXWNF4BFBFA4ILG6AY" localSheetId="17" hidden="1">[1]HEADER!#REF!</definedName>
    <definedName name="BEx3RIJ9LXPXWNF4BFBFA4ILG6AY" localSheetId="19" hidden="1">[2]HEADER!#REF!</definedName>
    <definedName name="BEx3RIJ9LXPXWNF4BFBFA4ILG6AY" localSheetId="20" hidden="1">[2]HEADER!#REF!</definedName>
    <definedName name="BEx3RIJ9LXPXWNF4BFBFA4ILG6AY" localSheetId="21" hidden="1">[2]HEADER!#REF!</definedName>
    <definedName name="BEx3RIJ9LXPXWNF4BFBFA4ILG6AY" localSheetId="0" hidden="1">[4]HEADER!#REF!</definedName>
    <definedName name="BEx3RIJ9LXPXWNF4BFBFA4ILG6AY" hidden="1">[2]HEADER!#REF!</definedName>
    <definedName name="BEx3T3XEKJ0I8634YNR6MPN3OBQL" localSheetId="3" hidden="1">[1]HEADER!#REF!</definedName>
    <definedName name="BEx3T3XEKJ0I8634YNR6MPN3OBQL" localSheetId="4" hidden="1">[2]HEADER!#REF!</definedName>
    <definedName name="BEx3T3XEKJ0I8634YNR6MPN3OBQL" localSheetId="12" hidden="1">[1]HEADER!#REF!</definedName>
    <definedName name="BEx3T3XEKJ0I8634YNR6MPN3OBQL" localSheetId="13" hidden="1">[3]HEADER!#REF!</definedName>
    <definedName name="BEx3T3XEKJ0I8634YNR6MPN3OBQL" localSheetId="14" hidden="1">[2]HEADER!#REF!</definedName>
    <definedName name="BEx3T3XEKJ0I8634YNR6MPN3OBQL" localSheetId="16" hidden="1">[1]HEADER!#REF!</definedName>
    <definedName name="BEx3T3XEKJ0I8634YNR6MPN3OBQL" localSheetId="17" hidden="1">[1]HEADER!#REF!</definedName>
    <definedName name="BEx3T3XEKJ0I8634YNR6MPN3OBQL" localSheetId="19" hidden="1">[2]HEADER!#REF!</definedName>
    <definedName name="BEx3T3XEKJ0I8634YNR6MPN3OBQL" localSheetId="20" hidden="1">[2]HEADER!#REF!</definedName>
    <definedName name="BEx3T3XEKJ0I8634YNR6MPN3OBQL" localSheetId="21" hidden="1">[2]HEADER!#REF!</definedName>
    <definedName name="BEx3T3XEKJ0I8634YNR6MPN3OBQL" localSheetId="0" hidden="1">[4]HEADER!#REF!</definedName>
    <definedName name="BEx3T3XEKJ0I8634YNR6MPN3OBQL" hidden="1">[2]HEADER!#REF!</definedName>
    <definedName name="BEx73MBHXPGN5MLC2IC6RCMRLO6D" localSheetId="3" hidden="1">[1]HEADER!#REF!</definedName>
    <definedName name="BEx73MBHXPGN5MLC2IC6RCMRLO6D" localSheetId="4" hidden="1">[2]HEADER!#REF!</definedName>
    <definedName name="BEx73MBHXPGN5MLC2IC6RCMRLO6D" localSheetId="12" hidden="1">[1]HEADER!#REF!</definedName>
    <definedName name="BEx73MBHXPGN5MLC2IC6RCMRLO6D" localSheetId="13" hidden="1">[3]HEADER!#REF!</definedName>
    <definedName name="BEx73MBHXPGN5MLC2IC6RCMRLO6D" localSheetId="14" hidden="1">[2]HEADER!#REF!</definedName>
    <definedName name="BEx73MBHXPGN5MLC2IC6RCMRLO6D" localSheetId="16" hidden="1">[1]HEADER!#REF!</definedName>
    <definedName name="BEx73MBHXPGN5MLC2IC6RCMRLO6D" localSheetId="17" hidden="1">[1]HEADER!#REF!</definedName>
    <definedName name="BEx73MBHXPGN5MLC2IC6RCMRLO6D" localSheetId="19" hidden="1">[2]HEADER!#REF!</definedName>
    <definedName name="BEx73MBHXPGN5MLC2IC6RCMRLO6D" localSheetId="20" hidden="1">[2]HEADER!#REF!</definedName>
    <definedName name="BEx73MBHXPGN5MLC2IC6RCMRLO6D" localSheetId="21" hidden="1">[2]HEADER!#REF!</definedName>
    <definedName name="BEx73MBHXPGN5MLC2IC6RCMRLO6D" localSheetId="0" hidden="1">[4]HEADER!#REF!</definedName>
    <definedName name="BEx73MBHXPGN5MLC2IC6RCMRLO6D" hidden="1">[2]HEADER!#REF!</definedName>
    <definedName name="BEx7KKYHXVDNTR0VZKUAIUQCSOP9" localSheetId="3" hidden="1">[1]HEADER!#REF!</definedName>
    <definedName name="BEx7KKYHXVDNTR0VZKUAIUQCSOP9" localSheetId="4" hidden="1">[2]HEADER!#REF!</definedName>
    <definedName name="BEx7KKYHXVDNTR0VZKUAIUQCSOP9" localSheetId="12" hidden="1">[1]HEADER!#REF!</definedName>
    <definedName name="BEx7KKYHXVDNTR0VZKUAIUQCSOP9" localSheetId="13" hidden="1">[3]HEADER!#REF!</definedName>
    <definedName name="BEx7KKYHXVDNTR0VZKUAIUQCSOP9" localSheetId="14" hidden="1">[2]HEADER!#REF!</definedName>
    <definedName name="BEx7KKYHXVDNTR0VZKUAIUQCSOP9" localSheetId="16" hidden="1">[1]HEADER!#REF!</definedName>
    <definedName name="BEx7KKYHXVDNTR0VZKUAIUQCSOP9" localSheetId="17" hidden="1">[1]HEADER!#REF!</definedName>
    <definedName name="BEx7KKYHXVDNTR0VZKUAIUQCSOP9" localSheetId="19" hidden="1">[2]HEADER!#REF!</definedName>
    <definedName name="BEx7KKYHXVDNTR0VZKUAIUQCSOP9" localSheetId="20" hidden="1">[2]HEADER!#REF!</definedName>
    <definedName name="BEx7KKYHXVDNTR0VZKUAIUQCSOP9" localSheetId="21" hidden="1">[2]HEADER!#REF!</definedName>
    <definedName name="BEx7KKYHXVDNTR0VZKUAIUQCSOP9" localSheetId="0" hidden="1">[4]HEADER!#REF!</definedName>
    <definedName name="BEx7KKYHXVDNTR0VZKUAIUQCSOP9" hidden="1">[2]HEADER!#REF!</definedName>
    <definedName name="BEx9EDPXWEPLE7S1KH5K8GGFZKC0" localSheetId="3" hidden="1">[1]HEADER!#REF!</definedName>
    <definedName name="BEx9EDPXWEPLE7S1KH5K8GGFZKC0" localSheetId="4" hidden="1">[2]HEADER!#REF!</definedName>
    <definedName name="BEx9EDPXWEPLE7S1KH5K8GGFZKC0" localSheetId="12" hidden="1">[1]HEADER!#REF!</definedName>
    <definedName name="BEx9EDPXWEPLE7S1KH5K8GGFZKC0" localSheetId="13" hidden="1">[3]HEADER!#REF!</definedName>
    <definedName name="BEx9EDPXWEPLE7S1KH5K8GGFZKC0" localSheetId="14" hidden="1">[2]HEADER!#REF!</definedName>
    <definedName name="BEx9EDPXWEPLE7S1KH5K8GGFZKC0" localSheetId="16" hidden="1">[1]HEADER!#REF!</definedName>
    <definedName name="BEx9EDPXWEPLE7S1KH5K8GGFZKC0" localSheetId="17" hidden="1">[1]HEADER!#REF!</definedName>
    <definedName name="BEx9EDPXWEPLE7S1KH5K8GGFZKC0" localSheetId="19" hidden="1">[2]HEADER!#REF!</definedName>
    <definedName name="BEx9EDPXWEPLE7S1KH5K8GGFZKC0" localSheetId="20" hidden="1">[2]HEADER!#REF!</definedName>
    <definedName name="BEx9EDPXWEPLE7S1KH5K8GGFZKC0" localSheetId="21" hidden="1">[2]HEADER!#REF!</definedName>
    <definedName name="BEx9EDPXWEPLE7S1KH5K8GGFZKC0" localSheetId="0" hidden="1">[4]HEADER!#REF!</definedName>
    <definedName name="BEx9EDPXWEPLE7S1KH5K8GGFZKC0" hidden="1">[2]HEADER!#REF!</definedName>
    <definedName name="BExBE9K6C6Q27ZVX3WOCP2J41BHY" localSheetId="3" hidden="1">[1]HEADER!#REF!</definedName>
    <definedName name="BExBE9K6C6Q27ZVX3WOCP2J41BHY" localSheetId="4" hidden="1">[2]HEADER!#REF!</definedName>
    <definedName name="BExBE9K6C6Q27ZVX3WOCP2J41BHY" localSheetId="12" hidden="1">[1]HEADER!#REF!</definedName>
    <definedName name="BExBE9K6C6Q27ZVX3WOCP2J41BHY" localSheetId="13" hidden="1">[3]HEADER!#REF!</definedName>
    <definedName name="BExBE9K6C6Q27ZVX3WOCP2J41BHY" localSheetId="14" hidden="1">[2]HEADER!#REF!</definedName>
    <definedName name="BExBE9K6C6Q27ZVX3WOCP2J41BHY" localSheetId="16" hidden="1">[1]HEADER!#REF!</definedName>
    <definedName name="BExBE9K6C6Q27ZVX3WOCP2J41BHY" localSheetId="17" hidden="1">[1]HEADER!#REF!</definedName>
    <definedName name="BExBE9K6C6Q27ZVX3WOCP2J41BHY" localSheetId="19" hidden="1">[2]HEADER!#REF!</definedName>
    <definedName name="BExBE9K6C6Q27ZVX3WOCP2J41BHY" localSheetId="20" hidden="1">[2]HEADER!#REF!</definedName>
    <definedName name="BExBE9K6C6Q27ZVX3WOCP2J41BHY" localSheetId="21" hidden="1">[2]HEADER!#REF!</definedName>
    <definedName name="BExBE9K6C6Q27ZVX3WOCP2J41BHY" localSheetId="0" hidden="1">[4]HEADER!#REF!</definedName>
    <definedName name="BExBE9K6C6Q27ZVX3WOCP2J41BHY" hidden="1">[2]HEADER!#REF!</definedName>
    <definedName name="BEXcq" localSheetId="3" hidden="1">[2]ZQZBC_PLN__04_03_10!#REF!</definedName>
    <definedName name="BEXcq" localSheetId="4" hidden="1">[2]ZQZBC_PLN__04_03_10!#REF!</definedName>
    <definedName name="BEXcq" localSheetId="12" hidden="1">[2]ZQZBC_PLN__04_03_10!#REF!</definedName>
    <definedName name="BEXcq" localSheetId="14" hidden="1">[2]ZQZBC_PLN__04_03_10!#REF!</definedName>
    <definedName name="BEXcq" localSheetId="16" hidden="1">[2]ZQZBC_PLN__04_03_10!#REF!</definedName>
    <definedName name="BEXcq" localSheetId="17" hidden="1">[2]ZQZBC_PLN__04_03_10!#REF!</definedName>
    <definedName name="BEXcq" localSheetId="19" hidden="1">[2]ZQZBC_PLN__04_03_10!#REF!</definedName>
    <definedName name="BEXcq" localSheetId="20" hidden="1">[2]ZQZBC_PLN__04_03_10!#REF!</definedName>
    <definedName name="BEXcq" localSheetId="21" hidden="1">[2]ZQZBC_PLN__04_03_10!#REF!</definedName>
    <definedName name="BEXcq" localSheetId="0" hidden="1">[2]ZQZBC_PLN__04_03_10!#REF!</definedName>
    <definedName name="BEXcq" hidden="1">[2]ZQZBC_PLN__04_03_10!#REF!</definedName>
    <definedName name="BExCQGR4Z3D1E5XRGMT5VWBAFBXW" localSheetId="3" hidden="1">[1]ZQZBC_PLN__04_03_10!#REF!</definedName>
    <definedName name="BExCQGR4Z3D1E5XRGMT5VWBAFBXW" localSheetId="4" hidden="1">[2]ZQZBC_PLN__04_03_10!#REF!</definedName>
    <definedName name="BExCQGR4Z3D1E5XRGMT5VWBAFBXW" localSheetId="12" hidden="1">[1]ZQZBC_PLN__04_03_10!#REF!</definedName>
    <definedName name="BExCQGR4Z3D1E5XRGMT5VWBAFBXW" localSheetId="13" hidden="1">[3]ZQZBC_PLN__04_03_10!#REF!</definedName>
    <definedName name="BExCQGR4Z3D1E5XRGMT5VWBAFBXW" localSheetId="14" hidden="1">[2]ZQZBC_PLN__04_03_10!#REF!</definedName>
    <definedName name="BExCQGR4Z3D1E5XRGMT5VWBAFBXW" localSheetId="16" hidden="1">[1]ZQZBC_PLN__04_03_10!#REF!</definedName>
    <definedName name="BExCQGR4Z3D1E5XRGMT5VWBAFBXW" localSheetId="17" hidden="1">[1]ZQZBC_PLN__04_03_10!#REF!</definedName>
    <definedName name="BExCQGR4Z3D1E5XRGMT5VWBAFBXW" localSheetId="19" hidden="1">[2]ZQZBC_PLN__04_03_10!#REF!</definedName>
    <definedName name="BExCQGR4Z3D1E5XRGMT5VWBAFBXW" localSheetId="20" hidden="1">[2]ZQZBC_PLN__04_03_10!#REF!</definedName>
    <definedName name="BExCQGR4Z3D1E5XRGMT5VWBAFBXW" localSheetId="21" hidden="1">[2]ZQZBC_PLN__04_03_10!#REF!</definedName>
    <definedName name="BExCQGR4Z3D1E5XRGMT5VWBAFBXW" localSheetId="0" hidden="1">[4]ZQZBC_PLN__04_03_10!#REF!</definedName>
    <definedName name="BExCQGR4Z3D1E5XRGMT5VWBAFBXW" hidden="1">[2]ZQZBC_PLN__04_03_10!#REF!</definedName>
    <definedName name="BExMP7OQLL0R8VO1CGH6H677G4ZU" localSheetId="3" hidden="1">[1]HEADER!#REF!</definedName>
    <definedName name="BExMP7OQLL0R8VO1CGH6H677G4ZU" localSheetId="4" hidden="1">[2]HEADER!#REF!</definedName>
    <definedName name="BExMP7OQLL0R8VO1CGH6H677G4ZU" localSheetId="12" hidden="1">[1]HEADER!#REF!</definedName>
    <definedName name="BExMP7OQLL0R8VO1CGH6H677G4ZU" localSheetId="13" hidden="1">[3]HEADER!#REF!</definedName>
    <definedName name="BExMP7OQLL0R8VO1CGH6H677G4ZU" localSheetId="14" hidden="1">[2]HEADER!#REF!</definedName>
    <definedName name="BExMP7OQLL0R8VO1CGH6H677G4ZU" localSheetId="16" hidden="1">[1]HEADER!#REF!</definedName>
    <definedName name="BExMP7OQLL0R8VO1CGH6H677G4ZU" localSheetId="17" hidden="1">[1]HEADER!#REF!</definedName>
    <definedName name="BExMP7OQLL0R8VO1CGH6H677G4ZU" localSheetId="19" hidden="1">[2]HEADER!#REF!</definedName>
    <definedName name="BExMP7OQLL0R8VO1CGH6H677G4ZU" localSheetId="20" hidden="1">[2]HEADER!#REF!</definedName>
    <definedName name="BExMP7OQLL0R8VO1CGH6H677G4ZU" localSheetId="21" hidden="1">[2]HEADER!#REF!</definedName>
    <definedName name="BExMP7OQLL0R8VO1CGH6H677G4ZU" localSheetId="0" hidden="1">[4]HEADER!#REF!</definedName>
    <definedName name="BExMP7OQLL0R8VO1CGH6H677G4ZU" hidden="1">[2]HEADER!#REF!</definedName>
    <definedName name="BExO50CMJCMLOGHRH7OH9FMGVTSS" localSheetId="3" hidden="1">[1]HEADER!#REF!</definedName>
    <definedName name="BExO50CMJCMLOGHRH7OH9FMGVTSS" localSheetId="4" hidden="1">[2]HEADER!#REF!</definedName>
    <definedName name="BExO50CMJCMLOGHRH7OH9FMGVTSS" localSheetId="12" hidden="1">[1]HEADER!#REF!</definedName>
    <definedName name="BExO50CMJCMLOGHRH7OH9FMGVTSS" localSheetId="13" hidden="1">[3]HEADER!#REF!</definedName>
    <definedName name="BExO50CMJCMLOGHRH7OH9FMGVTSS" localSheetId="14" hidden="1">[2]HEADER!#REF!</definedName>
    <definedName name="BExO50CMJCMLOGHRH7OH9FMGVTSS" localSheetId="16" hidden="1">[1]HEADER!#REF!</definedName>
    <definedName name="BExO50CMJCMLOGHRH7OH9FMGVTSS" localSheetId="17" hidden="1">[1]HEADER!#REF!</definedName>
    <definedName name="BExO50CMJCMLOGHRH7OH9FMGVTSS" localSheetId="19" hidden="1">[2]HEADER!#REF!</definedName>
    <definedName name="BExO50CMJCMLOGHRH7OH9FMGVTSS" localSheetId="20" hidden="1">[2]HEADER!#REF!</definedName>
    <definedName name="BExO50CMJCMLOGHRH7OH9FMGVTSS" localSheetId="21" hidden="1">[2]HEADER!#REF!</definedName>
    <definedName name="BExO50CMJCMLOGHRH7OH9FMGVTSS" localSheetId="0" hidden="1">[4]HEADER!#REF!</definedName>
    <definedName name="BExO50CMJCMLOGHRH7OH9FMGVTSS" hidden="1">[2]HEADER!#REF!</definedName>
    <definedName name="BExOA3RQ9DFFMJC5QYZ23ZT9RUN8" localSheetId="3" hidden="1">[1]HEADER!#REF!</definedName>
    <definedName name="BExOA3RQ9DFFMJC5QYZ23ZT9RUN8" localSheetId="4" hidden="1">[2]HEADER!#REF!</definedName>
    <definedName name="BExOA3RQ9DFFMJC5QYZ23ZT9RUN8" localSheetId="12" hidden="1">[1]HEADER!#REF!</definedName>
    <definedName name="BExOA3RQ9DFFMJC5QYZ23ZT9RUN8" localSheetId="13" hidden="1">[3]HEADER!#REF!</definedName>
    <definedName name="BExOA3RQ9DFFMJC5QYZ23ZT9RUN8" localSheetId="14" hidden="1">[2]HEADER!#REF!</definedName>
    <definedName name="BExOA3RQ9DFFMJC5QYZ23ZT9RUN8" localSheetId="16" hidden="1">[1]HEADER!#REF!</definedName>
    <definedName name="BExOA3RQ9DFFMJC5QYZ23ZT9RUN8" localSheetId="17" hidden="1">[1]HEADER!#REF!</definedName>
    <definedName name="BExOA3RQ9DFFMJC5QYZ23ZT9RUN8" localSheetId="19" hidden="1">[2]HEADER!#REF!</definedName>
    <definedName name="BExOA3RQ9DFFMJC5QYZ23ZT9RUN8" localSheetId="20" hidden="1">[2]HEADER!#REF!</definedName>
    <definedName name="BExOA3RQ9DFFMJC5QYZ23ZT9RUN8" localSheetId="21" hidden="1">[2]HEADER!#REF!</definedName>
    <definedName name="BExOA3RQ9DFFMJC5QYZ23ZT9RUN8" localSheetId="0" hidden="1">[4]HEADER!#REF!</definedName>
    <definedName name="BExOA3RQ9DFFMJC5QYZ23ZT9RUN8" hidden="1">[2]HEADER!#REF!</definedName>
    <definedName name="BExS6S40JMF44ZTMXW3UE4WW9B54" localSheetId="3" hidden="1">[1]HEADER!#REF!</definedName>
    <definedName name="BExS6S40JMF44ZTMXW3UE4WW9B54" localSheetId="4" hidden="1">[2]HEADER!#REF!</definedName>
    <definedName name="BExS6S40JMF44ZTMXW3UE4WW9B54" localSheetId="12" hidden="1">[1]HEADER!#REF!</definedName>
    <definedName name="BExS6S40JMF44ZTMXW3UE4WW9B54" localSheetId="13" hidden="1">[3]HEADER!#REF!</definedName>
    <definedName name="BExS6S40JMF44ZTMXW3UE4WW9B54" localSheetId="14" hidden="1">[2]HEADER!#REF!</definedName>
    <definedName name="BExS6S40JMF44ZTMXW3UE4WW9B54" localSheetId="16" hidden="1">[1]HEADER!#REF!</definedName>
    <definedName name="BExS6S40JMF44ZTMXW3UE4WW9B54" localSheetId="17" hidden="1">[1]HEADER!#REF!</definedName>
    <definedName name="BExS6S40JMF44ZTMXW3UE4WW9B54" localSheetId="19" hidden="1">[2]HEADER!#REF!</definedName>
    <definedName name="BExS6S40JMF44ZTMXW3UE4WW9B54" localSheetId="20" hidden="1">[2]HEADER!#REF!</definedName>
    <definedName name="BExS6S40JMF44ZTMXW3UE4WW9B54" localSheetId="21" hidden="1">[2]HEADER!#REF!</definedName>
    <definedName name="BExS6S40JMF44ZTMXW3UE4WW9B54" localSheetId="0" hidden="1">[4]HEADER!#REF!</definedName>
    <definedName name="BExS6S40JMF44ZTMXW3UE4WW9B54" hidden="1">[2]HEADER!#REF!</definedName>
    <definedName name="BExU5I577AMALET6AIZ4P1LRV9CU" localSheetId="3" hidden="1">[1]ZQZBC_PLN__04_03_10!#REF!</definedName>
    <definedName name="BExU5I577AMALET6AIZ4P1LRV9CU" localSheetId="4" hidden="1">[2]ZQZBC_PLN__04_03_10!#REF!</definedName>
    <definedName name="BExU5I577AMALET6AIZ4P1LRV9CU" localSheetId="12" hidden="1">[1]ZQZBC_PLN__04_03_10!#REF!</definedName>
    <definedName name="BExU5I577AMALET6AIZ4P1LRV9CU" localSheetId="13" hidden="1">[3]ZQZBC_PLN__04_03_10!#REF!</definedName>
    <definedName name="BExU5I577AMALET6AIZ4P1LRV9CU" localSheetId="14" hidden="1">[2]ZQZBC_PLN__04_03_10!#REF!</definedName>
    <definedName name="BExU5I577AMALET6AIZ4P1LRV9CU" localSheetId="16" hidden="1">[1]ZQZBC_PLN__04_03_10!#REF!</definedName>
    <definedName name="BExU5I577AMALET6AIZ4P1LRV9CU" localSheetId="17" hidden="1">[1]ZQZBC_PLN__04_03_10!#REF!</definedName>
    <definedName name="BExU5I577AMALET6AIZ4P1LRV9CU" localSheetId="19" hidden="1">[2]ZQZBC_PLN__04_03_10!#REF!</definedName>
    <definedName name="BExU5I577AMALET6AIZ4P1LRV9CU" localSheetId="20" hidden="1">[2]ZQZBC_PLN__04_03_10!#REF!</definedName>
    <definedName name="BExU5I577AMALET6AIZ4P1LRV9CU" localSheetId="21" hidden="1">[2]ZQZBC_PLN__04_03_10!#REF!</definedName>
    <definedName name="BExU5I577AMALET6AIZ4P1LRV9CU" localSheetId="0" hidden="1">[4]ZQZBC_PLN__04_03_10!#REF!</definedName>
    <definedName name="BExU5I577AMALET6AIZ4P1LRV9CU" hidden="1">[2]ZQZBC_PLN__04_03_10!#REF!</definedName>
    <definedName name="BExU7EBQBMZVYUSS9YS0I4JESH9L" localSheetId="3" hidden="1">[1]HEADER!#REF!</definedName>
    <definedName name="BExU7EBQBMZVYUSS9YS0I4JESH9L" localSheetId="4" hidden="1">[2]HEADER!#REF!</definedName>
    <definedName name="BExU7EBQBMZVYUSS9YS0I4JESH9L" localSheetId="12" hidden="1">[1]HEADER!#REF!</definedName>
    <definedName name="BExU7EBQBMZVYUSS9YS0I4JESH9L" localSheetId="13" hidden="1">[3]HEADER!#REF!</definedName>
    <definedName name="BExU7EBQBMZVYUSS9YS0I4JESH9L" localSheetId="14" hidden="1">[2]HEADER!#REF!</definedName>
    <definedName name="BExU7EBQBMZVYUSS9YS0I4JESH9L" localSheetId="16" hidden="1">[1]HEADER!#REF!</definedName>
    <definedName name="BExU7EBQBMZVYUSS9YS0I4JESH9L" localSheetId="17" hidden="1">[1]HEADER!#REF!</definedName>
    <definedName name="BExU7EBQBMZVYUSS9YS0I4JESH9L" localSheetId="19" hidden="1">[2]HEADER!#REF!</definedName>
    <definedName name="BExU7EBQBMZVYUSS9YS0I4JESH9L" localSheetId="20" hidden="1">[2]HEADER!#REF!</definedName>
    <definedName name="BExU7EBQBMZVYUSS9YS0I4JESH9L" localSheetId="21" hidden="1">[2]HEADER!#REF!</definedName>
    <definedName name="BExU7EBQBMZVYUSS9YS0I4JESH9L" localSheetId="0" hidden="1">[4]HEADER!#REF!</definedName>
    <definedName name="BExU7EBQBMZVYUSS9YS0I4JESH9L" hidden="1">[2]HEADER!#REF!</definedName>
    <definedName name="BExUC9I2YXGSCVE8W0KZ56D3E9UX" localSheetId="3" hidden="1">[1]HEADER!#REF!</definedName>
    <definedName name="BExUC9I2YXGSCVE8W0KZ56D3E9UX" localSheetId="4" hidden="1">[2]HEADER!#REF!</definedName>
    <definedName name="BExUC9I2YXGSCVE8W0KZ56D3E9UX" localSheetId="12" hidden="1">[1]HEADER!#REF!</definedName>
    <definedName name="BExUC9I2YXGSCVE8W0KZ56D3E9UX" localSheetId="13" hidden="1">[3]HEADER!#REF!</definedName>
    <definedName name="BExUC9I2YXGSCVE8W0KZ56D3E9UX" localSheetId="14" hidden="1">[2]HEADER!#REF!</definedName>
    <definedName name="BExUC9I2YXGSCVE8W0KZ56D3E9UX" localSheetId="16" hidden="1">[1]HEADER!#REF!</definedName>
    <definedName name="BExUC9I2YXGSCVE8W0KZ56D3E9UX" localSheetId="17" hidden="1">[1]HEADER!#REF!</definedName>
    <definedName name="BExUC9I2YXGSCVE8W0KZ56D3E9UX" localSheetId="19" hidden="1">[2]HEADER!#REF!</definedName>
    <definedName name="BExUC9I2YXGSCVE8W0KZ56D3E9UX" localSheetId="20" hidden="1">[2]HEADER!#REF!</definedName>
    <definedName name="BExUC9I2YXGSCVE8W0KZ56D3E9UX" localSheetId="21" hidden="1">[2]HEADER!#REF!</definedName>
    <definedName name="BExUC9I2YXGSCVE8W0KZ56D3E9UX" localSheetId="0" hidden="1">[4]HEADER!#REF!</definedName>
    <definedName name="BExUC9I2YXGSCVE8W0KZ56D3E9UX" hidden="1">[2]HEADER!#REF!</definedName>
    <definedName name="BExZJQJI4H09EC94GXCLZDAB05VB" localSheetId="3" hidden="1">[1]HEADER!#REF!</definedName>
    <definedName name="BExZJQJI4H09EC94GXCLZDAB05VB" localSheetId="4" hidden="1">[2]HEADER!#REF!</definedName>
    <definedName name="BExZJQJI4H09EC94GXCLZDAB05VB" localSheetId="12" hidden="1">[1]HEADER!#REF!</definedName>
    <definedName name="BExZJQJI4H09EC94GXCLZDAB05VB" localSheetId="13" hidden="1">[3]HEADER!#REF!</definedName>
    <definedName name="BExZJQJI4H09EC94GXCLZDAB05VB" localSheetId="14" hidden="1">[2]HEADER!#REF!</definedName>
    <definedName name="BExZJQJI4H09EC94GXCLZDAB05VB" localSheetId="16" hidden="1">[1]HEADER!#REF!</definedName>
    <definedName name="BExZJQJI4H09EC94GXCLZDAB05VB" localSheetId="17" hidden="1">[1]HEADER!#REF!</definedName>
    <definedName name="BExZJQJI4H09EC94GXCLZDAB05VB" localSheetId="19" hidden="1">[2]HEADER!#REF!</definedName>
    <definedName name="BExZJQJI4H09EC94GXCLZDAB05VB" localSheetId="20" hidden="1">[2]HEADER!#REF!</definedName>
    <definedName name="BExZJQJI4H09EC94GXCLZDAB05VB" localSheetId="21" hidden="1">[2]HEADER!#REF!</definedName>
    <definedName name="BExZJQJI4H09EC94GXCLZDAB05VB" localSheetId="0" hidden="1">[4]HEADER!#REF!</definedName>
    <definedName name="BExZJQJI4H09EC94GXCLZDAB05VB" hidden="1">[2]HEADER!#REF!</definedName>
    <definedName name="lapa" localSheetId="3" hidden="1">[2]HEADER!#REF!</definedName>
    <definedName name="lapa" localSheetId="4" hidden="1">[2]HEADER!#REF!</definedName>
    <definedName name="lapa" localSheetId="12" hidden="1">[2]HEADER!#REF!</definedName>
    <definedName name="lapa" localSheetId="14" hidden="1">[2]HEADER!#REF!</definedName>
    <definedName name="lapa" localSheetId="16" hidden="1">[2]HEADER!#REF!</definedName>
    <definedName name="lapa" localSheetId="17" hidden="1">[2]HEADER!#REF!</definedName>
    <definedName name="lapa" localSheetId="19" hidden="1">[2]HEADER!#REF!</definedName>
    <definedName name="lapa" localSheetId="20" hidden="1">[2]HEADER!#REF!</definedName>
    <definedName name="lapa" localSheetId="21" hidden="1">[2]HEADER!#REF!</definedName>
    <definedName name="lapa" localSheetId="0" hidden="1">[2]HEADER!#REF!</definedName>
    <definedName name="lapa" hidden="1">[2]HEADER!#REF!</definedName>
    <definedName name="_xlnm.Print_Area" localSheetId="7">'13'!$A:$H</definedName>
    <definedName name="_xlnm.Print_Area" localSheetId="11">'17'!$A:$H</definedName>
    <definedName name="_xlnm.Print_Area" localSheetId="15">'21'!$A:$H</definedName>
    <definedName name="_xlnm.Print_Titles" localSheetId="3">'08'!$1:$2</definedName>
    <definedName name="_xlnm.Print_Titles" localSheetId="4">'10'!$1:$2</definedName>
    <definedName name="_xlnm.Print_Titles" localSheetId="5">'11'!$1:$2</definedName>
    <definedName name="_xlnm.Print_Titles" localSheetId="6">'12'!$1:$2</definedName>
    <definedName name="_xlnm.Print_Titles" localSheetId="7">'13'!$1:$2</definedName>
    <definedName name="_xlnm.Print_Titles" localSheetId="8">'14'!$1:$2</definedName>
    <definedName name="_xlnm.Print_Titles" localSheetId="9">'15'!$1:$2</definedName>
    <definedName name="_xlnm.Print_Titles" localSheetId="10">'16'!$1:$2</definedName>
    <definedName name="_xlnm.Print_Titles" localSheetId="11">'17'!$1:$2</definedName>
    <definedName name="_xlnm.Print_Titles" localSheetId="12">'18_pb'!$1:$2</definedName>
    <definedName name="_xlnm.Print_Titles" localSheetId="13">'18_sb'!$1:$2</definedName>
    <definedName name="_xlnm.Print_Titles" localSheetId="14">'19'!$1:$2</definedName>
    <definedName name="_xlnm.Print_Titles" localSheetId="15">'21'!$1:$2</definedName>
    <definedName name="_xlnm.Print_Titles" localSheetId="16">'22'!$1:$2</definedName>
    <definedName name="_xlnm.Print_Titles" localSheetId="17">'29'!$1:$2</definedName>
    <definedName name="_xlnm.Print_Titles" localSheetId="18">'32'!$1:$2</definedName>
    <definedName name="_xlnm.Print_Titles" localSheetId="19">'35'!$1:$2</definedName>
    <definedName name="_xlnm.Print_Titles" localSheetId="20">'62'!$1:$2</definedName>
    <definedName name="_xlnm.Print_Titles" localSheetId="21">'74'!$1:$2</definedName>
    <definedName name="_xlnm.Print_Titles" localSheetId="1">kops_ien!$1:$2</definedName>
    <definedName name="_xlnm.Print_Titles" localSheetId="2">kos_izd_03!$1:$2</definedName>
    <definedName name="_xlnm.Print_Titles" localSheetId="0">Teksts_2014!$3:$4</definedName>
  </definedNames>
  <calcPr calcId="145621"/>
</workbook>
</file>

<file path=xl/calcChain.xml><?xml version="1.0" encoding="utf-8"?>
<calcChain xmlns="http://schemas.openxmlformats.org/spreadsheetml/2006/main">
  <c r="G58" i="162" l="1"/>
  <c r="A9" i="156"/>
  <c r="G21" i="165" l="1"/>
  <c r="G20" i="165"/>
  <c r="G19" i="165"/>
  <c r="D21" i="165"/>
  <c r="D20" i="165"/>
  <c r="D19" i="165"/>
  <c r="A156" i="165"/>
  <c r="A128" i="165"/>
  <c r="A137" i="165" s="1"/>
  <c r="A100" i="165"/>
  <c r="A109" i="165" s="1"/>
  <c r="G149" i="165"/>
  <c r="G145" i="165"/>
  <c r="G141" i="165"/>
  <c r="G131" i="165"/>
  <c r="G121" i="165"/>
  <c r="G117" i="165"/>
  <c r="G113" i="165"/>
  <c r="G103" i="165"/>
  <c r="D256" i="165"/>
  <c r="D255" i="165" s="1"/>
  <c r="D254" i="165" s="1"/>
  <c r="D228" i="165"/>
  <c r="D227" i="165" s="1"/>
  <c r="D226" i="165" s="1"/>
  <c r="D196" i="165"/>
  <c r="D190" i="165" s="1"/>
  <c r="D232" i="165" s="1"/>
  <c r="D231" i="165" s="1"/>
  <c r="D230" i="165" s="1"/>
  <c r="D253" i="165" s="1"/>
  <c r="D188" i="165"/>
  <c r="D185" i="165"/>
  <c r="D187" i="165" s="1"/>
  <c r="D181" i="165" s="1"/>
  <c r="D204" i="165" s="1"/>
  <c r="D203" i="165" s="1"/>
  <c r="D202" i="165" s="1"/>
  <c r="D225" i="165" s="1"/>
  <c r="G13" i="129"/>
  <c r="G12" i="129"/>
  <c r="G11" i="129"/>
  <c r="D13" i="129"/>
  <c r="D12" i="129"/>
  <c r="D11" i="129"/>
  <c r="D1666" i="129"/>
  <c r="C1666" i="129"/>
  <c r="D1665" i="129"/>
  <c r="C1665" i="129"/>
  <c r="D1664" i="129"/>
  <c r="C1664" i="129"/>
  <c r="D1661" i="129"/>
  <c r="C1661" i="129"/>
  <c r="D1658" i="129"/>
  <c r="C1658" i="129"/>
  <c r="D1655" i="129"/>
  <c r="C1655" i="129"/>
  <c r="D1650" i="129"/>
  <c r="C1650" i="129"/>
  <c r="C1649" i="129" s="1"/>
  <c r="C1648" i="129" s="1"/>
  <c r="D1649" i="129"/>
  <c r="D1648" i="129" s="1"/>
  <c r="D1646" i="129"/>
  <c r="D1644" i="129" s="1"/>
  <c r="D1663" i="129" s="1"/>
  <c r="C1646" i="129"/>
  <c r="C1644" i="129"/>
  <c r="C1663" i="129" s="1"/>
  <c r="D1639" i="129"/>
  <c r="C1639" i="129"/>
  <c r="D1638" i="129"/>
  <c r="C1638" i="129"/>
  <c r="D1637" i="129"/>
  <c r="C1637" i="129"/>
  <c r="D1634" i="129"/>
  <c r="C1634" i="129"/>
  <c r="D1631" i="129"/>
  <c r="C1631" i="129"/>
  <c r="D1628" i="129"/>
  <c r="C1628" i="129"/>
  <c r="D1623" i="129"/>
  <c r="C1623" i="129"/>
  <c r="C1622" i="129" s="1"/>
  <c r="C1621" i="129" s="1"/>
  <c r="D1622" i="129"/>
  <c r="D1621" i="129" s="1"/>
  <c r="D1619" i="129"/>
  <c r="D1617" i="129" s="1"/>
  <c r="C1619" i="129"/>
  <c r="C1617" i="129"/>
  <c r="C1636" i="129" s="1"/>
  <c r="D1614" i="129"/>
  <c r="D1609" i="129" s="1"/>
  <c r="G1612" i="129"/>
  <c r="F1612" i="129"/>
  <c r="G1611" i="129"/>
  <c r="F1611" i="129"/>
  <c r="D1611" i="129"/>
  <c r="C1611" i="129"/>
  <c r="G1610" i="129"/>
  <c r="F1610" i="129"/>
  <c r="D1610" i="129"/>
  <c r="C1610" i="129"/>
  <c r="C1609" i="129"/>
  <c r="G1608" i="129"/>
  <c r="F1608" i="129"/>
  <c r="G1607" i="129"/>
  <c r="F1607" i="129"/>
  <c r="D1607" i="129"/>
  <c r="D1606" i="129"/>
  <c r="C1606" i="129"/>
  <c r="G1603" i="129"/>
  <c r="F1603" i="129"/>
  <c r="D1603" i="129"/>
  <c r="C1603" i="129"/>
  <c r="G1602" i="129"/>
  <c r="F1602" i="129"/>
  <c r="F1601" i="129" s="1"/>
  <c r="G1601" i="129"/>
  <c r="D1600" i="129"/>
  <c r="C1600" i="129"/>
  <c r="G1599" i="129"/>
  <c r="G1598" i="129" s="1"/>
  <c r="F1599" i="129"/>
  <c r="F1598" i="129"/>
  <c r="D1598" i="129"/>
  <c r="D1595" i="129" s="1"/>
  <c r="D1594" i="129" s="1"/>
  <c r="D1593" i="129" s="1"/>
  <c r="D1597" i="129"/>
  <c r="D1596" i="129"/>
  <c r="C1595" i="129"/>
  <c r="G1594" i="129"/>
  <c r="F1594" i="129"/>
  <c r="C1594" i="129"/>
  <c r="G1593" i="129"/>
  <c r="F1593" i="129"/>
  <c r="C1593" i="129"/>
  <c r="G1592" i="129"/>
  <c r="F1592" i="129"/>
  <c r="D1592" i="129"/>
  <c r="D1591" i="129" s="1"/>
  <c r="D1589" i="129" s="1"/>
  <c r="D1608" i="129" s="1"/>
  <c r="G1591" i="129"/>
  <c r="G1590" i="129" s="1"/>
  <c r="G1589" i="129" s="1"/>
  <c r="C1591" i="129"/>
  <c r="F1590" i="129"/>
  <c r="F1589" i="129" s="1"/>
  <c r="C1589" i="129"/>
  <c r="C1608" i="129" s="1"/>
  <c r="D1578" i="129"/>
  <c r="C1578" i="129"/>
  <c r="D1574" i="129"/>
  <c r="C1574" i="129"/>
  <c r="G1573" i="129"/>
  <c r="F1573" i="129"/>
  <c r="D1573" i="129"/>
  <c r="C1573" i="129"/>
  <c r="G1572" i="129"/>
  <c r="F1572" i="129"/>
  <c r="D1572" i="129"/>
  <c r="C1572" i="129"/>
  <c r="G1571" i="129"/>
  <c r="F1571" i="129"/>
  <c r="D1570" i="129"/>
  <c r="D1568" i="129" s="1"/>
  <c r="C1570" i="129"/>
  <c r="C1568" i="129" s="1"/>
  <c r="G1569" i="129"/>
  <c r="F1569" i="129"/>
  <c r="G1568" i="129"/>
  <c r="F1568" i="129"/>
  <c r="D1636" i="129" l="1"/>
  <c r="G41" i="162" l="1"/>
  <c r="G40" i="162" s="1"/>
  <c r="G39" i="162" s="1"/>
  <c r="G38" i="162" s="1"/>
  <c r="G37" i="162" s="1"/>
  <c r="G36" i="162" s="1"/>
  <c r="G26" i="162"/>
  <c r="G25" i="162" s="1"/>
  <c r="G24" i="162" s="1"/>
  <c r="D20" i="162" s="1"/>
  <c r="G7" i="162" s="1"/>
  <c r="G9" i="167" s="1"/>
  <c r="G57" i="162"/>
  <c r="G56" i="162" s="1"/>
  <c r="G55" i="162" s="1"/>
  <c r="G49" i="162"/>
  <c r="G48" i="162" s="1"/>
  <c r="G47" i="162" s="1"/>
  <c r="G46" i="162" s="1"/>
  <c r="G45" i="162" s="1"/>
  <c r="G44" i="162" s="1"/>
  <c r="G13" i="162" l="1"/>
  <c r="G15" i="167" s="1"/>
  <c r="D13" i="162"/>
  <c r="D15" i="167" s="1"/>
  <c r="D52" i="162"/>
  <c r="G54" i="162"/>
  <c r="G53" i="162" s="1"/>
  <c r="G52" i="162" s="1"/>
  <c r="G12" i="162"/>
  <c r="G14" i="167" s="1"/>
  <c r="D12" i="162"/>
  <c r="D14" i="167" s="1"/>
  <c r="D44" i="162"/>
  <c r="D34" i="162"/>
  <c r="G23" i="162"/>
  <c r="G22" i="162" s="1"/>
  <c r="G21" i="162" s="1"/>
  <c r="G11" i="162"/>
  <c r="G13" i="167" s="1"/>
  <c r="D11" i="162"/>
  <c r="D13" i="167" s="1"/>
  <c r="D7" i="162"/>
  <c r="D9" i="167" s="1"/>
  <c r="G11" i="108"/>
  <c r="D11" i="108"/>
  <c r="G9" i="162" l="1"/>
  <c r="G11" i="167" s="1"/>
  <c r="D9" i="162"/>
  <c r="D11" i="167" s="1"/>
  <c r="G8" i="162"/>
  <c r="G10" i="167" s="1"/>
  <c r="D8" i="162"/>
  <c r="D10" i="167" s="1"/>
  <c r="G11" i="155"/>
  <c r="D11" i="155"/>
  <c r="G13" i="155"/>
  <c r="D13" i="155"/>
  <c r="G12" i="155"/>
  <c r="D12" i="155"/>
  <c r="G1086" i="155"/>
  <c r="F1086" i="155"/>
  <c r="D1086" i="155"/>
  <c r="C1086" i="155"/>
  <c r="G1085" i="155"/>
  <c r="F1085" i="155"/>
  <c r="D1085" i="155"/>
  <c r="C1085" i="155"/>
  <c r="G1083" i="155"/>
  <c r="F1083" i="155"/>
  <c r="D1083" i="155"/>
  <c r="C1083" i="155"/>
  <c r="G1082" i="155"/>
  <c r="F1082" i="155"/>
  <c r="D1082" i="155"/>
  <c r="C1082" i="155"/>
  <c r="G1081" i="155"/>
  <c r="F1081" i="155"/>
  <c r="D1081" i="155"/>
  <c r="C1081" i="155"/>
  <c r="G1079" i="155"/>
  <c r="F1079" i="155"/>
  <c r="D1079" i="155"/>
  <c r="C1079" i="155"/>
  <c r="G1078" i="155"/>
  <c r="F1078" i="155"/>
  <c r="D1078" i="155"/>
  <c r="C1078" i="155"/>
  <c r="G1075" i="155"/>
  <c r="F1075" i="155"/>
  <c r="D1075" i="155"/>
  <c r="C1075" i="155"/>
  <c r="G1074" i="155"/>
  <c r="F1074" i="155"/>
  <c r="D1074" i="155"/>
  <c r="C1074" i="155"/>
  <c r="G1072" i="155"/>
  <c r="F1072" i="155"/>
  <c r="D1072" i="155"/>
  <c r="C1072" i="155"/>
  <c r="G1071" i="155"/>
  <c r="F1071" i="155"/>
  <c r="D1071" i="155"/>
  <c r="C1071" i="155"/>
  <c r="G1070" i="155"/>
  <c r="F1070" i="155"/>
  <c r="D1070" i="155"/>
  <c r="C1070" i="155"/>
  <c r="G1068" i="155"/>
  <c r="F1068" i="155"/>
  <c r="D1068" i="155"/>
  <c r="C1068" i="155"/>
  <c r="G1067" i="155"/>
  <c r="F1067" i="155"/>
  <c r="D1067" i="155"/>
  <c r="C1067" i="155"/>
  <c r="G1064" i="155"/>
  <c r="F1064" i="155"/>
  <c r="D1064" i="155"/>
  <c r="D1063" i="155" s="1"/>
  <c r="C1064" i="155"/>
  <c r="G1063" i="155"/>
  <c r="F1063" i="155"/>
  <c r="C1063" i="155"/>
  <c r="G1061" i="155"/>
  <c r="F1061" i="155"/>
  <c r="D1061" i="155"/>
  <c r="C1061" i="155"/>
  <c r="G1060" i="155"/>
  <c r="F1060" i="155"/>
  <c r="C1060" i="155"/>
  <c r="G1059" i="155"/>
  <c r="F1059" i="155"/>
  <c r="C1059" i="155"/>
  <c r="G1057" i="155"/>
  <c r="F1057" i="155"/>
  <c r="D1057" i="155"/>
  <c r="D1056" i="155" s="1"/>
  <c r="C1057" i="155"/>
  <c r="G1056" i="155"/>
  <c r="F1056" i="155"/>
  <c r="C1056" i="155"/>
  <c r="D1046" i="155"/>
  <c r="D1045" i="155" s="1"/>
  <c r="C1046" i="155"/>
  <c r="C1045" i="155"/>
  <c r="C1042" i="155" s="1"/>
  <c r="C1041" i="155" s="1"/>
  <c r="G1044" i="155"/>
  <c r="G1043" i="155" s="1"/>
  <c r="G1042" i="155" s="1"/>
  <c r="G1041" i="155" s="1"/>
  <c r="F1044" i="155"/>
  <c r="F1043" i="155"/>
  <c r="F1042" i="155" s="1"/>
  <c r="F1041" i="155" s="1"/>
  <c r="D1043" i="155"/>
  <c r="C1043" i="155"/>
  <c r="G1039" i="155"/>
  <c r="F1039" i="155"/>
  <c r="D1039" i="155"/>
  <c r="C1039" i="155"/>
  <c r="G1038" i="155"/>
  <c r="F1038" i="155"/>
  <c r="D1038" i="155"/>
  <c r="C1038" i="155"/>
  <c r="D1060" i="155" l="1"/>
  <c r="D1059" i="155" s="1"/>
  <c r="D1042" i="155"/>
  <c r="D1041" i="155" s="1"/>
  <c r="E141" i="156"/>
  <c r="E143" i="156" s="1"/>
  <c r="H135" i="156"/>
  <c r="G135" i="156"/>
  <c r="F135" i="156"/>
  <c r="E135" i="156"/>
  <c r="G8" i="154" l="1"/>
  <c r="G7" i="154"/>
  <c r="G6" i="154"/>
  <c r="D8" i="154"/>
  <c r="D7" i="154"/>
  <c r="D6" i="154"/>
  <c r="D39" i="154"/>
  <c r="D102" i="154"/>
  <c r="D130" i="154"/>
  <c r="D131" i="154"/>
  <c r="D132" i="154"/>
  <c r="D133" i="154"/>
  <c r="D113" i="154"/>
  <c r="D114" i="154"/>
  <c r="D119" i="154"/>
  <c r="D121" i="154"/>
  <c r="D103" i="154"/>
  <c r="D104" i="154"/>
  <c r="D105" i="154"/>
  <c r="D85" i="154"/>
  <c r="D86" i="154"/>
  <c r="D91" i="154"/>
  <c r="D93" i="154"/>
  <c r="D75" i="154"/>
  <c r="D76" i="154"/>
  <c r="G21" i="134" l="1"/>
  <c r="G20" i="134"/>
  <c r="G19" i="134"/>
  <c r="D21" i="134"/>
  <c r="D20" i="134"/>
  <c r="D19" i="134"/>
  <c r="G13" i="134"/>
  <c r="G12" i="134"/>
  <c r="G11" i="134"/>
  <c r="D13" i="134"/>
  <c r="D12" i="134"/>
  <c r="D11" i="134"/>
  <c r="G13" i="106"/>
  <c r="D13" i="106"/>
  <c r="G12" i="106"/>
  <c r="D12" i="106"/>
  <c r="G1179" i="125"/>
  <c r="G19" i="167"/>
  <c r="G18" i="167"/>
  <c r="D18" i="167"/>
  <c r="D19" i="167"/>
  <c r="G9" i="129"/>
  <c r="G8" i="129"/>
  <c r="G7" i="129"/>
  <c r="D9" i="129"/>
  <c r="G186" i="129"/>
  <c r="D8" i="129"/>
  <c r="D7" i="129"/>
  <c r="D876" i="129"/>
  <c r="G897" i="129"/>
  <c r="F897" i="129"/>
  <c r="G896" i="129"/>
  <c r="F896" i="129"/>
  <c r="G895" i="129"/>
  <c r="F895" i="129"/>
  <c r="G892" i="129"/>
  <c r="F892" i="129"/>
  <c r="G889" i="129"/>
  <c r="F889" i="129"/>
  <c r="G886" i="129"/>
  <c r="F886" i="129"/>
  <c r="G881" i="129"/>
  <c r="G880" i="129" s="1"/>
  <c r="G879" i="129" s="1"/>
  <c r="F881" i="129"/>
  <c r="F880" i="129"/>
  <c r="F879" i="129" s="1"/>
  <c r="G877" i="129"/>
  <c r="F877" i="129"/>
  <c r="F875" i="129" s="1"/>
  <c r="F894" i="129" s="1"/>
  <c r="G875" i="129"/>
  <c r="G894" i="129" s="1"/>
  <c r="D826" i="129"/>
  <c r="D777" i="129"/>
  <c r="G816" i="129"/>
  <c r="G815" i="129" s="1"/>
  <c r="F816" i="129"/>
  <c r="F815" i="129" s="1"/>
  <c r="F814" i="129" s="1"/>
  <c r="F813" i="129" s="1"/>
  <c r="F812" i="129" s="1"/>
  <c r="G813" i="129"/>
  <c r="G812" i="129" s="1"/>
  <c r="G808" i="129"/>
  <c r="G807" i="129" s="1"/>
  <c r="F808" i="129"/>
  <c r="F807" i="129"/>
  <c r="F806" i="129"/>
  <c r="F805" i="129" s="1"/>
  <c r="F804" i="129" s="1"/>
  <c r="G805" i="129"/>
  <c r="G804" i="129"/>
  <c r="G801" i="129"/>
  <c r="G800" i="129"/>
  <c r="F800" i="129"/>
  <c r="G797" i="129"/>
  <c r="G796" i="129" s="1"/>
  <c r="G794" i="129"/>
  <c r="G793" i="129" s="1"/>
  <c r="G799" i="129" s="1"/>
  <c r="F794" i="129"/>
  <c r="F793" i="129" s="1"/>
  <c r="F799" i="129" s="1"/>
  <c r="G789" i="129"/>
  <c r="G788" i="129" s="1"/>
  <c r="F789" i="129"/>
  <c r="F788" i="129" s="1"/>
  <c r="F787" i="129" s="1"/>
  <c r="F786" i="129" s="1"/>
  <c r="F785" i="129" s="1"/>
  <c r="G786" i="129"/>
  <c r="G785" i="129" s="1"/>
  <c r="G781" i="129"/>
  <c r="G780" i="129" s="1"/>
  <c r="F781" i="129"/>
  <c r="F780" i="129"/>
  <c r="F779" i="129" s="1"/>
  <c r="F778" i="129" s="1"/>
  <c r="F777" i="129" s="1"/>
  <c r="G778" i="129"/>
  <c r="G777" i="129"/>
  <c r="D670" i="129"/>
  <c r="D615" i="129"/>
  <c r="G660" i="129"/>
  <c r="G659" i="129" s="1"/>
  <c r="F660" i="129"/>
  <c r="F659" i="129" s="1"/>
  <c r="F658" i="129" s="1"/>
  <c r="F657" i="129" s="1"/>
  <c r="F656" i="129" s="1"/>
  <c r="G657" i="129"/>
  <c r="G656" i="129" s="1"/>
  <c r="G652" i="129"/>
  <c r="G651" i="129" s="1"/>
  <c r="F652" i="129"/>
  <c r="F651" i="129"/>
  <c r="F650" i="129"/>
  <c r="F649" i="129" s="1"/>
  <c r="F648" i="129" s="1"/>
  <c r="G649" i="129"/>
  <c r="G648" i="129"/>
  <c r="G644" i="129"/>
  <c r="F644" i="129"/>
  <c r="G643" i="129"/>
  <c r="F643" i="129"/>
  <c r="F642" i="129" s="1"/>
  <c r="F641" i="129" s="1"/>
  <c r="F640" i="129" s="1"/>
  <c r="G641" i="129"/>
  <c r="G640" i="129"/>
  <c r="G636" i="129"/>
  <c r="F636" i="129"/>
  <c r="G633" i="129"/>
  <c r="G632" i="129"/>
  <c r="G630" i="129"/>
  <c r="G629" i="129" s="1"/>
  <c r="G635" i="129" s="1"/>
  <c r="F630" i="129"/>
  <c r="F629" i="129"/>
  <c r="F635" i="129" s="1"/>
  <c r="G623" i="129"/>
  <c r="F623" i="129"/>
  <c r="G621" i="129"/>
  <c r="G620" i="129" s="1"/>
  <c r="G619" i="129" s="1"/>
  <c r="F620" i="129"/>
  <c r="F619" i="129"/>
  <c r="G618" i="129"/>
  <c r="G617" i="129"/>
  <c r="F617" i="129"/>
  <c r="F616" i="129" s="1"/>
  <c r="F622" i="129" s="1"/>
  <c r="G616" i="129"/>
  <c r="G752" i="129"/>
  <c r="G716" i="129"/>
  <c r="G325" i="129"/>
  <c r="G253" i="129"/>
  <c r="G223" i="129"/>
  <c r="G9" i="126"/>
  <c r="G8" i="126"/>
  <c r="G7" i="126"/>
  <c r="D9" i="126"/>
  <c r="D8" i="126"/>
  <c r="D7" i="126"/>
  <c r="G156" i="126"/>
  <c r="G179" i="126"/>
  <c r="G203" i="126"/>
  <c r="G124" i="126"/>
  <c r="G9" i="125"/>
  <c r="G7" i="125"/>
  <c r="D9" i="125"/>
  <c r="D7" i="125"/>
  <c r="E131" i="161"/>
  <c r="G622" i="129" l="1"/>
  <c r="D385" i="130"/>
  <c r="D363" i="130"/>
  <c r="D341" i="130"/>
  <c r="D324" i="130"/>
  <c r="G107" i="154"/>
  <c r="G79" i="154"/>
  <c r="D41" i="154"/>
  <c r="D40" i="154"/>
  <c r="C37" i="154"/>
  <c r="C36" i="154"/>
  <c r="D34" i="154"/>
  <c r="D33" i="154" s="1"/>
  <c r="D32" i="154" s="1"/>
  <c r="G14" i="154" s="1"/>
  <c r="C34" i="154"/>
  <c r="C33" i="154"/>
  <c r="C32" i="154" s="1"/>
  <c r="C30" i="154"/>
  <c r="C28" i="154"/>
  <c r="C27" i="154"/>
  <c r="C26" i="154" s="1"/>
  <c r="C25" i="154" s="1"/>
  <c r="C23" i="154"/>
  <c r="C22" i="154"/>
  <c r="C21" i="154" s="1"/>
  <c r="C19" i="154"/>
  <c r="C18" i="154"/>
  <c r="C17" i="154"/>
  <c r="C16" i="154" s="1"/>
  <c r="D306" i="154"/>
  <c r="D303" i="154" s="1"/>
  <c r="C306" i="154"/>
  <c r="C303" i="154" s="1"/>
  <c r="C297" i="154" s="1"/>
  <c r="C296" i="154" s="1"/>
  <c r="C304" i="154"/>
  <c r="C300" i="154"/>
  <c r="C298" i="154"/>
  <c r="C293" i="154"/>
  <c r="C292" i="154" s="1"/>
  <c r="C288" i="154" s="1"/>
  <c r="C287" i="154" s="1"/>
  <c r="C290" i="154"/>
  <c r="C289" i="154"/>
  <c r="C284" i="154"/>
  <c r="C283" i="154"/>
  <c r="C282" i="154"/>
  <c r="C280" i="154"/>
  <c r="C279" i="154"/>
  <c r="C278" i="154"/>
  <c r="C277" i="154"/>
  <c r="D395" i="154"/>
  <c r="D394" i="154"/>
  <c r="D385" i="154"/>
  <c r="D367" i="154"/>
  <c r="D366" i="154"/>
  <c r="D357" i="154"/>
  <c r="D339" i="154"/>
  <c r="D338" i="154"/>
  <c r="D329" i="154"/>
  <c r="G447" i="154"/>
  <c r="G410" i="154"/>
  <c r="G9" i="133"/>
  <c r="G8" i="133"/>
  <c r="G7" i="133"/>
  <c r="D9" i="133"/>
  <c r="D8" i="133"/>
  <c r="D7" i="133"/>
  <c r="D11" i="106"/>
  <c r="G16" i="126"/>
  <c r="D16" i="126"/>
  <c r="F17" i="165"/>
  <c r="F16" i="165"/>
  <c r="F15" i="165"/>
  <c r="C17" i="165"/>
  <c r="D13" i="165" s="1"/>
  <c r="C16" i="165"/>
  <c r="C15" i="165"/>
  <c r="G190" i="165"/>
  <c r="G181" i="165"/>
  <c r="D11" i="165" l="1"/>
  <c r="D12" i="165"/>
  <c r="C15" i="154"/>
  <c r="C39" i="154" s="1"/>
  <c r="C42" i="154" s="1"/>
  <c r="C41" i="154" s="1"/>
  <c r="C40" i="154" s="1"/>
  <c r="C276" i="154"/>
  <c r="C309" i="154" s="1"/>
  <c r="C312" i="154" s="1"/>
  <c r="C311" i="154" s="1"/>
  <c r="C310" i="154" s="1"/>
  <c r="G172" i="165" l="1"/>
  <c r="G170" i="165"/>
  <c r="G168" i="165"/>
  <c r="G159" i="165"/>
  <c r="G83" i="165"/>
  <c r="G55" i="165"/>
  <c r="G93" i="165"/>
  <c r="G73" i="165"/>
  <c r="G69" i="165"/>
  <c r="G65" i="165"/>
  <c r="A52" i="165"/>
  <c r="A80" i="165" s="1"/>
  <c r="A89" i="165" s="1"/>
  <c r="H312" i="130" l="1"/>
  <c r="H305" i="130"/>
  <c r="A177" i="165"/>
  <c r="A36" i="167" s="1"/>
  <c r="A14" i="137" s="1"/>
  <c r="A164" i="165"/>
  <c r="A61" i="165" l="1"/>
  <c r="A34" i="165"/>
  <c r="F109" i="167"/>
  <c r="F107" i="167"/>
  <c r="F105" i="167"/>
  <c r="G101" i="167"/>
  <c r="G100" i="167" s="1"/>
  <c r="G99" i="167" s="1"/>
  <c r="G98" i="167" s="1"/>
  <c r="G97" i="167" s="1"/>
  <c r="G95" i="167" s="1"/>
  <c r="F101" i="167"/>
  <c r="D100" i="167"/>
  <c r="D99" i="167" s="1"/>
  <c r="D98" i="167" s="1"/>
  <c r="F97" i="167"/>
  <c r="F95" i="167" s="1"/>
  <c r="F92" i="167"/>
  <c r="F90" i="167"/>
  <c r="F88" i="167"/>
  <c r="G84" i="167"/>
  <c r="G83" i="167" s="1"/>
  <c r="G82" i="167" s="1"/>
  <c r="G81" i="167" s="1"/>
  <c r="G80" i="167" s="1"/>
  <c r="G78" i="167" s="1"/>
  <c r="F84" i="167"/>
  <c r="D83" i="167"/>
  <c r="D82" i="167" s="1"/>
  <c r="D81" i="167" s="1"/>
  <c r="F80" i="167"/>
  <c r="F78" i="167"/>
  <c r="F75" i="167"/>
  <c r="F73" i="167"/>
  <c r="F71" i="167"/>
  <c r="G67" i="167"/>
  <c r="G66" i="167" s="1"/>
  <c r="G65" i="167" s="1"/>
  <c r="G64" i="167" s="1"/>
  <c r="G63" i="167" s="1"/>
  <c r="G61" i="167" s="1"/>
  <c r="F67" i="167"/>
  <c r="D66" i="167"/>
  <c r="D65" i="167" s="1"/>
  <c r="D64" i="167" s="1"/>
  <c r="D63" i="167" s="1"/>
  <c r="F63" i="167"/>
  <c r="F61" i="167"/>
  <c r="A57" i="167"/>
  <c r="F51" i="167"/>
  <c r="F49" i="167"/>
  <c r="G45" i="167"/>
  <c r="G44" i="167" s="1"/>
  <c r="G43" i="167" s="1"/>
  <c r="G42" i="167" s="1"/>
  <c r="G41" i="167" s="1"/>
  <c r="G39" i="167" s="1"/>
  <c r="F45" i="167"/>
  <c r="D44" i="167"/>
  <c r="D43" i="167" s="1"/>
  <c r="D42" i="167" s="1"/>
  <c r="F41" i="167"/>
  <c r="F39" i="167"/>
  <c r="F44" i="167" l="1"/>
  <c r="F43" i="167" s="1"/>
  <c r="F66" i="167"/>
  <c r="F65" i="167" s="1"/>
  <c r="F83" i="167"/>
  <c r="F82" i="167" s="1"/>
  <c r="F100" i="167"/>
  <c r="F99" i="167" s="1"/>
  <c r="D29" i="167"/>
  <c r="D41" i="167"/>
  <c r="G29" i="167"/>
  <c r="D61" i="167"/>
  <c r="D62" i="167"/>
  <c r="G30" i="167"/>
  <c r="D80" i="167"/>
  <c r="D30" i="167"/>
  <c r="D31" i="167"/>
  <c r="D97" i="167"/>
  <c r="G31" i="167"/>
  <c r="D78" i="167" l="1"/>
  <c r="D79" i="167"/>
  <c r="D95" i="167"/>
  <c r="D96" i="167"/>
  <c r="D39" i="167"/>
  <c r="D40" i="167"/>
  <c r="G1004" i="125"/>
  <c r="F1004" i="125"/>
  <c r="F1001" i="125"/>
  <c r="F1000" i="125" s="1"/>
  <c r="F998" i="125"/>
  <c r="G994" i="125"/>
  <c r="G993" i="125" s="1"/>
  <c r="G992" i="125" s="1"/>
  <c r="G991" i="125" s="1"/>
  <c r="F994" i="125"/>
  <c r="F990" i="125"/>
  <c r="D987" i="125"/>
  <c r="D986" i="125" s="1"/>
  <c r="D985" i="125" s="1"/>
  <c r="D984" i="125" s="1"/>
  <c r="D983" i="125" s="1"/>
  <c r="D982" i="125" s="1"/>
  <c r="G979" i="125"/>
  <c r="F979" i="125"/>
  <c r="F976" i="125"/>
  <c r="F975" i="125" s="1"/>
  <c r="F973" i="125"/>
  <c r="G969" i="125"/>
  <c r="G968" i="125" s="1"/>
  <c r="G967" i="125" s="1"/>
  <c r="G966" i="125" s="1"/>
  <c r="F969" i="125"/>
  <c r="F965" i="125"/>
  <c r="F962" i="125"/>
  <c r="F961" i="125" s="1"/>
  <c r="F960" i="125" s="1"/>
  <c r="D962" i="125"/>
  <c r="D961" i="125"/>
  <c r="D960" i="125" s="1"/>
  <c r="D959" i="125" s="1"/>
  <c r="D958" i="125" s="1"/>
  <c r="D957" i="125" s="1"/>
  <c r="F954" i="125"/>
  <c r="F951" i="125"/>
  <c r="F948" i="125"/>
  <c r="F947" i="125" s="1"/>
  <c r="F945" i="125"/>
  <c r="G941" i="125"/>
  <c r="G940" i="125" s="1"/>
  <c r="G939" i="125" s="1"/>
  <c r="G938" i="125" s="1"/>
  <c r="F941" i="125"/>
  <c r="F937" i="125"/>
  <c r="F934" i="125"/>
  <c r="F933" i="125" s="1"/>
  <c r="F932" i="125" s="1"/>
  <c r="F931" i="125" s="1"/>
  <c r="D933" i="125"/>
  <c r="D932" i="125" s="1"/>
  <c r="D931" i="125" s="1"/>
  <c r="D930" i="125" s="1"/>
  <c r="D929" i="125" s="1"/>
  <c r="D928" i="125" s="1"/>
  <c r="C933" i="125"/>
  <c r="C932" i="125" s="1"/>
  <c r="C931" i="125" s="1"/>
  <c r="C930" i="125" s="1"/>
  <c r="C929" i="125" s="1"/>
  <c r="C928" i="125" s="1"/>
  <c r="G918" i="125"/>
  <c r="F918" i="125"/>
  <c r="F916" i="125"/>
  <c r="F915" i="125" s="1"/>
  <c r="F913" i="125"/>
  <c r="G909" i="125"/>
  <c r="G908" i="125" s="1"/>
  <c r="G907" i="125" s="1"/>
  <c r="G906" i="125" s="1"/>
  <c r="F909" i="125"/>
  <c r="D908" i="125"/>
  <c r="D907" i="125" s="1"/>
  <c r="D906" i="125" s="1"/>
  <c r="F905" i="125"/>
  <c r="F903" i="125"/>
  <c r="G900" i="125"/>
  <c r="F900" i="125"/>
  <c r="F898" i="125"/>
  <c r="F897" i="125" s="1"/>
  <c r="F895" i="125"/>
  <c r="G891" i="125"/>
  <c r="G890" i="125" s="1"/>
  <c r="G889" i="125" s="1"/>
  <c r="G888" i="125" s="1"/>
  <c r="F891" i="125"/>
  <c r="D890" i="125"/>
  <c r="D889" i="125" s="1"/>
  <c r="D888" i="125" s="1"/>
  <c r="F887" i="125"/>
  <c r="F885" i="125" s="1"/>
  <c r="G880" i="125"/>
  <c r="G879" i="125" s="1"/>
  <c r="G878" i="125" s="1"/>
  <c r="G877" i="125" s="1"/>
  <c r="F880" i="125"/>
  <c r="F879" i="125"/>
  <c r="F878" i="125" s="1"/>
  <c r="D879" i="125"/>
  <c r="D878" i="125" s="1"/>
  <c r="D877" i="125" s="1"/>
  <c r="F876" i="125"/>
  <c r="F874" i="125" s="1"/>
  <c r="F868" i="125"/>
  <c r="F866" i="125"/>
  <c r="F865" i="125" s="1"/>
  <c r="F863" i="125"/>
  <c r="G859" i="125"/>
  <c r="G858" i="125" s="1"/>
  <c r="G857" i="125" s="1"/>
  <c r="G856" i="125" s="1"/>
  <c r="F859" i="125"/>
  <c r="D858" i="125"/>
  <c r="D857" i="125" s="1"/>
  <c r="D856" i="125" s="1"/>
  <c r="C858" i="125"/>
  <c r="C857" i="125" s="1"/>
  <c r="C856" i="125" s="1"/>
  <c r="C855" i="125" s="1"/>
  <c r="F855" i="125"/>
  <c r="F853" i="125"/>
  <c r="G844" i="125"/>
  <c r="F844" i="125"/>
  <c r="F841" i="125"/>
  <c r="F840" i="125"/>
  <c r="F838" i="125"/>
  <c r="G834" i="125"/>
  <c r="F834" i="125"/>
  <c r="G833" i="125"/>
  <c r="G832" i="125" s="1"/>
  <c r="G831" i="125" s="1"/>
  <c r="F830" i="125"/>
  <c r="D827" i="125"/>
  <c r="D826" i="125"/>
  <c r="D825" i="125" s="1"/>
  <c r="D824" i="125" s="1"/>
  <c r="D823" i="125" s="1"/>
  <c r="D822" i="125" s="1"/>
  <c r="G819" i="125"/>
  <c r="F819" i="125"/>
  <c r="F816" i="125"/>
  <c r="F815" i="125" s="1"/>
  <c r="F813" i="125"/>
  <c r="G809" i="125"/>
  <c r="G808" i="125" s="1"/>
  <c r="G807" i="125" s="1"/>
  <c r="G806" i="125" s="1"/>
  <c r="F809" i="125"/>
  <c r="F805" i="125"/>
  <c r="F802" i="125"/>
  <c r="F801" i="125" s="1"/>
  <c r="F800" i="125" s="1"/>
  <c r="D802" i="125"/>
  <c r="D801" i="125" s="1"/>
  <c r="D800" i="125" s="1"/>
  <c r="D799" i="125" s="1"/>
  <c r="D798" i="125" s="1"/>
  <c r="D797" i="125" s="1"/>
  <c r="G794" i="125"/>
  <c r="F794" i="125"/>
  <c r="F791" i="125"/>
  <c r="F788" i="125"/>
  <c r="F785" i="125"/>
  <c r="G781" i="125"/>
  <c r="G780" i="125" s="1"/>
  <c r="G779" i="125" s="1"/>
  <c r="G778" i="125" s="1"/>
  <c r="F781" i="125"/>
  <c r="F777" i="125"/>
  <c r="F774" i="125"/>
  <c r="F773" i="125" s="1"/>
  <c r="F772" i="125" s="1"/>
  <c r="F771" i="125" s="1"/>
  <c r="D773" i="125"/>
  <c r="D772" i="125" s="1"/>
  <c r="D771" i="125" s="1"/>
  <c r="D770" i="125" s="1"/>
  <c r="D769" i="125" s="1"/>
  <c r="D768" i="125" s="1"/>
  <c r="C773" i="125"/>
  <c r="C772" i="125" s="1"/>
  <c r="C771" i="125" s="1"/>
  <c r="C770" i="125" s="1"/>
  <c r="C769" i="125" s="1"/>
  <c r="C768" i="125" s="1"/>
  <c r="G758" i="125"/>
  <c r="F758" i="125"/>
  <c r="F756" i="125"/>
  <c r="F755" i="125" s="1"/>
  <c r="F753" i="125"/>
  <c r="G749" i="125"/>
  <c r="G748" i="125" s="1"/>
  <c r="G747" i="125" s="1"/>
  <c r="G746" i="125" s="1"/>
  <c r="F749" i="125"/>
  <c r="D748" i="125"/>
  <c r="D747" i="125" s="1"/>
  <c r="D746" i="125" s="1"/>
  <c r="F745" i="125"/>
  <c r="F743" i="125" s="1"/>
  <c r="G740" i="125"/>
  <c r="F740" i="125"/>
  <c r="F738" i="125"/>
  <c r="F737" i="125"/>
  <c r="F735" i="125"/>
  <c r="G731" i="125"/>
  <c r="F731" i="125"/>
  <c r="G730" i="125"/>
  <c r="G729" i="125" s="1"/>
  <c r="G728" i="125" s="1"/>
  <c r="D730" i="125"/>
  <c r="D729" i="125" s="1"/>
  <c r="D728" i="125" s="1"/>
  <c r="F727" i="125"/>
  <c r="F725" i="125" s="1"/>
  <c r="G722" i="125"/>
  <c r="F722" i="125"/>
  <c r="G718" i="125"/>
  <c r="G717" i="125" s="1"/>
  <c r="F718" i="125"/>
  <c r="F717" i="125" s="1"/>
  <c r="F716" i="125" s="1"/>
  <c r="D717" i="125"/>
  <c r="D716" i="125" s="1"/>
  <c r="D715" i="125" s="1"/>
  <c r="F714" i="125"/>
  <c r="F712" i="125" s="1"/>
  <c r="G706" i="125"/>
  <c r="F706" i="125"/>
  <c r="F704" i="125"/>
  <c r="F703" i="125" s="1"/>
  <c r="F701" i="125"/>
  <c r="G697" i="125"/>
  <c r="G696" i="125" s="1"/>
  <c r="G695" i="125" s="1"/>
  <c r="G694" i="125" s="1"/>
  <c r="F697" i="125"/>
  <c r="D696" i="125"/>
  <c r="C696" i="125"/>
  <c r="D695" i="125"/>
  <c r="D694" i="125" s="1"/>
  <c r="C695" i="125"/>
  <c r="C694" i="125" s="1"/>
  <c r="C693" i="125" s="1"/>
  <c r="F693" i="125"/>
  <c r="F691" i="125"/>
  <c r="G716" i="125" l="1"/>
  <c r="G715" i="125" s="1"/>
  <c r="F748" i="125"/>
  <c r="F747" i="125" s="1"/>
  <c r="F833" i="125"/>
  <c r="F832" i="125" s="1"/>
  <c r="F858" i="125"/>
  <c r="F857" i="125" s="1"/>
  <c r="F890" i="125"/>
  <c r="F889" i="125" s="1"/>
  <c r="F968" i="125"/>
  <c r="F967" i="125" s="1"/>
  <c r="F730" i="125"/>
  <c r="F729" i="125" s="1"/>
  <c r="F787" i="125"/>
  <c r="F780" i="125" s="1"/>
  <c r="F779" i="125" s="1"/>
  <c r="F808" i="125"/>
  <c r="F807" i="125" s="1"/>
  <c r="F993" i="125"/>
  <c r="F992" i="125" s="1"/>
  <c r="C854" i="125"/>
  <c r="C853" i="125"/>
  <c r="D903" i="125"/>
  <c r="D905" i="125"/>
  <c r="G855" i="125"/>
  <c r="G853" i="125"/>
  <c r="G874" i="125"/>
  <c r="G876" i="125"/>
  <c r="G885" i="125"/>
  <c r="G887" i="125"/>
  <c r="F908" i="125"/>
  <c r="F907" i="125" s="1"/>
  <c r="G965" i="125"/>
  <c r="G957" i="125"/>
  <c r="G990" i="125"/>
  <c r="G982" i="125"/>
  <c r="D874" i="125"/>
  <c r="D876" i="125"/>
  <c r="G905" i="125"/>
  <c r="G903" i="125"/>
  <c r="F940" i="125"/>
  <c r="F939" i="125" s="1"/>
  <c r="D855" i="125"/>
  <c r="D853" i="125"/>
  <c r="D887" i="125"/>
  <c r="D885" i="125"/>
  <c r="G937" i="125"/>
  <c r="G928" i="125"/>
  <c r="C692" i="125"/>
  <c r="C691" i="125"/>
  <c r="G743" i="125"/>
  <c r="G745" i="125"/>
  <c r="F696" i="125"/>
  <c r="F695" i="125" s="1"/>
  <c r="D712" i="125"/>
  <c r="D714" i="125"/>
  <c r="G725" i="125"/>
  <c r="G727" i="125"/>
  <c r="G805" i="125"/>
  <c r="G797" i="125"/>
  <c r="G830" i="125"/>
  <c r="G822" i="125"/>
  <c r="D693" i="125"/>
  <c r="D691" i="125"/>
  <c r="G693" i="125"/>
  <c r="G691" i="125"/>
  <c r="D745" i="125"/>
  <c r="D743" i="125"/>
  <c r="G777" i="125"/>
  <c r="G768" i="125"/>
  <c r="G714" i="125"/>
  <c r="G712" i="125"/>
  <c r="D727" i="125"/>
  <c r="D725" i="125"/>
  <c r="C2010" i="125" l="1"/>
  <c r="C2007" i="125"/>
  <c r="C2006" i="125" s="1"/>
  <c r="C2004" i="125"/>
  <c r="D2000" i="125"/>
  <c r="D1999" i="125" s="1"/>
  <c r="D1998" i="125" s="1"/>
  <c r="D1989" i="125" s="1"/>
  <c r="D1988" i="125" s="1"/>
  <c r="C2000" i="125"/>
  <c r="C1996" i="125"/>
  <c r="C1985" i="125"/>
  <c r="C1982" i="125"/>
  <c r="C1981" i="125" s="1"/>
  <c r="C1974" i="125" s="1"/>
  <c r="C1973" i="125" s="1"/>
  <c r="C1979" i="125"/>
  <c r="D1975" i="125"/>
  <c r="D1974" i="125" s="1"/>
  <c r="D1973" i="125" s="1"/>
  <c r="D1964" i="125" s="1"/>
  <c r="D1963" i="125" s="1"/>
  <c r="C1975" i="125"/>
  <c r="C1971" i="125"/>
  <c r="C1968" i="125"/>
  <c r="C1967" i="125"/>
  <c r="C1966" i="125" s="1"/>
  <c r="D1944" i="125"/>
  <c r="D1943" i="125" s="1"/>
  <c r="D1942" i="125" s="1"/>
  <c r="D1938" i="125"/>
  <c r="D1926" i="125"/>
  <c r="D1925" i="125" s="1"/>
  <c r="D1924" i="125" s="1"/>
  <c r="D1920" i="125"/>
  <c r="C1999" i="125" l="1"/>
  <c r="C1998" i="125" s="1"/>
  <c r="D1072" i="106"/>
  <c r="D1071" i="106" s="1"/>
  <c r="D1070" i="106" s="1"/>
  <c r="D1069" i="106" s="1"/>
  <c r="D1068" i="106" s="1"/>
  <c r="D1067" i="106" s="1"/>
  <c r="C1072" i="106"/>
  <c r="C1071" i="106"/>
  <c r="C1070" i="106" s="1"/>
  <c r="C1068" i="106"/>
  <c r="C1067" i="106" s="1"/>
  <c r="D1063" i="106"/>
  <c r="D1062" i="106" s="1"/>
  <c r="D1061" i="106" s="1"/>
  <c r="D1060" i="106" s="1"/>
  <c r="D1059" i="106" s="1"/>
  <c r="D1058" i="106" s="1"/>
  <c r="C1063" i="106"/>
  <c r="C1062" i="106" s="1"/>
  <c r="C1061" i="106" s="1"/>
  <c r="C1059" i="106"/>
  <c r="C1058" i="106" s="1"/>
  <c r="D1054" i="106"/>
  <c r="D1053" i="106" s="1"/>
  <c r="D1052" i="106" s="1"/>
  <c r="D1051" i="106" s="1"/>
  <c r="D1050" i="106" s="1"/>
  <c r="D1049" i="106" s="1"/>
  <c r="C1054" i="106"/>
  <c r="C1053" i="106" s="1"/>
  <c r="C1052" i="106" s="1"/>
  <c r="C1050" i="106"/>
  <c r="C1049" i="106" s="1"/>
  <c r="D1045" i="106"/>
  <c r="D1044" i="106" s="1"/>
  <c r="D1043" i="106" s="1"/>
  <c r="D1042" i="106" s="1"/>
  <c r="D1041" i="106" s="1"/>
  <c r="D1040" i="106" s="1"/>
  <c r="C1045" i="106"/>
  <c r="C1044" i="106" s="1"/>
  <c r="C1043" i="106" s="1"/>
  <c r="C1041" i="106"/>
  <c r="C1040" i="106" s="1"/>
  <c r="D1036" i="106"/>
  <c r="D1035" i="106" s="1"/>
  <c r="D1034" i="106" s="1"/>
  <c r="D1033" i="106" s="1"/>
  <c r="D1032" i="106" s="1"/>
  <c r="D1031" i="106" s="1"/>
  <c r="C1036" i="106"/>
  <c r="C1035" i="106" s="1"/>
  <c r="C1034" i="106" s="1"/>
  <c r="C1032" i="106"/>
  <c r="C1031" i="106"/>
  <c r="D1027" i="106"/>
  <c r="D1026" i="106" s="1"/>
  <c r="D1025" i="106" s="1"/>
  <c r="D1024" i="106" s="1"/>
  <c r="D1023" i="106" s="1"/>
  <c r="D1022" i="106" s="1"/>
  <c r="C1027" i="106"/>
  <c r="C1026" i="106"/>
  <c r="C1025" i="106" s="1"/>
  <c r="C1023" i="106"/>
  <c r="C1022" i="106" s="1"/>
  <c r="D1018" i="106"/>
  <c r="D1017" i="106" s="1"/>
  <c r="D1016" i="106" s="1"/>
  <c r="D1015" i="106" s="1"/>
  <c r="D1014" i="106" s="1"/>
  <c r="D1013" i="106" s="1"/>
  <c r="C1018" i="106"/>
  <c r="C1017" i="106" s="1"/>
  <c r="C1016" i="106" s="1"/>
  <c r="C1014" i="106"/>
  <c r="C1013" i="106" s="1"/>
  <c r="D1009" i="106"/>
  <c r="D1008" i="106" s="1"/>
  <c r="D1007" i="106" s="1"/>
  <c r="D1006" i="106" s="1"/>
  <c r="D1005" i="106" s="1"/>
  <c r="D1004" i="106" s="1"/>
  <c r="C1009" i="106"/>
  <c r="C1008" i="106" s="1"/>
  <c r="C1007" i="106" s="1"/>
  <c r="C1005" i="106"/>
  <c r="C1004" i="106"/>
  <c r="D1000" i="106"/>
  <c r="D999" i="106" s="1"/>
  <c r="D998" i="106" s="1"/>
  <c r="D997" i="106" s="1"/>
  <c r="D996" i="106" s="1"/>
  <c r="D995" i="106" s="1"/>
  <c r="C1000" i="106"/>
  <c r="C999" i="106" s="1"/>
  <c r="C998" i="106" s="1"/>
  <c r="C996" i="106"/>
  <c r="C995" i="106" s="1"/>
  <c r="D983" i="106"/>
  <c r="D982" i="106" s="1"/>
  <c r="D981" i="106" s="1"/>
  <c r="D980" i="106" s="1"/>
  <c r="D979" i="106" s="1"/>
  <c r="D978" i="106" s="1"/>
  <c r="D975" i="106"/>
  <c r="D974" i="106" s="1"/>
  <c r="D973" i="106" s="1"/>
  <c r="D972" i="106" s="1"/>
  <c r="D971" i="106" s="1"/>
  <c r="D970" i="106" s="1"/>
  <c r="D967" i="106"/>
  <c r="D966" i="106" s="1"/>
  <c r="D965" i="106" s="1"/>
  <c r="D964" i="106" s="1"/>
  <c r="D963" i="106" s="1"/>
  <c r="D962" i="106" s="1"/>
  <c r="D950" i="106"/>
  <c r="D949" i="106" s="1"/>
  <c r="D948" i="106" s="1"/>
  <c r="D947" i="106" s="1"/>
  <c r="D946" i="106" s="1"/>
  <c r="D945" i="106" s="1"/>
  <c r="C949" i="106"/>
  <c r="C946" i="106"/>
  <c r="C945" i="106" s="1"/>
  <c r="D942" i="106"/>
  <c r="D941" i="106" s="1"/>
  <c r="D940" i="106" s="1"/>
  <c r="D939" i="106" s="1"/>
  <c r="D938" i="106" s="1"/>
  <c r="D937" i="106" s="1"/>
  <c r="D934" i="106"/>
  <c r="D933" i="106"/>
  <c r="D932" i="106"/>
  <c r="D931" i="106" s="1"/>
  <c r="D930" i="106" s="1"/>
  <c r="D929" i="106" s="1"/>
  <c r="G923" i="106"/>
  <c r="G922" i="106" s="1"/>
  <c r="G921" i="106" s="1"/>
  <c r="G920" i="106" s="1"/>
  <c r="G919" i="106" s="1"/>
  <c r="G918" i="106" s="1"/>
  <c r="D923" i="106"/>
  <c r="D922" i="106" s="1"/>
  <c r="D921" i="106" s="1"/>
  <c r="D920" i="106" s="1"/>
  <c r="D919" i="106" s="1"/>
  <c r="D918" i="106" s="1"/>
  <c r="G12" i="128" l="1"/>
  <c r="D12" i="128"/>
  <c r="D472" i="154" l="1"/>
  <c r="D471" i="154" s="1"/>
  <c r="D459" i="154"/>
  <c r="D454" i="154"/>
  <c r="D453" i="154"/>
  <c r="D437" i="154"/>
  <c r="D436" i="154" s="1"/>
  <c r="C433" i="154"/>
  <c r="C432" i="154"/>
  <c r="D430" i="154"/>
  <c r="D429" i="154" s="1"/>
  <c r="D428" i="154" s="1"/>
  <c r="C430" i="154"/>
  <c r="C429" i="154" s="1"/>
  <c r="C428" i="154" s="1"/>
  <c r="C426" i="154"/>
  <c r="C424" i="154"/>
  <c r="C423" i="154"/>
  <c r="C422" i="154"/>
  <c r="C421" i="154" s="1"/>
  <c r="C419" i="154"/>
  <c r="C418" i="154"/>
  <c r="C417" i="154"/>
  <c r="C415" i="154"/>
  <c r="C414" i="154"/>
  <c r="C413" i="154"/>
  <c r="C412" i="154"/>
  <c r="C411" i="154" s="1"/>
  <c r="C435" i="154" s="1"/>
  <c r="C438" i="154" s="1"/>
  <c r="C437" i="154" s="1"/>
  <c r="C436" i="154" s="1"/>
  <c r="F449" i="133" l="1"/>
  <c r="F447" i="133"/>
  <c r="F445" i="133"/>
  <c r="F443" i="133"/>
  <c r="F442" i="133" s="1"/>
  <c r="F440" i="133"/>
  <c r="G437" i="133"/>
  <c r="G432" i="133" s="1"/>
  <c r="G431" i="133" s="1"/>
  <c r="D419" i="133" s="1"/>
  <c r="F437" i="133"/>
  <c r="F433" i="133"/>
  <c r="G430" i="133"/>
  <c r="G429" i="133" s="1"/>
  <c r="G419" i="133" s="1"/>
  <c r="F429" i="133"/>
  <c r="F427" i="133"/>
  <c r="F426" i="133" s="1"/>
  <c r="F424" i="133"/>
  <c r="F423" i="133" s="1"/>
  <c r="F422" i="133" s="1"/>
  <c r="F409" i="133"/>
  <c r="F408" i="133" s="1"/>
  <c r="G406" i="133"/>
  <c r="G405" i="133" s="1"/>
  <c r="G404" i="133" s="1"/>
  <c r="D400" i="133" s="1"/>
  <c r="F406" i="133"/>
  <c r="G403" i="133"/>
  <c r="G402" i="133" s="1"/>
  <c r="G401" i="133" s="1"/>
  <c r="F402" i="133"/>
  <c r="F401" i="133" s="1"/>
  <c r="F432" i="133" l="1"/>
  <c r="F431" i="133" s="1"/>
  <c r="F421" i="133"/>
  <c r="F419" i="133" s="1"/>
  <c r="F405" i="133"/>
  <c r="F404" i="133" s="1"/>
  <c r="D528" i="129" l="1"/>
  <c r="C528" i="129"/>
  <c r="D527" i="129"/>
  <c r="C527" i="129"/>
  <c r="D526" i="129"/>
  <c r="C526" i="129"/>
  <c r="D524" i="129"/>
  <c r="D523" i="129" s="1"/>
  <c r="C523" i="129"/>
  <c r="D520" i="129"/>
  <c r="C520" i="129"/>
  <c r="C517" i="129"/>
  <c r="D515" i="129"/>
  <c r="D512" i="129" s="1"/>
  <c r="C512" i="129"/>
  <c r="D509" i="129"/>
  <c r="D508" i="129"/>
  <c r="D506" i="129" s="1"/>
  <c r="C508" i="129"/>
  <c r="C506" i="129" s="1"/>
  <c r="D496" i="129"/>
  <c r="C496" i="129"/>
  <c r="C492" i="129" s="1"/>
  <c r="D494" i="129"/>
  <c r="D493" i="129" s="1"/>
  <c r="D490" i="129"/>
  <c r="D489" i="129" s="1"/>
  <c r="C490" i="129"/>
  <c r="C489" i="129" s="1"/>
  <c r="D485" i="129"/>
  <c r="D484" i="129" s="1"/>
  <c r="C485" i="129"/>
  <c r="C484" i="129" s="1"/>
  <c r="C483" i="129" s="1"/>
  <c r="C482" i="129" s="1"/>
  <c r="C481" i="129" s="1"/>
  <c r="D482" i="129"/>
  <c r="D481" i="129" s="1"/>
  <c r="D475" i="129"/>
  <c r="C475" i="129"/>
  <c r="D472" i="129"/>
  <c r="C472" i="129"/>
  <c r="C468" i="129" s="1"/>
  <c r="D470" i="129"/>
  <c r="D469" i="129" s="1"/>
  <c r="D467" i="129"/>
  <c r="D466" i="129" s="1"/>
  <c r="D518" i="129" s="1"/>
  <c r="D517" i="129" s="1"/>
  <c r="C466" i="129"/>
  <c r="C465" i="129" s="1"/>
  <c r="D465" i="129" l="1"/>
  <c r="C511" i="129"/>
  <c r="C510" i="129" s="1"/>
  <c r="C525" i="129" s="1"/>
  <c r="C474" i="129"/>
  <c r="D468" i="129"/>
  <c r="D492" i="129"/>
  <c r="D511" i="129"/>
  <c r="D510" i="129" s="1"/>
  <c r="D525" i="129" s="1"/>
  <c r="G11" i="166"/>
  <c r="D11" i="166"/>
  <c r="D474" i="129" l="1"/>
  <c r="D42" i="166"/>
  <c r="D41" i="166" s="1"/>
  <c r="D40" i="166" s="1"/>
  <c r="D39" i="166" s="1"/>
  <c r="D38" i="166" s="1"/>
  <c r="D37" i="166" s="1"/>
  <c r="D36" i="166" s="1"/>
  <c r="D25" i="166"/>
  <c r="D24" i="166" s="1"/>
  <c r="D23" i="166" s="1"/>
  <c r="D22" i="166" s="1"/>
  <c r="D21" i="166" s="1"/>
  <c r="C25" i="166"/>
  <c r="C24" i="166" s="1"/>
  <c r="G57" i="166"/>
  <c r="F57" i="166"/>
  <c r="G55" i="166"/>
  <c r="G54" i="166" s="1"/>
  <c r="F55" i="166"/>
  <c r="F54" i="166" s="1"/>
  <c r="F52" i="166"/>
  <c r="G50" i="166"/>
  <c r="F50" i="166"/>
  <c r="G46" i="166"/>
  <c r="F46" i="166"/>
  <c r="G42" i="166"/>
  <c r="F42" i="166"/>
  <c r="G40" i="166"/>
  <c r="G39" i="166" s="1"/>
  <c r="G38" i="166" s="1"/>
  <c r="F40" i="166"/>
  <c r="F39" i="166" s="1"/>
  <c r="F38" i="166" s="1"/>
  <c r="G26" i="166"/>
  <c r="G25" i="166" s="1"/>
  <c r="G24" i="166" s="1"/>
  <c r="F26" i="166"/>
  <c r="F25" i="166" s="1"/>
  <c r="F24" i="166" s="1"/>
  <c r="G22" i="166"/>
  <c r="G21" i="166" s="1"/>
  <c r="F22" i="166"/>
  <c r="F21" i="166" s="1"/>
  <c r="C22" i="166"/>
  <c r="C21" i="166" s="1"/>
  <c r="F36" i="166" l="1"/>
  <c r="G36" i="166"/>
  <c r="F45" i="166"/>
  <c r="F44" i="166" s="1"/>
  <c r="G45" i="166"/>
  <c r="G44" i="166" s="1"/>
  <c r="F412" i="126" l="1"/>
  <c r="F410" i="126"/>
  <c r="F408" i="126"/>
  <c r="F407" i="126" s="1"/>
  <c r="F406" i="126" s="1"/>
  <c r="F404" i="126"/>
  <c r="F397" i="126" s="1"/>
  <c r="F396" i="126" s="1"/>
  <c r="G402" i="126"/>
  <c r="F402" i="126"/>
  <c r="F398" i="126"/>
  <c r="G397" i="126"/>
  <c r="G396" i="126" s="1"/>
  <c r="G394" i="126"/>
  <c r="G392" i="126" s="1"/>
  <c r="F394" i="126"/>
  <c r="F392" i="126" s="1"/>
  <c r="G382" i="126"/>
  <c r="G381" i="126" s="1"/>
  <c r="G380" i="126" s="1"/>
  <c r="F382" i="126"/>
  <c r="F381" i="126" s="1"/>
  <c r="F380" i="126" s="1"/>
  <c r="G378" i="126"/>
  <c r="F378" i="126"/>
  <c r="G377" i="126"/>
  <c r="F377" i="126"/>
  <c r="A14" i="135" l="1"/>
  <c r="A22" i="108" s="1"/>
  <c r="C267" i="154"/>
  <c r="C265" i="154"/>
  <c r="C263" i="154"/>
  <c r="D261" i="154"/>
  <c r="D260" i="154" s="1"/>
  <c r="D250" i="154" s="1"/>
  <c r="D249" i="154" s="1"/>
  <c r="C261" i="154"/>
  <c r="C260" i="154" s="1"/>
  <c r="C250" i="154" s="1"/>
  <c r="C249" i="154" s="1"/>
  <c r="C258" i="154"/>
  <c r="C255" i="154"/>
  <c r="C251" i="154"/>
  <c r="D247" i="154"/>
  <c r="D240" i="154" s="1"/>
  <c r="C247" i="154"/>
  <c r="C245" i="154"/>
  <c r="C244" i="154" s="1"/>
  <c r="C243" i="154" s="1"/>
  <c r="C242" i="154" s="1"/>
  <c r="C240" i="154" s="1"/>
  <c r="G240" i="154"/>
  <c r="C237" i="154"/>
  <c r="C235" i="154"/>
  <c r="C233" i="154"/>
  <c r="D231" i="154"/>
  <c r="C231" i="154"/>
  <c r="C230" i="154" s="1"/>
  <c r="D230" i="154"/>
  <c r="D220" i="154" s="1"/>
  <c r="D219" i="154" s="1"/>
  <c r="C228" i="154"/>
  <c r="C225" i="154"/>
  <c r="C221" i="154"/>
  <c r="C220" i="154" s="1"/>
  <c r="C219" i="154" s="1"/>
  <c r="D217" i="154"/>
  <c r="C217" i="154"/>
  <c r="C215" i="154"/>
  <c r="C214" i="154" s="1"/>
  <c r="C213" i="154" s="1"/>
  <c r="C212" i="154" s="1"/>
  <c r="C210" i="154" s="1"/>
  <c r="G210" i="154"/>
  <c r="D210" i="154"/>
  <c r="C207" i="154"/>
  <c r="C205" i="154"/>
  <c r="C203" i="154"/>
  <c r="D201" i="154"/>
  <c r="C201" i="154"/>
  <c r="D200" i="154"/>
  <c r="C200" i="154"/>
  <c r="C198" i="154"/>
  <c r="C195" i="154"/>
  <c r="C191" i="154"/>
  <c r="C190" i="154" s="1"/>
  <c r="C189" i="154" s="1"/>
  <c r="D190" i="154"/>
  <c r="D189" i="154" s="1"/>
  <c r="D187" i="154"/>
  <c r="D177" i="154" s="1"/>
  <c r="C187" i="154"/>
  <c r="C185" i="154"/>
  <c r="C184" i="154"/>
  <c r="C182" i="154"/>
  <c r="C181" i="154" s="1"/>
  <c r="C180" i="154" s="1"/>
  <c r="C179" i="154" s="1"/>
  <c r="C177" i="154" s="1"/>
  <c r="G177" i="154"/>
  <c r="F163" i="154"/>
  <c r="F162" i="154"/>
  <c r="F159" i="154" s="1"/>
  <c r="F158" i="154" s="1"/>
  <c r="F160" i="154"/>
  <c r="F156" i="154"/>
  <c r="G154" i="154"/>
  <c r="F154" i="154"/>
  <c r="G153" i="154"/>
  <c r="G152" i="154" s="1"/>
  <c r="G151" i="154" s="1"/>
  <c r="G141" i="154" s="1"/>
  <c r="F153" i="154"/>
  <c r="F152" i="154" s="1"/>
  <c r="F151" i="154" s="1"/>
  <c r="F149" i="154"/>
  <c r="F148" i="154"/>
  <c r="F147" i="154"/>
  <c r="D147" i="154"/>
  <c r="D146" i="154" s="1"/>
  <c r="D145" i="154" s="1"/>
  <c r="D144" i="154" s="1"/>
  <c r="F145" i="154"/>
  <c r="F144" i="154"/>
  <c r="F143" i="154" s="1"/>
  <c r="F142" i="154" s="1"/>
  <c r="D142" i="154"/>
  <c r="D141" i="154" s="1"/>
  <c r="F141" i="154" l="1"/>
  <c r="F165" i="154" s="1"/>
  <c r="F168" i="154" s="1"/>
  <c r="F167" i="154" s="1"/>
  <c r="F166" i="154" s="1"/>
  <c r="G21" i="130"/>
  <c r="D21" i="130"/>
  <c r="G20" i="130"/>
  <c r="D20" i="130"/>
  <c r="G19" i="130"/>
  <c r="D19" i="130"/>
  <c r="D823" i="130"/>
  <c r="D801" i="130"/>
  <c r="D780" i="130"/>
  <c r="D760" i="130"/>
  <c r="G15" i="130"/>
  <c r="D15" i="130"/>
  <c r="G11" i="130"/>
  <c r="D11" i="130"/>
  <c r="D9" i="130" l="1"/>
  <c r="G9" i="130"/>
  <c r="G13" i="165" s="1"/>
  <c r="D7" i="130"/>
  <c r="G7" i="130"/>
  <c r="G11" i="165" s="1"/>
  <c r="G8" i="130"/>
  <c r="D8" i="130"/>
  <c r="G16" i="106"/>
  <c r="G15" i="106"/>
  <c r="D16" i="106"/>
  <c r="D15" i="106"/>
  <c r="H1012" i="125"/>
  <c r="H1051" i="125"/>
  <c r="A116" i="140" l="1"/>
  <c r="A119" i="140" s="1"/>
  <c r="C1091" i="133" l="1"/>
  <c r="D1087" i="133"/>
  <c r="D1084" i="133" s="1"/>
  <c r="C1087" i="133"/>
  <c r="C1085" i="133"/>
  <c r="C1084" i="133" s="1"/>
  <c r="C1081" i="133"/>
  <c r="D1077" i="133"/>
  <c r="C1077" i="133"/>
  <c r="C1072" i="133"/>
  <c r="C1070" i="133"/>
  <c r="C1069" i="133" s="1"/>
  <c r="C1068" i="133" s="1"/>
  <c r="C1067" i="133" s="1"/>
  <c r="D1054" i="133"/>
  <c r="D1051" i="133" s="1"/>
  <c r="C1051" i="133"/>
  <c r="C1048" i="133"/>
  <c r="D1044" i="133"/>
  <c r="C1044" i="133"/>
  <c r="C1040" i="133"/>
  <c r="C1039" i="133" s="1"/>
  <c r="D1033" i="133"/>
  <c r="D1030" i="133" s="1"/>
  <c r="D1023" i="133"/>
  <c r="C1023" i="133"/>
  <c r="C1022" i="133" s="1"/>
  <c r="C1019" i="133"/>
  <c r="C1018" i="133" s="1"/>
  <c r="D993" i="133"/>
  <c r="D992" i="133" s="1"/>
  <c r="D991" i="133" s="1"/>
  <c r="F990" i="133"/>
  <c r="F986" i="133"/>
  <c r="F984" i="133"/>
  <c r="D982" i="133"/>
  <c r="G980" i="133"/>
  <c r="F980" i="133"/>
  <c r="G976" i="133"/>
  <c r="F976" i="133"/>
  <c r="F971" i="133"/>
  <c r="G970" i="133"/>
  <c r="G968" i="133"/>
  <c r="G967" i="133" s="1"/>
  <c r="G966" i="133" s="1"/>
  <c r="G965" i="133" s="1"/>
  <c r="F968" i="133"/>
  <c r="F967" i="133"/>
  <c r="F966" i="133" s="1"/>
  <c r="F965" i="133" s="1"/>
  <c r="F963" i="133" s="1"/>
  <c r="F949" i="133"/>
  <c r="C948" i="133"/>
  <c r="C944" i="133" s="1"/>
  <c r="G946" i="133"/>
  <c r="F946" i="133"/>
  <c r="D946" i="133"/>
  <c r="D945" i="133" s="1"/>
  <c r="D944" i="133" s="1"/>
  <c r="G942" i="133"/>
  <c r="G941" i="133" s="1"/>
  <c r="G940" i="133" s="1"/>
  <c r="F942" i="133"/>
  <c r="C941" i="133"/>
  <c r="F938" i="133"/>
  <c r="F932" i="133" s="1"/>
  <c r="D937" i="133"/>
  <c r="C937" i="133"/>
  <c r="G936" i="133"/>
  <c r="G935" i="133" s="1"/>
  <c r="G934" i="133" s="1"/>
  <c r="G933" i="133" s="1"/>
  <c r="G932" i="133" s="1"/>
  <c r="C922" i="133"/>
  <c r="C918" i="133" s="1"/>
  <c r="G920" i="133"/>
  <c r="D920" i="133"/>
  <c r="D919" i="133" s="1"/>
  <c r="D918" i="133" s="1"/>
  <c r="G916" i="133"/>
  <c r="F916" i="133"/>
  <c r="F915" i="133" s="1"/>
  <c r="C915" i="133"/>
  <c r="F912" i="133"/>
  <c r="F906" i="133" s="1"/>
  <c r="D911" i="133"/>
  <c r="C911" i="133"/>
  <c r="F897" i="133"/>
  <c r="F893" i="133"/>
  <c r="F891" i="133"/>
  <c r="F890" i="133" s="1"/>
  <c r="F887" i="133"/>
  <c r="G882" i="133"/>
  <c r="F882" i="133"/>
  <c r="G881" i="133"/>
  <c r="G880" i="133"/>
  <c r="G877" i="133"/>
  <c r="F877" i="133"/>
  <c r="F875" i="133"/>
  <c r="F874" i="133" s="1"/>
  <c r="F873" i="133" s="1"/>
  <c r="F872" i="133" s="1"/>
  <c r="D875" i="133"/>
  <c r="D874" i="133" s="1"/>
  <c r="D873" i="133" s="1"/>
  <c r="D872" i="133" s="1"/>
  <c r="D871" i="133" s="1"/>
  <c r="D870" i="133" s="1"/>
  <c r="C875" i="133"/>
  <c r="C874" i="133" s="1"/>
  <c r="C873" i="133"/>
  <c r="C872" i="133" s="1"/>
  <c r="C871" i="133" s="1"/>
  <c r="C870" i="133" s="1"/>
  <c r="G870" i="133"/>
  <c r="G849" i="133"/>
  <c r="G848" i="133" s="1"/>
  <c r="G847" i="133" s="1"/>
  <c r="D849" i="133"/>
  <c r="D848" i="133" s="1"/>
  <c r="D847" i="133" s="1"/>
  <c r="C849" i="133"/>
  <c r="C848" i="133" s="1"/>
  <c r="C847" i="133" s="1"/>
  <c r="C846" i="133" s="1"/>
  <c r="C845" i="133" s="1"/>
  <c r="C844" i="133" s="1"/>
  <c r="G845" i="133"/>
  <c r="G844" i="133" s="1"/>
  <c r="D845" i="133"/>
  <c r="D844" i="133" s="1"/>
  <c r="F844" i="133"/>
  <c r="G828" i="133"/>
  <c r="G827" i="133" s="1"/>
  <c r="G826" i="133" s="1"/>
  <c r="D828" i="133"/>
  <c r="D827" i="133" s="1"/>
  <c r="D826" i="133" s="1"/>
  <c r="C828" i="133"/>
  <c r="C827" i="133"/>
  <c r="C826" i="133" s="1"/>
  <c r="C825" i="133" s="1"/>
  <c r="C824" i="133" s="1"/>
  <c r="C823" i="133" s="1"/>
  <c r="G824" i="133"/>
  <c r="G823" i="133" s="1"/>
  <c r="D824" i="133"/>
  <c r="D823" i="133" s="1"/>
  <c r="F823" i="133"/>
  <c r="F814" i="133"/>
  <c r="F812" i="133"/>
  <c r="F810" i="133"/>
  <c r="F808" i="133"/>
  <c r="F805" i="133"/>
  <c r="F802" i="133"/>
  <c r="G800" i="133"/>
  <c r="G799" i="133"/>
  <c r="G798" i="133" s="1"/>
  <c r="G797" i="133" s="1"/>
  <c r="G796" i="133" s="1"/>
  <c r="F798" i="133"/>
  <c r="G794" i="133"/>
  <c r="G787" i="133" s="1"/>
  <c r="F794" i="133"/>
  <c r="F792" i="133"/>
  <c r="F791" i="133" s="1"/>
  <c r="F790" i="133" s="1"/>
  <c r="F789" i="133" s="1"/>
  <c r="D792" i="133"/>
  <c r="D791" i="133" s="1"/>
  <c r="D790" i="133" s="1"/>
  <c r="D789" i="133" s="1"/>
  <c r="D788" i="133" s="1"/>
  <c r="D787" i="133" s="1"/>
  <c r="C792" i="133"/>
  <c r="C791" i="133" s="1"/>
  <c r="C790" i="133" s="1"/>
  <c r="C788" i="133"/>
  <c r="C787" i="133" s="1"/>
  <c r="F784" i="133"/>
  <c r="F782" i="133"/>
  <c r="F780" i="133"/>
  <c r="F778" i="133"/>
  <c r="F775" i="133"/>
  <c r="F772" i="133"/>
  <c r="G770" i="133"/>
  <c r="G769" i="133"/>
  <c r="G768" i="133" s="1"/>
  <c r="G767" i="133" s="1"/>
  <c r="G766" i="133" s="1"/>
  <c r="F768" i="133"/>
  <c r="G764" i="133"/>
  <c r="G757" i="133" s="1"/>
  <c r="F764" i="133"/>
  <c r="F762" i="133"/>
  <c r="F761" i="133" s="1"/>
  <c r="D762" i="133"/>
  <c r="D761" i="133" s="1"/>
  <c r="D760" i="133" s="1"/>
  <c r="D759" i="133" s="1"/>
  <c r="D758" i="133" s="1"/>
  <c r="D757" i="133" s="1"/>
  <c r="C762" i="133"/>
  <c r="C761" i="133" s="1"/>
  <c r="C760" i="133" s="1"/>
  <c r="F760" i="133"/>
  <c r="F759" i="133" s="1"/>
  <c r="F757" i="133" s="1"/>
  <c r="C758" i="133"/>
  <c r="C757" i="133" s="1"/>
  <c r="F754" i="133"/>
  <c r="F752" i="133"/>
  <c r="F750" i="133"/>
  <c r="F748" i="133"/>
  <c r="F745" i="133"/>
  <c r="F742" i="133"/>
  <c r="G740" i="133"/>
  <c r="G739" i="133"/>
  <c r="G738" i="133" s="1"/>
  <c r="G737" i="133" s="1"/>
  <c r="G736" i="133" s="1"/>
  <c r="F738" i="133"/>
  <c r="G734" i="133"/>
  <c r="G724" i="133" s="1"/>
  <c r="F734" i="133"/>
  <c r="F732" i="133"/>
  <c r="F731" i="133" s="1"/>
  <c r="F729" i="133"/>
  <c r="F728" i="133" s="1"/>
  <c r="F727" i="133" s="1"/>
  <c r="D729" i="133"/>
  <c r="D728" i="133" s="1"/>
  <c r="D727" i="133" s="1"/>
  <c r="C729" i="133"/>
  <c r="C728" i="133" s="1"/>
  <c r="C727" i="133" s="1"/>
  <c r="D725" i="133"/>
  <c r="D724" i="133" s="1"/>
  <c r="C725" i="133"/>
  <c r="C724" i="133" s="1"/>
  <c r="F714" i="133"/>
  <c r="F712" i="133"/>
  <c r="G710" i="133"/>
  <c r="G709" i="133"/>
  <c r="G708" i="133" s="1"/>
  <c r="G707" i="133" s="1"/>
  <c r="G706" i="133" s="1"/>
  <c r="F708" i="133"/>
  <c r="G704" i="133"/>
  <c r="G697" i="133" s="1"/>
  <c r="F704" i="133"/>
  <c r="F702" i="133"/>
  <c r="F701" i="133" s="1"/>
  <c r="F700" i="133" s="1"/>
  <c r="F699" i="133" s="1"/>
  <c r="F697" i="133" s="1"/>
  <c r="D702" i="133"/>
  <c r="D701" i="133" s="1"/>
  <c r="D700" i="133" s="1"/>
  <c r="C702" i="133"/>
  <c r="C701" i="133" s="1"/>
  <c r="C700" i="133" s="1"/>
  <c r="D698" i="133"/>
  <c r="C698" i="133"/>
  <c r="C697" i="133" s="1"/>
  <c r="D697" i="133"/>
  <c r="G688" i="133"/>
  <c r="F688" i="133"/>
  <c r="F686" i="133"/>
  <c r="G684" i="133"/>
  <c r="G681" i="133" s="1"/>
  <c r="F684" i="133"/>
  <c r="F682" i="133"/>
  <c r="F679" i="133"/>
  <c r="C678" i="133"/>
  <c r="F676" i="133"/>
  <c r="D676" i="133"/>
  <c r="D675" i="133" s="1"/>
  <c r="D666" i="133" s="1"/>
  <c r="D665" i="133" s="1"/>
  <c r="C676" i="133"/>
  <c r="C675" i="133" s="1"/>
  <c r="C673" i="133"/>
  <c r="G672" i="133"/>
  <c r="F672" i="133"/>
  <c r="D671" i="133"/>
  <c r="C671" i="133"/>
  <c r="G668" i="133"/>
  <c r="G661" i="133" s="1"/>
  <c r="F668" i="133"/>
  <c r="C667" i="133"/>
  <c r="F666" i="133"/>
  <c r="F665" i="133" s="1"/>
  <c r="F664" i="133" s="1"/>
  <c r="F663" i="133" s="1"/>
  <c r="D663" i="133"/>
  <c r="D661" i="133" s="1"/>
  <c r="C663" i="133"/>
  <c r="C661" i="133" s="1"/>
  <c r="F658" i="133"/>
  <c r="F656" i="133"/>
  <c r="G654" i="133"/>
  <c r="G651" i="133" s="1"/>
  <c r="G641" i="133" s="1"/>
  <c r="G640" i="133" s="1"/>
  <c r="F654" i="133"/>
  <c r="F652" i="133"/>
  <c r="F649" i="133"/>
  <c r="C648" i="133"/>
  <c r="F646" i="133"/>
  <c r="D646" i="133"/>
  <c r="D645" i="133" s="1"/>
  <c r="D636" i="133" s="1"/>
  <c r="D635" i="133" s="1"/>
  <c r="C646" i="133"/>
  <c r="C645" i="133" s="1"/>
  <c r="C643" i="133"/>
  <c r="F642" i="133"/>
  <c r="C641" i="133"/>
  <c r="G638" i="133"/>
  <c r="G631" i="133" s="1"/>
  <c r="F638" i="133"/>
  <c r="C637" i="133"/>
  <c r="F636" i="133"/>
  <c r="F635" i="133" s="1"/>
  <c r="F634" i="133"/>
  <c r="F633" i="133" s="1"/>
  <c r="D633" i="133"/>
  <c r="D631" i="133" s="1"/>
  <c r="C633" i="133"/>
  <c r="C631" i="133" s="1"/>
  <c r="F628" i="133"/>
  <c r="F626" i="133"/>
  <c r="G624" i="133"/>
  <c r="G621" i="133" s="1"/>
  <c r="G611" i="133" s="1"/>
  <c r="G610" i="133" s="1"/>
  <c r="F624" i="133"/>
  <c r="F622" i="133"/>
  <c r="F619" i="133"/>
  <c r="C618" i="133"/>
  <c r="F616" i="133"/>
  <c r="D616" i="133"/>
  <c r="D612" i="133" s="1"/>
  <c r="D603" i="133" s="1"/>
  <c r="D602" i="133" s="1"/>
  <c r="C616" i="133"/>
  <c r="C614" i="133"/>
  <c r="C613" i="133" s="1"/>
  <c r="F612" i="133"/>
  <c r="C610" i="133"/>
  <c r="G608" i="133"/>
  <c r="G598" i="133" s="1"/>
  <c r="F608" i="133"/>
  <c r="C608" i="133"/>
  <c r="F606" i="133"/>
  <c r="F605" i="133"/>
  <c r="C604" i="133"/>
  <c r="F603" i="133"/>
  <c r="F602" i="133" s="1"/>
  <c r="F601" i="133" s="1"/>
  <c r="D600" i="133"/>
  <c r="D598" i="133" s="1"/>
  <c r="C600" i="133"/>
  <c r="C598" i="133" s="1"/>
  <c r="G588" i="133"/>
  <c r="F588" i="133"/>
  <c r="D586" i="133"/>
  <c r="D585" i="133" s="1"/>
  <c r="D582" i="133" s="1"/>
  <c r="D581" i="133" s="1"/>
  <c r="G584" i="133"/>
  <c r="G583" i="133" s="1"/>
  <c r="G582" i="133" s="1"/>
  <c r="G581" i="133" s="1"/>
  <c r="G579" i="133"/>
  <c r="G578" i="133" s="1"/>
  <c r="D579" i="133"/>
  <c r="D578" i="133" s="1"/>
  <c r="F569" i="133"/>
  <c r="F567" i="133"/>
  <c r="F565" i="133"/>
  <c r="F563" i="133"/>
  <c r="F560" i="133"/>
  <c r="C559" i="133"/>
  <c r="F557" i="133"/>
  <c r="C557" i="133"/>
  <c r="C556" i="133" s="1"/>
  <c r="C554" i="133"/>
  <c r="G553" i="133"/>
  <c r="G552" i="133" s="1"/>
  <c r="G551" i="133" s="1"/>
  <c r="F553" i="133"/>
  <c r="D552" i="133"/>
  <c r="D547" i="133" s="1"/>
  <c r="D546" i="133" s="1"/>
  <c r="C552" i="133"/>
  <c r="G549" i="133"/>
  <c r="G542" i="133" s="1"/>
  <c r="F549" i="133"/>
  <c r="C548" i="133"/>
  <c r="C547" i="133" s="1"/>
  <c r="F547" i="133"/>
  <c r="F546" i="133" s="1"/>
  <c r="F545" i="133"/>
  <c r="F544" i="133" s="1"/>
  <c r="D544" i="133"/>
  <c r="D542" i="133" s="1"/>
  <c r="C544" i="133"/>
  <c r="C542" i="133" s="1"/>
  <c r="F539" i="133"/>
  <c r="F537" i="133"/>
  <c r="F535" i="133"/>
  <c r="F533" i="133"/>
  <c r="F530" i="133"/>
  <c r="C529" i="133"/>
  <c r="F527" i="133"/>
  <c r="C527" i="133"/>
  <c r="C526" i="133" s="1"/>
  <c r="C524" i="133"/>
  <c r="G523" i="133"/>
  <c r="G522" i="133" s="1"/>
  <c r="G521" i="133" s="1"/>
  <c r="F523" i="133"/>
  <c r="D522" i="133"/>
  <c r="D517" i="133" s="1"/>
  <c r="D516" i="133" s="1"/>
  <c r="C522" i="133"/>
  <c r="G519" i="133"/>
  <c r="F519" i="133"/>
  <c r="C518" i="133"/>
  <c r="F517" i="133"/>
  <c r="F516" i="133" s="1"/>
  <c r="F515" i="133" s="1"/>
  <c r="F514" i="133" s="1"/>
  <c r="D514" i="133"/>
  <c r="D512" i="133" s="1"/>
  <c r="C514" i="133"/>
  <c r="C512" i="133" s="1"/>
  <c r="G512" i="133"/>
  <c r="F509" i="133"/>
  <c r="F507" i="133"/>
  <c r="F505" i="133"/>
  <c r="F503" i="133"/>
  <c r="F500" i="133"/>
  <c r="C499" i="133"/>
  <c r="F497" i="133"/>
  <c r="C497" i="133"/>
  <c r="C495" i="133"/>
  <c r="C494" i="133" s="1"/>
  <c r="C493" i="133" s="1"/>
  <c r="G493" i="133"/>
  <c r="G492" i="133" s="1"/>
  <c r="G491" i="133" s="1"/>
  <c r="F493" i="133"/>
  <c r="C491" i="133"/>
  <c r="G489" i="133"/>
  <c r="F489" i="133"/>
  <c r="D489" i="133"/>
  <c r="D484" i="133" s="1"/>
  <c r="D483" i="133" s="1"/>
  <c r="C489" i="133"/>
  <c r="F487" i="133"/>
  <c r="F486" i="133" s="1"/>
  <c r="C485" i="133"/>
  <c r="F484" i="133"/>
  <c r="F483" i="133" s="1"/>
  <c r="F482" i="133" s="1"/>
  <c r="D481" i="133"/>
  <c r="D479" i="133" s="1"/>
  <c r="C481" i="133"/>
  <c r="C479" i="133" s="1"/>
  <c r="G479" i="133"/>
  <c r="F469" i="133"/>
  <c r="F467" i="133"/>
  <c r="G463" i="133"/>
  <c r="G462" i="133" s="1"/>
  <c r="G461" i="133" s="1"/>
  <c r="F463" i="133"/>
  <c r="D463" i="133"/>
  <c r="D462" i="133" s="1"/>
  <c r="D461" i="133"/>
  <c r="G459" i="133"/>
  <c r="G458" i="133" s="1"/>
  <c r="F459" i="133"/>
  <c r="F458" i="133" s="1"/>
  <c r="D459" i="133"/>
  <c r="D458" i="133" s="1"/>
  <c r="F392" i="133"/>
  <c r="F390" i="133"/>
  <c r="F388" i="133"/>
  <c r="F386" i="133"/>
  <c r="F383" i="133"/>
  <c r="G380" i="133"/>
  <c r="G375" i="133" s="1"/>
  <c r="G374" i="133" s="1"/>
  <c r="D362" i="133" s="1"/>
  <c r="F380" i="133"/>
  <c r="F376" i="133"/>
  <c r="G373" i="133"/>
  <c r="G372" i="133" s="1"/>
  <c r="G362" i="133" s="1"/>
  <c r="F372" i="133"/>
  <c r="F370" i="133"/>
  <c r="F369" i="133" s="1"/>
  <c r="F367" i="133"/>
  <c r="F366" i="133" s="1"/>
  <c r="F365" i="133" s="1"/>
  <c r="F352" i="133"/>
  <c r="F351" i="133" s="1"/>
  <c r="G349" i="133"/>
  <c r="G348" i="133" s="1"/>
  <c r="G347" i="133" s="1"/>
  <c r="D343" i="133" s="1"/>
  <c r="F349" i="133"/>
  <c r="G346" i="133"/>
  <c r="G345" i="133" s="1"/>
  <c r="G344" i="133" s="1"/>
  <c r="F345" i="133"/>
  <c r="F344" i="133"/>
  <c r="F335" i="133"/>
  <c r="F333" i="133"/>
  <c r="F331" i="133"/>
  <c r="F329" i="133"/>
  <c r="F328" i="133" s="1"/>
  <c r="F326" i="133"/>
  <c r="G323" i="133"/>
  <c r="G318" i="133" s="1"/>
  <c r="G317" i="133" s="1"/>
  <c r="D308" i="133" s="1"/>
  <c r="F323" i="133"/>
  <c r="F319" i="133"/>
  <c r="G316" i="133"/>
  <c r="G315" i="133" s="1"/>
  <c r="G308" i="133" s="1"/>
  <c r="F315" i="133"/>
  <c r="F313" i="133"/>
  <c r="F312" i="133" s="1"/>
  <c r="F311" i="133" s="1"/>
  <c r="F310" i="133" s="1"/>
  <c r="F305" i="133"/>
  <c r="F303" i="133"/>
  <c r="F301" i="133"/>
  <c r="F299" i="133"/>
  <c r="F296" i="133"/>
  <c r="G293" i="133"/>
  <c r="G288" i="133" s="1"/>
  <c r="G287" i="133" s="1"/>
  <c r="D275" i="133" s="1"/>
  <c r="F293" i="133"/>
  <c r="F289" i="133"/>
  <c r="G286" i="133"/>
  <c r="G285" i="133" s="1"/>
  <c r="G275" i="133" s="1"/>
  <c r="F285" i="133"/>
  <c r="F283" i="133"/>
  <c r="F282" i="133" s="1"/>
  <c r="F280" i="133"/>
  <c r="F279" i="133" s="1"/>
  <c r="F278" i="133" s="1"/>
  <c r="F265" i="133"/>
  <c r="F264" i="133" s="1"/>
  <c r="G262" i="133"/>
  <c r="G261" i="133" s="1"/>
  <c r="G260" i="133" s="1"/>
  <c r="D256" i="133" s="1"/>
  <c r="F262" i="133"/>
  <c r="G259" i="133"/>
  <c r="G258" i="133" s="1"/>
  <c r="G257" i="133" s="1"/>
  <c r="F258" i="133"/>
  <c r="F257" i="133" s="1"/>
  <c r="F248" i="133"/>
  <c r="F246" i="133"/>
  <c r="F244" i="133"/>
  <c r="F242" i="133"/>
  <c r="F239" i="133"/>
  <c r="G236" i="133"/>
  <c r="G231" i="133" s="1"/>
  <c r="G230" i="133" s="1"/>
  <c r="D221" i="133" s="1"/>
  <c r="F236" i="133"/>
  <c r="F232" i="133"/>
  <c r="G229" i="133"/>
  <c r="G228" i="133" s="1"/>
  <c r="G221" i="133" s="1"/>
  <c r="F228" i="133"/>
  <c r="F226" i="133"/>
  <c r="F225" i="133"/>
  <c r="F224" i="133" s="1"/>
  <c r="F223" i="133" s="1"/>
  <c r="F221" i="133" s="1"/>
  <c r="F218" i="133"/>
  <c r="F216" i="133"/>
  <c r="F214" i="133"/>
  <c r="F212" i="133"/>
  <c r="F211" i="133" s="1"/>
  <c r="F209" i="133"/>
  <c r="G206" i="133"/>
  <c r="G201" i="133" s="1"/>
  <c r="G200" i="133" s="1"/>
  <c r="D191" i="133" s="1"/>
  <c r="F206" i="133"/>
  <c r="F202" i="133"/>
  <c r="G199" i="133"/>
  <c r="G198" i="133" s="1"/>
  <c r="G191" i="133" s="1"/>
  <c r="F198" i="133"/>
  <c r="F196" i="133"/>
  <c r="F195" i="133" s="1"/>
  <c r="F194" i="133" s="1"/>
  <c r="F193" i="133" s="1"/>
  <c r="F188" i="133"/>
  <c r="F186" i="133"/>
  <c r="F184" i="133"/>
  <c r="F182" i="133"/>
  <c r="F179" i="133"/>
  <c r="G176" i="133"/>
  <c r="G171" i="133" s="1"/>
  <c r="G170" i="133" s="1"/>
  <c r="D158" i="133" s="1"/>
  <c r="F176" i="133"/>
  <c r="F172" i="133"/>
  <c r="G169" i="133"/>
  <c r="G168" i="133" s="1"/>
  <c r="G158" i="133" s="1"/>
  <c r="F168" i="133"/>
  <c r="F166" i="133"/>
  <c r="F165" i="133" s="1"/>
  <c r="F163" i="133"/>
  <c r="F162" i="133" s="1"/>
  <c r="F161" i="133" s="1"/>
  <c r="F148" i="133"/>
  <c r="F147" i="133" s="1"/>
  <c r="G145" i="133"/>
  <c r="F145" i="133"/>
  <c r="G144" i="133"/>
  <c r="G143" i="133" s="1"/>
  <c r="D139" i="133" s="1"/>
  <c r="G142" i="133"/>
  <c r="G141" i="133" s="1"/>
  <c r="G140" i="133" s="1"/>
  <c r="F141" i="133"/>
  <c r="F140" i="133" s="1"/>
  <c r="F131" i="133"/>
  <c r="F129" i="133"/>
  <c r="F127" i="133"/>
  <c r="G125" i="133"/>
  <c r="G124" i="133" s="1"/>
  <c r="G114" i="133" s="1"/>
  <c r="G113" i="133" s="1"/>
  <c r="D104" i="133" s="1"/>
  <c r="F125" i="133"/>
  <c r="F122" i="133"/>
  <c r="F119" i="133"/>
  <c r="F115" i="133"/>
  <c r="G111" i="133"/>
  <c r="G104" i="133" s="1"/>
  <c r="F111" i="133"/>
  <c r="F109" i="133"/>
  <c r="F108" i="133" s="1"/>
  <c r="F107" i="133" s="1"/>
  <c r="F106" i="133" s="1"/>
  <c r="F101" i="133"/>
  <c r="F99" i="133"/>
  <c r="F94" i="133" s="1"/>
  <c r="F97" i="133"/>
  <c r="G95" i="133"/>
  <c r="G94" i="133" s="1"/>
  <c r="G84" i="133" s="1"/>
  <c r="G83" i="133" s="1"/>
  <c r="D74" i="133" s="1"/>
  <c r="F95" i="133"/>
  <c r="F92" i="133"/>
  <c r="F89" i="133"/>
  <c r="F85" i="133"/>
  <c r="G81" i="133"/>
  <c r="G74" i="133" s="1"/>
  <c r="F81" i="133"/>
  <c r="F79" i="133"/>
  <c r="F78" i="133" s="1"/>
  <c r="F77" i="133" s="1"/>
  <c r="F76" i="133" s="1"/>
  <c r="F74" i="133" s="1"/>
  <c r="F71" i="133"/>
  <c r="F69" i="133"/>
  <c r="F67" i="133"/>
  <c r="G65" i="133"/>
  <c r="G64" i="133" s="1"/>
  <c r="G54" i="133" s="1"/>
  <c r="G53" i="133" s="1"/>
  <c r="D41" i="133" s="1"/>
  <c r="F65" i="133"/>
  <c r="F62" i="133"/>
  <c r="F59" i="133"/>
  <c r="F55" i="133"/>
  <c r="G51" i="133"/>
  <c r="G41" i="133" s="1"/>
  <c r="F51" i="133"/>
  <c r="F49" i="133"/>
  <c r="F48" i="133" s="1"/>
  <c r="F46" i="133"/>
  <c r="F45" i="133" s="1"/>
  <c r="F44" i="133" s="1"/>
  <c r="G31" i="133"/>
  <c r="G30" i="133" s="1"/>
  <c r="G29" i="133" s="1"/>
  <c r="G28" i="133" s="1"/>
  <c r="G26" i="133"/>
  <c r="G25" i="133" s="1"/>
  <c r="D24" i="133" s="1"/>
  <c r="A9" i="140"/>
  <c r="A16" i="140" s="1"/>
  <c r="A22" i="140" s="1"/>
  <c r="F512" i="133" l="1"/>
  <c r="C1043" i="133"/>
  <c r="C1042" i="133" s="1"/>
  <c r="F532" i="133"/>
  <c r="F621" i="133"/>
  <c r="F611" i="133" s="1"/>
  <c r="F610" i="133" s="1"/>
  <c r="F870" i="133"/>
  <c r="F43" i="133"/>
  <c r="F41" i="133" s="1"/>
  <c r="F191" i="133"/>
  <c r="F562" i="133"/>
  <c r="F787" i="133"/>
  <c r="A32" i="140"/>
  <c r="A35" i="140" s="1"/>
  <c r="A38" i="140" s="1"/>
  <c r="A41" i="140" s="1"/>
  <c r="A46" i="140" s="1"/>
  <c r="D17" i="140"/>
  <c r="D10" i="140"/>
  <c r="F348" i="133"/>
  <c r="F347" i="133" s="1"/>
  <c r="F726" i="133"/>
  <c r="F724" i="133" s="1"/>
  <c r="F502" i="133"/>
  <c r="F492" i="133" s="1"/>
  <c r="F491" i="133" s="1"/>
  <c r="C910" i="133"/>
  <c r="C909" i="133" s="1"/>
  <c r="C908" i="133" s="1"/>
  <c r="C907" i="133" s="1"/>
  <c r="C906" i="133" s="1"/>
  <c r="F144" i="133"/>
  <c r="F143" i="133" s="1"/>
  <c r="F160" i="133"/>
  <c r="F158" i="133" s="1"/>
  <c r="F277" i="133"/>
  <c r="F275" i="133" s="1"/>
  <c r="C612" i="133"/>
  <c r="F777" i="133"/>
  <c r="F767" i="133" s="1"/>
  <c r="F766" i="133" s="1"/>
  <c r="G915" i="133"/>
  <c r="G914" i="133" s="1"/>
  <c r="G911" i="133" s="1"/>
  <c r="G910" i="133" s="1"/>
  <c r="G909" i="133" s="1"/>
  <c r="G908" i="133" s="1"/>
  <c r="G907" i="133" s="1"/>
  <c r="G906" i="133" s="1"/>
  <c r="D981" i="133"/>
  <c r="D980" i="133" s="1"/>
  <c r="F631" i="133"/>
  <c r="F707" i="133"/>
  <c r="F706" i="133" s="1"/>
  <c r="D936" i="133"/>
  <c r="D935" i="133" s="1"/>
  <c r="F104" i="133"/>
  <c r="F318" i="133"/>
  <c r="F317" i="133" s="1"/>
  <c r="F462" i="133"/>
  <c r="F461" i="133" s="1"/>
  <c r="F481" i="133"/>
  <c r="F479" i="133" s="1"/>
  <c r="C484" i="133"/>
  <c r="C483" i="133" s="1"/>
  <c r="C546" i="133"/>
  <c r="F600" i="133"/>
  <c r="F598" i="133" s="1"/>
  <c r="C666" i="133"/>
  <c r="C665" i="133" s="1"/>
  <c r="F983" i="133"/>
  <c r="G15" i="133"/>
  <c r="D15" i="133"/>
  <c r="F522" i="133"/>
  <c r="F521" i="133" s="1"/>
  <c r="F552" i="133"/>
  <c r="F551" i="133" s="1"/>
  <c r="C603" i="133"/>
  <c r="C602" i="133" s="1"/>
  <c r="F651" i="133"/>
  <c r="F641" i="133" s="1"/>
  <c r="F640" i="133" s="1"/>
  <c r="F64" i="133"/>
  <c r="F54" i="133" s="1"/>
  <c r="F53" i="133" s="1"/>
  <c r="F181" i="133"/>
  <c r="F261" i="133"/>
  <c r="F260" i="133" s="1"/>
  <c r="C636" i="133"/>
  <c r="C635" i="133" s="1"/>
  <c r="F681" i="133"/>
  <c r="F671" i="133" s="1"/>
  <c r="F670" i="133" s="1"/>
  <c r="G11" i="133"/>
  <c r="D11" i="133"/>
  <c r="F747" i="133"/>
  <c r="F737" i="133" s="1"/>
  <c r="F736" i="133" s="1"/>
  <c r="G975" i="133"/>
  <c r="G974" i="133" s="1"/>
  <c r="F975" i="133"/>
  <c r="F974" i="133" s="1"/>
  <c r="C1076" i="133"/>
  <c r="C1075" i="133" s="1"/>
  <c r="F201" i="133"/>
  <c r="F200" i="133" s="1"/>
  <c r="F881" i="133"/>
  <c r="F880" i="133" s="1"/>
  <c r="F124" i="133"/>
  <c r="F114" i="133" s="1"/>
  <c r="F113" i="133" s="1"/>
  <c r="F241" i="133"/>
  <c r="F231" i="133" s="1"/>
  <c r="F230" i="133" s="1"/>
  <c r="F298" i="133"/>
  <c r="F288" i="133" s="1"/>
  <c r="F287" i="133" s="1"/>
  <c r="F308" i="133"/>
  <c r="F364" i="133"/>
  <c r="F362" i="133" s="1"/>
  <c r="F385" i="133"/>
  <c r="F375" i="133" s="1"/>
  <c r="F374" i="133" s="1"/>
  <c r="C517" i="133"/>
  <c r="C516" i="133" s="1"/>
  <c r="F661" i="133"/>
  <c r="F807" i="133"/>
  <c r="F797" i="133" s="1"/>
  <c r="F796" i="133" s="1"/>
  <c r="C936" i="133"/>
  <c r="C935" i="133" s="1"/>
  <c r="C934" i="133" s="1"/>
  <c r="C933" i="133" s="1"/>
  <c r="C932" i="133" s="1"/>
  <c r="F941" i="133"/>
  <c r="F940" i="133" s="1"/>
  <c r="G13" i="133"/>
  <c r="D13" i="133"/>
  <c r="G12" i="133"/>
  <c r="D12" i="133"/>
  <c r="A49" i="140"/>
  <c r="A52" i="140" s="1"/>
  <c r="A57" i="140" s="1"/>
  <c r="A61" i="140" s="1"/>
  <c r="F84" i="133"/>
  <c r="F83" i="133" s="1"/>
  <c r="F171" i="133"/>
  <c r="F170" i="133" s="1"/>
  <c r="F542" i="133"/>
  <c r="G671" i="133"/>
  <c r="G670" i="133" s="1"/>
  <c r="C1065" i="133"/>
  <c r="D910" i="133"/>
  <c r="D909" i="133" s="1"/>
  <c r="G963" i="133"/>
  <c r="D763" i="129"/>
  <c r="D762" i="129" s="1"/>
  <c r="D765" i="129" s="1"/>
  <c r="D766" i="129" s="1"/>
  <c r="D767" i="129" s="1"/>
  <c r="C763" i="129"/>
  <c r="C762" i="129" s="1"/>
  <c r="C765" i="129" s="1"/>
  <c r="C766" i="129" s="1"/>
  <c r="C767" i="129" s="1"/>
  <c r="H136" i="160"/>
  <c r="G136" i="160"/>
  <c r="F136" i="160"/>
  <c r="E136" i="160"/>
  <c r="E144" i="160" s="1"/>
  <c r="J78" i="159"/>
  <c r="J87" i="159" s="1"/>
  <c r="I78" i="159"/>
  <c r="H78" i="159"/>
  <c r="G78" i="159"/>
  <c r="F78" i="159"/>
  <c r="F87" i="159" s="1"/>
  <c r="H136" i="158"/>
  <c r="G136" i="158"/>
  <c r="F136" i="158"/>
  <c r="E136" i="158"/>
  <c r="E144" i="158" s="1"/>
  <c r="D366" i="155"/>
  <c r="D365" i="155" s="1"/>
  <c r="D364" i="155" s="1"/>
  <c r="D363" i="155" s="1"/>
  <c r="D361" i="155"/>
  <c r="D360" i="155" s="1"/>
  <c r="D248" i="155"/>
  <c r="D247" i="155" s="1"/>
  <c r="D246" i="155" s="1"/>
  <c r="D245" i="155" s="1"/>
  <c r="G247" i="155"/>
  <c r="G246" i="155" s="1"/>
  <c r="G245" i="155" s="1"/>
  <c r="F247" i="155"/>
  <c r="F246" i="155" s="1"/>
  <c r="F245" i="155" s="1"/>
  <c r="C247" i="155"/>
  <c r="C246" i="155" s="1"/>
  <c r="C245" i="155" s="1"/>
  <c r="G243" i="155"/>
  <c r="G242" i="155" s="1"/>
  <c r="F243" i="155"/>
  <c r="F242" i="155" s="1"/>
  <c r="D243" i="155"/>
  <c r="D242" i="155" s="1"/>
  <c r="C243" i="155"/>
  <c r="C242" i="155" s="1"/>
  <c r="G1016" i="155"/>
  <c r="G1015" i="155" s="1"/>
  <c r="G1014" i="155" s="1"/>
  <c r="G1013" i="155" s="1"/>
  <c r="G1012" i="155" s="1"/>
  <c r="D1016" i="155"/>
  <c r="D1015" i="155" s="1"/>
  <c r="D1014" i="155" s="1"/>
  <c r="D1013" i="155" s="1"/>
  <c r="D1012" i="155" s="1"/>
  <c r="D1011" i="155" s="1"/>
  <c r="D1010" i="155" s="1"/>
  <c r="G994" i="155"/>
  <c r="G993" i="155" s="1"/>
  <c r="G992" i="155" s="1"/>
  <c r="G991" i="155" s="1"/>
  <c r="G990" i="155" s="1"/>
  <c r="D994" i="155"/>
  <c r="D993" i="155" s="1"/>
  <c r="D992" i="155" s="1"/>
  <c r="D991" i="155" s="1"/>
  <c r="D990" i="155" s="1"/>
  <c r="D989" i="155" s="1"/>
  <c r="D988" i="155" s="1"/>
  <c r="G972" i="155"/>
  <c r="G971" i="155" s="1"/>
  <c r="G970" i="155" s="1"/>
  <c r="G969" i="155" s="1"/>
  <c r="G968" i="155" s="1"/>
  <c r="D972" i="155"/>
  <c r="D971" i="155" s="1"/>
  <c r="D970" i="155" s="1"/>
  <c r="D969" i="155" s="1"/>
  <c r="D968" i="155" s="1"/>
  <c r="D967" i="155" s="1"/>
  <c r="D966" i="155" s="1"/>
  <c r="G952" i="155"/>
  <c r="G951" i="155" s="1"/>
  <c r="G950" i="155" s="1"/>
  <c r="G949" i="155" s="1"/>
  <c r="G948" i="155" s="1"/>
  <c r="D952" i="155"/>
  <c r="D951" i="155" s="1"/>
  <c r="D950" i="155" s="1"/>
  <c r="D949" i="155" s="1"/>
  <c r="D948" i="155" s="1"/>
  <c r="D947" i="155" s="1"/>
  <c r="D946" i="155" s="1"/>
  <c r="G925" i="155"/>
  <c r="G921" i="155"/>
  <c r="D921" i="155"/>
  <c r="D920" i="155" s="1"/>
  <c r="D919" i="155" s="1"/>
  <c r="D918" i="155" s="1"/>
  <c r="D917" i="155" s="1"/>
  <c r="D916" i="155" s="1"/>
  <c r="D915" i="155" s="1"/>
  <c r="G900" i="155"/>
  <c r="G896" i="155"/>
  <c r="D896" i="155"/>
  <c r="D895" i="155" s="1"/>
  <c r="D894" i="155" s="1"/>
  <c r="D893" i="155" s="1"/>
  <c r="D892" i="155" s="1"/>
  <c r="D891" i="155" s="1"/>
  <c r="D890" i="155" s="1"/>
  <c r="G875" i="155"/>
  <c r="G871" i="155"/>
  <c r="D871" i="155"/>
  <c r="D870" i="155" s="1"/>
  <c r="D869" i="155" s="1"/>
  <c r="D868" i="155" s="1"/>
  <c r="D867" i="155" s="1"/>
  <c r="D866" i="155" s="1"/>
  <c r="D865" i="155" s="1"/>
  <c r="G845" i="155"/>
  <c r="G841" i="155"/>
  <c r="D841" i="155"/>
  <c r="D840" i="155" s="1"/>
  <c r="D839" i="155" s="1"/>
  <c r="D838" i="155" s="1"/>
  <c r="C841" i="155"/>
  <c r="C840" i="155" s="1"/>
  <c r="C839" i="155" s="1"/>
  <c r="C838" i="155" s="1"/>
  <c r="D837" i="155"/>
  <c r="D836" i="155" s="1"/>
  <c r="D835" i="155" s="1"/>
  <c r="C837" i="155"/>
  <c r="C836" i="155" s="1"/>
  <c r="C835" i="155" s="1"/>
  <c r="G820" i="155"/>
  <c r="G819" i="155" s="1"/>
  <c r="G814" i="155"/>
  <c r="D810" i="155"/>
  <c r="D809" i="155" s="1"/>
  <c r="D808" i="155" s="1"/>
  <c r="D807" i="155" s="1"/>
  <c r="D806" i="155" s="1"/>
  <c r="D805" i="155" s="1"/>
  <c r="D804" i="155" s="1"/>
  <c r="G795" i="155"/>
  <c r="G794" i="155" s="1"/>
  <c r="G789" i="155"/>
  <c r="D785" i="155"/>
  <c r="D784" i="155" s="1"/>
  <c r="D783" i="155" s="1"/>
  <c r="D782" i="155" s="1"/>
  <c r="D781" i="155" s="1"/>
  <c r="D780" i="155" s="1"/>
  <c r="D779" i="155" s="1"/>
  <c r="G770" i="155"/>
  <c r="G769" i="155" s="1"/>
  <c r="G764" i="155"/>
  <c r="D760" i="155"/>
  <c r="D759" i="155" s="1"/>
  <c r="D758" i="155" s="1"/>
  <c r="D757" i="155" s="1"/>
  <c r="D756" i="155" s="1"/>
  <c r="D755" i="155" s="1"/>
  <c r="D754" i="155" s="1"/>
  <c r="D733" i="155"/>
  <c r="D732" i="155" s="1"/>
  <c r="D731" i="155" s="1"/>
  <c r="D730" i="155" s="1"/>
  <c r="D729" i="155" s="1"/>
  <c r="D728" i="155" s="1"/>
  <c r="D727" i="155" s="1"/>
  <c r="C732" i="155"/>
  <c r="C731" i="155" s="1"/>
  <c r="C730" i="155" s="1"/>
  <c r="G731" i="155"/>
  <c r="G730" i="155" s="1"/>
  <c r="G729" i="155" s="1"/>
  <c r="G727" i="155" s="1"/>
  <c r="C728" i="155"/>
  <c r="C727" i="155" s="1"/>
  <c r="F727" i="155"/>
  <c r="G718" i="155"/>
  <c r="G717" i="155" s="1"/>
  <c r="F718" i="155"/>
  <c r="F717" i="155" s="1"/>
  <c r="D718" i="155"/>
  <c r="D717" i="155" s="1"/>
  <c r="C718" i="155"/>
  <c r="C717" i="155" s="1"/>
  <c r="G715" i="155"/>
  <c r="F715" i="155"/>
  <c r="D715" i="155"/>
  <c r="C715" i="155"/>
  <c r="G711" i="155"/>
  <c r="G710" i="155" s="1"/>
  <c r="F711" i="155"/>
  <c r="F710" i="155" s="1"/>
  <c r="D711" i="155"/>
  <c r="D710" i="155" s="1"/>
  <c r="C711" i="155"/>
  <c r="C710" i="155" s="1"/>
  <c r="G707" i="155"/>
  <c r="G706" i="155" s="1"/>
  <c r="F707" i="155"/>
  <c r="F706" i="155" s="1"/>
  <c r="D707" i="155"/>
  <c r="D706" i="155" s="1"/>
  <c r="C707" i="155"/>
  <c r="C706" i="155" s="1"/>
  <c r="G704" i="155"/>
  <c r="F704" i="155"/>
  <c r="D704" i="155"/>
  <c r="C704" i="155"/>
  <c r="G700" i="155"/>
  <c r="G699" i="155" s="1"/>
  <c r="F700" i="155"/>
  <c r="F699" i="155" s="1"/>
  <c r="D700" i="155"/>
  <c r="D699" i="155" s="1"/>
  <c r="C700" i="155"/>
  <c r="C699" i="155" s="1"/>
  <c r="G696" i="155"/>
  <c r="G695" i="155" s="1"/>
  <c r="F696" i="155"/>
  <c r="F695" i="155" s="1"/>
  <c r="D696" i="155"/>
  <c r="D695" i="155" s="1"/>
  <c r="C696" i="155"/>
  <c r="C695" i="155" s="1"/>
  <c r="G693" i="155"/>
  <c r="F693" i="155"/>
  <c r="D693" i="155"/>
  <c r="C693" i="155"/>
  <c r="G689" i="155"/>
  <c r="G688" i="155" s="1"/>
  <c r="F689" i="155"/>
  <c r="F688" i="155" s="1"/>
  <c r="D689" i="155"/>
  <c r="D688" i="155" s="1"/>
  <c r="C689" i="155"/>
  <c r="C688" i="155" s="1"/>
  <c r="G678" i="155"/>
  <c r="G677" i="155" s="1"/>
  <c r="F678" i="155"/>
  <c r="F677" i="155" s="1"/>
  <c r="D678" i="155"/>
  <c r="D677" i="155" s="1"/>
  <c r="C678" i="155"/>
  <c r="C677" i="155" s="1"/>
  <c r="G675" i="155"/>
  <c r="F675" i="155"/>
  <c r="D675" i="155"/>
  <c r="C675" i="155"/>
  <c r="G671" i="155"/>
  <c r="G670" i="155" s="1"/>
  <c r="F671" i="155"/>
  <c r="F670" i="155" s="1"/>
  <c r="D671" i="155"/>
  <c r="D670" i="155" s="1"/>
  <c r="C671" i="155"/>
  <c r="C670" i="155" s="1"/>
  <c r="G635" i="155"/>
  <c r="G634" i="155" s="1"/>
  <c r="G633" i="155" s="1"/>
  <c r="G632" i="155" s="1"/>
  <c r="F635" i="155"/>
  <c r="F634" i="155" s="1"/>
  <c r="F633" i="155" s="1"/>
  <c r="F632" i="155" s="1"/>
  <c r="G630" i="155"/>
  <c r="G629" i="155" s="1"/>
  <c r="F630" i="155"/>
  <c r="F629" i="155" s="1"/>
  <c r="C619" i="155"/>
  <c r="C616" i="155"/>
  <c r="C615" i="155" s="1"/>
  <c r="C612" i="155"/>
  <c r="G608" i="155"/>
  <c r="G607" i="155" s="1"/>
  <c r="G606" i="155" s="1"/>
  <c r="G605" i="155" s="1"/>
  <c r="F608" i="155"/>
  <c r="F607" i="155" s="1"/>
  <c r="F606" i="155" s="1"/>
  <c r="F605" i="155" s="1"/>
  <c r="D608" i="155"/>
  <c r="C608" i="155"/>
  <c r="D604" i="155"/>
  <c r="D602" i="155" s="1"/>
  <c r="C604" i="155"/>
  <c r="C602" i="155" s="1"/>
  <c r="G603" i="155"/>
  <c r="G602" i="155" s="1"/>
  <c r="F603" i="155"/>
  <c r="F602" i="155" s="1"/>
  <c r="D131" i="155"/>
  <c r="D130" i="155" s="1"/>
  <c r="D129" i="155" s="1"/>
  <c r="D128" i="155" s="1"/>
  <c r="C131" i="155"/>
  <c r="C130" i="155" s="1"/>
  <c r="C129" i="155" s="1"/>
  <c r="C128" i="155" s="1"/>
  <c r="G130" i="155"/>
  <c r="G129" i="155" s="1"/>
  <c r="G128" i="155" s="1"/>
  <c r="F130" i="155"/>
  <c r="F129" i="155" s="1"/>
  <c r="F128" i="155" s="1"/>
  <c r="G126" i="155"/>
  <c r="G125" i="155" s="1"/>
  <c r="F126" i="155"/>
  <c r="F125" i="155" s="1"/>
  <c r="D126" i="155"/>
  <c r="D125" i="155" s="1"/>
  <c r="C126" i="155"/>
  <c r="C125" i="155" s="1"/>
  <c r="G115" i="155"/>
  <c r="F115" i="155"/>
  <c r="F114" i="155" s="1"/>
  <c r="F113" i="155" s="1"/>
  <c r="F112" i="155" s="1"/>
  <c r="F111" i="155" s="1"/>
  <c r="F110" i="155" s="1"/>
  <c r="F109" i="155" s="1"/>
  <c r="D115" i="155"/>
  <c r="D114" i="155" s="1"/>
  <c r="D113" i="155" s="1"/>
  <c r="D112" i="155" s="1"/>
  <c r="D111" i="155" s="1"/>
  <c r="D110" i="155" s="1"/>
  <c r="D109" i="155" s="1"/>
  <c r="C115" i="155"/>
  <c r="C114" i="155" s="1"/>
  <c r="C113" i="155" s="1"/>
  <c r="C112" i="155" s="1"/>
  <c r="C111" i="155" s="1"/>
  <c r="C110" i="155" s="1"/>
  <c r="C109" i="155" s="1"/>
  <c r="G114" i="155"/>
  <c r="G113" i="155" s="1"/>
  <c r="G112" i="155" s="1"/>
  <c r="G111" i="155" s="1"/>
  <c r="G110" i="155" s="1"/>
  <c r="G109" i="155" s="1"/>
  <c r="G105" i="155"/>
  <c r="G104" i="155" s="1"/>
  <c r="G103" i="155" s="1"/>
  <c r="G102" i="155" s="1"/>
  <c r="G101" i="155" s="1"/>
  <c r="G100" i="155" s="1"/>
  <c r="G99" i="155" s="1"/>
  <c r="F105" i="155"/>
  <c r="F104" i="155" s="1"/>
  <c r="F103" i="155" s="1"/>
  <c r="F102" i="155" s="1"/>
  <c r="F101" i="155" s="1"/>
  <c r="F100" i="155" s="1"/>
  <c r="F99" i="155" s="1"/>
  <c r="D105" i="155"/>
  <c r="D104" i="155" s="1"/>
  <c r="D103" i="155" s="1"/>
  <c r="D102" i="155" s="1"/>
  <c r="D101" i="155" s="1"/>
  <c r="D100" i="155" s="1"/>
  <c r="D99" i="155" s="1"/>
  <c r="C105" i="155"/>
  <c r="C104" i="155" s="1"/>
  <c r="C103" i="155" s="1"/>
  <c r="C102" i="155" s="1"/>
  <c r="C101" i="155" s="1"/>
  <c r="C100" i="155" s="1"/>
  <c r="C99" i="155" s="1"/>
  <c r="G95" i="155"/>
  <c r="G94" i="155" s="1"/>
  <c r="G93" i="155" s="1"/>
  <c r="G92" i="155" s="1"/>
  <c r="G91" i="155" s="1"/>
  <c r="G90" i="155" s="1"/>
  <c r="G89" i="155" s="1"/>
  <c r="D95" i="155"/>
  <c r="D94" i="155" s="1"/>
  <c r="D93" i="155" s="1"/>
  <c r="D92" i="155" s="1"/>
  <c r="D91" i="155" s="1"/>
  <c r="D90" i="155" s="1"/>
  <c r="D89" i="155" s="1"/>
  <c r="C95" i="155"/>
  <c r="C94" i="155" s="1"/>
  <c r="C93" i="155" s="1"/>
  <c r="C92" i="155" s="1"/>
  <c r="C91" i="155" s="1"/>
  <c r="C90" i="155" s="1"/>
  <c r="C89" i="155" s="1"/>
  <c r="F94" i="155"/>
  <c r="F93" i="155" s="1"/>
  <c r="F92" i="155" s="1"/>
  <c r="F90" i="155"/>
  <c r="F89" i="155" s="1"/>
  <c r="G79" i="155"/>
  <c r="F79" i="155"/>
  <c r="D79" i="155"/>
  <c r="D78" i="155" s="1"/>
  <c r="D77" i="155" s="1"/>
  <c r="D76" i="155" s="1"/>
  <c r="C79" i="155"/>
  <c r="C78" i="155" s="1"/>
  <c r="C77" i="155" s="1"/>
  <c r="C76" i="155" s="1"/>
  <c r="G78" i="155"/>
  <c r="G77" i="155" s="1"/>
  <c r="G76" i="155" s="1"/>
  <c r="F78" i="155"/>
  <c r="F77" i="155" s="1"/>
  <c r="F76" i="155" s="1"/>
  <c r="G75" i="155"/>
  <c r="G74" i="155" s="1"/>
  <c r="G73" i="155" s="1"/>
  <c r="F75" i="155"/>
  <c r="D75" i="155"/>
  <c r="D74" i="155" s="1"/>
  <c r="D73" i="155" s="1"/>
  <c r="C75" i="155"/>
  <c r="C74" i="155" s="1"/>
  <c r="C73" i="155" s="1"/>
  <c r="F74" i="155"/>
  <c r="F73" i="155" s="1"/>
  <c r="G63" i="155"/>
  <c r="G62" i="155" s="1"/>
  <c r="G61" i="155" s="1"/>
  <c r="G60" i="155" s="1"/>
  <c r="G59" i="155" s="1"/>
  <c r="G58" i="155" s="1"/>
  <c r="G57" i="155" s="1"/>
  <c r="F63" i="155"/>
  <c r="F62" i="155" s="1"/>
  <c r="F61" i="155" s="1"/>
  <c r="F60" i="155" s="1"/>
  <c r="F59" i="155" s="1"/>
  <c r="F58" i="155" s="1"/>
  <c r="F57" i="155" s="1"/>
  <c r="D63" i="155"/>
  <c r="D62" i="155" s="1"/>
  <c r="D61" i="155" s="1"/>
  <c r="D60" i="155" s="1"/>
  <c r="D59" i="155" s="1"/>
  <c r="D58" i="155" s="1"/>
  <c r="D57" i="155" s="1"/>
  <c r="C63" i="155"/>
  <c r="C62" i="155" s="1"/>
  <c r="C61" i="155" s="1"/>
  <c r="C60" i="155" s="1"/>
  <c r="C59" i="155" s="1"/>
  <c r="C58" i="155" s="1"/>
  <c r="C57" i="155" s="1"/>
  <c r="G53" i="155"/>
  <c r="G52" i="155" s="1"/>
  <c r="G51" i="155" s="1"/>
  <c r="G50" i="155" s="1"/>
  <c r="G49" i="155" s="1"/>
  <c r="G48" i="155" s="1"/>
  <c r="G47" i="155" s="1"/>
  <c r="F53" i="155"/>
  <c r="F52" i="155" s="1"/>
  <c r="F51" i="155" s="1"/>
  <c r="F50" i="155" s="1"/>
  <c r="F49" i="155" s="1"/>
  <c r="F48" i="155" s="1"/>
  <c r="F47" i="155" s="1"/>
  <c r="D53" i="155"/>
  <c r="D52" i="155" s="1"/>
  <c r="D51" i="155" s="1"/>
  <c r="D50" i="155" s="1"/>
  <c r="D49" i="155" s="1"/>
  <c r="D48" i="155" s="1"/>
  <c r="D47" i="155" s="1"/>
  <c r="C53" i="155"/>
  <c r="C52" i="155" s="1"/>
  <c r="C51" i="155" s="1"/>
  <c r="C50" i="155" s="1"/>
  <c r="C49" i="155" s="1"/>
  <c r="C48" i="155" s="1"/>
  <c r="C47" i="155" s="1"/>
  <c r="G43" i="155"/>
  <c r="G42" i="155" s="1"/>
  <c r="G41" i="155" s="1"/>
  <c r="G40" i="155" s="1"/>
  <c r="G39" i="155" s="1"/>
  <c r="G38" i="155" s="1"/>
  <c r="G37" i="155" s="1"/>
  <c r="D43" i="155"/>
  <c r="D42" i="155" s="1"/>
  <c r="D41" i="155" s="1"/>
  <c r="D40" i="155" s="1"/>
  <c r="D39" i="155" s="1"/>
  <c r="D38" i="155" s="1"/>
  <c r="D37" i="155" s="1"/>
  <c r="C43" i="155"/>
  <c r="C42" i="155" s="1"/>
  <c r="C41" i="155" s="1"/>
  <c r="C40" i="155" s="1"/>
  <c r="C39" i="155" s="1"/>
  <c r="C38" i="155" s="1"/>
  <c r="C37" i="155" s="1"/>
  <c r="F42" i="155"/>
  <c r="F41" i="155" s="1"/>
  <c r="F40" i="155" s="1"/>
  <c r="F38" i="155"/>
  <c r="F37" i="155" s="1"/>
  <c r="G27" i="155"/>
  <c r="F27" i="155"/>
  <c r="D27" i="155"/>
  <c r="D26" i="155" s="1"/>
  <c r="D25" i="155" s="1"/>
  <c r="D24" i="155" s="1"/>
  <c r="C27" i="155"/>
  <c r="C26" i="155" s="1"/>
  <c r="C25" i="155" s="1"/>
  <c r="C24" i="155" s="1"/>
  <c r="G26" i="155"/>
  <c r="G25" i="155" s="1"/>
  <c r="G24" i="155" s="1"/>
  <c r="F26" i="155"/>
  <c r="F25" i="155" s="1"/>
  <c r="F24" i="155" s="1"/>
  <c r="G23" i="155"/>
  <c r="G22" i="155" s="1"/>
  <c r="G21" i="155" s="1"/>
  <c r="F23" i="155"/>
  <c r="F22" i="155" s="1"/>
  <c r="F21" i="155" s="1"/>
  <c r="D23" i="155"/>
  <c r="D22" i="155" s="1"/>
  <c r="D21" i="155" s="1"/>
  <c r="C23" i="155"/>
  <c r="C22" i="155" s="1"/>
  <c r="C21" i="155" s="1"/>
  <c r="A65" i="140" l="1"/>
  <c r="A69" i="140" s="1"/>
  <c r="A73" i="140" s="1"/>
  <c r="A77" i="140" s="1"/>
  <c r="A81" i="140" s="1"/>
  <c r="D714" i="155"/>
  <c r="D713" i="155" s="1"/>
  <c r="F714" i="155"/>
  <c r="F713" i="155" s="1"/>
  <c r="C714" i="155"/>
  <c r="C713" i="155" s="1"/>
  <c r="G714" i="155"/>
  <c r="G713" i="155" s="1"/>
  <c r="C692" i="155"/>
  <c r="C691" i="155" s="1"/>
  <c r="D607" i="155"/>
  <c r="D606" i="155" s="1"/>
  <c r="D692" i="155"/>
  <c r="D691" i="155" s="1"/>
  <c r="G692" i="155"/>
  <c r="G691" i="155" s="1"/>
  <c r="F692" i="155"/>
  <c r="F691" i="155" s="1"/>
  <c r="D703" i="155"/>
  <c r="D702" i="155" s="1"/>
  <c r="C674" i="155"/>
  <c r="C673" i="155" s="1"/>
  <c r="G809" i="155"/>
  <c r="G808" i="155" s="1"/>
  <c r="G807" i="155" s="1"/>
  <c r="G806" i="155" s="1"/>
  <c r="G804" i="155" s="1"/>
  <c r="C607" i="155"/>
  <c r="C606" i="155" s="1"/>
  <c r="C703" i="155"/>
  <c r="C702" i="155" s="1"/>
  <c r="F703" i="155"/>
  <c r="F702" i="155" s="1"/>
  <c r="D674" i="155"/>
  <c r="D673" i="155" s="1"/>
  <c r="F674" i="155"/>
  <c r="F673" i="155" s="1"/>
  <c r="G895" i="155"/>
  <c r="G894" i="155" s="1"/>
  <c r="G893" i="155" s="1"/>
  <c r="G892" i="155" s="1"/>
  <c r="G890" i="155" s="1"/>
  <c r="G920" i="155"/>
  <c r="G919" i="155" s="1"/>
  <c r="G918" i="155" s="1"/>
  <c r="G917" i="155" s="1"/>
  <c r="G915" i="155" s="1"/>
  <c r="G703" i="155"/>
  <c r="G702" i="155" s="1"/>
  <c r="G840" i="155"/>
  <c r="G839" i="155" s="1"/>
  <c r="G838" i="155" s="1"/>
  <c r="G837" i="155" s="1"/>
  <c r="G835" i="155" s="1"/>
  <c r="G674" i="155"/>
  <c r="G673" i="155" s="1"/>
  <c r="G759" i="155"/>
  <c r="G758" i="155" s="1"/>
  <c r="G757" i="155" s="1"/>
  <c r="G756" i="155" s="1"/>
  <c r="G754" i="155" s="1"/>
  <c r="G870" i="155"/>
  <c r="G869" i="155" s="1"/>
  <c r="G868" i="155" s="1"/>
  <c r="G867" i="155" s="1"/>
  <c r="G865" i="155" s="1"/>
  <c r="G784" i="155"/>
  <c r="G783" i="155" s="1"/>
  <c r="G782" i="155" s="1"/>
  <c r="G781" i="155" s="1"/>
  <c r="G779" i="155" s="1"/>
  <c r="D3629" i="106" l="1"/>
  <c r="D3628" i="106"/>
  <c r="D3627" i="106" s="1"/>
  <c r="D3626" i="106" s="1"/>
  <c r="D3625" i="106" s="1"/>
  <c r="D3624" i="106" s="1"/>
  <c r="D3597" i="106"/>
  <c r="D3596" i="106"/>
  <c r="D3595" i="106" s="1"/>
  <c r="D3594" i="106" s="1"/>
  <c r="D3593" i="106" s="1"/>
  <c r="D3592" i="106" s="1"/>
  <c r="D3561" i="106"/>
  <c r="D3560" i="106"/>
  <c r="D3559" i="106" s="1"/>
  <c r="D3558" i="106" s="1"/>
  <c r="D3557" i="106" s="1"/>
  <c r="G3559" i="106"/>
  <c r="G3558" i="106" s="1"/>
  <c r="G3557" i="106" s="1"/>
  <c r="G3556" i="106" s="1"/>
  <c r="F3559" i="106"/>
  <c r="F3558" i="106" s="1"/>
  <c r="F3557" i="106" s="1"/>
  <c r="F3556" i="106" s="1"/>
  <c r="D3556" i="106"/>
  <c r="D3555" i="106" s="1"/>
  <c r="D3553" i="106" s="1"/>
  <c r="G3554" i="106"/>
  <c r="G3553" i="106" s="1"/>
  <c r="F3554" i="106"/>
  <c r="F3553" i="106" s="1"/>
  <c r="D3543" i="106"/>
  <c r="C3543" i="106"/>
  <c r="D3540" i="106"/>
  <c r="D3539" i="106" s="1"/>
  <c r="C3540" i="106"/>
  <c r="C3539" i="106"/>
  <c r="D3536" i="106"/>
  <c r="C3536" i="106"/>
  <c r="D3534" i="106"/>
  <c r="D3533" i="106"/>
  <c r="D3532" i="106" s="1"/>
  <c r="G3532" i="106"/>
  <c r="G3531" i="106" s="1"/>
  <c r="G3530" i="106" s="1"/>
  <c r="G3529" i="106" s="1"/>
  <c r="F3532" i="106"/>
  <c r="F3531" i="106" s="1"/>
  <c r="F3530" i="106" s="1"/>
  <c r="F3529" i="106" s="1"/>
  <c r="C3532" i="106"/>
  <c r="D3528" i="106"/>
  <c r="D3526" i="106" s="1"/>
  <c r="C3528" i="106"/>
  <c r="C3526" i="106" s="1"/>
  <c r="G3527" i="106"/>
  <c r="G3526" i="106" s="1"/>
  <c r="F3527" i="106"/>
  <c r="F3526" i="106"/>
  <c r="D1904" i="127"/>
  <c r="C1904" i="127"/>
  <c r="D1902" i="127"/>
  <c r="D1901" i="127" s="1"/>
  <c r="C1902" i="127"/>
  <c r="C1901" i="127" s="1"/>
  <c r="D1899" i="127"/>
  <c r="C1899" i="127"/>
  <c r="D1897" i="127"/>
  <c r="C1897" i="127"/>
  <c r="D1893" i="127"/>
  <c r="C1893" i="127"/>
  <c r="D1889" i="127"/>
  <c r="C1889" i="127"/>
  <c r="C1887" i="127" s="1"/>
  <c r="D1887" i="127"/>
  <c r="D1884" i="127"/>
  <c r="C1884" i="127"/>
  <c r="D1882" i="127"/>
  <c r="D1881" i="127" s="1"/>
  <c r="C1882" i="127"/>
  <c r="C1881" i="127" s="1"/>
  <c r="D1879" i="127"/>
  <c r="C1879" i="127"/>
  <c r="D1877" i="127"/>
  <c r="C1877" i="127"/>
  <c r="D1873" i="127"/>
  <c r="D1872" i="127" s="1"/>
  <c r="C1873" i="127"/>
  <c r="D1869" i="127"/>
  <c r="C1869" i="127"/>
  <c r="C1867" i="127" s="1"/>
  <c r="D1867" i="127"/>
  <c r="D1732" i="127"/>
  <c r="D1731" i="127" s="1"/>
  <c r="D1730" i="127" s="1"/>
  <c r="D1726" i="127"/>
  <c r="D1725" i="127" s="1"/>
  <c r="D1722" i="127" s="1"/>
  <c r="G1713" i="127"/>
  <c r="F1713" i="127"/>
  <c r="D1713" i="127"/>
  <c r="C1713" i="127"/>
  <c r="G1709" i="127"/>
  <c r="F1709" i="127"/>
  <c r="D1709" i="127"/>
  <c r="C1709" i="127"/>
  <c r="G1708" i="127"/>
  <c r="F1708" i="127"/>
  <c r="F1707" i="127" s="1"/>
  <c r="D1708" i="127"/>
  <c r="D1707" i="127" s="1"/>
  <c r="C1708" i="127"/>
  <c r="C1707" i="127" s="1"/>
  <c r="G1707" i="127"/>
  <c r="G1705" i="127"/>
  <c r="G1703" i="127" s="1"/>
  <c r="F1705" i="127"/>
  <c r="F1703" i="127" s="1"/>
  <c r="D1705" i="127"/>
  <c r="D1703" i="127" s="1"/>
  <c r="C1705" i="127"/>
  <c r="C1703" i="127"/>
  <c r="D1694" i="127"/>
  <c r="C1694" i="127"/>
  <c r="D1692" i="127"/>
  <c r="C1692" i="127"/>
  <c r="C1691" i="127" s="1"/>
  <c r="D1691" i="127"/>
  <c r="D1689" i="127"/>
  <c r="C1689" i="127"/>
  <c r="D1687" i="127"/>
  <c r="C1687" i="127"/>
  <c r="D1686" i="127"/>
  <c r="D1683" i="127" s="1"/>
  <c r="C1683" i="127"/>
  <c r="D1679" i="127"/>
  <c r="C1679" i="127"/>
  <c r="C1677" i="127" s="1"/>
  <c r="D1678" i="127"/>
  <c r="D1677" i="127" s="1"/>
  <c r="D1674" i="127"/>
  <c r="C1674" i="127"/>
  <c r="D1672" i="127"/>
  <c r="D1671" i="127" s="1"/>
  <c r="C1672" i="127"/>
  <c r="C1671" i="127" s="1"/>
  <c r="D1669" i="127"/>
  <c r="C1669" i="127"/>
  <c r="D1667" i="127"/>
  <c r="C1667" i="127"/>
  <c r="D1666" i="127"/>
  <c r="D1663" i="127" s="1"/>
  <c r="C1663" i="127"/>
  <c r="D1659" i="127"/>
  <c r="D1657" i="127" s="1"/>
  <c r="C1659" i="127"/>
  <c r="C1657" i="127" s="1"/>
  <c r="D1658" i="127"/>
  <c r="D1654" i="127"/>
  <c r="C1654" i="127"/>
  <c r="D1652" i="127"/>
  <c r="D1651" i="127" s="1"/>
  <c r="C1652" i="127"/>
  <c r="C1651" i="127" s="1"/>
  <c r="D1649" i="127"/>
  <c r="C1649" i="127"/>
  <c r="D1647" i="127"/>
  <c r="C1647" i="127"/>
  <c r="D1645" i="127"/>
  <c r="D1642" i="127" s="1"/>
  <c r="C1642" i="127"/>
  <c r="D1638" i="127"/>
  <c r="C1638" i="127"/>
  <c r="C1636" i="127" s="1"/>
  <c r="D1637" i="127"/>
  <c r="D1636" i="127" s="1"/>
  <c r="D1626" i="127"/>
  <c r="C1626" i="127"/>
  <c r="C1623" i="127"/>
  <c r="D1622" i="127"/>
  <c r="D1619" i="127" s="1"/>
  <c r="D1618" i="127" s="1"/>
  <c r="C1619" i="127"/>
  <c r="C1618" i="127" s="1"/>
  <c r="D1615" i="127"/>
  <c r="C1615" i="127"/>
  <c r="D1614" i="127"/>
  <c r="C1613" i="127"/>
  <c r="D1604" i="127"/>
  <c r="C1604" i="127"/>
  <c r="D1602" i="127"/>
  <c r="D1601" i="127" s="1"/>
  <c r="C1602" i="127"/>
  <c r="C1601" i="127" s="1"/>
  <c r="D1599" i="127"/>
  <c r="C1599" i="127"/>
  <c r="D1597" i="127"/>
  <c r="C1597" i="127"/>
  <c r="D1593" i="127"/>
  <c r="C1593" i="127"/>
  <c r="D1589" i="127"/>
  <c r="D1587" i="127" s="1"/>
  <c r="C1589" i="127"/>
  <c r="C1587" i="127"/>
  <c r="D1584" i="127"/>
  <c r="C1584" i="127"/>
  <c r="D1582" i="127"/>
  <c r="D1581" i="127" s="1"/>
  <c r="C1582" i="127"/>
  <c r="C1581" i="127" s="1"/>
  <c r="D1579" i="127"/>
  <c r="C1579" i="127"/>
  <c r="D1577" i="127"/>
  <c r="C1577" i="127"/>
  <c r="D1573" i="127"/>
  <c r="C1573" i="127"/>
  <c r="D1569" i="127"/>
  <c r="C1569" i="127"/>
  <c r="C1567" i="127" s="1"/>
  <c r="D1567" i="127"/>
  <c r="D1564" i="127"/>
  <c r="C1564" i="127"/>
  <c r="D1562" i="127"/>
  <c r="D1561" i="127" s="1"/>
  <c r="C1562" i="127"/>
  <c r="C1561" i="127" s="1"/>
  <c r="D1559" i="127"/>
  <c r="C1559" i="127"/>
  <c r="D1557" i="127"/>
  <c r="C1557" i="127"/>
  <c r="D1552" i="127"/>
  <c r="C1552" i="127"/>
  <c r="D1548" i="127"/>
  <c r="D1546" i="127" s="1"/>
  <c r="C1548" i="127"/>
  <c r="C1546" i="127" s="1"/>
  <c r="G1536" i="127"/>
  <c r="F1536" i="127"/>
  <c r="D1536" i="127"/>
  <c r="C1536" i="127"/>
  <c r="G1534" i="127"/>
  <c r="F1533" i="127"/>
  <c r="D1533" i="127"/>
  <c r="C1533" i="127"/>
  <c r="G1529" i="127"/>
  <c r="G1528" i="127" s="1"/>
  <c r="G1527" i="127" s="1"/>
  <c r="F1529" i="127"/>
  <c r="F1528" i="127" s="1"/>
  <c r="F1527" i="127" s="1"/>
  <c r="D1529" i="127"/>
  <c r="D1528" i="127" s="1"/>
  <c r="D1527" i="127" s="1"/>
  <c r="C1529" i="127"/>
  <c r="C1528" i="127" s="1"/>
  <c r="G1525" i="127"/>
  <c r="F1525" i="127"/>
  <c r="D1525" i="127"/>
  <c r="C1525" i="127"/>
  <c r="G1523" i="127"/>
  <c r="F1523" i="127"/>
  <c r="D1523" i="127"/>
  <c r="C1523" i="127"/>
  <c r="G1514" i="127"/>
  <c r="F1514" i="127"/>
  <c r="D1514" i="127"/>
  <c r="C1514" i="127"/>
  <c r="G1510" i="127"/>
  <c r="G1509" i="127" s="1"/>
  <c r="F1510" i="127"/>
  <c r="F1509" i="127" s="1"/>
  <c r="F1508" i="127" s="1"/>
  <c r="D1510" i="127"/>
  <c r="D1509" i="127" s="1"/>
  <c r="C1510" i="127"/>
  <c r="C1509" i="127"/>
  <c r="G1506" i="127"/>
  <c r="G1504" i="127" s="1"/>
  <c r="F1506" i="127"/>
  <c r="D1506" i="127"/>
  <c r="D1504" i="127" s="1"/>
  <c r="C1506" i="127"/>
  <c r="F1504" i="127"/>
  <c r="C1504" i="127"/>
  <c r="G1495" i="127"/>
  <c r="F1495" i="127"/>
  <c r="G1491" i="127"/>
  <c r="F1491" i="127"/>
  <c r="G1490" i="127"/>
  <c r="F1490" i="127"/>
  <c r="F1489" i="127" s="1"/>
  <c r="D1490" i="127"/>
  <c r="D1489" i="127" s="1"/>
  <c r="D1488" i="127" s="1"/>
  <c r="C1490" i="127"/>
  <c r="C1489" i="127" s="1"/>
  <c r="C1488" i="127" s="1"/>
  <c r="G1489" i="127"/>
  <c r="G1487" i="127"/>
  <c r="F1487" i="127"/>
  <c r="D1486" i="127"/>
  <c r="C1486" i="127"/>
  <c r="C1485" i="127" s="1"/>
  <c r="G1485" i="127"/>
  <c r="F1485" i="127"/>
  <c r="D1485" i="127"/>
  <c r="G1476" i="127"/>
  <c r="F1476" i="127"/>
  <c r="D1476" i="127"/>
  <c r="C1476" i="127"/>
  <c r="G1473" i="127"/>
  <c r="F1473" i="127"/>
  <c r="D1473" i="127"/>
  <c r="C1473" i="127"/>
  <c r="G1472" i="127"/>
  <c r="G1469" i="127" s="1"/>
  <c r="G1468" i="127" s="1"/>
  <c r="G1467" i="127" s="1"/>
  <c r="D1472" i="127"/>
  <c r="D1469" i="127" s="1"/>
  <c r="D1468" i="127" s="1"/>
  <c r="D1467" i="127" s="1"/>
  <c r="F1469" i="127"/>
  <c r="C1469" i="127"/>
  <c r="C1468" i="127" s="1"/>
  <c r="C1467" i="127" s="1"/>
  <c r="F1468" i="127"/>
  <c r="G1466" i="127"/>
  <c r="G1465" i="127" s="1"/>
  <c r="G1463" i="127" s="1"/>
  <c r="D1466" i="127"/>
  <c r="D1465" i="127" s="1"/>
  <c r="D1463" i="127" s="1"/>
  <c r="F1465" i="127"/>
  <c r="F1463" i="127" s="1"/>
  <c r="C1465" i="127"/>
  <c r="C1463" i="127" s="1"/>
  <c r="D1454" i="127"/>
  <c r="C1454" i="127"/>
  <c r="D1452" i="127"/>
  <c r="C1452" i="127"/>
  <c r="G1450" i="127"/>
  <c r="F1450" i="127"/>
  <c r="D1450" i="127"/>
  <c r="C1450" i="127"/>
  <c r="G1446" i="127"/>
  <c r="G1445" i="127" s="1"/>
  <c r="G1444" i="127" s="1"/>
  <c r="F1446" i="127"/>
  <c r="F1445" i="127" s="1"/>
  <c r="F1444" i="127" s="1"/>
  <c r="D1446" i="127"/>
  <c r="D1445" i="127" s="1"/>
  <c r="C1446" i="127"/>
  <c r="C1445" i="127" s="1"/>
  <c r="C1444" i="127" s="1"/>
  <c r="G1442" i="127"/>
  <c r="F1442" i="127"/>
  <c r="D1442" i="127"/>
  <c r="C1442" i="127"/>
  <c r="G1440" i="127"/>
  <c r="F1440" i="127"/>
  <c r="D1440" i="127"/>
  <c r="C1440" i="127"/>
  <c r="G1431" i="127"/>
  <c r="F1431" i="127"/>
  <c r="D1431" i="127"/>
  <c r="C1431" i="127"/>
  <c r="G1429" i="127"/>
  <c r="D1429" i="127"/>
  <c r="C1429" i="127"/>
  <c r="C1428" i="127" s="1"/>
  <c r="F1428" i="127"/>
  <c r="G1426" i="127"/>
  <c r="D1426" i="127"/>
  <c r="G1425" i="127"/>
  <c r="D1425" i="127"/>
  <c r="G1424" i="127"/>
  <c r="F1424" i="127"/>
  <c r="D1424" i="127"/>
  <c r="C1424" i="127"/>
  <c r="G1423" i="127"/>
  <c r="G1422" i="127" s="1"/>
  <c r="F1423" i="127"/>
  <c r="G1421" i="127"/>
  <c r="G1420" i="127" s="1"/>
  <c r="G1418" i="127" s="1"/>
  <c r="D1421" i="127"/>
  <c r="D1420" i="127" s="1"/>
  <c r="D1418" i="127" s="1"/>
  <c r="F1420" i="127"/>
  <c r="C1420" i="127"/>
  <c r="F1418" i="127"/>
  <c r="C1418" i="127"/>
  <c r="C1409" i="127"/>
  <c r="C1407" i="127"/>
  <c r="G1406" i="127"/>
  <c r="F1406" i="127"/>
  <c r="D1406" i="127"/>
  <c r="C1406" i="127"/>
  <c r="G1402" i="127"/>
  <c r="G1401" i="127" s="1"/>
  <c r="F1402" i="127"/>
  <c r="F1401" i="127" s="1"/>
  <c r="D1402" i="127"/>
  <c r="C1402" i="127"/>
  <c r="G1398" i="127"/>
  <c r="F1398" i="127"/>
  <c r="F1396" i="127" s="1"/>
  <c r="D1398" i="127"/>
  <c r="D1396" i="127" s="1"/>
  <c r="C1398" i="127"/>
  <c r="C1396" i="127" s="1"/>
  <c r="G1396" i="127"/>
  <c r="G1387" i="127"/>
  <c r="F1387" i="127"/>
  <c r="D1387" i="127"/>
  <c r="C1387" i="127"/>
  <c r="G1385" i="127"/>
  <c r="D1385" i="127"/>
  <c r="C1385" i="127"/>
  <c r="F1384" i="127"/>
  <c r="G1383" i="127"/>
  <c r="D1383" i="127"/>
  <c r="G1382" i="127"/>
  <c r="D1382" i="127"/>
  <c r="G1381" i="127"/>
  <c r="G1380" i="127" s="1"/>
  <c r="D1381" i="127"/>
  <c r="F1380" i="127"/>
  <c r="C1380" i="127"/>
  <c r="F1379" i="127"/>
  <c r="G1377" i="127"/>
  <c r="G1376" i="127" s="1"/>
  <c r="G1374" i="127" s="1"/>
  <c r="D1377" i="127"/>
  <c r="F1376" i="127"/>
  <c r="F1374" i="127" s="1"/>
  <c r="D1376" i="127"/>
  <c r="D1374" i="127" s="1"/>
  <c r="C1376" i="127"/>
  <c r="C1374" i="127" s="1"/>
  <c r="C1365" i="127"/>
  <c r="C1363" i="127"/>
  <c r="G1362" i="127"/>
  <c r="F1362" i="127"/>
  <c r="D1362" i="127"/>
  <c r="G1358" i="127"/>
  <c r="F1358" i="127"/>
  <c r="D1358" i="127"/>
  <c r="C1358" i="127"/>
  <c r="G1357" i="127"/>
  <c r="F1357" i="127"/>
  <c r="G1354" i="127"/>
  <c r="G1352" i="127" s="1"/>
  <c r="F1354" i="127"/>
  <c r="F1352" i="127" s="1"/>
  <c r="D1354" i="127"/>
  <c r="C1354" i="127"/>
  <c r="C1352" i="127" s="1"/>
  <c r="D1352" i="127"/>
  <c r="D1343" i="127"/>
  <c r="C1343" i="127"/>
  <c r="C1341" i="127"/>
  <c r="C1340" i="127"/>
  <c r="D1338" i="127"/>
  <c r="C1338" i="127"/>
  <c r="D1334" i="127"/>
  <c r="C1334" i="127"/>
  <c r="G1333" i="127"/>
  <c r="G1332" i="127" s="1"/>
  <c r="G1331" i="127" s="1"/>
  <c r="F1333" i="127"/>
  <c r="F1332" i="127" s="1"/>
  <c r="F1331" i="127" s="1"/>
  <c r="D1333" i="127"/>
  <c r="D1332" i="127" s="1"/>
  <c r="D1330" i="127"/>
  <c r="D1328" i="127" s="1"/>
  <c r="C1330" i="127"/>
  <c r="C1328" i="127" s="1"/>
  <c r="G1329" i="127"/>
  <c r="F1329" i="127"/>
  <c r="F1328" i="127" s="1"/>
  <c r="G1328" i="127"/>
  <c r="G1319" i="127"/>
  <c r="F1319" i="127"/>
  <c r="D1319" i="127"/>
  <c r="C1319" i="127"/>
  <c r="C1317" i="127"/>
  <c r="C1316" i="127" s="1"/>
  <c r="G1315" i="127"/>
  <c r="F1314" i="127"/>
  <c r="D1314" i="127"/>
  <c r="C1314" i="127"/>
  <c r="G1312" i="127"/>
  <c r="D1312" i="127"/>
  <c r="G1311" i="127"/>
  <c r="G1310" i="127" s="1"/>
  <c r="D1311" i="127"/>
  <c r="D1310" i="127" s="1"/>
  <c r="F1310" i="127"/>
  <c r="F1309" i="127" s="1"/>
  <c r="F1308" i="127" s="1"/>
  <c r="C1310" i="127"/>
  <c r="G1307" i="127"/>
  <c r="G1306" i="127" s="1"/>
  <c r="G1304" i="127" s="1"/>
  <c r="D1307" i="127"/>
  <c r="D1306" i="127" s="1"/>
  <c r="D1304" i="127" s="1"/>
  <c r="F1306" i="127"/>
  <c r="F1304" i="127" s="1"/>
  <c r="C1306" i="127"/>
  <c r="C1304" i="127" s="1"/>
  <c r="G1295" i="127"/>
  <c r="F1295" i="127"/>
  <c r="D1295" i="127"/>
  <c r="C1295" i="127"/>
  <c r="C1293" i="127"/>
  <c r="C1292" i="127" s="1"/>
  <c r="G1290" i="127"/>
  <c r="F1290" i="127"/>
  <c r="D1290" i="127"/>
  <c r="C1290" i="127"/>
  <c r="G1286" i="127"/>
  <c r="G1285" i="127" s="1"/>
  <c r="G1284" i="127" s="1"/>
  <c r="F1286" i="127"/>
  <c r="F1285" i="127" s="1"/>
  <c r="F1284" i="127" s="1"/>
  <c r="D1286" i="127"/>
  <c r="C1286" i="127"/>
  <c r="G1282" i="127"/>
  <c r="G1280" i="127" s="1"/>
  <c r="F1282" i="127"/>
  <c r="F1280" i="127" s="1"/>
  <c r="D1282" i="127"/>
  <c r="C1282" i="127"/>
  <c r="C1280" i="127" s="1"/>
  <c r="D1280" i="127"/>
  <c r="G1271" i="127"/>
  <c r="F1271" i="127"/>
  <c r="G1269" i="127"/>
  <c r="G1268" i="127" s="1"/>
  <c r="F1269" i="127"/>
  <c r="F1268" i="127" s="1"/>
  <c r="G1266" i="127"/>
  <c r="F1266" i="127"/>
  <c r="G1264" i="127"/>
  <c r="F1264" i="127"/>
  <c r="G1260" i="127"/>
  <c r="G1259" i="127" s="1"/>
  <c r="G1258" i="127" s="1"/>
  <c r="F1260" i="127"/>
  <c r="G1256" i="127"/>
  <c r="F1256" i="127"/>
  <c r="G1254" i="127"/>
  <c r="F1254" i="127"/>
  <c r="G1251" i="127"/>
  <c r="F1251" i="127"/>
  <c r="G1249" i="127"/>
  <c r="G1248" i="127" s="1"/>
  <c r="F1249" i="127"/>
  <c r="F1248" i="127" s="1"/>
  <c r="G1246" i="127"/>
  <c r="F1246" i="127"/>
  <c r="G1244" i="127"/>
  <c r="F1244" i="127"/>
  <c r="G1240" i="127"/>
  <c r="F1240" i="127"/>
  <c r="F1239" i="127" s="1"/>
  <c r="F1238" i="127" s="1"/>
  <c r="G1236" i="127"/>
  <c r="G1234" i="127" s="1"/>
  <c r="F1236" i="127"/>
  <c r="F1234" i="127" s="1"/>
  <c r="G1231" i="127"/>
  <c r="F1231" i="127"/>
  <c r="G1229" i="127"/>
  <c r="G1228" i="127" s="1"/>
  <c r="F1229" i="127"/>
  <c r="F1228" i="127" s="1"/>
  <c r="G1226" i="127"/>
  <c r="F1226" i="127"/>
  <c r="G1224" i="127"/>
  <c r="F1224" i="127"/>
  <c r="G1219" i="127"/>
  <c r="F1219" i="127"/>
  <c r="G1216" i="127"/>
  <c r="G1215" i="127" s="1"/>
  <c r="G1213" i="127" s="1"/>
  <c r="F1215" i="127"/>
  <c r="F1213" i="127" s="1"/>
  <c r="D1213" i="127"/>
  <c r="G1203" i="127"/>
  <c r="F1203" i="127"/>
  <c r="G1199" i="127"/>
  <c r="G1198" i="127" s="1"/>
  <c r="F1199" i="127"/>
  <c r="F1198" i="127" s="1"/>
  <c r="G1196" i="127"/>
  <c r="G1195" i="127" s="1"/>
  <c r="G1193" i="127" s="1"/>
  <c r="F1195" i="127"/>
  <c r="F1193" i="127" s="1"/>
  <c r="D1192" i="127"/>
  <c r="G1184" i="127"/>
  <c r="F1184" i="127"/>
  <c r="G1182" i="127"/>
  <c r="G1181" i="127" s="1"/>
  <c r="F1182" i="127"/>
  <c r="F1181" i="127" s="1"/>
  <c r="G1179" i="127"/>
  <c r="F1179" i="127"/>
  <c r="G1177" i="127"/>
  <c r="F1177" i="127"/>
  <c r="G1176" i="127"/>
  <c r="G1173" i="127" s="1"/>
  <c r="F1173" i="127"/>
  <c r="G1170" i="127"/>
  <c r="G1169" i="127"/>
  <c r="G1167" i="127" s="1"/>
  <c r="F1169" i="127"/>
  <c r="F1167" i="127" s="1"/>
  <c r="D1167" i="127"/>
  <c r="G1164" i="127"/>
  <c r="F1164" i="127"/>
  <c r="G1162" i="127"/>
  <c r="G1161" i="127" s="1"/>
  <c r="F1162" i="127"/>
  <c r="F1161" i="127" s="1"/>
  <c r="G1159" i="127"/>
  <c r="F1159" i="127"/>
  <c r="G1157" i="127"/>
  <c r="F1157" i="127"/>
  <c r="G1156" i="127"/>
  <c r="G1153" i="127" s="1"/>
  <c r="F1153" i="127"/>
  <c r="G1150" i="127"/>
  <c r="G1149" i="127" s="1"/>
  <c r="G1147" i="127" s="1"/>
  <c r="F1149" i="127"/>
  <c r="F1147" i="127" s="1"/>
  <c r="D1147" i="127"/>
  <c r="G1144" i="127"/>
  <c r="F1144" i="127"/>
  <c r="G1142" i="127"/>
  <c r="G1141" i="127" s="1"/>
  <c r="F1142" i="127"/>
  <c r="F1141" i="127" s="1"/>
  <c r="G1139" i="127"/>
  <c r="F1139" i="127"/>
  <c r="G1137" i="127"/>
  <c r="F1137" i="127"/>
  <c r="G1135" i="127"/>
  <c r="G1132" i="127" s="1"/>
  <c r="F1132" i="127"/>
  <c r="G1129" i="127"/>
  <c r="G1128" i="127" s="1"/>
  <c r="G1126" i="127" s="1"/>
  <c r="F1128" i="127"/>
  <c r="F1126" i="127"/>
  <c r="D1126" i="127"/>
  <c r="G1116" i="127"/>
  <c r="F1116" i="127"/>
  <c r="G1114" i="127"/>
  <c r="F1114" i="127"/>
  <c r="G1112" i="127"/>
  <c r="F1112" i="127"/>
  <c r="G1111" i="127"/>
  <c r="G1108" i="127" s="1"/>
  <c r="F1108" i="127"/>
  <c r="F1107" i="127" s="1"/>
  <c r="F1106" i="127" s="1"/>
  <c r="G1105" i="127"/>
  <c r="G1104" i="127" s="1"/>
  <c r="G1102" i="127" s="1"/>
  <c r="F1104" i="127"/>
  <c r="F1102" i="127" s="1"/>
  <c r="D1101" i="127"/>
  <c r="G1093" i="127"/>
  <c r="F1093" i="127"/>
  <c r="G1091" i="127"/>
  <c r="G1090" i="127" s="1"/>
  <c r="F1091" i="127"/>
  <c r="F1090" i="127" s="1"/>
  <c r="G1088" i="127"/>
  <c r="F1088" i="127"/>
  <c r="G1086" i="127"/>
  <c r="F1086" i="127"/>
  <c r="G1082" i="127"/>
  <c r="F1082" i="127"/>
  <c r="F1081" i="127"/>
  <c r="F1080" i="127" s="1"/>
  <c r="G1078" i="127"/>
  <c r="G1076" i="127" s="1"/>
  <c r="F1078" i="127"/>
  <c r="F1076" i="127" s="1"/>
  <c r="G1073" i="127"/>
  <c r="F1073" i="127"/>
  <c r="G1071" i="127"/>
  <c r="G1070" i="127" s="1"/>
  <c r="F1071" i="127"/>
  <c r="F1070" i="127"/>
  <c r="G1068" i="127"/>
  <c r="F1068" i="127"/>
  <c r="G1066" i="127"/>
  <c r="F1066" i="127"/>
  <c r="G1062" i="127"/>
  <c r="F1062" i="127"/>
  <c r="F1061" i="127" s="1"/>
  <c r="F1060" i="127" s="1"/>
  <c r="G1058" i="127"/>
  <c r="G1056" i="127" s="1"/>
  <c r="F1058" i="127"/>
  <c r="F1056" i="127" s="1"/>
  <c r="G1053" i="127"/>
  <c r="F1053" i="127"/>
  <c r="G1051" i="127"/>
  <c r="F1051" i="127"/>
  <c r="F1050" i="127" s="1"/>
  <c r="G1050" i="127"/>
  <c r="G1048" i="127"/>
  <c r="F1048" i="127"/>
  <c r="G1046" i="127"/>
  <c r="F1046" i="127"/>
  <c r="G1041" i="127"/>
  <c r="F1041" i="127"/>
  <c r="G1037" i="127"/>
  <c r="G1035" i="127" s="1"/>
  <c r="F1037" i="127"/>
  <c r="F1035" i="127" s="1"/>
  <c r="G1025" i="127"/>
  <c r="F1025" i="127"/>
  <c r="F1023" i="127"/>
  <c r="F1022" i="127" s="1"/>
  <c r="G1018" i="127"/>
  <c r="G1017" i="127" s="1"/>
  <c r="G1016" i="127" s="1"/>
  <c r="F1018" i="127"/>
  <c r="G1014" i="127"/>
  <c r="F1014" i="127"/>
  <c r="F1012" i="127" s="1"/>
  <c r="G1012" i="127"/>
  <c r="G1003" i="127"/>
  <c r="F1003" i="127"/>
  <c r="G1001" i="127"/>
  <c r="G1000" i="127" s="1"/>
  <c r="F1001" i="127"/>
  <c r="F1000" i="127" s="1"/>
  <c r="G998" i="127"/>
  <c r="F998" i="127"/>
  <c r="G996" i="127"/>
  <c r="F996" i="127"/>
  <c r="G992" i="127"/>
  <c r="F992" i="127"/>
  <c r="G988" i="127"/>
  <c r="G986" i="127" s="1"/>
  <c r="F988" i="127"/>
  <c r="F986" i="127" s="1"/>
  <c r="G983" i="127"/>
  <c r="F983" i="127"/>
  <c r="G981" i="127"/>
  <c r="G980" i="127" s="1"/>
  <c r="F981" i="127"/>
  <c r="F980" i="127" s="1"/>
  <c r="G978" i="127"/>
  <c r="F978" i="127"/>
  <c r="G976" i="127"/>
  <c r="F976" i="127"/>
  <c r="G972" i="127"/>
  <c r="F972" i="127"/>
  <c r="G968" i="127"/>
  <c r="G966" i="127" s="1"/>
  <c r="F968" i="127"/>
  <c r="F966" i="127" s="1"/>
  <c r="G963" i="127"/>
  <c r="F963" i="127"/>
  <c r="G961" i="127"/>
  <c r="G960" i="127" s="1"/>
  <c r="F961" i="127"/>
  <c r="F960" i="127" s="1"/>
  <c r="G958" i="127"/>
  <c r="F958" i="127"/>
  <c r="G956" i="127"/>
  <c r="F956" i="127"/>
  <c r="G951" i="127"/>
  <c r="G950" i="127" s="1"/>
  <c r="F951" i="127"/>
  <c r="G947" i="127"/>
  <c r="G945" i="127" s="1"/>
  <c r="F947" i="127"/>
  <c r="F945" i="127" s="1"/>
  <c r="G935" i="127"/>
  <c r="G934" i="127" s="1"/>
  <c r="G933" i="127" s="1"/>
  <c r="F935" i="127"/>
  <c r="F934" i="127" s="1"/>
  <c r="F933" i="127" s="1"/>
  <c r="G931" i="127"/>
  <c r="G929" i="127" s="1"/>
  <c r="F931" i="127"/>
  <c r="F929" i="127" s="1"/>
  <c r="G920" i="127"/>
  <c r="F920" i="127"/>
  <c r="G918" i="127"/>
  <c r="G917" i="127" s="1"/>
  <c r="F918" i="127"/>
  <c r="F917" i="127" s="1"/>
  <c r="G915" i="127"/>
  <c r="F915" i="127"/>
  <c r="G913" i="127"/>
  <c r="F913" i="127"/>
  <c r="G909" i="127"/>
  <c r="F909" i="127"/>
  <c r="G905" i="127"/>
  <c r="G903" i="127" s="1"/>
  <c r="F905" i="127"/>
  <c r="F903" i="127" s="1"/>
  <c r="G900" i="127"/>
  <c r="F900" i="127"/>
  <c r="G898" i="127"/>
  <c r="F898" i="127"/>
  <c r="F897" i="127" s="1"/>
  <c r="G897" i="127"/>
  <c r="G895" i="127"/>
  <c r="F895" i="127"/>
  <c r="G893" i="127"/>
  <c r="F893" i="127"/>
  <c r="G889" i="127"/>
  <c r="F889" i="127"/>
  <c r="G885" i="127"/>
  <c r="G883" i="127" s="1"/>
  <c r="F885" i="127"/>
  <c r="F883" i="127" s="1"/>
  <c r="G880" i="127"/>
  <c r="F880" i="127"/>
  <c r="G878" i="127"/>
  <c r="F878" i="127"/>
  <c r="F877" i="127" s="1"/>
  <c r="G877" i="127"/>
  <c r="G875" i="127"/>
  <c r="F875" i="127"/>
  <c r="G873" i="127"/>
  <c r="F873" i="127"/>
  <c r="G868" i="127"/>
  <c r="F868" i="127"/>
  <c r="G864" i="127"/>
  <c r="G862" i="127" s="1"/>
  <c r="F864" i="127"/>
  <c r="F862" i="127" s="1"/>
  <c r="G852" i="127"/>
  <c r="F852" i="127"/>
  <c r="F850" i="127"/>
  <c r="G845" i="127"/>
  <c r="G844" i="127" s="1"/>
  <c r="G843" i="127" s="1"/>
  <c r="F845" i="127"/>
  <c r="F844" i="127"/>
  <c r="F843" i="127" s="1"/>
  <c r="G841" i="127"/>
  <c r="G839" i="127" s="1"/>
  <c r="F841" i="127"/>
  <c r="F839" i="127" s="1"/>
  <c r="G830" i="127"/>
  <c r="F830" i="127"/>
  <c r="G828" i="127"/>
  <c r="G827" i="127" s="1"/>
  <c r="F828" i="127"/>
  <c r="F827" i="127" s="1"/>
  <c r="G825" i="127"/>
  <c r="F825" i="127"/>
  <c r="G823" i="127"/>
  <c r="F823" i="127"/>
  <c r="G819" i="127"/>
  <c r="F819" i="127"/>
  <c r="F818" i="127" s="1"/>
  <c r="F817" i="127" s="1"/>
  <c r="G816" i="127"/>
  <c r="G815" i="127" s="1"/>
  <c r="G813" i="127" s="1"/>
  <c r="F815" i="127"/>
  <c r="F813" i="127"/>
  <c r="D813" i="127"/>
  <c r="G810" i="127"/>
  <c r="F810" i="127"/>
  <c r="G808" i="127"/>
  <c r="G807" i="127" s="1"/>
  <c r="F808" i="127"/>
  <c r="F807" i="127" s="1"/>
  <c r="G805" i="127"/>
  <c r="F805" i="127"/>
  <c r="G803" i="127"/>
  <c r="F803" i="127"/>
  <c r="G799" i="127"/>
  <c r="F799" i="127"/>
  <c r="F798" i="127" s="1"/>
  <c r="F797" i="127" s="1"/>
  <c r="G796" i="127"/>
  <c r="G795" i="127" s="1"/>
  <c r="G793" i="127" s="1"/>
  <c r="F795" i="127"/>
  <c r="F793" i="127" s="1"/>
  <c r="D793" i="127"/>
  <c r="G790" i="127"/>
  <c r="F790" i="127"/>
  <c r="G788" i="127"/>
  <c r="F788" i="127"/>
  <c r="F787" i="127" s="1"/>
  <c r="G787" i="127"/>
  <c r="G785" i="127"/>
  <c r="F785" i="127"/>
  <c r="G783" i="127"/>
  <c r="F783" i="127"/>
  <c r="G778" i="127"/>
  <c r="F778" i="127"/>
  <c r="G775" i="127"/>
  <c r="G774" i="127" s="1"/>
  <c r="G772" i="127" s="1"/>
  <c r="F774" i="127"/>
  <c r="F772" i="127" s="1"/>
  <c r="D772" i="127"/>
  <c r="G762" i="127"/>
  <c r="F762" i="127"/>
  <c r="F760" i="127"/>
  <c r="F759" i="127" s="1"/>
  <c r="F757" i="127"/>
  <c r="G753" i="127"/>
  <c r="G752" i="127" s="1"/>
  <c r="G751" i="127" s="1"/>
  <c r="F753" i="127"/>
  <c r="G750" i="127"/>
  <c r="G749" i="127" s="1"/>
  <c r="G747" i="127" s="1"/>
  <c r="F749" i="127"/>
  <c r="F747" i="127" s="1"/>
  <c r="D746" i="127"/>
  <c r="G739" i="127"/>
  <c r="G738" i="127" s="1"/>
  <c r="F738" i="127"/>
  <c r="G736" i="127"/>
  <c r="F736" i="127"/>
  <c r="F735" i="127" s="1"/>
  <c r="G735" i="127"/>
  <c r="G733" i="127"/>
  <c r="F733" i="127"/>
  <c r="G731" i="127"/>
  <c r="F731" i="127"/>
  <c r="G727" i="127"/>
  <c r="F727" i="127"/>
  <c r="G724" i="127"/>
  <c r="G723" i="127" s="1"/>
  <c r="G721" i="127" s="1"/>
  <c r="F723" i="127"/>
  <c r="F721" i="127" s="1"/>
  <c r="D721" i="127"/>
  <c r="G719" i="127"/>
  <c r="G718" i="127" s="1"/>
  <c r="F718" i="127"/>
  <c r="G716" i="127"/>
  <c r="F716" i="127"/>
  <c r="G715" i="127"/>
  <c r="F715" i="127"/>
  <c r="G713" i="127"/>
  <c r="F713" i="127"/>
  <c r="G711" i="127"/>
  <c r="F711" i="127"/>
  <c r="G707" i="127"/>
  <c r="F707" i="127"/>
  <c r="G704" i="127"/>
  <c r="G703" i="127" s="1"/>
  <c r="G701" i="127" s="1"/>
  <c r="F703" i="127"/>
  <c r="F701" i="127" s="1"/>
  <c r="D701" i="127"/>
  <c r="G698" i="127"/>
  <c r="F698" i="127"/>
  <c r="G696" i="127"/>
  <c r="F696" i="127"/>
  <c r="F695" i="127" s="1"/>
  <c r="G695" i="127"/>
  <c r="G693" i="127"/>
  <c r="F693" i="127"/>
  <c r="G691" i="127"/>
  <c r="F691" i="127"/>
  <c r="G686" i="127"/>
  <c r="F686" i="127"/>
  <c r="G683" i="127"/>
  <c r="G682" i="127" s="1"/>
  <c r="G680" i="127" s="1"/>
  <c r="F682" i="127"/>
  <c r="F680" i="127" s="1"/>
  <c r="D680" i="127"/>
  <c r="G671" i="127"/>
  <c r="G670" i="127" s="1"/>
  <c r="F670" i="127"/>
  <c r="G666" i="127"/>
  <c r="G665" i="127" s="1"/>
  <c r="G664" i="127" s="1"/>
  <c r="F666" i="127"/>
  <c r="F665" i="127" s="1"/>
  <c r="F664" i="127" s="1"/>
  <c r="G663" i="127"/>
  <c r="G662" i="127"/>
  <c r="G660" i="127" s="1"/>
  <c r="F662" i="127"/>
  <c r="F660" i="127"/>
  <c r="D659" i="127"/>
  <c r="G651" i="127"/>
  <c r="G650" i="127" s="1"/>
  <c r="G649" i="127" s="1"/>
  <c r="F651" i="127"/>
  <c r="F650" i="127" s="1"/>
  <c r="F649" i="127" s="1"/>
  <c r="D651" i="127"/>
  <c r="C651" i="127"/>
  <c r="C650" i="127" s="1"/>
  <c r="C649" i="127" s="1"/>
  <c r="D650" i="127"/>
  <c r="D649" i="127" s="1"/>
  <c r="G647" i="127"/>
  <c r="F647" i="127"/>
  <c r="D647" i="127"/>
  <c r="C647" i="127"/>
  <c r="G646" i="127"/>
  <c r="F646" i="127"/>
  <c r="D646" i="127"/>
  <c r="C646" i="127"/>
  <c r="G643" i="127"/>
  <c r="G642" i="127" s="1"/>
  <c r="G641" i="127" s="1"/>
  <c r="F643" i="127"/>
  <c r="F642" i="127" s="1"/>
  <c r="F641" i="127" s="1"/>
  <c r="D643" i="127"/>
  <c r="D642" i="127" s="1"/>
  <c r="D641" i="127" s="1"/>
  <c r="C643" i="127"/>
  <c r="C642" i="127" s="1"/>
  <c r="C641" i="127" s="1"/>
  <c r="G639" i="127"/>
  <c r="F639" i="127"/>
  <c r="D639" i="127"/>
  <c r="C639" i="127"/>
  <c r="G638" i="127"/>
  <c r="F638" i="127"/>
  <c r="D638" i="127"/>
  <c r="C638" i="127"/>
  <c r="G635" i="127"/>
  <c r="G634" i="127" s="1"/>
  <c r="G633" i="127" s="1"/>
  <c r="F635" i="127"/>
  <c r="F634" i="127" s="1"/>
  <c r="F633" i="127" s="1"/>
  <c r="D635" i="127"/>
  <c r="D634" i="127" s="1"/>
  <c r="D633" i="127" s="1"/>
  <c r="C635" i="127"/>
  <c r="C634" i="127" s="1"/>
  <c r="C633" i="127" s="1"/>
  <c r="G631" i="127"/>
  <c r="G630" i="127" s="1"/>
  <c r="F631" i="127"/>
  <c r="F630" i="127" s="1"/>
  <c r="D631" i="127"/>
  <c r="D630" i="127" s="1"/>
  <c r="C631" i="127"/>
  <c r="C630" i="127" s="1"/>
  <c r="G627" i="127"/>
  <c r="F627" i="127"/>
  <c r="F626" i="127" s="1"/>
  <c r="F625" i="127" s="1"/>
  <c r="D627" i="127"/>
  <c r="D626" i="127" s="1"/>
  <c r="D625" i="127" s="1"/>
  <c r="C627" i="127"/>
  <c r="C626" i="127" s="1"/>
  <c r="C625" i="127" s="1"/>
  <c r="G626" i="127"/>
  <c r="G625" i="127" s="1"/>
  <c r="G623" i="127"/>
  <c r="F623" i="127"/>
  <c r="F622" i="127" s="1"/>
  <c r="D623" i="127"/>
  <c r="C623" i="127"/>
  <c r="C622" i="127" s="1"/>
  <c r="G622" i="127"/>
  <c r="D622" i="127"/>
  <c r="F620" i="127"/>
  <c r="G613" i="127"/>
  <c r="F613" i="127"/>
  <c r="D613" i="127"/>
  <c r="G612" i="127"/>
  <c r="G609" i="127" s="1"/>
  <c r="G608" i="127" s="1"/>
  <c r="D612" i="127"/>
  <c r="D609" i="127" s="1"/>
  <c r="D608" i="127" s="1"/>
  <c r="G610" i="127"/>
  <c r="F609" i="127"/>
  <c r="F608" i="127" s="1"/>
  <c r="G606" i="127"/>
  <c r="G603" i="127" s="1"/>
  <c r="D606" i="127"/>
  <c r="D605" i="127" s="1"/>
  <c r="D603" i="127" s="1"/>
  <c r="G605" i="127"/>
  <c r="F605" i="127"/>
  <c r="F603" i="127" s="1"/>
  <c r="C605" i="127"/>
  <c r="C603" i="127" s="1"/>
  <c r="G594" i="127"/>
  <c r="G593" i="127" s="1"/>
  <c r="G592" i="127" s="1"/>
  <c r="F594" i="127"/>
  <c r="F593" i="127" s="1"/>
  <c r="F592" i="127" s="1"/>
  <c r="G590" i="127"/>
  <c r="G589" i="127" s="1"/>
  <c r="F590" i="127"/>
  <c r="F589" i="127" s="1"/>
  <c r="G586" i="127"/>
  <c r="G585" i="127" s="1"/>
  <c r="G584" i="127" s="1"/>
  <c r="F586" i="127"/>
  <c r="F585" i="127" s="1"/>
  <c r="F584" i="127" s="1"/>
  <c r="G582" i="127"/>
  <c r="G581" i="127" s="1"/>
  <c r="F582" i="127"/>
  <c r="F581" i="127" s="1"/>
  <c r="G578" i="127"/>
  <c r="G577" i="127" s="1"/>
  <c r="G576" i="127" s="1"/>
  <c r="F578" i="127"/>
  <c r="F577" i="127" s="1"/>
  <c r="F576" i="127" s="1"/>
  <c r="G574" i="127"/>
  <c r="G573" i="127" s="1"/>
  <c r="F574" i="127"/>
  <c r="F573" i="127" s="1"/>
  <c r="G570" i="127"/>
  <c r="G569" i="127"/>
  <c r="G568" i="127" s="1"/>
  <c r="G567" i="127" s="1"/>
  <c r="F569" i="127"/>
  <c r="F568" i="127" s="1"/>
  <c r="F567" i="127" s="1"/>
  <c r="D569" i="127"/>
  <c r="D568" i="127" s="1"/>
  <c r="D567" i="127" s="1"/>
  <c r="C569" i="127"/>
  <c r="C568" i="127" s="1"/>
  <c r="C567" i="127" s="1"/>
  <c r="G566" i="127"/>
  <c r="G565" i="127" s="1"/>
  <c r="G564" i="127" s="1"/>
  <c r="F565" i="127"/>
  <c r="F564" i="127" s="1"/>
  <c r="D565" i="127"/>
  <c r="C565" i="127"/>
  <c r="C564" i="127" s="1"/>
  <c r="D564" i="127"/>
  <c r="G562" i="127"/>
  <c r="D562" i="127"/>
  <c r="D561" i="127" s="1"/>
  <c r="D560" i="127" s="1"/>
  <c r="D559" i="127" s="1"/>
  <c r="G561" i="127"/>
  <c r="G560" i="127" s="1"/>
  <c r="G559" i="127" s="1"/>
  <c r="F561" i="127"/>
  <c r="F560" i="127" s="1"/>
  <c r="F559" i="127" s="1"/>
  <c r="C561" i="127"/>
  <c r="C560" i="127" s="1"/>
  <c r="C559" i="127" s="1"/>
  <c r="G558" i="127"/>
  <c r="G557" i="127" s="1"/>
  <c r="G556" i="127" s="1"/>
  <c r="D558" i="127"/>
  <c r="D557" i="127" s="1"/>
  <c r="D556" i="127" s="1"/>
  <c r="F557" i="127"/>
  <c r="F556" i="127" s="1"/>
  <c r="C557" i="127"/>
  <c r="C556" i="127" s="1"/>
  <c r="G554" i="127"/>
  <c r="G553" i="127" s="1"/>
  <c r="G552" i="127" s="1"/>
  <c r="G551" i="127" s="1"/>
  <c r="D554" i="127"/>
  <c r="D553" i="127" s="1"/>
  <c r="D552" i="127" s="1"/>
  <c r="D551" i="127" s="1"/>
  <c r="F553" i="127"/>
  <c r="F552" i="127" s="1"/>
  <c r="F551" i="127" s="1"/>
  <c r="C553" i="127"/>
  <c r="C552" i="127" s="1"/>
  <c r="C551" i="127" s="1"/>
  <c r="G550" i="127"/>
  <c r="G549" i="127" s="1"/>
  <c r="G548" i="127" s="1"/>
  <c r="D550" i="127"/>
  <c r="D549" i="127" s="1"/>
  <c r="D548" i="127" s="1"/>
  <c r="F549" i="127"/>
  <c r="F548" i="127" s="1"/>
  <c r="C549" i="127"/>
  <c r="C548" i="127" s="1"/>
  <c r="G546" i="127"/>
  <c r="G545" i="127" s="1"/>
  <c r="G544" i="127" s="1"/>
  <c r="G543" i="127" s="1"/>
  <c r="D546" i="127"/>
  <c r="D545" i="127" s="1"/>
  <c r="D544" i="127" s="1"/>
  <c r="D543" i="127" s="1"/>
  <c r="F545" i="127"/>
  <c r="F544" i="127" s="1"/>
  <c r="F543" i="127" s="1"/>
  <c r="C545" i="127"/>
  <c r="C544" i="127" s="1"/>
  <c r="C543" i="127" s="1"/>
  <c r="G542" i="127"/>
  <c r="G541" i="127" s="1"/>
  <c r="G540" i="127" s="1"/>
  <c r="D542" i="127"/>
  <c r="F541" i="127"/>
  <c r="D541" i="127"/>
  <c r="D540" i="127" s="1"/>
  <c r="C541" i="127"/>
  <c r="C540" i="127" s="1"/>
  <c r="F540" i="127"/>
  <c r="F538" i="127"/>
  <c r="D534" i="127"/>
  <c r="C534" i="127"/>
  <c r="C532" i="127"/>
  <c r="C531" i="127"/>
  <c r="G529" i="127"/>
  <c r="F529" i="127"/>
  <c r="D529" i="127"/>
  <c r="C529" i="127"/>
  <c r="D528" i="127"/>
  <c r="G526" i="127"/>
  <c r="G525" i="127"/>
  <c r="G524" i="127" s="1"/>
  <c r="F525" i="127"/>
  <c r="F524" i="127" s="1"/>
  <c r="F523" i="127" s="1"/>
  <c r="D525" i="127"/>
  <c r="D524" i="127" s="1"/>
  <c r="C525" i="127"/>
  <c r="D522" i="127"/>
  <c r="D521" i="127" s="1"/>
  <c r="D519" i="127" s="1"/>
  <c r="G521" i="127"/>
  <c r="F521" i="127"/>
  <c r="C521" i="127"/>
  <c r="C519" i="127" s="1"/>
  <c r="G519" i="127"/>
  <c r="F519" i="127"/>
  <c r="G510" i="127"/>
  <c r="G509" i="127" s="1"/>
  <c r="G508" i="127" s="1"/>
  <c r="F510" i="127"/>
  <c r="F509" i="127" s="1"/>
  <c r="F508" i="127" s="1"/>
  <c r="G506" i="127"/>
  <c r="G505" i="127" s="1"/>
  <c r="F506" i="127"/>
  <c r="F505" i="127"/>
  <c r="G502" i="127"/>
  <c r="G501" i="127" s="1"/>
  <c r="G500" i="127" s="1"/>
  <c r="F502" i="127"/>
  <c r="F501" i="127" s="1"/>
  <c r="F500" i="127" s="1"/>
  <c r="G498" i="127"/>
  <c r="G497" i="127" s="1"/>
  <c r="F498" i="127"/>
  <c r="F497" i="127" s="1"/>
  <c r="G494" i="127"/>
  <c r="G493" i="127" s="1"/>
  <c r="G492" i="127" s="1"/>
  <c r="F494" i="127"/>
  <c r="F493" i="127" s="1"/>
  <c r="F492" i="127" s="1"/>
  <c r="G490" i="127"/>
  <c r="F490" i="127"/>
  <c r="G489" i="127"/>
  <c r="F489" i="127"/>
  <c r="G486" i="127"/>
  <c r="G485" i="127" s="1"/>
  <c r="G484" i="127" s="1"/>
  <c r="F486" i="127"/>
  <c r="F485" i="127" s="1"/>
  <c r="F484" i="127" s="1"/>
  <c r="G482" i="127"/>
  <c r="G481" i="127" s="1"/>
  <c r="F482" i="127"/>
  <c r="F481" i="127" s="1"/>
  <c r="G478" i="127"/>
  <c r="G477" i="127" s="1"/>
  <c r="G476" i="127" s="1"/>
  <c r="G475" i="127" s="1"/>
  <c r="F477" i="127"/>
  <c r="F476" i="127" s="1"/>
  <c r="F475" i="127" s="1"/>
  <c r="D477" i="127"/>
  <c r="D476" i="127" s="1"/>
  <c r="D475" i="127" s="1"/>
  <c r="C477" i="127"/>
  <c r="C476" i="127" s="1"/>
  <c r="C475" i="127" s="1"/>
  <c r="G474" i="127"/>
  <c r="G473" i="127" s="1"/>
  <c r="G472" i="127" s="1"/>
  <c r="D474" i="127"/>
  <c r="D473" i="127" s="1"/>
  <c r="D472" i="127" s="1"/>
  <c r="F473" i="127"/>
  <c r="F472" i="127" s="1"/>
  <c r="C473" i="127"/>
  <c r="C472" i="127" s="1"/>
  <c r="G470" i="127"/>
  <c r="G469" i="127" s="1"/>
  <c r="G468" i="127" s="1"/>
  <c r="G467" i="127" s="1"/>
  <c r="D470" i="127"/>
  <c r="D469" i="127" s="1"/>
  <c r="D468" i="127" s="1"/>
  <c r="D467" i="127" s="1"/>
  <c r="F469" i="127"/>
  <c r="F468" i="127" s="1"/>
  <c r="F467" i="127" s="1"/>
  <c r="C469" i="127"/>
  <c r="C468" i="127" s="1"/>
  <c r="C467" i="127" s="1"/>
  <c r="G466" i="127"/>
  <c r="G465" i="127" s="1"/>
  <c r="G464" i="127" s="1"/>
  <c r="D466" i="127"/>
  <c r="D465" i="127" s="1"/>
  <c r="D464" i="127" s="1"/>
  <c r="F465" i="127"/>
  <c r="F464" i="127" s="1"/>
  <c r="C465" i="127"/>
  <c r="C464" i="127" s="1"/>
  <c r="G462" i="127"/>
  <c r="G461" i="127" s="1"/>
  <c r="G460" i="127" s="1"/>
  <c r="G459" i="127" s="1"/>
  <c r="D462" i="127"/>
  <c r="D461" i="127" s="1"/>
  <c r="D460" i="127" s="1"/>
  <c r="D459" i="127" s="1"/>
  <c r="F461" i="127"/>
  <c r="F460" i="127" s="1"/>
  <c r="F459" i="127" s="1"/>
  <c r="C461" i="127"/>
  <c r="C460" i="127" s="1"/>
  <c r="C459" i="127" s="1"/>
  <c r="G458" i="127"/>
  <c r="G457" i="127" s="1"/>
  <c r="G456" i="127" s="1"/>
  <c r="D458" i="127"/>
  <c r="D457" i="127" s="1"/>
  <c r="D456" i="127" s="1"/>
  <c r="F457" i="127"/>
  <c r="F456" i="127" s="1"/>
  <c r="C457" i="127"/>
  <c r="C456" i="127" s="1"/>
  <c r="G454" i="127"/>
  <c r="D454" i="127"/>
  <c r="D453" i="127" s="1"/>
  <c r="D452" i="127" s="1"/>
  <c r="D451" i="127" s="1"/>
  <c r="G453" i="127"/>
  <c r="G452" i="127" s="1"/>
  <c r="G451" i="127" s="1"/>
  <c r="F453" i="127"/>
  <c r="F452" i="127" s="1"/>
  <c r="F451" i="127" s="1"/>
  <c r="C453" i="127"/>
  <c r="C452" i="127" s="1"/>
  <c r="C451" i="127" s="1"/>
  <c r="G450" i="127"/>
  <c r="G449" i="127" s="1"/>
  <c r="G448" i="127" s="1"/>
  <c r="D450" i="127"/>
  <c r="D449" i="127" s="1"/>
  <c r="D448" i="127" s="1"/>
  <c r="F449" i="127"/>
  <c r="C449" i="127"/>
  <c r="C448" i="127" s="1"/>
  <c r="F448" i="127"/>
  <c r="F446" i="127"/>
  <c r="D442" i="127"/>
  <c r="C442" i="127"/>
  <c r="C440" i="127"/>
  <c r="C439" i="127" s="1"/>
  <c r="G437" i="127"/>
  <c r="F437" i="127"/>
  <c r="D437" i="127"/>
  <c r="C437" i="127"/>
  <c r="C432" i="127" s="1"/>
  <c r="C431" i="127" s="1"/>
  <c r="G436" i="127"/>
  <c r="G433" i="127" s="1"/>
  <c r="G432" i="127" s="1"/>
  <c r="G431" i="127" s="1"/>
  <c r="G434" i="127"/>
  <c r="F433" i="127"/>
  <c r="D433" i="127"/>
  <c r="D432" i="127" s="1"/>
  <c r="C433" i="127"/>
  <c r="F432" i="127"/>
  <c r="G430" i="127"/>
  <c r="G429" i="127" s="1"/>
  <c r="D430" i="127"/>
  <c r="D429" i="127" s="1"/>
  <c r="D427" i="127" s="1"/>
  <c r="F429" i="127"/>
  <c r="C429" i="127"/>
  <c r="F427" i="127"/>
  <c r="C427" i="127"/>
  <c r="C418" i="127"/>
  <c r="C416" i="127"/>
  <c r="C415" i="127" s="1"/>
  <c r="C413" i="127"/>
  <c r="C411" i="127"/>
  <c r="D406" i="127"/>
  <c r="D405" i="127" s="1"/>
  <c r="D404" i="127" s="1"/>
  <c r="G400" i="127" s="1"/>
  <c r="C406" i="127"/>
  <c r="D402" i="127"/>
  <c r="D400" i="127" s="1"/>
  <c r="C402" i="127"/>
  <c r="C400" i="127" s="1"/>
  <c r="D390" i="127"/>
  <c r="C390" i="127"/>
  <c r="D389" i="127"/>
  <c r="D386" i="127" s="1"/>
  <c r="D385" i="127" s="1"/>
  <c r="D384" i="127" s="1"/>
  <c r="G380" i="127" s="1"/>
  <c r="C386" i="127"/>
  <c r="C385" i="127"/>
  <c r="C384" i="127" s="1"/>
  <c r="D383" i="127"/>
  <c r="D382" i="127" s="1"/>
  <c r="D380" i="127" s="1"/>
  <c r="C382" i="127"/>
  <c r="C380" i="127" s="1"/>
  <c r="C371" i="127"/>
  <c r="C369" i="127"/>
  <c r="C368" i="127" s="1"/>
  <c r="C366" i="127"/>
  <c r="C364" i="127"/>
  <c r="D362" i="127"/>
  <c r="D359" i="127" s="1"/>
  <c r="D358" i="127" s="1"/>
  <c r="D357" i="127" s="1"/>
  <c r="G353" i="127" s="1"/>
  <c r="C359" i="127"/>
  <c r="D355" i="127"/>
  <c r="C355" i="127"/>
  <c r="C353" i="127" s="1"/>
  <c r="D353" i="127"/>
  <c r="D344" i="127"/>
  <c r="D331" i="127" s="1"/>
  <c r="D328" i="127" s="1"/>
  <c r="D327" i="127" s="1"/>
  <c r="D326" i="127" s="1"/>
  <c r="G322" i="127" s="1"/>
  <c r="C343" i="127"/>
  <c r="C342" i="127" s="1"/>
  <c r="C341" i="127" s="1"/>
  <c r="D340" i="127"/>
  <c r="C339" i="127"/>
  <c r="C338" i="127" s="1"/>
  <c r="D332" i="127"/>
  <c r="C332" i="127"/>
  <c r="C328" i="127"/>
  <c r="C327" i="127"/>
  <c r="C324" i="127"/>
  <c r="C322" i="127"/>
  <c r="D313" i="127"/>
  <c r="C313" i="127"/>
  <c r="D311" i="127"/>
  <c r="D310" i="127" s="1"/>
  <c r="C311" i="127"/>
  <c r="C310" i="127" s="1"/>
  <c r="D308" i="127"/>
  <c r="C308" i="127"/>
  <c r="D306" i="127"/>
  <c r="C306" i="127"/>
  <c r="D302" i="127"/>
  <c r="C302" i="127"/>
  <c r="D298" i="127"/>
  <c r="D296" i="127" s="1"/>
  <c r="C298" i="127"/>
  <c r="C296" i="127" s="1"/>
  <c r="D293" i="127"/>
  <c r="C293" i="127"/>
  <c r="D291" i="127"/>
  <c r="D290" i="127" s="1"/>
  <c r="C291" i="127"/>
  <c r="C290" i="127" s="1"/>
  <c r="D288" i="127"/>
  <c r="C288" i="127"/>
  <c r="D286" i="127"/>
  <c r="C286" i="127"/>
  <c r="D282" i="127"/>
  <c r="C282" i="127"/>
  <c r="D278" i="127"/>
  <c r="D276" i="127" s="1"/>
  <c r="C278" i="127"/>
  <c r="C276" i="127" s="1"/>
  <c r="D273" i="127"/>
  <c r="C273" i="127"/>
  <c r="D271" i="127"/>
  <c r="D270" i="127" s="1"/>
  <c r="C271" i="127"/>
  <c r="C270" i="127"/>
  <c r="D268" i="127"/>
  <c r="C268" i="127"/>
  <c r="D266" i="127"/>
  <c r="C266" i="127"/>
  <c r="D261" i="127"/>
  <c r="C261" i="127"/>
  <c r="D257" i="127"/>
  <c r="D255" i="127" s="1"/>
  <c r="C257" i="127"/>
  <c r="C255" i="127" s="1"/>
  <c r="D245" i="127"/>
  <c r="D244" i="127" s="1"/>
  <c r="D243" i="127" s="1"/>
  <c r="C245" i="127"/>
  <c r="C244" i="127" s="1"/>
  <c r="C243" i="127" s="1"/>
  <c r="D241" i="127"/>
  <c r="D240" i="127" s="1"/>
  <c r="C241" i="127"/>
  <c r="C240" i="127" s="1"/>
  <c r="D237" i="127"/>
  <c r="D236" i="127" s="1"/>
  <c r="D235" i="127" s="1"/>
  <c r="C237" i="127"/>
  <c r="C236" i="127" s="1"/>
  <c r="C235" i="127" s="1"/>
  <c r="D233" i="127"/>
  <c r="D232" i="127" s="1"/>
  <c r="C233" i="127"/>
  <c r="C232" i="127" s="1"/>
  <c r="D230" i="127"/>
  <c r="D229" i="127" s="1"/>
  <c r="D228" i="127" s="1"/>
  <c r="D227" i="127" s="1"/>
  <c r="C229" i="127"/>
  <c r="C228" i="127" s="1"/>
  <c r="C227" i="127" s="1"/>
  <c r="D226" i="127"/>
  <c r="D225" i="127" s="1"/>
  <c r="D224" i="127" s="1"/>
  <c r="C225" i="127"/>
  <c r="C224" i="127" s="1"/>
  <c r="D218" i="127"/>
  <c r="C218" i="127"/>
  <c r="C216" i="127"/>
  <c r="C215" i="127" s="1"/>
  <c r="D213" i="127"/>
  <c r="C213" i="127"/>
  <c r="C209" i="127"/>
  <c r="C205" i="127"/>
  <c r="C203" i="127" s="1"/>
  <c r="G194" i="127"/>
  <c r="F194" i="127"/>
  <c r="G192" i="127"/>
  <c r="G191" i="127" s="1"/>
  <c r="F192" i="127"/>
  <c r="F191" i="127" s="1"/>
  <c r="G189" i="127"/>
  <c r="F189" i="127"/>
  <c r="G187" i="127"/>
  <c r="F187" i="127"/>
  <c r="G183" i="127"/>
  <c r="F183" i="127"/>
  <c r="G179" i="127"/>
  <c r="G177" i="127" s="1"/>
  <c r="F179" i="127"/>
  <c r="F177" i="127" s="1"/>
  <c r="G174" i="127"/>
  <c r="F174" i="127"/>
  <c r="G172" i="127"/>
  <c r="G171" i="127" s="1"/>
  <c r="F172" i="127"/>
  <c r="F171" i="127" s="1"/>
  <c r="G169" i="127"/>
  <c r="F169" i="127"/>
  <c r="G167" i="127"/>
  <c r="F167" i="127"/>
  <c r="G163" i="127"/>
  <c r="F163" i="127"/>
  <c r="G159" i="127"/>
  <c r="G157" i="127" s="1"/>
  <c r="F159" i="127"/>
  <c r="F157" i="127"/>
  <c r="G154" i="127"/>
  <c r="F154" i="127"/>
  <c r="G152" i="127"/>
  <c r="G151" i="127" s="1"/>
  <c r="F152" i="127"/>
  <c r="F151" i="127" s="1"/>
  <c r="G149" i="127"/>
  <c r="F149" i="127"/>
  <c r="G147" i="127"/>
  <c r="F147" i="127"/>
  <c r="G142" i="127"/>
  <c r="F142" i="127"/>
  <c r="G138" i="127"/>
  <c r="G136" i="127" s="1"/>
  <c r="F138" i="127"/>
  <c r="F136" i="127" s="1"/>
  <c r="D126" i="127"/>
  <c r="D125" i="127" s="1"/>
  <c r="D124" i="127" s="1"/>
  <c r="C126" i="127"/>
  <c r="C125" i="127" s="1"/>
  <c r="C124" i="127" s="1"/>
  <c r="D123" i="127"/>
  <c r="D122" i="127" s="1"/>
  <c r="D121" i="127" s="1"/>
  <c r="C122" i="127"/>
  <c r="C121" i="127" s="1"/>
  <c r="D118" i="127"/>
  <c r="D117" i="127" s="1"/>
  <c r="D116" i="127" s="1"/>
  <c r="C118" i="127"/>
  <c r="C117" i="127" s="1"/>
  <c r="C116" i="127" s="1"/>
  <c r="D114" i="127"/>
  <c r="C114" i="127"/>
  <c r="C113" i="127" s="1"/>
  <c r="D113" i="127"/>
  <c r="D110" i="127"/>
  <c r="D109" i="127" s="1"/>
  <c r="D108" i="127" s="1"/>
  <c r="C110" i="127"/>
  <c r="C109" i="127" s="1"/>
  <c r="C108" i="127" s="1"/>
  <c r="D106" i="127"/>
  <c r="D105" i="127" s="1"/>
  <c r="C106" i="127"/>
  <c r="C105" i="127" s="1"/>
  <c r="D102" i="127"/>
  <c r="D101" i="127" s="1"/>
  <c r="D100" i="127" s="1"/>
  <c r="C102" i="127"/>
  <c r="C101" i="127" s="1"/>
  <c r="C100" i="127" s="1"/>
  <c r="D98" i="127"/>
  <c r="D97" i="127" s="1"/>
  <c r="C98" i="127"/>
  <c r="C97" i="127" s="1"/>
  <c r="D91" i="127"/>
  <c r="C91" i="127"/>
  <c r="C89" i="127"/>
  <c r="C88" i="127" s="1"/>
  <c r="D86" i="127"/>
  <c r="C86" i="127"/>
  <c r="D82" i="127"/>
  <c r="D81" i="127" s="1"/>
  <c r="C82" i="127"/>
  <c r="D78" i="127"/>
  <c r="C78" i="127"/>
  <c r="C76" i="127" s="1"/>
  <c r="D76" i="127"/>
  <c r="D60" i="127"/>
  <c r="D45" i="127" s="1"/>
  <c r="G59" i="127"/>
  <c r="F59" i="127"/>
  <c r="G57" i="127"/>
  <c r="G56" i="127" s="1"/>
  <c r="F57" i="127"/>
  <c r="F56" i="127" s="1"/>
  <c r="G54" i="127"/>
  <c r="F54" i="127"/>
  <c r="G52" i="127"/>
  <c r="F52" i="127"/>
  <c r="G47" i="127"/>
  <c r="F47" i="127"/>
  <c r="G43" i="127"/>
  <c r="G41" i="127" s="1"/>
  <c r="F43" i="127"/>
  <c r="F41" i="127" s="1"/>
  <c r="D43" i="127"/>
  <c r="D41" i="127"/>
  <c r="G31" i="127"/>
  <c r="F31" i="127"/>
  <c r="D31" i="127"/>
  <c r="C31" i="127"/>
  <c r="G27" i="127"/>
  <c r="F27" i="127"/>
  <c r="D27" i="127"/>
  <c r="D26" i="127" s="1"/>
  <c r="C27" i="127"/>
  <c r="C26" i="127" s="1"/>
  <c r="C25" i="127" s="1"/>
  <c r="G26" i="127"/>
  <c r="F26" i="127"/>
  <c r="F25" i="127" s="1"/>
  <c r="G23" i="127"/>
  <c r="F23" i="127"/>
  <c r="D23" i="127"/>
  <c r="C23" i="127"/>
  <c r="G21" i="127"/>
  <c r="F21" i="127"/>
  <c r="D21" i="127"/>
  <c r="C21" i="127"/>
  <c r="F46" i="127" l="1"/>
  <c r="F45" i="127" s="1"/>
  <c r="F908" i="127"/>
  <c r="F907" i="127" s="1"/>
  <c r="C1401" i="127"/>
  <c r="D1508" i="127"/>
  <c r="D1892" i="127"/>
  <c r="D1891" i="127" s="1"/>
  <c r="G46" i="127"/>
  <c r="D80" i="127"/>
  <c r="D343" i="127"/>
  <c r="D342" i="127" s="1"/>
  <c r="D341" i="127" s="1"/>
  <c r="D11" i="127"/>
  <c r="G11" i="127"/>
  <c r="F726" i="127"/>
  <c r="F725" i="127" s="1"/>
  <c r="F971" i="127"/>
  <c r="G1152" i="127"/>
  <c r="G1151" i="127" s="1"/>
  <c r="D1309" i="127"/>
  <c r="D1308" i="127" s="1"/>
  <c r="F1356" i="127"/>
  <c r="F1378" i="127"/>
  <c r="D1401" i="127"/>
  <c r="D1400" i="127" s="1"/>
  <c r="F1467" i="127"/>
  <c r="D1617" i="127"/>
  <c r="C326" i="127"/>
  <c r="D12" i="127"/>
  <c r="G12" i="127"/>
  <c r="D13" i="127"/>
  <c r="G13" i="127"/>
  <c r="G726" i="127"/>
  <c r="G888" i="127"/>
  <c r="G887" i="127" s="1"/>
  <c r="G1107" i="127"/>
  <c r="G1106" i="127" s="1"/>
  <c r="G1131" i="127"/>
  <c r="G1130" i="127" s="1"/>
  <c r="F1197" i="127"/>
  <c r="C1333" i="127"/>
  <c r="C1332" i="127" s="1"/>
  <c r="F1400" i="127"/>
  <c r="D1444" i="127"/>
  <c r="G25" i="127"/>
  <c r="D206" i="127"/>
  <c r="D205" i="127" s="1"/>
  <c r="D203" i="127" s="1"/>
  <c r="G427" i="127"/>
  <c r="D523" i="127"/>
  <c r="G706" i="127"/>
  <c r="G705" i="127" s="1"/>
  <c r="G908" i="127"/>
  <c r="G907" i="127" s="1"/>
  <c r="C1508" i="127"/>
  <c r="C3531" i="106"/>
  <c r="C3530" i="106" s="1"/>
  <c r="D3531" i="106"/>
  <c r="D3530" i="106" s="1"/>
  <c r="C260" i="127"/>
  <c r="C259" i="127" s="1"/>
  <c r="F991" i="127"/>
  <c r="F990" i="127" s="1"/>
  <c r="C81" i="127"/>
  <c r="C80" i="127" s="1"/>
  <c r="G1400" i="127"/>
  <c r="G1508" i="127"/>
  <c r="D25" i="127"/>
  <c r="C524" i="127"/>
  <c r="C523" i="127" s="1"/>
  <c r="D607" i="127"/>
  <c r="G971" i="127"/>
  <c r="G970" i="127" s="1"/>
  <c r="G182" i="127"/>
  <c r="G181" i="127" s="1"/>
  <c r="G607" i="127"/>
  <c r="G798" i="127"/>
  <c r="G797" i="127" s="1"/>
  <c r="G1379" i="127"/>
  <c r="G1378" i="127" s="1"/>
  <c r="G1218" i="127"/>
  <c r="G1217" i="127" s="1"/>
  <c r="D1380" i="127"/>
  <c r="D1379" i="127" s="1"/>
  <c r="D1378" i="127" s="1"/>
  <c r="C405" i="127"/>
  <c r="C404" i="127" s="1"/>
  <c r="C1285" i="127"/>
  <c r="C1284" i="127" s="1"/>
  <c r="D431" i="127"/>
  <c r="F888" i="127"/>
  <c r="F887" i="127" s="1"/>
  <c r="G1197" i="127"/>
  <c r="C1551" i="127"/>
  <c r="C1550" i="127" s="1"/>
  <c r="C1572" i="127"/>
  <c r="C1571" i="127" s="1"/>
  <c r="D1285" i="127"/>
  <c r="D1284" i="127" s="1"/>
  <c r="C1662" i="127"/>
  <c r="C1661" i="127" s="1"/>
  <c r="F162" i="127"/>
  <c r="F161" i="127" s="1"/>
  <c r="G141" i="127"/>
  <c r="G140" i="127" s="1"/>
  <c r="F706" i="127"/>
  <c r="F705" i="127" s="1"/>
  <c r="F1172" i="127"/>
  <c r="F1171" i="127" s="1"/>
  <c r="C1379" i="127"/>
  <c r="C1378" i="127" s="1"/>
  <c r="C1527" i="127"/>
  <c r="D301" i="127"/>
  <c r="D300" i="127" s="1"/>
  <c r="G296" i="127" s="1"/>
  <c r="C1617" i="127"/>
  <c r="G45" i="127"/>
  <c r="G949" i="127"/>
  <c r="C1641" i="127"/>
  <c r="C1640" i="127" s="1"/>
  <c r="C1872" i="127"/>
  <c r="C1871" i="127" s="1"/>
  <c r="F431" i="127"/>
  <c r="G1309" i="127"/>
  <c r="G1308" i="127" s="1"/>
  <c r="C1357" i="127"/>
  <c r="C1356" i="127" s="1"/>
  <c r="C1682" i="127"/>
  <c r="C1681" i="127" s="1"/>
  <c r="G725" i="127"/>
  <c r="F950" i="127"/>
  <c r="F949" i="127" s="1"/>
  <c r="G523" i="127"/>
  <c r="F1259" i="127"/>
  <c r="F1258" i="127" s="1"/>
  <c r="C358" i="127"/>
  <c r="C357" i="127" s="1"/>
  <c r="C1309" i="127"/>
  <c r="C1308" i="127" s="1"/>
  <c r="F1422" i="127"/>
  <c r="D281" i="127"/>
  <c r="D280" i="127" s="1"/>
  <c r="G276" i="127" s="1"/>
  <c r="F970" i="127"/>
  <c r="C1400" i="127"/>
  <c r="C301" i="127"/>
  <c r="C300" i="127" s="1"/>
  <c r="D1357" i="127"/>
  <c r="D1356" i="127" s="1"/>
  <c r="C1423" i="127"/>
  <c r="C1422" i="127" s="1"/>
  <c r="D1724" i="127"/>
  <c r="F1017" i="127"/>
  <c r="F1016" i="127" s="1"/>
  <c r="G818" i="127"/>
  <c r="G817" i="127" s="1"/>
  <c r="G867" i="127"/>
  <c r="G866" i="127" s="1"/>
  <c r="G1040" i="127"/>
  <c r="G1039" i="127" s="1"/>
  <c r="F1131" i="127"/>
  <c r="F1130" i="127" s="1"/>
  <c r="D1423" i="127"/>
  <c r="D1422" i="127" s="1"/>
  <c r="D1592" i="127"/>
  <c r="D1591" i="127" s="1"/>
  <c r="F752" i="127"/>
  <c r="F751" i="127" s="1"/>
  <c r="D1871" i="127"/>
  <c r="G777" i="127"/>
  <c r="G776" i="127" s="1"/>
  <c r="C281" i="127"/>
  <c r="C280" i="127" s="1"/>
  <c r="F607" i="127"/>
  <c r="G685" i="127"/>
  <c r="G684" i="127" s="1"/>
  <c r="F1152" i="127"/>
  <c r="F1151" i="127" s="1"/>
  <c r="G1356" i="127"/>
  <c r="C1592" i="127"/>
  <c r="C1591" i="127" s="1"/>
  <c r="G162" i="127"/>
  <c r="G161" i="127" s="1"/>
  <c r="C208" i="127"/>
  <c r="C207" i="127" s="1"/>
  <c r="F141" i="127"/>
  <c r="F140" i="127" s="1"/>
  <c r="F182" i="127"/>
  <c r="F181" i="127" s="1"/>
  <c r="D260" i="127"/>
  <c r="D259" i="127" s="1"/>
  <c r="G255" i="127" s="1"/>
  <c r="D212" i="127"/>
  <c r="D209" i="127" s="1"/>
  <c r="D208" i="127" s="1"/>
  <c r="D207" i="127" s="1"/>
  <c r="G203" i="127" s="1"/>
  <c r="F685" i="127"/>
  <c r="F684" i="127" s="1"/>
  <c r="F1040" i="127"/>
  <c r="F1039" i="127" s="1"/>
  <c r="C1892" i="127"/>
  <c r="C1891" i="127" s="1"/>
  <c r="D339" i="127"/>
  <c r="D338" i="127" s="1"/>
  <c r="D325" i="127"/>
  <c r="D324" i="127" s="1"/>
  <c r="D322" i="127" s="1"/>
  <c r="G991" i="127"/>
  <c r="G990" i="127" s="1"/>
  <c r="G1061" i="127"/>
  <c r="G1060" i="127" s="1"/>
  <c r="F1218" i="127"/>
  <c r="F1217" i="127" s="1"/>
  <c r="D1662" i="127"/>
  <c r="D1661" i="127" s="1"/>
  <c r="F777" i="127"/>
  <c r="F776" i="127" s="1"/>
  <c r="G1081" i="127"/>
  <c r="G1080" i="127" s="1"/>
  <c r="G1172" i="127"/>
  <c r="G1171" i="127" s="1"/>
  <c r="G1239" i="127"/>
  <c r="G1238" i="127" s="1"/>
  <c r="D1551" i="127"/>
  <c r="D1550" i="127" s="1"/>
  <c r="D1641" i="127"/>
  <c r="D1640" i="127" s="1"/>
  <c r="D1682" i="127"/>
  <c r="D1681" i="127" s="1"/>
  <c r="F867" i="127"/>
  <c r="F866" i="127" s="1"/>
  <c r="D1572" i="127"/>
  <c r="D1571" i="127" s="1"/>
  <c r="D1613" i="127"/>
  <c r="A73" i="108"/>
  <c r="G94" i="108"/>
  <c r="G79" i="108"/>
  <c r="D9" i="127" l="1"/>
  <c r="G9" i="127"/>
  <c r="D7" i="127"/>
  <c r="G7" i="127"/>
  <c r="G8" i="127"/>
  <c r="D8" i="127"/>
  <c r="A87" i="108"/>
  <c r="H24" i="108"/>
  <c r="H46" i="108"/>
  <c r="A102" i="108"/>
  <c r="D1558" i="129"/>
  <c r="D1557" i="129" s="1"/>
  <c r="C1558" i="129"/>
  <c r="C1557" i="129" s="1"/>
  <c r="C1555" i="129" s="1"/>
  <c r="D1556" i="129"/>
  <c r="D1552" i="129"/>
  <c r="C1552" i="129"/>
  <c r="D1550" i="129"/>
  <c r="D1549" i="129" s="1"/>
  <c r="C1550" i="129"/>
  <c r="C1549" i="129" s="1"/>
  <c r="D1546" i="129"/>
  <c r="C1546" i="129"/>
  <c r="D1542" i="129"/>
  <c r="C1542" i="129"/>
  <c r="D1538" i="129"/>
  <c r="D1537" i="129" s="1"/>
  <c r="C1537" i="129"/>
  <c r="G1535" i="129"/>
  <c r="G1534" i="129" s="1"/>
  <c r="G1533" i="129" s="1"/>
  <c r="G1532" i="129" s="1"/>
  <c r="D1535" i="129"/>
  <c r="D1534" i="129" s="1"/>
  <c r="D1533" i="129" s="1"/>
  <c r="D1532" i="129" s="1"/>
  <c r="C1535" i="129"/>
  <c r="C1534" i="129" s="1"/>
  <c r="C1533" i="129" s="1"/>
  <c r="C1532" i="129" s="1"/>
  <c r="F1534" i="129"/>
  <c r="F1533" i="129" s="1"/>
  <c r="F1532" i="129" s="1"/>
  <c r="F1531" i="129" s="1"/>
  <c r="F1530" i="129" s="1"/>
  <c r="F1529" i="129" s="1"/>
  <c r="G1519" i="129"/>
  <c r="G1518" i="129" s="1"/>
  <c r="G1517" i="129" s="1"/>
  <c r="G1516" i="129" s="1"/>
  <c r="G1515" i="129" s="1"/>
  <c r="G1514" i="129" s="1"/>
  <c r="F1519" i="129"/>
  <c r="F1518" i="129" s="1"/>
  <c r="F1517" i="129" s="1"/>
  <c r="F1516" i="129" s="1"/>
  <c r="F1515" i="129" s="1"/>
  <c r="F1514" i="129" s="1"/>
  <c r="D1518" i="129"/>
  <c r="D1517" i="129" s="1"/>
  <c r="C1518" i="129"/>
  <c r="C1517" i="129" s="1"/>
  <c r="D1515" i="129"/>
  <c r="D1514" i="129" s="1"/>
  <c r="C1515" i="129"/>
  <c r="C1514" i="129" s="1"/>
  <c r="G1508" i="129"/>
  <c r="G1507" i="129" s="1"/>
  <c r="G1506" i="129" s="1"/>
  <c r="G1505" i="129" s="1"/>
  <c r="G1504" i="129" s="1"/>
  <c r="G1503" i="129" s="1"/>
  <c r="F1508" i="129"/>
  <c r="F1507" i="129" s="1"/>
  <c r="F1506" i="129" s="1"/>
  <c r="F1505" i="129" s="1"/>
  <c r="F1504" i="129" s="1"/>
  <c r="F1503" i="129" s="1"/>
  <c r="D1507" i="129"/>
  <c r="D1506" i="129" s="1"/>
  <c r="C1507" i="129"/>
  <c r="C1506" i="129" s="1"/>
  <c r="D1504" i="129"/>
  <c r="D1503" i="129" s="1"/>
  <c r="C1504" i="129"/>
  <c r="C1503" i="129" s="1"/>
  <c r="G1493" i="129"/>
  <c r="G1492" i="129" s="1"/>
  <c r="G1490" i="129" s="1"/>
  <c r="F1493" i="129"/>
  <c r="F1492" i="129" s="1"/>
  <c r="F1490" i="129" s="1"/>
  <c r="G1487" i="129"/>
  <c r="F1487" i="129"/>
  <c r="G1485" i="129"/>
  <c r="G1484" i="129" s="1"/>
  <c r="F1485" i="129"/>
  <c r="F1484" i="129" s="1"/>
  <c r="G1481" i="129"/>
  <c r="F1481" i="129"/>
  <c r="G1480" i="129"/>
  <c r="G1477" i="129" s="1"/>
  <c r="F1477" i="129"/>
  <c r="G1473" i="129"/>
  <c r="G1472" i="129" s="1"/>
  <c r="F1472" i="129"/>
  <c r="G1470" i="129"/>
  <c r="G1469" i="129" s="1"/>
  <c r="G1468" i="129" s="1"/>
  <c r="G1467" i="129" s="1"/>
  <c r="F1470" i="129"/>
  <c r="F1469" i="129" s="1"/>
  <c r="F1468" i="129" s="1"/>
  <c r="F1467" i="129" s="1"/>
  <c r="C1470" i="129"/>
  <c r="C1469" i="129" s="1"/>
  <c r="C1468" i="129" s="1"/>
  <c r="C1467" i="129" s="1"/>
  <c r="C1466" i="129" s="1"/>
  <c r="C1465" i="129" s="1"/>
  <c r="C1464" i="129" s="1"/>
  <c r="D1469" i="129"/>
  <c r="D1468" i="129" s="1"/>
  <c r="D1467" i="129" s="1"/>
  <c r="D1465" i="129"/>
  <c r="D1464" i="129" s="1"/>
  <c r="G1452" i="129"/>
  <c r="F1452" i="129"/>
  <c r="D1452" i="129"/>
  <c r="D1451" i="129" s="1"/>
  <c r="D1450" i="129" s="1"/>
  <c r="C1452" i="129"/>
  <c r="C1451" i="129" s="1"/>
  <c r="C1450" i="129" s="1"/>
  <c r="G1451" i="129"/>
  <c r="G1450" i="129" s="1"/>
  <c r="F1451" i="129"/>
  <c r="F1450" i="129" s="1"/>
  <c r="G1448" i="129"/>
  <c r="G1447" i="129" s="1"/>
  <c r="F1448" i="129"/>
  <c r="F1447" i="129" s="1"/>
  <c r="D1448" i="129"/>
  <c r="D1447" i="129" s="1"/>
  <c r="C1448" i="129"/>
  <c r="C1447" i="129" s="1"/>
  <c r="G1442" i="129"/>
  <c r="G1439" i="129" s="1"/>
  <c r="G1438" i="129" s="1"/>
  <c r="G1437" i="129" s="1"/>
  <c r="F1439" i="129"/>
  <c r="F1438" i="129" s="1"/>
  <c r="F1437" i="129" s="1"/>
  <c r="D1439" i="129"/>
  <c r="D1438" i="129" s="1"/>
  <c r="D1437" i="129" s="1"/>
  <c r="C1439" i="129"/>
  <c r="C1438" i="129" s="1"/>
  <c r="C1437" i="129" s="1"/>
  <c r="G1436" i="129"/>
  <c r="G1435" i="129" s="1"/>
  <c r="G1434" i="129" s="1"/>
  <c r="F1435" i="129"/>
  <c r="F1434" i="129" s="1"/>
  <c r="D1435" i="129"/>
  <c r="D1434" i="129" s="1"/>
  <c r="C1435" i="129"/>
  <c r="C1434" i="129" s="1"/>
  <c r="G1424" i="129"/>
  <c r="G1423" i="129" s="1"/>
  <c r="G1421" i="129" s="1"/>
  <c r="F1424" i="129"/>
  <c r="F1423" i="129" s="1"/>
  <c r="F1421" i="129" s="1"/>
  <c r="G1418" i="129"/>
  <c r="F1418" i="129"/>
  <c r="G1416" i="129"/>
  <c r="G1415" i="129" s="1"/>
  <c r="F1416" i="129"/>
  <c r="F1415" i="129" s="1"/>
  <c r="G1412" i="129"/>
  <c r="F1412" i="129"/>
  <c r="G1408" i="129"/>
  <c r="F1408" i="129"/>
  <c r="G1403" i="129"/>
  <c r="F1403" i="129"/>
  <c r="G1401" i="129"/>
  <c r="G1400" i="129" s="1"/>
  <c r="G1399" i="129" s="1"/>
  <c r="G1398" i="129" s="1"/>
  <c r="F1401" i="129"/>
  <c r="F1400" i="129" s="1"/>
  <c r="F1399" i="129" s="1"/>
  <c r="F1398" i="129" s="1"/>
  <c r="D1401" i="129"/>
  <c r="D1400" i="129" s="1"/>
  <c r="D1399" i="129" s="1"/>
  <c r="D1398" i="129" s="1"/>
  <c r="C1400" i="129"/>
  <c r="C1399" i="129" s="1"/>
  <c r="C1398" i="129" s="1"/>
  <c r="C1397" i="129" s="1"/>
  <c r="C1396" i="129" s="1"/>
  <c r="C1395" i="129" s="1"/>
  <c r="D1397" i="129"/>
  <c r="D1396" i="129" s="1"/>
  <c r="D1395" i="129" s="1"/>
  <c r="G1386" i="129"/>
  <c r="G1385" i="129" s="1"/>
  <c r="F1385" i="129"/>
  <c r="G1384" i="129"/>
  <c r="G1383" i="129"/>
  <c r="G1382" i="129"/>
  <c r="C1382" i="129"/>
  <c r="C1381" i="129" s="1"/>
  <c r="C1380" i="129" s="1"/>
  <c r="C1379" i="129" s="1"/>
  <c r="F1381" i="129"/>
  <c r="F1380" i="129" s="1"/>
  <c r="D1381" i="129"/>
  <c r="D1380" i="129" s="1"/>
  <c r="D1379" i="129" s="1"/>
  <c r="G1378" i="129"/>
  <c r="G1377" i="129" s="1"/>
  <c r="G1376" i="129" s="1"/>
  <c r="C1378" i="129"/>
  <c r="C1377" i="129" s="1"/>
  <c r="C1376" i="129" s="1"/>
  <c r="F1377" i="129"/>
  <c r="F1376" i="129" s="1"/>
  <c r="D1377" i="129"/>
  <c r="D1376" i="129" s="1"/>
  <c r="G1370" i="129"/>
  <c r="F1370" i="129"/>
  <c r="G1366" i="129"/>
  <c r="G1365" i="129" s="1"/>
  <c r="F1366" i="129"/>
  <c r="F1365" i="129" s="1"/>
  <c r="D1366" i="129"/>
  <c r="D1365" i="129" s="1"/>
  <c r="D1364" i="129" s="1"/>
  <c r="C1366" i="129"/>
  <c r="C1365" i="129" s="1"/>
  <c r="C1364" i="129" s="1"/>
  <c r="G1362" i="129"/>
  <c r="G1361" i="129" s="1"/>
  <c r="F1362" i="129"/>
  <c r="F1361" i="129" s="1"/>
  <c r="D1362" i="129"/>
  <c r="D1361" i="129" s="1"/>
  <c r="C1362" i="129"/>
  <c r="C1361" i="129" s="1"/>
  <c r="G1351" i="129"/>
  <c r="G1350" i="129" s="1"/>
  <c r="F1351" i="129"/>
  <c r="F1350" i="129" s="1"/>
  <c r="F1348" i="129" s="1"/>
  <c r="G1349" i="129"/>
  <c r="G1345" i="129"/>
  <c r="F1345" i="129"/>
  <c r="G1343" i="129"/>
  <c r="G1342" i="129" s="1"/>
  <c r="F1343" i="129"/>
  <c r="F1342" i="129" s="1"/>
  <c r="G1339" i="129"/>
  <c r="F1339" i="129"/>
  <c r="G1335" i="129"/>
  <c r="F1335" i="129"/>
  <c r="G1331" i="129"/>
  <c r="G1330" i="129" s="1"/>
  <c r="F1330" i="129"/>
  <c r="G1328" i="129"/>
  <c r="G1327" i="129" s="1"/>
  <c r="G1326" i="129" s="1"/>
  <c r="G1325" i="129" s="1"/>
  <c r="F1328" i="129"/>
  <c r="F1327" i="129" s="1"/>
  <c r="F1326" i="129" s="1"/>
  <c r="F1325" i="129" s="1"/>
  <c r="D1328" i="129"/>
  <c r="D1327" i="129" s="1"/>
  <c r="D1326" i="129" s="1"/>
  <c r="D1325" i="129" s="1"/>
  <c r="C1327" i="129"/>
  <c r="C1326" i="129" s="1"/>
  <c r="C1325" i="129" s="1"/>
  <c r="C1324" i="129" s="1"/>
  <c r="C1323" i="129" s="1"/>
  <c r="C1322" i="129" s="1"/>
  <c r="D1312" i="129"/>
  <c r="C1312" i="129"/>
  <c r="G1311" i="129"/>
  <c r="F1311" i="129"/>
  <c r="F1310" i="129" s="1"/>
  <c r="D1311" i="129"/>
  <c r="D1310" i="129" s="1"/>
  <c r="D1309" i="129" s="1"/>
  <c r="C1311" i="129"/>
  <c r="C1310" i="129" s="1"/>
  <c r="C1309" i="129" s="1"/>
  <c r="C1308" i="129" s="1"/>
  <c r="C1307" i="129" s="1"/>
  <c r="G1310" i="129"/>
  <c r="G1308" i="129"/>
  <c r="G1307" i="129" s="1"/>
  <c r="F1308" i="129"/>
  <c r="F1307" i="129" s="1"/>
  <c r="D1301" i="129"/>
  <c r="D1300" i="129" s="1"/>
  <c r="D1299" i="129" s="1"/>
  <c r="D1298" i="129" s="1"/>
  <c r="D1297" i="129" s="1"/>
  <c r="D1296" i="129" s="1"/>
  <c r="C1301" i="129"/>
  <c r="C1300" i="129" s="1"/>
  <c r="C1299" i="129" s="1"/>
  <c r="C1298" i="129" s="1"/>
  <c r="C1297" i="129" s="1"/>
  <c r="C1296" i="129" s="1"/>
  <c r="G1300" i="129"/>
  <c r="G1299" i="129" s="1"/>
  <c r="F1300" i="129"/>
  <c r="F1299" i="129" s="1"/>
  <c r="G1297" i="129"/>
  <c r="G1296" i="129" s="1"/>
  <c r="F1297" i="129"/>
  <c r="F1296" i="129" s="1"/>
  <c r="D1286" i="129"/>
  <c r="D1285" i="129" s="1"/>
  <c r="C1286" i="129"/>
  <c r="C1285" i="129" s="1"/>
  <c r="C1283" i="129" s="1"/>
  <c r="D1284" i="129"/>
  <c r="D1280" i="129"/>
  <c r="C1280" i="129"/>
  <c r="D1278" i="129"/>
  <c r="D1277" i="129" s="1"/>
  <c r="C1278" i="129"/>
  <c r="C1277" i="129" s="1"/>
  <c r="D1274" i="129"/>
  <c r="C1274" i="129"/>
  <c r="D1270" i="129"/>
  <c r="C1270" i="129"/>
  <c r="D1266" i="129"/>
  <c r="D1265" i="129" s="1"/>
  <c r="C1265" i="129"/>
  <c r="G1263" i="129"/>
  <c r="G1262" i="129" s="1"/>
  <c r="G1261" i="129" s="1"/>
  <c r="G1260" i="129" s="1"/>
  <c r="D1263" i="129"/>
  <c r="D1262" i="129" s="1"/>
  <c r="D1261" i="129" s="1"/>
  <c r="D1260" i="129" s="1"/>
  <c r="C1263" i="129"/>
  <c r="C1262" i="129" s="1"/>
  <c r="C1261" i="129" s="1"/>
  <c r="C1260" i="129" s="1"/>
  <c r="F1262" i="129"/>
  <c r="F1261" i="129" s="1"/>
  <c r="F1260" i="129" s="1"/>
  <c r="F1259" i="129" s="1"/>
  <c r="F1258" i="129" s="1"/>
  <c r="F1257" i="129" s="1"/>
  <c r="G1247" i="129"/>
  <c r="G1246" i="129" s="1"/>
  <c r="G1245" i="129" s="1"/>
  <c r="G1244" i="129" s="1"/>
  <c r="F1247" i="129"/>
  <c r="F1246" i="129" s="1"/>
  <c r="F1245" i="129" s="1"/>
  <c r="F1244" i="129" s="1"/>
  <c r="F1243" i="129" s="1"/>
  <c r="F1242" i="129" s="1"/>
  <c r="D1246" i="129"/>
  <c r="D1245" i="129" s="1"/>
  <c r="C1246" i="129"/>
  <c r="C1245" i="129" s="1"/>
  <c r="D1243" i="129"/>
  <c r="D1242" i="129" s="1"/>
  <c r="C1243" i="129"/>
  <c r="C1242" i="129" s="1"/>
  <c r="G1236" i="129"/>
  <c r="G1235" i="129" s="1"/>
  <c r="G1234" i="129" s="1"/>
  <c r="G1233" i="129" s="1"/>
  <c r="G1232" i="129" s="1"/>
  <c r="G1231" i="129" s="1"/>
  <c r="F1236" i="129"/>
  <c r="F1235" i="129" s="1"/>
  <c r="F1234" i="129" s="1"/>
  <c r="F1233" i="129" s="1"/>
  <c r="F1232" i="129" s="1"/>
  <c r="F1231" i="129" s="1"/>
  <c r="D1235" i="129"/>
  <c r="D1234" i="129" s="1"/>
  <c r="C1235" i="129"/>
  <c r="C1234" i="129" s="1"/>
  <c r="D1232" i="129"/>
  <c r="D1231" i="129" s="1"/>
  <c r="C1232" i="129"/>
  <c r="C1231" i="129" s="1"/>
  <c r="G1221" i="129"/>
  <c r="G1220" i="129" s="1"/>
  <c r="G1218" i="129" s="1"/>
  <c r="F1221" i="129"/>
  <c r="F1220" i="129" s="1"/>
  <c r="F1218" i="129" s="1"/>
  <c r="G1215" i="129"/>
  <c r="F1215" i="129"/>
  <c r="G1213" i="129"/>
  <c r="G1212" i="129" s="1"/>
  <c r="F1213" i="129"/>
  <c r="F1212" i="129" s="1"/>
  <c r="G1210" i="129"/>
  <c r="G1209" i="129" s="1"/>
  <c r="F1209" i="129"/>
  <c r="G1205" i="129"/>
  <c r="F1205" i="129"/>
  <c r="G1201" i="129"/>
  <c r="G1200" i="129" s="1"/>
  <c r="F1200" i="129"/>
  <c r="G1198" i="129"/>
  <c r="G1197" i="129" s="1"/>
  <c r="G1196" i="129" s="1"/>
  <c r="G1195" i="129" s="1"/>
  <c r="F1198" i="129"/>
  <c r="F1197" i="129" s="1"/>
  <c r="F1196" i="129" s="1"/>
  <c r="F1195" i="129" s="1"/>
  <c r="C1197" i="129"/>
  <c r="C1196" i="129" s="1"/>
  <c r="C1195" i="129" s="1"/>
  <c r="C1194" i="129" s="1"/>
  <c r="C1193" i="129" s="1"/>
  <c r="C1192" i="129" s="1"/>
  <c r="D1194" i="129"/>
  <c r="D1193" i="129" s="1"/>
  <c r="D1192" i="129" s="1"/>
  <c r="C1183" i="129"/>
  <c r="C1182" i="129" s="1"/>
  <c r="C1181" i="129" s="1"/>
  <c r="C1180" i="129" s="1"/>
  <c r="G1182" i="129"/>
  <c r="G1181" i="129" s="1"/>
  <c r="G1180" i="129" s="1"/>
  <c r="F1182" i="129"/>
  <c r="F1181" i="129" s="1"/>
  <c r="F1180" i="129" s="1"/>
  <c r="D1182" i="129"/>
  <c r="D1181" i="129" s="1"/>
  <c r="D1180" i="129" s="1"/>
  <c r="C1179" i="129"/>
  <c r="G1178" i="129"/>
  <c r="G1177" i="129" s="1"/>
  <c r="F1178" i="129"/>
  <c r="F1177" i="129" s="1"/>
  <c r="D1178" i="129"/>
  <c r="D1177" i="129" s="1"/>
  <c r="C1178" i="129"/>
  <c r="C1177" i="129" s="1"/>
  <c r="G1171" i="129"/>
  <c r="G1170" i="129" s="1"/>
  <c r="G1169" i="129" s="1"/>
  <c r="F1171" i="129"/>
  <c r="F1170" i="129" s="1"/>
  <c r="F1169" i="129" s="1"/>
  <c r="D1171" i="129"/>
  <c r="D1170" i="129" s="1"/>
  <c r="D1169" i="129" s="1"/>
  <c r="C1171" i="129"/>
  <c r="C1170" i="129" s="1"/>
  <c r="C1169" i="129" s="1"/>
  <c r="G1167" i="129"/>
  <c r="F1167" i="129"/>
  <c r="D1167" i="129"/>
  <c r="D1198" i="129" s="1"/>
  <c r="D1197" i="129" s="1"/>
  <c r="D1196" i="129" s="1"/>
  <c r="D1195" i="129" s="1"/>
  <c r="C1167" i="129"/>
  <c r="C1166" i="129" s="1"/>
  <c r="G1166" i="129"/>
  <c r="F1166" i="129"/>
  <c r="D1155" i="129"/>
  <c r="C1155" i="129"/>
  <c r="D1154" i="129"/>
  <c r="C1154" i="129"/>
  <c r="D1153" i="129"/>
  <c r="C1153" i="129"/>
  <c r="D1150" i="129"/>
  <c r="C1150" i="129"/>
  <c r="D1147" i="129"/>
  <c r="C1147" i="129"/>
  <c r="D1144" i="129"/>
  <c r="C1144" i="129"/>
  <c r="C1139" i="129"/>
  <c r="D1135" i="129"/>
  <c r="D1133" i="129" s="1"/>
  <c r="C1135" i="129"/>
  <c r="C1133" i="129" s="1"/>
  <c r="D1128" i="129"/>
  <c r="C1128" i="129"/>
  <c r="D1127" i="129"/>
  <c r="C1127" i="129"/>
  <c r="D1126" i="129"/>
  <c r="C1126" i="129"/>
  <c r="D1123" i="129"/>
  <c r="C1123" i="129"/>
  <c r="D1120" i="129"/>
  <c r="C1120" i="129"/>
  <c r="D1117" i="129"/>
  <c r="C1117" i="129"/>
  <c r="C1112" i="129"/>
  <c r="D1108" i="129"/>
  <c r="D1106" i="129" s="1"/>
  <c r="C1108" i="129"/>
  <c r="C1106" i="129" s="1"/>
  <c r="D1101" i="129"/>
  <c r="C1101" i="129"/>
  <c r="D1100" i="129"/>
  <c r="C1100" i="129"/>
  <c r="D1099" i="129"/>
  <c r="C1099" i="129"/>
  <c r="D1096" i="129"/>
  <c r="C1096" i="129"/>
  <c r="D1093" i="129"/>
  <c r="C1093" i="129"/>
  <c r="D1090" i="129"/>
  <c r="C1090" i="129"/>
  <c r="D1088" i="129"/>
  <c r="D1142" i="129" s="1"/>
  <c r="D1087" i="129"/>
  <c r="D1086" i="129"/>
  <c r="C1085" i="129"/>
  <c r="D1081" i="129"/>
  <c r="D1079" i="129" s="1"/>
  <c r="C1081" i="129"/>
  <c r="C1079" i="129" s="1"/>
  <c r="D1069" i="129"/>
  <c r="C1069" i="129"/>
  <c r="D1065" i="129"/>
  <c r="D1064" i="129" s="1"/>
  <c r="C1065" i="129"/>
  <c r="C1064" i="129" s="1"/>
  <c r="D1061" i="129"/>
  <c r="D1060" i="129" s="1"/>
  <c r="C1061" i="129"/>
  <c r="C1060" i="129" s="1"/>
  <c r="D1049" i="129"/>
  <c r="C1049" i="129"/>
  <c r="D1048" i="129"/>
  <c r="C1048" i="129"/>
  <c r="D1047" i="129"/>
  <c r="C1047" i="129"/>
  <c r="D1044" i="129"/>
  <c r="C1044" i="129"/>
  <c r="C1041" i="129"/>
  <c r="D1038" i="129"/>
  <c r="C1038" i="129"/>
  <c r="D1037" i="129"/>
  <c r="D1033" i="129"/>
  <c r="C1033" i="129"/>
  <c r="D1030" i="129"/>
  <c r="D1029" i="129" s="1"/>
  <c r="D1027" i="129" s="1"/>
  <c r="C1029" i="129"/>
  <c r="C1027" i="129" s="1"/>
  <c r="D1010" i="129"/>
  <c r="D1043" i="129" s="1"/>
  <c r="D1041" i="129" s="1"/>
  <c r="C1010" i="129"/>
  <c r="C1009" i="129" s="1"/>
  <c r="C1008" i="129" s="1"/>
  <c r="D1006" i="129"/>
  <c r="D1005" i="129" s="1"/>
  <c r="C1006" i="129"/>
  <c r="C1005" i="129" s="1"/>
  <c r="G992" i="129"/>
  <c r="F992" i="129"/>
  <c r="D992" i="129"/>
  <c r="C992" i="129"/>
  <c r="G991" i="129"/>
  <c r="F991" i="129"/>
  <c r="D991" i="129"/>
  <c r="C991" i="129"/>
  <c r="G990" i="129"/>
  <c r="F990" i="129"/>
  <c r="D990" i="129"/>
  <c r="C990" i="129"/>
  <c r="G988" i="129"/>
  <c r="G987" i="129" s="1"/>
  <c r="F987" i="129"/>
  <c r="D987" i="129"/>
  <c r="C987" i="129"/>
  <c r="G984" i="129"/>
  <c r="F984" i="129"/>
  <c r="C984" i="129"/>
  <c r="G981" i="129"/>
  <c r="F981" i="129"/>
  <c r="D981" i="129"/>
  <c r="C981" i="129"/>
  <c r="G980" i="129"/>
  <c r="D980" i="129"/>
  <c r="G976" i="129"/>
  <c r="F976" i="129"/>
  <c r="D976" i="129"/>
  <c r="C976" i="129"/>
  <c r="G973" i="129"/>
  <c r="G972" i="129" s="1"/>
  <c r="G970" i="129" s="1"/>
  <c r="D973" i="129"/>
  <c r="D972" i="129" s="1"/>
  <c r="D970" i="129" s="1"/>
  <c r="F972" i="129"/>
  <c r="F970" i="129" s="1"/>
  <c r="C972" i="129"/>
  <c r="C970" i="129" s="1"/>
  <c r="G960" i="129"/>
  <c r="G959" i="129" s="1"/>
  <c r="F960" i="129"/>
  <c r="F959" i="129" s="1"/>
  <c r="F958" i="129" s="1"/>
  <c r="F957" i="129" s="1"/>
  <c r="F956" i="129" s="1"/>
  <c r="G957" i="129"/>
  <c r="G956" i="129" s="1"/>
  <c r="D953" i="129"/>
  <c r="D952" i="129" s="1"/>
  <c r="D951" i="129" s="1"/>
  <c r="C953" i="129"/>
  <c r="C952" i="129" s="1"/>
  <c r="C951" i="129" s="1"/>
  <c r="G952" i="129"/>
  <c r="G951" i="129" s="1"/>
  <c r="G949" i="129"/>
  <c r="G948" i="129" s="1"/>
  <c r="D949" i="129"/>
  <c r="D948" i="129" s="1"/>
  <c r="C949" i="129"/>
  <c r="C948" i="129" s="1"/>
  <c r="D937" i="129"/>
  <c r="D936" i="129" s="1"/>
  <c r="D934" i="129"/>
  <c r="D933" i="129" s="1"/>
  <c r="D929" i="129"/>
  <c r="D928" i="129" s="1"/>
  <c r="C929" i="129"/>
  <c r="C928" i="129" s="1"/>
  <c r="C927" i="129" s="1"/>
  <c r="C926" i="129" s="1"/>
  <c r="C925" i="129" s="1"/>
  <c r="D926" i="129"/>
  <c r="D925" i="129" s="1"/>
  <c r="D865" i="129"/>
  <c r="D864" i="129" s="1"/>
  <c r="C865" i="129"/>
  <c r="C864" i="129" s="1"/>
  <c r="C863" i="129" s="1"/>
  <c r="C862" i="129" s="1"/>
  <c r="C861" i="129" s="1"/>
  <c r="D862" i="129"/>
  <c r="D861" i="129" s="1"/>
  <c r="G750" i="129"/>
  <c r="G745" i="129" s="1"/>
  <c r="G747" i="129"/>
  <c r="F747" i="129"/>
  <c r="D747" i="129"/>
  <c r="C747" i="129"/>
  <c r="G746" i="129"/>
  <c r="F746" i="129"/>
  <c r="D746" i="129"/>
  <c r="C746" i="129"/>
  <c r="F745" i="129"/>
  <c r="C745" i="129"/>
  <c r="D743" i="129"/>
  <c r="D742" i="129" s="1"/>
  <c r="G742" i="129"/>
  <c r="F742" i="129"/>
  <c r="C742" i="129"/>
  <c r="G741" i="129"/>
  <c r="G739" i="129" s="1"/>
  <c r="F739" i="129"/>
  <c r="D739" i="129"/>
  <c r="C739" i="129"/>
  <c r="G736" i="129"/>
  <c r="F736" i="129"/>
  <c r="D736" i="129"/>
  <c r="C736" i="129"/>
  <c r="G731" i="129"/>
  <c r="F731" i="129"/>
  <c r="D731" i="129"/>
  <c r="C731" i="129"/>
  <c r="G728" i="129"/>
  <c r="G727" i="129" s="1"/>
  <c r="G725" i="129" s="1"/>
  <c r="D728" i="129"/>
  <c r="D727" i="129" s="1"/>
  <c r="D725" i="129" s="1"/>
  <c r="F727" i="129"/>
  <c r="F725" i="129" s="1"/>
  <c r="C727" i="129"/>
  <c r="C725" i="129" s="1"/>
  <c r="G713" i="129"/>
  <c r="F713" i="129"/>
  <c r="G710" i="129"/>
  <c r="G709" i="129" s="1"/>
  <c r="G708" i="129" s="1"/>
  <c r="F710" i="129"/>
  <c r="F709" i="129" s="1"/>
  <c r="F708" i="129" s="1"/>
  <c r="D709" i="129"/>
  <c r="D708" i="129" s="1"/>
  <c r="C709" i="129"/>
  <c r="C708" i="129" s="1"/>
  <c r="C707" i="129" s="1"/>
  <c r="C706" i="129" s="1"/>
  <c r="C705" i="129" s="1"/>
  <c r="G706" i="129"/>
  <c r="G705" i="129" s="1"/>
  <c r="F706" i="129"/>
  <c r="F705" i="129" s="1"/>
  <c r="D706" i="129"/>
  <c r="D705" i="129" s="1"/>
  <c r="D605" i="129"/>
  <c r="C605" i="129"/>
  <c r="D604" i="129"/>
  <c r="C604" i="129"/>
  <c r="D603" i="129"/>
  <c r="C603" i="129"/>
  <c r="C600" i="129"/>
  <c r="D597" i="129"/>
  <c r="C597" i="129"/>
  <c r="D595" i="129"/>
  <c r="D594" i="129" s="1"/>
  <c r="C594" i="129"/>
  <c r="D589" i="129"/>
  <c r="C589" i="129"/>
  <c r="C585" i="129"/>
  <c r="C583" i="129" s="1"/>
  <c r="D573" i="129"/>
  <c r="C573" i="129"/>
  <c r="D570" i="129"/>
  <c r="D568" i="129"/>
  <c r="D567" i="129" s="1"/>
  <c r="C568" i="129"/>
  <c r="C567" i="129" s="1"/>
  <c r="C566" i="129" s="1"/>
  <c r="D564" i="129"/>
  <c r="D563" i="129" s="1"/>
  <c r="C564" i="129"/>
  <c r="C563" i="129" s="1"/>
  <c r="D559" i="129"/>
  <c r="D558" i="129" s="1"/>
  <c r="C559" i="129"/>
  <c r="C558" i="129" s="1"/>
  <c r="C557" i="129" s="1"/>
  <c r="C556" i="129" s="1"/>
  <c r="C555" i="129" s="1"/>
  <c r="D556" i="129"/>
  <c r="D555" i="129" s="1"/>
  <c r="D549" i="129"/>
  <c r="C549" i="129"/>
  <c r="D547" i="129"/>
  <c r="C546" i="129"/>
  <c r="D544" i="129"/>
  <c r="D543" i="129" s="1"/>
  <c r="C544" i="129"/>
  <c r="C543" i="129" s="1"/>
  <c r="D541" i="129"/>
  <c r="D586" i="129" s="1"/>
  <c r="D585" i="129" s="1"/>
  <c r="D583" i="129" s="1"/>
  <c r="C540" i="129"/>
  <c r="C539" i="129" s="1"/>
  <c r="G454" i="129"/>
  <c r="F454" i="129"/>
  <c r="D454" i="129"/>
  <c r="C454" i="129"/>
  <c r="G453" i="129"/>
  <c r="F453" i="129"/>
  <c r="D453" i="129"/>
  <c r="C453" i="129"/>
  <c r="G452" i="129"/>
  <c r="F452" i="129"/>
  <c r="D452" i="129"/>
  <c r="C452" i="129"/>
  <c r="G449" i="129"/>
  <c r="F449" i="129"/>
  <c r="D449" i="129"/>
  <c r="C449" i="129"/>
  <c r="G446" i="129"/>
  <c r="F446" i="129"/>
  <c r="D446" i="129"/>
  <c r="C446" i="129"/>
  <c r="G443" i="129"/>
  <c r="F443" i="129"/>
  <c r="D443" i="129"/>
  <c r="C443" i="129"/>
  <c r="G438" i="129"/>
  <c r="F438" i="129"/>
  <c r="D438" i="129"/>
  <c r="C438" i="129"/>
  <c r="G434" i="129"/>
  <c r="F434" i="129"/>
  <c r="D434" i="129"/>
  <c r="C434" i="129"/>
  <c r="C432" i="129" s="1"/>
  <c r="G432" i="129"/>
  <c r="F432" i="129"/>
  <c r="D432" i="129"/>
  <c r="D422" i="129"/>
  <c r="D421" i="129" s="1"/>
  <c r="C422" i="129"/>
  <c r="C421" i="129" s="1"/>
  <c r="C420" i="129" s="1"/>
  <c r="C419" i="129" s="1"/>
  <c r="C418" i="129" s="1"/>
  <c r="D419" i="129"/>
  <c r="D418" i="129"/>
  <c r="G415" i="129"/>
  <c r="G414" i="129" s="1"/>
  <c r="G413" i="129" s="1"/>
  <c r="F415" i="129"/>
  <c r="F414" i="129" s="1"/>
  <c r="F413" i="129" s="1"/>
  <c r="D414" i="129"/>
  <c r="D413" i="129" s="1"/>
  <c r="C414" i="129"/>
  <c r="C413" i="129" s="1"/>
  <c r="C412" i="129" s="1"/>
  <c r="C411" i="129" s="1"/>
  <c r="C410" i="129" s="1"/>
  <c r="G411" i="129"/>
  <c r="G410" i="129" s="1"/>
  <c r="F411" i="129"/>
  <c r="F410" i="129" s="1"/>
  <c r="D411" i="129"/>
  <c r="D410" i="129" s="1"/>
  <c r="D404" i="129"/>
  <c r="C404" i="129"/>
  <c r="G402" i="129"/>
  <c r="G401" i="129" s="1"/>
  <c r="G400" i="129" s="1"/>
  <c r="F402" i="129"/>
  <c r="F401" i="129" s="1"/>
  <c r="F400" i="129" s="1"/>
  <c r="D401" i="129"/>
  <c r="D400" i="129" s="1"/>
  <c r="C401" i="129"/>
  <c r="C400" i="129" s="1"/>
  <c r="G398" i="129"/>
  <c r="G397" i="129" s="1"/>
  <c r="F398" i="129"/>
  <c r="F397" i="129" s="1"/>
  <c r="D398" i="129"/>
  <c r="D397" i="129" s="1"/>
  <c r="C398" i="129"/>
  <c r="C397" i="129" s="1"/>
  <c r="D389" i="129"/>
  <c r="D384" i="129" s="1"/>
  <c r="G386" i="129"/>
  <c r="F386" i="129"/>
  <c r="D386" i="129"/>
  <c r="C386" i="129"/>
  <c r="G385" i="129"/>
  <c r="F385" i="129"/>
  <c r="D385" i="129"/>
  <c r="C385" i="129"/>
  <c r="G384" i="129"/>
  <c r="F384" i="129"/>
  <c r="C384" i="129"/>
  <c r="G381" i="129"/>
  <c r="F381" i="129"/>
  <c r="D381" i="129"/>
  <c r="C381" i="129"/>
  <c r="F378" i="129"/>
  <c r="D378" i="129"/>
  <c r="C378" i="129"/>
  <c r="G375" i="129"/>
  <c r="F375" i="129"/>
  <c r="D375" i="129"/>
  <c r="C375" i="129"/>
  <c r="G370" i="129"/>
  <c r="F370" i="129"/>
  <c r="F369" i="129" s="1"/>
  <c r="D370" i="129"/>
  <c r="D369" i="129" s="1"/>
  <c r="C370" i="129"/>
  <c r="F366" i="129"/>
  <c r="F364" i="129" s="1"/>
  <c r="D366" i="129"/>
  <c r="D364" i="129" s="1"/>
  <c r="C366" i="129"/>
  <c r="C364" i="129" s="1"/>
  <c r="G355" i="129"/>
  <c r="G354" i="129" s="1"/>
  <c r="G353" i="129" s="1"/>
  <c r="G352" i="129" s="1"/>
  <c r="F354" i="129"/>
  <c r="F353" i="129" s="1"/>
  <c r="F352" i="129" s="1"/>
  <c r="G351" i="129"/>
  <c r="G367" i="129" s="1"/>
  <c r="G366" i="129" s="1"/>
  <c r="G364" i="129" s="1"/>
  <c r="F350" i="129"/>
  <c r="F349" i="129" s="1"/>
  <c r="D344" i="129"/>
  <c r="C344" i="129"/>
  <c r="D340" i="129"/>
  <c r="C340" i="129"/>
  <c r="C339" i="129" s="1"/>
  <c r="G339" i="129"/>
  <c r="G338" i="129" s="1"/>
  <c r="G337" i="129" s="1"/>
  <c r="F339" i="129"/>
  <c r="F338" i="129" s="1"/>
  <c r="F337" i="129" s="1"/>
  <c r="D339" i="129"/>
  <c r="D336" i="129"/>
  <c r="D334" i="129" s="1"/>
  <c r="C336" i="129"/>
  <c r="C334" i="129" s="1"/>
  <c r="G335" i="129"/>
  <c r="G334" i="129" s="1"/>
  <c r="F335" i="129"/>
  <c r="F334" i="129" s="1"/>
  <c r="G323" i="129"/>
  <c r="G318" i="129" s="1"/>
  <c r="D323" i="129"/>
  <c r="D318" i="129" s="1"/>
  <c r="G320" i="129"/>
  <c r="F320" i="129"/>
  <c r="D320" i="129"/>
  <c r="C320" i="129"/>
  <c r="G319" i="129"/>
  <c r="F319" i="129"/>
  <c r="D319" i="129"/>
  <c r="C319" i="129"/>
  <c r="F318" i="129"/>
  <c r="C318" i="129"/>
  <c r="D316" i="129"/>
  <c r="D315" i="129" s="1"/>
  <c r="G315" i="129"/>
  <c r="F315" i="129"/>
  <c r="C315" i="129"/>
  <c r="F312" i="129"/>
  <c r="D312" i="129"/>
  <c r="C312" i="129"/>
  <c r="G309" i="129"/>
  <c r="F309" i="129"/>
  <c r="D309" i="129"/>
  <c r="C309" i="129"/>
  <c r="D306" i="129"/>
  <c r="D305" i="129"/>
  <c r="G304" i="129"/>
  <c r="F304" i="129"/>
  <c r="C304" i="129"/>
  <c r="D301" i="129"/>
  <c r="D300" i="129" s="1"/>
  <c r="D298" i="129" s="1"/>
  <c r="F300" i="129"/>
  <c r="F298" i="129" s="1"/>
  <c r="C300" i="129"/>
  <c r="C298" i="129" s="1"/>
  <c r="G288" i="129"/>
  <c r="F288" i="129"/>
  <c r="G286" i="129"/>
  <c r="G314" i="129" s="1"/>
  <c r="G312" i="129" s="1"/>
  <c r="F285" i="129"/>
  <c r="F284" i="129" s="1"/>
  <c r="F283" i="129" s="1"/>
  <c r="F281" i="129"/>
  <c r="F280" i="129" s="1"/>
  <c r="D272" i="129"/>
  <c r="C272" i="129"/>
  <c r="D271" i="129"/>
  <c r="G270" i="129"/>
  <c r="F270" i="129"/>
  <c r="C268" i="129"/>
  <c r="C267" i="129" s="1"/>
  <c r="G267" i="129"/>
  <c r="G266" i="129" s="1"/>
  <c r="G265" i="129" s="1"/>
  <c r="F267" i="129"/>
  <c r="F266" i="129" s="1"/>
  <c r="F265" i="129" s="1"/>
  <c r="D264" i="129"/>
  <c r="D262" i="129" s="1"/>
  <c r="C264" i="129"/>
  <c r="C262" i="129" s="1"/>
  <c r="F263" i="129"/>
  <c r="F262" i="129" s="1"/>
  <c r="G251" i="129"/>
  <c r="G246" i="129" s="1"/>
  <c r="G248" i="129"/>
  <c r="F248" i="129"/>
  <c r="D248" i="129"/>
  <c r="C248" i="129"/>
  <c r="G247" i="129"/>
  <c r="F247" i="129"/>
  <c r="D247" i="129"/>
  <c r="C247" i="129"/>
  <c r="F246" i="129"/>
  <c r="D246" i="129"/>
  <c r="C246" i="129"/>
  <c r="G243" i="129"/>
  <c r="F243" i="129"/>
  <c r="D243" i="129"/>
  <c r="C243" i="129"/>
  <c r="G242" i="129"/>
  <c r="G240" i="129" s="1"/>
  <c r="F240" i="129"/>
  <c r="C240" i="129"/>
  <c r="G237" i="129"/>
  <c r="F237" i="129"/>
  <c r="D237" i="129"/>
  <c r="C237" i="129"/>
  <c r="D236" i="129"/>
  <c r="G232" i="129"/>
  <c r="F232" i="129"/>
  <c r="D232" i="129"/>
  <c r="C232" i="129"/>
  <c r="D229" i="129"/>
  <c r="D228" i="129" s="1"/>
  <c r="D226" i="129" s="1"/>
  <c r="F228" i="129"/>
  <c r="F226" i="129" s="1"/>
  <c r="C228" i="129"/>
  <c r="C226" i="129" s="1"/>
  <c r="G221" i="129"/>
  <c r="G216" i="129" s="1"/>
  <c r="G218" i="129"/>
  <c r="F218" i="129"/>
  <c r="D218" i="129"/>
  <c r="C218" i="129"/>
  <c r="G217" i="129"/>
  <c r="F217" i="129"/>
  <c r="D217" i="129"/>
  <c r="C217" i="129"/>
  <c r="F216" i="129"/>
  <c r="D216" i="129"/>
  <c r="C216" i="129"/>
  <c r="G213" i="129"/>
  <c r="F213" i="129"/>
  <c r="D213" i="129"/>
  <c r="C213" i="129"/>
  <c r="G212" i="129"/>
  <c r="G210" i="129" s="1"/>
  <c r="D212" i="129"/>
  <c r="D210" i="129" s="1"/>
  <c r="F210" i="129"/>
  <c r="C210" i="129"/>
  <c r="G207" i="129"/>
  <c r="F207" i="129"/>
  <c r="D207" i="129"/>
  <c r="C207" i="129"/>
  <c r="D206" i="129"/>
  <c r="G202" i="129"/>
  <c r="F202" i="129"/>
  <c r="D202" i="129"/>
  <c r="C202" i="129"/>
  <c r="G199" i="129"/>
  <c r="G198" i="129" s="1"/>
  <c r="G196" i="129" s="1"/>
  <c r="D199" i="129"/>
  <c r="D198" i="129" s="1"/>
  <c r="D196" i="129" s="1"/>
  <c r="F198" i="129"/>
  <c r="F196" i="129" s="1"/>
  <c r="C198" i="129"/>
  <c r="C196" i="129" s="1"/>
  <c r="G182" i="129"/>
  <c r="F182" i="129"/>
  <c r="G179" i="129"/>
  <c r="G178" i="129" s="1"/>
  <c r="G177" i="129" s="1"/>
  <c r="F179" i="129"/>
  <c r="F178" i="129" s="1"/>
  <c r="F177" i="129" s="1"/>
  <c r="D179" i="129"/>
  <c r="D242" i="129" s="1"/>
  <c r="D240" i="129" s="1"/>
  <c r="C179" i="129"/>
  <c r="C178" i="129" s="1"/>
  <c r="C177" i="129" s="1"/>
  <c r="F175" i="129"/>
  <c r="F174" i="129" s="1"/>
  <c r="D175" i="129"/>
  <c r="D174" i="129" s="1"/>
  <c r="C175" i="129"/>
  <c r="C174" i="129" s="1"/>
  <c r="G166" i="129"/>
  <c r="F166" i="129"/>
  <c r="G163" i="129"/>
  <c r="G162" i="129" s="1"/>
  <c r="G161" i="129" s="1"/>
  <c r="F163" i="129"/>
  <c r="F162" i="129" s="1"/>
  <c r="F161" i="129" s="1"/>
  <c r="D163" i="129"/>
  <c r="D162" i="129" s="1"/>
  <c r="D161" i="129" s="1"/>
  <c r="G170" i="129" s="1"/>
  <c r="C163" i="129"/>
  <c r="C162" i="129" s="1"/>
  <c r="C161" i="129" s="1"/>
  <c r="G159" i="129"/>
  <c r="G158" i="129" s="1"/>
  <c r="F159" i="129"/>
  <c r="F158" i="129" s="1"/>
  <c r="D159" i="129"/>
  <c r="D158" i="129" s="1"/>
  <c r="C159" i="129"/>
  <c r="C158" i="129" s="1"/>
  <c r="G146" i="129"/>
  <c r="F146" i="129"/>
  <c r="D146" i="129"/>
  <c r="C146" i="129"/>
  <c r="G145" i="129"/>
  <c r="F145" i="129"/>
  <c r="D145" i="129"/>
  <c r="C145" i="129"/>
  <c r="G144" i="129"/>
  <c r="F144" i="129"/>
  <c r="D144" i="129"/>
  <c r="C144" i="129"/>
  <c r="G141" i="129"/>
  <c r="F141" i="129"/>
  <c r="D141" i="129"/>
  <c r="C141" i="129"/>
  <c r="G139" i="129"/>
  <c r="G138" i="129" s="1"/>
  <c r="F138" i="129"/>
  <c r="C138" i="129"/>
  <c r="G135" i="129"/>
  <c r="F135" i="129"/>
  <c r="D135" i="129"/>
  <c r="C135" i="129"/>
  <c r="D134" i="129"/>
  <c r="G130" i="129"/>
  <c r="F130" i="129"/>
  <c r="D130" i="129"/>
  <c r="C130" i="129"/>
  <c r="G127" i="129"/>
  <c r="G126" i="129" s="1"/>
  <c r="G124" i="129" s="1"/>
  <c r="D127" i="129"/>
  <c r="D126" i="129" s="1"/>
  <c r="D124" i="129" s="1"/>
  <c r="F126" i="129"/>
  <c r="F124" i="129" s="1"/>
  <c r="C126" i="129"/>
  <c r="C124" i="129" s="1"/>
  <c r="G119" i="129"/>
  <c r="F119" i="129"/>
  <c r="D119" i="129"/>
  <c r="C119" i="129"/>
  <c r="G118" i="129"/>
  <c r="F118" i="129"/>
  <c r="D118" i="129"/>
  <c r="C118" i="129"/>
  <c r="G117" i="129"/>
  <c r="F117" i="129"/>
  <c r="D117" i="129"/>
  <c r="C117" i="129"/>
  <c r="G114" i="129"/>
  <c r="F114" i="129"/>
  <c r="D114" i="129"/>
  <c r="C114" i="129"/>
  <c r="D113" i="129"/>
  <c r="D111" i="129" s="1"/>
  <c r="G112" i="129"/>
  <c r="G111" i="129" s="1"/>
  <c r="F111" i="129"/>
  <c r="C111" i="129"/>
  <c r="G108" i="129"/>
  <c r="F108" i="129"/>
  <c r="D108" i="129"/>
  <c r="C108" i="129"/>
  <c r="D107" i="129"/>
  <c r="G103" i="129"/>
  <c r="F103" i="129"/>
  <c r="D103" i="129"/>
  <c r="C103" i="129"/>
  <c r="G100" i="129"/>
  <c r="G99" i="129" s="1"/>
  <c r="G97" i="129" s="1"/>
  <c r="D100" i="129"/>
  <c r="D99" i="129" s="1"/>
  <c r="D97" i="129" s="1"/>
  <c r="F99" i="129"/>
  <c r="F97" i="129" s="1"/>
  <c r="C99" i="129"/>
  <c r="C97" i="129" s="1"/>
  <c r="G92" i="129"/>
  <c r="F92" i="129"/>
  <c r="D92" i="129"/>
  <c r="C92" i="129"/>
  <c r="G91" i="129"/>
  <c r="F91" i="129"/>
  <c r="D91" i="129"/>
  <c r="C91" i="129"/>
  <c r="G90" i="129"/>
  <c r="F90" i="129"/>
  <c r="D90" i="129"/>
  <c r="C90" i="129"/>
  <c r="G87" i="129"/>
  <c r="F87" i="129"/>
  <c r="D87" i="129"/>
  <c r="C87" i="129"/>
  <c r="D86" i="129"/>
  <c r="D84" i="129" s="1"/>
  <c r="F84" i="129"/>
  <c r="C84" i="129"/>
  <c r="G81" i="129"/>
  <c r="F81" i="129"/>
  <c r="D81" i="129"/>
  <c r="C81" i="129"/>
  <c r="D80" i="129"/>
  <c r="G76" i="129"/>
  <c r="F76" i="129"/>
  <c r="D76" i="129"/>
  <c r="C76" i="129"/>
  <c r="D73" i="129"/>
  <c r="D72" i="129" s="1"/>
  <c r="D70" i="129" s="1"/>
  <c r="F72" i="129"/>
  <c r="F70" i="129" s="1"/>
  <c r="C72" i="129"/>
  <c r="C70" i="129" s="1"/>
  <c r="G59" i="129"/>
  <c r="G58" i="129" s="1"/>
  <c r="G57" i="129" s="1"/>
  <c r="F59" i="129"/>
  <c r="F58" i="129" s="1"/>
  <c r="F57" i="129" s="1"/>
  <c r="D59" i="129"/>
  <c r="D140" i="129" s="1"/>
  <c r="D138" i="129" s="1"/>
  <c r="C59" i="129"/>
  <c r="C58" i="129" s="1"/>
  <c r="C57" i="129" s="1"/>
  <c r="G55" i="129"/>
  <c r="G54" i="129" s="1"/>
  <c r="F55" i="129"/>
  <c r="F54" i="129" s="1"/>
  <c r="D55" i="129"/>
  <c r="D54" i="129" s="1"/>
  <c r="C55" i="129"/>
  <c r="C54" i="129" s="1"/>
  <c r="G50" i="129"/>
  <c r="G49" i="129" s="1"/>
  <c r="G48" i="129" s="1"/>
  <c r="F50" i="129"/>
  <c r="F49" i="129" s="1"/>
  <c r="F48" i="129" s="1"/>
  <c r="D50" i="129"/>
  <c r="D49" i="129" s="1"/>
  <c r="D48" i="129" s="1"/>
  <c r="C50" i="129"/>
  <c r="C49" i="129" s="1"/>
  <c r="C48" i="129" s="1"/>
  <c r="G46" i="129"/>
  <c r="F46" i="129"/>
  <c r="D46" i="129"/>
  <c r="D45" i="129" s="1"/>
  <c r="C46" i="129"/>
  <c r="C45" i="129" s="1"/>
  <c r="G45" i="129"/>
  <c r="F45" i="129"/>
  <c r="G42" i="129"/>
  <c r="G85" i="129" s="1"/>
  <c r="G84" i="129" s="1"/>
  <c r="F41" i="129"/>
  <c r="F40" i="129" s="1"/>
  <c r="F39" i="129" s="1"/>
  <c r="D41" i="129"/>
  <c r="D40" i="129" s="1"/>
  <c r="D39" i="129" s="1"/>
  <c r="C41" i="129"/>
  <c r="C40" i="129" s="1"/>
  <c r="C39" i="129" s="1"/>
  <c r="G38" i="129"/>
  <c r="G73" i="129" s="1"/>
  <c r="G72" i="129" s="1"/>
  <c r="G70" i="129" s="1"/>
  <c r="F37" i="129"/>
  <c r="F36" i="129" s="1"/>
  <c r="D37" i="129"/>
  <c r="D36" i="129" s="1"/>
  <c r="C37" i="129"/>
  <c r="C36" i="129" s="1"/>
  <c r="G30" i="129"/>
  <c r="G29" i="129" s="1"/>
  <c r="G28" i="129" s="1"/>
  <c r="F30" i="129"/>
  <c r="F29" i="129" s="1"/>
  <c r="F28" i="129" s="1"/>
  <c r="D30" i="129"/>
  <c r="D29" i="129" s="1"/>
  <c r="D28" i="129" s="1"/>
  <c r="C30" i="129"/>
  <c r="C29" i="129" s="1"/>
  <c r="C28" i="129" s="1"/>
  <c r="G26" i="129"/>
  <c r="G25" i="129" s="1"/>
  <c r="F26" i="129"/>
  <c r="F25" i="129" s="1"/>
  <c r="D26" i="129"/>
  <c r="D25" i="129" s="1"/>
  <c r="C26" i="129"/>
  <c r="C25" i="129" s="1"/>
  <c r="G264" i="129" l="1"/>
  <c r="G263" i="129" s="1"/>
  <c r="G262" i="129" s="1"/>
  <c r="G269" i="129" s="1"/>
  <c r="G275" i="129"/>
  <c r="G176" i="129"/>
  <c r="G229" i="129" s="1"/>
  <c r="G228" i="129" s="1"/>
  <c r="G226" i="129" s="1"/>
  <c r="F437" i="129"/>
  <c r="F436" i="129" s="1"/>
  <c r="F451" i="129" s="1"/>
  <c r="G437" i="129"/>
  <c r="G436" i="129" s="1"/>
  <c r="D437" i="129"/>
  <c r="D436" i="129" s="1"/>
  <c r="D451" i="129" s="1"/>
  <c r="C369" i="129"/>
  <c r="C730" i="129"/>
  <c r="C729" i="129" s="1"/>
  <c r="C744" i="129" s="1"/>
  <c r="D1324" i="129"/>
  <c r="D1323" i="129" s="1"/>
  <c r="D1322" i="129" s="1"/>
  <c r="D1308" i="129"/>
  <c r="D1307" i="129" s="1"/>
  <c r="D730" i="129"/>
  <c r="F730" i="129"/>
  <c r="D368" i="129"/>
  <c r="D383" i="129" s="1"/>
  <c r="C437" i="129"/>
  <c r="C436" i="129" s="1"/>
  <c r="C451" i="129" s="1"/>
  <c r="D1166" i="129"/>
  <c r="G102" i="129"/>
  <c r="G101" i="129" s="1"/>
  <c r="G116" i="129" s="1"/>
  <c r="D1283" i="129"/>
  <c r="D1257" i="129"/>
  <c r="G1341" i="129"/>
  <c r="G1334" i="129" s="1"/>
  <c r="F1395" i="129"/>
  <c r="G1483" i="129"/>
  <c r="G1476" i="129" s="1"/>
  <c r="G1475" i="129" s="1"/>
  <c r="C975" i="129"/>
  <c r="C974" i="129" s="1"/>
  <c r="C989" i="129" s="1"/>
  <c r="F975" i="129"/>
  <c r="F974" i="129" s="1"/>
  <c r="F989" i="129" s="1"/>
  <c r="D1009" i="129"/>
  <c r="D1008" i="129" s="1"/>
  <c r="F1192" i="129"/>
  <c r="D1276" i="129"/>
  <c r="D1269" i="129" s="1"/>
  <c r="F1464" i="129"/>
  <c r="F129" i="129"/>
  <c r="F128" i="129" s="1"/>
  <c r="F143" i="129" s="1"/>
  <c r="C338" i="129"/>
  <c r="G15" i="129"/>
  <c r="D15" i="129"/>
  <c r="C403" i="129"/>
  <c r="C201" i="129"/>
  <c r="C200" i="129" s="1"/>
  <c r="C215" i="129" s="1"/>
  <c r="C231" i="129"/>
  <c r="F1364" i="129"/>
  <c r="C368" i="129"/>
  <c r="C383" i="129" s="1"/>
  <c r="C542" i="129"/>
  <c r="C548" i="129" s="1"/>
  <c r="F303" i="129"/>
  <c r="F302" i="129" s="1"/>
  <c r="F317" i="129" s="1"/>
  <c r="C1084" i="129"/>
  <c r="C1083" i="129" s="1"/>
  <c r="C1098" i="129" s="1"/>
  <c r="C1276" i="129"/>
  <c r="C1269" i="129" s="1"/>
  <c r="C1268" i="129" s="1"/>
  <c r="F1341" i="129"/>
  <c r="F1334" i="129" s="1"/>
  <c r="F1333" i="129" s="1"/>
  <c r="G1531" i="129"/>
  <c r="G1530" i="129" s="1"/>
  <c r="G1529" i="129" s="1"/>
  <c r="D1548" i="129"/>
  <c r="D1541" i="129" s="1"/>
  <c r="C1257" i="129"/>
  <c r="D338" i="129"/>
  <c r="C1063" i="129"/>
  <c r="G1211" i="129"/>
  <c r="G1204" i="129" s="1"/>
  <c r="G1203" i="129" s="1"/>
  <c r="F1483" i="129"/>
  <c r="F1476" i="129" s="1"/>
  <c r="F1475" i="129" s="1"/>
  <c r="G41" i="129"/>
  <c r="G40" i="129" s="1"/>
  <c r="G39" i="129" s="1"/>
  <c r="D1063" i="129"/>
  <c r="C1111" i="129"/>
  <c r="C1110" i="129" s="1"/>
  <c r="C1125" i="129" s="1"/>
  <c r="F1322" i="129"/>
  <c r="G1381" i="129"/>
  <c r="G1380" i="129" s="1"/>
  <c r="G1379" i="129" s="1"/>
  <c r="D1555" i="129"/>
  <c r="D1115" i="129"/>
  <c r="C75" i="129"/>
  <c r="C74" i="129" s="1"/>
  <c r="C89" i="129" s="1"/>
  <c r="D178" i="129"/>
  <c r="D177" i="129" s="1"/>
  <c r="F201" i="129"/>
  <c r="F200" i="129" s="1"/>
  <c r="F215" i="129" s="1"/>
  <c r="C303" i="129"/>
  <c r="C302" i="129" s="1"/>
  <c r="C317" i="129" s="1"/>
  <c r="G451" i="129"/>
  <c r="G1464" i="129"/>
  <c r="C1529" i="129"/>
  <c r="F712" i="129"/>
  <c r="F269" i="129"/>
  <c r="G175" i="129"/>
  <c r="G174" i="129" s="1"/>
  <c r="G181" i="129" s="1"/>
  <c r="F165" i="129"/>
  <c r="F181" i="129"/>
  <c r="C230" i="129"/>
  <c r="C245" i="129" s="1"/>
  <c r="C1548" i="129"/>
  <c r="C1541" i="129" s="1"/>
  <c r="C1540" i="129" s="1"/>
  <c r="G37" i="129"/>
  <c r="G36" i="129" s="1"/>
  <c r="F287" i="129"/>
  <c r="D403" i="129"/>
  <c r="C588" i="129"/>
  <c r="C587" i="129" s="1"/>
  <c r="C602" i="129" s="1"/>
  <c r="G975" i="129"/>
  <c r="G974" i="129" s="1"/>
  <c r="G989" i="129" s="1"/>
  <c r="D307" i="129"/>
  <c r="D304" i="129" s="1"/>
  <c r="D303" i="129" s="1"/>
  <c r="D302" i="129" s="1"/>
  <c r="D317" i="129" s="1"/>
  <c r="D268" i="129"/>
  <c r="D267" i="129" s="1"/>
  <c r="D266" i="129" s="1"/>
  <c r="G712" i="129"/>
  <c r="D750" i="129" s="1"/>
  <c r="D745" i="129" s="1"/>
  <c r="F102" i="129"/>
  <c r="F101" i="129" s="1"/>
  <c r="F116" i="129" s="1"/>
  <c r="F231" i="129"/>
  <c r="F230" i="129" s="1"/>
  <c r="F245" i="129" s="1"/>
  <c r="G350" i="129"/>
  <c r="G349" i="129" s="1"/>
  <c r="F729" i="129"/>
  <c r="F744" i="129" s="1"/>
  <c r="D1032" i="129"/>
  <c r="D1031" i="129" s="1"/>
  <c r="F75" i="129"/>
  <c r="F74" i="129" s="1"/>
  <c r="F89" i="129" s="1"/>
  <c r="D102" i="129"/>
  <c r="D101" i="129" s="1"/>
  <c r="D116" i="129" s="1"/>
  <c r="C102" i="129"/>
  <c r="C101" i="129" s="1"/>
  <c r="C116" i="129" s="1"/>
  <c r="C129" i="129"/>
  <c r="C128" i="129" s="1"/>
  <c r="C143" i="129" s="1"/>
  <c r="G129" i="129"/>
  <c r="G128" i="129" s="1"/>
  <c r="G143" i="129" s="1"/>
  <c r="G231" i="129"/>
  <c r="G230" i="129" s="1"/>
  <c r="G245" i="129" s="1"/>
  <c r="C266" i="129"/>
  <c r="G285" i="129"/>
  <c r="G284" i="129" s="1"/>
  <c r="G283" i="129" s="1"/>
  <c r="F368" i="129"/>
  <c r="F383" i="129" s="1"/>
  <c r="D540" i="129"/>
  <c r="D539" i="129" s="1"/>
  <c r="G730" i="129"/>
  <c r="G729" i="129" s="1"/>
  <c r="G744" i="129" s="1"/>
  <c r="D729" i="129"/>
  <c r="D744" i="129" s="1"/>
  <c r="G1192" i="129"/>
  <c r="G1364" i="129"/>
  <c r="F1414" i="129"/>
  <c r="F1407" i="129" s="1"/>
  <c r="F1406" i="129" s="1"/>
  <c r="G303" i="129"/>
  <c r="G302" i="129" s="1"/>
  <c r="F1211" i="129"/>
  <c r="F1204" i="129" s="1"/>
  <c r="F1203" i="129" s="1"/>
  <c r="F1379" i="129"/>
  <c r="G1395" i="129"/>
  <c r="G1414" i="129"/>
  <c r="G1407" i="129" s="1"/>
  <c r="G1406" i="129" s="1"/>
  <c r="G165" i="129"/>
  <c r="G301" i="129"/>
  <c r="G300" i="129" s="1"/>
  <c r="G298" i="129" s="1"/>
  <c r="C572" i="129"/>
  <c r="D58" i="129"/>
  <c r="D57" i="129" s="1"/>
  <c r="D129" i="129"/>
  <c r="D128" i="129" s="1"/>
  <c r="D143" i="129" s="1"/>
  <c r="G1259" i="129"/>
  <c r="G1258" i="129" s="1"/>
  <c r="G1257" i="129" s="1"/>
  <c r="G1243" i="129"/>
  <c r="G1242" i="129" s="1"/>
  <c r="D231" i="129"/>
  <c r="D230" i="129" s="1"/>
  <c r="D245" i="129" s="1"/>
  <c r="D601" i="129"/>
  <c r="D600" i="129" s="1"/>
  <c r="D546" i="129"/>
  <c r="D542" i="129" s="1"/>
  <c r="D588" i="129"/>
  <c r="D1141" i="129"/>
  <c r="D1114" i="129"/>
  <c r="D75" i="129"/>
  <c r="D74" i="129" s="1"/>
  <c r="D89" i="129" s="1"/>
  <c r="G75" i="129"/>
  <c r="G74" i="129" s="1"/>
  <c r="G89" i="129" s="1"/>
  <c r="D201" i="129"/>
  <c r="D200" i="129" s="1"/>
  <c r="D215" i="129" s="1"/>
  <c r="G201" i="129"/>
  <c r="G200" i="129" s="1"/>
  <c r="G215" i="129" s="1"/>
  <c r="G379" i="129"/>
  <c r="G378" i="129" s="1"/>
  <c r="G369" i="129" s="1"/>
  <c r="G368" i="129" s="1"/>
  <c r="G383" i="129" s="1"/>
  <c r="D566" i="129"/>
  <c r="D572" i="129" s="1"/>
  <c r="D1529" i="129"/>
  <c r="D1140" i="129"/>
  <c r="D1139" i="129" s="1"/>
  <c r="D1138" i="129" s="1"/>
  <c r="D1137" i="129" s="1"/>
  <c r="D1152" i="129" s="1"/>
  <c r="D1113" i="129"/>
  <c r="D1085" i="129"/>
  <c r="D1084" i="129" s="1"/>
  <c r="D1083" i="129" s="1"/>
  <c r="D1098" i="129" s="1"/>
  <c r="G1348" i="129"/>
  <c r="D986" i="129"/>
  <c r="D984" i="129" s="1"/>
  <c r="D975" i="129" s="1"/>
  <c r="D974" i="129" s="1"/>
  <c r="D989" i="129" s="1"/>
  <c r="C1032" i="129"/>
  <c r="C1031" i="129" s="1"/>
  <c r="C1046" i="129" s="1"/>
  <c r="G1322" i="129"/>
  <c r="C1138" i="129"/>
  <c r="C1137" i="129" s="1"/>
  <c r="C1152" i="129" s="1"/>
  <c r="D2420" i="106"/>
  <c r="C2420" i="106"/>
  <c r="D2416" i="106"/>
  <c r="D2415" i="106" s="1"/>
  <c r="C2416" i="106"/>
  <c r="C2415" i="106" s="1"/>
  <c r="C2412" i="106"/>
  <c r="C2411" i="106" s="1"/>
  <c r="D2411" i="106"/>
  <c r="D2406" i="106"/>
  <c r="C2406" i="106"/>
  <c r="D2402" i="106"/>
  <c r="D2401" i="106" s="1"/>
  <c r="D2400" i="106" s="1"/>
  <c r="C2402" i="106"/>
  <c r="C2401" i="106" s="1"/>
  <c r="C2398" i="106"/>
  <c r="C2397" i="106" s="1"/>
  <c r="D2397" i="106"/>
  <c r="G282" i="129" l="1"/>
  <c r="G281" i="129" s="1"/>
  <c r="G280" i="129" s="1"/>
  <c r="G287" i="129" s="1"/>
  <c r="G1333" i="129"/>
  <c r="D1268" i="129"/>
  <c r="D1046" i="129"/>
  <c r="G1027" i="129"/>
  <c r="D2414" i="106"/>
  <c r="D1112" i="129"/>
  <c r="D1111" i="129" s="1"/>
  <c r="D1110" i="129" s="1"/>
  <c r="D1125" i="129" s="1"/>
  <c r="D1540" i="129"/>
  <c r="G317" i="129"/>
  <c r="D548" i="129"/>
  <c r="D587" i="129"/>
  <c r="D602" i="129" s="1"/>
  <c r="C2400" i="106"/>
  <c r="C2414" i="106"/>
  <c r="G15" i="134" l="1"/>
  <c r="D15" i="134"/>
  <c r="F111" i="134"/>
  <c r="F110" i="134"/>
  <c r="F108" i="134" s="1"/>
  <c r="G108" i="134"/>
  <c r="F104" i="134"/>
  <c r="F103" i="134"/>
  <c r="F101" i="134"/>
  <c r="F99" i="134"/>
  <c r="G95" i="134"/>
  <c r="G94" i="134" s="1"/>
  <c r="F95" i="134"/>
  <c r="G90" i="134"/>
  <c r="G76" i="134" s="1"/>
  <c r="F90" i="134"/>
  <c r="F88" i="134"/>
  <c r="F87" i="134"/>
  <c r="F85" i="134"/>
  <c r="F84" i="134"/>
  <c r="F82" i="134"/>
  <c r="F81" i="134" s="1"/>
  <c r="F80" i="134" s="1"/>
  <c r="F79" i="134" s="1"/>
  <c r="F76" i="134" s="1"/>
  <c r="D81" i="134"/>
  <c r="D76" i="134" s="1"/>
  <c r="C81" i="134"/>
  <c r="C80" i="134" s="1"/>
  <c r="C79" i="134" s="1"/>
  <c r="D80" i="134"/>
  <c r="D79" i="134" s="1"/>
  <c r="D77" i="134"/>
  <c r="C77" i="134"/>
  <c r="C76" i="134"/>
  <c r="F65" i="134"/>
  <c r="F64" i="134"/>
  <c r="F62" i="134" s="1"/>
  <c r="G62" i="134"/>
  <c r="F60" i="134"/>
  <c r="F59" i="134"/>
  <c r="G55" i="134"/>
  <c r="F55" i="134"/>
  <c r="D55" i="134"/>
  <c r="C55" i="134"/>
  <c r="G54" i="134"/>
  <c r="G53" i="134" s="1"/>
  <c r="D54" i="134"/>
  <c r="D53" i="134" s="1"/>
  <c r="C54" i="134"/>
  <c r="C53" i="134" s="1"/>
  <c r="G51" i="134"/>
  <c r="F51" i="134"/>
  <c r="D51" i="134"/>
  <c r="C51" i="134"/>
  <c r="G50" i="134"/>
  <c r="F50" i="134"/>
  <c r="D50" i="134"/>
  <c r="C50" i="134"/>
  <c r="F44" i="134"/>
  <c r="F43" i="134"/>
  <c r="G41" i="134"/>
  <c r="F41" i="134"/>
  <c r="F39" i="134"/>
  <c r="F38" i="134" s="1"/>
  <c r="G34" i="134"/>
  <c r="G33" i="134" s="1"/>
  <c r="F34" i="134"/>
  <c r="G30" i="134"/>
  <c r="F30" i="134"/>
  <c r="G29" i="134"/>
  <c r="F29" i="134"/>
  <c r="G13" i="150"/>
  <c r="G12" i="150"/>
  <c r="D13" i="150"/>
  <c r="D12" i="150"/>
  <c r="G11" i="150"/>
  <c r="D11" i="150"/>
  <c r="F54" i="134" l="1"/>
  <c r="F53" i="134" s="1"/>
  <c r="F94" i="134"/>
  <c r="F33" i="134"/>
  <c r="F32" i="134" s="1"/>
  <c r="G93" i="134"/>
  <c r="G32" i="134"/>
  <c r="F93" i="134"/>
  <c r="F115" i="134" s="1"/>
  <c r="A44" i="108" l="1"/>
  <c r="A29" i="135"/>
  <c r="A49" i="137"/>
  <c r="G15" i="108"/>
  <c r="G17" i="167" s="1"/>
  <c r="D15" i="108"/>
  <c r="D17" i="167" s="1"/>
  <c r="D224" i="108"/>
  <c r="D213" i="108"/>
  <c r="A153" i="108"/>
  <c r="A207" i="108" s="1"/>
  <c r="A257" i="108" s="1"/>
  <c r="G29" i="108"/>
  <c r="A279" i="108" l="1"/>
  <c r="A23" i="126"/>
  <c r="A232" i="108"/>
  <c r="A178" i="108"/>
  <c r="A124" i="108"/>
  <c r="D3479" i="106"/>
  <c r="D3478" i="106" s="1"/>
  <c r="D3477" i="106" s="1"/>
  <c r="D3476" i="106" s="1"/>
  <c r="D3475" i="106" s="1"/>
  <c r="D3474" i="106" s="1"/>
  <c r="D3447" i="106"/>
  <c r="D3446" i="106" s="1"/>
  <c r="D3445" i="106" s="1"/>
  <c r="D3444" i="106" s="1"/>
  <c r="D3443" i="106" s="1"/>
  <c r="D3442" i="106" s="1"/>
  <c r="D3415" i="106"/>
  <c r="D3414" i="106" s="1"/>
  <c r="D3413" i="106" s="1"/>
  <c r="D3412" i="106" s="1"/>
  <c r="D3411" i="106" s="1"/>
  <c r="D3410" i="106" s="1"/>
  <c r="D3397" i="106"/>
  <c r="D3396" i="106" s="1"/>
  <c r="D3395" i="106" s="1"/>
  <c r="D3394" i="106" s="1"/>
  <c r="D3393" i="106" s="1"/>
  <c r="D3392" i="106" s="1"/>
  <c r="D3359" i="106"/>
  <c r="D3358" i="106" s="1"/>
  <c r="D3357" i="106" s="1"/>
  <c r="D3356" i="106" s="1"/>
  <c r="D3355" i="106" s="1"/>
  <c r="D3354" i="106" s="1"/>
  <c r="D3327" i="106"/>
  <c r="D3326" i="106" s="1"/>
  <c r="D3325" i="106" s="1"/>
  <c r="D3324" i="106" s="1"/>
  <c r="D3323" i="106" s="1"/>
  <c r="D3322" i="106" s="1"/>
  <c r="D3295" i="106"/>
  <c r="D3294" i="106"/>
  <c r="D3293" i="106" s="1"/>
  <c r="D3292" i="106" s="1"/>
  <c r="D3291" i="106" s="1"/>
  <c r="D3290" i="106" s="1"/>
  <c r="G3280" i="106"/>
  <c r="F3280" i="106"/>
  <c r="G3276" i="106"/>
  <c r="G3275" i="106" s="1"/>
  <c r="G3274" i="106" s="1"/>
  <c r="F3276" i="106"/>
  <c r="F3275" i="106" s="1"/>
  <c r="F3274" i="106" s="1"/>
  <c r="D3274" i="106"/>
  <c r="D3273" i="106" s="1"/>
  <c r="D3272" i="106" s="1"/>
  <c r="D3271" i="106" s="1"/>
  <c r="D3270" i="106" s="1"/>
  <c r="D3269" i="106" s="1"/>
  <c r="G3271" i="106"/>
  <c r="G3269" i="106" s="1"/>
  <c r="F3271" i="106"/>
  <c r="F3269" i="106"/>
  <c r="D3236" i="106"/>
  <c r="D3235" i="106" s="1"/>
  <c r="D3234" i="106" s="1"/>
  <c r="D3233" i="106" s="1"/>
  <c r="D3232" i="106" s="1"/>
  <c r="D3231" i="106" s="1"/>
  <c r="D3204" i="106"/>
  <c r="D3203" i="106" s="1"/>
  <c r="D3202" i="106" s="1"/>
  <c r="D3201" i="106" s="1"/>
  <c r="D3200" i="106" s="1"/>
  <c r="D3199" i="106" s="1"/>
  <c r="D3172" i="106"/>
  <c r="D3171" i="106" s="1"/>
  <c r="D3170" i="106" s="1"/>
  <c r="D3169" i="106" s="1"/>
  <c r="D3168" i="106" s="1"/>
  <c r="D3167" i="106" s="1"/>
  <c r="F3157" i="106"/>
  <c r="G3153" i="106"/>
  <c r="G3152" i="106" s="1"/>
  <c r="G3151" i="106" s="1"/>
  <c r="F3153" i="106"/>
  <c r="F3152" i="106" s="1"/>
  <c r="D3152" i="106"/>
  <c r="D3151" i="106" s="1"/>
  <c r="D3150" i="106" s="1"/>
  <c r="D3149" i="106" s="1"/>
  <c r="D3148" i="106" s="1"/>
  <c r="D3147" i="106" s="1"/>
  <c r="G3149" i="106"/>
  <c r="G3147" i="106" s="1"/>
  <c r="F3149" i="106"/>
  <c r="F3147" i="106" s="1"/>
  <c r="D3114" i="106"/>
  <c r="D3113" i="106" s="1"/>
  <c r="D3112" i="106" s="1"/>
  <c r="D3082" i="106"/>
  <c r="D3081" i="106" s="1"/>
  <c r="D3080" i="106" s="1"/>
  <c r="D3050" i="106"/>
  <c r="D3049" i="106" s="1"/>
  <c r="D3048" i="106" s="1"/>
  <c r="D3047" i="106" s="1"/>
  <c r="D3046" i="106" s="1"/>
  <c r="D3045" i="106" s="1"/>
  <c r="G3035" i="106"/>
  <c r="G3034" i="106" s="1"/>
  <c r="G3033" i="106" s="1"/>
  <c r="F3035" i="106"/>
  <c r="F3034" i="106" s="1"/>
  <c r="F3033" i="106" s="1"/>
  <c r="D3035" i="106"/>
  <c r="D3034" i="106" s="1"/>
  <c r="D3033" i="106" s="1"/>
  <c r="D3032" i="106" s="1"/>
  <c r="D3031" i="106" s="1"/>
  <c r="D3030" i="106" s="1"/>
  <c r="G3031" i="106"/>
  <c r="G3030" i="106" s="1"/>
  <c r="F3031" i="106"/>
  <c r="F3030" i="106" s="1"/>
  <c r="D2851" i="106"/>
  <c r="D2850" i="106" s="1"/>
  <c r="C2851" i="106"/>
  <c r="C2850" i="106" s="1"/>
  <c r="D2848" i="106"/>
  <c r="C2848" i="106"/>
  <c r="D2844" i="106"/>
  <c r="D2843" i="106" s="1"/>
  <c r="C2844" i="106"/>
  <c r="C2843" i="106" s="1"/>
  <c r="D2836" i="106"/>
  <c r="D2835" i="106" s="1"/>
  <c r="C2836" i="106"/>
  <c r="C2835" i="106" s="1"/>
  <c r="D2833" i="106"/>
  <c r="C2833" i="106"/>
  <c r="D2829" i="106"/>
  <c r="D2828" i="106" s="1"/>
  <c r="C2829" i="106"/>
  <c r="C2828" i="106" s="1"/>
  <c r="D2523" i="106"/>
  <c r="C2523" i="106"/>
  <c r="D2519" i="106"/>
  <c r="D2518" i="106" s="1"/>
  <c r="C2519" i="106"/>
  <c r="C2518" i="106" s="1"/>
  <c r="C2515" i="106"/>
  <c r="D2514" i="106"/>
  <c r="C2514" i="106"/>
  <c r="D2492" i="106"/>
  <c r="C2492" i="106"/>
  <c r="D2488" i="106"/>
  <c r="D2487" i="106" s="1"/>
  <c r="C2488" i="106"/>
  <c r="C2487" i="106" s="1"/>
  <c r="C2484" i="106"/>
  <c r="D2483" i="106"/>
  <c r="C2483" i="106"/>
  <c r="D2334" i="106"/>
  <c r="C2334" i="106"/>
  <c r="C2332" i="106"/>
  <c r="C2331" i="106" s="1"/>
  <c r="D2331" i="106"/>
  <c r="D2327" i="106"/>
  <c r="C2327" i="106"/>
  <c r="C2323" i="106"/>
  <c r="C2321" i="106" s="1"/>
  <c r="D2321" i="106"/>
  <c r="D2315" i="106"/>
  <c r="C2315" i="106"/>
  <c r="C2313" i="106"/>
  <c r="C2312" i="106" s="1"/>
  <c r="D2312" i="106"/>
  <c r="D2308" i="106"/>
  <c r="C2308" i="106"/>
  <c r="C2304" i="106"/>
  <c r="C2302" i="106" s="1"/>
  <c r="D2302" i="106"/>
  <c r="D2239" i="106"/>
  <c r="C2239" i="106"/>
  <c r="C2237" i="106"/>
  <c r="C2236" i="106" s="1"/>
  <c r="D2236" i="106"/>
  <c r="D2232" i="106"/>
  <c r="C2232" i="106"/>
  <c r="C2228" i="106"/>
  <c r="C2226" i="106" s="1"/>
  <c r="D2226" i="106"/>
  <c r="D2220" i="106"/>
  <c r="C2220" i="106"/>
  <c r="C2218" i="106"/>
  <c r="C2217" i="106" s="1"/>
  <c r="D2217" i="106"/>
  <c r="D2213" i="106"/>
  <c r="C2213" i="106"/>
  <c r="C2209" i="106"/>
  <c r="C2207" i="106" s="1"/>
  <c r="D2207" i="106"/>
  <c r="G2143" i="106"/>
  <c r="G2142" i="106" s="1"/>
  <c r="G2141" i="106" s="1"/>
  <c r="F2143" i="106"/>
  <c r="F2142" i="106" s="1"/>
  <c r="F2141" i="106" s="1"/>
  <c r="G2139" i="106"/>
  <c r="G2138" i="106" s="1"/>
  <c r="F2139" i="106"/>
  <c r="F2138" i="106" s="1"/>
  <c r="G2134" i="106"/>
  <c r="G2133" i="106" s="1"/>
  <c r="G2132" i="106" s="1"/>
  <c r="G2131" i="106" s="1"/>
  <c r="F2134" i="106"/>
  <c r="F2133" i="106" s="1"/>
  <c r="F2132" i="106" s="1"/>
  <c r="F2131" i="106" s="1"/>
  <c r="G2129" i="106"/>
  <c r="G2128" i="106" s="1"/>
  <c r="F2129" i="106"/>
  <c r="F2128" i="106" s="1"/>
  <c r="G2124" i="106"/>
  <c r="G2123" i="106" s="1"/>
  <c r="G2122" i="106" s="1"/>
  <c r="G2121" i="106" s="1"/>
  <c r="F2124" i="106"/>
  <c r="F2123" i="106" s="1"/>
  <c r="F2122" i="106" s="1"/>
  <c r="F2121" i="106" s="1"/>
  <c r="G2119" i="106"/>
  <c r="G2118" i="106" s="1"/>
  <c r="F2119" i="106"/>
  <c r="F2118" i="106" s="1"/>
  <c r="G2112" i="106"/>
  <c r="F2112" i="106"/>
  <c r="G2110" i="106"/>
  <c r="G2109" i="106" s="1"/>
  <c r="F2110" i="106"/>
  <c r="F2109" i="106" s="1"/>
  <c r="G2105" i="106"/>
  <c r="F2105" i="106"/>
  <c r="G2101" i="106"/>
  <c r="G2100" i="106" s="1"/>
  <c r="F2101" i="106"/>
  <c r="F2100" i="106" s="1"/>
  <c r="G1785" i="106"/>
  <c r="F1785" i="106"/>
  <c r="G1783" i="106"/>
  <c r="F1783" i="106"/>
  <c r="G1779" i="106"/>
  <c r="G1778" i="106" s="1"/>
  <c r="F1779" i="106"/>
  <c r="F1778" i="106" s="1"/>
  <c r="G1749" i="106"/>
  <c r="F1749" i="106"/>
  <c r="G1746" i="106"/>
  <c r="F1746" i="106"/>
  <c r="G1744" i="106"/>
  <c r="G1743" i="106" s="1"/>
  <c r="F1744" i="106"/>
  <c r="F1743" i="106" s="1"/>
  <c r="G1739" i="106"/>
  <c r="F1739" i="106"/>
  <c r="G1735" i="106"/>
  <c r="F1735" i="106"/>
  <c r="G1731" i="106"/>
  <c r="F1731" i="106"/>
  <c r="G1728" i="106"/>
  <c r="G1727" i="106" s="1"/>
  <c r="G1726" i="106" s="1"/>
  <c r="G1725" i="106" s="1"/>
  <c r="F1728" i="106"/>
  <c r="F1727" i="106" s="1"/>
  <c r="F1726" i="106" s="1"/>
  <c r="F1725" i="106" s="1"/>
  <c r="D1711" i="106"/>
  <c r="D1709" i="106"/>
  <c r="D1708" i="106" s="1"/>
  <c r="D1707" i="106" s="1"/>
  <c r="G1707" i="106"/>
  <c r="F1707" i="106"/>
  <c r="D1704" i="106"/>
  <c r="G1703" i="106"/>
  <c r="F1703" i="106"/>
  <c r="D1700" i="106"/>
  <c r="G1699" i="106"/>
  <c r="G1698" i="106" s="1"/>
  <c r="G1697" i="106" s="1"/>
  <c r="F1699" i="106"/>
  <c r="F1698" i="106" s="1"/>
  <c r="F1697" i="106" s="1"/>
  <c r="F1695" i="106" s="1"/>
  <c r="D1696" i="106"/>
  <c r="D1695" i="106" s="1"/>
  <c r="D1688" i="106"/>
  <c r="D1686" i="106"/>
  <c r="D1685" i="106" s="1"/>
  <c r="D1684" i="106" s="1"/>
  <c r="G1684" i="106"/>
  <c r="F1684" i="106"/>
  <c r="D1681" i="106"/>
  <c r="G1680" i="106"/>
  <c r="F1680" i="106"/>
  <c r="D1677" i="106"/>
  <c r="G1676" i="106"/>
  <c r="G1675" i="106" s="1"/>
  <c r="G1674" i="106" s="1"/>
  <c r="F1676" i="106"/>
  <c r="F1675" i="106" s="1"/>
  <c r="F1674" i="106" s="1"/>
  <c r="F1672" i="106" s="1"/>
  <c r="D1673" i="106"/>
  <c r="D1672" i="106" s="1"/>
  <c r="C1657" i="106"/>
  <c r="C1656" i="106" s="1"/>
  <c r="C1654" i="106" s="1"/>
  <c r="D1650" i="106"/>
  <c r="C1650" i="106"/>
  <c r="D1647" i="106"/>
  <c r="D1646" i="106" s="1"/>
  <c r="C1647" i="106"/>
  <c r="C1646" i="106" s="1"/>
  <c r="G1642" i="106"/>
  <c r="F1642" i="106"/>
  <c r="D1642" i="106"/>
  <c r="C1642" i="106"/>
  <c r="D1639" i="106"/>
  <c r="C1639" i="106"/>
  <c r="G1638" i="106"/>
  <c r="G1637" i="106" s="1"/>
  <c r="G1636" i="106" s="1"/>
  <c r="G1635" i="106" s="1"/>
  <c r="F1638" i="106"/>
  <c r="F1636" i="106"/>
  <c r="D1635" i="106"/>
  <c r="C1635" i="106"/>
  <c r="G1632" i="106"/>
  <c r="F1632" i="106"/>
  <c r="D1630" i="106"/>
  <c r="C1630" i="106"/>
  <c r="G1628" i="106"/>
  <c r="F1628" i="106"/>
  <c r="D1626" i="106"/>
  <c r="D1625" i="106" s="1"/>
  <c r="D1619" i="106" s="1"/>
  <c r="D1615" i="106" s="1"/>
  <c r="C1626" i="106"/>
  <c r="C1625" i="106" s="1"/>
  <c r="G1623" i="106"/>
  <c r="F1623" i="106"/>
  <c r="C1622" i="106"/>
  <c r="C1621" i="106" s="1"/>
  <c r="C1620" i="106" s="1"/>
  <c r="G1620" i="106"/>
  <c r="G1619" i="106" s="1"/>
  <c r="G1618" i="106" s="1"/>
  <c r="G1617" i="106" s="1"/>
  <c r="F1620" i="106"/>
  <c r="F1619" i="106" s="1"/>
  <c r="F1618" i="106" s="1"/>
  <c r="F1617" i="106" s="1"/>
  <c r="D1600" i="106"/>
  <c r="D1598" i="106"/>
  <c r="D1597" i="106" s="1"/>
  <c r="D1596" i="106" s="1"/>
  <c r="D1593" i="106"/>
  <c r="D1589" i="106"/>
  <c r="D1585" i="106"/>
  <c r="D1584" i="106" s="1"/>
  <c r="D1573" i="106"/>
  <c r="D1571" i="106"/>
  <c r="D1570" i="106" s="1"/>
  <c r="D1569" i="106" s="1"/>
  <c r="D1566" i="106"/>
  <c r="D1562" i="106"/>
  <c r="D1558" i="106"/>
  <c r="D1557" i="106" s="1"/>
  <c r="D1470" i="106"/>
  <c r="D1466" i="106"/>
  <c r="D1462" i="106"/>
  <c r="F1377" i="106"/>
  <c r="F1374" i="106"/>
  <c r="G1370" i="106"/>
  <c r="G1369" i="106" s="1"/>
  <c r="G1368" i="106" s="1"/>
  <c r="F1370" i="106"/>
  <c r="F1366" i="106"/>
  <c r="F1365" i="106" s="1"/>
  <c r="G1365" i="106"/>
  <c r="G1292" i="106"/>
  <c r="F1292" i="106"/>
  <c r="G1288" i="106"/>
  <c r="G1287" i="106" s="1"/>
  <c r="F1288" i="106"/>
  <c r="F1287" i="106" s="1"/>
  <c r="G1284" i="106"/>
  <c r="G1283" i="106" s="1"/>
  <c r="F1284" i="106"/>
  <c r="F1283" i="106" s="1"/>
  <c r="D1234" i="106"/>
  <c r="D1233" i="106" s="1"/>
  <c r="D1232" i="106" s="1"/>
  <c r="D1231" i="106" s="1"/>
  <c r="D1230" i="106" s="1"/>
  <c r="D1229" i="106" s="1"/>
  <c r="G1209" i="106"/>
  <c r="G1208" i="106" s="1"/>
  <c r="G1202" i="106"/>
  <c r="G1201" i="106" s="1"/>
  <c r="F1202" i="106"/>
  <c r="F1201" i="106" s="1"/>
  <c r="G1196" i="106"/>
  <c r="G1195" i="106" s="1"/>
  <c r="G1194" i="106" s="1"/>
  <c r="F1196" i="106"/>
  <c r="F1195" i="106" s="1"/>
  <c r="F1194" i="106" s="1"/>
  <c r="G1192" i="106"/>
  <c r="G1191" i="106" s="1"/>
  <c r="F1192" i="106"/>
  <c r="F1191" i="106" s="1"/>
  <c r="G1182" i="106"/>
  <c r="F1182" i="106"/>
  <c r="G1180" i="106"/>
  <c r="F1180" i="106"/>
  <c r="G1176" i="106"/>
  <c r="G1175" i="106" s="1"/>
  <c r="G1173" i="106" s="1"/>
  <c r="F1176" i="106"/>
  <c r="F1175" i="106" s="1"/>
  <c r="F1173" i="106" s="1"/>
  <c r="G1170" i="106"/>
  <c r="G1169" i="106" s="1"/>
  <c r="F1170" i="106"/>
  <c r="F1169" i="106" s="1"/>
  <c r="G1167" i="106"/>
  <c r="F1167" i="106"/>
  <c r="G1164" i="106"/>
  <c r="F1164" i="106"/>
  <c r="G1159" i="106"/>
  <c r="F1159" i="106"/>
  <c r="D1159" i="106"/>
  <c r="D1158" i="106" s="1"/>
  <c r="D1157" i="106" s="1"/>
  <c r="D1156" i="106" s="1"/>
  <c r="D1155" i="106" s="1"/>
  <c r="D1154" i="106" s="1"/>
  <c r="D1153" i="106" s="1"/>
  <c r="G1155" i="106"/>
  <c r="G1153" i="106" s="1"/>
  <c r="F1155" i="106"/>
  <c r="F1153" i="106" s="1"/>
  <c r="G1150" i="106"/>
  <c r="F1150" i="106"/>
  <c r="G1148" i="106"/>
  <c r="F1148" i="106"/>
  <c r="G1144" i="106"/>
  <c r="G1143" i="106" s="1"/>
  <c r="G1141" i="106" s="1"/>
  <c r="F1144" i="106"/>
  <c r="F1143" i="106" s="1"/>
  <c r="F1141" i="106" s="1"/>
  <c r="G1138" i="106"/>
  <c r="G1137" i="106" s="1"/>
  <c r="F1138" i="106"/>
  <c r="F1137" i="106" s="1"/>
  <c r="G1135" i="106"/>
  <c r="F1135" i="106"/>
  <c r="G1132" i="106"/>
  <c r="F1132" i="106"/>
  <c r="G1127" i="106"/>
  <c r="F1127" i="106"/>
  <c r="D1127" i="106"/>
  <c r="D1126" i="106" s="1"/>
  <c r="D1125" i="106" s="1"/>
  <c r="D1124" i="106" s="1"/>
  <c r="D1123" i="106" s="1"/>
  <c r="D1122" i="106" s="1"/>
  <c r="D1121" i="106" s="1"/>
  <c r="G1123" i="106"/>
  <c r="G1121" i="106" s="1"/>
  <c r="F1123" i="106"/>
  <c r="F1121" i="106" s="1"/>
  <c r="G1111" i="106"/>
  <c r="F1111" i="106"/>
  <c r="G1109" i="106"/>
  <c r="F1109" i="106"/>
  <c r="G1105" i="106"/>
  <c r="G1104" i="106" s="1"/>
  <c r="G1102" i="106" s="1"/>
  <c r="F1105" i="106"/>
  <c r="F1104" i="106" s="1"/>
  <c r="F1102" i="106" s="1"/>
  <c r="G1099" i="106"/>
  <c r="G1098" i="106" s="1"/>
  <c r="F1099" i="106"/>
  <c r="F1098" i="106" s="1"/>
  <c r="G1096" i="106"/>
  <c r="F1096" i="106"/>
  <c r="G1093" i="106"/>
  <c r="F1093" i="106"/>
  <c r="G1088" i="106"/>
  <c r="F1088" i="106"/>
  <c r="D1087" i="106"/>
  <c r="D1086" i="106" s="1"/>
  <c r="D1085" i="106" s="1"/>
  <c r="D1084" i="106" s="1"/>
  <c r="D1083" i="106" s="1"/>
  <c r="D1082" i="106" s="1"/>
  <c r="G1084" i="106"/>
  <c r="G1082" i="106" s="1"/>
  <c r="F1084" i="106"/>
  <c r="F1082" i="106" s="1"/>
  <c r="G908" i="106"/>
  <c r="F908" i="106"/>
  <c r="G905" i="106"/>
  <c r="F905" i="106"/>
  <c r="G901" i="106"/>
  <c r="G900" i="106" s="1"/>
  <c r="G898" i="106" s="1"/>
  <c r="F901" i="106"/>
  <c r="F900" i="106" s="1"/>
  <c r="F898" i="106" s="1"/>
  <c r="G895" i="106"/>
  <c r="G894" i="106" s="1"/>
  <c r="F895" i="106"/>
  <c r="F894" i="106" s="1"/>
  <c r="G892" i="106"/>
  <c r="F892" i="106"/>
  <c r="G889" i="106"/>
  <c r="F889" i="106"/>
  <c r="G884" i="106"/>
  <c r="F884" i="106"/>
  <c r="G880" i="106"/>
  <c r="G878" i="106" s="1"/>
  <c r="F880" i="106"/>
  <c r="F878" i="106" s="1"/>
  <c r="D869" i="106"/>
  <c r="D868" i="106" s="1"/>
  <c r="D867" i="106" s="1"/>
  <c r="D866" i="106" s="1"/>
  <c r="D865" i="106" s="1"/>
  <c r="D864" i="106" s="1"/>
  <c r="D863" i="106" s="1"/>
  <c r="D580" i="106"/>
  <c r="D579" i="106" s="1"/>
  <c r="D578" i="106" s="1"/>
  <c r="D577" i="106" s="1"/>
  <c r="D575" i="106"/>
  <c r="D574" i="106" s="1"/>
  <c r="D462" i="106"/>
  <c r="D461" i="106" s="1"/>
  <c r="D460" i="106" s="1"/>
  <c r="D459" i="106" s="1"/>
  <c r="G461" i="106"/>
  <c r="G460" i="106" s="1"/>
  <c r="G459" i="106" s="1"/>
  <c r="F461" i="106"/>
  <c r="F460" i="106" s="1"/>
  <c r="F459" i="106" s="1"/>
  <c r="C461" i="106"/>
  <c r="C460" i="106" s="1"/>
  <c r="C459" i="106" s="1"/>
  <c r="G457" i="106"/>
  <c r="G456" i="106" s="1"/>
  <c r="F457" i="106"/>
  <c r="F456" i="106" s="1"/>
  <c r="D457" i="106"/>
  <c r="D456" i="106" s="1"/>
  <c r="C457" i="106"/>
  <c r="C456" i="106" s="1"/>
  <c r="D345" i="106"/>
  <c r="D344" i="106" s="1"/>
  <c r="D343" i="106" s="1"/>
  <c r="D342" i="106" s="1"/>
  <c r="C345" i="106"/>
  <c r="C344" i="106" s="1"/>
  <c r="C343" i="106" s="1"/>
  <c r="C342" i="106" s="1"/>
  <c r="G344" i="106"/>
  <c r="G343" i="106" s="1"/>
  <c r="G342" i="106" s="1"/>
  <c r="F344" i="106"/>
  <c r="F343" i="106" s="1"/>
  <c r="F342" i="106" s="1"/>
  <c r="G340" i="106"/>
  <c r="G339" i="106" s="1"/>
  <c r="F340" i="106"/>
  <c r="F339" i="106" s="1"/>
  <c r="D340" i="106"/>
  <c r="D339" i="106" s="1"/>
  <c r="C340" i="106"/>
  <c r="C339" i="106" s="1"/>
  <c r="G221" i="106"/>
  <c r="G220" i="106" s="1"/>
  <c r="G219" i="106" s="1"/>
  <c r="F221" i="106"/>
  <c r="F220" i="106" s="1"/>
  <c r="F219" i="106" s="1"/>
  <c r="G217" i="106"/>
  <c r="G216" i="106" s="1"/>
  <c r="F217" i="106"/>
  <c r="F216" i="106" s="1"/>
  <c r="G186" i="106"/>
  <c r="G185" i="106" s="1"/>
  <c r="G184" i="106" s="1"/>
  <c r="G179" i="106"/>
  <c r="G178" i="106" s="1"/>
  <c r="G177" i="106" s="1"/>
  <c r="G175" i="106" s="1"/>
  <c r="G154" i="106"/>
  <c r="G153" i="106" s="1"/>
  <c r="G152" i="106" s="1"/>
  <c r="D152" i="106"/>
  <c r="C152" i="106"/>
  <c r="C148" i="106" s="1"/>
  <c r="C147" i="106" s="1"/>
  <c r="C146" i="106" s="1"/>
  <c r="D149" i="106"/>
  <c r="G146" i="106"/>
  <c r="G145" i="106" s="1"/>
  <c r="G144" i="106" s="1"/>
  <c r="G143" i="106" s="1"/>
  <c r="C144" i="106"/>
  <c r="C143" i="106" s="1"/>
  <c r="D45" i="106"/>
  <c r="D44" i="106" s="1"/>
  <c r="D43" i="106" s="1"/>
  <c r="D42" i="106" s="1"/>
  <c r="D41" i="106" s="1"/>
  <c r="G31" i="106"/>
  <c r="G30" i="106" s="1"/>
  <c r="G29" i="106" s="1"/>
  <c r="G28" i="106" s="1"/>
  <c r="F31" i="106"/>
  <c r="F30" i="106" s="1"/>
  <c r="F29" i="106" s="1"/>
  <c r="F28" i="106" s="1"/>
  <c r="D30" i="106"/>
  <c r="D29" i="106" s="1"/>
  <c r="D28" i="106" s="1"/>
  <c r="G26" i="106"/>
  <c r="G25" i="106" s="1"/>
  <c r="F26" i="106"/>
  <c r="F25" i="106" s="1"/>
  <c r="C32" i="128"/>
  <c r="C28" i="128"/>
  <c r="C27" i="128" s="1"/>
  <c r="C26" i="128" s="1"/>
  <c r="G27" i="128"/>
  <c r="G26" i="128" s="1"/>
  <c r="G25" i="128" s="1"/>
  <c r="G24" i="128"/>
  <c r="C24" i="128"/>
  <c r="C22" i="128" s="1"/>
  <c r="G23" i="128"/>
  <c r="G22" i="128"/>
  <c r="F1286" i="106" l="1"/>
  <c r="A106" i="126"/>
  <c r="A36" i="126"/>
  <c r="D3079" i="106"/>
  <c r="D3078" i="106" s="1"/>
  <c r="D3077" i="106" s="1"/>
  <c r="G11" i="106"/>
  <c r="D3111" i="106"/>
  <c r="D3110" i="106" s="1"/>
  <c r="D3109" i="106" s="1"/>
  <c r="C1619" i="106"/>
  <c r="C1615" i="106" s="1"/>
  <c r="C1645" i="106"/>
  <c r="C1634" i="106" s="1"/>
  <c r="C1633" i="106" s="1"/>
  <c r="C1661" i="106" s="1"/>
  <c r="F1722" i="106"/>
  <c r="D2326" i="106"/>
  <c r="F1179" i="106"/>
  <c r="G1627" i="106"/>
  <c r="G1626" i="106" s="1"/>
  <c r="D2517" i="106"/>
  <c r="D2525" i="106" s="1"/>
  <c r="F3273" i="106"/>
  <c r="D2486" i="106"/>
  <c r="D2494" i="106" s="1"/>
  <c r="F1615" i="106"/>
  <c r="C2231" i="106"/>
  <c r="C2230" i="106" s="1"/>
  <c r="F1108" i="106"/>
  <c r="D1645" i="106"/>
  <c r="D1634" i="106" s="1"/>
  <c r="D1633" i="106" s="1"/>
  <c r="F1696" i="106"/>
  <c r="D2231" i="106"/>
  <c r="D2230" i="106" s="1"/>
  <c r="D2307" i="106"/>
  <c r="D2306" i="106" s="1"/>
  <c r="D1561" i="106"/>
  <c r="D1560" i="106" s="1"/>
  <c r="G1615" i="106"/>
  <c r="G883" i="106"/>
  <c r="G882" i="106" s="1"/>
  <c r="G903" i="106" s="1"/>
  <c r="F883" i="106"/>
  <c r="F882" i="106" s="1"/>
  <c r="F903" i="106" s="1"/>
  <c r="F1702" i="106"/>
  <c r="F1701" i="106" s="1"/>
  <c r="D2832" i="106"/>
  <c r="D2831" i="106" s="1"/>
  <c r="D2838" i="106" s="1"/>
  <c r="F1126" i="106"/>
  <c r="F1125" i="106" s="1"/>
  <c r="F1146" i="106" s="1"/>
  <c r="F1635" i="106"/>
  <c r="F1627" i="106" s="1"/>
  <c r="F1626" i="106" s="1"/>
  <c r="D1699" i="106"/>
  <c r="D1698" i="106" s="1"/>
  <c r="F1742" i="106"/>
  <c r="F1734" i="106" s="1"/>
  <c r="F1733" i="106" s="1"/>
  <c r="D2847" i="106"/>
  <c r="D2846" i="106" s="1"/>
  <c r="D2853" i="106" s="1"/>
  <c r="G3273" i="106"/>
  <c r="F904" i="106"/>
  <c r="F1087" i="106"/>
  <c r="F1086" i="106" s="1"/>
  <c r="F1107" i="106" s="1"/>
  <c r="G1286" i="106"/>
  <c r="F1369" i="106"/>
  <c r="F1368" i="106" s="1"/>
  <c r="G1722" i="106"/>
  <c r="G1742" i="106"/>
  <c r="G1734" i="106" s="1"/>
  <c r="G1733" i="106" s="1"/>
  <c r="F2104" i="106"/>
  <c r="F2103" i="106" s="1"/>
  <c r="C2486" i="106"/>
  <c r="C2494" i="106" s="1"/>
  <c r="C2847" i="106"/>
  <c r="C2846" i="106" s="1"/>
  <c r="C2853" i="106" s="1"/>
  <c r="F3151" i="106"/>
  <c r="C2326" i="106"/>
  <c r="C2325" i="106" s="1"/>
  <c r="G1158" i="106"/>
  <c r="G1157" i="106" s="1"/>
  <c r="G1178" i="106" s="1"/>
  <c r="D1676" i="106"/>
  <c r="D1675" i="106" s="1"/>
  <c r="D27" i="106"/>
  <c r="D26" i="106" s="1"/>
  <c r="D25" i="106" s="1"/>
  <c r="F1158" i="106"/>
  <c r="F1157" i="106" s="1"/>
  <c r="F1178" i="106" s="1"/>
  <c r="G1782" i="106"/>
  <c r="G1781" i="106" s="1"/>
  <c r="G2104" i="106"/>
  <c r="G2103" i="106" s="1"/>
  <c r="C2212" i="106"/>
  <c r="C2211" i="106" s="1"/>
  <c r="C2832" i="106"/>
  <c r="C2831" i="106" s="1"/>
  <c r="C2838" i="106" s="1"/>
  <c r="G1702" i="106"/>
  <c r="G1701" i="106" s="1"/>
  <c r="C2517" i="106"/>
  <c r="C2525" i="106" s="1"/>
  <c r="F1782" i="106"/>
  <c r="F1781" i="106" s="1"/>
  <c r="D2212" i="106"/>
  <c r="D2211" i="106" s="1"/>
  <c r="G1696" i="106"/>
  <c r="G1695" i="106"/>
  <c r="G1087" i="106"/>
  <c r="G1086" i="106" s="1"/>
  <c r="G1107" i="106" s="1"/>
  <c r="G1126" i="106"/>
  <c r="G1125" i="106" s="1"/>
  <c r="G1146" i="106" s="1"/>
  <c r="G1673" i="106"/>
  <c r="G1672" i="106"/>
  <c r="C2307" i="106"/>
  <c r="C2306" i="106" s="1"/>
  <c r="F1147" i="106"/>
  <c r="D1588" i="106"/>
  <c r="D1587" i="106" s="1"/>
  <c r="F1673" i="106"/>
  <c r="F1679" i="106"/>
  <c r="F1678" i="106" s="1"/>
  <c r="G1679" i="106"/>
  <c r="G1678" i="106" s="1"/>
  <c r="D2325" i="106"/>
  <c r="D626" i="130"/>
  <c r="D625" i="130" s="1"/>
  <c r="D624" i="130" s="1"/>
  <c r="D622" i="130"/>
  <c r="D621" i="130" s="1"/>
  <c r="D604" i="130"/>
  <c r="D603" i="130" s="1"/>
  <c r="D602" i="130" s="1"/>
  <c r="D600" i="130"/>
  <c r="D599" i="130" s="1"/>
  <c r="G1893" i="125"/>
  <c r="G1892" i="125" s="1"/>
  <c r="G1891" i="125" s="1"/>
  <c r="G1890" i="125" s="1"/>
  <c r="G1889" i="125" s="1"/>
  <c r="G1887" i="125" s="1"/>
  <c r="D1893" i="125"/>
  <c r="D1892" i="125" s="1"/>
  <c r="D1891" i="125" s="1"/>
  <c r="D1890" i="125" s="1"/>
  <c r="D1889" i="125" s="1"/>
  <c r="D1887" i="125" s="1"/>
  <c r="G1868" i="125"/>
  <c r="G1867" i="125" s="1"/>
  <c r="G1866" i="125" s="1"/>
  <c r="G1865" i="125" s="1"/>
  <c r="G1864" i="125" s="1"/>
  <c r="G1862" i="125" s="1"/>
  <c r="D1868" i="125"/>
  <c r="D1867" i="125"/>
  <c r="D1866" i="125" s="1"/>
  <c r="D1865" i="125" s="1"/>
  <c r="D1864" i="125" s="1"/>
  <c r="D1862" i="125" s="1"/>
  <c r="G1843" i="125"/>
  <c r="G1842" i="125" s="1"/>
  <c r="G1841" i="125" s="1"/>
  <c r="G1840" i="125" s="1"/>
  <c r="G1839" i="125" s="1"/>
  <c r="G1837" i="125" s="1"/>
  <c r="D1843" i="125"/>
  <c r="D1842" i="125" s="1"/>
  <c r="D1841" i="125" s="1"/>
  <c r="D1840" i="125" s="1"/>
  <c r="D1839" i="125" s="1"/>
  <c r="D1837" i="125" s="1"/>
  <c r="G1821" i="125"/>
  <c r="G1820" i="125" s="1"/>
  <c r="G1819" i="125" s="1"/>
  <c r="G1818" i="125" s="1"/>
  <c r="G1817" i="125" s="1"/>
  <c r="G1815" i="125" s="1"/>
  <c r="D1821" i="125"/>
  <c r="D1820" i="125" s="1"/>
  <c r="D1819" i="125" s="1"/>
  <c r="D1818" i="125" s="1"/>
  <c r="D1817" i="125" s="1"/>
  <c r="D1815" i="125" s="1"/>
  <c r="G1800" i="125"/>
  <c r="G1799" i="125" s="1"/>
  <c r="G1794" i="125"/>
  <c r="G1790" i="125"/>
  <c r="D1789" i="125"/>
  <c r="D1788" i="125" s="1"/>
  <c r="D1787" i="125" s="1"/>
  <c r="G1775" i="125"/>
  <c r="G1774" i="125" s="1"/>
  <c r="G1769" i="125"/>
  <c r="G1765" i="125"/>
  <c r="D1764" i="125"/>
  <c r="D1763" i="125" s="1"/>
  <c r="D1762" i="125" s="1"/>
  <c r="G1750" i="125"/>
  <c r="G1749" i="125" s="1"/>
  <c r="G1744" i="125"/>
  <c r="G1740" i="125"/>
  <c r="D1739" i="125"/>
  <c r="D1738" i="125" s="1"/>
  <c r="D1737" i="125" s="1"/>
  <c r="D1736" i="125" s="1"/>
  <c r="D1735" i="125" s="1"/>
  <c r="D1734" i="125" s="1"/>
  <c r="G1721" i="125"/>
  <c r="G1720" i="125" s="1"/>
  <c r="G1717" i="125"/>
  <c r="G1713" i="125"/>
  <c r="D1712" i="125"/>
  <c r="D1711" i="125" s="1"/>
  <c r="D1710" i="125" s="1"/>
  <c r="G1692" i="125"/>
  <c r="G1691" i="125" s="1"/>
  <c r="G1686" i="125"/>
  <c r="D1683" i="125"/>
  <c r="D1682" i="125" s="1"/>
  <c r="D1681" i="125" s="1"/>
  <c r="D1680" i="125" s="1"/>
  <c r="D1679" i="125" s="1"/>
  <c r="D1678" i="125" s="1"/>
  <c r="D1677" i="125" s="1"/>
  <c r="G1682" i="125"/>
  <c r="G1667" i="125"/>
  <c r="G1666" i="125" s="1"/>
  <c r="G1661" i="125"/>
  <c r="D1658" i="125"/>
  <c r="D1657" i="125" s="1"/>
  <c r="D1656" i="125" s="1"/>
  <c r="D1655" i="125" s="1"/>
  <c r="D1654" i="125" s="1"/>
  <c r="D1653" i="125" s="1"/>
  <c r="D1652" i="125" s="1"/>
  <c r="G1657" i="125"/>
  <c r="G1636" i="125"/>
  <c r="G1632" i="125"/>
  <c r="D1632" i="125"/>
  <c r="D1631" i="125" s="1"/>
  <c r="D1630" i="125" s="1"/>
  <c r="D1629" i="125" s="1"/>
  <c r="D1628" i="125" s="1"/>
  <c r="D1627" i="125" s="1"/>
  <c r="D1626" i="125" s="1"/>
  <c r="G1606" i="125"/>
  <c r="G1602" i="125"/>
  <c r="D1602" i="125"/>
  <c r="D1601" i="125" s="1"/>
  <c r="D1600" i="125" s="1"/>
  <c r="D1599" i="125" s="1"/>
  <c r="D1598" i="125" s="1"/>
  <c r="D1597" i="125" s="1"/>
  <c r="D1596" i="125" s="1"/>
  <c r="G1586" i="125"/>
  <c r="G1570" i="125"/>
  <c r="G1569" i="125" s="1"/>
  <c r="D1569" i="125"/>
  <c r="D1568" i="125" s="1"/>
  <c r="D1567" i="125" s="1"/>
  <c r="D1566" i="125" s="1"/>
  <c r="D1565" i="125" s="1"/>
  <c r="D1564" i="125" s="1"/>
  <c r="G1561" i="125"/>
  <c r="G1545" i="125"/>
  <c r="G1544" i="125" s="1"/>
  <c r="G1543" i="125" s="1"/>
  <c r="G1542" i="125" s="1"/>
  <c r="G1541" i="125" s="1"/>
  <c r="G1539" i="125" s="1"/>
  <c r="D1544" i="125"/>
  <c r="D1543" i="125" s="1"/>
  <c r="D1542" i="125" s="1"/>
  <c r="D1541" i="125" s="1"/>
  <c r="D1540" i="125" s="1"/>
  <c r="D1539" i="125" s="1"/>
  <c r="G1536" i="125"/>
  <c r="G1520" i="125"/>
  <c r="G1519" i="125"/>
  <c r="D1519" i="125"/>
  <c r="D1518" i="125" s="1"/>
  <c r="D1517" i="125" s="1"/>
  <c r="D1516" i="125" s="1"/>
  <c r="D1515" i="125" s="1"/>
  <c r="D1514" i="125" s="1"/>
  <c r="G1504" i="125"/>
  <c r="G1500" i="125"/>
  <c r="G1499" i="125" s="1"/>
  <c r="D1499" i="125"/>
  <c r="D1498" i="125" s="1"/>
  <c r="D1497" i="125" s="1"/>
  <c r="D1496" i="125" s="1"/>
  <c r="D1495" i="125" s="1"/>
  <c r="D1494" i="125" s="1"/>
  <c r="G1466" i="125"/>
  <c r="G1465" i="125" s="1"/>
  <c r="G1464" i="125" s="1"/>
  <c r="G1441" i="125"/>
  <c r="G1440" i="125" s="1"/>
  <c r="G1439" i="125" s="1"/>
  <c r="G1416" i="125"/>
  <c r="G1415" i="125" s="1"/>
  <c r="G1414" i="125" s="1"/>
  <c r="G1398" i="125"/>
  <c r="G1397" i="125" s="1"/>
  <c r="G1396" i="125" s="1"/>
  <c r="G1395" i="125" s="1"/>
  <c r="G1394" i="125" s="1"/>
  <c r="G1393" i="125" s="1"/>
  <c r="G1388" i="125"/>
  <c r="G1387" i="125" s="1"/>
  <c r="G1386" i="125" s="1"/>
  <c r="G1385" i="125" s="1"/>
  <c r="G1384" i="125" s="1"/>
  <c r="G1383" i="125" s="1"/>
  <c r="G1378" i="125"/>
  <c r="G1377" i="125" s="1"/>
  <c r="G1376" i="125" s="1"/>
  <c r="G1375" i="125" s="1"/>
  <c r="G1374" i="125" s="1"/>
  <c r="G1373" i="125" s="1"/>
  <c r="G1368" i="125"/>
  <c r="G1367" i="125" s="1"/>
  <c r="G1366" i="125" s="1"/>
  <c r="G1365" i="125" s="1"/>
  <c r="G1364" i="125" s="1"/>
  <c r="G1363" i="125" s="1"/>
  <c r="G1357" i="125"/>
  <c r="G1356" i="125" s="1"/>
  <c r="G1355" i="125" s="1"/>
  <c r="G1354" i="125" s="1"/>
  <c r="G1353" i="125" s="1"/>
  <c r="G1352" i="125" s="1"/>
  <c r="G1347" i="125"/>
  <c r="G1346" i="125" s="1"/>
  <c r="G1345" i="125" s="1"/>
  <c r="G1344" i="125" s="1"/>
  <c r="G1343" i="125" s="1"/>
  <c r="G1342" i="125" s="1"/>
  <c r="G1337" i="125"/>
  <c r="G1336" i="125" s="1"/>
  <c r="G1335" i="125" s="1"/>
  <c r="G1334" i="125" s="1"/>
  <c r="G1333" i="125" s="1"/>
  <c r="G1332" i="125" s="1"/>
  <c r="G1327" i="125"/>
  <c r="G1326" i="125" s="1"/>
  <c r="G1325" i="125" s="1"/>
  <c r="G1324" i="125" s="1"/>
  <c r="G1323" i="125" s="1"/>
  <c r="G1322" i="125" s="1"/>
  <c r="G1316" i="125"/>
  <c r="G1315" i="125" s="1"/>
  <c r="G1314" i="125" s="1"/>
  <c r="G1313" i="125" s="1"/>
  <c r="G1312" i="125" s="1"/>
  <c r="G1311" i="125" s="1"/>
  <c r="G1306" i="125"/>
  <c r="G1305" i="125" s="1"/>
  <c r="G1304" i="125" s="1"/>
  <c r="G1303" i="125" s="1"/>
  <c r="G1302" i="125" s="1"/>
  <c r="G1301" i="125" s="1"/>
  <c r="G1296" i="125"/>
  <c r="G1295" i="125" s="1"/>
  <c r="G1294" i="125" s="1"/>
  <c r="G1293" i="125" s="1"/>
  <c r="G1292" i="125" s="1"/>
  <c r="G1291" i="125" s="1"/>
  <c r="G1286" i="125"/>
  <c r="G1285" i="125" s="1"/>
  <c r="G1284" i="125" s="1"/>
  <c r="G1283" i="125"/>
  <c r="G1282" i="125" s="1"/>
  <c r="G1281" i="125" s="1"/>
  <c r="G1275" i="125"/>
  <c r="G1274" i="125" s="1"/>
  <c r="G1273" i="125" s="1"/>
  <c r="F1267" i="125"/>
  <c r="G1265" i="125"/>
  <c r="G1264" i="125" s="1"/>
  <c r="G1263" i="125" s="1"/>
  <c r="F1265" i="125"/>
  <c r="F1261" i="125"/>
  <c r="F1260" i="125" s="1"/>
  <c r="F1257" i="125"/>
  <c r="G1255" i="125"/>
  <c r="G1254" i="125" s="1"/>
  <c r="F1255" i="125"/>
  <c r="G1245" i="125"/>
  <c r="G1244" i="125" s="1"/>
  <c r="G1231" i="125"/>
  <c r="G1230" i="125" s="1"/>
  <c r="G1201" i="125"/>
  <c r="G1200" i="125" s="1"/>
  <c r="G1199" i="125" s="1"/>
  <c r="D1195" i="125" s="1"/>
  <c r="G1197" i="125"/>
  <c r="G1195" i="125" s="1"/>
  <c r="G1176" i="125"/>
  <c r="G1175" i="125" s="1"/>
  <c r="G1174" i="125" s="1"/>
  <c r="D1170" i="125" s="1"/>
  <c r="G1172" i="125"/>
  <c r="G1170" i="125" s="1"/>
  <c r="G1167" i="125"/>
  <c r="G1151" i="125"/>
  <c r="G1150" i="125" s="1"/>
  <c r="G1135" i="125"/>
  <c r="G1121" i="125"/>
  <c r="G1120" i="125" s="1"/>
  <c r="F1106" i="125"/>
  <c r="G1102" i="125"/>
  <c r="G1101" i="125" s="1"/>
  <c r="G1100" i="125" s="1"/>
  <c r="G1099" i="125" s="1"/>
  <c r="G1098" i="125" s="1"/>
  <c r="G1097" i="125" s="1"/>
  <c r="F1102" i="125"/>
  <c r="F1098" i="125"/>
  <c r="F1097" i="125" s="1"/>
  <c r="F1094" i="125"/>
  <c r="G1090" i="125"/>
  <c r="G1089" i="125" s="1"/>
  <c r="G1088" i="125" s="1"/>
  <c r="G1087" i="125" s="1"/>
  <c r="G1086" i="125" s="1"/>
  <c r="G1085" i="125" s="1"/>
  <c r="F1090" i="125"/>
  <c r="F1086" i="125"/>
  <c r="F1085" i="125" s="1"/>
  <c r="F1080" i="125"/>
  <c r="F1077" i="125" s="1"/>
  <c r="C1080" i="125"/>
  <c r="C1077" i="125"/>
  <c r="D1074" i="125"/>
  <c r="D1073" i="125" s="1"/>
  <c r="C1074" i="125"/>
  <c r="F1071" i="125"/>
  <c r="D1070" i="125"/>
  <c r="C1070" i="125"/>
  <c r="G1067" i="125"/>
  <c r="G1066" i="125" s="1"/>
  <c r="G1065" i="125" s="1"/>
  <c r="F1067" i="125"/>
  <c r="C1066" i="125"/>
  <c r="F1062" i="125"/>
  <c r="C1062" i="125"/>
  <c r="G1060" i="125"/>
  <c r="G1059" i="125" s="1"/>
  <c r="G1058" i="125" s="1"/>
  <c r="G1057" i="125" s="1"/>
  <c r="G1053" i="125" s="1"/>
  <c r="F1060" i="125"/>
  <c r="F1059" i="125" s="1"/>
  <c r="F1058" i="125" s="1"/>
  <c r="F1057" i="125" s="1"/>
  <c r="C1059" i="125"/>
  <c r="C1058" i="125" s="1"/>
  <c r="C1057" i="125" s="1"/>
  <c r="C1056" i="125" s="1"/>
  <c r="F1055" i="125"/>
  <c r="D1040" i="125"/>
  <c r="D1039" i="125" s="1"/>
  <c r="D1038" i="125" s="1"/>
  <c r="C1040" i="125"/>
  <c r="C1039" i="125" s="1"/>
  <c r="C1038" i="125" s="1"/>
  <c r="D1036" i="125"/>
  <c r="C1036" i="125"/>
  <c r="C1031" i="125"/>
  <c r="G1023" i="125"/>
  <c r="G1022" i="125" s="1"/>
  <c r="G1021" i="125" s="1"/>
  <c r="F1023" i="125"/>
  <c r="F1022" i="125" s="1"/>
  <c r="F1021" i="125" s="1"/>
  <c r="D1022" i="125"/>
  <c r="D1021" i="125" s="1"/>
  <c r="D1020" i="125" s="1"/>
  <c r="C1022" i="125"/>
  <c r="C1021" i="125" s="1"/>
  <c r="C1020" i="125" s="1"/>
  <c r="D1018" i="125"/>
  <c r="C1018" i="125"/>
  <c r="G1017" i="125"/>
  <c r="G1016" i="125" s="1"/>
  <c r="G1014" i="125" s="1"/>
  <c r="G1013" i="125" s="1"/>
  <c r="F1017" i="125"/>
  <c r="F1016" i="125" s="1"/>
  <c r="F1014" i="125" s="1"/>
  <c r="F1013" i="125" s="1"/>
  <c r="C1013" i="125"/>
  <c r="G670" i="125"/>
  <c r="G665" i="125" s="1"/>
  <c r="G664" i="125" s="1"/>
  <c r="D612" i="125"/>
  <c r="D611" i="125" s="1"/>
  <c r="D610" i="125" s="1"/>
  <c r="D609" i="125" s="1"/>
  <c r="D595" i="125"/>
  <c r="D594" i="125" s="1"/>
  <c r="D593" i="125" s="1"/>
  <c r="D592" i="125" s="1"/>
  <c r="D591" i="125" s="1"/>
  <c r="C595" i="125"/>
  <c r="C594" i="125" s="1"/>
  <c r="C593" i="125" s="1"/>
  <c r="C592" i="125" s="1"/>
  <c r="C591" i="125" s="1"/>
  <c r="C590" i="125" s="1"/>
  <c r="D586" i="125"/>
  <c r="D585" i="125" s="1"/>
  <c r="D584" i="125" s="1"/>
  <c r="D583" i="125" s="1"/>
  <c r="C586" i="125"/>
  <c r="C585" i="125" s="1"/>
  <c r="C584" i="125" s="1"/>
  <c r="C583" i="125" s="1"/>
  <c r="C582" i="125" s="1"/>
  <c r="C581" i="125" s="1"/>
  <c r="D577" i="125"/>
  <c r="D576" i="125" s="1"/>
  <c r="D575" i="125" s="1"/>
  <c r="C577" i="125"/>
  <c r="C576" i="125" s="1"/>
  <c r="C575" i="125" s="1"/>
  <c r="C574" i="125" s="1"/>
  <c r="C573" i="125" s="1"/>
  <c r="C572" i="125" s="1"/>
  <c r="D569" i="125"/>
  <c r="D568" i="125" s="1"/>
  <c r="C569" i="125"/>
  <c r="C568" i="125" s="1"/>
  <c r="C567" i="125" s="1"/>
  <c r="C566" i="125" s="1"/>
  <c r="C565" i="125" s="1"/>
  <c r="C564" i="125" s="1"/>
  <c r="D561" i="125"/>
  <c r="C560" i="125"/>
  <c r="D559" i="125"/>
  <c r="D640" i="125" s="1"/>
  <c r="D637" i="125" s="1"/>
  <c r="C558" i="125"/>
  <c r="C554" i="125"/>
  <c r="C553" i="125" s="1"/>
  <c r="C550" i="125"/>
  <c r="D549" i="125"/>
  <c r="C548" i="125"/>
  <c r="D517" i="125"/>
  <c r="D516" i="125" s="1"/>
  <c r="D515" i="125" s="1"/>
  <c r="F512" i="125"/>
  <c r="F509" i="125"/>
  <c r="F506" i="125"/>
  <c r="D505" i="125"/>
  <c r="G502" i="125"/>
  <c r="F502" i="125"/>
  <c r="G498" i="125"/>
  <c r="F498" i="125"/>
  <c r="F494" i="125"/>
  <c r="F491" i="125"/>
  <c r="F490" i="125" s="1"/>
  <c r="F489" i="125" s="1"/>
  <c r="F488" i="125" s="1"/>
  <c r="C474" i="125"/>
  <c r="C470" i="125" s="1"/>
  <c r="D472" i="125"/>
  <c r="D471" i="125" s="1"/>
  <c r="D470" i="125" s="1"/>
  <c r="G470" i="125"/>
  <c r="C467" i="125"/>
  <c r="C463" i="125" s="1"/>
  <c r="G466" i="125"/>
  <c r="D463" i="125"/>
  <c r="G462" i="125"/>
  <c r="G461" i="125" s="1"/>
  <c r="C459" i="125"/>
  <c r="C458" i="125" s="1"/>
  <c r="D449" i="125"/>
  <c r="D448" i="125" s="1"/>
  <c r="D447" i="125" s="1"/>
  <c r="G447" i="125"/>
  <c r="G443" i="125"/>
  <c r="D440" i="125"/>
  <c r="G439" i="125"/>
  <c r="G438" i="125" s="1"/>
  <c r="G437" i="125" s="1"/>
  <c r="G436" i="125" s="1"/>
  <c r="D412" i="125"/>
  <c r="D411" i="125" s="1"/>
  <c r="F407" i="125"/>
  <c r="F404" i="125"/>
  <c r="F401" i="125"/>
  <c r="F398" i="125"/>
  <c r="G394" i="125"/>
  <c r="G393" i="125" s="1"/>
  <c r="G392" i="125" s="1"/>
  <c r="G389" i="125" s="1"/>
  <c r="G387" i="125" s="1"/>
  <c r="G386" i="125" s="1"/>
  <c r="G385" i="125" s="1"/>
  <c r="G384" i="125" s="1"/>
  <c r="G381" i="125" s="1"/>
  <c r="F394" i="125"/>
  <c r="F390" i="125"/>
  <c r="F387" i="125"/>
  <c r="F386" i="125" s="1"/>
  <c r="F385" i="125" s="1"/>
  <c r="F384" i="125" s="1"/>
  <c r="D366" i="125"/>
  <c r="C366" i="125"/>
  <c r="D363" i="125"/>
  <c r="D362" i="125" s="1"/>
  <c r="C363" i="125"/>
  <c r="C362" i="125" s="1"/>
  <c r="C359" i="125"/>
  <c r="C356" i="125"/>
  <c r="G355" i="125"/>
  <c r="G354" i="125"/>
  <c r="G353" i="125" s="1"/>
  <c r="G352" i="125" s="1"/>
  <c r="G350" i="125" s="1"/>
  <c r="G349" i="125" s="1"/>
  <c r="C352" i="125"/>
  <c r="D335" i="125"/>
  <c r="D333" i="125"/>
  <c r="D332" i="125" s="1"/>
  <c r="G329" i="125"/>
  <c r="G328" i="125" s="1"/>
  <c r="G327" i="125" s="1"/>
  <c r="G324" i="125"/>
  <c r="G323" i="125" s="1"/>
  <c r="G320" i="125" s="1"/>
  <c r="D297" i="125"/>
  <c r="D296" i="125" s="1"/>
  <c r="F292" i="125"/>
  <c r="F289" i="125"/>
  <c r="F286" i="125"/>
  <c r="F283" i="125"/>
  <c r="G282" i="125"/>
  <c r="G281" i="125"/>
  <c r="G280" i="125"/>
  <c r="F279" i="125"/>
  <c r="F275" i="125"/>
  <c r="F272" i="125"/>
  <c r="F271" i="125" s="1"/>
  <c r="F270" i="125" s="1"/>
  <c r="F269" i="125" s="1"/>
  <c r="D251" i="125"/>
  <c r="C251" i="125"/>
  <c r="D248" i="125"/>
  <c r="D247" i="125" s="1"/>
  <c r="C248" i="125"/>
  <c r="C247" i="125" s="1"/>
  <c r="C244" i="125"/>
  <c r="G243" i="125"/>
  <c r="G242" i="125"/>
  <c r="G241" i="125"/>
  <c r="C241" i="125"/>
  <c r="C237" i="125"/>
  <c r="G235" i="125"/>
  <c r="G234" i="125" s="1"/>
  <c r="G233" i="125" s="1"/>
  <c r="G232" i="125" s="1"/>
  <c r="D220" i="125"/>
  <c r="D218" i="125"/>
  <c r="D217" i="125" s="1"/>
  <c r="G217" i="125"/>
  <c r="G216" i="125"/>
  <c r="G215" i="125"/>
  <c r="G209" i="125"/>
  <c r="G208" i="125" s="1"/>
  <c r="G205" i="125" s="1"/>
  <c r="G190" i="125"/>
  <c r="G189" i="125" s="1"/>
  <c r="G184" i="125"/>
  <c r="D181" i="125"/>
  <c r="D180" i="125" s="1"/>
  <c r="D179" i="125" s="1"/>
  <c r="D178" i="125" s="1"/>
  <c r="D177" i="125" s="1"/>
  <c r="D176" i="125" s="1"/>
  <c r="D175" i="125" s="1"/>
  <c r="G165" i="125"/>
  <c r="G164" i="125" s="1"/>
  <c r="G159" i="125"/>
  <c r="D156" i="125"/>
  <c r="D155" i="125" s="1"/>
  <c r="D154" i="125" s="1"/>
  <c r="D153" i="125" s="1"/>
  <c r="D152" i="125" s="1"/>
  <c r="D151" i="125" s="1"/>
  <c r="D150" i="125" s="1"/>
  <c r="G140" i="125"/>
  <c r="G139" i="125" s="1"/>
  <c r="G134" i="125"/>
  <c r="D130" i="125"/>
  <c r="D129" i="125" s="1"/>
  <c r="D128" i="125" s="1"/>
  <c r="D127" i="125" s="1"/>
  <c r="D126" i="125" s="1"/>
  <c r="D125" i="125" s="1"/>
  <c r="D124" i="125" s="1"/>
  <c r="G109" i="125"/>
  <c r="G108" i="125"/>
  <c r="G105" i="125"/>
  <c r="D101" i="125"/>
  <c r="D100" i="125" s="1"/>
  <c r="D99" i="125" s="1"/>
  <c r="D98" i="125" s="1"/>
  <c r="D97" i="125" s="1"/>
  <c r="D96" i="125" s="1"/>
  <c r="D95" i="125" s="1"/>
  <c r="D74" i="125"/>
  <c r="D73" i="125" s="1"/>
  <c r="D62" i="125" s="1"/>
  <c r="D61" i="125" s="1"/>
  <c r="D60" i="125" s="1"/>
  <c r="D59" i="125" s="1"/>
  <c r="D57" i="125" s="1"/>
  <c r="G68" i="125"/>
  <c r="G67" i="125" s="1"/>
  <c r="G66" i="125" s="1"/>
  <c r="G61" i="125"/>
  <c r="G60" i="125" s="1"/>
  <c r="G59" i="125" s="1"/>
  <c r="G57" i="125" s="1"/>
  <c r="G36" i="125"/>
  <c r="G35" i="125" s="1"/>
  <c r="G34" i="125" s="1"/>
  <c r="D31" i="125"/>
  <c r="D30" i="125" s="1"/>
  <c r="D29" i="125" s="1"/>
  <c r="D28" i="125" s="1"/>
  <c r="D27" i="125" s="1"/>
  <c r="D26" i="125" s="1"/>
  <c r="G28" i="125"/>
  <c r="G27" i="125" s="1"/>
  <c r="G26" i="125" s="1"/>
  <c r="G25" i="125" s="1"/>
  <c r="D8" i="125" l="1"/>
  <c r="G8" i="125"/>
  <c r="G12" i="165" s="1"/>
  <c r="D1786" i="125"/>
  <c r="D1785" i="125" s="1"/>
  <c r="D1784" i="125" s="1"/>
  <c r="D13" i="125"/>
  <c r="G13" i="125"/>
  <c r="D608" i="125"/>
  <c r="D606" i="125" s="1"/>
  <c r="G606" i="125"/>
  <c r="G1253" i="125"/>
  <c r="G1252" i="125" s="1"/>
  <c r="G1251" i="125" s="1"/>
  <c r="G1250" i="125" s="1"/>
  <c r="D1250" i="125"/>
  <c r="G1262" i="125"/>
  <c r="G1261" i="125" s="1"/>
  <c r="G1260" i="125" s="1"/>
  <c r="D1260" i="125"/>
  <c r="G1413" i="125"/>
  <c r="G1412" i="125" s="1"/>
  <c r="G1410" i="125" s="1"/>
  <c r="D1411" i="125"/>
  <c r="G663" i="125"/>
  <c r="G662" i="125" s="1"/>
  <c r="G660" i="125" s="1"/>
  <c r="D661" i="125"/>
  <c r="G1229" i="125"/>
  <c r="G1228" i="125" s="1"/>
  <c r="G1227" i="125" s="1"/>
  <c r="G1226" i="125" s="1"/>
  <c r="D1225" i="125"/>
  <c r="G1438" i="125"/>
  <c r="G1437" i="125" s="1"/>
  <c r="G1435" i="125" s="1"/>
  <c r="D1436" i="125"/>
  <c r="G1243" i="125"/>
  <c r="G1242" i="125" s="1"/>
  <c r="G1241" i="125" s="1"/>
  <c r="G1240" i="125" s="1"/>
  <c r="D1240" i="125"/>
  <c r="G1272" i="125"/>
  <c r="G1271" i="125" s="1"/>
  <c r="G1270" i="125" s="1"/>
  <c r="D1270" i="125"/>
  <c r="G1463" i="125"/>
  <c r="G1462" i="125" s="1"/>
  <c r="G1460" i="125" s="1"/>
  <c r="D1461" i="125"/>
  <c r="G1568" i="125"/>
  <c r="G1567" i="125" s="1"/>
  <c r="G1566" i="125" s="1"/>
  <c r="G1564" i="125" s="1"/>
  <c r="D1709" i="125"/>
  <c r="D1708" i="125" s="1"/>
  <c r="D1707" i="125" s="1"/>
  <c r="G11" i="125"/>
  <c r="D11" i="125"/>
  <c r="D1761" i="125"/>
  <c r="D1760" i="125" s="1"/>
  <c r="D1759" i="125" s="1"/>
  <c r="D12" i="125"/>
  <c r="G12" i="125"/>
  <c r="A208" i="126"/>
  <c r="A129" i="126"/>
  <c r="G12" i="130"/>
  <c r="D12" i="130"/>
  <c r="G13" i="130"/>
  <c r="D13" i="130"/>
  <c r="G17" i="125"/>
  <c r="D17" i="125"/>
  <c r="G16" i="125"/>
  <c r="D16" i="125"/>
  <c r="G15" i="125"/>
  <c r="D15" i="125"/>
  <c r="G465" i="125"/>
  <c r="G464" i="125" s="1"/>
  <c r="D558" i="125"/>
  <c r="G154" i="125"/>
  <c r="G153" i="125" s="1"/>
  <c r="G152" i="125" s="1"/>
  <c r="G151" i="125" s="1"/>
  <c r="G149" i="125" s="1"/>
  <c r="C1073" i="125"/>
  <c r="C1065" i="125" s="1"/>
  <c r="C1064" i="125" s="1"/>
  <c r="D548" i="125"/>
  <c r="D25" i="125"/>
  <c r="C462" i="125"/>
  <c r="C461" i="125" s="1"/>
  <c r="G1518" i="125"/>
  <c r="G1517" i="125" s="1"/>
  <c r="G1516" i="125" s="1"/>
  <c r="G1514" i="125" s="1"/>
  <c r="G1631" i="125"/>
  <c r="G1630" i="125" s="1"/>
  <c r="G1629" i="125" s="1"/>
  <c r="G1628" i="125" s="1"/>
  <c r="G1626" i="125" s="1"/>
  <c r="G231" i="125"/>
  <c r="C246" i="125"/>
  <c r="C236" i="125" s="1"/>
  <c r="C235" i="125" s="1"/>
  <c r="C254" i="125" s="1"/>
  <c r="G322" i="125"/>
  <c r="G321" i="125" s="1"/>
  <c r="G497" i="125"/>
  <c r="G496" i="125" s="1"/>
  <c r="G492" i="125" s="1"/>
  <c r="G491" i="125" s="1"/>
  <c r="G490" i="125" s="1"/>
  <c r="G489" i="125" s="1"/>
  <c r="G488" i="125" s="1"/>
  <c r="G485" i="125" s="1"/>
  <c r="F505" i="125"/>
  <c r="F497" i="125" s="1"/>
  <c r="F496" i="125" s="1"/>
  <c r="F1066" i="125"/>
  <c r="F1065" i="125" s="1"/>
  <c r="F1254" i="125"/>
  <c r="F1253" i="125" s="1"/>
  <c r="F1252" i="125" s="1"/>
  <c r="F1251" i="125" s="1"/>
  <c r="F1250" i="125" s="1"/>
  <c r="G1498" i="125"/>
  <c r="G1497" i="125" s="1"/>
  <c r="G1496" i="125" s="1"/>
  <c r="G1494" i="125" s="1"/>
  <c r="G179" i="125"/>
  <c r="G178" i="125" s="1"/>
  <c r="G177" i="125" s="1"/>
  <c r="G176" i="125" s="1"/>
  <c r="G174" i="125" s="1"/>
  <c r="G442" i="125"/>
  <c r="G441" i="125" s="1"/>
  <c r="C1017" i="125"/>
  <c r="C1016" i="125" s="1"/>
  <c r="F1089" i="125"/>
  <c r="F1088" i="125" s="1"/>
  <c r="F1264" i="125"/>
  <c r="F1263" i="125" s="1"/>
  <c r="G1656" i="125"/>
  <c r="G1655" i="125" s="1"/>
  <c r="G1654" i="125" s="1"/>
  <c r="G1653" i="125" s="1"/>
  <c r="G1651" i="125" s="1"/>
  <c r="G1712" i="125"/>
  <c r="G1711" i="125" s="1"/>
  <c r="G1710" i="125" s="1"/>
  <c r="G1709" i="125" s="1"/>
  <c r="G1707" i="125" s="1"/>
  <c r="G214" i="125"/>
  <c r="G213" i="125" s="1"/>
  <c r="G212" i="125" s="1"/>
  <c r="C361" i="125"/>
  <c r="C351" i="125" s="1"/>
  <c r="C350" i="125" s="1"/>
  <c r="C369" i="125" s="1"/>
  <c r="G1149" i="125"/>
  <c r="G1789" i="125"/>
  <c r="G1788" i="125" s="1"/>
  <c r="G1787" i="125" s="1"/>
  <c r="G1786" i="125" s="1"/>
  <c r="G1784" i="125" s="1"/>
  <c r="G1739" i="125"/>
  <c r="G1738" i="125" s="1"/>
  <c r="G1737" i="125" s="1"/>
  <c r="G1736" i="125" s="1"/>
  <c r="G1734" i="125" s="1"/>
  <c r="G129" i="125"/>
  <c r="G128" i="125" s="1"/>
  <c r="G127" i="125" s="1"/>
  <c r="G126" i="125" s="1"/>
  <c r="G124" i="125" s="1"/>
  <c r="G240" i="125"/>
  <c r="G239" i="125" s="1"/>
  <c r="G238" i="125" s="1"/>
  <c r="F285" i="125"/>
  <c r="F278" i="125" s="1"/>
  <c r="F277" i="125" s="1"/>
  <c r="F1015" i="125"/>
  <c r="F1053" i="125"/>
  <c r="F1101" i="125"/>
  <c r="F1100" i="125" s="1"/>
  <c r="G1764" i="125"/>
  <c r="G1763" i="125" s="1"/>
  <c r="G1762" i="125" s="1"/>
  <c r="G1761" i="125" s="1"/>
  <c r="G1759" i="125" s="1"/>
  <c r="G100" i="125"/>
  <c r="G99" i="125" s="1"/>
  <c r="G98" i="125" s="1"/>
  <c r="G97" i="125" s="1"/>
  <c r="G95" i="125" s="1"/>
  <c r="G207" i="125"/>
  <c r="G206" i="125" s="1"/>
  <c r="G279" i="125"/>
  <c r="G278" i="125" s="1"/>
  <c r="G277" i="125" s="1"/>
  <c r="G274" i="125" s="1"/>
  <c r="G272" i="125" s="1"/>
  <c r="G271" i="125" s="1"/>
  <c r="G270" i="125" s="1"/>
  <c r="G269" i="125" s="1"/>
  <c r="G266" i="125" s="1"/>
  <c r="C547" i="125"/>
  <c r="C546" i="125" s="1"/>
  <c r="C545" i="125" s="1"/>
  <c r="C544" i="125" s="1"/>
  <c r="C543" i="125" s="1"/>
  <c r="G1015" i="125"/>
  <c r="C1035" i="125"/>
  <c r="C1034" i="125" s="1"/>
  <c r="G1119" i="125"/>
  <c r="G346" i="125"/>
  <c r="G348" i="125"/>
  <c r="G347" i="125" s="1"/>
  <c r="D547" i="125"/>
  <c r="D567" i="125"/>
  <c r="D642" i="125"/>
  <c r="D641" i="125" s="1"/>
  <c r="D636" i="125" s="1"/>
  <c r="D635" i="125" s="1"/>
  <c r="D634" i="125" s="1"/>
  <c r="D560" i="125"/>
  <c r="G458" i="125"/>
  <c r="G460" i="125"/>
  <c r="G459" i="125" s="1"/>
  <c r="D574" i="125"/>
  <c r="D556" i="125"/>
  <c r="G553" i="125" s="1"/>
  <c r="D581" i="125"/>
  <c r="D582" i="125"/>
  <c r="D590" i="125"/>
  <c r="F400" i="125"/>
  <c r="F393" i="125" s="1"/>
  <c r="F392" i="125" s="1"/>
  <c r="G435" i="125"/>
  <c r="C557" i="125"/>
  <c r="C556" i="125" s="1"/>
  <c r="G1681" i="125"/>
  <c r="G1680" i="125" s="1"/>
  <c r="G1679" i="125" s="1"/>
  <c r="G1678" i="125" s="1"/>
  <c r="G1676" i="125" s="1"/>
  <c r="G1601" i="125"/>
  <c r="G1600" i="125" s="1"/>
  <c r="G1599" i="125" s="1"/>
  <c r="G1598" i="125" s="1"/>
  <c r="G1596" i="125" s="1"/>
  <c r="D633" i="125" l="1"/>
  <c r="D631" i="125" s="1"/>
  <c r="G631" i="125"/>
  <c r="G1118" i="125"/>
  <c r="G1117" i="125" s="1"/>
  <c r="G1115" i="125" s="1"/>
  <c r="D1114" i="125"/>
  <c r="G1148" i="125"/>
  <c r="G1147" i="125" s="1"/>
  <c r="G1145" i="125" s="1"/>
  <c r="D1145" i="125"/>
  <c r="A301" i="126"/>
  <c r="A374" i="126" s="1"/>
  <c r="A22" i="129" s="1"/>
  <c r="A231" i="126"/>
  <c r="D557" i="125"/>
  <c r="D546" i="125"/>
  <c r="G543" i="125" s="1"/>
  <c r="D566" i="125"/>
  <c r="D555" i="125"/>
  <c r="D572" i="125"/>
  <c r="D553" i="125" s="1"/>
  <c r="D573" i="125"/>
  <c r="D554" i="125" s="1"/>
  <c r="A388" i="126" l="1"/>
  <c r="A333" i="126"/>
  <c r="D545" i="125"/>
  <c r="D565" i="125"/>
  <c r="D544" i="125" s="1"/>
  <c r="D564" i="125"/>
  <c r="D543" i="125" s="1"/>
  <c r="A66" i="129" l="1"/>
  <c r="A154" i="129"/>
  <c r="F479" i="110"/>
  <c r="F478" i="110" s="1"/>
  <c r="F476" i="110" s="1"/>
  <c r="G476" i="110"/>
  <c r="G468" i="110" s="1"/>
  <c r="F474" i="110"/>
  <c r="F470" i="110"/>
  <c r="F469" i="110" s="1"/>
  <c r="F468" i="110" s="1"/>
  <c r="G465" i="110"/>
  <c r="G458" i="110" s="1"/>
  <c r="F465" i="110"/>
  <c r="F463" i="110"/>
  <c r="D463" i="110"/>
  <c r="D462" i="110" s="1"/>
  <c r="D461" i="110" s="1"/>
  <c r="C463" i="110"/>
  <c r="C462" i="110" s="1"/>
  <c r="C461" i="110" s="1"/>
  <c r="C460" i="110" s="1"/>
  <c r="C459" i="110" s="1"/>
  <c r="C458" i="110" s="1"/>
  <c r="F461" i="110"/>
  <c r="F460" i="110" s="1"/>
  <c r="G459" i="110"/>
  <c r="D459" i="110"/>
  <c r="D458" i="110" s="1"/>
  <c r="D448" i="110"/>
  <c r="C448" i="110"/>
  <c r="G447" i="110"/>
  <c r="F447" i="110"/>
  <c r="D447" i="110"/>
  <c r="D446" i="110" s="1"/>
  <c r="C447" i="110"/>
  <c r="C446" i="110" s="1"/>
  <c r="C445" i="110" s="1"/>
  <c r="C444" i="110" s="1"/>
  <c r="C443" i="110" s="1"/>
  <c r="G446" i="110"/>
  <c r="F446" i="110"/>
  <c r="G444" i="110"/>
  <c r="G443" i="110" s="1"/>
  <c r="F444" i="110"/>
  <c r="F443" i="110" s="1"/>
  <c r="D444" i="110"/>
  <c r="D443" i="110" s="1"/>
  <c r="D438" i="110"/>
  <c r="D437" i="110" s="1"/>
  <c r="D436" i="110" s="1"/>
  <c r="C438" i="110"/>
  <c r="C437" i="110" s="1"/>
  <c r="C436" i="110" s="1"/>
  <c r="C435" i="110" s="1"/>
  <c r="C434" i="110" s="1"/>
  <c r="C433" i="110" s="1"/>
  <c r="G437" i="110"/>
  <c r="G436" i="110" s="1"/>
  <c r="F437" i="110"/>
  <c r="F436" i="110" s="1"/>
  <c r="G434" i="110"/>
  <c r="G433" i="110" s="1"/>
  <c r="F434" i="110"/>
  <c r="F433" i="110" s="1"/>
  <c r="D434" i="110"/>
  <c r="D433" i="110" s="1"/>
  <c r="F423" i="110"/>
  <c r="F422" i="110" s="1"/>
  <c r="F420" i="110" s="1"/>
  <c r="G418" i="110"/>
  <c r="G413" i="110" s="1"/>
  <c r="G412" i="110" s="1"/>
  <c r="G410" i="110" s="1"/>
  <c r="G409" i="110" s="1"/>
  <c r="G402" i="110" s="1"/>
  <c r="F418" i="110"/>
  <c r="F414" i="110"/>
  <c r="F409" i="110"/>
  <c r="F402" i="110" s="1"/>
  <c r="D407" i="110"/>
  <c r="D406" i="110" s="1"/>
  <c r="C407" i="110"/>
  <c r="C406" i="110" s="1"/>
  <c r="C405" i="110" s="1"/>
  <c r="F392" i="110"/>
  <c r="F390" i="110" s="1"/>
  <c r="G388" i="110"/>
  <c r="G387" i="110" s="1"/>
  <c r="F388" i="110"/>
  <c r="F387" i="110" s="1"/>
  <c r="D387" i="110"/>
  <c r="D386" i="110" s="1"/>
  <c r="D384" i="110" s="1"/>
  <c r="D383" i="110" s="1"/>
  <c r="D382" i="110" s="1"/>
  <c r="C387" i="110"/>
  <c r="C386" i="110" s="1"/>
  <c r="F383" i="110"/>
  <c r="F382" i="110" s="1"/>
  <c r="G377" i="110"/>
  <c r="G376" i="110" s="1"/>
  <c r="G375" i="110" s="1"/>
  <c r="F377" i="110"/>
  <c r="F376" i="110" s="1"/>
  <c r="F375" i="110" s="1"/>
  <c r="D377" i="110"/>
  <c r="D376" i="110" s="1"/>
  <c r="D375" i="110" s="1"/>
  <c r="D374" i="110" s="1"/>
  <c r="D373" i="110" s="1"/>
  <c r="D372" i="110" s="1"/>
  <c r="C377" i="110"/>
  <c r="C376" i="110" s="1"/>
  <c r="C375" i="110" s="1"/>
  <c r="G373" i="110"/>
  <c r="G372" i="110" s="1"/>
  <c r="F373" i="110"/>
  <c r="F372" i="110" s="1"/>
  <c r="C373" i="110"/>
  <c r="C372" i="110" s="1"/>
  <c r="F362" i="110"/>
  <c r="F361" i="110" s="1"/>
  <c r="F359" i="110" s="1"/>
  <c r="G359" i="110"/>
  <c r="G351" i="110" s="1"/>
  <c r="G349" i="110" s="1"/>
  <c r="G348" i="110" s="1"/>
  <c r="G341" i="110" s="1"/>
  <c r="F357" i="110"/>
  <c r="F353" i="110"/>
  <c r="F348" i="110"/>
  <c r="F346" i="110"/>
  <c r="F345" i="110" s="1"/>
  <c r="F344" i="110" s="1"/>
  <c r="F343" i="110" s="1"/>
  <c r="C346" i="110"/>
  <c r="C345" i="110" s="1"/>
  <c r="C344" i="110" s="1"/>
  <c r="C343" i="110" s="1"/>
  <c r="C342" i="110" s="1"/>
  <c r="C341" i="110" s="1"/>
  <c r="D345" i="110"/>
  <c r="D344" i="110" s="1"/>
  <c r="D343" i="110" s="1"/>
  <c r="D342" i="110" s="1"/>
  <c r="D341" i="110" s="1"/>
  <c r="F331" i="110"/>
  <c r="F329" i="110" s="1"/>
  <c r="G329" i="110"/>
  <c r="G325" i="110" s="1"/>
  <c r="G323" i="110" s="1"/>
  <c r="G322" i="110" s="1"/>
  <c r="G321" i="110" s="1"/>
  <c r="F327" i="110"/>
  <c r="F326" i="110" s="1"/>
  <c r="G326" i="110"/>
  <c r="D326" i="110"/>
  <c r="D325" i="110" s="1"/>
  <c r="C326" i="110"/>
  <c r="C325" i="110" s="1"/>
  <c r="C324" i="110" s="1"/>
  <c r="F322" i="110"/>
  <c r="F321" i="110" s="1"/>
  <c r="D316" i="110"/>
  <c r="D315" i="110" s="1"/>
  <c r="D314" i="110" s="1"/>
  <c r="D313" i="110" s="1"/>
  <c r="D312" i="110" s="1"/>
  <c r="D311" i="110" s="1"/>
  <c r="C316" i="110"/>
  <c r="C315" i="110" s="1"/>
  <c r="C314" i="110" s="1"/>
  <c r="G315" i="110"/>
  <c r="G314" i="110" s="1"/>
  <c r="F315" i="110"/>
  <c r="F314" i="110" s="1"/>
  <c r="G312" i="110"/>
  <c r="G311" i="110" s="1"/>
  <c r="F312" i="110"/>
  <c r="F311" i="110" s="1"/>
  <c r="C312" i="110"/>
  <c r="C311" i="110" s="1"/>
  <c r="F301" i="110"/>
  <c r="F300" i="110" s="1"/>
  <c r="F298" i="110" s="1"/>
  <c r="G297" i="110"/>
  <c r="G296" i="110" s="1"/>
  <c r="F296" i="110"/>
  <c r="G292" i="110"/>
  <c r="F292" i="110"/>
  <c r="G287" i="110"/>
  <c r="G280" i="110" s="1"/>
  <c r="F287" i="110"/>
  <c r="F280" i="110" s="1"/>
  <c r="D285" i="110"/>
  <c r="D284" i="110" s="1"/>
  <c r="D283" i="110" s="1"/>
  <c r="C285" i="110"/>
  <c r="C284" i="110" s="1"/>
  <c r="C283" i="110" s="1"/>
  <c r="D281" i="110"/>
  <c r="D280" i="110" s="1"/>
  <c r="C281" i="110"/>
  <c r="C280" i="110" s="1"/>
  <c r="G270" i="110"/>
  <c r="F270" i="110"/>
  <c r="G266" i="110"/>
  <c r="F266" i="110"/>
  <c r="D265" i="110"/>
  <c r="D264" i="110" s="1"/>
  <c r="D263" i="110" s="1"/>
  <c r="C265" i="110"/>
  <c r="C264" i="110" s="1"/>
  <c r="C263" i="110" s="1"/>
  <c r="C262" i="110" s="1"/>
  <c r="C261" i="110" s="1"/>
  <c r="C260" i="110" s="1"/>
  <c r="G262" i="110"/>
  <c r="G260" i="110" s="1"/>
  <c r="F262" i="110"/>
  <c r="F260" i="110" s="1"/>
  <c r="D261" i="110"/>
  <c r="D260" i="110" s="1"/>
  <c r="G255" i="110"/>
  <c r="G254" i="110" s="1"/>
  <c r="F254" i="110"/>
  <c r="G253" i="110"/>
  <c r="G250" i="110" s="1"/>
  <c r="F250" i="110"/>
  <c r="D249" i="110"/>
  <c r="D248" i="110" s="1"/>
  <c r="D247" i="110" s="1"/>
  <c r="C249" i="110"/>
  <c r="C248" i="110" s="1"/>
  <c r="C247" i="110" s="1"/>
  <c r="C246" i="110" s="1"/>
  <c r="C245" i="110" s="1"/>
  <c r="C244" i="110" s="1"/>
  <c r="G247" i="110"/>
  <c r="G246" i="110" s="1"/>
  <c r="F246" i="110"/>
  <c r="F244" i="110" s="1"/>
  <c r="G245" i="110"/>
  <c r="D245" i="110"/>
  <c r="D244" i="110" s="1"/>
  <c r="G231" i="110"/>
  <c r="G230" i="110" s="1"/>
  <c r="G228" i="110" s="1"/>
  <c r="F231" i="110"/>
  <c r="F230" i="110" s="1"/>
  <c r="F228" i="110" s="1"/>
  <c r="G226" i="110"/>
  <c r="F226" i="110"/>
  <c r="G224" i="110"/>
  <c r="G223" i="110" s="1"/>
  <c r="F224" i="110"/>
  <c r="G221" i="110"/>
  <c r="F221" i="110"/>
  <c r="G219" i="110"/>
  <c r="F219" i="110"/>
  <c r="G215" i="110"/>
  <c r="F215" i="110"/>
  <c r="G211" i="110"/>
  <c r="G209" i="110" s="1"/>
  <c r="F211" i="110"/>
  <c r="F209" i="110" s="1"/>
  <c r="G199" i="110"/>
  <c r="F199" i="110"/>
  <c r="F198" i="110" s="1"/>
  <c r="F197" i="110" s="1"/>
  <c r="G197" i="110"/>
  <c r="G195" i="110"/>
  <c r="G194" i="110" s="1"/>
  <c r="G193" i="110" s="1"/>
  <c r="F195" i="110"/>
  <c r="F194" i="110" s="1"/>
  <c r="F193" i="110" s="1"/>
  <c r="G190" i="110"/>
  <c r="G189" i="110" s="1"/>
  <c r="F190" i="110"/>
  <c r="F189" i="110" s="1"/>
  <c r="D176" i="110"/>
  <c r="D175" i="110" s="1"/>
  <c r="D173" i="110" s="1"/>
  <c r="C176" i="110"/>
  <c r="C175" i="110" s="1"/>
  <c r="C173" i="110" s="1"/>
  <c r="D171" i="110"/>
  <c r="C171" i="110"/>
  <c r="D169" i="110"/>
  <c r="C169" i="110"/>
  <c r="D166" i="110"/>
  <c r="C166" i="110"/>
  <c r="D164" i="110"/>
  <c r="C164" i="110"/>
  <c r="D160" i="110"/>
  <c r="C160" i="110"/>
  <c r="D156" i="110"/>
  <c r="D154" i="110" s="1"/>
  <c r="C156" i="110"/>
  <c r="C154" i="110" s="1"/>
  <c r="G144" i="110"/>
  <c r="F144" i="110"/>
  <c r="D144" i="110"/>
  <c r="C144" i="110"/>
  <c r="G142" i="110"/>
  <c r="F142" i="110"/>
  <c r="D142" i="110"/>
  <c r="C142" i="110"/>
  <c r="C141" i="110" s="1"/>
  <c r="G139" i="110"/>
  <c r="F139" i="110"/>
  <c r="D139" i="110"/>
  <c r="C139" i="110"/>
  <c r="G135" i="110"/>
  <c r="G134" i="110" s="1"/>
  <c r="F135" i="110"/>
  <c r="F134" i="110" s="1"/>
  <c r="D135" i="110"/>
  <c r="D134" i="110" s="1"/>
  <c r="C135" i="110"/>
  <c r="C134" i="110" s="1"/>
  <c r="D125" i="110"/>
  <c r="D124" i="110" s="1"/>
  <c r="D122" i="110" s="1"/>
  <c r="C125" i="110"/>
  <c r="C124" i="110" s="1"/>
  <c r="C122" i="110" s="1"/>
  <c r="D120" i="110"/>
  <c r="C120" i="110"/>
  <c r="D118" i="110"/>
  <c r="C118" i="110"/>
  <c r="D115" i="110"/>
  <c r="C115" i="110"/>
  <c r="D113" i="110"/>
  <c r="C113" i="110"/>
  <c r="D109" i="110"/>
  <c r="C109" i="110"/>
  <c r="D105" i="110"/>
  <c r="D103" i="110" s="1"/>
  <c r="C105" i="110"/>
  <c r="C103" i="110" s="1"/>
  <c r="D96" i="110"/>
  <c r="D95" i="110" s="1"/>
  <c r="D93" i="110" s="1"/>
  <c r="C96" i="110"/>
  <c r="C95" i="110" s="1"/>
  <c r="C93" i="110" s="1"/>
  <c r="D91" i="110"/>
  <c r="C91" i="110"/>
  <c r="D89" i="110"/>
  <c r="C89" i="110"/>
  <c r="D86" i="110"/>
  <c r="C86" i="110"/>
  <c r="D84" i="110"/>
  <c r="C84" i="110"/>
  <c r="D80" i="110"/>
  <c r="C80" i="110"/>
  <c r="D76" i="110"/>
  <c r="D74" i="110" s="1"/>
  <c r="C76" i="110"/>
  <c r="C74" i="110" s="1"/>
  <c r="D67" i="110"/>
  <c r="D66" i="110" s="1"/>
  <c r="D64" i="110" s="1"/>
  <c r="C67" i="110"/>
  <c r="C66" i="110" s="1"/>
  <c r="C64" i="110" s="1"/>
  <c r="C62" i="110"/>
  <c r="C60" i="110"/>
  <c r="C57" i="110"/>
  <c r="C55" i="110"/>
  <c r="D51" i="110"/>
  <c r="D50" i="110" s="1"/>
  <c r="C51" i="110"/>
  <c r="D47" i="110"/>
  <c r="D45" i="110" s="1"/>
  <c r="C47" i="110"/>
  <c r="C45" i="110" s="1"/>
  <c r="G31" i="110"/>
  <c r="F31" i="110"/>
  <c r="D31" i="110"/>
  <c r="C31" i="110"/>
  <c r="G27" i="110"/>
  <c r="F27" i="110"/>
  <c r="F26" i="110" s="1"/>
  <c r="D27" i="110"/>
  <c r="D26" i="110" s="1"/>
  <c r="C27" i="110"/>
  <c r="C26" i="110" s="1"/>
  <c r="C25" i="110" s="1"/>
  <c r="G26" i="110"/>
  <c r="G23" i="110"/>
  <c r="G21" i="110" s="1"/>
  <c r="F23" i="110"/>
  <c r="F21" i="110" s="1"/>
  <c r="D23" i="110"/>
  <c r="D21" i="110" s="1"/>
  <c r="C23" i="110"/>
  <c r="C21" i="110" s="1"/>
  <c r="C384" i="110" l="1"/>
  <c r="C383" i="110" s="1"/>
  <c r="C382" i="110" s="1"/>
  <c r="D168" i="110"/>
  <c r="F341" i="110"/>
  <c r="C323" i="110"/>
  <c r="C322" i="110" s="1"/>
  <c r="C321" i="110" s="1"/>
  <c r="G265" i="110"/>
  <c r="G264" i="110" s="1"/>
  <c r="F291" i="110"/>
  <c r="A192" i="129"/>
  <c r="A259" i="129"/>
  <c r="C168" i="110"/>
  <c r="F192" i="110"/>
  <c r="F265" i="110"/>
  <c r="F264" i="110" s="1"/>
  <c r="D25" i="110"/>
  <c r="C88" i="110"/>
  <c r="C79" i="110" s="1"/>
  <c r="C78" i="110" s="1"/>
  <c r="C98" i="110" s="1"/>
  <c r="C101" i="110" s="1"/>
  <c r="C100" i="110" s="1"/>
  <c r="C99" i="110" s="1"/>
  <c r="F352" i="110"/>
  <c r="F458" i="110"/>
  <c r="D117" i="110"/>
  <c r="D108" i="110" s="1"/>
  <c r="D107" i="110" s="1"/>
  <c r="D11" i="110"/>
  <c r="G11" i="110"/>
  <c r="D141" i="110"/>
  <c r="D138" i="110" s="1"/>
  <c r="D137" i="110" s="1"/>
  <c r="F249" i="110"/>
  <c r="F248" i="110" s="1"/>
  <c r="D323" i="110"/>
  <c r="D322" i="110" s="1"/>
  <c r="D321" i="110" s="1"/>
  <c r="D324" i="110"/>
  <c r="G291" i="110"/>
  <c r="G290" i="110" s="1"/>
  <c r="F290" i="110"/>
  <c r="C117" i="110"/>
  <c r="C108" i="110" s="1"/>
  <c r="C107" i="110" s="1"/>
  <c r="F223" i="110"/>
  <c r="F214" i="110" s="1"/>
  <c r="F213" i="110" s="1"/>
  <c r="F233" i="110" s="1"/>
  <c r="F236" i="110" s="1"/>
  <c r="F235" i="110" s="1"/>
  <c r="F234" i="110" s="1"/>
  <c r="F141" i="110"/>
  <c r="F138" i="110" s="1"/>
  <c r="F137" i="110" s="1"/>
  <c r="G25" i="110"/>
  <c r="G33" i="110" s="1"/>
  <c r="G36" i="110" s="1"/>
  <c r="G35" i="110" s="1"/>
  <c r="G34" i="110" s="1"/>
  <c r="G141" i="110"/>
  <c r="G138" i="110" s="1"/>
  <c r="G137" i="110" s="1"/>
  <c r="F413" i="110"/>
  <c r="F412" i="110" s="1"/>
  <c r="G192" i="110"/>
  <c r="D188" i="110" s="1"/>
  <c r="C404" i="110"/>
  <c r="C403" i="110" s="1"/>
  <c r="C402" i="110" s="1"/>
  <c r="C59" i="110"/>
  <c r="C50" i="110" s="1"/>
  <c r="C49" i="110" s="1"/>
  <c r="C69" i="110" s="1"/>
  <c r="C72" i="110" s="1"/>
  <c r="C71" i="110" s="1"/>
  <c r="C70" i="110" s="1"/>
  <c r="D88" i="110"/>
  <c r="D79" i="110" s="1"/>
  <c r="D78" i="110" s="1"/>
  <c r="D98" i="110" s="1"/>
  <c r="D101" i="110" s="1"/>
  <c r="D100" i="110" s="1"/>
  <c r="D99" i="110" s="1"/>
  <c r="C138" i="110"/>
  <c r="C137" i="110" s="1"/>
  <c r="F386" i="110"/>
  <c r="G244" i="110"/>
  <c r="C159" i="110"/>
  <c r="C158" i="110" s="1"/>
  <c r="C178" i="110" s="1"/>
  <c r="C181" i="110" s="1"/>
  <c r="C180" i="110" s="1"/>
  <c r="C179" i="110" s="1"/>
  <c r="F25" i="110"/>
  <c r="F33" i="110" s="1"/>
  <c r="F36" i="110" s="1"/>
  <c r="F35" i="110" s="1"/>
  <c r="F34" i="110" s="1"/>
  <c r="G214" i="110"/>
  <c r="G213" i="110" s="1"/>
  <c r="F325" i="110"/>
  <c r="F351" i="110"/>
  <c r="D159" i="110"/>
  <c r="D158" i="110" s="1"/>
  <c r="D178" i="110" s="1"/>
  <c r="D181" i="110" s="1"/>
  <c r="D180" i="110" s="1"/>
  <c r="D179" i="110" s="1"/>
  <c r="D405" i="110"/>
  <c r="D404" i="110"/>
  <c r="D403" i="110" s="1"/>
  <c r="D402" i="110" s="1"/>
  <c r="G386" i="110"/>
  <c r="G384" i="110"/>
  <c r="G383" i="110" s="1"/>
  <c r="G382" i="110" s="1"/>
  <c r="G249" i="110"/>
  <c r="G248" i="110" s="1"/>
  <c r="D49" i="110"/>
  <c r="D69" i="110" s="1"/>
  <c r="D72" i="110" s="1"/>
  <c r="D71" i="110" s="1"/>
  <c r="D70" i="110" s="1"/>
  <c r="G7" i="110" l="1"/>
  <c r="D7" i="110"/>
  <c r="G233" i="110"/>
  <c r="D209" i="110"/>
  <c r="A294" i="129"/>
  <c r="A331" i="129"/>
  <c r="D735" i="132"/>
  <c r="D725" i="132"/>
  <c r="D724" i="132" s="1"/>
  <c r="D723" i="132" s="1"/>
  <c r="D706" i="132"/>
  <c r="D677" i="132"/>
  <c r="D676" i="132" s="1"/>
  <c r="D675" i="132" s="1"/>
  <c r="C677" i="132"/>
  <c r="C676" i="132"/>
  <c r="C675" i="132" s="1"/>
  <c r="D673" i="132"/>
  <c r="D672" i="132" s="1"/>
  <c r="C673" i="132"/>
  <c r="C672" i="132" s="1"/>
  <c r="G660" i="132"/>
  <c r="D659" i="132"/>
  <c r="D658" i="132" s="1"/>
  <c r="D657" i="132" s="1"/>
  <c r="C659" i="132"/>
  <c r="C658" i="132" s="1"/>
  <c r="C657" i="132" s="1"/>
  <c r="G658" i="132"/>
  <c r="G654" i="132" s="1"/>
  <c r="D655" i="132"/>
  <c r="D654" i="132" s="1"/>
  <c r="C655" i="132"/>
  <c r="C654" i="132" s="1"/>
  <c r="G646" i="132"/>
  <c r="D645" i="132"/>
  <c r="D644" i="132" s="1"/>
  <c r="D643" i="132" s="1"/>
  <c r="C645" i="132"/>
  <c r="C644" i="132" s="1"/>
  <c r="C643" i="132" s="1"/>
  <c r="G644" i="132"/>
  <c r="G640" i="132" s="1"/>
  <c r="D641" i="132"/>
  <c r="D640" i="132" s="1"/>
  <c r="C641" i="132"/>
  <c r="C640" i="132" s="1"/>
  <c r="D613" i="132"/>
  <c r="D612" i="132" s="1"/>
  <c r="D611" i="132" s="1"/>
  <c r="C613" i="132"/>
  <c r="C612" i="132" s="1"/>
  <c r="C611" i="132" s="1"/>
  <c r="D609" i="132"/>
  <c r="D608" i="132" s="1"/>
  <c r="C609" i="132"/>
  <c r="C608" i="132" s="1"/>
  <c r="G596" i="132"/>
  <c r="G595" i="132" s="1"/>
  <c r="G594" i="132" s="1"/>
  <c r="D596" i="132"/>
  <c r="C596" i="132"/>
  <c r="C595" i="132" s="1"/>
  <c r="C594" i="132" s="1"/>
  <c r="D595" i="132"/>
  <c r="D594" i="132" s="1"/>
  <c r="G592" i="132"/>
  <c r="G591" i="132" s="1"/>
  <c r="D592" i="132"/>
  <c r="D591" i="132" s="1"/>
  <c r="C592" i="132"/>
  <c r="C591" i="132" s="1"/>
  <c r="G584" i="132"/>
  <c r="G583" i="132" s="1"/>
  <c r="G582" i="132" s="1"/>
  <c r="D584" i="132"/>
  <c r="D583" i="132" s="1"/>
  <c r="D582" i="132" s="1"/>
  <c r="C584" i="132"/>
  <c r="C583" i="132" s="1"/>
  <c r="C582" i="132" s="1"/>
  <c r="D580" i="132"/>
  <c r="D579" i="132" s="1"/>
  <c r="C580" i="132"/>
  <c r="C579" i="132" s="1"/>
  <c r="G570" i="132"/>
  <c r="D552" i="132"/>
  <c r="D551" i="132" s="1"/>
  <c r="D550" i="132" s="1"/>
  <c r="C552" i="132"/>
  <c r="C551" i="132" s="1"/>
  <c r="C550" i="132" s="1"/>
  <c r="D548" i="132"/>
  <c r="C548" i="132"/>
  <c r="C547" i="132" s="1"/>
  <c r="D547" i="132"/>
  <c r="G537" i="132"/>
  <c r="G535" i="132"/>
  <c r="G534" i="132" s="1"/>
  <c r="D535" i="132"/>
  <c r="D534" i="132" s="1"/>
  <c r="D533" i="132" s="1"/>
  <c r="C535" i="132"/>
  <c r="C534" i="132" s="1"/>
  <c r="C533" i="132" s="1"/>
  <c r="G531" i="132"/>
  <c r="G530" i="132" s="1"/>
  <c r="D531" i="132"/>
  <c r="C531" i="132"/>
  <c r="C530" i="132" s="1"/>
  <c r="D530" i="132"/>
  <c r="G525" i="132"/>
  <c r="G523" i="132"/>
  <c r="G522" i="132" s="1"/>
  <c r="D523" i="132"/>
  <c r="D522" i="132" s="1"/>
  <c r="D521" i="132" s="1"/>
  <c r="C523" i="132"/>
  <c r="C522" i="132" s="1"/>
  <c r="C521" i="132" s="1"/>
  <c r="G519" i="132"/>
  <c r="G518" i="132" s="1"/>
  <c r="D519" i="132"/>
  <c r="D518" i="132" s="1"/>
  <c r="C519" i="132"/>
  <c r="C518" i="132" s="1"/>
  <c r="D492" i="132"/>
  <c r="D469" i="132"/>
  <c r="D451" i="132"/>
  <c r="D424" i="132"/>
  <c r="D423" i="132" s="1"/>
  <c r="D422" i="132" s="1"/>
  <c r="D418" i="132"/>
  <c r="D402" i="132"/>
  <c r="D401" i="132" s="1"/>
  <c r="D400" i="132" s="1"/>
  <c r="D396" i="132"/>
  <c r="D376" i="132"/>
  <c r="D375" i="132" s="1"/>
  <c r="D374" i="132" s="1"/>
  <c r="D370" i="132"/>
  <c r="D354" i="132"/>
  <c r="D348" i="132"/>
  <c r="G336" i="132"/>
  <c r="D336" i="132"/>
  <c r="G334" i="132"/>
  <c r="D334" i="132"/>
  <c r="G332" i="132"/>
  <c r="G330" i="132" s="1"/>
  <c r="D332" i="132"/>
  <c r="D330" i="132" s="1"/>
  <c r="G319" i="132"/>
  <c r="G314" i="132"/>
  <c r="G313" i="132" s="1"/>
  <c r="G311" i="132"/>
  <c r="G309" i="132" s="1"/>
  <c r="D311" i="132"/>
  <c r="D309" i="132" s="1"/>
  <c r="D243" i="132"/>
  <c r="D239" i="132"/>
  <c r="G219" i="132"/>
  <c r="G218" i="132" s="1"/>
  <c r="G217" i="132" s="1"/>
  <c r="D219" i="132"/>
  <c r="D218" i="132" s="1"/>
  <c r="D217" i="132" s="1"/>
  <c r="G215" i="132"/>
  <c r="G213" i="132" s="1"/>
  <c r="D215" i="132"/>
  <c r="D213" i="132"/>
  <c r="D201" i="132"/>
  <c r="D200" i="132" s="1"/>
  <c r="D169" i="132"/>
  <c r="D152" i="132"/>
  <c r="D143" i="132"/>
  <c r="D104" i="132"/>
  <c r="D99" i="132"/>
  <c r="D95" i="132"/>
  <c r="D77" i="132"/>
  <c r="D73" i="132"/>
  <c r="D51" i="132"/>
  <c r="D47" i="132"/>
  <c r="D27" i="132"/>
  <c r="G26" i="132"/>
  <c r="D25" i="132"/>
  <c r="D23" i="132"/>
  <c r="D21" i="132" s="1"/>
  <c r="G22" i="132"/>
  <c r="G21" i="132" s="1"/>
  <c r="G521" i="132" l="1"/>
  <c r="A394" i="129"/>
  <c r="A462" i="129" s="1"/>
  <c r="A360" i="129"/>
  <c r="G581" i="132"/>
  <c r="G580" i="132" s="1"/>
  <c r="G579" i="132" s="1"/>
  <c r="G533" i="132"/>
  <c r="D11" i="132"/>
  <c r="G11" i="132"/>
  <c r="C368" i="126"/>
  <c r="C367" i="126"/>
  <c r="C364" i="126"/>
  <c r="C363" i="126"/>
  <c r="C361" i="126" s="1"/>
  <c r="D361" i="126"/>
  <c r="D357" i="126"/>
  <c r="D356" i="126" s="1"/>
  <c r="C357" i="126"/>
  <c r="C356" i="126" s="1"/>
  <c r="D354" i="126"/>
  <c r="C354" i="126"/>
  <c r="D350" i="126"/>
  <c r="C350" i="126"/>
  <c r="D345" i="126"/>
  <c r="C345" i="126"/>
  <c r="C343" i="126"/>
  <c r="C342" i="126" s="1"/>
  <c r="C341" i="126" s="1"/>
  <c r="C340" i="126" s="1"/>
  <c r="C337" i="126" s="1"/>
  <c r="D337" i="126"/>
  <c r="C327" i="126"/>
  <c r="D323" i="126"/>
  <c r="D322" i="126" s="1"/>
  <c r="D321" i="126" s="1"/>
  <c r="C323" i="126"/>
  <c r="D319" i="126"/>
  <c r="D316" i="126" s="1"/>
  <c r="C319" i="126"/>
  <c r="C316" i="126" s="1"/>
  <c r="D309" i="126"/>
  <c r="D308" i="126" s="1"/>
  <c r="D307" i="126" s="1"/>
  <c r="C309" i="126"/>
  <c r="C308" i="126"/>
  <c r="C307" i="126" s="1"/>
  <c r="D305" i="126"/>
  <c r="D304" i="126" s="1"/>
  <c r="C305" i="126"/>
  <c r="C304" i="126" s="1"/>
  <c r="D295" i="126"/>
  <c r="C295" i="126"/>
  <c r="D293" i="126"/>
  <c r="D292" i="126" s="1"/>
  <c r="C293" i="126"/>
  <c r="C292" i="126" s="1"/>
  <c r="D290" i="126"/>
  <c r="C290" i="126"/>
  <c r="D288" i="126"/>
  <c r="C288" i="126"/>
  <c r="D284" i="126"/>
  <c r="C284" i="126"/>
  <c r="D280" i="126"/>
  <c r="D278" i="126" s="1"/>
  <c r="C280" i="126"/>
  <c r="C278" i="126" s="1"/>
  <c r="D275" i="126"/>
  <c r="C275" i="126"/>
  <c r="D273" i="126"/>
  <c r="D272" i="126" s="1"/>
  <c r="C273" i="126"/>
  <c r="C272" i="126" s="1"/>
  <c r="D270" i="126"/>
  <c r="C270" i="126"/>
  <c r="D268" i="126"/>
  <c r="C268" i="126"/>
  <c r="D264" i="126"/>
  <c r="C264" i="126"/>
  <c r="D260" i="126"/>
  <c r="D258" i="126" s="1"/>
  <c r="C260" i="126"/>
  <c r="C258" i="126" s="1"/>
  <c r="D255" i="126"/>
  <c r="C255" i="126"/>
  <c r="D253" i="126"/>
  <c r="C253" i="126"/>
  <c r="D251" i="126"/>
  <c r="D250" i="126" s="1"/>
  <c r="C251" i="126"/>
  <c r="C250" i="126" s="1"/>
  <c r="D247" i="126"/>
  <c r="C247" i="126"/>
  <c r="D245" i="126"/>
  <c r="C245" i="126"/>
  <c r="D241" i="126"/>
  <c r="C241" i="126"/>
  <c r="D237" i="126"/>
  <c r="C237" i="126"/>
  <c r="C235" i="126" s="1"/>
  <c r="D235" i="126"/>
  <c r="D225" i="126"/>
  <c r="C225" i="126"/>
  <c r="D223" i="126"/>
  <c r="C223" i="126"/>
  <c r="C222" i="126" s="1"/>
  <c r="C221" i="126" s="1"/>
  <c r="D217" i="126"/>
  <c r="C217" i="126"/>
  <c r="D213" i="126"/>
  <c r="D211" i="126" s="1"/>
  <c r="C213" i="126"/>
  <c r="C211" i="126" s="1"/>
  <c r="F199" i="126"/>
  <c r="F197" i="126"/>
  <c r="F196" i="126" s="1"/>
  <c r="F194" i="126"/>
  <c r="F192" i="126"/>
  <c r="G188" i="126"/>
  <c r="G187" i="126" s="1"/>
  <c r="G186" i="126" s="1"/>
  <c r="F188" i="126"/>
  <c r="G184" i="126"/>
  <c r="F184" i="126"/>
  <c r="F182" i="126" s="1"/>
  <c r="G182" i="126"/>
  <c r="F176" i="126"/>
  <c r="F174" i="126"/>
  <c r="F173" i="126" s="1"/>
  <c r="F171" i="126"/>
  <c r="F169" i="126"/>
  <c r="G165" i="126"/>
  <c r="G164" i="126" s="1"/>
  <c r="G163" i="126" s="1"/>
  <c r="F165" i="126"/>
  <c r="G161" i="126"/>
  <c r="G159" i="126" s="1"/>
  <c r="F161" i="126"/>
  <c r="F159" i="126" s="1"/>
  <c r="F153" i="126"/>
  <c r="F151" i="126"/>
  <c r="F149" i="126"/>
  <c r="F148" i="126"/>
  <c r="F145" i="126"/>
  <c r="F143" i="126"/>
  <c r="G139" i="126"/>
  <c r="G138" i="126" s="1"/>
  <c r="G137" i="126" s="1"/>
  <c r="F139" i="126"/>
  <c r="G135" i="126"/>
  <c r="G133" i="126" s="1"/>
  <c r="F135" i="126"/>
  <c r="F133" i="126" s="1"/>
  <c r="G120" i="126"/>
  <c r="F120" i="126"/>
  <c r="G118" i="126"/>
  <c r="F118" i="126"/>
  <c r="G114" i="126"/>
  <c r="G113" i="126" s="1"/>
  <c r="G112" i="126" s="1"/>
  <c r="F114" i="126"/>
  <c r="G110" i="126"/>
  <c r="G109" i="126" s="1"/>
  <c r="F110" i="126"/>
  <c r="F109" i="126" s="1"/>
  <c r="D100" i="126"/>
  <c r="C100" i="126"/>
  <c r="D98" i="126"/>
  <c r="C98" i="126"/>
  <c r="C97" i="126" s="1"/>
  <c r="D97" i="126"/>
  <c r="D95" i="126"/>
  <c r="C95" i="126"/>
  <c r="D93" i="126"/>
  <c r="C93" i="126"/>
  <c r="D89" i="126"/>
  <c r="D88" i="126" s="1"/>
  <c r="D87" i="126" s="1"/>
  <c r="C89" i="126"/>
  <c r="D85" i="126"/>
  <c r="D83" i="126" s="1"/>
  <c r="C85" i="126"/>
  <c r="C83" i="126" s="1"/>
  <c r="D80" i="126"/>
  <c r="C80" i="126"/>
  <c r="D78" i="126"/>
  <c r="D77" i="126" s="1"/>
  <c r="C78" i="126"/>
  <c r="C77" i="126" s="1"/>
  <c r="D75" i="126"/>
  <c r="C75" i="126"/>
  <c r="D73" i="126"/>
  <c r="C73" i="126"/>
  <c r="D69" i="126"/>
  <c r="C69" i="126"/>
  <c r="D65" i="126"/>
  <c r="D63" i="126" s="1"/>
  <c r="C65" i="126"/>
  <c r="C63" i="126" s="1"/>
  <c r="D60" i="126"/>
  <c r="C60" i="126"/>
  <c r="D58" i="126"/>
  <c r="C58" i="126"/>
  <c r="D56" i="126"/>
  <c r="D55" i="126" s="1"/>
  <c r="C56" i="126"/>
  <c r="C55" i="126" s="1"/>
  <c r="D52" i="126"/>
  <c r="C52" i="126"/>
  <c r="D50" i="126"/>
  <c r="C50" i="126"/>
  <c r="D46" i="126"/>
  <c r="C46" i="126"/>
  <c r="D42" i="126"/>
  <c r="D40" i="126" s="1"/>
  <c r="C42" i="126"/>
  <c r="C40" i="126" s="1"/>
  <c r="D30" i="126"/>
  <c r="D29" i="126" s="1"/>
  <c r="D28" i="126" s="1"/>
  <c r="C30" i="126"/>
  <c r="C29" i="126" s="1"/>
  <c r="C28" i="126" s="1"/>
  <c r="D26" i="126"/>
  <c r="C26" i="126"/>
  <c r="A536" i="129" l="1"/>
  <c r="A502" i="129"/>
  <c r="A428" i="129"/>
  <c r="G13" i="126"/>
  <c r="D13" i="126"/>
  <c r="G11" i="126"/>
  <c r="D11" i="126"/>
  <c r="D12" i="126"/>
  <c r="G12" i="126"/>
  <c r="D249" i="126"/>
  <c r="D240" i="126" s="1"/>
  <c r="D239" i="126" s="1"/>
  <c r="C322" i="126"/>
  <c r="C321" i="126" s="1"/>
  <c r="C263" i="126"/>
  <c r="C262" i="126" s="1"/>
  <c r="D68" i="126"/>
  <c r="D67" i="126" s="1"/>
  <c r="D54" i="126"/>
  <c r="D45" i="126" s="1"/>
  <c r="D44" i="126" s="1"/>
  <c r="F113" i="126"/>
  <c r="F112" i="126" s="1"/>
  <c r="C349" i="126"/>
  <c r="C348" i="126" s="1"/>
  <c r="C366" i="126" s="1"/>
  <c r="F147" i="126"/>
  <c r="F138" i="126" s="1"/>
  <c r="F137" i="126" s="1"/>
  <c r="D283" i="126"/>
  <c r="D282" i="126" s="1"/>
  <c r="C283" i="126"/>
  <c r="C282" i="126" s="1"/>
  <c r="F164" i="126"/>
  <c r="F163" i="126" s="1"/>
  <c r="D349" i="126"/>
  <c r="D348" i="126" s="1"/>
  <c r="C68" i="126"/>
  <c r="C67" i="126" s="1"/>
  <c r="C88" i="126"/>
  <c r="C87" i="126" s="1"/>
  <c r="C249" i="126"/>
  <c r="C240" i="126" s="1"/>
  <c r="C239" i="126" s="1"/>
  <c r="C54" i="126"/>
  <c r="C45" i="126" s="1"/>
  <c r="C44" i="126" s="1"/>
  <c r="F187" i="126"/>
  <c r="F186" i="126" s="1"/>
  <c r="D216" i="126"/>
  <c r="D215" i="126" s="1"/>
  <c r="C216" i="126"/>
  <c r="C215" i="126" s="1"/>
  <c r="D263" i="126"/>
  <c r="D262" i="126" s="1"/>
  <c r="A579" i="129" l="1"/>
  <c r="A613" i="129"/>
  <c r="C79" i="137"/>
  <c r="C76" i="137"/>
  <c r="F73" i="137"/>
  <c r="F72" i="137" s="1"/>
  <c r="D73" i="137"/>
  <c r="D72" i="137" s="1"/>
  <c r="C73" i="137"/>
  <c r="G70" i="137"/>
  <c r="F70" i="137"/>
  <c r="D70" i="137"/>
  <c r="C70" i="137"/>
  <c r="G66" i="137"/>
  <c r="G65" i="137" s="1"/>
  <c r="G64" i="137" s="1"/>
  <c r="F66" i="137"/>
  <c r="C66" i="137"/>
  <c r="C62" i="137"/>
  <c r="G61" i="137"/>
  <c r="F61" i="137"/>
  <c r="D60" i="137"/>
  <c r="D59" i="137" s="1"/>
  <c r="D58" i="137" s="1"/>
  <c r="D57" i="137" s="1"/>
  <c r="D54" i="137" s="1"/>
  <c r="D53" i="137" s="1"/>
  <c r="G59" i="137"/>
  <c r="G58" i="137" s="1"/>
  <c r="G57" i="137" s="1"/>
  <c r="G56" i="137" s="1"/>
  <c r="F59" i="137"/>
  <c r="F58" i="137" s="1"/>
  <c r="F57" i="137" s="1"/>
  <c r="F56" i="137" s="1"/>
  <c r="C59" i="137"/>
  <c r="C58" i="137" s="1"/>
  <c r="C57" i="137" s="1"/>
  <c r="C56" i="137" s="1"/>
  <c r="F54" i="137"/>
  <c r="D42" i="137"/>
  <c r="D41" i="137" s="1"/>
  <c r="D40" i="137" s="1"/>
  <c r="C42" i="137"/>
  <c r="C41" i="137" s="1"/>
  <c r="C40" i="137" s="1"/>
  <c r="G41" i="137"/>
  <c r="G40" i="137" s="1"/>
  <c r="G39" i="137" s="1"/>
  <c r="D38" i="137"/>
  <c r="C38" i="137"/>
  <c r="G37" i="137"/>
  <c r="G36" i="137" s="1"/>
  <c r="C33" i="137"/>
  <c r="D26" i="137"/>
  <c r="D25" i="137" s="1"/>
  <c r="D24" i="137" s="1"/>
  <c r="C26" i="137"/>
  <c r="C25" i="137" s="1"/>
  <c r="C24" i="137" s="1"/>
  <c r="G25" i="137"/>
  <c r="G24" i="137" s="1"/>
  <c r="G23" i="137" s="1"/>
  <c r="F25" i="137"/>
  <c r="F24" i="137" s="1"/>
  <c r="F23" i="137" s="1"/>
  <c r="D22" i="137"/>
  <c r="C22" i="137"/>
  <c r="G21" i="137"/>
  <c r="G20" i="137" s="1"/>
  <c r="F21" i="137"/>
  <c r="F20" i="137" s="1"/>
  <c r="C17" i="137"/>
  <c r="A700" i="129" l="1"/>
  <c r="A666" i="129"/>
  <c r="F53" i="137"/>
  <c r="C37" i="137"/>
  <c r="C36" i="137" s="1"/>
  <c r="C21" i="137"/>
  <c r="C20" i="137" s="1"/>
  <c r="C72" i="137"/>
  <c r="C65" i="137" s="1"/>
  <c r="C64" i="137" s="1"/>
  <c r="G53" i="137"/>
  <c r="F65" i="137"/>
  <c r="F64" i="137" s="1"/>
  <c r="F19" i="137"/>
  <c r="F18" i="137"/>
  <c r="F17" i="137" s="1"/>
  <c r="G19" i="137"/>
  <c r="G18" i="137"/>
  <c r="G17" i="137" s="1"/>
  <c r="G35" i="137"/>
  <c r="G34" i="137"/>
  <c r="G33" i="137" s="1"/>
  <c r="A758" i="129" l="1"/>
  <c r="A772" i="129" s="1"/>
  <c r="A721" i="129"/>
  <c r="A856" i="129" l="1"/>
  <c r="A871" i="129" s="1"/>
  <c r="A905" i="129" s="1"/>
  <c r="A920" i="129" s="1"/>
  <c r="A943" i="129" s="1"/>
  <c r="A822" i="129"/>
  <c r="A1000" i="129" l="1"/>
  <c r="A966" i="129"/>
  <c r="A1057" i="129" l="1"/>
  <c r="A1023" i="129"/>
  <c r="A1075" i="129" l="1"/>
  <c r="A1163" i="129"/>
  <c r="A1228" i="129" l="1"/>
  <c r="A1188" i="129"/>
  <c r="A1293" i="129" l="1"/>
  <c r="A1253" i="129"/>
  <c r="A84" i="140"/>
  <c r="A1358" i="129" l="1"/>
  <c r="A1318" i="129"/>
  <c r="A87" i="140"/>
  <c r="A90" i="140" l="1"/>
  <c r="A94" i="140" s="1"/>
  <c r="A98" i="140" s="1"/>
  <c r="A102" i="140" s="1"/>
  <c r="A106" i="140" s="1"/>
  <c r="A110" i="140" s="1"/>
  <c r="A1391" i="129"/>
  <c r="A1431" i="129"/>
  <c r="A1500" i="129" l="1"/>
  <c r="A1565" i="129" s="1"/>
  <c r="A1460" i="129"/>
  <c r="A1585" i="129" l="1"/>
  <c r="A18" i="127"/>
  <c r="A1525" i="129"/>
  <c r="A37" i="127" l="1"/>
  <c r="A73" i="127"/>
  <c r="A200" i="127" l="1"/>
  <c r="A132" i="127"/>
  <c r="H75" i="127" l="1"/>
  <c r="A319" i="127"/>
  <c r="A251" i="127"/>
  <c r="H134" i="127"/>
  <c r="A377" i="127" l="1"/>
  <c r="A349" i="127"/>
  <c r="A396" i="127" l="1"/>
  <c r="A424" i="127"/>
  <c r="A516" i="127" s="1"/>
  <c r="A600" i="127" l="1"/>
  <c r="A657" i="127" s="1"/>
  <c r="H426" i="127"/>
  <c r="A744" i="127" l="1"/>
  <c r="A676" i="127"/>
  <c r="A768" i="127" l="1"/>
  <c r="A836" i="127"/>
  <c r="A926" i="127" l="1"/>
  <c r="A858" i="127"/>
  <c r="A1009" i="127" l="1"/>
  <c r="A941" i="127"/>
  <c r="A1099" i="127" l="1"/>
  <c r="A1031" i="127"/>
  <c r="A1190" i="127" l="1"/>
  <c r="A1122" i="127"/>
  <c r="A1277" i="127" l="1"/>
  <c r="A1301" i="127" s="1"/>
  <c r="A1325" i="127" s="1"/>
  <c r="A1349" i="127" s="1"/>
  <c r="A1371" i="127" s="1"/>
  <c r="A1393" i="127" s="1"/>
  <c r="A1415" i="127" s="1"/>
  <c r="A1437" i="127" s="1"/>
  <c r="A1460" i="127" s="1"/>
  <c r="A1482" i="127" s="1"/>
  <c r="A1501" i="127" s="1"/>
  <c r="A1520" i="127" s="1"/>
  <c r="A1209" i="127"/>
  <c r="A1542" i="127" l="1"/>
  <c r="A1610" i="127"/>
  <c r="A1632" i="127" l="1"/>
  <c r="A1700" i="127"/>
  <c r="A1719" i="127" s="1"/>
  <c r="A1745" i="127" l="1"/>
  <c r="A1801" i="127"/>
  <c r="A1826" i="127" s="1"/>
  <c r="A1864" i="127" s="1"/>
  <c r="A1910" i="127" l="1"/>
  <c r="A22" i="106" s="1"/>
  <c r="A37" i="106" s="1"/>
  <c r="A140" i="106" l="1"/>
  <c r="A213" i="106" s="1"/>
  <c r="A171" i="106" l="1"/>
  <c r="H24" i="125"/>
  <c r="H55" i="125"/>
  <c r="A336" i="106"/>
  <c r="A233" i="106"/>
  <c r="H124" i="155" l="1"/>
  <c r="A453" i="106"/>
  <c r="H139" i="155"/>
  <c r="A351" i="106"/>
  <c r="H256" i="155" l="1"/>
  <c r="A571" i="106"/>
  <c r="H241" i="155"/>
  <c r="A468" i="106"/>
  <c r="H378" i="155" l="1"/>
  <c r="A590" i="106"/>
  <c r="H359" i="155"/>
  <c r="A693" i="106"/>
  <c r="A710" i="106" l="1"/>
  <c r="A813" i="106"/>
  <c r="A834" i="106" s="1"/>
  <c r="A857" i="106" s="1"/>
  <c r="A915" i="106" s="1"/>
  <c r="H498" i="155"/>
  <c r="H481" i="155"/>
  <c r="A874" i="106" l="1"/>
  <c r="A1078" i="106"/>
  <c r="A1117" i="106" s="1"/>
  <c r="A1188" i="106" s="1"/>
  <c r="A1280" i="106" l="1"/>
  <c r="A1225" i="106"/>
  <c r="A1362" i="106" l="1"/>
  <c r="A1308" i="106"/>
  <c r="A1454" i="106" l="1"/>
  <c r="A1400" i="106"/>
  <c r="A1500" i="106" l="1"/>
  <c r="A1554" i="106"/>
  <c r="H905" i="133" l="1"/>
  <c r="A1611" i="106"/>
  <c r="H961" i="133" s="1"/>
  <c r="A1669" i="106"/>
  <c r="A1775" i="106" l="1"/>
  <c r="A1718" i="106"/>
  <c r="H483" i="125"/>
  <c r="H434" i="125"/>
  <c r="A1902" i="106" l="1"/>
  <c r="A1810" i="106"/>
  <c r="A1945" i="106" l="1"/>
  <c r="A2000" i="106"/>
  <c r="A2097" i="106" l="1"/>
  <c r="A2042" i="106"/>
  <c r="A2204" i="106" l="1"/>
  <c r="A2150" i="106"/>
  <c r="A2299" i="106" l="1"/>
  <c r="A2245" i="106"/>
  <c r="A2394" i="106" l="1"/>
  <c r="A2340" i="106"/>
  <c r="A2480" i="106" l="1"/>
  <c r="A2426" i="106"/>
  <c r="A2598" i="106" l="1"/>
  <c r="A2544" i="106"/>
  <c r="A2708" i="106" l="1"/>
  <c r="A2654" i="106"/>
  <c r="H319" i="125" l="1"/>
  <c r="A2770" i="106"/>
  <c r="A2825" i="106"/>
  <c r="H264" i="125"/>
  <c r="H204" i="125"/>
  <c r="H379" i="125"/>
  <c r="A2858" i="106" l="1"/>
  <c r="A2913" i="106"/>
  <c r="A3027" i="106" l="1"/>
  <c r="A2970" i="106"/>
  <c r="A3041" i="106" l="1"/>
  <c r="A3144" i="106"/>
  <c r="A3266" i="106" l="1"/>
  <c r="A3163" i="106"/>
  <c r="A3389" i="106" l="1"/>
  <c r="A3286" i="106"/>
  <c r="A3406" i="106" l="1"/>
  <c r="A3509" i="106"/>
  <c r="A3516" i="106" s="1"/>
  <c r="A3523" i="106" s="1"/>
  <c r="H627" i="155" l="1"/>
  <c r="H601" i="155"/>
  <c r="A3549" i="106"/>
  <c r="A3588" i="106" s="1"/>
  <c r="A18" i="166" l="1"/>
  <c r="A32" i="166" l="1"/>
  <c r="A18" i="110"/>
  <c r="A131" i="110" s="1"/>
  <c r="A186" i="110" s="1"/>
  <c r="A150" i="110" l="1"/>
  <c r="A41" i="110"/>
  <c r="A241" i="110"/>
  <c r="A205" i="110"/>
  <c r="A276" i="110" l="1"/>
  <c r="A308" i="110"/>
  <c r="A337" i="110" l="1"/>
  <c r="A369" i="110"/>
  <c r="A430" i="110" l="1"/>
  <c r="A398" i="110"/>
  <c r="A22" i="133" l="1"/>
  <c r="A454" i="110"/>
  <c r="H140" i="154" l="1"/>
  <c r="H14" i="154"/>
  <c r="H49" i="154"/>
  <c r="H175" i="154"/>
  <c r="H139" i="133"/>
  <c r="H273" i="133"/>
  <c r="A137" i="133"/>
  <c r="H256" i="133"/>
  <c r="A37" i="133"/>
  <c r="H156" i="133"/>
  <c r="H50" i="154" l="1"/>
  <c r="H257" i="133"/>
  <c r="H274" i="133"/>
  <c r="H141" i="154"/>
  <c r="A254" i="133"/>
  <c r="H176" i="154"/>
  <c r="H24" i="133"/>
  <c r="H39" i="133"/>
  <c r="H15" i="154"/>
  <c r="A154" i="133"/>
  <c r="H51" i="154" l="1"/>
  <c r="H40" i="133"/>
  <c r="A341" i="133"/>
  <c r="H16" i="154"/>
  <c r="A271" i="133"/>
  <c r="H142" i="154"/>
  <c r="H140" i="133"/>
  <c r="H177" i="154"/>
  <c r="H157" i="133"/>
  <c r="H25" i="133"/>
  <c r="H445" i="154" l="1"/>
  <c r="H410" i="154"/>
  <c r="H400" i="133"/>
  <c r="A398" i="133"/>
  <c r="A358" i="133"/>
  <c r="H417" i="133" s="1"/>
  <c r="H446" i="154" l="1"/>
  <c r="H411" i="154"/>
  <c r="H360" i="133"/>
  <c r="H343" i="133"/>
  <c r="A455" i="133"/>
  <c r="A415" i="133"/>
  <c r="H577" i="133" l="1"/>
  <c r="A575" i="133"/>
  <c r="A475" i="133"/>
  <c r="H596" i="133" s="1"/>
  <c r="A694" i="133" l="1"/>
  <c r="A594" i="133"/>
  <c r="H477" i="133"/>
  <c r="H457" i="133"/>
  <c r="A820" i="133" l="1"/>
  <c r="A720" i="133"/>
  <c r="A903" i="133" l="1"/>
  <c r="A866" i="133"/>
  <c r="A959" i="133" l="1"/>
  <c r="A1015" i="133"/>
  <c r="A1061" i="133" l="1"/>
  <c r="A12" i="154"/>
  <c r="H143" i="154" l="1"/>
  <c r="A138" i="154"/>
  <c r="H141" i="133"/>
  <c r="A47" i="154"/>
  <c r="H275" i="133"/>
  <c r="H258" i="133"/>
  <c r="H158" i="133"/>
  <c r="H178" i="154"/>
  <c r="H26" i="133"/>
  <c r="H41" i="133"/>
  <c r="H17" i="154" l="1"/>
  <c r="A173" i="154"/>
  <c r="H27" i="133"/>
  <c r="H276" i="133"/>
  <c r="A273" i="154"/>
  <c r="A408" i="154" s="1"/>
  <c r="H159" i="133"/>
  <c r="H259" i="133"/>
  <c r="H52" i="154"/>
  <c r="H42" i="133"/>
  <c r="H142" i="133"/>
  <c r="H401" i="133" l="1"/>
  <c r="H418" i="133"/>
  <c r="H361" i="133"/>
  <c r="H344" i="133"/>
  <c r="A443" i="154"/>
  <c r="A26" i="130"/>
  <c r="A317" i="154"/>
  <c r="A117" i="130" l="1"/>
  <c r="A44" i="130"/>
  <c r="A138" i="130" l="1"/>
  <c r="A211" i="130"/>
  <c r="A303" i="130" l="1"/>
  <c r="A230" i="130"/>
  <c r="A322" i="130" l="1"/>
  <c r="A310" i="130"/>
  <c r="A337" i="130" l="1"/>
  <c r="A410" i="130"/>
  <c r="A429" i="130" l="1"/>
  <c r="A503" i="130"/>
  <c r="A522" i="130" s="1"/>
  <c r="A595" i="130" s="1"/>
  <c r="A646" i="130" s="1"/>
  <c r="A703" i="130" l="1"/>
  <c r="A671" i="130"/>
  <c r="A753" i="130" l="1"/>
  <c r="A724" i="130"/>
  <c r="A845" i="130" l="1"/>
  <c r="A772" i="130"/>
  <c r="A26" i="134" l="1"/>
  <c r="A123" i="134" s="1"/>
  <c r="A866" i="130"/>
  <c r="H1814" i="125"/>
  <c r="H1835" i="125"/>
  <c r="A137" i="134" l="1"/>
  <c r="A22" i="125"/>
  <c r="A72" i="134"/>
  <c r="A53" i="125" l="1"/>
  <c r="A92" i="125"/>
  <c r="A120" i="125" l="1"/>
  <c r="A202" i="125"/>
  <c r="A317" i="125" l="1"/>
  <c r="A262" i="125"/>
  <c r="A377" i="125" l="1"/>
  <c r="A432" i="125"/>
  <c r="A538" i="125" l="1"/>
  <c r="A602" i="125" s="1"/>
  <c r="A659" i="125" s="1"/>
  <c r="A688" i="125" s="1"/>
  <c r="A481" i="125"/>
  <c r="A850" i="125" l="1"/>
  <c r="A924" i="125" s="1"/>
  <c r="A764" i="125"/>
  <c r="A1010" i="125" l="1"/>
  <c r="A1112" i="125" s="1"/>
  <c r="A1049" i="125" l="1"/>
  <c r="A1223" i="125"/>
  <c r="A1141" i="125"/>
  <c r="A1406" i="125" l="1"/>
  <c r="A1593" i="125"/>
  <c r="A1622" i="125" l="1"/>
  <c r="A1704" i="125"/>
  <c r="A1812" i="125" l="1"/>
  <c r="A1915" i="125" s="1"/>
  <c r="A1730" i="125"/>
  <c r="A1959" i="125" l="1"/>
  <c r="A18" i="132"/>
  <c r="A1833" i="125"/>
  <c r="A114" i="132" l="1"/>
  <c r="A37" i="132"/>
  <c r="A210" i="132" l="1"/>
  <c r="A133" i="132"/>
  <c r="A306" i="132" l="1"/>
  <c r="A327" i="132" s="1"/>
  <c r="A345" i="132" s="1"/>
  <c r="A229" i="132"/>
  <c r="A443" i="132" l="1"/>
  <c r="A366" i="132"/>
  <c r="A482" i="132" l="1"/>
  <c r="A515" i="132"/>
  <c r="A576" i="132" l="1"/>
  <c r="A543" i="132"/>
  <c r="A604" i="132" l="1"/>
  <c r="A637" i="132"/>
  <c r="A668" i="132" l="1"/>
  <c r="A701" i="132"/>
  <c r="A731" i="132" l="1"/>
  <c r="A18" i="128"/>
  <c r="A18" i="150" s="1"/>
  <c r="A18" i="155" l="1"/>
  <c r="A38" i="150"/>
  <c r="A33" i="155" l="1"/>
  <c r="A70" i="155"/>
  <c r="A122" i="155" l="1"/>
  <c r="A85" i="155"/>
  <c r="A239" i="155" l="1"/>
  <c r="A137" i="155"/>
  <c r="A254" i="155" l="1"/>
  <c r="A357" i="155"/>
  <c r="A376" i="155" l="1"/>
  <c r="A479" i="155"/>
  <c r="A599" i="155" l="1"/>
  <c r="A496" i="155"/>
  <c r="A625" i="155" l="1"/>
  <c r="A667" i="155"/>
  <c r="A724" i="155" l="1"/>
  <c r="A684" i="155"/>
  <c r="A750" i="155" l="1"/>
  <c r="A832" i="155"/>
  <c r="A943" i="155" l="1"/>
  <c r="A861" i="155"/>
  <c r="A1035" i="155" l="1"/>
  <c r="A18" i="162" s="1"/>
  <c r="A32" i="162" s="1"/>
  <c r="A962" i="155"/>
  <c r="D63" i="154"/>
  <c r="D58" i="154"/>
  <c r="D57" i="154"/>
  <c r="G51" i="154" s="1"/>
  <c r="A1052" i="155" l="1"/>
  <c r="A9" i="158"/>
  <c r="A9" i="159" s="1"/>
  <c r="A9" i="160" s="1"/>
  <c r="A9" i="161" s="1"/>
  <c r="A9" i="170" s="1"/>
  <c r="D74" i="154"/>
</calcChain>
</file>

<file path=xl/sharedStrings.xml><?xml version="1.0" encoding="utf-8"?>
<sst xmlns="http://schemas.openxmlformats.org/spreadsheetml/2006/main" count="21383" uniqueCount="1108">
  <si>
    <t xml:space="preserve"> </t>
  </si>
  <si>
    <t>Izdevumi - kopā</t>
  </si>
  <si>
    <t>Uzturēšanas izdevumi</t>
  </si>
  <si>
    <t>Kapitālie izdevumi</t>
  </si>
  <si>
    <t>Resursi izdevumu segšanai</t>
  </si>
  <si>
    <t xml:space="preserve">Ieņēmumi no maksas pakalpojumiem un citi pašu ieņēmumi </t>
  </si>
  <si>
    <t>Ārvalstu finanšu palīdzība atmaksām valsts pamatbudžetam</t>
  </si>
  <si>
    <t>Transferti</t>
  </si>
  <si>
    <t>Valsts budžeta transferti</t>
  </si>
  <si>
    <t>Valsts pamatbudžeta savstarpējie transferti</t>
  </si>
  <si>
    <t>Dotācija no vispārējiem ieņēmumiem</t>
  </si>
  <si>
    <t>Vispārējā kārtībā sadalāmā dotācija no vispārējiem ieņēmumiem</t>
  </si>
  <si>
    <t>Kārtējie izdevumi</t>
  </si>
  <si>
    <t xml:space="preserve">Atlīdzība </t>
  </si>
  <si>
    <t xml:space="preserve">   Atalgojums</t>
  </si>
  <si>
    <t>Preces un pakalpojumi</t>
  </si>
  <si>
    <t>Subsīdijas, dotācijas un sociālie pabalsti</t>
  </si>
  <si>
    <t>Subsīdijas un dotācijas</t>
  </si>
  <si>
    <t> Starptautiskā sadarbība</t>
  </si>
  <si>
    <t>Uzturēšanas izdevumu transferti</t>
  </si>
  <si>
    <t>Pamatkapitāla veidošana</t>
  </si>
  <si>
    <t xml:space="preserve">Finansiālā bilance </t>
  </si>
  <si>
    <t>4.pielikums</t>
  </si>
  <si>
    <t>Finansēšana</t>
  </si>
  <si>
    <t>Naudas līdzekļi</t>
  </si>
  <si>
    <t>Ārvalstu finanšu palīdzības naudas līdzekļu atlikumu izmaiņas palielinājums (-) vai samazinājums (+)</t>
  </si>
  <si>
    <t>15.Izglītības un zinātnes ministrija</t>
  </si>
  <si>
    <t>13. Finanšu ministrija</t>
  </si>
  <si>
    <t>Izdevumi – kopā</t>
  </si>
  <si>
    <t>74. Gadskārtējā valsts budžeta izpildes procesā pārdalāmais finansējums</t>
  </si>
  <si>
    <t>Priekšlikums par izmaiņām</t>
  </si>
  <si>
    <t>17. Satiksmes ministrija</t>
  </si>
  <si>
    <t>17 Satiksmes ministrija</t>
  </si>
  <si>
    <t>Atbalstīt</t>
  </si>
  <si>
    <t>Ieņēmumi no maksas pakalpojumiem un citi pašu ieņēmumi</t>
  </si>
  <si>
    <t>Atalgojums</t>
  </si>
  <si>
    <t>Ieņēmumi no maksas pakalpojumiem un citi pašu ieņēmumi – kopā</t>
  </si>
  <si>
    <t>Atlīdzība</t>
  </si>
  <si>
    <t>Starptautiskā sadarbība</t>
  </si>
  <si>
    <t>18. Labklājības ministrija</t>
  </si>
  <si>
    <t>22. Kultūras ministrija</t>
  </si>
  <si>
    <t>02.00.00 Līdzekļi neparedzētiem gadījumiem</t>
  </si>
  <si>
    <t>FM viedoklis</t>
  </si>
  <si>
    <t>29. Veselības ministrija</t>
  </si>
  <si>
    <t>Priekšlikumi par izmaiņām:</t>
  </si>
  <si>
    <t>Priekšlikumi par izmaiņām - kopsavilkums:</t>
  </si>
  <si>
    <t>Atbalstītie priekšlikumi:</t>
  </si>
  <si>
    <t>Atbalstītie priekšlikumi - kopsavilkums:</t>
  </si>
  <si>
    <t>Valsts budžeta finansiālā bilance</t>
  </si>
  <si>
    <t>Kārtējie maksājumi Eiropas Savienības budžetā un starptautiskā sadarbība</t>
  </si>
  <si>
    <t>Pārējie valsts budžeta uzturēšanas izdevumu transferti citiem budžetiem</t>
  </si>
  <si>
    <t>Valsts budžeta uzturēšanas izdevumu transferti citiem budžetiem noteiktam mērķim</t>
  </si>
  <si>
    <t>Valsts budžeta uzturēšanas izdevumu transferti pašvaldībām noteiktam mērķim</t>
  </si>
  <si>
    <t>Valsts budžeta transferti valsts budžeta daļēji finansētām atvasinātajām publiskajām personām un budžeta nefinansētām iestādēm noteiktam mērķim</t>
  </si>
  <si>
    <t>11.pielikums</t>
  </si>
  <si>
    <t>Kapitālo izdevumu transferti</t>
  </si>
  <si>
    <t>Valsts budžeta transferti kapitālajiem izdevumiem citiem budžetiem noteiktam mērķim</t>
  </si>
  <si>
    <t>Valsts pamatbudžeta iestāžu saņemtie transferti no valsts pamatbudžeta</t>
  </si>
  <si>
    <t>19. Tieslietu ministrija</t>
  </si>
  <si>
    <t>Maksas pakalpojumu un citu pašu ieņēmumu naudas līdzekļu atlikumu izmaiņas palielinājums (-) vai samazinājums (+)</t>
  </si>
  <si>
    <t>Dotācija no vispārējiem ieņēmumiem atmaksām valsts pamatbudžetā</t>
  </si>
  <si>
    <t>Finansiālā bilance</t>
  </si>
  <si>
    <t>1.pielikums</t>
  </si>
  <si>
    <t>Valsts budžeta uzturēšanas izdevumu transferti no valsts pamatbudžeta dotācijas no vispārējiem ieņēmumiem uz valsts pamatbudžetu</t>
  </si>
  <si>
    <t>33.03.00 Kompensējamo medikamentu un materiālu apmaksāšana</t>
  </si>
  <si>
    <t>Ārvalstu finanšu palīdzība iestādes ieņēmumos</t>
  </si>
  <si>
    <t>Kopsavilkuma skaitļus likumprojekta tekstā un pielikumos precizēt pēc balsojumiem par konkrētām pielikumu pozīcijām.</t>
  </si>
  <si>
    <t>Valsts budžeta uzturēšanas izdevumu transferti pašvaldībām Eiropas Savienības politiku instrumentu un pārējās ārvalstu finanšu palīdzības līdzfinansētajiem projektiem (pasākumiem)</t>
  </si>
  <si>
    <t>10. Aizsardzības ministrija</t>
  </si>
  <si>
    <t>21.Vides aizsardzības un reģionālās attīstības ministrija</t>
  </si>
  <si>
    <t>33.01.00 Ārstniecība</t>
  </si>
  <si>
    <t>No valsts budžeta daļēji finansēto atvasināto publisko personu un budžeta nefinansēto iestāžu transferti</t>
  </si>
  <si>
    <t>Valsts budžeta iestāžu saņemtie transferti no valsts budžeta daļēji finansētām atvasinātām publiskām personām un no budžeta nefinansētām iestādēm</t>
  </si>
  <si>
    <t>Valsts budžeta kapitālo izdevumu transferti pašvaldībām Eiropas Savienības politiku instrumentu un pārējās ārvalstu finanšu palīdzības līdzfinansētajiem projektiem (pasākumiem)</t>
  </si>
  <si>
    <t>12. Ekonomikas ministrija</t>
  </si>
  <si>
    <t>11. Ārlietu ministrija</t>
  </si>
  <si>
    <t>31.06.00 Dotācija zaudējumu segšanai sabiedriskā transporta pakalpojumu sniedzējiem</t>
  </si>
  <si>
    <t>08. Sabiedrības integrācijas fonds</t>
  </si>
  <si>
    <t>32. Prokuratūra</t>
  </si>
  <si>
    <t>Atmaksa valsts budžetā par veiktajiem uzturēšanas izdevumiem</t>
  </si>
  <si>
    <t>14. Iekšlietu ministrija</t>
  </si>
  <si>
    <t>Priekšlikumi 2.lasījumam</t>
  </si>
  <si>
    <t>3.pielikums</t>
  </si>
  <si>
    <t>I. Valsts pamatfunkciju īstenošana</t>
  </si>
  <si>
    <t>Valsts budžeta uzturēšanas izdevumu transferti</t>
  </si>
  <si>
    <t>Valsts budžeta uzturēšanas izdevumu transferti no valsts pamatbudžeta uz valsts pamatbudžetu</t>
  </si>
  <si>
    <t>II. ES politiku instrumentu un pārējās ārvalstu finanšu palīdzības līdzfinansēto projektu un pasākumu īstenošana</t>
  </si>
  <si>
    <t>2014.gads</t>
  </si>
  <si>
    <t>2015.gads</t>
  </si>
  <si>
    <t xml:space="preserve">   0600000000 Citas ilgtermiņa saistības</t>
  </si>
  <si>
    <t xml:space="preserve">  0101110000 Citi Eiropas Savienības politiku instrumenti</t>
  </si>
  <si>
    <t>Pieņemts pirmajā lasījumā</t>
  </si>
  <si>
    <t>Pārējie valsts budžeta uzturēšanas izdevumu transferti pašvaldībām</t>
  </si>
  <si>
    <t>Sociālie pabalsti</t>
  </si>
  <si>
    <t xml:space="preserve">    0101990000 Nesadalītais finansējums Eiropas Savienības politiku instrumentiem un pārējai ārvalstu finanšu palīdzībai</t>
  </si>
  <si>
    <t>Valsts budžeta kapitālo izdevumu transferti valsts budžeta daļēji finansētām atvasinātajām publiskajām personām un budžeta nefinansētām iestādēm noteiktam mērķim</t>
  </si>
  <si>
    <t>Valsts pamatbudžeta iestāžu saņemtie transferti no valsts pamatbudžeta dotācijas no vispārējiem ieņēmumiem</t>
  </si>
  <si>
    <t>Valsts budžeta uzturēšanas izdevumu transferti no valsts pamatbudžeta uz valsts speciālo budžetu</t>
  </si>
  <si>
    <t>2.pielikums</t>
  </si>
  <si>
    <t>2014.gadā</t>
  </si>
  <si>
    <t>2015.gadā</t>
  </si>
  <si>
    <t>Par likumprojektu skaitlisko daļu:</t>
  </si>
  <si>
    <t xml:space="preserve">80.00.00 Nesadalītais finansējums Eiropas Savienības politiku instrumentu un pārējās ārvalstu finanšu palīdzības projektu un pasākumu īstenošanai </t>
  </si>
  <si>
    <t>Izdevumi kopā</t>
  </si>
  <si>
    <t>Pievienotās vērtības nodoklis</t>
  </si>
  <si>
    <t>Nodeva par rūpnieciskā īpašuma aizsardzību</t>
  </si>
  <si>
    <t>Neatbalstīt</t>
  </si>
  <si>
    <t>80.00.00 Nesadalītais finansējums Eiropas Savienības politiku instrumentu un pārējās ārvalstu finanšu palīdzības līdzfinansēto projektu un pasākumu īstenošanai</t>
  </si>
  <si>
    <t xml:space="preserve">Ārvalstu finanšu palīdzība iestādes ieņēmumos </t>
  </si>
  <si>
    <t>Pārējie valsts budžeta uzturēšanas izdevumu transferti valsts budžeta daļēji finansētām atvasinātajām publiskajām personām un budžeta nefinansētajām iestādēm</t>
  </si>
  <si>
    <t>Valsts budžeta kapitālo izdevumu transferti pašvaldībām noteiktam mērķim</t>
  </si>
  <si>
    <t>63.06.00 Eiropas Sociālā fonda (ESF) projekti (2007-2013)</t>
  </si>
  <si>
    <t>Pašvaldību budžeta transferti</t>
  </si>
  <si>
    <t>Valsts budžeta iestāžu saņemtie transferti no pašvaldībām</t>
  </si>
  <si>
    <t>Valsts budžeta iestāžu saņemtie transferti no savas ministrijas, centrālās valsts iestādes padotībā esošām no valsts budžeta daļēji finansētām atvasinātām publiskām personām un budžeta nefinansētām iestādēm</t>
  </si>
  <si>
    <t xml:space="preserve">Kārtējie maksājumi Eiropas Savienības budžetā un starptautiskā sadarbība </t>
  </si>
  <si>
    <t>22.10.00 Starptautisko operāciju un Nacionālo bruņoto spēku personālsastāva centralizētais atalgojums</t>
  </si>
  <si>
    <t>Procentu izdevumi</t>
  </si>
  <si>
    <t>Kārtējie maksājumi Eiropas Savienības budžetā</t>
  </si>
  <si>
    <t>Aizdevumi</t>
  </si>
  <si>
    <t>0101990000 Nesadalītais finansējums Eiropas Savienības politiku instrumentiem un pārējai ārvalstu finanšu palīdzībai</t>
  </si>
  <si>
    <t>Atmaksa valsts budžetā par veiktajiem kapitālajiem izdevumiem</t>
  </si>
  <si>
    <t xml:space="preserve"> 0101120300 Citi ārvalstu finanšu palīdzības līdzfinansētie projekti</t>
  </si>
  <si>
    <t>45.01.00 Veselības aprūpes finansējuma administrēšana un ekonomiskā novērtēšana</t>
  </si>
  <si>
    <t>39.03.00 Asins un asins komponentu nodrošināšana</t>
  </si>
  <si>
    <t>I. Valsts pamatbudžeta ieņēmumi</t>
  </si>
  <si>
    <t>Valsts pamatbudžeta iestāžu saņemtie transferti no ārvalstu finanšu palīdzības līdzekļiem</t>
  </si>
  <si>
    <t>08.Sabiedrības integrācijas fonds</t>
  </si>
  <si>
    <t>I.Valsts pamatfunkciju īstenošana</t>
  </si>
  <si>
    <t> Valsts budžeta uzturēšanas izdevumu transferti</t>
  </si>
  <si>
    <t xml:space="preserve">   Valsts budžeta uzturēšanas izdevumu transferti no valsts pamatbudžeta uz valsts pamatbudžetu</t>
  </si>
  <si>
    <t xml:space="preserve">      Valsts budžeta uzturēšanas izdevumu transferti no valsts pamatbudžeta dotācijas no vispārējiem ieņēmumiem uz valsts pamatbudžetu</t>
  </si>
  <si>
    <t>Atmaksa valsts budžetā par veiktiem uzturēšanas izdevumiem</t>
  </si>
  <si>
    <t>0101040000 Eiropas Sociālais fonds (ESF)</t>
  </si>
  <si>
    <t>15. Izglītības un zinātnes ministrija</t>
  </si>
  <si>
    <t>20.00.00 "Kultūrizglītība"</t>
  </si>
  <si>
    <t>22.Kultūras ministrija</t>
  </si>
  <si>
    <t>21.00.00 Kultūras mantojums</t>
  </si>
  <si>
    <t>Kārtējie maksājumi Eiropas Kopienas budžetā un starptautiskā sadarbība</t>
  </si>
  <si>
    <t>Tālākā laika posmā</t>
  </si>
  <si>
    <t>70.07.00 Eiropas Savienības, starptautiskās sadarbības programmu un inovāciju izglītības jomā īstenošanas nodrošināšana</t>
  </si>
  <si>
    <t>70.07.00 Eiropas Savienības Rīcības programmas mūžizglītības jomā 2007.-2013.gadam un Eiropas Savienības augstākās izglītības sadarbības programmas Tempus un Erasmus Mundus</t>
  </si>
  <si>
    <t>Uzturēšanās izdevumu transferti</t>
  </si>
  <si>
    <t>Valsts budžeta uzturēšanās izdevumu transferti</t>
  </si>
  <si>
    <t>Valsts budžeta uzturēšanās izdevumu transferti no valsts pamatbudžeta uz valsts pamatbudžetu</t>
  </si>
  <si>
    <t>Valsts budžeta uzturēšanās izdevumu transferti no valsts pamatbudžeta ārvalstu finanšu palīdzības līdzekļiem uz valsts pamatbudžetu</t>
  </si>
  <si>
    <t>Valsts budžeta uzturēšanās izdevumu transferti citiem budžetiem noteiktam mērķim</t>
  </si>
  <si>
    <t>Valsts budžeta uzturēšanās izdevumu transferti pašvaldībām Eiropas Savienības politiku instrumentu un pārējās ārvalstu finanšu palīdzības līdzfinansētajiem projektiem (pasākumiem)</t>
  </si>
  <si>
    <t>Valsts budžeta uzturēšanas izdevumu transferti no valsts pamatbudžeta ārvalstu finanšu palīdzības līdzekļiem uz valsts pamatbudžetu</t>
  </si>
  <si>
    <t>15 Izglītības un zinātnes ministrija</t>
  </si>
  <si>
    <t>Eiropas Savienības jauniešu neformālās izglītības programmas "Jaunatne darbībā" 2007.-2013.gadam projektu nodrošināšanai</t>
  </si>
  <si>
    <t>62.06.00 "Eiropas Reģionālās attīstības fonda (ERAF) projekti (2007-2013)"</t>
  </si>
  <si>
    <t>69.06.00 "3.mērķa "Eiropas teritoriālā sadarbība" projektu īstenošana"</t>
  </si>
  <si>
    <t xml:space="preserve">  0101100000 3.mērķis "Eiropas teritoriālā sadarbība"</t>
  </si>
  <si>
    <t>Tehniskā palīdzība Izglītības un zinātnes ministrijai kā atbildīgajai iestādei</t>
  </si>
  <si>
    <t>70.07.00 "Eiropas Savienības, starptautiskās sadarbības programmu un inovāciju izglītības jomā īstenošanas nodrošināšana"</t>
  </si>
  <si>
    <t>Valsts budžeta transferti valsts budžeta daļēji finansētām atvasinātām publiskajām personām un budžeta nefinansētām iestādēm noteiktam mērķim</t>
  </si>
  <si>
    <t>Ārvalstu finanšu palīdzība naudas līdzekļu atlikumu izmaiņas palielinājums (-) vai samazinājums (+)</t>
  </si>
  <si>
    <t>Nenodokļu ieņēmumi</t>
  </si>
  <si>
    <t>62. Mērķdotācijas pašvaldībām</t>
  </si>
  <si>
    <t>05.00.00  Mērķdotācijas pašvaldībām – pašvaldību izglītības iestāžu pedagogu darba samaksai un valsts sociālās apdrošināšanas obligātajām iemaksām</t>
  </si>
  <si>
    <t>01.00.00  Mērķdotācijas izglītības pasākumiem</t>
  </si>
  <si>
    <t>10.00.00  Mērķdotācijas pašvaldībām – pašvaldību izglītības iestāžu pedagogu darba samaksai un valsts sociālās apdrošināšanas obligātajām iemaksām</t>
  </si>
  <si>
    <t>Nobalsots 1.lasījumā</t>
  </si>
  <si>
    <t>Izteikt likuma 6.pielikumu jaunā redakcijā:</t>
  </si>
  <si>
    <t>6.pielikums</t>
  </si>
  <si>
    <t>Mērķdotācijas pašvaldībām – pašvaldību pamata un vispārējās vidējās izglītības iestāžu, pašvaldību speciālās izglītības iestāžu un pašvaldību profesionālās izglītības iestāžu pedagogu darba samaksai un valsts sociālās apdrošināšanas obligātajām iemaksām</t>
  </si>
  <si>
    <t>Izteikt likuma 7.pielikumu jaunā redakcijā:</t>
  </si>
  <si>
    <t>7.pielikums</t>
  </si>
  <si>
    <t>Mērķdotācijas pašvaldībām – interešu izglītības programmu un sporta skolu pedagogu daļējai darba samaksai un valsts sociālās apdrošināšanas obligātajām iemaksām</t>
  </si>
  <si>
    <t>Izteikt likuma 8.pielikumu jaunā redakcijā:</t>
  </si>
  <si>
    <t>8.pielikums</t>
  </si>
  <si>
    <t>Mērķdotācijas pašvaldībām – pašvaldību speciālajām pirmsskolas izglītības iestādēm, internātskolām, Izglītības iestāžu reģistrā reģistrētajiem attīstības un rehabilitācijas centriem un speciālajām internātskolām bērniem ar fiziskās un garīgās attīstības traucējumiem</t>
  </si>
  <si>
    <t>Izteikt likuma 9.pielikumu jaunā redakcijā:</t>
  </si>
  <si>
    <t>9.pielikums</t>
  </si>
  <si>
    <t>Mērķdotācijas pašvaldībām – pašvaldību izglītības iestādēs bērnu no piecu gadu vecuma izglītošanā nodarbināto pedagogu darba samaksai un valsts sociālās apdrošināšanas obligātajām iemaksām</t>
  </si>
  <si>
    <t>Izteikt likuma 10.pielikumu jaunā redakcijā:</t>
  </si>
  <si>
    <t>10.pielikums</t>
  </si>
  <si>
    <t xml:space="preserve">Mērķdotācijas pašvaldību māksliniecisko kolektīvu vadītāju darba samaksai un valsts sociālās apdrošināšanas obligātajām iemaksām </t>
  </si>
  <si>
    <t>Papildināt likumprojektu ar jaunu pantu šādā redakcijā:</t>
  </si>
  <si>
    <t>74. Gadskārtējā valsts budžeta izpildes procesā pārdalāmais finansējums  (iesniegusi Finanšu ministrija)</t>
  </si>
  <si>
    <t>Palielināts finansējums 02.00.00 programmā "Līdzekļi neparedzētiem gadījumiem"</t>
  </si>
  <si>
    <t>62. Mērķdotācijas pašvaldībām  (iesniegusi Izglītības un zinātnes ministrija)</t>
  </si>
  <si>
    <t>Par likumprojekta "Par valsts budžetu 2014.gadam" teksta daļu:</t>
  </si>
  <si>
    <t>(2) Ministru kabinetam, pamatojoties uz Izglītības un zinātnes ministrijas sniegto informāciju, ir tiesības mainīt šā panta pirmās daļas 1., 2. un 3.punktā minētajos pielikumos noteikto finansējuma sadalījumu pa pašvaldībām.</t>
  </si>
  <si>
    <t>(3) Ministru kabinetam, pamatojoties uz Kultūras ministrijas sniegto informāciju, ir tiesības mainīt šā panta pirmās daļas 4.punktā minētajā pielikumā noteikto finansējuma sadalījumu pa pašvaldībām.</t>
  </si>
  <si>
    <t>Par likumprojekta "Par vidēja termiņa budžeta ietvaru 2014., 2015. un 2016.gadam" teksta daļu:</t>
  </si>
  <si>
    <t>likumprojektam „Par valsts budžetu 2014.gadam”</t>
  </si>
  <si>
    <t>likumprojektam „Par vidēja termiņa budžeta ietvaru 2014.- 2016.gadam”</t>
  </si>
  <si>
    <t>2016.gads</t>
  </si>
  <si>
    <t>likumprojektam „Par vidēja termiņa budžeta ietvaru 2014., 2015. un 2016.gadam”</t>
  </si>
  <si>
    <t>Valsts budžeta transferti valsts budžeta daļēji finansētām atvasinātām publiskām personām un budžeta nefinansētām iestādēm noteiktam mērķim</t>
  </si>
  <si>
    <t>No valsts budžeta daļēji finansētu atvasinātu publisku personu un budžeta nefinansētu iestāžu transferti</t>
  </si>
  <si>
    <t>Valsts budžeta iestāžu saņemtā atmaksa no citas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īstenošanā piešķirtajiem līdzekļiem</t>
  </si>
  <si>
    <t>Valsts budžeta kapitālo izdevumu transferti valsts budžeta daļēji finansētām atvasinātām publiskām personām un budžeta nefinansētām iestādēm noteiktam mērķim</t>
  </si>
  <si>
    <t>23.06.00 Valsts autoceļu pārvaldīšana, uzturēšana un atjaunošana</t>
  </si>
  <si>
    <t>Pārējie valsts budžeta uzturēšanas izdevumu transferti valsts budžeta daļēji finansētām atvasinātām publiskām personām un budžeta nefinansētām iestādēm</t>
  </si>
  <si>
    <t>70.08.00 Eiropas Komisijas programmas "Solidaritātes un migrācijas plūsmu pārvaldīšanas programmas 2007.-2013.gadam" īstenošana</t>
  </si>
  <si>
    <t>70.06.00 Eiropas Komisijas programmas "Solidaritātes un migrācijas plūsmu pārvaldīšanas programmas 2007.-2013.gadam" īstenošana</t>
  </si>
  <si>
    <t xml:space="preserve">Valsts pamatbudžeta savstarpējie transferti </t>
  </si>
  <si>
    <t>Valsts budžeta uzturēšnas izdevumu transferti</t>
  </si>
  <si>
    <t xml:space="preserve">   0101110000 Citi Eiropas Savienības politiku instrumenti</t>
  </si>
  <si>
    <t>CESPI/TM/002 Atklāts projektu konkurss/ierobežota (daudzgadu programma 2007.-2013.gadam)</t>
  </si>
  <si>
    <t>IF/2012/3./1 Pieredzes un labās prakses apmaiņa ES dalībvalstīs par trešo valstu pilsoņu integrācijas jautājumiem (Projekts)</t>
  </si>
  <si>
    <t>Paskaidrojums:Transferts no Kultūras ministrijas, lai nodrošinātu programmas "Eiropas Trešo valstu valstspiederīgo integrācijas fonda 2012.gada programmas aktivitāšu īstenošana" projekta  Nr.IF/2012/3./1 "Pieredzes un labās prakses apmaiņa ES dalībvalstīs par trešo valstu pilsoņu integrācijas jautājumiem" īstenošanu 2014.gadā . Projekta finansējuma kopējo attiecināmo izmaksu apjoms ir Euro 22 998,38 apmērā.</t>
  </si>
  <si>
    <t xml:space="preserve">     Ārvalstu finanšu palīdzība atmaksām valsts pamatbudžetam</t>
  </si>
  <si>
    <t>Valsts budžeta uzturēšanas izdevumu transferti pašvaldībām Eiropas Savienības politiku instrumenmtu un pārējās ārvalstu finanšu palīdzības līdzfinansētajiem projektiem (pasākumiem)</t>
  </si>
  <si>
    <t>97.00.00 Nozaru vadība un politiku plānošana</t>
  </si>
  <si>
    <t xml:space="preserve">31.07.00 Dotācija sabiedriskā transporta pakalpojumu sniedzējiem ar braukšanas maksas atvieglojumiem saistīto zaudējumu segšanai </t>
  </si>
  <si>
    <t>23.04.00 Mērķdotācijas pašvaldību autoceļiem (ielām)</t>
  </si>
  <si>
    <t>Kapitālo izdevumu transfert</t>
  </si>
  <si>
    <t>Paskaidrojums: Pamatojoties uz 2013.gada Ministru kabineta un Latvijas Pašvaldību savienības vienošanās un domstarpību protokolā atrunāto līdzekļu nepietiekamību pašvaldību autoceļu uzturēšanai, piešķirt papildu valsts budžeta finansējumu mērķdotācijām pašvaldību autoceļiem (auto ceļu fondam)7 114 359 milj. euro (5 milj. latu) apmērā, kas  ļaus paaugstināt pašvaldību ceļu un ielu ikdienas uzturēšanas līmeni, kā arī veikt pašvaldību ceļu un ielu periodisko uzturēšanu, rekonstrukciju un būvniecību, kā arī realizēt satiksmes drošības uzlabošanas pasākumus. Valsts autoceļu fonda programmas izlietojuma kārtību nosaka Ministru kabineta 2008.gada 11.marta ministru kabineta noteikumi nr.173 „Valsts pamatbudžeta valsts autoceļu fonda programmai piešķirto līdzekļu izlietošanas kārtība”.</t>
  </si>
  <si>
    <t>80.00.00  Nesadalītais finansējums Eiropas Savienības politiku instrumentu un pārējās ārvalstu finanšu palīdzības līdzfinansēto projektu un pasākumu īstenošanai</t>
  </si>
  <si>
    <t>60.06.00 Eiropas transporta infrastruktūras projekti</t>
  </si>
  <si>
    <t xml:space="preserve">       Ārvalstu finanšu palīdzība iestādes ieņēmumos</t>
  </si>
  <si>
    <t xml:space="preserve">  0101010000 Eiropas Kopienas atbalsts Eiropas transporta, telekomunikāciju un enerģijas infrastruktūras tīkliem</t>
  </si>
  <si>
    <t>Valsts budžeta iestāžu saņemtā atmaksa no savas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īstenošanā piešķirtajiem līdzekļiem</t>
  </si>
  <si>
    <t>61.08.00 Kohēzijas fonda (KF) finansētie ierobežotās atlases VAS "Latvijas valsts ceļi" realizētie projekti (2007 - 2013)</t>
  </si>
  <si>
    <t>61.09.00 Kohēzijas fonda (KF) finansētie ierobežotās atlases projekti (2007 - 2013)</t>
  </si>
  <si>
    <t>69.06.00 3.mērķa "Eiropas teritoriālā sadarbība" VAS "Latvijas valsts ceļi" realizētie projekti (2007 - 2013)</t>
  </si>
  <si>
    <t>010110000 3.mērķis "Eiropas teritoriālā sadarbība"</t>
  </si>
  <si>
    <t>26.02.00  Konkurences politikas ieviešana</t>
  </si>
  <si>
    <t>Paskaidrojums: Ieņēmumi valsts budžetā no uzliktajiem naudas sodiem par konkurences tiesību normu neievērošanu. Palielināti izdevumi 219 507euro apmērā lai nodrošinātu Konkurences padomi ar augsta līmeņa profesionāliem darbiniekiem. Konkurences padomes nepietiekamās kapacitātes dēļ turpmākajā periodā ir apdraudēta smagāko un sabiedrībai būtiskāko pārkāpumu lietu atklāšana, jo konkurences pārkāpumi šodien būtiski atšķiras no tiem, kādi tie ir bijuši līdz šim.  Pārkāpumu izmeklēšana vairs neaprobežojas tikai ar viegli pamanāmu, vienkāršu pārkāpumu  konstatēšanu  un nelielu sodu uzlikšanu, bet gan smagāko konkurences pārkāpumu identificēšanā un pierādīšanā aizvien vairāk tiek izmantotas sarežģītas ekonomiskas un juridiskas koncepcijas, tādēļ Konkurences padomei ir steidzami nepieciešams nodrošināt vairāku specifisku funkciju izpildi, kas ilgtermiņā, efektivizējot izmeklēšanas procesu un mērķtiecīgi informējot un izglītojot sabiedrību, uzlabos komercdarbības vidi. Šo funkciju izpildei nepieciešami pieredzējuši profesionāļi ar specifiskām kompetencēm un attiecīgi arī atalgojumam jābūt tādam, lai stimulētu augstu darba rezultātu sasniegšanu, veicinātu ilgtermiņa darba attiecības un lojalitāti (7 amata vietas).</t>
  </si>
  <si>
    <t>24.00.00  Statistiskās informācijas nodrošināšana</t>
  </si>
  <si>
    <t>69.06.00  3.mērķa "Eiropas teritoriālā sadarbība" pārrobežu sadarbības projekti</t>
  </si>
  <si>
    <t xml:space="preserve">     0101100000 3.mērķis „Eiropas teritoriālā sadarbība”</t>
  </si>
  <si>
    <t>Paskaidrojums: Veikta līdzekļu pārdale starp izdevumu kodiem, jo Baltijas jūras reģiona transnacionālās sadarbības programmas projekts StarDust noslēdzas 2013.gada 31.decembrī.  2014.gadā būs vienīgi izdevumi par projekta noslēguma atskaites sagatavošanu un nosūtīšanu vadošajam partnerim. Pārdalīt izdevumi atlīdzībai projektā iesaistīto darbinieku samaksai līdz 2014.gada martam.</t>
  </si>
  <si>
    <t>02.04.00 Rezidentu apmācība</t>
  </si>
  <si>
    <t>62.06.00 Eiropas Reģionālās attīstības fonda (ERAF) projektu īstenošana (2007-2013)</t>
  </si>
  <si>
    <t>63.06.00 Eiropas Sociālā fonda (ESF) projektu īstenošana (2007-2013)</t>
  </si>
  <si>
    <t xml:space="preserve">70.07.00 Citu Eiropas Kopienas projektu īstenošana </t>
  </si>
  <si>
    <t>likumprojektam "Par valsts budžetu 2014.gadam"</t>
  </si>
  <si>
    <t>Valsts nodevas par valsts sniegto nodrošinājumu un juridiskajiem un citiem pakalpojumiem</t>
  </si>
  <si>
    <t xml:space="preserve">09.01.00 Valsts valodas aizsardzība
</t>
  </si>
  <si>
    <t>I Valsts pamatfunkciju īstenošana</t>
  </si>
  <si>
    <t xml:space="preserve">97.00.00 Nozaru vadība un politikas plānošana 
</t>
  </si>
  <si>
    <t>06.03.00 Maksātnespējas procesa pārvaldība</t>
  </si>
  <si>
    <t>03.08.00 Uzturlīdzekļu garantiju fonds</t>
  </si>
  <si>
    <t xml:space="preserve">05.00.00 Mērķdotācijas pašvaldībām – pašvaldību izglītības iestāžu pedagogu darba samaksai un valsts sociālās apdrošināšanas obligātajām iemaksām
</t>
  </si>
  <si>
    <t xml:space="preserve">04.01.00 Ieslodzījuma vietas </t>
  </si>
  <si>
    <t xml:space="preserve">02.00.00 Līdzekļi neparedzētiem gadījumiem
</t>
  </si>
  <si>
    <t>72.06.00 Latvijas un Šveices sadarbības programmas finansēto projektu un pasākumu finansēšana (2007-2013)</t>
  </si>
  <si>
    <t>10112020000 Latvijas un Šveices sadarbības programmas finansētie projekti un pasākumi</t>
  </si>
  <si>
    <t>Tiesu modernizācija Latvijā</t>
  </si>
  <si>
    <t xml:space="preserve">Atmaksa valsts budžetā par veiktajiem kapitālajiem izdevumiem </t>
  </si>
  <si>
    <t xml:space="preserve">06.02.00 Rūpnieciskā īpašuma aizsardzība
</t>
  </si>
  <si>
    <t>Naudas sodi, ko uzliek pārējās iestādes, kas nav klasificētas iepriekšminētajos kodos</t>
  </si>
  <si>
    <t>97.00.00 Nozaru vadība un politikas plānošana</t>
  </si>
  <si>
    <r>
      <rPr>
        <b/>
        <sz val="12"/>
        <rFont val="Times New Roman"/>
        <family val="1"/>
        <charset val="186"/>
      </rPr>
      <t xml:space="preserve">42.pants. </t>
    </r>
    <r>
      <rPr>
        <sz val="12"/>
        <rFont val="Times New Roman"/>
        <family val="1"/>
        <charset val="186"/>
      </rPr>
      <t>Latvijas Republikas saistības pret Eiropas Stabilitātes mehānismu ir 1 766 700 000 euro, tajā skaitā apmaksājamais kapitāls ir    201 900 000 euro un pieprasāmais kapitāls (kapitāls uz pieprasījumu) — 1 564 800 000 euro. Saistības stājas spēkā līdz ar Eiropas Stabilitātes mehānisma līguma ratifikāciju.</t>
    </r>
  </si>
  <si>
    <r>
      <t xml:space="preserve">1) pašvaldību pamata un vispārējās vidējās izglītības iestāžu, pašvaldību speciālās izglītības iestāžu, pašvaldību profesionālās izglītības iestāžu un daļējai interešu izglītības programmu un sporta skolu pedagogu darba samaksai un valsts sociālās apdrošināšanas obligātajām iemaksām 231 122 620 </t>
    </r>
    <r>
      <rPr>
        <i/>
        <sz val="12"/>
        <rFont val="Times New Roman"/>
        <family val="1"/>
        <charset val="186"/>
      </rPr>
      <t>euro</t>
    </r>
    <r>
      <rPr>
        <sz val="12"/>
        <rFont val="Times New Roman"/>
        <family val="1"/>
        <charset val="186"/>
      </rPr>
      <t xml:space="preserve"> apmērā saskaņā ar 6. un 7.pielikumu;</t>
    </r>
  </si>
  <si>
    <r>
      <t xml:space="preserve">2) pašvaldību speciālajām pirmsskolas izglītības iestādēm, internātskolām, Izglītības iestāžu reģistrā reģistrētajiem attīstības un rehabilitācijas centriem un speciālajām internātskolām bērniem ar fiziskās un garīgās attīstības traucējumiem 71 564 468 </t>
    </r>
    <r>
      <rPr>
        <i/>
        <sz val="12"/>
        <rFont val="Times New Roman"/>
        <family val="1"/>
        <charset val="186"/>
      </rPr>
      <t>euro</t>
    </r>
    <r>
      <rPr>
        <sz val="12"/>
        <rFont val="Times New Roman"/>
        <family val="1"/>
        <charset val="186"/>
      </rPr>
      <t xml:space="preserve"> apmērā saskaņā ar 8.pielikumu;</t>
    </r>
  </si>
  <si>
    <r>
      <t xml:space="preserve">3) pašvaldību izglītības iestādēs bērnu no piecu gadu vecuma izglītošanā nodarbināto pedagogu darba samaksai un valsts sociālās apdrošināšanas obligātajām iemaksām 20 421 734 </t>
    </r>
    <r>
      <rPr>
        <i/>
        <sz val="12"/>
        <rFont val="Times New Roman"/>
        <family val="1"/>
        <charset val="186"/>
      </rPr>
      <t>euro</t>
    </r>
    <r>
      <rPr>
        <sz val="12"/>
        <rFont val="Times New Roman"/>
        <family val="1"/>
        <charset val="186"/>
      </rPr>
      <t xml:space="preserve"> apmērā saskaņā ar 9.pielikumu;</t>
    </r>
  </si>
  <si>
    <r>
      <t xml:space="preserve">4) māksliniecisko kolektīvu vadītāju darba samaksai un valsts sociālās apdrošināšanas obligātajām iemaksām 786 593 </t>
    </r>
    <r>
      <rPr>
        <i/>
        <sz val="12"/>
        <rFont val="Times New Roman"/>
        <family val="1"/>
        <charset val="186"/>
      </rPr>
      <t>euro</t>
    </r>
    <r>
      <rPr>
        <sz val="12"/>
        <rFont val="Times New Roman"/>
        <family val="1"/>
        <charset val="186"/>
      </rPr>
      <t xml:space="preserve"> apmērā saskaņā ar 10.pielikumu;</t>
    </r>
  </si>
  <si>
    <t>1) pašvaldību pamata un vispārējās vidējās izglītības iestāžu, pašvaldību speciālās izglītības iestāžu, pašvaldību profesionālās izglītības iestāžu un daļējai interešu izglītības programmu un sporta skolu pedagogu darba samaksai un valsts sociālās apdrošināšanas obligātajām iemaksām 231 122 620 euro apmērā saskaņā ar 6. un 7.pielikumu;</t>
  </si>
  <si>
    <t>2) pašvaldību speciālajām pirmsskolas izglītības iestādēm, internātskolām, Izglītības iestāžu reģistrā reģistrētajiem attīstības un rehabilitācijas centriem un speciālajām internātskolām bērniem ar fiziskās un garīgās attīstības traucējumiem 71 564 468 euro apmērā saskaņā ar 8.pielikumu;</t>
  </si>
  <si>
    <t>02.00.00  Līdzekļi neparedzētiem gadījumiem</t>
  </si>
  <si>
    <t>35. Centrālā vēlēšanu komisija</t>
  </si>
  <si>
    <t>01.00.00 Vispārējā vadība</t>
  </si>
  <si>
    <t>Paskaidrojums: Palielināts finansējums 2 papildu amata vietu izveidei. Papildu jurista amata vieta nepieciešama, lai nodrošinātu Centālajai vēlēšnu komisijai iesniegto likumprojektu un Satversmes grozījumu projektu izvērtēšanu atbilstoši likumā "Par tautas nobalsošanu, likumu ierosināšanu un Eiropas pilsoņu iniciatīvu" paredzētajam. Lietveža-koordinatora amata vietas izveidošana nepieciešama vēlēšanu komisiju organizatoriskās vadības nodrošināšanai  pēc rajonu vēlēšanu komisiju likvidācijas administratīvās reformas rezultātā.</t>
  </si>
  <si>
    <t>Paskaidrojums: Palielināts finansējums 2 papildu amata vietu uzturēšanai turpmākajos gados</t>
  </si>
  <si>
    <t>Paskaidrojums:  Transferts starp 22.Kultūras ministrijas apakšprogrammu 70.08.00 Eiropas Komisijas programmas "Solidaritātes un migrācijas plūsmu pārvaldīšanas programmas 2007.-2013.gadam" īstenošana un resoru 08.Sabiedrības integrācijas fonds  apakšprogrammu 70.06.00 Eiropas Komisijas programmas "Solidaritātes un migrācijas plūsmu pārvaldīšanas programmas 2007.-2013.gadam" īstenošana</t>
  </si>
  <si>
    <t>2016.gadā</t>
  </si>
  <si>
    <t>Samazināti izdevumi atalgojumam un attiecīgi palielināti izdevumi darba devēja valsts sociālās apdrošināšanas obligātajām iemaksām, pabalstiem un kompensācijām, lai nodrošinātu izmaksas, kas veidojas NBS karavīru atvaļināšanas un iesaukšanas procesā, un, lai nodrošinātu nodokļu samaksu saskaņā ar normatīvajiem aktiem.</t>
  </si>
  <si>
    <t>Paskaidrojums: Saskaņā ar MK 24.09.2013. sēdes protokola Nr.50, 135.§ par likumprojektu „ Grozījumi likumā „ Par autoceļiem””, kas paredz funkciju pārdali un tiek virzīts valsts budžeta 2014.gadam likumprojektu paketē. Lai nodrošinātu kontroli pār VAS "Latvijas autoceļu uzturētājs" deleģēto uzdevumu izpildi atbilstoši likumprojektam "Grozījumi likumā "Par autoceļiem"" ir nepieciešams stiprināt Satiksmes ministrijas kapacitāti ar 11 amata vietām (2 būvinženieri , 2 juristi, 7 inženieri (būvuzraugi/speciālisti).</t>
  </si>
  <si>
    <t>Paskaidrojums: Pārdalīt izdevumus starp Satiksmes ministrijas apakšprogrammu 23.06.00 "Valsts autoceļu pārvaldīšana, uzturēšana un atjaunošana" un programmu 97.00.00 "Nozaru vadība un politiku plānošana", lai nodrošinātu finansējumu 11 amata vietām 2014., 2015. un 2016.gadā.</t>
  </si>
  <si>
    <t>Paskaidrojums: Veicot aprēķinus sadalījumam republikas pilsētu pašvaldībām apakšprogrammā 31.07 „Dotācija sabiedriskā transporta pakalpojumu sniedzējiem ar braukšanas maksas atvieglojumiem saistīto zaudējumu segšanai ” , ir konstatēts, ka pārvadāto invalīdu skaits pilsētas nozīmes maršrutos 2013.gadā ir samazinājies par 4.64% salīdzimot ar plānoto, kas nozīmē, ka prognozētie zaudējumi 2014.gadā būs mazāki un ieekonomētie līdzekļi tiek novirzīti 31.06.00 apakšprogrammai "Dotācija zaudējumu segšanai sabiedriskā transporta pakalpojumu sniedzējiem" zaudējumu segšanai plānošanas reģioniem. Vienlaicīgi tiek pārdalīts finansējums 31.06.00 apakšprogrammā "Dotācija zaudējumu segšanai sabiedriskā transporta pakalpojumu sniedzējiem" starp izdevumu ekonomiskajām kategorijām, lai 2014.gadā nodrošinātu sabiedriskā transporta pakalpojumu sniegšanu ar autobusiem reģionālā vietējās nozīmes maršrutu tīklā.(plānošanas reģionos).</t>
  </si>
  <si>
    <t>Paskaidrojums: Pārdalīt izdevumus starp Satiksmes ministrijas apakšprogrammām 31.06.00 "Dotācija zaudējumu segšanai sabiedriskā transporta pakalpojumu sniedzējiem" un 31.07.00 „Dotācija sabiedriskā transporta pakalpojumu sniedzējiem ar braukšanas maksas atvieglojumiem saistīto zaudējumu segšanai ”, lai atbilstoši plānotajam nodrošinātu finansējumu sabiedriskā transporta pakalpojumu sniedzējiem 2014.gadā.</t>
  </si>
  <si>
    <t>Paskaidrojums: Palielināti izdevumi Satiksmes ministrijas apakšprogrammai 23.04.00 "Mērķdotācijas pašvaldību autoceļiem (ielām)" 2014.gadā.</t>
  </si>
  <si>
    <t>Paskaidrojums: Tiek precizēts 2014.g. no TEN-T budžeta ārvalstu finanšu palīdzības  apjoms un  no valsts budžeta  finansējums atbilstoši projektu ietvaros  plānotajiem maksājumiem (aizkavējies iepirkums un līguma noslēgšana varētu notikt tikai 2013. gada beigās, kā rezultātā darbi netiek veikti plānotajā apjomā un tos būs jāveic  2014.gadā).</t>
  </si>
  <si>
    <t>Paskaidrojums: Pārdalīt izdevumus starp 74.resora programmu 80.00.00  "Nesadalītais finansējums Eiropas Savienības politiku instrumentu un pārējās ārvalstu finanšu palīdzības līdzfinansēto projektu un pasākumu īstenošanai" un  Satiksmes ministrijas apakšprogrammu 60.06.00 "Eiropas transporta infrastruktūras projekti", lai nodrošinātu 2014.gadā plānoto darbu veikšanu.</t>
  </si>
  <si>
    <t xml:space="preserve">  0101020000 Kohēzijas fonds (KF) 2007. - 2013.gada programmēšanas periodam</t>
  </si>
  <si>
    <t xml:space="preserve">Paskaidrojums: Papildu finansējums nepieciešams aktivitātes 3.3.1.1.  "TEN-T autoceļu tīkla uzlabojumi" valsts galveno autoceļu  rekonstrukcijas 8.atlases kārtas projektu  uzsākšanai 2014.gadā - avansu maksājumiem apakšprogrammā 61.08.00 "Kohēzijas fonda (KF) finansētie ierobežotās atlases VAS "Latvijas valsts ceļi" realizētie projekti (2007 - 2013)". </t>
  </si>
  <si>
    <t>Paskaidrojums: Pārdalīt izdevumus starp 74.resora programmu 80.00.00  "Nesadalītais finansējums Eiropas Savienības politiku instrumentu un pārējās ārvalstu finanšu palīdzības līdzfinansēto projektu un pasākumu īstenošanai" un Satiksmes ministrijas apakšprogrammu 61.08.00 "Kohēzijas fonda (KF) finansētie ierobežotās atlases VAS "Latvijas valsts ceļi" realizētie projekti (2007 - 2013).</t>
  </si>
  <si>
    <t>Paskaidrojums: Papildu finansējums nepieciešams aktivitāšu 3.3.1.2. "TEN-T dzelzceļa posmu rekonstrukcija un attīstība (Austrumu-Rietumu dzelzceļa koridora infrastruktūras attīstība un Rail Baltica)",3.3.1.3. "Lielo ostu infrastruktūras attīstība „Jūras maģistrāļu” ietvaros"  un 3.3.1.4. "Lidostu infrastruktūras attīstība" projektu īstenošana, sakarā ar projektu ietvaros iesniegtajām pretendentu sūdzībām, aizkavējusies, tādēļ 2013.gadā piešķirtais finansējums netiks pilnībā izlietots un tas būs nepieciešams jau sākot ar 2014.gada I ceturksni apakšprogrammas 61.09.00 "Kohēzijas fonda (KF) finansētie ierobežotās atlases projekti (2007 - 2013)" projektu īstenošanai, pārdalot finansējumu no 74.resora programmas 80.00.00 ""Nesadalītais finansējums Eiropas Savienības politiku instrumentu un pārējās ārvalstu finanšu palīdzības līdzfinansēto projektu un pasākumu īstenošanai".</t>
  </si>
  <si>
    <t>Paskaidrojums: Pārdalīt izdevumus starp 74.resora  programmu 80.00.00  "Nesadalītais finansējums Eiropas Savienības politiku instrumentu un pārējās ārvalstu finanšu palīdzības līdzfinansēto projektu un pasākumu īstenošanai" un Satiksmes ministrijas apakšprogrammu 61.09.00 "Kohēzijas fonda (KF) finansētie ierobežotās atlases projekti (2007 - 2013)", lai īstenotu aktivitāšu 3.3.1.2. "TEN-T dzelzceļa posmu rekonstrukcija un attīstība (Austrumu-Rietumu dzelzceļa koridora infrastruktūras attīstība un Rail Baltica)",3.3.1.3. "Lielo ostu infrastruktūras attīstība „Jūras maģistrāļu” ietvaros"  un 3.3.1.4. "Lidostu infrastruktūras attīstība" projektus.</t>
  </si>
  <si>
    <t>Paskaidrojums: Pārdalīt izdevumus starp 74.resora programmu 80.00.00  "Nesadalītais finansējums Eiropas Savienības politiku instrumentu un pārējās ārvalstu finanšu palīdzības līdzfinansēto projektu un pasākumu īstenošanai" un Satiksmes ministrijas apakšprogrammu 69.06.00 "3.mērķa "Eiropas teritoriālā sadarbība" VAS "Latvijas valsts ceļi" realizētie projekti (2007 - 2013)", lai īstenotu projektu EU43097 "Autoceļa Ape - Moniste rekonstrukcija".</t>
  </si>
  <si>
    <r>
      <t xml:space="preserve">5.pants. </t>
    </r>
    <r>
      <rPr>
        <sz val="12"/>
        <color indexed="8"/>
        <rFont val="Times New Roman"/>
        <family val="1"/>
        <charset val="186"/>
      </rPr>
      <t>Finanšu ministrija, veicot pašvaldību finanšu izlīdzināšanas aprēķinu atbilstoši likumam „Par pašvaldību finanšu izlīdzināšanu”, izmanto nekustamā īpašuma nodokļa prognozi (zemei ar 25 procentu pieauguma ierobežojumu), ko pašvaldības ir aprēķinājušas un iesniegušas Finanšu ministrijai, pamatojoties uz Ministru kabineta 2010.gada 24.augusta noteikumiem Nr.802 „Noteikumi par nekustamā īpašuma nodokļa prognozi”.</t>
    </r>
  </si>
  <si>
    <t>Paskaidrojums:Veikta līdzekļu pārdale starp izdevumu kodiem. Lai nodrošinātu Valsts statistiskās informācijas programmas izpildi un iegūtu datus no fiziskām personām tiešo interviju veikšanai ārpus Rīgas nepieciešams piesaistīt darbiniekus ar personīgiem transportlīdzekļiem. 2014.gadā un turpmāk mājsaimniecību budžeta un darbaspēka apsekojumos izlases apjoms palielināsies vidēji par 4000 mājsaimniecībām, intervētājiem lauku apvidos izmantojot personīgās automašīnas un Centrālai staistikas pārvaldei nepieciešams kompensēt intervētājiem tramsporta nolietojuma un ekspluatācijas izdevumus atbilstoši budžeta izdevuvu klasifikācijas ekonomiskajām kategorijām (darba devēja pabalsti un kompensācijas).</t>
  </si>
  <si>
    <t>Paskaidrojums:Veikta līdzekļu pārdale starp izdevumu kodiem. Lai nodrošinātu Valsts statistiskās informācijas programmas izpildi un iegūtu datus no fiziskām personām tiešo interviju veikšanai ārpus Rīgas nepieciešams piesaistīt darbiniekus ar personīgiem transportlīdzekļiem. 2014.gadā un turpmāk mājsaimniecību budžeta un darbaspēka apsekojumos izlases apjoms palielināsies vidēji par 4000 mājsaimniecībām, intervētājiem lauku apvidos izmantojot personīgās automašīnas un Centrālai staistikas pārvaldei nepieciešams kompensēt intervētājiem tramsporta nolietojuma un ekspluatācijas izdevumus atbilstoši budžeta izdevumu klasifikācijas ekonomiskajām kategorijām (darba devēja pabalsti un kompensācijas).</t>
  </si>
  <si>
    <t xml:space="preserve">Paskaidrojums: Veselības ministrijas apakšprogrammā 33.01.00 "Ārstniecība" samazināti izdevumi subsīdijām un dotācijām un apakšprogrammā 02.04.00 "Rezidentu apmācība" palielināti izdevumi atlīdzībai, tai skaitā atalgojumam, valsts budžeta transfertiem valsts budžeta daļēji finansētām atvasinātām publiskām personām un budžeta nefinansētām iestādēm noteiktam mērķim, lai nodrošinātu darba samaksas pieaugumu 630 rezidentiem (jaunajiem ārstiem). Saskaņā ar Ministru kabineta 2013.gada 27.augusta protokola Nr.46, 102.§ 34. un 36.punkta nosacījumiem līdzekļu ekonomija no darba devēja valsts sociālās apdrošināšanas obligāto iemaksu likmes samazinājuma no 24,09% uz 23,59%  darba samaksas komponentes ietvaros veselības aprūpes pakalpojumu tarifā (D un S elementi) jānovirza ārstniecības personu darba samaksas pieauguma nodrošināšanai atbilstoši jaunajās politikas iniciatīvās piešķirtajam papildu finansējumam. Darba samaksas pieaugums ar 2014.gadu jānodrošina visām ārstniecības personām, tai skaitā rezidentiem (jaunajiem ārstiem). </t>
  </si>
  <si>
    <t>Paskaidrojums: Veselības ministrijas valsts pamatfunkciju īstenošanai 2014.-2016.gadā veikta līdzekļu pārdale starp izdevumu kodiem atbilstoši ekonomiskajām kategorijām, samazinot izdevumus subsīdijām un dotācijām (apakšprogrammā 33.01.00 "Ārstniecība") un palielinot izdevumus atlīdzībai, tai skaitā atalgojumam, valsts budžeta transfertiem valsts budžeta daļēji finansētām atvasinātām publiskām personām un budžeta nefinansētām iestādēm noteiktam mērķim (apakšprogrammā 02.04.00 "Rezidentu apmācība"), lai nodrošinātu darba samaksas pieaugumu 630 rezidentiem (RSU un LU - kopā 619 rezidentiem, budžeta iestādēm - kopā 11 rezidentiem). Saskaņā ar Ministru kabineta 2013.gada 27.augusta protokola Nr.46, 102.§ 34. un 36.punkta nosacījumiem līdzekļu ekonomija no darba devēja valsts sociālās apdrošināšanas obligāto iemaksu likmes samazinājuma no 24,09% uz 23,59%  darba samaksas komponentes ietvaros veselības aprūpes pakalpojumu tarifā (D un S elementi) jānovirza ārstniecības personu darba samaksas pieauguma nodrošināšanai atbilstoši jaunajās politikas iniciatīvās piešķirtajam papildu finansējumam. Darba samaksas pieaugums ar 2014.gadu jānodrošina visām ārstniecības personām, tai skaitā rezidentiem (jaunajiem ārstiem).</t>
  </si>
  <si>
    <t>Paskaidrojums:  Veselības ministrijas apakšprogrammas 02.04.00 "Rezidentu apmācība" ietvaros veikta līdzekļu pārdale starp izdevumu kodiem atbilstoši ekonomiskajām kategorijām, samazinot izdevumus valsts budžeta transfertiem valsts budžeta daļēji finansētām atvasinātām publiskām personām un budžeta nefinansētām iestādēm noteiktam mērķim un palielinot izdevumus atlīdzībai, tai skaitā atalgojumam, precēm un pakalpojumiem, lai nodrošinātu rezidentu apmācību budžeta iestādēs saistībā ar rezidentu skaita izmaiņām. Rezidentūras finansēšana notiek atbilstoši Ministru kabineta noteikumiem Nr.685 „Rezidentu sadales un rezidentūras finansēšanas noteikumi”, tai skaitā apmācot rezidentus Rīgas Stradiņa universitātē un Latvijas universitātē, universitātes slimnīcās, reģionālajās daudzprofilu slimnīcās, slēdzot līgumus ar RSU un LU (finansējumu piešķirot izdevumu 7350 kodā), kā arī budžeta iestādēs, tai skaitā Valsts sporta medicīnas centrā (līgums ar LU) un Valsts tiesu medicīnas ekspertīzes centrā (līgums ar RSU), kur finansējums tiek sadalīts pa budžeta izdevumu pozīcijām atbilstoši budžeta iestādes statusam. Rezidentu skaits iestādēs ir mainīgs, ņemot vērā rezidentūru beigušos un no jauna uzņemtos attiecīgajā specialitātē, tādējādi līdz ar rezidentu skaita izmaiņām jāveic izmaiņas arī finansējuma sadalījumā, pretējā gadījumā nebūs iespējas samaksāt rezidentiem un apmācošajam personālam algas, kā arī veikt pārējos ar rezidentu apmācību saistītos izdevumus atbilstoši Ministru kabineta noteikumu Nr.685 nosacījumiem. Ņemot vērā, ka atbilstoši 2013.gada septembrī noslēgtajiem līgumiem Valsts tiesu medicīnas ekspertīzes centrā 2014.gadā tiks apmācīts par 4 rezidentiem vairāk un Valsts sporta medicīnas centrā par 1 rezidentu vairāk kā 2013.gadā, tad apakšprogrammas 02.04.00  finansējuma ietvaros jāveic līdzekļu pārdale starp izdevumu kodiem atbilstoši ekonomiskajām kategorijām.</t>
  </si>
  <si>
    <t>Paskaidrojums:  Veselības ministrijas valsts pamatfunkciju īstenošanai 2014.-2016.gadā veikta līdzekļu pārdale starp izdevumu kodiem atbilstoši ekonomiskajām kategorijām, samazinot izdevumus valsts budžeta transfertiem valsts budžeta daļēji finansētām atvasinātām publiskām personām un budžeta nefinansētām iestādēm noteiktam mērķim un palielinot izdevumus atlīdzībai, tai skaitā atalgojumam, precēm un pakalpojumiem (apakšprogrammā 02.04.00 "Rezidentu apmācība"), lai nodrošinātu rezidentu apmācību budžeta iestādēs saistībā ar rezidentu skaita izmaiņām. Rezidentūras finansēšana notiek atbilstoši Ministru kabineta noteikumiem Nr.685 „Rezidentu sadales un rezidentūras finansēšanas noteikumi”, tai skaitā apmācot rezidentus Rīgas Stradiņa universitātē un Latvijas universitātē, universitātes slimnīcās, reģionālajās daudzprofilu slimnīcās, slēdzot līgumus ar RSU un LU (finansējumu piešķirot izdevumu 7350 kodā), kā arī budžeta iestādēs, tai skaitā Valsts sporta medicīnas centrā (līgums ar LU) un Valsts tiesu medicīnas ekspertīzes centrā (līgums ar RSU), kur finansējums tiek sadalīts pa budžeta izdevumu pozīcijām atbilstoši budžeta iestādes statusam. Rezidentu skaits iestādēs ir mainīgs, ņemot vērā rezidentūru beigušos un no jauna uzņemtos attiecīgajā specialitātē, tādējādi līdz ar rezidentu skaita izmaiņām jāveic izmaiņas arī finansējuma sadalījumā, pretējā gadījumā nebūs iespējas samaksāt rezidentiem un apmācošajam personālam algas, kā arī veikt pārējos ar rezidentu apmācību saistītos izdevumus atbilstoši Ministru kabineta noteikumu Nr.685 nosacījumiem. Ņemot vērā, ka atbilstoši 2013.gada septembrī noslēgtajiem līgumiem Valsts tiesu medicīnas ekspertīzes centrā 2014.gadā tiks apmācīts par 4 rezidentiem vairāk un Valsts sporta medicīnas centrā par 1 rezidentu vairāk kā 2013.gadā, tad apakšprogrammas 02.04.00  finansējuma ietvaros jāveic līdzekļu pārdale starp izdevumu kodiem atbilstoši ekonomiskajām kategorijām.</t>
  </si>
  <si>
    <t>Paskaidrojums:  Veselības ministrijas apakšprogrammā 33.01.00 "Ārstniecība" samazināti izdevumi subsīdijām un dotācijām un apakšprogrammā 39.03.00 "Asins un asins komponentu nodrošināšana" palielināti izdevumi precēm un pakalpojumiem, lai nodrošinātu ārstniecības personu, kuras strādā slimnīcu asins sagatavošanas nodaļās, darba samaksas pieaugumu. Saskaņā ar Ministru kabineta 2013.gada 27.augusta protokola Nr.46, 102.§ 34. un 36.punkta nosacījumiem līdzekļu ekonomija no darba devēja valsts sociālās apdrošināšanas obligāto iemaksu likmes samazinājuma no 24,09% uz 23,59%  darba samaksas komponentes ietvaros veselības aprūpes pakalpojumu tarifā (D un S elementi) jānovirza ārstniecības personu darba samaksas pieauguma nodrošināšanai atbilstoši jaunajās politikas iniciatīvās piešķirtajam papildu finansējumam. Darba samaksas pieaugums ar 2014.gadu jānodrošina visām ārstniecības personām, tai skaitā tām, kuras strādā slimnīcu asins sagatavošanas nodaļās, finansējumu pārskaitot no Valsts asinsdonoru centra līdzekļiem budžeta apakšprogrammā 39.03.00 "Asins un asins komponentu nodrošināšana".</t>
  </si>
  <si>
    <t>Paskaidrojums:  Veselības ministrijas apakšprogrammā 33.01.00 "Ārstniecība" samazināti izdevumi subsīdijām un dotācijām un apakšprogrammā 45.01.00 "Veselības aprūpes finansējuma administrēšana un ekonomiskā novērtēšana" palielināti izdevumi subsīdijām un dotācijām, lai nodrošinātu ārstniecības personu, kuras slimnīcās uztur noteiktu slimību reģistrus un nodrošina organizatoriski metodisko darbu ar konkrētu slimību pacientiem, darba samaksas pieaugumu. Saskaņā ar Ministru kabineta 2013.gada 27.augusta protokola Nr.46, 102.§ 34. un 36.punkta nosacījumiem līdzekļu ekonomija no darba devēja valsts sociālās apdrošināšanas obligāto iemaksu likmes samazinājuma no 24,09% uz 23,59%  darba samaksas komponentes ietvaros veselības aprūpes pakalpojumu tarifā (D un S elementi) jānovirza ārstniecības personu darba samaksas pieauguma nodrošināšanai atbilstoši jaunajās politikas iniciatīvās piešķirtajam papildu finansējumam. Darba samaksas pieaugums ar 2014.gadu jānodrošina visām ārstniecības personām, tai skaitā tām, kuras slimnīcās uztur noteiktu slimību reģistrus un nodrošina organizatoriski metodisko darbu ar konkrētu slimību pacientiem, finansējumu pārskaitot no Nacionālā veselības dienesta līdzekļiem (izdevumiem subsīdijām un dotācijām) budžeta apakšprogrammā 45.01.00 "Veselības aprūpes finansējuma administrēšana un ekonomiskā novērtēšana". 
Minētā līdzekļu pārdale attiecināma arī uz 2015. un 2016.gadu. Ņemot vērā, ka tiek veikta iekšējā līdzekļu pārdale starp Veselības ministrijas budžeta apakšprogrammām un izdevumiem subsīdijām un dotācijām, netiek ietekmēts pirmajā lasījumā pieņemtajā likumprojektā „Par vidēja termiņa budžeta ietvaru 2014., 2015. un 2016.gadam” plānotais Veselības ministrijai maksimāli pieļaujamais valsts budžeta izdevumu apjoms subsīdijām un dotācijām.</t>
  </si>
  <si>
    <t>Paskaidrojums: Veselības ministrijas apakšprogrammā 45.01.00 "Veselības aprūpes finansējuma administrēšana un ekonomiskā novērtēšana" palielināti ieņēmumi no maksas pakalpojumiem un citi pašu ieņēmumi un tiem atbilstošie izdevumi atbilstoši 2012.gada un 2013.gada 9 mēnešu pašu ieņēmumu no maksas pakalpojumiem faktiskajai izpildei, kur ieņēmumi no recepšu veidlapu realizācijas un gada maksas par zāļu un medicīnisko ierīču uzturēšanu kompensējamo zāļu sarakstā par katru zāļu nosaukuma iepakojuma veidu, kā arī veiktās ekspertīzes par zāļu iekļaušanu kompensējamo zāļu sarakstā regulāri par apmēram 3,2% pārsniedz atbilstošā perioda plānu. Papildu līdzekļi tiks izlietoti papildu funkciju izpildei, ko nosaka  Eiropas Parlamenta un Padomes 2011.gada 9.marta Direktīvas 2011/24/ES par pacientu tiesību piemērošanu pārrobežu veselības aprūpē ieviešana ar mērķi - nodrošināt, lai Eiropas Savienībā tiktu uzlabota  piekļuve drošai, kvalitatīvai veselības aprūpei, kā arī  nodrošināt pacientu mobilitāti un veicinātu dalībvalstu sadarbību veselības aprūpes jomā, kas praktiski nozīmē, ka ES dalībvalstīm ir jāizveido pārrobežu veselības aprūpes kontaktpunkts, kā arī  jāorganizē un jāizsniedz iepriekšējās atļaujas veselības aprūpes pakalpojumu saņemšanai. Tā kā papildu valsts budžeta līdzekļi minēto uzdevumu izpildei netika piešķirti, Nacionālajam veselības dienestam šie uzdevumi jāveic ar esošajiem cilvēkresursiem, tāpēc nepieciešams maksāt piemaksas strādājošiem par papildu uzdevumu izpildi, kam paredzēts 89% (35 621 euro), bet preču un pakalpojumu iegādei paredzēts papildus 11% (4 402 euro) no plānotā pašu ieņēmumu pieauguma.  Piemaksas līdz 30% apmērā no mēnešalgas paredzēts izmaksāt pavisam 19 darbiniekiem, kas veic papildu uzdevumus, tai skaitā 6 darbiniekiem Nacionālajā veselības dienestā un 13 darbiniekiem NVD teriotoriālajās nodaļās.</t>
  </si>
  <si>
    <t>likumprojektam „Par vidēja termiņa budžeta ietvaru 2014., 2015. un  2016.gadam”</t>
  </si>
  <si>
    <t>Paskaidrojums: Veselības ministrijas valsts pamatfunkciju īstenošanai 2014.-2016.gadā  palielināti ieņēmumi no maksas pakalpojumiem un citi pašu ieņēmumi un tiem atbilstošie izdevumi (apakšprogrammā 45.01.00 "Veselības aprūpes finansējuma administrēšana un ekonomiskā novērtēšana") atbilstoši 2012.gada un 2013.gada 9 mēnešu pašu ieņēmumu no maksas pakalpojumiem faktiskajai izpildei, kur ieņēmumi no recepšu veidlapu realizācijas un gada maksas par zāļu un medicīnisko ierīču uzturēšanu kompensējamo zāļu sarakstā par katru zāļu nosaukuma iepakojuma veidu, kā arī veiktās ekspertīzes par zāļu iekļaušanu kompensējamo zāļu sarakstā regulāri par apmēram 3,2% pārsniedz atbilstošā perioda plānu. Papildu līdzekļi tiks izlietoti papildu funkciju izpildei, ko nosaka  Eiropas Parlamenta un Padomes 2011.gada 9.marta Direktīvas 2011/24/ES par pacientu tiesību piemērošanu pārrobežu veselības aprūpē ieviešana ar mērķi - nodrošināt, lai Eiropas Savienībā tiktu uzlabota  piekļuve drošai, kvalitatīvai veselības aprūpei, kā arī  nodrošināt pacientu mobilitāti un veicinātu dalībvalstu sadarbību veselības aprūpes jomā, kas praktiski nozīmē, ka ES dalībvalstīm ir jāizveido pārrobežu veselības aprūpes kontaktpunkts, kā arī  jāorganizē un jāizsniedz iepriekšējās atļaujas veselības aprūpes pakalpojumu saņemšanai. Tā kā papildu valsts budžeta līdzekļi minēto uzdevumu izpildei 2014.-2016.gadam netika piešķirti, Nacionālajam veselības dienestam šie uzdevumi jāveic ar esošajiem cilvēkresursiem, tāpēc nepieciešams maksāt piemaksas strādājošiem par papildus uzdevumu izpildi, kam paredzēts 89% (35 621 euro), bet preču un pakalpojumu iegādei paredzēts papildus 11% (4 402 euro) no plānotā pašu ieņēmumu līdzekļu pieauguma.</t>
  </si>
  <si>
    <t xml:space="preserve">96.00.00 Latvijas prezidentūras Eiropas Savienības Padomē nodrošināšana 2015.gadā </t>
  </si>
  <si>
    <t>Projekts CIS/00/001 "Latvijas prezidentūras Eiropas Savienības Padomē nodrošināšana 2015.gadā"</t>
  </si>
  <si>
    <t>Paskaidrojums: Veselības ministrijas programmas 96.00.00 "Latvijas prezidentūras Eiropas Savienības Padomē nodrošināšana 2015.gadā" ietvaros veikta līdzekļu pārdale starp izdevumu kodiem atbilstoši ekonomiskajām kategorijām, samazinot izdevumus atlīdzībai, tai skaitā atalgojumam, precēm un pakalpojumiem un palielinot izdevumus valsts budžeta transfertiem valsts budžeta daļēji finansētām atvasinātām publiskām personām un budžeta nefinansētām iestādēm noteiktam mērķim, lai Veselības ministrijai 2014.gadam piešķirtā finansējuma 710 791 euro apmērā ietvaros Latvijas prezidentūras Eiropas Savienības Padomē sagatavošanai atbilstoši Ministru kabineta 2013.gada 28.augusta rīkojumam Nr.401 nodrošinātu Zāļu valsts aģentūrai kā budžeta nefinansētai iestādei  komandējumu izdevumu segšanu uz EP darba grupu sanāksmēm un papildu atlīdzības amatpersonām (darbiniekiem), kuras ir iesaistītas prezidentūras sagatavošanā. Prezidentūras sagatavošanā piedalīsies gan Veselības ministrijas, gan padotības iestāžu darbinieki, izpildot Eiropas Padomes darba grupu vadītāju, vadītāju vietnieku un ekspertu funkcijas, gan arī darbojoties kā komunikatori un administrējošais personāls. Ņemot vērā, ka svarīga loma prezidentūras pasākumos, it īpaši farmācijas jomā, paredzēta Zāļu valsts aģentūrai, kura kopš 2013.gada ir budžeta nefinansētas institūcijas statusā, tai plānots piešķirt valsts budžeta finansējumu konkrētiem pasākumiem.</t>
  </si>
  <si>
    <t>Paskaidrojums:  Veselības ministrijas valsts pamatfunkciju īstenošanai 2014.gadā veikta līdzekļu pārdale starp izdevumu kodiem atbilstoši ekonomiskajām kategorijām, samazinot izdevumus atlīdzībai, tai skaitā atalgojumam, precēm un pakalpojumiem un palielinot izdevumus valsts budžeta transfertiem valsts budžeta daļēji finansētām atvasinātām publiskām personām un budžeta nefinansētām iestādēm noteiktam mērķim (programmā 96.00.00 "Latvijas prezidentūras Eiropas Savienības Padomē nodrošināšana 2015.gadā"), lai Veselības ministrijai 2014.gadam piešķirtā finansējuma 710 791 euro apmērā ietvaros Latvijas prezidentūras Eiropas Savienības Padomē sagatavošanai atbilstoši Ministru kabineta 2013.gada 28.augusta rīkojumam Nr.401 nodrošinātu Zāļu valsts aģentūrai kā budžeta nefinansētai iestādei  komandējumu izdevumu segšanu uz EP darba grupu sanāksmēm un papildu atlīdzības amatpersonām (darbiniekiem), kuras ir iesaistītas prezidentūras sagatavošanā. Prezidentūras sagatavošanā piedalīsies gan Veselības ministrijas, gan padotības iestāžu darbinieki, izpildot Eiropas Padomes darba grupu vadītāju, vadītāju vietnieku un ekspertu funkcijas, gan arī darbojoties kā komunikatori un administrējošais personāls. Ņemot vērā, ka svarīga loma prezidentūras pasākumos, it īpaši farmācijas jomā, paredzēta Zāļu valsts aģentūrai, kura kopš 2013.gada ir budžeta nefinansētas institūcijas statusā, tai plānots piešķirt valsts budžeta finansējumu konkrētiem pasākumiem.</t>
  </si>
  <si>
    <t xml:space="preserve">80.00.00 Nesadalītais finansējums Eiropas Savienības politiku instrumentu un pārējās ārvalstu finanšu palīdzības līdzfinansēto projektu un pasākumu īstenošanai </t>
  </si>
  <si>
    <t xml:space="preserve">   Kārtējie izdevumi</t>
  </si>
  <si>
    <t xml:space="preserve"> Preces un pakalpojumi</t>
  </si>
  <si>
    <t xml:space="preserve"> Kapitālie izdevumi</t>
  </si>
  <si>
    <t xml:space="preserve">0101030000 Eiropas Reģionālās attīstības fonds (ERAF) </t>
  </si>
  <si>
    <t xml:space="preserve">  Preces un pakalpojumi</t>
  </si>
  <si>
    <t>Paskaidrojums: veikta līdzekļu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Veselības ministrijas apakšprogrammai 62.06.00 "Eiropas Reģionālās attīstības fonda (ERAF) projektu īstenošana (2007 - 2013)", lai 2014.gadā nodrošinātu Eiropas Reģionālās attīstības fonda 3.1.5.2.aktivitātes "Neatliekamās medicīniskās palīdzības attīstība" Neatliekamās medicīniskās palīdzības dienesta projekta Nr.3DP/3.1.5.2.0/09/IPIA/VSMTVA/001 "Vienotas neatliekamās medicīniskās palīdzības un katastrofu medicīnas vadības sistēmas izveide" īstenošanu 7 798 898 euro apmērā un 3.2.2.1.1.apakšaktivitātes  "Informācijas sistēmu un elektronisko pakalpojumu attīstība" Nacionālā veselības dienesta projektu īstenošanu 1 842 172 euro apmērā, tai skaitā:
1) 151 338 euro - Nr.3DP/3.2.2.1.1/09/IPIA/IUMEPLS/019 "Elektroniskās veselības kartes un integrācijas platformas informācijas sistēmas izveide, 1.posms",
2) 284 646 euro - Nr.3DP/3.2.2.1.1/09/IPIA/IUMEPLS/003 "Elektronisko recepšu informācijas sistēmas izveides pirmais posms",
3) 327 596 euro - Nr.3DP/3.2.2.1.1/09/IPIA/IUMEPLS/015 "Elektroniska apmeklējumu rezervēšanas izveide (e-booking), veselības aprūpes darba plūsmu elektronizēšana (e-referrals) - 1.posms",
4) 1 078 592 euro - Nr.3DP/3.2.2.1.1/13/IPIA/CFLA/008 "E-veselības integrētās informācijas sistēmas attīstība".
Visu projektu īstenošana paredzēta ar 2014.gada janvāri.</t>
  </si>
  <si>
    <t xml:space="preserve">  Ārvalstu finanšu palīdzība atmaksām valsts pamatbudžetam</t>
  </si>
  <si>
    <t xml:space="preserve">Paskaidrojums: veikta līdzekļu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Veselības ministrijas ES politiku instrumentu un pārējās ārvalstu finanšu palīdzības līdzfinansēto projektu un pasākumu īstenošanai 2014.gadā (apakšprogrammai 62.06.00 "Eiropas Reģionālās attīstības fonda (ERAF) projektu īstenošana (2007 - 2013)", lai nodrošinātu Eiropas Reģionālās attīstības fonda 3.1.5.2.aktivitātes "Neatliekamās medicīniskās palīdzības attīstība" Neatliekamās medicīniskās palīdzības dienesta projekta Nr.3DP/3.1.5.2.0/09/IPIA/VSMTVA/001 "Vienotas neatliekamās medicīniskās palīdzības un katastrofu medicīnas vadības sistēmas izveide" īstenošanu 7 798 898 euro apmērā un 3.2.2.1.1.apakšaktivitātes "Informācijas sistēmu un elektronisko pakalpojumu attīstība" Nacionālā veselības dienesta projektu īstenošanu 1 842 172 euro apmērā, tai skaitā:
1) 151 338 euro - Nr.3DP/3.2.2.1.1/09/IPIA/IUMEPLS/019 "Elektroniskās veselības kartes un integrācijas platformas informācijas sistēmas izveide, 1.posms",
2) 284 646 euro - Nr.3DP/3.2.2.1.1/09/IPIA/IUMEPLS/003 "Elektronisko recepšu informācijas sistēmas izveides pirmais posms",
3) 327 596 euro - Nr.3DP/3.2.2.1.1/09/IPIA/IUMEPLS/015 "Elektroniska apmeklējumu rezervēšanas izveide (e-booking), veselības aprūpes darba plūsmu elektronizēšana (e-referrals) - 1.posms",
4) 1 078 592 euro - Nr.3DP/3.2.2.1.1/13/IPIA/CFLA/008 "E-veselības integrētās informācijas sistēmas attīstība".
Visu projektu īstenošana paredzēta ar 2014.gada janvāri.
</t>
  </si>
  <si>
    <t xml:space="preserve">  Kārtējie izdevumi</t>
  </si>
  <si>
    <t>Paskaidrojums:  veikta līdzekļu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Veselības ministrijas apakšprogrammai  63.06.00 "Eiropas Sociālā fonda (ESF) projektu īstenošana (2007 - 2013)", lai 2014.gadā nodrošinātu Eiropas Sociālā fonda 1.3.2.3.aktivitātes "Veselības aprūpes un veicināšanas procesā iesaistīto institūciju personāla kompetences, prasmju un iemaņu līmeņa paaugstināšana" Veselības ministrijas projekta Nr.1DP/1.3.2.3.0/08/IPIA/VSMTVA/001"Veselības aprūpes un veicināšanas procesā iesaistīto institūciju personāla tālākizglītība nozares ilgtspējīgai attīstībai" īstenošanu. 
Projekta īstenošana paredzēta ar 2014.gada janvāri.</t>
  </si>
  <si>
    <t>Paskaidrojums: veikta līdzekļu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Veselības ministrijas ES politiku instrumentu un pārējās ārvalstu finanšu palīdzības līdzfinansēto projektu un pasākumu īstenošanai 2014.gadā (apakšprogrammai 63.06.00 "Eiropas Sociālā fonda (ESF) projektu īstenošana (2007 - 2013)"), lai nodrošinātu Eiropas Sociālā fonda 1.3.2.3.aktivitātes "Veselības aprūpes un veicināšanas procesā iesaistīto institūciju personāla kompetences, prasmju un iemaņu līmeņa paaugstināšana" Veselības ministrijas projekta Nr.1DP/1.3.2.3.0/08/IPIA/VSMTVA/001"Veselības aprūpes un veicināšanas procesā iesaistīto institūciju personāla tālākizglītība nozares ilgtspējīgai attīstībai" īstenošanu. 
Projekta īstenošana (tai skaitā algu izmaksas projektā iesaistītajiem darbiniekiem) paredzēta ar 2014.gada janvāri.</t>
  </si>
  <si>
    <t>0101110000 Citi Eiropas Savienības politiku instrumenti</t>
  </si>
  <si>
    <t>Projekts Nr.CESPI/VM/004 "Eiropas Kopienas Sabiedrības veselības programmas 2008-2013 projektu un pasākumu īstenošana"</t>
  </si>
  <si>
    <t>Paskaidrojums: veikta līdzekļu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Veselības ministrijas apakšprogrammai 70.07.00 "Citu Eiropas Kopienas projektu īstenošana", lai 2014.gadā nodrošinātu valsts budžeta līdzfinansējumu citu Eiropas Savienības politiku instrumentu līdzfinansētā projekta Nr.CESPI/VM/004 "Eiropas Kopienas Sabiedrības veselības programmas 2008-2013 projektu un pasākumu īstenošana" īstenošanai atbilstoši  Ministru kabineta 2013.gada 1.oktobra sēdes protokola Nr.51, 53. un 54.§, tai skaitā: 1) 2 394 euro - Vienotā rīcība „Traumu uzraudzību Eiropā (JAMIE)”, Nr.20102205; 2) 3 458 euro - Vienotā rīcība „Reto slimību un orfānu zāļu Eiropas tīkla izveide” (JA-Orphanet Europe)”, Nr.20102206.
Projekta īstenošana paredzēta ar 2014.gada janvāri.</t>
  </si>
  <si>
    <t>Paskaidrojums: veikta līdzekļu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Veselības ministrijas ES politiku instrumentu un pārējās ārvalstu finanšu palīdzības līdzfinansēto projektu un pasākumu īstenošanai 2014.gadā (apakšprogrammai 70.07.00 "Citu Eiropas Kopienas projektu īstenošana"), lai nodrošinātu valsts budžeta līdzfinansējumu citu Eiropas Savienības politiku instrumentu līdzfinansētā projekta Nr.CESPI/VM/004 "Eiropas Kopienas Sabiedrības veselības programmas 2008-2013 projektu un pasākumu īstenošana" īstenošanai atbilstoši  Ministru kabineta 2013.gada 1.oktobra sēdes protokola Nr.51, 53. un 54.§, tai skaitā: 1) 2 394 euro - Vienotā rīcība „Traumu uzraudzību Eiropā (JAMIE)”, Nr.20102205; 2) 3 458 euro - Vienotā rīcība „Reto slimību un orfānu zāļu Eiropas tīkla izveide” (JA-Orphanet Europe)”, Nr.20102206.
Projekta īstenošana paredzēta ar 2014.gada janvāri.</t>
  </si>
  <si>
    <t>Paskaidrojums: Veselības ministrijas apakšprogrammā 70.07.00 "Citu Eiropas Kopienas projektu īstenošana" palielināti ieņēmumi no ārvalstu finanšu palīdzības un attiecīgie izdevumi citu Eiropas Savienības politiku instrumentu līdzfinansētā projekta Nr.CESPI/VM/004 "Eiropas Kopienas Sabiedrības veselības programmas 2008-2013 projektu un pasākumu īstenošana" īstenošanai 2014.gadam 7 282 euro un 2015.gadam 3 770 euro apmērā, tai skaitā: 
Slimību profilakses un kontroles centra īstenotajiem projektiem un pasākumiem:
1) Vienotā rīcība „Traumu uzraudzība Eiropā (JAMIE)”, Nr.20102205 - 2014.gadā 1 064 euro; 
2) Vienotā rīcība „Reto slimību un orfānu zāļu Eiropas tīkla izveide” (JA-Orphanet Europe)”, Nr.20102206 - 2014.gadā 848 euro;
3) "Iedzimto anomāliju Eiropas uzraudzības tīkls (EUROCAT)", Nr.20102204 - 2014.gadā 329 euro;
4) Vienotā rīcība "Garīgā veselība un labklājība (MH-WB)", Nr.20122202 - 2014.gadā 2 702 euro un 2015.gadā 1 532 euro.
Nacionālā veselības dienesta īstenotajam projektam:
Vienotā rīcība "Eiropas sadarbības tīkls medicīnas tehnoloģiju novērtēšanai 2 (EUnetHTA JA 2)", Nr.20112301 - 2014.gadā 2 339 euro un 2015.gadā 2 238 euro.</t>
  </si>
  <si>
    <t>likumprojektam „Par vidēja termiņa budžeta ietvaru 2014., 2015 un 2016.gadam”</t>
  </si>
  <si>
    <t xml:space="preserve">Paskaidrojums: Veselības ministrijas ES politiku instrumentu un pārējās ārvalstu finanšu palīdzības līdzfinansēto projektu un pasākumu īstenošanai palielināti ieņēmumi no ārvalstu finanšu palīdzības un attiecīgie izdevumi (apakšprogrammā 70.07.00 "Citu Eiropas Kopienas projektu īstenošana") citu Eiropas Savienības politiku instrumentu līdzfinansētā projekta Nr.CESPI/VM/004 "Eiropas Kopienas Sabiedrības veselības programmas 2008-2013 projektu un pasākumu īstenošana" īstenošanai 2014.gadam 7 282 euro un 2015.gadam 3 770 euro apmērā atbilstoši Eiropas Komisijas lēmumam, tai skaitā: 
Slimību profilakses un kontroles centra īstenotajiem projektiem un pasākumiem: 1) Vienotā rīcība „Traumu uzraudzība Eiropā (JAMIE)”, Nr.20102205 - 2014.gadā 1 064 euro; 2) Vienotā rīcība „Reto slimību un orfānu zāļu Eiropas tīkla izveide” (JA-Orphanet Europe)”, Nr.20102206 - 2014.gadā 848 euro; 3) "Iedzimto anomāliju Eiropas uzraudzības tīkls (EUROCAT)", Nr.20102204 - 2014.gadā 329 euro;
4) Vienotā rīcība "Garīgā veselība un labklājība (MH-WB)", Nr.20122202 - 2014.gadā 2 702 euro un 2015.gadā 1 532 euro.
Nacionālā veselības dienesta īstenotajam projektam: Vienotā rīcība "Eiropas sadarbības tīkls medicīnas tehnoloģiju novērtēšanai 2 (EUnetHTA JA 2)", Nr.20112301 - 2014.gadā 2 339 euro un 2015.gadā 2 238 euro. </t>
  </si>
  <si>
    <t>Paskaidrojums: Programmā 20.00.00 "Kultūrizglītība", lai nodrošinātu brīvpusdienas Emīla Dārziņa mūzikas vidusskolā 6 077 euro un Rīgas Doma kora skolā 6 966 euro 1. un 2.klases izglītojamiem, saskaņā ar 28.12.2010. Ministru kabineta noteikumiem Nr. 1206 "Kārtība, kādā aprēķina, piešķir un izlieto valsts budžetā paredzētos līdzekļus pašvaldībām pamatizglītības iestādes skolēnu ēdināšanai"</t>
  </si>
  <si>
    <t>Aizņēmumi</t>
  </si>
  <si>
    <t>Saņemto aizņēmumu atmaksa</t>
  </si>
  <si>
    <t>Izsniegto aizdevumu saņemtā atmaksa</t>
  </si>
  <si>
    <t>Paskaidrojums: Pārdalīt izdevumus starp 15. Izglītības un zinātnes ministrijas 01.07.00 "Dotācija brīvpusdienu nodrošināšanai 1.un 2.klases izglītojamiem"programmā 20.00.00 "Kultūrizglītība", lai nodrošinātu brīvpusdienas Emīla Dārziņa mūzikas vidusskolā 6 077 euro un Rīgas Doma kora skolā 6 966 euro 1. un 2.klases izglītojamiem, saskaņā ar 28.12.2010. Ministru kabineta noteikumiem Nr. 1206 "Kārtība, kādā aprēķina, piešķir un izlieto valsts budžetā paredzētos līdzekļus pašvaldībām pamatizglītības iestādes skolēnu ēdināšanai".</t>
  </si>
  <si>
    <t>62.resors "Mērķdotācijas pašvaldībām"</t>
  </si>
  <si>
    <t>05.00.00 "Mērķdotācijas pašvaldībām – pašvaldību izglītības iestāžu pedagogu darba samaksai un valsts sociālās apdrošināšanas obligātajām iemaksām"</t>
  </si>
  <si>
    <t>Paskaidrojums: Programmā 20.00.00 "Kultūrizglītība", lai nodrošinātu pedagogu darba samaksu 2014.-2016.gadā, atbilstoši 24.09.2013. Ministru kabineta sēdes protokola Nr.50 142.§ "Rīkojuma projekts  "Par apropriācijas pārdali starp ministrijām" 3. un 4.punktā noteiktajam</t>
  </si>
  <si>
    <t>Paskaidrojums: Pārdalīt izdevumus starp 62.resora "Mērķdotācijas pašvaldībām" programmu 05.00.00 "Mērķdotācijas pašvaldībām – pašvaldību izglītības iestāžu pedagogu darba samaksai un valsts sociālās apdrošināšanas obligātajām iemaksām" un 22. Kultūras ministrijas programmu 20.00.00 "Kultūrizglītība", lai nodrošinātu pedagogu darba samaksu 2014.-2016.gadā, atbilstoši 24.09.2013. Ministru kabineta sēdes protokola Nr.50 142.§ "Rīkojuma projekts  "Par apropriācijas pārdali starp ministrijām" 3. un 4.punktā noteiktajam</t>
  </si>
  <si>
    <t xml:space="preserve">70.07.00 “Eiropas Savienības, starptautiskās sadarbības programmu un inovāciju izglītības jomā īstenošanas nodrošināšana” </t>
  </si>
  <si>
    <t>70.07.00. „Eiropas Savienības Rīcības programma mūžizglītības jomā 2007.–2013.gadam un Eiropas Savienības augstākās izglītības sadarbības programmas Tempus un Erasmus Mundus”</t>
  </si>
  <si>
    <t>Dalība Eiropas Savienības Rīcības programmā mūžizglītības jomā 2007.-2013,gadam un citās Eiropas Savienības izglītības programmās</t>
  </si>
  <si>
    <t xml:space="preserve">CESPI/KM/001 Dalība Eiropas Savienības Rīcības programma mūžizglītības jomā 2007.–2013.gadam un citās Eiropas Savienības augstākās izglītības programmās </t>
  </si>
  <si>
    <t xml:space="preserve">Paskaidrojums: Transferta pārdale no 15.Izglītības un zinātnes ministrijas apakšprogrammas 70.07.00 “Eiropas Savienības, starptautiskās sadarbības programmu un inovāciju izglītības jomā īstenošanas nodrošināšana” 36 868 euro apmērā uz 22.Kultūras ministrijas apakšprogrammu 70.07.00. „Eiropas Savienības Rīcības programma mūžizglītības jomā 2007.–2013.gadam un Eiropas Savienības augstākās izglītības sadarbības programmas Tempus un Erasmus Mundus”,  lai nodrošinātu finansējumu no ārvalstu finanšu palīdzības līdzekļiem sekojošām izglītības iestādēm: Liepājas Dizaina un mākslas vidusskolai 16 060 euro Mūžizglītības programmas apakšprogrammas Leonardo da Vinci projektu īstenošanai, t.sk. 13 100 euro projektam Nr.2013-1-LV1-LEO01-05320 "Starptautiska prakse- jaunas iespējas profesionālai izaugsmei" un 2 960 euro projektam Nr.2013-1-LV1-LEO03-05340 "Starptautiska pieredze profesionālās izglītības kvalitātei", J.Rozentāla Rīgas Mākslas vidusskolai 3 058 euro apakšprogrammas Leonardo da Vinci projekta Nr.2013-1-LV1-LEO01-05187 "Māksla un Eiropas kultūra" īstenošanai, Rēzeknes Mākslas un dizaina vidusskolai 16 401 euro Mūžizglītības programmas apakšprogrammas Leonardo da Vinci projektu īstenošanai, t.sk. 1991 euro projektam Nr.2013-1-LV1-LEO03-05354 "Inovācijas un senās tradīcijas mākslas izglītības procesu nodrošināšanā" un 14 411 euro projektam Nr. 2012-1-LV1-LEO01-03502 „Jauniešu prakse radošās industrijas tirgū un labie piemēri Eiropas valstīs” īstenošanai un Ventspils Mūzikas vidusskolai 1349 euro apakšprogrammas Leonardo da Vinci projekta Nr.2013-1-LV1-LEO01-05248 "Ventspils Mūzikas vidusskolas audzēkņu prakse Ziemeļvalstu Jauniešu orķestrī" īstenošanai.
</t>
  </si>
  <si>
    <t>Atmaksa valsts budžeta'par veiktajiem uzturēšanas izdevumiem</t>
  </si>
  <si>
    <t>Paskaidrojums:  Transferta pārdale starp 15.Izglītības un zinātnes ministrijas apakšprogrammu 70.07.00 “Eiropas Savienības, starptautiskās sadarbības programmu un inovāciju izglītības jomā īstenošanas nodrošināšana” uz 22.Kultūras ministrijas apakšprogrammu 70.07.00. „Eiropas Savienības Rīcības programma mūžizglītības jomā 2007.–2013.gadam un Eiropas Savienības augstākās izglītības sadarbības programmas Tempus un Erasmus Mundus” 36 868 euro apmērā, lai nodrošinātu finansējumu no ārvalstu finanšu palīdzības līdzekļiem izglītības iestādēm projektu īstenošanai</t>
  </si>
  <si>
    <t xml:space="preserve"> Dalība Eiropas Savienības Rīcības programma mūžizglītības jomā 2007.–2013.gadam un citās Eiropas Savienības augstākās izglītības programmās </t>
  </si>
  <si>
    <t>Paskaidrojums: Transferta pārdale no 15.Izglītības un zinātnes ministrijas apakšprogrammas 70.07.00 “Eiropas Savienības, starptautiskās sadarbības programmu un inovāciju izglītības jomā īstenošanas nodrošināšana”  uz 22.Kultūras ministrijas apakšprogrammu 70.07.00. „Eiropas Savienības Rīcības programma mūžizglītības jomā 2007.–2013.gadam un Eiropas Savienības augstākās izglītības sadarbības programmas Tempus un Erasmus Mundus”,  lai nodrošinātu finansējumu no ārvalstu finanšu palīdzības līdzekļiem Rīgas Dizaina un mākslas vidusskolai Comenius projekta Nr.2013-1-DE3-COM06-35716 6 "Europen saga in Drama "īstenošanai</t>
  </si>
  <si>
    <t>Paskaidrojums:  Transferta pārdale starp 15.Izglītības un zinātnes ministrijas apakšprogrammu 70.07.00 “Eiropas Savienības, starptautiskās sadarbības programmu un inovāciju izglītības jomā īstenošanas nodrošināšana” uz 22.Kultūras ministrijas apakšprogrammu 70.07.00. „Eiropas Savienības Rīcības programma mūžizglītības jomā 2007.–2013.gadam un Eiropas Savienības augstākās izglītības sadarbības programmas Tempus un Erasmus Mundus” 4 200 euro apmērā, lai nodrošinātu finansējumu no ārvalstu finanšu palīdzības līdzekļiem izglītības iestādei projekta īstenošanai</t>
  </si>
  <si>
    <t xml:space="preserve"> Eiropas Sociālais fonds (ESF)</t>
  </si>
  <si>
    <t xml:space="preserve">  0101040200 Eiropas Sociālais fonds (ESF)  2007. - 2013.gada programmēšanas periodam</t>
  </si>
  <si>
    <t xml:space="preserve">   0101040200 Eiropas Sociālais fonds (ESF) 2007.-2013.gada programmēšanas periodam</t>
  </si>
  <si>
    <t>Valsts budžeta uzturēšanas izdevumu transferti citiem budžetiem noteitam mērķim</t>
  </si>
  <si>
    <t>Paskaidrojums: Transferta pārdale no 15.Izglītības un zinātnes ministrijas apakšprogrammas 63.06.00 “Eiropas Sociālā fonda (ESF) projekti (2007-2013)” 199 261euro apmērā uz 22.Kultūras ministrijas apakšprogrammu 63.06.00. “Eiropas Sociālā fonda (ESF) projekti (2007-2013)”. Pamatojoties uz 2009.gada 16.septembrī noslēgto līgumu Nr.9.1/27 starp Izglītības un zinātnes ministriju  (turpmāk - IZM) un Alfrēda Kalniņa Cēsu mūzikas vidusskolu, 2009.gada 17.septembrī noslēgto līgumu Nr.9.1/43 starp IZM un E.Dārziņa mūzikas vidusskolu, 2009.gada 24.septembrī noslēgto līgumu Nr.9.1/85 starp IZM un Emiļa Melngaiļa Liepājas mūzikas vidusskolu,  2009.gada 28.septembrī noslēgto līgumu Nr.9.1/94 starp IZM un Daugavpils mūzikas vidusskolu, 2009.gada 22.septembrī noslēgto līgumu Nr.9.1/72 starp IZM un Jāņa Ivanova Rēzeknes mūzikas vidusskolu, 2009.gada 18.septembrī noslēgto līgumu Nr.9.1/67 starp IZM un Jāzepa Mediņa Rīgas mūzikas vidusskolu, 2009.gada 18.septembrī noslēgto līgumu Nr.9.1/68 starp IZM un J.Rozentāla Mākslas vidusskolu, 2009.gada 22.septembrī noslēgto līgumu Nr.9.1/73 starp IZM un Jelgavas mūzikas vidusskolu, 2009.gada 24.septembrī noslēgto līgumu Nr.9.1/86 starp IZM un Liepājas Mākslas vidusskolu, 2009.gada 18.septembrī noslēgto līgumu Nr.9.1/66 starp IZM un Rēzeknes mākslas un dizaina vidusskolu, 2009.gada 18.septembrī noslēgto līgumu Nr.9.1/58 starp IZM un Rīgas Dizaina un mākslas vidusskolu, 2009.gada 19.septembrī noslēgto līgumu Nr.9.1/99 starp IZM un Rīgas Doma kora skolu, 2009.gada 16.septembrī noslēgto līgumu Nr.9.1/12 starp IZM un Rīgas Horeogrāfijas vidusskolu un 2009.gada 24.septembrī noslēgto līgumu Nr.9.1/87 starp IZM un Ventspils mūzikas vidusskolu par sadarbību Eiropas Sociālā fonda darbības programmas "Cilvēkresursi un nodarbinātība" papildinājuma 1.2.1.1.4.apakšaktivitātes "Sākotnējās profesionālās izglītības pievilcības veicināšana" projekta "Sākotnējās profesionālās izglītības pievilcības veicināšana" vienošanās Nr.2009/0001/1DP/1.2.1.1.4/08/IPIA/VIAA/001 īstenošanu, transferts pārskaitīšanai un izdevumu veikšanai nepieciešams, lai nodrošinārtu sekmīgu šīs aktivitātes īstenošanu.
Ņemot vērā Ministru Kabineta noteikumus Nr.630, projektā Nr.1DP/1.2.1.1.4/08/IPIA/VIAA/001  2014.gada transferta apjoms ir 199 261 EUR apmērā.</t>
  </si>
  <si>
    <t xml:space="preserve">Paskaidrojums:  Transferta pārdale starp 15.Izglītības un zinātnes ministrijas apakšprogrammas 63.06.00 “Eiropas Sociālā fonda (ESF) projekti (2007-2013)”  un 22.Kultūras ministrijas apakšprogrammu 63.06.00. “Eiropas Sociālā fonda (ESF) projekti (2007-2013)” 199 261euro. </t>
  </si>
  <si>
    <t xml:space="preserve">22.07.00 Nomas maksas VAS "VNĪ" programmas  "Mantojums-2018" ietvaros </t>
  </si>
  <si>
    <t xml:space="preserve">   06000000000- Citas ilgtermiņa saistības</t>
  </si>
  <si>
    <t>CIS/KM/011 Muzeju krātuvju kompleksa Pulka ielā 8,  Rīgā nomas maksa VAS "VNĪ"</t>
  </si>
  <si>
    <t>CIS/KM/010 VSIA "Jaunais Rīgas teātris" ēkas Lāčplēša ielā 25, Rīgā nomas maksa VAS "VNĪ"</t>
  </si>
  <si>
    <t>CIS/KM/009 VSIA "Jaunais Rīgas teātris" ēkas Miera ielā 58A, Rīgā nomas maksa VAS "VNĪ"</t>
  </si>
  <si>
    <t>Paskaidrojums: Apakšprogrammā 22.07.00 Nomas maksas VAS "VNĪ" programmas  "Mantojums-2018" ietvaros izmaiņas atbilstoši 01.08.2012. Ministru kabineta rīkojumam Nr.361 "Par finansējuma piešķiršanu Rīgas pils Konventa Pils laukumā 3, Rīgā, un Muzeju krātuvju kompleksa Pulka ielā 8, Rīgā, būvniecības projekta un nomas maksas izdevumu segšanai" (grozījumi 24.09.2013. MK Nr.423), 28.08.2012. Ministru kabineta rīkojumam Nr.412 "Par finansējuma piešķiršanu Jaunā Rīgas teātra ēku Lāčplēša ielā 25, Rīgā, būvniecības projekta izdevumu segšanai" (grozījumi 24.09.2013. MK Nr.427), 18.06.2013. Ministru kabineta rīkojumam Nr.251 "Par finansējuma piešķiršanu ēkas Miera ielā 58A, Rīgā, būvniecības projekta un nomas maksas izdevumu segšanai un ēkas Lāčplēša ielā 25, Rīgā, rekonstrukcijas ietvaros veicamo pārcelšanās un aprīkojuma iegādes izdevumu segšanai" (grozījumi 24.09.2013. MK Nr.429)</t>
  </si>
  <si>
    <t>Paskaidrojums: Apakšprogrammā 19.07.00 "Mākslas un literatūra" atbilstoši 18.06.2013. Ministru kabineta rīkojumam Nr.251 "Par finansējuma piešķiršanu ēkas Miera ielā 58A, Rīgā, būvniecības projekta un nomas maksas izdevumu segšanai un ēkas Lāčplēša ielā 25, Rīgā, rekonstrukcijas ietvaros veicamo pārcelšanās un aprīkojuma iegādes izdevumu segšanai" (grozījumi 24.09.2013. MK Nr.429)</t>
  </si>
  <si>
    <t>67.06.00 Eiropas Kopienas iniciatīvas projektu un pasākumu īstenošana</t>
  </si>
  <si>
    <t>Ārvalstu finnašu palīdzība iestādes ieņēmumos</t>
  </si>
  <si>
    <t xml:space="preserve">   0101080300- Citas Eiropas Kopienas iniciatīvas</t>
  </si>
  <si>
    <t>CEKI/KM/004 ES programmu "Radošā Eiropa"un "Eiropa pilsoņiem" informācijas centri</t>
  </si>
  <si>
    <t>Paskaidrojums: Apakšprogrammā 67.06.00 "Eiropas Kopienas iniciatīvas projektu un pasākumu īstenošana" Kultūras ministrijas projekta CEKI/KM/004 ES programmu "Radošā Eiropa"un "Eiropa pilsoņiem" informācijas centri valsts budžeta līdzfinansējuma nodrošināšanai 50% apmērā</t>
  </si>
  <si>
    <t xml:space="preserve">II. ES politiku instrumentu un pārējās ārvalstu finanšu palīdzības līdzfinansēto projektu un pasākumu īstenošana </t>
  </si>
  <si>
    <t>Paskaidrojums: Pārdalīt izdevumus starp resoru 74. Gadskārtējā valsts budžeta izpildes procesā pārdalāmais finansējums programmu 80.00.00 "Nesadalītais finansējums Eiropas Savienības politiku instrumentu un pārējās ārvalstu finanšu palīdzības līdzfinansēto projektu un pasākumu īstenošanai" un apakšprogrammu 67.06.00 "Eiropas Kopienas iniciatīvas projektu un pasākumu īstenošana" projekta CEKI/KM/004 ES programmu "Radošā Eiropa"un "Eiropa pilsoņiem" informācijas centri valsts budžeta līdzfinansējuma nodrošināšanai 50% apmērā. Finnasējuma pārdale nepieciešama ilgtermiņā</t>
  </si>
  <si>
    <t xml:space="preserve">1135PRO20014LV "Programmas MEDIA informācijas centrs" </t>
  </si>
  <si>
    <t>Paskaidrojums: Apakšprogrammā 67.06.00 "Eiropas Kopienas iniciatīvas projektu un pasākumu īstenošana" Nacionālā kino centra projekta 1135PRO20014LV "Programmas MEDIA informācijas centrs" valsts budžeta līdzfinansējuma nodrošināšanai 50% apmērā</t>
  </si>
  <si>
    <t xml:space="preserve">Paskaidrojums: Pārdalīt izdevumus starp resoru 74. Gadskārtējā valsts budžeta izpildes procesā pārdalāmais finansējums programmu 80.00.00 "Nesadalītais finansējums Eiropas Savienības politiku instrumentu un pārējās ārvalstu finanšu palīdzības līdzfinansēto projektu un pasākumu īstenošanai" un apakšprogrammu 67.06.00 "Eiropas Kopienas iniciatīvas projektu un pasākumu īstenošana" projekta  1135PRO20014LV "Programmas MEDIA informācijas centrs" valsts budžeta līdzfinansējuma nodrošināšanai 50% apmērā. </t>
  </si>
  <si>
    <t>Paskaidrojums:Transferts uz Sabiedrības integrācijas fondu no Kultūras ministrijas, lai nodrošinātu programmas "Eiropas Trešo valstu valstspiederīgo integrācijas fonda 2012.gada programmas aktivitāšu īstenošana" projekta  Nr.IF/2012/3./1 "Pieredzes un labās prakses apmaiņa ES dalībvalstīs par trešo valstu pilsoņu integrācijas jautājumiem" īstenošanu 2014.gadā . Projekta finansējuma kopējo attiecināmo izmaksu apjoms ir Euro 22 998,38 apmērā.</t>
  </si>
  <si>
    <t>Atmaksa valsts budžetā par veiktajiem uzturēšnas izdevumiem</t>
  </si>
  <si>
    <t>Paskaidrojums: Transferts starp 22.Kultūras ministrijas apakšprogrammu 70.08.00 Eiropas Komisijas programmas "Solidaritātes un migrācijas plūsmu pārvaldīšanas programmas 2007.-2013.gadam" īstenošana un resoru 08.Sabiedrības integrācijas fonds  apakšprogrammu 70.06.00 Eiropas Komisijas programmas "Solidaritātes un migrācijas plūsmu pārvaldīšanas programmas 2007.-2013.gadam" īstenošana</t>
  </si>
  <si>
    <t xml:space="preserve">Paskaidrojums: Palielināts finansējums programmā 21.00.00 "Kultūras mantojums" atbilstoši  2013.gada 8.oktobra Ministru kabineta sēdes protokola Nr.52  72.§  Rīkojuma projektam "Par finansējuma piešķiršanu Latvijas Nacionālā vēstures muzeja, Rakstniecības un mūzikas muzeja un Latvijas Nacionālā mākslas muzeja krājumu turpmākās bojāšanās novēršanai, to nepieciešamajai pārvietošanai, saglabāšanai un pieejamībai" 
</t>
  </si>
  <si>
    <t xml:space="preserve">Paskaidrojums: Palielināts finansējums programmā 21.00.00 "Kultūras mantojums" atbilstoši  2013.gada 8.oktobra Ministru kabineta sēdes protokola Nr.52  72.§  Rīkojuma projektam "Par finansējuma piešķiršanu Latvijas Nacionālā vēstures muzeja, Rakstniecības un mūzikas muzeja un Latvijas Nacionālā mākslas muzeja krājumu turpmākās bojāšanās novēršanai, to nepieciešamajai pārvietošanai, saglabāšanai un pieejamībai" </t>
  </si>
  <si>
    <t>Latvijas Nacionālā vēstures muzeja ēkas Brīvības bulvārī 32, Rīgā nomas maksa VAS "VNĪ"</t>
  </si>
  <si>
    <t>Latvijas Nacionālā vēstures muzeja ēkas Lāčplēša ielā 106/108, Rīgā nomas maksa VAS "VNĪ"</t>
  </si>
  <si>
    <t>Rakstniecības un mūzikas muzeja ēkas Tērbatas ielā 75, Rīgā nomas maksa VAS "VNĪ"</t>
  </si>
  <si>
    <t xml:space="preserve">Paskaidrojums: Mediju politikas nodaļas izveidošanai </t>
  </si>
  <si>
    <t>Paskaidrojums: Pārdalīt izdevumus starp resoru 74. Gadskārtējā valsts budžeta izpildes procesā pārdalāmais finansējums programmu 02.00.00  "Līdzekļi neparedzētiem gadījumiem" un 22. Kultūras ministrijas programmu 97.00.00 "Nozaru vadība un politikas plānošana"</t>
  </si>
  <si>
    <t>02.00.00 Mērķdotācijas pašvaldību tautas mākslas kolektīvu vadītāju darba samaksai un valsts sociālās apdrošināšanas obligātajām iemaksām</t>
  </si>
  <si>
    <t>Paskaidrojums: Programmā 21.00.00 "Kultūras mantojums", lai atbilstoši Dziesmu svētku likumā noteiktajam nodrošinātu darba samaksu trešo personu dibinātu tautas mākslas kolektīvu vadītājiem un lai ievērotu vienlīdzības principu.</t>
  </si>
  <si>
    <t>Paskaidrojums: Pārdalīt izdevumus starp 62.resora "Mērķdotācijas pašvaldībām" programmu  02.00.00 Mērķdotācijas pašvaldību tautas mākslas kolektīvu vadītāju darba samaksai un valsts sociālās apdrošināšanas obligātajām iemaksām" un 22. Kultūras ministrijas programmu 21.00.00 "Kultūras mantojums".</t>
  </si>
  <si>
    <t>Kultūrizglītība</t>
  </si>
  <si>
    <t>Paskaidrojums: Ministru prezidenta rezolūcija Nr.111-1/99 – Papildu nepieciešamais finansējums pedagogu zemākās mēneša darba algas likmes paaugstināšanai no 280 latiem uz 295 latiem (420 euro) no 2014.gada 1.septembra, t.sk. zemākās algas likmes paaugstināšanas ietekme uz normatīvajos aktos noteiktajām piemaksām par kvalitātes pakāpi.</t>
  </si>
  <si>
    <t xml:space="preserve">Paskaidrojums: Ministru prezidenta rezolūcija Nr.111-1/99 – Papildu nepieciešamais finansējums pedagogu zemākās mēneša darba algas likmes paaugstināšanai no 280 latiem uz 295 latiem (420 euro) no 2014.gada 1.septembra. Pārdalīt izdevumus starp 74.resora " Gadskārtējā valsts budžeta izpildes procesā pārdalāmais finansējums" programmu 02.00.00. „Līdzekļi neparedzētiem gadījumiem” uz 22.Kultūras ministrijas programmu 20.00.00. "Kultūrizglītība" 2014.gadā 372 079 Euro apmērā; 2015.gadā 1 115 960 Euro apmērā; 2016.gadā 1 115 960 Euro apmērā </t>
  </si>
  <si>
    <t>Paskaidrojums: No Kultūras ministrijas programmas 97.00.00 "Nozaru vadība un politikas plānošana" finansējums pārdalīts saistībā ar Latvijas valsts pārstāvības Pamattiesību aģentūrā funkcijas pārņemšanu no Kultūras ministrijas uz Tieslietu ministriju</t>
  </si>
  <si>
    <t>Paskaidrojums: Pārdalīt izdevumus starp 22. Kultūras ministrijas programmu 97.00.00 "Nozaru vadība un politikas plānošana" un 19.Tieslietu ministrijas programmu 97.00.00 "Nozaru vadība un politikas plānošana"</t>
  </si>
  <si>
    <t>Papildu finansējums Valsts valodas centra kapacitātes un valsts valodas politikas stiprināšanai. Papildu viena amata vieta.
Finansējuma avots: papildu ieņēmumi no valsts nodevas par valsts sniegto nodrošinājumu un juridiskajiem un citiem pakalpojumiem saistībā ar grozījumiem  Ministru kabineta 2009.gada 27.oktobra noteikumos Nr.1250 „Noteikumi par valsts nodevu par īpašuma tiesību un ķīlas tiesību nostiprināšanu zemesgrāmatā”, kas nosaka diferencētu valsts nodevu par īpašuma tiesību nostiprināšanu zemesgrāmatā  atkarībā no termiņa, kādā personas vēršas zemesgrāmatu nodaļā.</t>
  </si>
  <si>
    <t>Budžeta apakšprogrammā 09.01.00 "Valsts valodas aizsardzība" papildu finansējums Valsts valodas centra kapacitātes un valsts valodas politikas stiprināšanai. Papildu viena amata vieta.
Finansējuma avots: papildu ieņēmumi no valsts nodevas par valsts sniegto nodrošinājumu un juridiskajiem un citiem pakalpojumiem saistībā ar grozījumiem  Ministru kabineta 2009.gada 27.oktobra noteikumos Nr.1250 „Noteikumi par valsts nodevu par īpašuma tiesību un ķīlas tiesību nostiprināšanu zemesgrāmatā”, kas nosaka diferencētu valsts nodevu par īpašuma tiesību nostiprināšanu zemesgrāmatā  atkarībā no termiņa, kādā personas vēršas zemesgrāmatu nodaļā.</t>
  </si>
  <si>
    <t>Finansējums komisijas „PSRS totalitārā komunistiskā okupācijas režīma upuru skaita un masu kapu vietu noteikšanai, informācijas par represijām un masveida deportācijām apkopošanai un Latvijas valstij un tās iedzīvotājiem nodarīto zaudējumu aprēķināšanai” darbības nodrošināšanai un totalitāro režīmu upuru Eiropas atceres dienai veltītās konferences rīkošanai.
Finansējuma avots: papildu ieņēmumi no valsts nodevas par valsts sniegto nodrošinājumu un juridiskajiem un citiem pakalpojumiem saistībā ar grozījumiem  Ministru kabineta 2009.gada 27.oktobra noteikumos Nr.1250 „Noteikumi par valsts nodevu par īpašuma tiesību un ķīlas tiesību nostiprināšanu zemesgrāmatā”, kas nosaka diferencētu valsts nodevu par īpašuma tiesību nostiprināšanu zemesgrāmatā  atkarībā no termiņa, kādā personas vēršas zemesgrāmatu nodaļā.</t>
  </si>
  <si>
    <t>Budžeta programmā 97.00.00 "Nozaru vadība un politikas plānošana" finansējums komisijas „PSRS totalitārā komunistiskā okupācijas režīma upuru skaita un masu kapu vietu noteikšanai, informācijas par represijām un masveida deportācijām apkopošanai un Latvijas valstij un tās iedzīvotājiem nodarīto zaudējumu aprēķināšanai” darbības nodrošināšanai un totalitāro režīmu upuru Eiropas atceres dienai veltītās konferences rīkošanai.
Finansējuma avots: papildu ieņēmumi no valsts nodevas par valsts sniegto nodrošinājumu un juridiskajiem un citiem pakalpojumiem saistībā ar grozījumiem  Ministru kabineta 2009.gada 27.oktobra noteikumos Nr.1250 „Noteikumi par valsts nodevu par īpašuma tiesību un ķīlas tiesību nostiprināšanu zemesgrāmatā”, kas nosaka diferencētu valsts nodevu par īpašuma tiesību nostiprināšanu zemesgrāmatā  atkarībā no termiņa, kādā personas vēršas zemesgrāmatu nodaļā.</t>
  </si>
  <si>
    <t xml:space="preserve">Finansējums Maksātnespējas administrācijas administratīvās kapacitātes palielināšanai, paredzot 2014.gadā papildu divas amata vietas, 2015.gadā trīs un 2016.gadā četras amata vietas.
Finansējuma avots: papildu ieņēmumi no valsts nodevas par valsts sniegto nodrošinājumu un juridiskajiem un citiem pakalpojumiem saistībā ar grozījumiem  Ministru kabineta 2009.gada 27.oktobra noteikumos Nr.1250 „Noteikumi par valsts nodevu par īpašuma tiesību un ķīlas tiesību nostiprināšanu zemesgrāmatā”, kas nosaka diferencētu valsts nodevu par īpašuma tiesību nostiprināšanu zemesgrāmatā  atkarībā no termiņa, kādā personas vēršas zemesgrāmatu nodaļā.
</t>
  </si>
  <si>
    <t xml:space="preserve">Budžeta apakašprogrammā 06.03.00 "Maksātnespējas procesa pārvaldība" finansējums Maksātnespējas administrācijas administratīvās kapacitātes palielināšanai, paredzot 2014.gadā papildu divas amata vietas, 2015.gadā trīs un 2016.gadā četras amata vietas.
Finansējuma avots: papildu ieņēmumi no valsts nodevas par valsts sniegto nodrošinājumu un juridiskajiem un citiem pakalpojumiem saistībā ar grozījumiem  Ministru kabineta 2009.gada 27.oktobra noteikumos Nr.1250 „Noteikumi par valsts nodevu par īpašuma tiesību un ķīlas tiesību nostiprināšanu zemesgrāmatā”, kas nosaka diferencētu valsts nodevu par īpašuma tiesību nostiprināšanu zemesgrāmatā  atkarībā no termiņa, kādā personas vēršas zemesgrāmatu nodaļā.
</t>
  </si>
  <si>
    <t>Valsts nodevas prognozes palielinājums saistībā ar grozījumiem  Ministru kabineta 2009.gada 27.oktobra noteikumos Nr.1250 „Noteikumi par valsts nodevu par īpašuma tiesību un ķīlas tiesību nostiprināšanu zemesgrāmatā”, kas nosaka diferencētu valsts nodevu par īpašuma tiesību nostiprināšanu zemesgrāmatā  atkarībā no termiņa, kādā personas vēršas zemesgrāmatu nodaļā.</t>
  </si>
  <si>
    <t>Saskaņā ar Ministru kabineta 2013.gada 1.oktobra sēdes protokola Nr.51 48.§ palielināti uzturlīdzekļu izmaksas apmēri 2014. gadā par 15 latiem katrā vecuma grupā, bet no 2015. gada un turpmāk tādā apmērā, kādu, pamatojoties uz Civillikuma 179. panta piekto daļu, noteicis Ministru kabinets (t.i., 25 % apmērā no valstī noteiktās minimālās mēneša darba algas bērniem no viņu piedzimšanas līdz 7 gadu vecuma sasniegšanai un 30 % apmērā no valstī noteiktās minimālās mēneša darba algas bērniem vecumā no 7 līdz 18 gadiem), bet ne vairāk par tiesas nolēmumā noteikto.</t>
  </si>
  <si>
    <t>Palielināti izdevumi Tieslietu ministrijas budžeta apakšprogrammā 03.08.00 "Uzturlīdzekļu garantiju fonds" saskaņā ar Ministru kabineta 2013.gada 1.oktobra sēdes protokolu Nr.51 48.§ uzturlīdzekļu izmaksas apmēru palielināšanai 2014. gadā par 15 latiem katrā vecuma grupā, bet no 2015. gada un turpmāk tādā apmērā, kādu, pamatojoties uz Civillikuma 179. panta piekto daļu, noteicis Ministru kabinets (t.i., 25 % apmērā no valstī noteiktās minimālās mēneša darba algas bērniem no viņu piedzimšanas līdz 7 gadu vecuma sasniegšanai un 30 % apmērā no valstī noteiktās minimālās mēneša darba algas bērniem vecumā no 7 līdz 18 gadiem), bet ne vairāk par tiesas nolēmumā noteikto.</t>
  </si>
  <si>
    <t>Finansējuma pārdale saskaņā ar Ministru kabineta 2013.gada 24.septembra sēdes protokolu Nr.50 142.§,  lai nodrošināu pedagogu darba samaksu Ieslodzījumu vietu pārvaldē.</t>
  </si>
  <si>
    <t xml:space="preserve">Līdzekļu pārdale no 62.resora "Mērķdotācijas pašvaldībām" programmas 05.00.00 "Mērķdotācijas pašvaldībām – pašvaldību izglītības iestāžu pedagogu darba samaksai un valsts sociālās apdrošināšanas obligātajām iemaksām" uz Tieslietu ministrijas apakšprogrammu 04.01.00 "Ieslodzījuma vietas", lai nodrošinātu pedagogu darba samaksu Ieslodzījumu vietu pārvaldē  saskaņā ar Ministru kabineta 2013.gada 24.septembra sēdes protokolu Nr.50 142.§. </t>
  </si>
  <si>
    <t>Finansējuma pārdale saskaņā ar Ministru prezidenta 2013.gada 16.oktobra rezolūciju Nr.111-1/99, lai nodrošinātu pedagogu zemākās mēneša darba algas likmes paaugstināšanu no 280 latiem uz 295 latiem (420 euro) no 2014.gada 1.septembra Ieslodzījuma vietu pārvaldē.</t>
  </si>
  <si>
    <t xml:space="preserve">Līdzekļu pārdale no 74.resora "Gadskārtējā valsts budžeta izpildes procesā pārdalāmais finansējums" programmas 02.00.00 "Līdzekļi neparedzētiem gadījumiem" uz Tieslietu ministrijas  apakšprogrammu 04.01.00 "Ieslodzījuma vietas", lai nodrošinātu pedagogu zemākās mēneša darba algas likmes paaugstināšanu no 280 latiem uz 295 latiem (420 euro) no 2014.gada 1.septembra Ieslodzījuma vietu pārvaldē saskaņā ar Ministru prezidenta 2013.gada 16.oktobra rezolūciju Nr.111-1/99. </t>
  </si>
  <si>
    <t>Līdzekļu pārdale no 74.resora "Gadskārtējā valsts budžeta izpildes procesā pārdalāmais finansējums" programmas 02.00.00 "Līdzekļi neparedzētiem gadījumiem" uz Tieslietu ministrijas  programmu 43.00.00 "Satversmes aizsardzība"  Satversmes aizsardzības biroja darbības nodrošināšanai.</t>
  </si>
  <si>
    <t>Līdzekļu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uz Tieslietu ministrijas budžeta apakšprogrammu 72.06.00 "Latvijas un Šveices sadarbības programmas finansēto projektu un pasākumu finansēšana (2007-2013)", lai nodrošinātu projekta „Tiesu modernizācija Latvijā” pabeigšanu.</t>
  </si>
  <si>
    <t>Līdzekļu pārdale no 74.resora programmas 80.00.00 "Nesadalītais finansējums Eiropas Savienības politiku instrumentu un pārējās ārvalstu finanšu palīdzības līdzfinansēto projektu un pasākumu īstenošanai" uz Tieslietu ministrijas apakšprogrammu 72.06.00 "Latvijas un Šveices sadarbības programmas finansēto projektu un pasākumu finansēšana (2007-2013)", lai nodrošinātu projekta „Tiesu modernizācija Latvijā” pabeigšanu.</t>
  </si>
  <si>
    <t>Papildu finansējums, lai uzlabotu Patentu valdes Apelācijas padomes darbību un nodrošinātu neizskatīto lietu uzkrājuma samazināšanos. Papildu divi darbinieki.
Finansējuma avots: papildu ieņēmumi no valsts nodevas par rūpnieciskā īpašuma aizsardzību.</t>
  </si>
  <si>
    <t>Budžeta apakšprogrammā  06.02.00 "Rūpnieciskā īpašuma aizsardzība" papildu finansējums Patentu valdes Apelācijas padomes darbības nodrošināšanai un neizskatīto lietu uzkrājuma samazināšanai. Papildu divi darbinieki.
Finansējuma avots: papildu ieņēmumi no valsts nodevas par rūpnieciskā īpašuma aizsardzību.</t>
  </si>
  <si>
    <t xml:space="preserve">Saskaņā ar Saeimas Juridiskās komisijas 2013. gada 16.oktobrī neatbalstīto likumprojektu  „Grozījumi Latvijas Administratīvo pārkāpumu kodeksā”, kas paredzēja Maksātnespējas administrācijas kompetences paplašināšanu ar administratīvo sodu piemērošanu maksātnespējas jomā, ir samazināts prognozētais  ieņēmumu no naudas sodiem apmērs un attiecīgi izdevumi funkcijas nodrošināšanai. Samazinātas divas amata vietas.
</t>
  </si>
  <si>
    <t xml:space="preserve">Budžeta apakšprogrammā 06.03.00 "Maksātnespējas procesa pārvaldība" saskaņā ar Saeimas Juridiskās komisijas 2013. gada 16.oktobrī neatbalstīto likumprojektu  „Grozījumi Latvijas Administratīvo pārkāpumu kodeksā”, kas paredzēja Maksātnespējas administrācijas kompetences paplašināšanu ar administratīvo sodu piemērošanu maksātnespējas jomā, ir samazināti izdevumi funkcijas nodrošināšanai. 2014.gadā samazinātas divas amata vietas, 2015.gadā trīs un 2016.gadā četras amata vietas. Samazināts prognozēto ieņēmumu no naudas sodiem, ko uzliek pārējās iestādes, kas nav klasificētas iepriekšminētajos kodos, apmērs.
</t>
  </si>
  <si>
    <t>Finansējuma pārdale no Kultūras ministrijas uz Tieslietu ministriju. saistībā ar Latvijas valsts pārstāvības Eiropas Savienības Pamattiesību aģentūrā funkcijas pārņemšanu.</t>
  </si>
  <si>
    <t>Izdevumu pārdale no Kultūras ministrijas programmas 97.00.00 "Nozaru vadība un politikas plānošana" uz Tieslietu ministrijas programmu 97.00.00 "Nozaru vadība un politikas plānošana" saistībā ar Latvijas valsts pārstāvības Eiropas Saveinības Pamattiesību aģentūrā funkcijas pārņemšanu no Kultūras ministrijas uz Tieslietu ministriju.</t>
  </si>
  <si>
    <t xml:space="preserve">Izdevumu pārdale no Prokuratūras programmas 01.00.00 Prokuratūras iestāžu uzturēšana" uz 74.resora "Gadskārtējā valsts budžeta izpildes procesā pārdalāmais finansējums" programmu 02.00.00 "Līdzekļi neparedzētiem gadījumiem", pamatojoties uz 2013.gada 24.septembra Ministra kabineta rīkojuma Nr.426 "Grozījumi Ministru kabineta 2012.gada 3.oktobra rīkojumā Nr.465 "Par finansējuma piešķiršanu administratīvās ēkas un garāžas ēkas Jūras ielā 34, Ventspilī, būvniecības projekta un nomas maksas izdevumu segšanai" 6.punktā noteikto.  </t>
  </si>
  <si>
    <t>Likumprojektam "Par valsts budžetu 2014.gadam"</t>
  </si>
  <si>
    <t xml:space="preserve">15.Izglītības un zinātnes ministrija
</t>
  </si>
  <si>
    <t>01.07.00  Dotācija brīvpusdienu nodrošināšanai 1. un 2. klases izglītojamiem</t>
  </si>
  <si>
    <t>Vispārējā kārtā sadalamā dotācija no vispārējiem ieņēmumiem</t>
  </si>
  <si>
    <r>
      <t>Paskaidrojums:  veikta līdzekļu pārdale no 74.resora "Gadskārtējā valsts budžeta izpildes procesā pārdalāmais finansējums" programmas 02.00.00 "Līdzekļi neparedzētiem gadījumiem"  uz Izglītības un zinātnes ministrijas apakšprogrammu 01.07.00 "Dotācija brīvpusdienu nodrošināšanai 1. un 2. klases izglītojamiem", lai nodrošinātu ar 2014.gada 1.septembri valsts apmaksātas brīvpusdienas arī 3.klases skolēniem un, lai ar 2014.gada 1.septembri palielinātu valsts dotāciju 1.-3. klases skolēniem brīvpusdienām no 1,14 euro uz 1,42 euro saskaņā ar Ministru kabinetā nolemto (Ministru kabineta 01.10.2013. sēdes protokols Nr.51 50.</t>
    </r>
    <r>
      <rPr>
        <sz val="10"/>
        <rFont val="Arial"/>
        <family val="2"/>
        <charset val="186"/>
      </rPr>
      <t>§</t>
    </r>
    <r>
      <rPr>
        <i/>
        <sz val="10"/>
        <rFont val="Times New Roman"/>
        <family val="1"/>
        <charset val="186"/>
      </rPr>
      <t xml:space="preserve"> 3., 4. punkts).</t>
    </r>
  </si>
  <si>
    <t>likumprojektam "Par vidējā termiņa budžeta ietvaru 2014., 2015. un 2016.gadam</t>
  </si>
  <si>
    <t>`</t>
  </si>
  <si>
    <t>Paskaidrojums: veikta līdzekļu pārdale no 74.resora "Gadskārtējā valsts budžeta izpildes procesā pārdalāmais finansējums" uz Izglītības un zinātnes ministriju, lai nodrošinātu ar 2014.gada 1.septembri valsts apmaksātas brīvpusdienas arī 3.klases skolēniem un, lai ar 2014.gada 1.septembri palielinātu valsts dotāciju 1.-3. klases skolēniem brīvpusdienām no 1,14 euro uz 1,42 euro saskaņā ar Ministru kabinetā nolemto (Ministru kabineta 01.10.2013. sēdes protokols Nr.51 50.§ 3.,4. punkts).</t>
  </si>
  <si>
    <t xml:space="preserve">Paskaidrojums: veikta izdevumu pārdale starp ekonomiskās klasifikācijas kodiem - samazināti izdevumi 13 043 euro apmērā valsts budžeta uzturēšanas izdevumu transfertiem pašvaldībām noteiktajam mērķim un attiecīgi palielināti izdevumi valsts budžeta uzturēšanas izdevumu transfertiem no valsts pamatbudžeta dotācijas no vispārējiem ieņēmumiem uz valsts pamatbudžetu, lai saskaņā ar Ministru kabineta 28.12.2010.noteikumiem Nr.1206 "Kārtība, kādā aprēķina, piešķir un izlieto valsts budžetā paredzētos līdzekļus pašvaldībām pamatizglītības iestādes skolēnu ēdināšanai" nodrošinātu finansējumu izglītojamo brīvpusdienām Kultūras ministrijas padotībā esošajām izglītības iestādēm - Emīla Dārziņa mūzikas vidusskolai un Rīgas Doma kora skolai. </t>
  </si>
  <si>
    <t>15.izglītības un zinātnes ministrija</t>
  </si>
  <si>
    <t>Paskaidrojums: veikta līdzekļu pārdale budžeta apakšprogrammā 01.07.00 "Dotācija brīvpusdienu nodrošināšanai 1. un 2. klases izglītojamiem"  starp izdevumu ekonomiskās klasifikācijas kodiem - samazināti izdevumi 13 043 euro apmērā valsts budžeta uzturēšanas izdevumu transfertiem pašvaldībām noteiktajam mērķim un attiecīgi palielināti izdevumi valsts budžeta uzturēšanas izdevumu transfertiem no valsts pamatbudžeta dotācijas no vispārējiem ieņēmumiem uz valsts pamatbudžetu.</t>
  </si>
  <si>
    <t>12.00.00 Finansējums asistenta pakalpojuma nodrošināšanai personai ar invaliditāti pārvietošanas atbalstam un pašaprūpes veikšanai</t>
  </si>
  <si>
    <t>01.05.00  Dotācija privātajām mācību iestādēm</t>
  </si>
  <si>
    <t>Paskaidrojums: veikta līdzekļu pārdale no programmas 12.00.00 "Finansējums asistenta pakalpojuma nodrošināšanai personai ar invaliditāti pārvietošanas atbalstam un pašaprūpes veikšanai" uz apakšprogrammu 01.05.00 "Dotācija privātajām mācību iestādēm" 213 430 euro apmērā.  Saskaņā ar Ministru kabineta 2011.gada 27.decembra noteikumu Nr.1037 "Kārtība, kādā valsts finansē pirmskolas izglītības programmas bērniem no piecu gadu vecuma līdz pamatizglītības ieguves uzsākšanai un pamatizglītības un vidējās izglītības programmas, kuras īsteno privātās izglītības iestādes" 6.punktu ministrija, pamatojoties uz izglītojamo skaitu attiecīgajā izglītības programmā, nosaka valsts budžeta dotāciju privātajām izglītības iestādēm.</t>
  </si>
  <si>
    <t>Paskaidrojums: veikta līdzekļu pārdale 213 430 euro apmērā starp Izglītības un zinātnes ministrijas apakšprogrammām, lai nodrošinātu pedagogu darba samaksu un valsts sociālās apdrošināšanas obligātās iemaksās privātajās mācību iestādēs sakarā ar izglītojamo skaita pieaugumu pret plānoto.</t>
  </si>
  <si>
    <t>62.resors Mērķdotācijas pašvaldībām</t>
  </si>
  <si>
    <t xml:space="preserve"> 05.00.00 Mērķdotācijas pašvaldībām - pašvaldību izglītības iestāžu pedagogu darba samaksai un valsts sociālās apdrošināšanas obligātajām iemaksām</t>
  </si>
  <si>
    <t>Paskaidrojums: veikta līdzekļu pārdale no 62.resora "Mērķdotācijas pašvaldībām" programmas 05.00.00 "Mērķdotācijas pāsvaldībām - pašvaldību izglītības iestāžu pedagogu darba samaksai un valsts sociālās apdrošināšanas obligātajām iemaksām" uz Izglītības un zinātnes ministrijas apakšprogrammu 01.05.00 "Dotācija privātajām mācību iestādēm" 631 442 euro apmērā.  Saskaņā ar Ministru kabineta 2011.gada 27.decembra noteikumu Nr.1037 "Kārtība, kādā valsts finansē pirmskolas izglītības programmas bērniem no piecu gadu vecuma līdz pamatizglītības ieguves uzsākšanai un pamatizglītības un vidējās izglītības programmas, kuras īsteno privātās izglītības iestādes" 6.punktu ministrija, pamatojoties uz izglītojamo skaitu attiecīgajā izglītības programmā, nosaka valsts budžeta dotāciju privātajām izglītības iestādēm.</t>
  </si>
  <si>
    <t>Paskaidrojums: veikta līdzekļu pārdale no 62.resora "Mērķodotācijas pašvaldībām" uz Izglītības un zinātnes ministriju , lai nodrošinātu pedagogu darba samaksu un valsts sociālās apdrošināšanas obligātās iemaksās privātajās mācību iestādēs saistībā ar izglītojamo skaita pieaugumu pret plānoto.</t>
  </si>
  <si>
    <r>
      <t>Paskaidrojums: veikta līdzekļu pārdale no 62.resora "Mērķdotācijas pašvaldībām" programmas 05.00.00 "Mērķdotācijas pašvaldībām - pašvaldību izglītības iestāžu pedagogu darba samaksai un valsts sociālās apdrošināšanas obligātajām iemaksām" uz Izglītības un zinātnes ministrijas apakšprogrammu 01.05.00 "Dotācijas privātajām mācību iestādēm" atbilstoši Ministru kabineta 2013.gada 24.septembra sēdes protokola Nr.50 142.§ 3.punktā noteiktajam, lai nodrošinātu pedagogu darba samaksu un valsts sociālās apdrošināšanas obligātās iemaksas privātajās mācību iestādēs (piemaksai pedagogiem par iegūtajām kvalitātes pakāpēm)</t>
    </r>
    <r>
      <rPr>
        <i/>
        <sz val="10"/>
        <rFont val="Arial"/>
        <family val="2"/>
        <charset val="186"/>
      </rPr>
      <t>.</t>
    </r>
  </si>
  <si>
    <t>Paskaidrojums: veikta līdzekļu pārdale no 62.resora "Mērķdotācijas pašvaldībām" programma 05.00.00 "Mērķdotācijas pašvaldībām - pašvaldību izglītības iestāžu pedagogu darba samaksai un valsts sociālās apdrošināšanas obligātajām iemaksām" uz Izglītības un zinātnes ministrijas apakšprogrammu 01.05.00 "Dotācijas privātajām mācību iestādēm", lai nodrošinātu pedagogu darba samaksu un valsts sociālās apdrošināšanas obligātās iemaksas privātajās mācību iestādēs (piemaksai pedagogiem par iegūtajām kvalitātes pakāpēm).</t>
  </si>
  <si>
    <t>09.10.00 Murjāņu sporta ģimnāzija</t>
  </si>
  <si>
    <r>
      <t>Paskaidrojums: veikta līdzekļu pārdale no 62.resora "Mērķdotācijas pašvaldībām" programmas 05.00.00 "Mērķdotācijas pašvaldībām - pašvaldību izglītības iestāžu pedagogu darba samaksai un valsts sociālās apdrošināšanas obligātajām iemaksām" uz Izglītības un zinātnes ministrijas apakšprogrammu 09.10.00 "Murjāņu sporta ģimnāzija" atbilstoši Ministru kabineta 2013.gada 24.septembra sēdes protokola Nr.50 142.§ 3.punktā noteiktajam, lai nodrošinātu pedagogu darba samaksu un valsts sociālās apdrošināšanas obligātās iemaksas privātajās mācību iestādēs (piemaksai pedagogiem par iegūtajām kvalitātes pakāpēm)</t>
    </r>
    <r>
      <rPr>
        <i/>
        <sz val="10"/>
        <rFont val="Arial"/>
        <family val="2"/>
        <charset val="186"/>
      </rPr>
      <t>.</t>
    </r>
  </si>
  <si>
    <t>Paskaidrojums: veikta līdzekļu pārdale no 62.resora "Mērķdotācijas pāsvaldībām" programmas 05.00.00 "Mērķdotācijas pašvaldībām - pašvaldību izglītības iestāžu pedagogu darba samaksai un valsts sociālās apdrošināšanas obligātajām iemaksām" uz Izglītības un zinātnes ministrijas apakšprogrammu 09.10.00 "Murjāņu sporta ģimnāzija" , lai nodrošinātu pedagogu darba samaksu un valsts sociālās apdrošināšanas obligātās iemaksas Murjāņu sporta ģimnāzijā (piemaksai pedagogiem par iegūtajām kvalitātes pakāpēm).</t>
  </si>
  <si>
    <t xml:space="preserve"> 05.00.00 Mērķdotācijas pašvaldībām- pašvaldību izglītības iestāžu pedagogu darba samaksai un valsts sociālās apdrošināšanas obligātajām iemaksām</t>
  </si>
  <si>
    <t xml:space="preserve">09.19.00 Finansējums profesionālās ievirzes sporta izglītības programmu  pedagogu darba samaksai un valsts sociālās apdrošināšanas  obligātajām iemaksām </t>
  </si>
  <si>
    <r>
      <t>Paskaidrojums: veikta līdzekļu pārdale no 62.resora "Mērķdotācijas pašvaldībām" programmas 05.00.00 "Mērķdotācijas pašvaldībām - pašvaldību izglītības iestāžu pedagogu darba samaksai un valsts sociālās apdrošināšanas obligātajām iemaksām" uz Izglītības un zinātnes ministrijas apakšprogrammu 09.19.00 "Finansējums profesionālās ievirzes sporta izglītības programmu  pedagogu darba samaksai un valsts sociālās apdrošināšanas  obligātajām iemaksām" atbilstoši Ministru kabineta 2013.gada 24.septembra sēdes protokola Nr.50 142.§ 3.punktā noteiktajam, lai nodrošinātu pedagogu darba samaksu un valsts sociālās apdrošināšanas obligātās iemaksas (piemaksai pedagogiem par iegūtajām kvalitātes pakāpēm)</t>
    </r>
    <r>
      <rPr>
        <i/>
        <sz val="10"/>
        <rFont val="Arial"/>
        <family val="2"/>
        <charset val="186"/>
      </rPr>
      <t>.</t>
    </r>
  </si>
  <si>
    <t>62.resors mērķdotācijas pašvaldībām</t>
  </si>
  <si>
    <t>Paskaidrojums: veikta līdzekļu pārdale no 62.resora "Mērķdotācijas pašvaldībām" programmas 05.00.00 "Mērķdotācijas pašvaldībām - pašvaldību izglītības iestāžu pedagogu darba samaksai un valsts sociālās apdrošināšanas obligātajām iemaksām" uz Izglītības un zinātnes ministrijas apakšprogrammu 09.19.00 "Finansējums profesionālās ievirzes sporta izglītības programmu  pedagogu darba samaksai un valsts sociālās apdrošināšanas  obligātajām iemaksām", lai nodrošinātu pedagogu darba samaksu un valsts sociālās apdrošināšanas obligātās iemaksas (piemaksai pedagogiem par iegūtajām kvalitātes pakāpēm).</t>
  </si>
  <si>
    <t>07.00.00 Informācijas tehnoloģiju attīstība un uzturēšana izglītībā, Microsoft līguma un projektu nodrošināšana</t>
  </si>
  <si>
    <t>42.02.00 Izglītības satura un vērtēšanas nodrošināšana</t>
  </si>
  <si>
    <t>Ieņēmumi no maksas pakalpojumiem un un citi pašu ieņēmumi</t>
  </si>
  <si>
    <t xml:space="preserve"> Paskaidrojums: veikta līdzekļu pārdale no programmas 07.00.00 "Informācijas tehnoloģiju attīstība un uzturēšana izglītībā, Microsoft līguma un projektu nodrošināšana" uz 42.02.00 "Izglītības satura un vērtēšanas nodrošināšana" 100 000 euro apmērā, lai uzlabotu portāla SKOLAS.LV funkcionalitāti, saturisku aktualizāciju un uzraudzību, ievērojot autortiesības un citus mācību satura publicēšanas noteikumus, ministrija nodod tā uzturēšanu Valsts izglītības satura centram - valsts pārvaldes iestādei, kura atbild par izglītības satura pilnveidi, pedagogu tālākizglītības koordinēšanu un valsts pārbaudījumu norisi un rezultātu izziņošanu.</t>
  </si>
  <si>
    <t>Murjāņu sporta ģimnāzijas esošo būvju rekonstrukcijas un multifunkcionālās slēgtas sporta manēžas būvniecības projekts</t>
  </si>
  <si>
    <t xml:space="preserve"> Paskaidrojums: iekļautas valsts budžeta ilgtermiņa saistības  Murjāņu sporta ģimnāzijas esošo būvju rekonstrukcijas un multifunkcionālās slēgtas sporta manēžas būvniecības projekta īstenošanai.</t>
  </si>
  <si>
    <t>Likumprojektam "Par vidējā termiņa budžeta ietvaru 2014., 2015. un 2016.gadam</t>
  </si>
  <si>
    <t>Saņemtie aizņēmumi</t>
  </si>
  <si>
    <t>Izsniegtie aizdevumi</t>
  </si>
  <si>
    <t>Paskaidrojums: pārdalīt izdevumus no 74.resora "Gadskārtējā valsts budžeta izpildes procesā pārdalāmais finansējums" uz Izglītības un zinātnes ministrijas apakšprogrammu 09.10.00 "Murjāņu sporta ģimnāzija", lai  nodrošinātu Murjāņu sporta ģimnāzijas esošo būvju rekonstrukcijas un multifunkcionālās slēgtas sporta manēžas būvniecības projekta īstenošanu.</t>
  </si>
  <si>
    <t>09.23.00  Dotācija Latvijas Olimpiskajai komitejai (LOK) - valsts galvoto aizdevumu atmaksai</t>
  </si>
  <si>
    <t>09.04.00  Sporta būves</t>
  </si>
  <si>
    <t>Latvijas Nacionālais valsts sporta centra "Mežaparks" rekonstrukcija</t>
  </si>
  <si>
    <t>Tenisa centra "Lielupe" rekonstrukcija</t>
  </si>
  <si>
    <t>Olimpiskais centrs Rīgā</t>
  </si>
  <si>
    <t>Daugavpils Olimpiskais centrs</t>
  </si>
  <si>
    <t>Liepājas Olimpiskais centrs</t>
  </si>
  <si>
    <t>Olimpiskā centra "Ventspils" attīstības projekts "Ventspils peldbaseina rekonstrukcija"</t>
  </si>
  <si>
    <t>Zemgales Olimpiskais centrs Jelgavā</t>
  </si>
  <si>
    <t>Daugavpils Olimpiskā centra attīstības projekta īstenošana</t>
  </si>
  <si>
    <t>Olimpiskā centra "Ventspils" attīstības projekta "Ventspils peldbaseina rekonstrukcija" pabeigšanai</t>
  </si>
  <si>
    <t>Olimpiskā centra "Ventspils" infrastruktūras attīstība periodā 2011.līdz 2013.gadam</t>
  </si>
  <si>
    <t>Zemgales Olimpiskā centra attīstības projekta īstenošana</t>
  </si>
  <si>
    <t xml:space="preserve">Pamatojums: veikta izdevumu pārdale starp ministrijas budžeta apakšprogrammu 09.23.00 "Dotācija Latvijas Olimpiskajai komitejai (LOK) - valsts galvoto aizdevumu atmaksai" un apakšprogrammu 09.04.00"Sporta būves". Samazināti izdevumi valsts galvoto aizdevumu atmaksai un palielināti izdevumi sporta infrastruktūras attīstības projektu īstenošanai atbilstoši Ministru kabinetā iesniegtajiem rīkojuma projektiem, lai nodrošinātu finansējumu Siguldas sporta kompleksa būvniecībai, Vidzemes Olimpiskā centra Valmierā attīstības projekta īstenošanai, Liepājas Olimpiskā centra vieglatlētikas manēžas projektam, Tenisa centra "Lielupe" rekonstrukcijai un Bobsleja un kamaniņu trases "Sigulda" rekonstrukcijai. </t>
  </si>
  <si>
    <t xml:space="preserve">Paskaidrojums: pārdalīt izdevumus no 74.resora "Gadskārtējā valsts budžeta izpildes procesā pārdalāmais finansējums" uz Izglītības un zinātnes ministrijas apakšprogrammu 09.04.00 "Sporta būves", lai nodrošinātu sporta infrastruktūras attīstības projektu īstenošanu atbilstoši Ministru kabinetā iesniegtajiem rīkojuma projektiem. </t>
  </si>
  <si>
    <t>Paskaidrojums: palielināts finansējuma apmērs apakšprogrammā 09.16.00 "Dotācija nacionālas nozīmes starptautisku sporta pasākumu organizēšanai Latvijā", kas paredzēts biedrībai "Latvijas Motosporta federācija" pasaules čempionāta MX1 klasē Latvijas Grand Prix licences maksājumu segšanai 2015.gadā 320 000 euro apmērā, 2016.gadā 330 000 euro apmērā un 2017.gadā 340 000 euro apmērā saskaņā ar starptautiskā sacensību organizatora "Youthstream" līguma nosacījumiem. Finansējuma avots: prognozēto valsts budžeta ieņēmumu no pievienotās vērtības nodokļa palielinājums (ārvalstu tūristu Latvijā patērētās preces un pakalpojumi).</t>
  </si>
  <si>
    <t>15. Izglītības un zinātnes  ministrija</t>
  </si>
  <si>
    <t>72.06.00 Atbalsts jaunatnes politikas attīstībai</t>
  </si>
  <si>
    <t xml:space="preserve">   Resursi izdevumu segšanai</t>
  </si>
  <si>
    <t xml:space="preserve">   Dotācija no vispārējiem ieņēmumiem</t>
  </si>
  <si>
    <t>Atbalsts jaunatnes iniciatīvu attīstībai attālos vai mazattīstītos reģionos</t>
  </si>
  <si>
    <t>Paskaidrojums: veikta līdzekļu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uz Izglītības un zinātnes  ministrijas apakšprogrammu 72.06.00  "Atbalsts jaunatnes politikas attīstībai" , lai nodrošinātu projekta "Atbalsts jaunatnes iniciatīvu attīstībai attālos vai mazattīstītos reģionos" aktivitātes "Multifunkcionālu jaunatnes iniciatīvu centru izveide" īstenošanu.</t>
  </si>
  <si>
    <t>Paskaidrojums: veikta līdzekļu pārdale no 74.resora "Gadskārtējā valsts budžeta izpildes procesā pārdalāmais finansējums" uz Izglītības un zinātnes  ministriju, lai nodrošinātu projekta "Atbalsts jaunatnes iniciatīvu attīstībai attālos vai mazattīstītos reģionos" aktivitātes "Multifunkcionālu jaunatnes iniciatīvu centru izveide" īstenošanu.</t>
  </si>
  <si>
    <t xml:space="preserve"> 0101990000 Nesadalītais finansējums Eiropas Savienības politiku instrumentiem un pārējai ārvalstu finanšu palīdzībai</t>
  </si>
  <si>
    <t xml:space="preserve"> 0101030200 Eiropas Reģionālās attīstības fonds (ERAF)</t>
  </si>
  <si>
    <t>Paskaidrojums: veikta līdzekļu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uz Izglītības un zinātnes ministrijas apakšprogrammu 62.06.00 "Eiropas Reģionālās attīstības fonda (ERAF) projekti (2007-2013)", lai nodrošinātu Eiropas Reģionālas atīstības fonda projektu īstenošanu 2014.gada I ceturksnī atbilstoši apstiprinātajam projektam.  2014.gadā papildus nepieciešami 29 076 euro.</t>
  </si>
  <si>
    <t>63.06.00 "Eiropas Sociālā fonda (ESF) projekti (2007-2013)"</t>
  </si>
  <si>
    <t xml:space="preserve">  0101040200 Eiropas Sociālais fonds (ESF)</t>
  </si>
  <si>
    <t>Paskaidrojums: veikta līdzekļu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uz Izglītības un zinātnes ministrijas apakšprogrammu 63.06.00 "Eiropas Sociālā fonda (ESF) projekti (2007-2013)", lai nodrošinātu Eiropas Sociālā fonda projekta "Nozaru kvalifikācijas sistēmas izveide un profesionālās izglītības efektivitātes un kvalitātes paaugstināšana" un  projekta"Profesionālās izglītības programmu,  pamatprasmju un kompetenču apguve izglītības un profesionālās karjeras turpināšanai" īstenošanu 2014.gada I ceturksnī atbilstoši apstiprinātajiem projekta grozījumiem. 2014.gadā papildus nepieciešami 253 214 euro.</t>
  </si>
  <si>
    <t>Paskaidrojums: budžeta apakšprogrammas ietvaros veikta līdzekļu pārdale starp izdevumu kodiem atbilstoši ekonomiskajām kategorijām. Samazināti izdevumi "Subsīdijas un dotācijas" 173 699 euro apmērā, "Atlīdzība" 612 657 euro apmērā, tai skaitā "Atalgojums" 384 920 euro apmērā. Palielināti izdevumi "Valsts budžeta transferti valsts budžeta daļēji finansētām atvasinātajām publiskajām personām un budžeta nefinansētām iestādēm noteiktam mērķim" 93 924 euro apmērā, "Valsts budžeta uzturēšanas izdevumu transferti pašvaldībām Eiropas Savienības politiku instrumentu un pārējās ārvalstu finanšu palīdzības līdzfinansētajiem projektiem (pasākumiem)" 189 544 euro apmērā, "Sociālie pabalsti" 326 791 euro apmērā un "Preces un pakalpojumi" 176 097 euro apmērā. Izmaiņas nepieciešamas, lai nodrošinātu ESF projektu īstenošanu atbilstoši plānotajām aktivitātēm.</t>
  </si>
  <si>
    <t>Paskaidrojums: budžeta apakšprogrammas ietvaros veikta līdzekļu pārdale starp izdevumu kodiem atbilstoši ekonomiskajām kategorijām. Samazināti izdevumi "Subsīdijas un dotācijas" 173 699 euro apmērā, "Atlīdzība" 612 657 euro apmērā, tai skaitā "Atalgojums" 384 920 euro apmērā. Palielināti izdevumi "Valsts budžeta transferti valsts budžeta daļēji finansētām atvasinātajām publiskajām personām un budžeta nefinansētām iestādēm noteiktam mērķim"    93 924 euro apmērā, "Valsts budžeta uzturēšanas izdevumu transferti pašvaldībām Eiropas Savienības politiku instrumentu un pārējās ārvalstu finanšu palīdzības līdzfinansētajiem projektiem (pasākumiem)" 189 544 euro apmērā, "Sociālie pabalsti" 326 791 euro apmērā un "Preces un pakalpojumi" 176 097 euro apmērā. Izmaiņas nepieciešamas, lai nodrošinātu ESF projektu īstenošanu atbilstoši plānotajām aktivitātēm.</t>
  </si>
  <si>
    <t>18.Labklājības ministrija</t>
  </si>
  <si>
    <t>Eiropas Sociālā fonda (ESF) projekti (2007-2013)</t>
  </si>
  <si>
    <t xml:space="preserve">   0101040200 Eiropas Sociālais fonds (ESF)  2007. - 2013.gada programmēšanas periodam</t>
  </si>
  <si>
    <t>Paskaidrojums: veikts transferts no Izglītības un zinātnes ministrijas uz Labklājības ministriju, ņemot vērā 2009.gada 30.septembrī noslēgto līgumu Nr.9.1/98 starp Izglītības un zinātnes ministriju un Sociālās integrācijas valsts aģentūras Jūrmalas profesionālo vidusskolu par sadarbību Eiropas Sociālā fonda darbības programmas "Cilvēkresursi un nodarbinātība" papildinājuma 1.2.1.1.4.apakšaktivitātes "Sākotnējās profesionālās izglītības pievilcības veicināšana" vienošanās Nr.2008/0001/1DP/1.2.1.1.4/08/IPIA/VIAA/001 īstenošanu, lai nodrošinātu sekmīgu šīs aktivitātes īstenošanu.</t>
  </si>
  <si>
    <t xml:space="preserve">     0101040200 Eiropas Sociālais fonds (ESF)  2007. - 2013.gada programmēšanas periodam</t>
  </si>
  <si>
    <t>Paskaidrojums: veikts transferts no Izglītības un zinātnes ministrijas (turpmāk - IZM)uz Kultūras ministriju, ņemot vērā 2009.gada 16.septembrī noslēgto līgumu Nr.9.1/27 starp IZM un Alfrēda Kalniņa Cēsu mūzikas vidusskolu, 2009.gada 17.septembrī noslēgto līgumu Nr.9.1/43 starp IZM un E.Dārziņa mūzikas vidusskolu, 2009.gada 24.septembrī noslēgto līgumu Nr.9.1/85 starp IZM un Emiļa Melngaiļa Liepājas mūzikas vidusskolu,  2009.gada 28.septembrī noslēgto līgumu Nr.9.1/94 starp IZM un Daugavpils mūzikas vidusskolu, 2009.gada 22.septembrī noslēgto līgumu Nr.9.1/72 starp IZM un Jāņa Ivanova Rēzeknes mūzikas vidusskolu, 2009.gada 18.septembrī noslēgto līgumu Nr.9.1/67 starp IZM un Jāzepa Mediņa Rīgas mūzikas vidusskolu, 2009.gada 18.septembrī noslēgto līgumu Nr.9.1/68 starp IZM un J.Rozentāla Mākslas vidusskolu, 2009.gada 22.septembrī noslēgto līgumu Nr.9.1/73 starp IZM un Jelgavas mūzikas vidusskolu, 2009.gada 24.septembrī noslēgto līgumu Nr.9.1/86 starp IZM un Liepājas Mākslas vidusskolu, 2009.gada 18.septembrī noslēgto līgumu Nr.9.1/66 starp IZM un Rēzeknes mākslas un dizaina vidusskolu, 2009.gada 18.septembrī noslēgto līgumu Nr.9.1/58 starp IZM un Rīgas Dizaina un mākslas vidusskolu, 2009.gada 19.septembrī noslēgto līgumu Nr.9.1/99 starp IZM un Rīgas Doma kora skolu, 2009.gada 16.septembrī noslēgto līgumu Nr.9.1/12 starp IZM un Rīgas Horeogrāfijas vidusskolu un 2009.gada 24.septembrī noslēgto līgumu Nr.9.1/87 starp IZM un Ventspils mūzikas vidusskolu par sadarbību Eiropas Sociālā fonda darbības programmas "Cilvēkresursi un nodarbinātība" papildinājuma 1.2.1.1.4.apakšaktivitātes "Sākotnējās profesionālās izglītības pievilcības veicināšana" projekta "Sākotnējās profesionālās izglītības pievilcības veicināšana" vienošanās Nr.2009/0001/1DP/1.2.1.1.4/08/IPIA/VIAA/001 īstenošanu, transferts  nepieciešams, lai nodrošinātu sekmīgu šīs aktivitātes īstenošanu.
Ņemot vērā Ministru Kabineta noteikumus Nr.630, projektā Nr.1DP/1.2.1.1.4/08/IPIA/VIAA/001  2014.gada transferta apjoms ir 199 261 euro apmērā.</t>
  </si>
  <si>
    <t>63.07.00 "Atmaksas un avansi pašvaldībām vai citiem struktūrfondu finansējuma saņēmējiem par Eiropas Sociālā fonda (ESF) projektu īstenošanu (2007-2013)"</t>
  </si>
  <si>
    <t>Paskaidrojums: veikta līdzekļu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uz Izglītības un zinātnes ministrijas apakšprogrammu 63.07.00 "Atmaksas un avansi pašvaldībām vai citiem struktūrfondu finansējuma saņēmējiem par eiropas Sociālās fonda (ESF) projektu īstenošanu (2007-2013)"  5 733 320 eiro apmērā 2014.gadam un 4 917 702 eiro apmērā 2015.gadam nepieciešams, lai nodrošinātu Eiropas Sociālā fonda 1.1.1.2.aktivitātes "Cilvēkresursu piesaiste zinātnei" II kārtas projektu īstenošanu saskaņā ar uz 2013.gada 11.oktobri noslēgtām vienošanām: Nr.2013/0021/1DP/1.1.1.2.0/13/APIA/VIAA/001 "Redzes pārslodzes fizioloģijas pētījumi un redzes stresa diagnostikas metodikas izstrāde"; Nr.2013/0002/1DP/1.1.1.2.0/13/APIA/VIAA/005 "Cilvēkresursu piesaiste jaunu heterociklisku pretvēža vielu un diagnostikas līdzekļu iegūšanai un to praktiskā pielietojuma pētījumiem"; Nr.2013/0003/1DP/1.1.1.2.0/13/APIA/VIAA/009 "Taukskābju enerģijas metabolisma izpēte kardiovaskulāro slimību diagnostikai un ārstēšanas līdzekļu izstrādei"; Nr.2013/0015/1DP/1.1.1.2.0/13/APIA/VIAA/010 "Inovatīvi materiāli caurspīdīgai elektronikai un fotonikai"; Nr.2013/0009/1DP/1.1.1.2.0/13/APIA/VIAA/014 "Inovatīvas biomedicīnisko attēlu iegūšanas un apstrādes tehnoloģijas"; Nr.2013/0008/1DP/1.1.1.2.0/13/APIA/VIAA/016 "Viedās pilsētas tehnoloģijas dzīves kvalitātes uzlabošanai"; Nr.2013/0004/1DP/1.1.1.2.0/13/APIA/VIAA/020 "Neiroendokrīno un endokrīno audzēju diferenciāldiagnostikas tehnoloģiju izstrāde"; Nr.2013/0007/1DP/1.1.1.2.0/13/APIA/VIAA/024 "Jaunas zinātniskās grupas piesaiste sinerģiskam pētījumam kaulaudus reģenerējošu nanostrukturētu kompozītmateriālu izstrādei"; Nr.2013/0014/1DP/1.1.1.2.0/13/APIA/VIAA/026. "Cilvēkresursu piesaiste integrētas atjaunojamo energoresursu enerģijas ražošanas sistēmas izstrādei"; Nr.2013/0013/1DP/1.1.1.2.0/13/APIA/VIAA/027 "Daudzfunkcionālo nanopārklājumu izveide aviācijas un kosmosa tehnikas konstruktīvo elementu aizsardzībai"; Nr.2013/0011/1DP/1.1.1.2.0/13/APIA/VIAA/028 "Energosistēmu stratēģiskās attīstības un vadības tehniski-ekonomisko problēmu izpēte un risināšana"; Nr.2013/0010/1DP/1.1.1.2.0/13/APIA/VIAA/030 "Inovatīvu funkcionālo materiālu un nanomateriālu izstrāde izmantošanai vidi kontrolējošās tehnoloģijās"; Nr.2013/0023/1DP/1.1.1.2.0/13/APIA/VIAA/037 "Pretvēža terapijas rezistences molekulāro un celulāro mehānismu izpēte"; Nr.2013/0006/1DP/1.1.1.2.0/13/APIA/VIAA/042 "Kultūras kultūrā: robežvēstījumu politika un poētika"; Nr.2013/0005/1DP/1.1.1.2.0/13/APIA/VIAA/049 "Lietojumu balstīta datu grafiska un semantiska apstrādes un analīzes tehnoloģija"; Nr.2013/0012/1DP/1.1.1.2.0/13/APIA/VIAA/051 "Starpdisciplinārās IKT zinātniskās grupas izveide liela apjoma datu pārraidei, apstrādei un pārvaldīšanai"; Nr.2013/0022/1DP/1.1.1.2.0/13/APIA/VIAA/052 "Vitālu egļu audžu izaudzēšanas ekoloģiskie un tehnoloģiskie aspekti";Nr.2013/0016/1DP/1.1.1.2.0/13/APIA/VIAA/055 "Iekšējo ūdeņu zivju resursu ķīmiskā un bioloģiskā piesārņojuma pētniecības grupas izveide"; Nr.2013/0018/1DP/1.1.1.2.0/13/APIA/VIAA/061 "Elektromagnētisko indukcijas sūkņu aprēķināšanas un optimizēšanas metodikas izstrādāšana industriāliem pielietojumiem"; Nr.2013/0019/1DP/1.1.1.2.0/13/APIA/VIAA/062 "Jaunas zinātniskās grupas izveide adhezīva izstrādes pētījumiem"; Nr.2013/0017/1DP/1.1.1.2.0/13/APIA/VIAA/063 "Nanostrukturēto elektropasīvo polimēru kompozītmateriālu ekspluatācijas īpašību izpēte" un Nr.2013/0020/1DP/1.1.1.2.0/13/APIA/VIAA/066 "Starpnozaru jauno zinātnieku grupa Latvijas augšņu kvalitātes, izmantošanas potenciāla novērtēšanai un atjaunošanai".Un uz 2013.gada 11.oktobri statusā "Apstirpināts" esošiem projektiem: Nr.1DP/1.1.1.2.0/13/APIA/VIAA/006; 1DP/1.1.1.2.0/13/APIA/VIAA/007; 1DP/1.1.1.2.0/13/APIA/VIAA/019; 1DP/1.1.1.2.0/13/APIA/VIAA/029; 1DP/1.1.1.2.0/13/APIA/VIAA/045 un 1DP/1.1.1.2.0/13/APIA/VIAA/054.</t>
  </si>
  <si>
    <t>Paskaidrojums: Papildu finansējums  5 733 320 eiro apmērā 2014.gadam un 4 917 702 eiro apmērā 2015.gadam nepieciešams, lai nodrošinātu Eiropas Sociālā fonda 1.1.1.2.aktivitātes "Cilvēkresursu piesaiste zinātnei" II kārtas projektu īstenošanu saskaņā ar uz 2013.gada 11.oktobri noslēgtām vienošanām: Nr.2013/0021/1DP/1.1.1.2.0/13/APIA/VIAA/001 "Redzes pārslodzes fizioloģijas pētījumi un redzes stresa diagnostikas metodikas izstrāde"; Nr.2013/0002/1DP/1.1.1.2.0/13/APIA/VIAA/005 "Cilvēkresursu piesaiste jaunu heterociklisku pretvēža vielu un diagnostikas līdzekļu iegūšanai un to praktiskā pielietojuma pētījumiem"; Nr.2013/0003/1DP/1.1.1.2.0/13/APIA/VIAA/009 "Taukskābju enerģijas metabolisma izpēte kardiovaskulāro slimību diagnostikai un ārstēšanas līdzekļu izstrādei"; Nr.2013/0015/1DP/1.1.1.2.0/13/APIA/VIAA/010 "Inovatīvi materiāli caurspīdīgai elektronikai un fotonikai"; Nr.2013/0009/1DP/1.1.1.2.0/13/APIA/VIAA/014 "Inovatīvas biomedicīnisko attēlu iegūšanas un apstrādes tehnoloģijas"; Nr.2013/0008/1DP/1.1.1.2.0/13/APIA/VIAA/016 "Viedās pilsētas tehnoloģijas dzīves kvalitātes uzlabošanai"; Nr.2013/0004/1DP/1.1.1.2.0/13/APIA/VIAA/020 "Neiroendokrīno un endokrīno audzēju diferenciāldiagnostikas tehnoloģiju izstrāde"; Nr.2013/0007/1DP/1.1.1.2.0/13/APIA/VIAA/024 "Jaunas zinātniskās grupas piesaiste sinerģiskam pētījumam kaulaudus reģenerējošu nanostrukturētu kompozītmateriālu izstrādei"; Nr.2013/0014/1DP/1.1.1.2.0/13/APIA/VIAA/026. "Cilvēkresursu piesaiste integrētas atjaunojamo energoresursu enerģijas ražošanas sistēmas izstrādei"; Nr.2013/0013/1DP/1.1.1.2.0/13/APIA/VIAA/027 "Daudzfunkcionālo nanopārklājumu izveide aviācijas un kosmosa tehnikas konstruktīvo elementu aizsardzībai"; Nr.2013/0011/1DP/1.1.1.2.0/13/APIA/VIAA/028 "Energosistēmu stratēģiskās attīstības un vadības tehniski-ekonomisko problēmu izpēte un risināšana"; Nr.2013/0010/1DP/1.1.1.2.0/13/APIA/VIAA/030 "Inovatīvu funkcionālo materiālu un nanomateriālu izstrāde izmantošanai vidi kontrolējošās tehnoloģijās"; Nr.2013/0023/1DP/1.1.1.2.0/13/APIA/VIAA/037 "Pretvēža terapijas rezistences molekulāro un celulāro mehānismu izpēte"; Nr.2013/0006/1DP/1.1.1.2.0/13/APIA/VIAA/042 "Kultūras kultūrā: robežvēstījumu politika un poētika"; Nr.2013/0005/1DP/1.1.1.2.0/13/APIA/VIAA/049 "Lietojumu balstīta datu grafiska un semantiska apstrādes un analīzes tehnoloģija"; Nr.2013/0012/1DP/1.1.1.2.0/13/APIA/VIAA/051 "Starpdisciplinārās IKT zinātniskās grupas izveide liela apjoma datu pārraidei, apstrādei un pārvaldīšanai"; Nr.2013/0022/1DP/1.1.1.2.0/13/APIA/VIAA/052 "Vitālu egļu audžu izaudzēšanas ekoloģiskie un tehnoloģiskie aspekti";Nr.2013/0016/1DP/1.1.1.2.0/13/APIA/VIAA/055 "Iekšējo ūdeņu zivju resursu ķīmiskā un bioloģiskā piesārņojuma pētniecības grupas izveide"; Nr.2013/0018/1DP/1.1.1.2.0/13/APIA/VIAA/061 "Elektromagnētisko indukcijas sūkņu aprēķināšanas un optimizēšanas metodikas izstrādāšana industriāliem pielietojumiem"; Nr.2013/0019/1DP/1.1.1.2.0/13/APIA/VIAA/062 "Jaunas zinātniskās grupas izveide adhezīva izstrādes pētījumiem"; Nr.2013/0017/1DP/1.1.1.2.0/13/APIA/VIAA/063 "Nanostrukturēto elektropasīvo polimēru kompozītmateriālu ekspluatācijas īpašību izpēte" un Nr.2013/0020/1DP/1.1.1.2.0/13/APIA/VIAA/066 "Starpnozaru jauno zinātnieku grupa Latvijas augšņu kvalitātes, izmantošanas potenciāla novērtēšanai un atjaunošanai".Un uz 2013.gada 11.oktobri statusā "Apstirpināts" esošiem projektiem: Nr.1DP/1.1.1.2.0/13/APIA/VIAA/006; 1DP/1.1.1.2.0/13/APIA/VIAA/007; 1DP/1.1.1.2.0/13/APIA/VIAA/019; 1DP/1.1.1.2.0/13/APIA/VIAA/029; 1DP/1.1.1.2.0/13/APIA/VIAA/045 un 1DP/1.1.1.2.0/13/APIA/VIAA/054.</t>
  </si>
  <si>
    <t xml:space="preserve">69.02.00 "Atmaksas valsts pamatbudžetā par 3.mērķa "Eiropas teritoriālā sadarbība" pārrobežu sadarbības programmu, projektu un pasākumu īstenošanu" </t>
  </si>
  <si>
    <t>Ārvalstu finanšu palīdzība atmaksām valsts pamatbudžetā</t>
  </si>
  <si>
    <t>Valsts budžeta iestāži saņemtā atmaksa no savas ministrijas, centrālās valsts iestādes padotībā esošām no valsts budžeta daļēji finansētām atvasinātām publiskām personām un budžeta nefinansētām iestādēm par Eiropas Savienības politiku instrumentu un pārējās ārvalstu finanšu palīdzības līdzekļiem projektu (pasākumu) īstenošanā piešķirtajiem līdzekļiem</t>
  </si>
  <si>
    <t>Valsts budžeta iestāži saņemtā atmaksa no citu ministrijas, centrālās valsts iestādes padotībā esošām no valsts budžeta daļēji finansētām atvasinātām publiskām personām un budžeta nefinansētām iestādēm par Eiropas Savienības politiku instrumentu un pārējās ārvalstu finanšu palīdzības līdzekļiem projektu (pasākumu) īstenošanā piešķirtajiem līdzekļiem</t>
  </si>
  <si>
    <t>Atmaksas valsts budžetā par veiktiem uzturēšanas izdevumiem</t>
  </si>
  <si>
    <t xml:space="preserve">   Atmaksas valsts pamatbudžetā par 3.mērķa "Eiropas teritoriālā sadarbība" pārrobežu sadarbības programmu, projektu un pasākumu īstenošanu</t>
  </si>
  <si>
    <t xml:space="preserve">   2014.gads</t>
  </si>
  <si>
    <t>Paskaidrojums: palielināti pašu ieņēmumi apakšprogrammā 69.02.00 "Atmaksas valsts pamatbudžetā par 3.mērķa "Eiropas teritoriālā sadarbība" pārrobežu sadarbības programmu, projektu un pasākumu  īstenošanu". Ņemot vērā, ka 2013.gadā ir apstiprināti jauni projekti, ir nepieciešams palielināt valsts budžeta saņemtās atmaksas no atvasinātām publiskām personām un komersantiem.</t>
  </si>
  <si>
    <t>Paskaidrojums: budžeta apakšprogrammas ietvaros veikta līdzekļu pārdale starp izdevumu kodiem atbilstoši ekonomiskajām kategorijām. Samazināti izdevumi "Valsts budžeta iestāžu saņemtie transferti no savas ministrijas, centrālās valsts iestādes padotībā esošām no valsts budžeta daļēji finansētām atvasinātām publiskām personām un budžeta nefinansētām iestādēm" 959 207 euro apmērā. Palielināti izdevumi "Valsts budžeta iestāži saņemtā atmaksa no savas ministrijas, centrālās valsts iestādes padotībā esošām no valsts budžeta daļēji finansētām atvasinātām publiskām personām un budžeta nefinansētām iestādēm par Eiropas Savienības politiku instrumentu un pārējās ārvalstu finanšu palīdzības līdzekļiem projektu (pasākumu) īstenošanā piešķirtajiem līdzekļiem" 959 207 euro apmērā. Izmaiņas nepieciešamas, lai ieplānotu atmaksas pareizajā izdevumu kodā.</t>
  </si>
  <si>
    <t>Paskaidrojums: budžeta apakšprogrammas ietvaros veikta līdzekļu pārdale starp izdevumu kodiem atbilstoši ekonomiskajām kategorijām. Samazināti izdevumi "Valsts budžeta iestāžu saņemtie transferti no savas ministrijas, centrālās valsts iestādes padotībā esošām no valsts budžeta daļēji finansētām atvasinātām publiskām personām un budžeta nefinansētām iestādēm" 959 207 euro apmērā. Palielināti izdevumi "Valsts budžeta iestāži saņemtā atmaksa no savas ministrijas, centrālās valsts iestādes padotībā esošām no valsts budžeta daļēji finansētām atvasinātām publiskām personām un budžeta nefinansētām iestādēm par Eiropas Savienības politiku instrumentu un pārējās ārvalstu finanšu palīdzības līdzekļiem projektu (pasākumu) īstenošanā piešķirtajiem līdzekļiem" 959 207 euro apmērā. Izmaiņas nepieciešamas, lai ieplānotu atmaksas pareizajā EKK.</t>
  </si>
  <si>
    <t>Daugavpils universitātes projekts "TEAMWORK"</t>
  </si>
  <si>
    <t>Latvijas Universitātei  projekts"LiVe River Basins"</t>
  </si>
  <si>
    <t>Rīgas Valsts tehnikuma  projekts "LogOnTrain"</t>
  </si>
  <si>
    <t>Paskaidrojums: Veikta līdzekļu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uz Izglītības un zinātnes ministrijas apakšprogrammu 69.06.00 "3.mērķa "Eiropas teritoriālā sadarbība" projektu īstenošana", lai nodrošinātu ES struktūrfondu 3.mērķa "Eiropas Teritoriālā sadarbība" ietvaros apstiprinātā Daugavpils universitātes projekta "TEAMWORK", Latvijas Universitātei  projekta "LiVe River Basins", Rīgas Valsts tehnikuma  projekta "LogOnTrain" un Malnavas koledžas projekta "Augstākās profesionālās izglītības uzlabošana transporta un loģistikas jomā/T&amp;L" īstenošanu 2014.gadā. 2014.gada papildus summa ir 75 769 euro. Projektu īstenošana uzsāksies 2013.gada IV ceturksnī un finansējums nepieciešams projektu īstenošanai 2014.gada I ceturksnī.</t>
  </si>
  <si>
    <t>3.mērķa "Eiropas teritoriālā sadarbība" projektu īstenošana</t>
  </si>
  <si>
    <t>Paskaidrojums: palielināta ārvalstu finanšu palīdzība 69.06.00 "3.mērķa "Eiropas teritoriālā sadarbība" projektu īstenošana", lai nodrošinātu maksājuma veikšanu Rīgas Valsts tehnikuma Igaunijas - Latvijas - Krievijas pārrobežu sadarbības programmas projektam ELRII-465 „Sadarbības izveidošana loģistikas un pārrobežu transporta jomā „zilo apkaklīšu” sagatavošanai/LogOnTrain, saskaņā ar noslēgto līgumu Igaunijas-Latvijas-Krievijas pārrobežu sadarbības programmas ietvaro. Finansējums nepieciešams projektu īstenošanai 2014.gada I ceturksnī.</t>
  </si>
  <si>
    <t>Paskaidrojums: budžeta apakšprogrammas ietvaros veikta līdzekļu pārdale starp izdevumu kodiem atbilstoši ekonomiskajām kategorijām. Samazināti izdevumi "Pamatkapitāla veidošana" 26 021 euro apmērā un "Preces un pakalpojumi" 52 596 euro apmērā. Palielināti izdevumi "Atlīdzībai" 78 617 euro apmērā, tai skaitā "Atalgojums" 77 611 euro apmērā. Izmaiņas nepieciešamas, lai nodrošinātu projektu īstenošanu atbilstoši plānotajām aktivitātēm.</t>
  </si>
  <si>
    <t>70.05.00 "Tehniskā palīdzība ERAF, ESF, KF apgūšanai (2007-2013)"</t>
  </si>
  <si>
    <t>Paskaidrojums: budžeta apakšprogrammas ietvaros veikta līdzekļu pārdale starp izdevumu kodiem atbilstoši ekonomiskajām kategorijām. Samazināti izdevumi "Preces un pakalpojumi" 40 000 euro apmērā un "Atalgojums" 6 000 euro apmērā. Palielināti izdevumi "Atlīdzībai" 40 000 euro apmērā.Līdzekļu pārdale apakšprogrammā 70.05.00 "Tehniskā palīdzība ERAF, ESF, KF apgūšanai (2007-2013)" nepieciešama, lai nodrošinātu  darba devēja valsts sociālās apdrošināšanas obligātās iemaksa atbilstoši plānotajam atalgojumam.</t>
  </si>
  <si>
    <t>70.08.00 "Valsts izglītības attīstības aģentūra"</t>
  </si>
  <si>
    <t xml:space="preserve">0101110000 Citi Eiropas Savienības politiku instrumenti </t>
  </si>
  <si>
    <t>Dalības Eiropas Savienības Rīcības programmas mūžizglītības jomā 2007.-2013.gadam un citās Eiropas Savienības izglītības programmās administrēšana</t>
  </si>
  <si>
    <t>Paskaidrojums: veikta līdzekļu pārdale no apakšprogrammas 70.08.00 "Valsts izglītības attīstības aģentūra" 177 859 euro apmērā uz apakšprogrammu 70.07.00 "Eiropas Savienības starptautiskās sadarbības programmu un inovāciju izglītības jomā īstenošanas nodrošināšana" , lai nodrošinātu ārzemnieku finansēšanu studijām, pētniecībai Latvijas augstākās izglītības institūcijās saskaņā ar noslēgtajiem starpvaldību līgumiem izglītības jomā.</t>
  </si>
  <si>
    <t>Paskaidrojums: budžeta apakšprogrammas ietvaros veikta līdzekļu pārdale starp izdevumu kodiem atbilstoši ekonomiskajām kategorijām. Samazināti izdevumi "Valsts budžeta transferti valsts budžeta daļēji finansētām atvasinātām publiskajām personām un budžeta nefinansētām iestādēm noteiktam mērķim" 504 950 euro apmērā un "Valsts budžeta uzturēšanās izdevumu transferti pašvaldībām Eiropas Savienības politiku instrumentu un pārējās ārvalstu finanšu palīdzības līdzfinansētajiem projektiem (pasākumiem)" 954 757 euro apmērā,.  Palielināti izdevumi "Sociālie pabalsti" 437 314 euro apmērā, "Subsīdijas un dotācijas" 92 860 euro apmērā, "Preces un pakalpojumi" 837 771 euro apmērā, "Atlīdzībai" 91 762 euro apmērā, tai skaitā "Atalgojums" 74 252 euro apmērā.. Ņemot vērā ka, līgumi ar iestādēm par 2013.gadā apstiprināto projektu īstenošanu tika slēgti līdz 1.septembrim, kā rezultātā pēc 1.septembra tika saņemta precizēta informācija par projektos plānotajiem izdevumiem.</t>
  </si>
  <si>
    <t>Paskaidrojums: veikts transferts no Izglītības un zinātnes ministrijas uz Kultūras ministriju, lai nodrošinātu finansējumu no ārvalstu finanšu palīdzības līdzekļiem  41 068 euro latu apmērā Kultūras ministrijas padotībā esošām iestādēm Mūžizglītības programmas apakšprogrammas Leonardo da Vinči projektu īstenošanai.</t>
  </si>
  <si>
    <t xml:space="preserve">73.06.00 "Dalība Ziemeļu Ministru Padomes Nordplus Ietvarprogrammā" </t>
  </si>
  <si>
    <t>Dalība Ziemeļu Ministru Padomes Nordplus ietvarprogrammā</t>
  </si>
  <si>
    <t>Paskaidrojums: Budžeta apakšprogrammas ietvaros veikta līdzekļu pārdale starp izdevumu kodiem atbilstoši ekonomiskajām kategorijām. Samazināti izdevumi "Valsts budžeta transferti valsts budžeta daļēji finansētām atvasinātām publiskajām personām un budžeta nefinansētām iestādēm noteiktam mērķim" 42 000 euro apmērā.  Palielināti izdevumi "Starptautiskā sadarbība" 42 000 euro apmērā. Izmaiņas nepieciešamas, jo dalības maksa Nordplus ietvarprogrammā ir lielāka nekā ieplānts budžetā.</t>
  </si>
  <si>
    <t>Paskaidrojums: budžeta apakšprogrammas ietvaros veikta līdzekļu pārdale starp izdevumu kodiem atbilstoši ekonomiskajām kategorijām. Samazināti izdevumi "Valsts budžeta transferti valsts budžeta daļēji finansētām atvasinātām publiskajām personām un budžeta nefinansētām iestādēm noteiktam mērķim" 42 000 euro apmērā.  Palielināti izdevumi "Starptautiskā sadarbība" 42 000 euro apmērā. Izmaiņas nepieciešamas, jo dalības maksa Nordplus ietvarprogrammā ir lielāka nekā ieplānts budžetā.</t>
  </si>
  <si>
    <t>70.09.00  "Eiropas Savienības jauniešu neformālās izglītības programma "Jaunatne darbībā" 2007.-2013.gadam</t>
  </si>
  <si>
    <t>Valsts budžeta iestāžu saņemtā atmaksa no pašvaldībām par Eiropas Savienības politiku instrumentu un pārējās ārvalstu finanšu palīdzības līdzfinansētajos projektos (pasākumos) piešķirtajiem līdzekļiem</t>
  </si>
  <si>
    <t xml:space="preserve">Valsts budžeta transferti valsts budžeta daļēji finansētām atvasinātām publiskām personām un budžeta nefinansētām iestādēm noteiktam mērķim </t>
  </si>
  <si>
    <t xml:space="preserve">  0101110000- Citi Eiropas Savienības politiku instrumenti</t>
  </si>
  <si>
    <t>Paskaidrojums: saskaņā ar Latvijas un Eiropas Komisijas Granta līgumu Nr.2013-0064/001-001 par programmas „Jaunatne darbībā” īstenošanu, Eiropas Komisijas pēdējais maksājums 30% apmērā tiks saņemts 2014.gada I.ceturksnī, kā arī tiks atmaksāts neizlietotais finansējums, palielināta ārvalstu finanšu palīdzība iestādes ieņēmumos par 845 500 euro, kā arī,  ņemot vērā, ka 2013.gadā ir apstiprināti jauni projekti ar pašvalībām, ir nepieciešams palielināt valsts budžeta saņemtās atmaksas no pašvaldībām par 20 000 euro, kurus plānots saņemt jau 2014.gada I.ceturksnī. Izdevumi tiks novirzīti projektu īstenošanai.</t>
  </si>
  <si>
    <t>II. Eiropas Savienības politiku instrumentu un pārējās ārvalstu finanšu palīdzības līdzfinansēto un finansēto projektu un pasākumu īstenošana</t>
  </si>
  <si>
    <t>Paskaidrojums: budžeta apakšprogrammā  70.09.00""Eiropas Savienības jauniešu neformālās izglītības programma "Jaunatne darbībā"2007.-2013.gadam" palielināta ārvalstu finanšu palīdzība iestāžu ieņēmumos 845 500 euro apmērā un transfertu ieņēmumi 20000 euro apmērā, jo  saskaņā ar Latvijas un Eiropas Komisijas Granta līgumu Nr.2013-0064/001-001 par programmas „Jaunatne darbībā” īstenošanu, Eiropas Komisijas pēdējais maksājums 30% apmērā tiks saņemts 2014.gada I.ceturksnī, kā arī tiks atmaksāts neizlietotais finansējums.</t>
  </si>
  <si>
    <t>Paskaidrojums: veikta līdzekļu pārdale no 74.resora "Gadskārtējā valsts budžeta izpildes procesā pārdalāmais finansējums" programmas 02.00.00 "Līdzekļi neparedzētiem gadījumiem"  uz Izglītības un zinātnes ministrijas apakšprogrammu 01.05.00 "Dotācija privātjām mācību iestādēm", lai nodrošinātu pedagogu zemākās mēneša darba algas likmes paaugstināšanu no 280 latiem uz 295 latiem (420 euro) no 2014.gada 1.septembra.</t>
  </si>
  <si>
    <t>Paskaidrojums: veikta līdzekļu pārdale no 74.resora "Gadskārtējā valsts budžeta izpildes procesā pārdalāmais finansējums" uz Izglītības un zinātnes ministriju, lai nodrošinātu pedagogu zemākās mēneša darba algas likmes paaugstināšanu no 280 latiem uz 295 latiem (420 euro) no 2014.gada 1.septembra.</t>
  </si>
  <si>
    <t>01.03.00 Sociālās korekcijas izglītības iestāde</t>
  </si>
  <si>
    <t>Paskaidrojums: veikta līdzekļu pārdale no 74.resora "Gadskārtējā valsts budžeta izpildes procesā pārdalāmais finansējums" programmas 02.00.00 "Līdzekļi neparedzētiem gadījumiem"  uz Izglītības un zinātnes ministrijas apakšprogrammu 01.03.00 "Sociālās korekcijas izglītības iestāde", lai nodrošinātu pedagogu zemākās mēneša darba algas likmes paaugstināšanu no 280 latiem uz 295 latiem (420 euro) no 2014.gada 1.septembra.</t>
  </si>
  <si>
    <t>02.01.00 Profesionālās izglītības programmu īstenošana</t>
  </si>
  <si>
    <t>Paskaidrojums: veikta līdzekļu pārdale no 74.resora "Gadskārtējā valsts budžeta izpildes procesā pārdalāmais finansējums" programmas 02.00.00 "Līdzekļi neparedzētiem gadījumiem"  uz Izglītības un zinātnes ministrijas apakšprogrammu 09.10.00 "Murjāņu sporta ģimnāzija", lai nodrošinātu pedagogu zemākās mēneša darba algas likmes paaugstināšanu no 280 latiem uz 295 latiem (420 euro) no 2014.gada 1.septembra.</t>
  </si>
  <si>
    <t>Paskaidrojums: veikta līdzekļu pārdale no 74.resora "Gadskārtējā valsts budžeta izpildes procesā pārdalāmais finansējums" programmas 02.00.00 "Līdzekļi neparedzētiem gadījumiem"  uz Izglītības un zinātnes ministrijas apakšprogrammu 09.19.00 "Finansējums profesionālās ievirzes sporta izglītības programmu  pedagogu darba samaksai un valsts sociālās apdrošināšanas  obligātajām iemaksām ", lai nodrošinātu pedagogu zemākās mēneša darba algas likmes paaugstināšanu no 280 latiem uz 295 latiem (420 euro) no 2014.gada 1.septembra.</t>
  </si>
  <si>
    <t>09.12.00 Valsts aģentūra "Latvijas Sporta muzejs"</t>
  </si>
  <si>
    <t>09.12.00 Latvijas Sporta muzejs</t>
  </si>
  <si>
    <t>Paskaidrojums: precizēts nosaukums apakšprogrammai 09.12.00 no "Valsts aģentūra "Latvijas Sporta muzejs"" uz "Latvijas Sporta muzejs".</t>
  </si>
  <si>
    <t>01.07.00  Dotācija brīvpusdienu nodrošināšanai 1., 2. un 3 klases  izglītojamiem</t>
  </si>
  <si>
    <t>Paskaidrojums: precizēts nosaukums 01.07.00 apakšprogrammai no "Dotācija brīvpusdienu nodrošināšanai 1. un 2. klases izglītojamiem" uz " Dotācija brīvpusdienu nodrošināšanai 1., 2. un 3.klases izglītojamiem", jo no 2014.gada 1.septembra tiek plānots piešķirt brīvpusdienas arī 3.klases izglītojamiem.</t>
  </si>
  <si>
    <t>97.00.00  Nozaru vadība un politikas plānošana</t>
  </si>
  <si>
    <t>likumprojektam „Par valsts budžetu 2014.gadam ”</t>
  </si>
  <si>
    <t>02.00.00 Iemaksas starptautiskajās organizācijās</t>
  </si>
  <si>
    <t xml:space="preserve">   0400000000 Maksājumi starptautiskajās institūcijās un programmās</t>
  </si>
  <si>
    <t xml:space="preserve">Paskaidrojums: palielināti izdevumi, pārdalot finansējumu no 74.resora programmas 02.00.00 Līdzekļi neparedzētiem gadījumiem uz Ārlietu ministrijas programmu 02.00.00 Iemaksas starptautiskajās organizācijās, lai nodrošinātu Latvijas iestāšanās izmaksas OECD par 2015.gadu. Š.g. 15.oktobrī OECD Padome pieņēma Latvijas iestāšanās sarunu "Ceļa karti", kurā ietvertas arī provizoriskās iestāšanās izmaksas 2015.gadam, kas ir jāsamaksā līdz 2015.gada 1.janvārim. Iestāšanās izmaksas ietvers izmaksas, kas  saistītas ar iesaistīto OECD sekretariāta pārstāvju un ekspertu darba apmaksu, nepieciešamajiem komandējumiem, plānotajām sanāksmēm un dokumentu sagatavošanu, kā arī izmaksas par nepieciešamajiem pētījumiem, kas ir norādīti „Ceļa kartē”, kopumā 21 OECD komitejā.  </t>
  </si>
  <si>
    <t>likumprojektam „Par vidēja termiņa budžeta ietvaru 2014., 2015. un 2016.gadam ”</t>
  </si>
  <si>
    <t>70.08.00  Solidaritātes un migrācijas plūsmu pārvaldības vispārīgās programmas ietvaros izveidotā Eiropas Ārējo robežu fonda projektu un pasākumu īstenošana (2007-2013)</t>
  </si>
  <si>
    <t>Paskaidrojums: samazināti izdevumi, pārdalot finansējumu no Ārlietu ministrijas apakšprogrammas 70.08.00  Solidaritātes un migrācijas plūsmu pārvaldības vispārīgās programmas ietvaros izveidotā Eiropas Ārējo robežu fonda projektu un pasākumu īstenošana (2007-2013) uz 74.resora programmu 80.00.00 Nesadalītais finansējums Eiropas Savienības politiku instrumentu un pārējās ārvalstu finanšu palīdzības līdzfinansēto projektu un pasākumu īstenošanai, lai nodrošinātu Solidaritātes un migrācijas plūsmu pārvaldības pamatprogrammas 2007.-2013.gadam Ārējo robežu fonda līdzfinansēta projekta Nr. IA/ĀM/EĀRF/2013/2 "Konsulāro amatpersonu reģionālo apmācību nodrošināšana par ES vienoto vīzu izsniegšanas politiku, atbilstoši Eiropas Robežu kodeksa un Vīzu kodeksa prasībām" realizāciju, saskaņā ar 2012.gada 17.aprīlī  Iekšlietu ministriju un Ārlietu ministru noslēgto vienošanos Nr. IA/ĀM/EĀRF/2013/2 par projekta īstenošanu.</t>
  </si>
  <si>
    <t xml:space="preserve">     Finansiālā bilance</t>
  </si>
  <si>
    <t>(Naudas sodi par konkurences tiesību normu neievērošanu)</t>
  </si>
  <si>
    <t xml:space="preserve">Paskaidrojums: palielināti izdevumi, pārdalot finansējumu no 74.resora programmas 02.00.00 Līdzekļi neparedzētiem gadījumiem uz Ārlietu ministrijas programmu 97.00.00  Nozaru vadība un politikas plānošana, lai nodrošinātu „Baltijas ceļa” 25 gadu jubilejas pasākumu organizatorisko izdevumu apmaksu.
2014. gada 23. augustā Latvija, Lietuva un Igaunija atzīmēs Baltijas ceļa 25. gadadienu. Vairāk nekā miljons cilvēku sadoto roku ķēde bija liels solis mūsu tautu ceļā uz neatkarības atgūšanu. Vienlaikus tā bija Baltijas valstu izšķiršanās par ceļu uz brīvu, demokrātisku un vienotu Eiropu. Baltijas tautu brīvības ķēde ietekmēja rietumvalstu pilsonisko domu par labu mūsu neatkarībai. Kā unikāla masu demonstrācija Baltijas ceļš ir iekļauts UNESCO „Pasaules atmiņas” sarakstā. Tomēr ne vienmēr tiek uzskatīts, ka līdztekus Berlīnes mūra krišanai un „Solidaritātes” darbībai Polijā, Baltijas ceļš bija līdzvērtīgi nozīmīgs pavērsiens Centrālās un Austrumeiropas pārveides procesā. Cienīga 25. gadadienas atzīmēšana būtu viens no līdzekļiem, kā parādīt Baltijas tautu drosmes un izlēmības nozīmi.
Nākamgad 23.augustā uz ikgadējo neformālo premjeru tikšanos Rīgā viesosies Lietuvas un Igaunijas valdību vadītāji, kuri izteikuši vēlmi piedalīties Baltijas ceļa gadadienai veltītajos pasākumos. Arī Rīgas kā Eiropas kultūras galvaspilsētas statuss ļaus piesaistīt plašākas publikas uzmanību. 
Baltijas Asambleja ir vērsusies pie visu Baltijas valstu premjerministriem ar aicinājumu plānot jubilejas pasākumus, lai uzturētu kopīgo atmiņu par mūsu tautai tik nozīmīgo notikumu. </t>
  </si>
  <si>
    <t>Neatbalstīt,</t>
  </si>
  <si>
    <t>atbalstīts pie IZM</t>
  </si>
  <si>
    <t xml:space="preserve"> atbalstīts pie IZM</t>
  </si>
  <si>
    <t xml:space="preserve">Neatbalstīt, </t>
  </si>
  <si>
    <t>atbalstīts pie SIF</t>
  </si>
  <si>
    <t>atbalstīts pie TM</t>
  </si>
  <si>
    <t>01.07.00 "Dotācija brīvpusdienu nodrošināšanai 1. un 2.klases izglītojamiem"</t>
  </si>
  <si>
    <t>33.00.00  Ekonomikas attīstības programma</t>
  </si>
  <si>
    <t>Paskaidrojums: Sakarā ar iesniegto likumprojektu „Grozījumi „Imigrācijas likumā”” nepieciešams izveidot jaunu budžeta programmu 33.00.00 „Ekonomikas attīstības programma” ar finansējumu 10 500 000 EUR gadā. Šajā programmā tiks ieskaitītas ārzemnieku iemaksas par termiņuzturēšanas atļaujām. Ieskaitītie līdzekļi tiks izlietoti tautsaimniecības attīstības veicināšanai.</t>
  </si>
  <si>
    <t>62.06.00 Eiropas Reģionālās attīstības fonda (ERAF) projekti (2007-2013)</t>
  </si>
  <si>
    <t>Resursi izdevumu segšanai/ Ieņēmumi</t>
  </si>
  <si>
    <t>0101030200 Eiropas Reģionālās attīstības fonds (ERAF) 2007.-2013.gada programmēšanas periodam</t>
  </si>
  <si>
    <t>Paskaidrojums:   2014. gadā nepieciešams finansējums 645 602 euro apjomā  3.2.2.1.1. apakšaktivitātes "Informācijas sistēmu un elektronisko pakalpojumu attīstība" projektiem, tajā skaitā:
- 2009.gadā uzsāktā projekta "Pašvaldību funkciju atbalsta sistēmas izveides 1.kārta" (3DP/3.2.2.1.1/08/IPIA/IUM/EPLS/005) īstenošanai - 82 640 euro (projekta termiņš- 28.02.2014.);
- 2009.gadā uzsāktā projekta "Publiskās pārvaldes dokumentu pārvaldības sistēmu integrācijas vides izveide" īstenošanai (3DP/3.2.2.1.1/09/IPIA/IUM/EPLS/007) īstenošanai - 79 681 euro (projekta termiņš 27.09.2014.);
-2009.gadā uzsāktā projekta "Vienotā ģeotelpiskās informācijas portāla izveidošana un nozaru ĢIS sasaiste ar portālu" (3DP/3.2.2.1.1/09/IPIA/IUM/EPLS/002) īstenošanai - 177 859 euro (projekta termiņš 15.01.2014.);
-2010.gadā uzsāktā projekta "Pašvaldību funkciju atbalsta sistēmas izveides 2.kārta" (3DP/3.2.2.1.1/09/IPIA/IUM/EPLS/009) īstenošanai - 148 064 euro (projekta termiņš 27.01.2014.);
-2011.gadā uzsāktā projekta "Pašvaldību teritorijas plānošanas, infrastruktūras un nekustamo īpašumu pārvaldības un uzraudzības informācijas sistēmas ieviešana novados" (3DP/3.2.2.1.1/09/IPIA/IUM/EPLS/018) īstenošanai - 56 915  euro (projekta termiņš 04.05.2014.);
-2013.gadā uzsāktā projekta "Vides aizsardzības un reģionālās attīstības ministrijas informācijas sistēmu pielāgošana euro ieviešanai" (3DP/3.2.2.1.1/12/IPIA/CFLA/010) īstenošanai - 100 443 euro (projekta termiņš 28.02.2014.)
Finansējums nepieciešams maksājumu veikšanai 2014.gada 1.ceturksnī.</t>
  </si>
  <si>
    <t xml:space="preserve">                 Ārvalstu finanšu palīdzība
                  atmaksām valsts  pamatbudžetam
               </t>
  </si>
  <si>
    <t xml:space="preserve">             Pašvaldību budžeta transferti</t>
  </si>
  <si>
    <t xml:space="preserve">                    Valsts budžeta iestāžu saņemtie
                     transferti no pašvaldībām    
                                                                                                                                                                                                                                                                                                                                                                                                                                </t>
  </si>
  <si>
    <t xml:space="preserve">                        Valsts budžeta iestāžu
                        saņemtie  transferti (izņemot
                        atmaksas) no pašvaldībām  
                                                                                                                                                                                                                                                                                                                                                                 </t>
  </si>
  <si>
    <t xml:space="preserve">             Kārtējie maksājumi Eiropas 
             Savienības  budžetā un starptautiskā
             sadarbība
               </t>
  </si>
  <si>
    <t xml:space="preserve">                 Starptautiskā sadarbība</t>
  </si>
  <si>
    <t xml:space="preserve">           Finansiālā bilance </t>
  </si>
  <si>
    <t xml:space="preserve">           Finansēšana</t>
  </si>
  <si>
    <t xml:space="preserve">           Naudas līdzekļi</t>
  </si>
  <si>
    <t xml:space="preserve">          Ārvalstu finanšu palīdzības naudas 
         līdzekļu atlikumu izmaiņas palielinājums 
        (-) vai   samazinājums (+)
       </t>
  </si>
  <si>
    <t>Paskaidrojums:   Pārdalīt izdevumus starp 74.resora" Gadskārtējā valsts budžeta procesā pārdalāmais finansējums"  programmas "80.00.00 Nesadalītais finansējums Eiropas Savienības politiku instrumentu un pārējās ārvalstu finanšu palīdzības līdzfinansēto ārvalstu finanšu palīdzības līdzfinansēto projektu un pasākumu īstenošanai"   un Vides aizsardzības un reģionālās attīstības ministrijas apakšprogrammu 62.06.00  "Eiropas Reģionālās attīstības  fonda (ERAF) projekti (2007-2013 )", lai nodrošinātu 2014. gadā nepieciešamo finansējumu 645 602 euro apjomā  3.2.2.1.1. apakšaktivitātes "Informācijas sistēmu un elektronisko pakalpojumu attīstība" projektiem, tajā skaitā:
- 2009.gadā uzsāktā projekta "Pašvaldību funkciju atbalsta sistēmas izveides 1.kārta" (3DP/3.2.2.1.1/08/IPIA/IUM/EPLS/005) īstenošanai -82 640  euro (projekta termiņš- 28.02.2014.);
- 2009.gadā uzsāktā projekta "Publiskās pārvaldes dokumentu pārvaldības sistēmu integrācijas vides izveide" īstenošanai (3DP/3.2.2.1.1/09/IPIA/IUM/EPLS/007) īstenošanai - 79 681  euro (projekta termiņš 27.09.2014.);
-2009.gadā uzsāktā projekta "Vienotā ģeotelpiskās informācijas portāla izveidošana un nozaru ĢIS sasaiste ar portālu" (3DP/3.2.2.1.1/09/IPIA/IUM/EPLS/002) īstenošanai - 177 859  euro (projekta termiņš 15.01.2014.);
-2010.gadā uzsāktā projekta "Pašvaldību funkciju atbalsta sistēmas izveides 2.kārta" (3DP/3.2.2.1.1/09/IPIA/IUM/EPLS/009) īstenošanai - 148 064  euro (projekta termiņš 27.01.2014.);
-2011.gadā uzsāktā projekta "Pašvaldību teritorijas plānošanas, infrastruktūras un nekustamo īpašumu pārvaldības un uzraudzības informācijas sistēmas ieviešana novados" (3DP/3.2.2.1.1/09/IPIA/IUM/EPLS/018) īstenošanai - 56 915  euro (projekta termiņš 04.05.2014.);
-2013.gadā uzsāktā projekta "Vides aizsardzības un reģionālās attīstības ministrijas informācijas sistēmu pielāgošana euro ieviešanai" (3DP/3.2.2.1.1/12/IPIA/CFLA/010) īstenošanai - 100443  euro (projekta termiņš 28.02.2014.)
Finansējums nepieciešams maksājumu veikšanai 2014.gada 1.ceturksnī.</t>
  </si>
  <si>
    <t>A</t>
  </si>
  <si>
    <t>Naudas sodi un sankcijas</t>
  </si>
  <si>
    <t>Nesadalītā fiskālā telpa (Saskaņā ar MK 01.10.2013. sēdes protokola Nr.51 46.§ 2.punktu)</t>
  </si>
  <si>
    <t>13.Finanšu ministrija</t>
  </si>
  <si>
    <t>31.02.00 Valsts parāda vadība</t>
  </si>
  <si>
    <t>41.01.00 Iemaksas Eiropas Kopienas budžetā</t>
  </si>
  <si>
    <t xml:space="preserve"> 0300000000 Maksājumi par aizņēmumiem un kredītiem</t>
  </si>
  <si>
    <t>0400000000 Maksājumi starptautiskajās institūcijās un programmās</t>
  </si>
  <si>
    <t>Paskaidrojums: Valsts budžeta apakšprogrammā 31.02.00 "Valsts parāda vadība" samazināti procentu maksājumi par plānotajām parāda saistībām 2014.-2016.gadā, ņemot vērā  Eiropas Savienībā pieņemtos lēmumus monetāro un fiskālo politiku ietvaros 2013.gada 3.ceturksnī un to ietekmi uz aizņemšanās procentu likmēm starptautiskajos finanšu tirgos, un vienlaicīgi palielināts Latvijas pašu resursu iemaksu apjoms 2014.-2016.gadam valsts budžeta apakšprogrammā 41.01.00 "Iemaksas Eiropas Kopienas budžetā", ņemot vērā atjaunotos makroekonomiskos rādītājus, kā arī pēdējos datus par izaugsmes rādītājiem, piemērojot tos nacionālā kopienākuma (NKI), PVN bāzes apjomu un Tradicionālo pašu resursu ieņēmumu noteikšanai.</t>
  </si>
  <si>
    <t>Naudas līdzekļu aizdevumiem atlikumu izmaiņas palielinājums (-) vai samazinājums (+)</t>
  </si>
  <si>
    <t>Akcijas un cita līdzdalība komersantu pašu kapitālā</t>
  </si>
  <si>
    <t>Paskaidrojums: Samazināti procentu maksājumi par plānotajām parāda saistībām 2014.-2016.gadā, ņemot vērā  Eiropas Savienībā pieņemtos lēmumus monetāro un fiskālo politiku ietvaros 2013.gada 3.ceturksnī un to ietekmi uz aizņemšanās procentu likmēm starptautiskajos finanšu tirgos, un vienlaicīgi palielināts Latvijas pašu resursu iemaksu apjoms 2014.-2016.gadam, ņemot vērā atjaunotos makroekonomiskos rādītājus, kā arī pēdējos datus par izaugsmes rādītājiem, piemērojot tos nacionālā kopienākuma (NKI), PVN bāzes apjomu un Tradicionālo pašu resursu ieņēmumu noteikšanai.</t>
  </si>
  <si>
    <t>Paskaidrojums: Valsts budžeta apakšprogrammā 31.02.00 "Valsts parāda vadība" samazināti procentu maksājumi par plānotajām parāda saistībām 2014.-2016.gadā, ņemot vērā  Eiropas Savienībā pieņemtos lēmumus monetāro un fiskālo politiku ietvaros 2013.gada 3.ceturksnī un to ietekmi uz aizņemšanās procentu likmēm starptautiskajos finanšu tirgos, un vienlaicīgi palielināts finansējums valsts budžeta apakšprogrammā 41.03.00 "Iemaksas starptautiskajās organizācijās":
   - 3 557 179 euro apmērā 2015.gadam un 3 860 000 euro 2016.gadam palielināts finansējums, lai nodrošinātu iemaksas Eiropas Stabilitātes mehānisma kapitālā. Ar Ministru kabineta 2013.gada 13.augusta sēdes protokola Nr.44 162.§  10.punktu atbalstīts un Finanšu ministrijas valsts budžeta pieprasījumā 2014.-2016.gadam paredzēts aptuvenais finansējums 40 380 000 euro apmērā iemaksu nodrošināšanai Eiropas Stabilitātes mehānisma kapitālā. Tā kā Latvija ir saņēmusi līguma precizējumus un iestāšanās nosacījumus, saskaņā ar minētajā Ministru kabineta sēdē nolemto, tiek precizēts iemaksu apmērs Eiropas Stabilitātes mehānisma kapitālā;
   - 62 634 euro palielināti izdevumi 2016.gadam (palielināts par 1% salīdzinot ar finansējuma apmēru 2015.gadam), lai nodrošinātu finansējumu Latvijas dalības maksas veikšanai Ekonomiskās sadarbības un attīstības organizācijas (OECD) Fiskālo lietu komitejas darba grupās un Bāzes erozijas un peļņas pārnešanas ierobežošanas projekta mērķa grupās.</t>
  </si>
  <si>
    <t>Paskaidrojums: Samazināti procentu maksājumi par plānotajām parāda saistībām 2014.-2016.gadā, ņemot vērā  Eiropas Savienībā pieņemtos lēmumus monetāro un fiskālo politiku ietvaros 2013.gada 3.ceturksnī un to ietekmi uz aizņemšanās procentu likmēm starptautiskajos finanšu tirgos, un vienlaicīgi:
   - 3 557 179 euro apmērā 2015.gadam un 3 860 000 euro 2016.gadam palielināts finansējums, lai nodrošinātu iemaksas Eiropas Stabilitātes mehānisma kapitālā. Ar Ministru kabineta 2013.gada 13.augusta sēdes protokola Nr.44 162.§  10.punktu atbalstīts un Finanšu ministrijas valsts budžeta pieprasījumā 2014.-2016.gadam paredzēts aptuvenais finansējums 40 380 000 euro apmērā iemaksu nodrošināšanai Eiropas Stabilitātes mehānisma kapitālā. Tā kā Latvija ir saņēmusi līguma precizējumus un iestāšanās nosacījumus, saskaņā ar minētajā Ministru kabineta sēdē nolemto, tiek precizēts iemaksu apmērs Eiropas Stabilitātes mehānisma kapitālā;
   - 62 634 euro palielināti izdevumi 2016.gadam (palielināts par 1% salīdzinot ar finansējuma apmēru 2015.gadam), lai nodrošinātu finansējumu Latvijas dalības maksas veikšanai Ekonomiskās sadarbības un attīstības organizācijas (OECD) Fiskālo lietu komitejas darba grupās un Bāzes erozijas un peļņas pārnešanas ierobežošanas projekta mērķa grupās.</t>
  </si>
  <si>
    <t>33.00.00 Valsts ieņēmumu un muitas politikas nodrošināšana</t>
  </si>
  <si>
    <t>41.03.00 Iemaksas starptautiskajās organizācijās</t>
  </si>
  <si>
    <t>Paskaidrojums: Samazināts finansējums valsts budžeta programmā 33.00.00 "Valsts ieņēmumu un muitas politikas nodrošināšana" 4 491 260 euro apmērā robežšķērsošanas vietas "Vientuļi" tehniskā aprīkojuma iegādei un uzturēšanai, kā arī jaunu amata vietu izveidošanai. Ministru kabinets atbalstīja finansējuma piešķiršanu Finanšu ministrijas jaunās politikas iniciatīvas "Radikāla rīcība ēnu ekonomikas apkarošanai nodokļu administrēšanas un muitas lietu jomā" īstenošanai, kuras ietvarot tika plānots finansējums Valsts ieņēmumu dienestam robežšķersošanas vietas "Vientuļi" aprīkojuma iegādēm, uzturēšanai un jaunu amata vietu izveidošanai. Saskaņā ar Ekspertu darba grupas* 2013.gada 13.septembra sanāksmē nolemto un VAS "Valsts nekustamie īpašumi", Valsts ieņēmumu dienesta un SIA "Nams" pārstāvju pārrunāto  par robežšķērsošanas vietas "Vientuļi" vispārējo būvniecības laika grafiku un tās ietvaros paredzamiem nodevumiem sadalījumā pa būvniecības kārtām un kalendārajiem gadiem, secināts, ka I un II kārtas ietvaros objekta gatavība nebūs tāda, lai Valsts ieņēmumu dienests līdz 2014.gada beigām aprīkotu robežšķērsošanas vietu "Vientuļi" ar tās funkciju izpildei nepieciešamo aprīkojumu. Ņemot vērā iepriekšminēto, nepieciešams veikt izmaiņas Ministru kabineta 2013.gada 30.jūlija šedē atbalstītā priekšlikuma jaunai politikas iniciatīvai "Radikāla rīcība ēnu ekonomikas apkarošanai nodokļu administrēšanas un muitas lietu jomā" ietvaros plānoto pasākumu īstenošanā, t.i. 2014.gadā plānoto tehniskā aprīkojuma iegādi un uzturēšanu, kā arī jaunu amata vietu izveidošanu nodrošināt 2015.gadā. Attiecīgi 2014.gadam plānoto valsts budžeta izdevumu apmēru valsts budžeta programmā 33.00.00 "Valsts ieņēmumu un muitas politikas nodrošināšana" jāsamazina par 4 777 679 euro (vienlaicīgi palielinot 2015.gadam plānoto valsts budžeta līdzekļu apmēru par 4 444 082 euro).
*-darba grupa izveidota saskaņā ar Ministru kabineta 2012.gada 13.marta sēdes protokollēmuma (prot. Nr.14, 25.§) "Informatīvais ziņojums "Par robežšķērsošanas vietu attīstību uz Latvijas Republikas un Krievijas Federācijas robežas"" 3.1.apakšpunktu.
Vienlaicīgi palielināts finansējums valsts budžeta apakšprogrammā 41.03.00 "Iemaksas starptautiskajās organizācijās":
   - 569 860 euro apmērā palielināts finansējums 2014.gadam, lai nodrošinātu ieguldījuma veikšanu Starptautiskā Valūtas fonda kapitālā. Sagatavojot Finanšu ministrijas valsts budžeta pieprasījumu 2014.-2016.gadam, bija plānots, ka maksājums ieguldījuma veikšanai Starptautiskā valūtas fonda kapitālā tiks veikts 2013.gadā, tomēr līdz šim kapitāla palielinājums nav stājies spēkā dēļ nepietiekamā dalībvalstu atbalsta šim pasākumam, līdz ar to iespēja, ka kvotas palielinājums stāsies spēkā 2013.gadā, ir ļoti maza. Finansējums nepieciešams, lai nodrošinātu ieguldījuma veikšanu 2014.gadā. 
   - 3 860 000 euro apmērā palielināts finansējums 2014.gadam, lai nodrošinātu iemaksas Eiropas Stabilitātes mehānisma kapitālā. Ar Ministru kabineta 2013.gada 13.augusta sēdes protokola Nr.44 162.§  10.punktu atbalstīts un Finanšu ministrijas valsts budžeta pieprasījumā 2014.-2016.gadam paredzēts aptuvenais finansējums 40 380 000 euro apmērā iemaksu nodrošināšanai Eiropas Stabilitātes mehānisma kapitālā. Tā kā Latvija ir saņēmusi līguma precizējumus un iestāšanās nosacījumus, saskaņā ar minētajā Ministru kabineta sēdē nolemto, tiek precizēts iemaksu apmērs Eiropas Stabilitātes mehānisma kapitālā.
   - 61 400 euro apmērā palielināti izdevumi 2014.gadam, lai nodrošinātu finansējumu Latvijas dalības maksas veikšanai Ekonomiskās sadarbības un attīstības organizācijas (OECD) Fiskālo lietu komitejas darba grupās un Bāzes erozijas un peļņas pārnešanas ierobežošanas projekta mērķa grupās.</t>
  </si>
  <si>
    <t>Paskaidrojums: Samazināts finansējums Valsts ieņēmumu dienestam 4 491 260 euro apmērā robežšķērsošanas vietas "Vientuļi" tehniskā aprīkojuma iegādei un uzturēšanai, kā arī jaunu amata vietu izveidošanai. Ministru kabinets atbalstīja finansējuma piešķiršanu Finanšu ministrijas jaunās politikas iniciatīvas "Radikāla rīcība ēnu ekonomikas apkarošanai nodokļu administrēšanas un muitas lietu jomā" īstenošanai, kuras ietvarot tika plānots finansējums Valsts ieņēmumu dienestam robežšķersošanas vietas "Vientuļi" aprīkojuma iegādēm, uzturēšanai un jaunu amata vietu izveidošanai. Saskaņā ar Ekspertu darba grupas* 2013.gada 13.septembra sanāksmē nolemto un VAS "Valsts nekustamie īpašumi", Valsts ieņēmumu dienesta un SIA "Nams" pārstāvju pārrunāto  par robežšķērsošanas vietas "Vientuļi" vispārējo būvniecības laika grafiku un tās ietvaros paredzamiem nodevumiem sadalījumā pa būvniecības kārtām un kalendārajiem gadiem, secināts, ka I un II kārtas ietvaros objekta gatavība nebūs tāda, lai Valsts ieņēmumu dienests līdz 2014.gada beigām aprīkotu robežšķērsošanas vietu "Vientuļi" ar tās funkciju izpildei nepieciešamo aprīkojumu. Ņemot vērā iepriekšminēto, nepieciešams veikt izmaiņas Ministru kabineta 2013.gada 30.jūlija šedē atbalstītā priekšlikuma jaunai politikas iniciatīvai "Radikāla rīcība ēnu ekonomikas apkarošanai nodokļu administrēšanas un muitas lietu jomā" ietvaros plānoto pasākumu īstenošanā, t.i. 2014.gadā plānoto tehniskā aprīkojuma iegādi un uzturēšanu, kā arī jaunu amata vietu izveidošanu nodrošināt 2015.gadā. Attiecīgi 2014.gadam plānoto valsts budžeta izdevumu apmēru jāsamazina par 4 777 679 euro (vienlaicīgi palielinot 2015.gadam plānoto valsts budžeta līdzekļu apmēru par 4 444 082 euro).
*-darba grupa izveidota saskaņā ar Ministru kabineta 2012.gada 13.marta sēdes protokollēmuma (prot. Nr.14, 25.§) "Informatīvais ziņojums "Par robežšķērsošanas vietu attīstību uz Latvijas Republikas un Krievijas Federācijas robežas"" 3.1.apakšpunktu.
Vienlaicīgi palielināts finansējums:
   - 569 860 euro apmērā palielināts finansējums 2014.gadam, lai nodrošinātu ieguldījuma veikšanu Starptautiskā Valūtas fonda kapitālā. Sagatavojot Finanšu ministrijas valsts budžeta pieprasījumu 2014.-2016.gadam, bija plānots, ka maksājums ieguldījuma veikšanai Starptautiskā valūtas fonda kapitālā tiks veikts 2013.gadā, tomēr līdz šim kapitāla palielinājums nav stājies spēkā dēļ nepietiekamā dalībvalstu atbalsta šim pasākumam, līdz ar to iespēja, ka kvotas palielinājums stāsies spēkā 2013.gadā, ir ļoti maza. Finansējums nepieciešams, lai nodrošinātu ieguldījuma veikšanu 2014.gadā. 
   - 3 860 000 euro apmērā palielināts finansējums 2014.gadam, lai nodrošinātu iemaksas Eiropas Stabilitātes mehānisma kapitālā. Ar Ministru kabineta 2013.gada 13.augusta sēdes protokola Nr.44 162.§  10.punktu atbalstīts un Finanšu ministrijas valsts budžeta pieprasījumā 2014.-2016.gadam paredzēts aptuvenais finansējums 40 380 000 euro apmērā iemaksu nodrošināšanai Eiropas Stabilitātes mehānisma kapitālā. Tā kā Latvija ir saņēmusi līguma precizējumus un iestāšanās nosacījumus, saskaņā ar minētajā Ministru kabineta sēdē nolemto, tiek precizēts iemaksu apmērs Eiropas Stabilitātes mehānisma kapitālā.
   - 61 400 euro apmērā palielināti izdevumi 2014.gadam, lai nodrošinātu finansējumu Latvijas dalības maksas veikšanai Ekonomiskās sadarbības un attīstības organizācijas (OECD) Fiskālo lietu komitejas darba grupās un Bāzes erozijas un peļņas pārnešanas ierobežošanas projekta mērķa grupās.</t>
  </si>
  <si>
    <t>Paskaidrojums: Samazināts finansējums 286 419 euro apmērā robežšķērsošanas vietas "Vientuļi" tehniskā aprīkojuma iegādei un uzturēšanai, kā arī jaunu amata vietu izveidošanai. Ministru kabinets atbalstīja finansējuma piešķiršanu Finanšu ministrijas jaunās politikas iniciatīvas "Radikāla rīcība ēnu ekonomikas apkarošanai nodokļu administrēšanas un muitas lietu jomā" īstenošanai, kuras ietvarot tika plānots finansējums Valsts ieņēmumu dienestam robežšķersošanas vietas "Vientuļi" aprīkojuma iegādēm, uzturēšanai un jaunu amata vietu izveidošanai. Saskaņā ar Ekspertu darba grupas* 2013.gada 13.septembra sanāksmē nolemto un VAS "Valsts nekustamie īpašumi", Valsts ieņēmumu dienesta un SIA "Nams" pārstāvju pārrunāto  par robežšķērsošanas vietas "Vientuļi" vispārējo būvniecības laika grafiku un tās ietvaros paredzamiem nodevumiem sadalījumā pa būvniecības kārtām un kalendārajiem gadiem, secināts, ka I un II kārtas ietvaros objekta gatavība nebūs tāda, lai Valsts ieņēmumu dienests līdz 2014.gada beigām aprīkotu robežšķērsošanas vietu "Vientuļi" ar tās funkciju izpildei nepieciešamo aprīkojumu. Ņemot vērā iepriekšminēto, nepieciešams veikt izmaiņas Ministru kabineta 2013.gada 30.jūlija šedē atbalstītā priekšlikuma jaunai politikas iniciatīvai "Radikāla rīcība ēnu ekonomikas apkarošanai nodokļu administrēšanas un muitas lietu jomā" ietvaros plānoto pasākumu īstenošanā, t.i. 2014.gadā plānoto tehniskā aprīkojuma iegādi un uzturēšanu, kā arī jaunu amata vietu izveidošanu nodrošināt 2015.gadā. Attiecīgi 2014.gadam plānoto valsts budžeta izdevumu apmēru jāsamazina par 4 777 679 euro (vienlaicīgi palielinot 2015.gadam plānoto valsts budžeta līdzekļu apmēru par 4 444 082 euro).
*-darba grupa izveidota saskaņā ar Ministru kabineta 2012.gada 13.marta sēdes protokollēmuma (prot. Nr.14, 25.§) "Informatīvais ziņojums "Par robežšķērsošanas vietu attīstību uz Latvijas Republikas un Krievijas Federācijas robežas"" 3.1.apakšpunktu.
Palielināts Latvijas pašu resursu iemaksu apjoms 2014.-2016.gadam, ņemot vērā atjaunotos makroekonomiskos rādītājus, kā arī pēdējos datus par izaugsmes rādītājiem, piemērojot tos nacionālā kopienākuma (NKI), PVN bāzes apjomu un Tradicionālo pašu resursu ieņēmumu noteikšanai.</t>
  </si>
  <si>
    <t>41.13.00 Finansējums VAS „Valsts nekustamie īpašumi”  īstenojamiem projektiem un pasākumiem</t>
  </si>
  <si>
    <t xml:space="preserve">  0600000000 Citas ilgtermiņa saistības</t>
  </si>
  <si>
    <t>projekts "Dotācija VAS "VNĪ" KNAB pārcelšanās uz A.Briāna ielu"</t>
  </si>
  <si>
    <t>projekts "Dotācija VAS "VNĪ" Jaunā Rīgas teātra ēkas rekonstrukcija"</t>
  </si>
  <si>
    <t>Paskaidrojums: Būvniecības projektu finansējums samazināts atbilstoši precizētajam būvniecības darbu izpildes laika grafikam saskaņā ar Ministru kabineta 2013.gada 24.septembra rīkojumiem Nr.425 "Grozījumi Ministrtu kabineta 2012.gada 24.augusta rīkojumā Nr.410 "Par finansējuma piešķiršanu Korupcijas novēršanas un apkarošanas biroja ēku Aristida Briāna ielā 13, Rīgā, būvniecības projekta izdevumu segšanai"" un Nr.427 "Grozījumi Ministru kabineta 2012.gada 28.augusta rīkojumā Nr.412 "Par finansējuma pieškiršanu Jaunā Rīgas teātra ēkas Lāčplēša ielā 25, Rīgā, būvniecības projekta izdevumu segšanai"".
Palielināts Latvijas pašu resursu iemaksu apjoms 2014.-2016.gadam valsts budžeta apakšprogrammā 41.01.00 "Iemaksas Eiropas Kopienas budžetā", ņemot vērā atjaunotos makroekonomiskos rādītājus, kā arī pēdējos datus par izaugsmes rādītājiem.</t>
  </si>
  <si>
    <t>Paskaidrojums: Būvniecības projektu finansējums samaiznāts atbilstoši precizētajam būvniecības darbu izpildes laika grafikam saskaņā ar Ministru kabineta 2013.gada 24.septembra rīkojumiem Nr.425 "Grozījumi Ministrtu kabineta 2012.gada 24.augusta rīkojumā Nr.410 "Par finansējuma piešķiršanu Korupcijas novēršanas un apkarošanas biroja ēku Aristida Briāna ielā 13, Rīgā, būvniecības projekta izdevumu segšanai"" un Nr.427 "Grozījumi Ministru kabineta 2012.gada 28.augusta rīkojumā Nr.412 "Par finansējuma pieškiršanu Jaunā Rīgas teātra ēkas Lāčplēša ielā 25, Rīgā, būvniecības projekta izdevumu segšanai"".
Palielināts Latvijas pašu resursu iemaksu apjoms 2014.-2016.gadam, ņemot vērā atjaunotos makroekonomiskos rādītājus, kā arī pēdējos datus par izaugsmes rādītājiem, piemērojot tos nacionālā kopienākuma (NKI), PVN bāzes apjomu un Tradicionālo pašu resursu ieņēmumu noteikšanai.</t>
  </si>
  <si>
    <t>projekts "Dotācija VAS "Valsts nekustamie īpašumi" pagaidu telpu pielāgošanai muzeju krājumu izvietošanai"</t>
  </si>
  <si>
    <t xml:space="preserve">Paskaidrojums:  Jaunā Rīgas teātra ēkas rekonstrukcijas projekta finansējums samazināts atbilstoši precizētajam būvniecības darbu izpildes laika grafikam saskaņā ar Ministru kabineta 2013.gada 24.septembra rīkojumu Nr.427 "Grozījumi Ministru kabineta 2012.gada 28.augusta rīkojumā Nr.412 "Par finansējuma pieškiršanu Jaunā Rīgas teātra ēkas Lāčplēša ielā 25, Rīgā, būvniecības projekta izdevumu segšanai"".
Finansējums pārdalīts, lai VAS "Valsts nekustemie īpašumi" nodrošinātu nekustamā īpašuma Pils laukumā 3, Rīgā, saglabāšanu, kā arī Latvijas Nacionālā vēstures muzeja krājuma izvietošanai nekustamā īpašumā Lāčplēša ielā 106/108, Rīgā, esošo pagaidu telpu pielāgošanu un Rakstniecības un mūzikas muzeja krājuma izvietošanai nekustamā īpašumā Tērbatas ielā 75, Rīgā, esošo pagaidu telpu pielāgošanu, saskaņā ar Ministru kabineta rīkojuma projektu "Par finansējuma piešķiršanu Latvijas Nacionālā mākslas muzeja, Rakstniecības un mūzikas muzeja un Latvijas nacionālā mākslas muzeja krājumu turpmākās bojāšanās novēršanai, to nepieciešamajai pārvietošanai, saglabāšanai un pieejamībai".  </t>
  </si>
  <si>
    <t>projekts "Dotācija VAS "Valsts nekustamie īpašumi" nekustamā īpašuma Dārza ielā 14A un Dārza ielā 14B, Bauskā, iegādei"</t>
  </si>
  <si>
    <t>Paskaidrojums: Jaunā Rīgas teātra ēkas rekonstrukcijas projekta finansējums samazināts atbilstoši precizētajam būvniecības darbu izpildes laika grafikam saskaņā ar Ministru kabineta 2013.gada 24.septembra rīkojumu Nr.427 "Grozījumi Ministru kabineta 2012.gada 28.augusta rīkojumā Nr.412 "Par finansējuma pieškiršanu Jaunā Rīgas teātra ēkas Lāčplēša ielā 25, Rīgā, būvniecības projekta izdevumu segšanai"".
Finansējums pārdalīts, lai izpirktu nekustamo īpašumu Dārza ielā 14A un 14B, Bauskā. 
VAS "Valsts nekustamie īpašumi" ir sagatavojusi informatīvo ziņojumu un Ministru kabineta protokollēmuma projektu, ko plāno iesniegt izskatīšanai Ministru kabinetā 2013.gada 22.oktobra sēdē.</t>
  </si>
  <si>
    <t>Paskaidrojums: Jaunā Rīgas teātra ēkas rekonstrukcijas projekta finansējums precizēts atbilstoši precizētajam būvniecības darbu izpildes laika grafikam saskaņā ar Ministru kabineta 2013.gada 24.septembra rīkojumu Nr.427 "Grozījumi Ministru kabineta 2012.gada 28.augusta rīkojumā Nr.412 "Par finansējuma pieškiršanu Jaunā Rīgas teātra ēkas Lāčplēša ielā 25, Rīgā, būvniecības projekta izdevumu segšanai"".
Finansējums pārdalīts, lai izpirktu nekustamo īpašumu Dārza ielā 14A un 14B, Bauskā. 
VAS "Valsts nekustamie īpašumi" ir sagatavojusi informatīvo ziņojumu un Ministru kabineta protokollēmuma projektu, ko plāno iesniegt izskatīšanai Ministru kabinetā 2013.gada 22.oktobra sēdē.</t>
  </si>
  <si>
    <t>projekts "Dotācija VAS "VNĪ" Muzeju krātuvju kompleksa būvniecība Pulka iela 8, Rīgā (attīstības I posms - būvniecības I kārta muzeju krātuvju korpusa un komunikāciju izbūve)"</t>
  </si>
  <si>
    <t>projekts "Dotācija VAS "VNĪ" Rīgas pils restaurācija un rekonstrukcija Pils laukumā 3, Rīgā (būvniecības II kārta - Konventa nodrošināšanai)"</t>
  </si>
  <si>
    <t>projekts "Dotācija VAS "VNĪ" būvniecība Jūras iela 34, Ventspilī"</t>
  </si>
  <si>
    <t>Paskaidrojums: Būvniecības projektu finansējums samazināts atbilstoši precizētajam būvniecības darbu izpildes laika grafikam , kā arī mainīts finansēšanas veids (no būvniecības darbu finansēšanas, ieguldot finanšu līdzekļus VAS "Valsts nekustemie īpašumi" pamatkapitālā, uz darbu izdevumu segšanu) būvniecības projektam "Muzeju krātuvju kompleksa būvniecība Pulka iela 8, Rīgā (attīstības I posms - būvniecības I kārta muzeju krātuvju korpusa un komunikāciju izbūve)", saskaņā ar Ministru kabineta 2013.gada 24.septembra rīkojumiem Nr.423 "Grozījumi Ministru kabineta 2012.gada 1.augusta rīkojumā Nr.361 "Par finansējuma piešķiršanu Rīgas pils Konventa Pils laukumā 3, Rīgā, un Muzeju krātuvju kompleksa Pulka ielā 8, Rīgā, būvniecības projekta un nomas maksas izdevumu segšanai"", Nr.426 "Grozījumi Ministru kabineta 2012.gada 3.oktobra rīkojumā Nr.465 "Par finansējuma pieškiršanu administratīvās ēkas un garāžas ēkas Jūras ielā 34, Ventspilī, būvniecības projekta un nomas maksas izdevumu segšanai"", Nr.427 "Grozījumi Ministru kabineta 2012.gada 28.augusta rīkojumā Nr.412 "Par finansējuma pieškiršanu Jaunā Rīgas teātra ēkas Lāčplēša ielā 25, Rīgā, būvniecības projekta izdevumu segšanai"".</t>
  </si>
  <si>
    <t xml:space="preserve">Paskaidrojums: Jaunā Rīgas teātra ēkas rekonstrukcijas projekta finansējums samazināts atbilstoši precizētajam būvniecības darbu izpildes laika grafikam saskaņā ar Ministru kabineta 2013.gada 24.septembra rīkojumu Nr.427 "Grozījumi Ministru kabineta 2012.gada 28.augusta rīkojumā Nr.412 "Par finansējuma pieškiršanu Jaunā Rīgas teātra ēkas Lāčplēša ielā 25, Rīgā, būvniecības projekta izdevumu segšanai"". 
Vienlaicīgi palielināts finansējums: 
   - 302 821 euro apmērā palielināts finansējums 2015.gadam, lai nodrošinātu iemaksas Eiropas Stabilitātes mehānisma kapitālā. Ar Ministru kabineta 2013.gada 13.augusta sēdes protokola Nr.44 162.§  10.punktu atbalstīts un Finanšu ministrijas valsts budžeta pieprasījumā 2014.-2016.gadam paredzēts aptuvenais finansējums 40 380 000 euro apmērā iemaksu nodrošināšanai Eiropas Stabilitātes mehānisma kapitālā. Tā kā Latvija ir saņēmusi līguma precizējumus un iestāšanās nosacījumus, saskaņā ar minētajā Ministru kabineta sēdē nolemto, tiek precizēts iemaksu apmērs Eiropas Stabilitātes mehānisma kapitālā;
   - 62 014 euro apmērā palielināti izdevumi 2015.gadam (palielināts par 1% salīdzinot ar finansējuma apmēru 2014.gadam), lai nodrošinātu finansējumu Latvijas dalības maksas veikšanai Ekonomiskās sadarbības un attīstības organizācijas (OECD) Fiskālo lietu komitejas darba grupās un Bāzes erozijas un peļņas pārnešanas ierobežošanas projekta mērķa grupās.
</t>
  </si>
  <si>
    <t>Paskaidrojums: Jaunā Rīgas teātra ēkas rekonstrukcijas projekta finansējums precizēts atbilstoši precizētajam būvniecības darbu izpildes laika grafikam saskaņā ar Ministru kabineta 2013.gada 24.septembra rīkojumu Nr.427 "Grozījumi Ministru kabineta 2012.gada 28.augusta rīkojumā Nr.412 "Par finansējuma pieškiršanu Jaunā Rīgas teātra ēkas Lāčplēša ielā 25, Rīgā, būvniecības projekta izdevumu segšanai"". 
Vienlaicīgi palielināts finansējums:
   - 302 821 euro apmērā palielināts finansējums 2015.gadam, lai nodrošinātu iemaksas Eiropas Stabilitātes mehānisma kapitālā. Ar Ministru kabineta 2013.gada 13.augusta sēdes protokola Nr.44 162.§  10.punktu atbalstīts un Finanšu ministrijas valsts budžeta pieprasījumā 2014.-2016.gadam paredzēts aptuvenais finansējums 40 380 000 euro apmērā iemaksu nodrošināšanai Eiropas Stabilitātes mehānisma kapitālā. Tā kā Latvija ir saņēmusi līguma precizējumus un iestāšanās nosacījumus, saskaņā ar minētajā Ministru kabineta sēdē nolemto, tiek precizēts iemaksu apmērs Eiropas Stabilitātes mehānisma kapitālā;
   - 62 014 euro apmērā palielināti izdevumi 2015.gadam (palielināts par 1% salīdzinot ar finansējuma apmēru 2014.gadam), lai nodrošinātu finansējumu Latvijas dalības maksas veikšanai Ekonomiskās sadarbības un attīstības organizācijas (OECD) Fiskālo lietu komitejas darba grupās un Bāzes erozijas un peļņas pārnešanas ierobežošanas projekta mērķa grupās.</t>
  </si>
  <si>
    <t>Paskaidrojums: Būvniecības projektu finansējums precizēts atbilstoši precizētajam būvniecības darbu izpildes laika grafikam , kā arī mainīts finansēšanas veids (no būvniecības darbu finansēšanas, ieguldot finanšu līdzekļus VAS "Valsts nekustemie īpašumi" pamatkapitālā, uz darbu izdevumu segšanu) būvniecības projektam "Muzeju krātuvju kompleksa būvniecība Pulka iela 8, Rīgā (attīstības I posms - būvniecības I kārta muzeju krātuvju korpusa un komunikāciju izbūve)", saskaņā ar Ministru kabineta 2013.gada 24.septembra rīkojumiem Nr.423 "Grozījumi Ministru kabineta 2012.gada 1.augusta rīkojumā Nr.361 "Par finansējuma piešķiršanu Rīgas pils Konventa Pils laukumā 3, Rīgā, un Muzeju krātuvju kompleksa Pulka ielā 8, Rīgā, būvniecības projekta un nomas maksas izdevumu segšanai"", Nr.425 "Grozījumi Ministrtu kabineta 2012.gada 24.augusta rīkojumā Nr.410 "Par finansējuma piešķiršanu Korupcijas novēršanas un apkarošanas biroja ēku Aristida Briāna ielā 13, Rīgā, būvniecības projekta izdevumu segšanai"", Nr.426 "Grozījumi Ministru kabineta 2012.gada 3.oktobra rīkojumā Nr.465 "Par finansējuma pieškiršanu administratīvās ēkas un garāžas ēkas Jūras ielā 34, Ventspilī, būvniecības projekta un nomas maksas izdevumu segšanai"", Nr.427 "Grozījumi Ministru kabineta 2012.gada 28.augusta rīkojumā Nr.412 "Par finansējuma pieškiršanu Jaunā Rīgas teātra ēkas Lāčplēša ielā 25, Rīgā, būvniecības projekta izdevumu segšanai"".</t>
  </si>
  <si>
    <r>
      <t xml:space="preserve">Paskaidrojums: Jaunā Rīgas teātra ēkas rekonstrukcijas projekta finansējums samzināts atbilstoši precizētajam būvniecības darbu izpildes laika grafikam saskaņā ar Ministru kabineta 2013.gada 24.septembra rīkojumu Nr.427 "Grozījumi Ministru kabineta 2012.gada 28.augusta rīkojumā Nr.412 "Par finansējuma pieškiršanu Jaunā Rīgas teātra ēkas Lāčplēša ielā 25, Rīgā, būvniecības projekta izdevumu segšanai"".
</t>
    </r>
    <r>
      <rPr>
        <i/>
        <sz val="10"/>
        <color indexed="8"/>
        <rFont val="Times New Roman"/>
        <family val="1"/>
        <charset val="186"/>
      </rPr>
      <t xml:space="preserve">Vienlaikus palielināts finansējums Valsts ieņēmumu dienestam robežkontroles punkta "Vientuļi" tehniskā aprīkojuma iegādei un uzturēšanai, kā arī jaunu amata vietu izveidošanai. </t>
    </r>
  </si>
  <si>
    <t>Tālākā laika posmā līdz projekta īstenošanai</t>
  </si>
  <si>
    <t>Paskaidrojums: Rīgas pils restaurācijas un rekonstrukcijas Pils laukumā 3, Rīgā, projekta finansējums palielināts atbilstoši precizētajam būvniecības darbu izpildes laika grafikam saskaņā ar Ministru kabineta 2013.gada 24.septembra rīkojumu Nr.423 "Grozījumi Ministru kabineta 2012.gada 1.augusta rīkojumā Nr.361 "Par finansējuma piešķiršanu Rīgas pils Konventa Pils laukumā 3, Rīgā, un Muzeju krātuvju kompleksa Pulka ielā 8, Rīgā, būvniecības projekta un nomas maksas izdevumu segšanai"".</t>
  </si>
  <si>
    <t>Paskaidrojums: Būvniecības projektu finansējums precizēts atbilstoši precizētajam būvniecības darbu izpildes laika grafikam saskaņā ar Ministru kabineta 2013.gada 24.septembra rīkojumu Nr.423 "Grozījumi Ministru kabineta 2012.gada 1.augusta rīkojumā Nr.361 "Par finansējuma piešķiršanu Rīgas pils Konventa Pils laukumā 3, Rīgā, un Muzeju krātuvju kompleksa Pulka ielā 8, Rīgā, būvniecības projekta un nomas maksas izdevumu segšanai"".</t>
  </si>
  <si>
    <t>Paskaidrojums: Samazināti procentu maksājumi par plānotajām parāda saistībām 2014.-2016.gadā, ņemot vērā  Eiropas Savienībā pieņemtos lēmumus monetāro un fiskālo politiku ietvaros 2013.gada 3.ceturksnī un to ietekmi uz aizņemšanās procentu likmēm starptautiskajos finanšu tirgos, un vienlaicīgi palielināts finansējums būvniecības projektu īstenošanai atbilstoši precizētajam būvniecības darbu izpildes laika grafikam saskaņā ar Ministru kabineta 2013.gada 24.septembra rīkojumiem Nr.423 "Grozījumi Ministru kabineta 2012.gada 1.augusta rīkojumā Nr.361 "Par finansējuma piešķiršanu Rīgas pils Konventa Pils laukumā 3, Rīgā, un Muzeju krātuvju kompleksa Pulka ielā 8, Rīgā, būvniecības projekta un nomas maksas izdevumu segšanai"" un Nr.427 "Grozījumi Ministru kabineta 2012.gada 28.augusta rīkojumā Nr.412 "Par finansējuma pieškiršanu Jaunā Rīgas teātra ēkas Lāčplēša ielā 25, Rīgā, būvniecības projekta izdevumu segšanai"".</t>
  </si>
  <si>
    <t>Paskaidrojums: Samazināti procentu maksājumi par plānotajām parāda saistībām 2014.-2016.gadā, ņemot vērā  Eiropas Savienībā pieņemtos lēmumus monetāro un fiskālo politiku ietvaros 2013.gada 3.ceturksnī un to ietekmi uz aizņemšanās procentu likmēm starptautiskajos finanšu tirgos, un vienlaicīgi palielināts finansējums būvniecības projektu īstenošanai atbilstoši precizētajam būvniecības darbu izpildes laika grafikam ssaskaņā ar Ministru kabineta 2013.gada 24.septembra rīkojumiem Nr.423 "Grozījumi Ministru kabineta 2012.gada 1.augusta rīkojumā Nr.361 "Par finansējuma piešķiršanu Rīgas pils Konventa Pils laukumā 3, Rīgā, un Muzeju krātuvju kompleksa Pulka ielā 8, Rīgā, būvniecības projekta un nomas maksas izdevumu segšanai"" un Nr.427 "Grozījumi Ministru kabineta 2012.gada 28.augusta rīkojumā Nr.412 "Par finansējuma pieškiršanu Jaunā Rīgas teātra ēkas Lāčplēša ielā 25, Rīgā, būvniecības projekta izdevumu segšanai"".</t>
  </si>
  <si>
    <t>Paskaidrojums: Samazināti procentu maksājumi par plānotajām parāda saistībām 2014.-2016.gadā, ņemot vērā  Eiropas Savienībā pieņemtos lēmumus monetāro un fiskālo politiku ietvaros 2013.gada 3.ceturksnī un to ietekmi uz aizņemšanās procentu likmēm starptautiskajos finanšu tirgos.</t>
  </si>
  <si>
    <t>13.Finanšu ministirja</t>
  </si>
  <si>
    <t>29.00.00 Fiskālās disciplīnas padomes darbības nodrošināšana</t>
  </si>
  <si>
    <t>Paskaidrojums: Veikta iekšēja līdzekļu pārdale, nepalielinot kopējo izdevumu apmēru. Šobrīd atkārtoti tika detalizēti izvērtēts Fiskālās disciplīnas padomes locekļu  un ekspertu nodarbinātības statuss un atbilstoši  pārrēķināti atlīdzības izdevumi personām, kurām tiks maksāta atlīdzība kā ārštata darbiniekiem, tāpēc nepieciešams veikt apropriācijas pārdali starp izdevumu ekonomiskās klasifikācijas kodiem.</t>
  </si>
  <si>
    <t>74.Gadskārtējā valsts budžeta izpildes procesā pārdalāmais finansējums</t>
  </si>
  <si>
    <t>61.06.00 Kohēzijas fonda (KF) finansētie pašvaldību un atklāto konkursu projekti (2007-2013)</t>
  </si>
  <si>
    <t xml:space="preserve">     0101990000 Nesadalītais finansējums Eiropas Savienības politiku instrumentiem un pārējai ārvalstu finanšu palīdzībai</t>
  </si>
  <si>
    <t>0101020200 Kohēzijas fonds 2007. - 2013.gada programmēšanas periodam</t>
  </si>
  <si>
    <t>projekts "Šķiroto atkritumu savākšanas laukumu izveide"</t>
  </si>
  <si>
    <t>Paskaidrojums: Atbilstoši 2013.gada 9.oktobrī saņemtajai informācijai no projekta īstenotāja par projekta Nr.3DP/3.5.1.2.3./11/APIA/CFLA/005/007 „Šķiroto atkritumu savākšanas laukuma izveide” īstenošanas gaitu un turpmāk plānotajiem maksājumiem projektā, noslēguma maksājums Centrālajā finanšu un līgumu aģentūrā tiks iesniegts tikai 2014.gada janvārī, līdz ar to, lai 2014.gada 1.ceturksnī nodrošinātu finansējumu noslēguma maksājuma atmaksai projekta īstenotājam, finansējumu nepieciešams ieplānot, izskatot likumprojektus "Par valsts budžetu 2014.gadam" un "Par vidēja termiņa budžeta ietvaru 2014.-2016.gadam" otrajā lasījumā Saeimā.</t>
  </si>
  <si>
    <t>62.07.00 Eiropas Reģionālās attīstības fonda (ERAF) finansētie ierobežotu konkursu projekti (2007-2013)</t>
  </si>
  <si>
    <t>0101030200 Eiropas Reģionālās attīstības fonds (ERAF) 2007. - 2013.gada programmēšanas periodam</t>
  </si>
  <si>
    <t>projekts "Valsts ieņēmumu dienesta informācijas sistēmu pielāgošana euro ieviešanai"</t>
  </si>
  <si>
    <t xml:space="preserve">Paskaidrojums: 2013.gadā ir precizēts Eiropas Reģionālās attīstības fonda (ERAF) projekta Nr.3DP/3.2.2.1.1/13/IPIA/CFLA/005 „Valsts ieņēmumu dienesta informācijas sistēmu pielāgošana euro ieviešanai” Valsts ieņēmumu dienesta informācijas sistēmu pielāgošanas euro ieviešanai laika grafiks, ar kuru tiek plānots, ka nepieciešamās modifikācijas vienpadsmit VID informācijas sistēmās pilnībā būs iestrādātas jau 2013.gadā nevis 2014.gadā, kā iepriekš tika plānots, līdz ar to 2014.gadā minētais finansējums netiks apgūts. </t>
  </si>
  <si>
    <t>projekts "Elektroniskās muitas datu apstrādes sistēmas izstrāde, pilnveidošana un uzturēšana"</t>
  </si>
  <si>
    <t xml:space="preserve">Paskaidrojums: Ņemot vērā, ka Valsts ieņēmumu dienesta īstenotā ERAF projekta "Elektroniskās muitas datu apstrādes sistēmas izstrāde, pilnveidošana un uzturēšana" pasākumu īstenošana ieilga, 2013.gadā plānotais finansējums projekta īstenošanai pilnībā netiks apgūts. 2014.gada 1.ceturksnī plānots apmaksāt darbus, par kuriem projektam saistošo līgumu ietvaros vienošanās protokoli noslēgti un darbi tiks realizēti līdz 2013.gada beigām. Projekta īstenošanas termiņs ir 2014.gada jūnijs.  </t>
  </si>
  <si>
    <t>63.06.00 Eiropas Sociālā fonda (ESF) projektu un pasākumu īstenošana (2007-2013)</t>
  </si>
  <si>
    <t xml:space="preserve">     0101040200 Eiropas Sociālais fonds (ESF)  2007.–2013.gada programmēšanas periodam</t>
  </si>
  <si>
    <t>projekts "Atbalsts reformām budžeta un finanšu politikas jomā"</t>
  </si>
  <si>
    <t>Paskaidrojums: 2013.gada 18.septembrī tika parakstīta vienošanās Nr.1DP/1.5.1.1./10IPIA/CFLA/003/001 grozījumi Nr.10 Eiropas Sociālā fonda projektam „Atbalsts reformām budžeta un finanšu politikas jomā”, pagarinot projekta īstenošanas termiņu līdz 2015.gada 30.jūnijam. Tā kā finansējums minētā projekta īstenošanai 2014.gadam nav ieplānots un maksājumi no projekta līdzekļiem paredzēti jau 2014.gada pirmajā ceturksnī, finansējumu nepieciešams ieplānot, izskatot likumprojektus "Par valsts budžetu 2014.gadam" un "Par vidēja termiņa budžeta ietvaru 2014.-2016.gadam" otrajā lasījumā Saeimā.</t>
  </si>
  <si>
    <t>72.05.00 Tehniskā palīdzība Latvijas un Šveices sadarbības programmas apgūšanai</t>
  </si>
  <si>
    <t>0101120200 Latvijas un Šveices sadarbības programmas finansētie projekti un pasākumi</t>
  </si>
  <si>
    <t>projekts "Tehniskā palīdzības finanšu pārskatu sagatavošanā"</t>
  </si>
  <si>
    <t>Paskaidrojums: Norēķini par iepirkumu "Strptautisko grāmatvedības standartu, Starptautisko finanšu pārskatu standartu, tai skaitā interpretāciju tulkojumu pārsaktīšana no angļu valodas latviešu valodā" tika plānoti 2013.gada decembrī, bet izstrādājot iepirkuma dokumentāciju, konstatēts, ka pakalpojuma apjoms ir lielāks nekā sākotnēji plānots un tā izpildei būs nepieciešams ilgāks laiks, kā rezultātā pakalpojuma izpildes laiks no 2013.gada decembra pārceļās uz 2014.gada janvāri - februāri. Ņemot vērā, ka projekta "Tehniskā palīdzība finanšu pārskatu sagatavošanā" īstenošanai 2014.gadam ieplānoto finanšu līdzekļu nepietiek, lai segtu pakalpojuma izdevumus, finansējumu nepieciešams ieplānot, izskatot likumprojektus "Par valsts budžetu 2014.gadam" un "Par vidēja termiņa budžeta ietvaru 2014.-2016.gadam" otrajā lasījumā Saeimā.</t>
  </si>
  <si>
    <t>Paskaidrojums: Norēķini par iepirkumu "Strptautisko grāmatvedības standartu, Starptautisko finanšu pārskatu standartu, tai skaitā interpretāciju tulkojumu pārsaktīšana no angļu valodas latviešu valodā" tika plānoti 2013.gada decembrī, bet izstrādājot iepirkuma dokumentāciju, konstatēts, ka pakalpojuma apjoms ir lielāks nekā sākotnēji plānots un tā izpildei būs nepieciešams ilgāks laiks, kā rezultātā pakalpojuma izpildes laiks no 2013.gada decembra pārceļas uz 2014.gada janvāri - februāri. Ņemot vērā, ka projekta "Tehniskā palīdzība finanšu pārskatu sagatavošanā" īstenošanai 2014.gadam ieplānoto finanšu līdzekļu nepietiek, lai segtu pakalpojuma izdevumus, finansējumu nepieciešams ieplānot, izskatot likumprojektus "Par valsts budžetu 2014.gadam" un "Par vidēja termiņa budžeta ietvaru 2014.-2016.gadam" otrajā lasījumā Saeimā.</t>
  </si>
  <si>
    <t>73.08.00 Valsts ieņēmumu dienesta īstenotie projekti finansiālo interešu aizsardzības jomā</t>
  </si>
  <si>
    <t>0101120300 Citi ārvalstu finanšu palīdzības līdzfinansētie projekti</t>
  </si>
  <si>
    <t>projekts "Tehniskais atbalsts degvielas noliešanas iekārtu iegādei"</t>
  </si>
  <si>
    <t>Paskaidrojums: Saskaņā ar Valsts ieņēmumu dienestu un SIA "DLL" 2013.gadā noslēgto līgumu degvielas noliešanas iekārtu iegāde un uzstādīšana tiks veikta 2013.gadā nevis 2014.gadā, kā iepriekš tika plānots, līdz ar to rēķina apmaksa par piegādātajām iekārtām tiks veikta 2013.gadā. Ņemot vērā iepriekšminēto, degvielu noliešanas iekārtu iegādei un uzstādīšanai plānotais finansējums 2014.gadam netiks apgūts.</t>
  </si>
  <si>
    <t>05.00.00 Baltijas ceļa 25.gadadienas svinības</t>
  </si>
  <si>
    <t xml:space="preserve">Paskaidrojums: pārdalīts finansējumu no 74.resora programmas 02.00.00 Līdzekļi neparedzētiem gadījumiem uz 74.resora programmu 05.00.00 Baltijas ceļa 25.gadadienas svinības, lai nodrošinātu „Baltijas ceļa” 25 gadu jubilejas pasākumu organizatorisko izdevumu apmaksu. Likumprojektā „Par valsts budžetu 2014.gadam” tiks iekļauts pants, kas paredzēs tiesības Finanšu ministram pamatojoties uz Ministru kabineta lēmumu pārdalīt 74.resora programmas  05.00.00 „ Baltijas ceļa 25.gadadienas svinības” finansējumu par pasākumu organizēšanu atbildīgajām ministrijām.
2014. gada 23. augustā Latvija, Lietuva un Igaunija atzīmēs Baltijas ceļa 25. gadadienu. Vairāk nekā miljons cilvēku sadoto roku ķēde bija liels solis mūsu tautu ceļā uz neatkarības atgūšanu. Vienlaikus tā bija Baltijas valstu izšķiršanās par ceļu uz brīvu, demokrātisku un vienotu Eiropu. Baltijas tautu brīvības ķēde ietekmēja rietumvalstu pilsonisko domu par labu mūsu neatkarībai. Kā unikāla masu demonstrācija Baltijas ceļš ir iekļauts UNESCO „Pasaules atmiņas” sarakstā. Tomēr ne vienmēr tiek uzskatīts, ka līdztekus Berlīnes mūra krišanai un „Solidaritātes” darbībai Polijā, Baltijas ceļš bija līdzvērtīgi nozīmīgs pavērsiens Centrālās un Austrumeiropas pārveides procesā. Cienīga 25. gadadienas atzīmēšana būtu viens no līdzekļiem, kā parādīt Baltijas tautu drosmes un izlēmības nozīmi.
Nākamgad 23.augustā uz ikgadējo neformālo premjeru tikšanos Rīgā viesosies Lietuvas un Igaunijas valdību vadītāji, kuri izteikuši vēlmi piedalīties Baltijas ceļa gadadienai veltītajos pasākumos. Arī Rīgas kā Eiropas kultūras galvaspilsētas statuss ļaus piesaistīt plašākas publikas uzmanību. 
Baltijas Asambleja ir vērsusies pie visu Baltijas valstu premjerministriem ar aicinājumu plānot jubilejas pasākumus, lai uzturētu kopīgo atmiņu par mūsu tautai tik nozīmīgo notikumu. 
</t>
  </si>
  <si>
    <t xml:space="preserve">17. Satiksmes ministrija </t>
  </si>
  <si>
    <t xml:space="preserve">14. Iekšlietu ministrija </t>
  </si>
  <si>
    <t>02.03.00 Vienotās sakaru un informācijas sistēmas uzturēšana un vadība</t>
  </si>
  <si>
    <t>Finanšu līdzekļu pārdale no Satiksmes ministrijas budžeta apakšprogrammas 23.06.00 "Valsts autoceļu pārvaldīšana, uzturēšana un atjaunošana" uz Iekšlietu ministrijas budžeta apakšprogrammu 02.03.00 "Vienotās sakaru un informācijas sistēmas uzturēšana un vadība" 34 363 euro apmērā. Saskaņā ar Ministru kabineta 2013.gada 10.septembra sēdē (prot.Nr.48, 81.§) izskatīto likumprojektu "Grozījumi Autoceļu lietošanas nodevas likumā" no 2014.gada 1.jūlija  plānots ieviest autoceļu lietošanas nodevu par valsts galveno autoceļu lietošanu transportlīdzekļiem un to sastāviem, kuru pilna masa ir lielāka par 3 500 kilogramiem un kuri paredzēti vai tiek izmantoti kravu autopārvadājumiem. Valsts policijai ir jānodrošina kontrole par iepriekš minētās autoceļu nodevas nomaksu, līdz ar to nepieciešams veikt izmaiņas Iekšlietu ministrijas Informācijas centra uzturētajā mobilajā aplikācijā (MobApp) - datu apmaiņas procedūras izstrāde, informācijas par autoceļu nodevu pieejamības nodrošināšana aplikācijas lietotājiem.</t>
  </si>
  <si>
    <t>14.Iekšlietu ministrija</t>
  </si>
  <si>
    <t>Finanšu līdzekļu pārdale 2014.gadā no Satiksmes ministrijas budžeta apakšprogrammas 23.06.00 "Valsts autoceļu pārvaldīšana, uzturēšana un atjaunošana" uz Iekšlietu ministrijas budžeta apakšprogrammu 02.03.00 "Vienotās sakaru un informācijas sistēmas uzturēšana un vadība" 34 363 euro apmērā. Saskaņā ar Ministru kabineta 2013.gada 10.septembra sēdē (prot.Nr.48, 81.§) izskatīto likumprojektu "Grozījumi Autoceļu lietošanas nodevas likumā" no 2014.gada 1.jūlija  plānots ieviest autoceļu lietošanas nodevu par valsts galveno autoceļu lietošanu transportlīdzekļiem un to sastāviem, kuru pilna masa ir lielāka par 3 500 kilogramiem un kuri paredzēti vai tiek izmantoti kravu autopārvadājumiem. Valsts policijai ir jānodrošina kontrole par iepriekš minētās autoceļu nodevas nomaksu, līdz ar to nepieciešams veikt izmaiņas Iekšlietu ministrijas Informācijas centra uzturētajā mobilajā aplikācijā (MobApp) - datu apmaiņas procedūras izstrāde, informācijas par autoceļu nodevu pieejamības nodrošināšana aplikācijas lietotājiem.</t>
  </si>
  <si>
    <t>06.01.00 Valsts policija</t>
  </si>
  <si>
    <t>0600000000 Citas ilgtermiņa saistības</t>
  </si>
  <si>
    <t xml:space="preserve">Valsts policijas Latgales reģiona pārvaldes telpu Daugavpils cietoksnī nomas maksa </t>
  </si>
  <si>
    <t xml:space="preserve">Dotācijas no vispārējiem ieņēmumiem un izdevumu samazinājums Valsts policijai saskaņā ar Ministru kabineta rīkojuma projektu „Par finansējuma precizēšanu, kas paredzēts Valsts ugunsdzēsības un glābšanas dienesta Cēsu ugunsdzēsības depo telpu Ata Kronvalda ielā 52, Cēsīs, un Valsts policijas Latgales reģiona pārvaldes telpu Daugavpils cietoksnī nomas maksai, aprīkojuma iegādei un uzturēšanas izdevumu segšanai”. </t>
  </si>
  <si>
    <t>Valsts pamatbudžeta finansiālā bilance</t>
  </si>
  <si>
    <t>Dotācijas no vispārējiem ieņēmumiem un izdevumu samazinājums apakšprogrammā "06.01.00 Valsts policija" saskaņā ar Ministru kabineta rīkojuma projektu „Par finansējuma precizēšanu, kas paredzēts Valsts ugunsdzēsības un glābšanas dienesta Cēsu ugunsdzēsības depo telpu Ata Kronvalda ielā 52, Cēsīs, un Valsts policijas Latgales reģiona pārvaldes telpu Daugavpils cietoksnī nomas maksai, aprīkojuma iegādei un uzturēšanas izdevumu segšanai”.</t>
  </si>
  <si>
    <t>Dotācijas no vispārējiem ieņēmumiem un izdevumu samazinājums 2014.-2016.gadam Valsts policijai ilgtermiņa saistību pasākumam "Valsts policijas Latgales reģiona pārvaldes telpu Daugavpils cietoksnī nomas maksa" saskaņā ar valsts akciju sabiedrības "Valsts nekustamie īpašumi" š.g. 22.jūlija Iekšlietu ministrijai adresēto vēstuli Nr.6/12306 un Iekšlietu ministrijas sagatavoto Ministru kabineta rīkojuma projektu „Par finansējuma precizēšanu, kas paredzēts Valsts ugunsdzēsības un glābšanas dienesta Cēsu ugunsdzēsības depo telpu Ata Kronvalda ielā 52, Cēsīs, un Valsts policijas Latgales reģiona pārvaldes telpu Daugavpils cietoksnī nomas maksai, aprīkojuma iegādei un uzturēšanas izdevumu segšanai”.</t>
  </si>
  <si>
    <t>40.02.00 Nekustamais īpašums un centralizētais iepirkums</t>
  </si>
  <si>
    <t xml:space="preserve">Cēsu ugunsdzēsības depo telpu Cēsīs, Ata Kronvalda ielā 52 nomas maksa </t>
  </si>
  <si>
    <t>Dotācijas no vispārējiem ieņēmumiem un izdevumu samazinājums 2014.gadā Nodrošinājuma valsts aģentūrai ilgtermiņa saistību pasākumam "Cēsu ugunsdzēsības depo telpu Cēsīs, Ata Kronvalda ielā 52 nomas maksa" saskaņā ar valsts akciju sabiedrības "Valsts nekustamie īpašumi" š.g. 22.jūlija Iekšlietu ministrijai adresēto vēstuli Nr.6/12306 un Iekšlietu ministrijas sagatavoto Ministru kabineta rīkojuma projektu „Par finansējuma precizēšanu, kas paredzēts Valsts ugunsdzēsības un glābšanas dienesta Cēsu ugunsdzēsības depo telpu Ata Kronvalda ielā 52, Cēsīs, un Valsts policijas Latgales reģiona pārvaldes telpu Daugavpils cietoksnī nomas maksai, aprīkojuma iegādei un uzturēšanas izdevumu segšanai”.</t>
  </si>
  <si>
    <t>Dotācijas no vispārējiem ieņēmumiem un izdevumu samazinājums 2014.gadā Nodrošinājuma valsts aģentūrai (samazinot Cēsu ugunsdzēsības depo telpu Cēsīs, Ata Kronvalda ielā 52 uzturēšanas izdevumus par 65 133 euro un palielinot vienreizējos (aprīkojuma iegādes) izdevumus par 58 449 euro) atbilstoši valsts akciju sabiedrības "Valsts nekustamie īpašumi" š.g. 22.jūlija Iekšlietu ministrijai adresētajā vēstulē Nr.6/12306 norādītajiem būvniecības projektu pabeigšanas un nodošanas ekspluatācijā termiņiem un Iekšlietu ministrijas sagatavoto Ministru kabineta rīkojuma projektu „Par finansējuma precizēšanu, kas paredzēts Valsts ugunsdzēsības un glābšanas dienesta Cēsu ugunsdzēsības depo telpu Ata Kronvalda ielā 52, Cēsīs, un Valsts policijas Latgales reģiona pārvaldes telpu Daugavpils cietoksnī nomas maksai, aprīkojuma iegādei un uzturēšanas izdevumu segšanai”.</t>
  </si>
  <si>
    <t xml:space="preserve">Finanšu līdzekļu pārdale sakaņā ar Ministru kabineta rīkojuma projektu „Par finansējuma precizēšanu, kas paredzēts Valsts ugunsdzēsības un glābšanas dienesta Cēsu ugunsdzēsības depo telpu Ata Kronvalda ielā 52, Cēsīs, un Valsts policijas Latgales reģiona pārvaldes telpu Daugavpils cietoksnī nomas maksai, aprīkojuma iegādei un uzturēšanas izdevumu segšanai” (precizēts atbilstoši Finanšu ministrijas 2013.gada 10.oktobra atzinumam Nr.A-IEM/2-6371). Nodrošinājuma valsts aģentūra no 2014.gada 1.janvāra pārņem Valsts policijas Latgales reģiona pārvaldes telpas Daugavpils cietoksnī un pārējos Valsts policijas nekustamā īpašuma objektus Latgales reģionā, tādējādi noslēdzot vienoto valsts nekustamo īpašumu pārvaldīšanas un apsaimniekošanas centralizāciju saskaņā ar Iekšlietu ministrijas 2011.gada 19.decembra rīkojumu Nr.2248 "Par nekustamo īpašumu pārvaldīšanas centralizāciju".
Veiktās izmaiņas attiecas arī uz 2014.-2016.gada budžeta ietvaru. Ņemot vērā, ka izdevumu pārdale tiek veikta starp budžeta programmām (apakšprogrammām), nemainot sadalījumu starp izdevumu kodiem atbilstoši ekonomiskajām kategorijām, izmaiņas neatspoguļojas likumprojekta "Par vidēja termiņa budžeta ietvaru 2014., 2015. un 2016.gadam" 3.pielikumā. </t>
  </si>
  <si>
    <t xml:space="preserve">Finanšu līdzekļu pārdale 76 519 euro apmērā no 2015.gada līdz 2043.gadam ik gadu no ilgtermiņa saistību pasākuma "Valsts policijas Latgales reģiona pārvaldes telpu Daugavpils cietoksnī nomas maksa" uz ilgtermiņa saistību pasākumu "Cēsu ugunsdzēsības depo telpu Cēsīs, Ata Kronvalda ielā 52 nomas maksa" un papildu dotācija no vispārējiem ieņēmumiem 790 105 euro apmērā tālākā laika posmā  ilgtermiņa saistību pasākumam "Cēsu ugunsdzēsības depo telpu Cēsīs, Ata Kronvalda ielā 52 nomas maksa" saistībā ar nomas termiņa pagarināšanos sakaņā ar valsts akciju sabiedrības "Valsts nekustamie īpašumi" š.g. 22.jūlija Iekšlietu ministrijai adresēto vēstuli Nr.6/12306 un Ministru kabineta rīkojuma projektu „Par finansējuma precizēšanu, kas paredzēts Valsts ugunsdzēsības un glābšanas dienesta Cēsu ugunsdzēsības depo telpu Ata Kronvalda ielā 52, Cēsīs, un Valsts policijas Latgales reģiona pārvaldes telpu Daugavpils cietoksnī nomas maksai, aprīkojuma iegādei un uzturēšanas izdevumu segšanai”, kā arī ilgtermiņa saistību pasākuma "Valsts policijas Latgales reģiona pārvaldes telpu Daugavpils cietoksnī nomas maksa" pārcelšanas no Valsts policijas uz Nodrošinājuma valsts aģentūru, ņemot vērā, ka Nodrošinājuma valsts aģentūra no 2014.gada 1.janvāra pārņem Valsts policijas Latgales reģiona pārvaldes telpas Daugavpils cietoksnī un pārējos Valsts policijas nekustamā īpašuma objektus Latgales reģionā, tādējādi noslēdzot vienoto valsts nekustamo īpašumu pārvaldīšanas un apsaimniekošanas centralizāciju saskaņā ar Iekšlietu ministrijas 2011.gada 19.decembra rīkojumu Nr.2248 "Par nekustamo īpašumu pārvaldīšanas centralizāciju".
Veiktās izmaiņas attiecas arī uz 2014.-2016.gada budžeta ietvaru. Ņemot vērā, ka izdevumu pārdale tiek veikta starp budžeta programmām (apakšprogrammām), nemainot sadalījumu starp izdevumu kodiem atbilstoši ekonomiskajām kategorijām, izmaiņas neatspoguļojas likumprojekta "Par vidēja termiņa budžeta ietvaru 2014., 2015. un 2016.gadam" 3.pielikumā. </t>
  </si>
  <si>
    <t>10.00.00 Valsts robežsardzes darbība</t>
  </si>
  <si>
    <t>Ēkas Daugavpilī, A.Pumpura ielā 105B nomas maksa</t>
  </si>
  <si>
    <t xml:space="preserve">Finanšu līdzekļu pārdale,  jo Nodrošinājuma valsts aģentūra no 2014.gada 1.janvāra saskaņā ar Iekšlietu ministrijas 2013.gada 15.oktobra rīkojumiem Nr.1-12/2365 "Par  Valsts robežsardzes saistību  Latgales reģionā pārņemšanu" un Nr.1-12/2366 "Par Valsts robežsardzes  pārvaldīšanā esošo Iekšlietu ministrijas nekustamo īpašumu  Latgales reģionā nodošanu Nodrošinājuma valsts aģentūras pārvaldīšanā" pārņem Valsts robežsardzes pārvaldīšanā esošos objektus Latgales reģionā, tādējādi noslēdzot vienoto valsts nekustamo īpašumu pārvaldīšanas un apsaimniekošanas centralizāciju  (izdevumu pārdale atbilstoši Ministru kabineta 2009.gada 30.oktobra rīkojumam Nr.747 "Par finansējuma piešķiršanu Iekšlietu ministrijai Valsts robežsardzes Daugavpils pārvaldes un Valsts robežsardzes Daugavpils pārvaldes Nelegālo imigrantu uzturēšanās nometnes un patvēruma meklētāju centra ēku (būvju) Daugavpilī, A.Pumpura ielā 105B, nomas maksas, aprīkojuma iegādes, komunālo maksājumu un pārcelšanās izdevumu segšanai").
Veiktās izmaiņas attiecas arī uz 2014.-2016.gada budžeta ietvaru. Ņemot vērā, ka izdevumu pārdale tiek veikta starp budžeta programmām (apakšprogrammām), nemainot sadalījumu starp izdevumu kodiem atbilstoši ekonomiskajām kategorijām, izmaiņas neatspoguļojas likumprojekta "Par vidēja termiņa budžeta ietvaru 2014., 2015. un 2016.gadam" 3.pielikumā.  </t>
  </si>
  <si>
    <t>Naudas sodi, ko uzliek Valsts policija par pārkāpumiem ceļu satiksmē, kas fiksēti ar Valsts policijai piederošajiem tehniskajiem līdzekļiem</t>
  </si>
  <si>
    <r>
      <t>Saskaņā ar Informatīvā ziņojuma projektu "Par valsts pamatbudžeta ieņēmumu un izdevumu palielināšanu Iekšlietu ministrijai 2014.-2016.gadam" (izskatīts Ministru kabineta komitejas 2013.gada 14.oktobra sēdē (prot.Nr.38, 3.</t>
    </r>
    <r>
      <rPr>
        <sz val="10"/>
        <rFont val="Times New Roman"/>
        <family val="1"/>
        <charset val="186"/>
      </rPr>
      <t>§</t>
    </r>
    <r>
      <rPr>
        <i/>
        <sz val="10"/>
        <rFont val="Times New Roman"/>
        <family val="1"/>
        <charset val="186"/>
      </rPr>
      <t>),  precizēts atbilstoši Finanšu ministrijas 2013.gada 18.oktobra A-IEM/2-6552) palielināta dotācija no vispārējiem ieņēmumiem un izdevumi Iekšlietu ministrijas Informācijas centram jauno politikas iniciatīvu finansēšanai: 
- izmaiņu veikšanai Integrētās iekšlietu informācijas sistēmas apakšsistēmās „Ceļu policijas reģistrs”, „Administratīvus pārkāpumus izdarījušās personas”, „Vienotais notikumu žurnāls” un Mobilajā aplikācijā 2014.gadā – 92 487 euro un 2015.gadā – 64 685 euro;
- informācijas sistēmu „Sodu reģistrs” un „Biometrijas datu apstrādes sistēma” pilnveidošanai automātiskai datu apmaiņai ar Eiropas sodāmības reģistru informācijas sistēmu 2015.gadā – 27 802 euro un 2016.gadā – 92 487 euro; 
- Iekšlietu ministrijas iestāžu rīcībā esošās datortehnikas apgāde ar programmatūras licencēm 2014. – 2016.gadā (ik gadu) – 375 683 euro.
Finansējuma avots - papildus plānotie ieņēmumi no naudas sodiem, ko uzliek Valsts policija par pārkāpumiem ceļu satiksmē, kas fiksēti ar Valsts policijai piederošajiem tehniskajiem līdzekļiem, jo askaņā ar Ministru kabineta 2013.gada 7.augusta rīkojumu Nr.360 „Par finansējumu Valsts policijas transportlīdzekļu aprīkošanai ar radariem” Iekšlietu ministrijas budžeta apakšprogrammai 06.01.00 "Valsts policija" tika piešķirts finansējums 487 874 latu apmērā, par šo finansējumu tika iegādāti 80 radari un 46 radari tika modernizēti.</t>
    </r>
  </si>
  <si>
    <t>Palielināti izdevumi budžeta apakšprogrammā 02.03.00 "Vienotās sakaru un informācijas sistēmas uzturēšana un vadība" saskaņā ar Informatīvā ziņojuma "Par valsts pamatbudžeta ieņēmumu un izdevumu palielināšanu Iekšlietu ministrijai 2014.-2016.gadam" projektu  (izskatīts Ministru kabineta komitejas 2013.gada 14.oktobra sēdē (prot.Nr.38, 3.§), precizēts atbilstoši Finanšu ministrijas 2013.gada 18.oktobra atzinumam Nr.A-IEM/2-6552),  finansējuma avots – naudas sodi, ko uzliek Valsts policija par pārkāpumiem ceļu satiksmē, kas fiksēti ar Valsts policijai piederošajiem tehniskajiem līdzekļiem.</t>
  </si>
  <si>
    <t>Saskaņā ar Informatīvā ziņojuma projektu "Par valsts pamatbudžeta ieņēmumu un izdevumu palielināšanu Iekšlietu ministrijai 2014.-2016.gadam" (izskatīts Ministru kabineta komitejas 2013.gada 14.oktobra sēdē (prot.Nr.38, 3.§),  precizēts atbilstoši Finanšu ministrijas 2013.gada 18.oktobra atzinumam A-IEM/2-6552) palielināta dotācija no vispārējiem ieņēmumiem un izdevumi  Valsts policijai jauno politikas iniciatīvu finansēšanai: 
- samaksas par virsstundu darbu nodrošināšanai 2014. – 2016.gadā (ik gadu) – 142 287 euro (izdevumi atlīdzībai, tajā skaitā atalgojums 115128 euro);
- materiāli tehniskās bāzes pilnveidošanai 2014.gadā – 224 479 euro, 2015. – 2016.gadā – 617 400 euro.
Finansējuma avots - papildus plānotie ieņēmumi no naudas sodiem, ko uzliek Valsts policija par pārkāpumiem ceļu satiksmē, kas fiksēti ar Valsts policijai piederošajiem tehniskajiem līdzekļiem, jo saskaņā ar Ministru kabineta 2013.gada 7.augusta rīkojumu Nr.360 „Par finansējumu Valsts policijas transportlīdzekļu aprīkošanai ar radariem” Iekšlietu ministrijas budžeta apakšprogrammai 06.01.00 "Valsts policija" tika piešķirts finansējums 487 874 latu apmērā, par šo finansējumu tika iegādāti 80 radari un 46 radari tika modernizēti.</t>
  </si>
  <si>
    <t>Palielināti izdevumi budžeta apakšprogrammā 06.01.00 „Valsts policija” saskaņā ar Informatīvā ziņojuma "Par valsts pamatbudžeta ieņēmumu un izdevumu palielināšanu Iekšlietu ministrijai 2014.-2016.gadam" projektu (izskatīts Ministru kabineta komitejas 2013.gada 14.oktobra sēdē (prot.Nr.38, 3.§), precizēts atbilstoši Finanšu ministrijas 2013.gada 18.oktobra atzinumam A-IEM/2-6552),  finansējuma avots – naudas sodi, ko uzliek Valsts policija par pārkāpumiem ceļu satiksmē, kas fiksēti ar Valsts policijai piederošajiem tehniskajiem līdzekļiem.</t>
  </si>
  <si>
    <t>07.00.00 Ugunsdrošība, glābšana un civilā aizsardzība</t>
  </si>
  <si>
    <t>Saskaņā ar Informatīvā ziņojuma projektu "Par valsts pamatbudžeta ieņēmumu un izdevumu palielināšanu Iekšlietu ministrijai 2014.-2016.gadam" (izskatīts Ministru kabineta komitejas 2013.gada 14.oktobra sēdē (prot.Nr.38, 3.§),  precizēts atbilstoši Finanšu ministrijas 2013.gada 18.oktobra atzinumam Nr.A-IEM/2-6552) palielināta dotācija no vispārējiem ieņēmumiem un izdevumi Valsts ugunsdzēsības un glābšanas dienestam jauno politikas iniciatīvu finansēšanai: 
- materiāli tehniskās bāzes pilnveidošanai 2014.gadā – 172 360 euro apmērā, 2015.gadā – 426 861 euro apmērā un 2016.gadā – 395 655 euro apmērā.
Finansējuma avots - papildus plānotie ieņēmumi no naudas sodiem, ko uzliek Valsts policija par pārkāpumiem ceļu satiksmē, kas fiksēti ar Valsts policijai piederošajiem tehniskajiem līdzekļiem, jo saskaņā ar Ministru kabineta 2013.gada 7.augusta rīkojumu Nr.360 „Par finansējumu Valsts policijas transportlīdzekļu aprīkošanai ar radariem” Iekšlietu ministrijas budžeta apakšprogrammai 06.01.00 "Valsts policija" tika piešķirts finansējums 487 874 latu apmērā, par šo finansējumu tika iegādāti 80 radari un 46 radari tika modernizēti.</t>
  </si>
  <si>
    <t>Palielināti izdevumi budžeta programmā 07.00.00 „Ugunsdrošība, glābšana un civilā aizsardzība” saskaņā ar Informatīvā ziņojuma "Par valsts pamatbudžeta ieņēmumu un izdevumu palielināšanu Iekšlietu ministrijai 2014.-2016.gadam" projektu (izskatīts Ministru kabineta komitejas 2013.gada 14.oktobra sēdē (prot.Nr.38, 3.§), precizēts atbilstoši Finanšu ministrijas 2013.gada 18.oktobra atzinumam Nr.A-IEM/2-6552),  finansējuma avots – naudas sodi, ko uzliek Valsts policija par pārkāpumiem ceļu satiksmē, kas fiksēti ar Valsts policijai piederošajiem tehniskajiem līdzekļiem.</t>
  </si>
  <si>
    <t>09.00.00 Drošības policijas darbība</t>
  </si>
  <si>
    <t>Saskaņā ar Informatīvā ziņojuma projektu "Par valsts pamatbudžeta ieņēmumu un izdevumu palielināšanu Iekšlietu ministrijai 2014.-2016.gadam" (izskatīts Ministru kabineta komitejas 2013.gada 14.oktobra sēdē (prot.Nr.38, 3.§),  precizēts atbilstoši Finanšu ministrijas 2013.gada 18.oktobra atzinumam Nr.A-IEM/2-6552) palielināta dotācija no vispārējiem ieņēmumiem un izdevumi Drošības policijai jauno politikas iniciatīvu finansēšanai 2014.-2016.gadā 95 632 euro apmērā ik gadu (informācija klasificēta).
Finansējuma avots - papildus plānotie ieņēmumi no naudas sodiem, ko uzliek Valsts policija par pārkāpumiem ceļu satiksmē, kas fiksēti ar Valsts policijai piederošajiem tehniskajiem līdzekļiem, jo saskaņā ar Ministru kabineta 2013.gada 7.augusta rīkojumu Nr.360 „Par finansējumu Valsts policijas transportlīdzekļu aprīkošanai ar radariem” Iekšlietu ministrijas budžeta apakšprogrammai 06.01.00 "Valsts policija" tika piešķirts finansējums 487 874 latu apmērā, par šo finansējumu tika iegādāti 80 radari un 46 radari tika modernizēti.</t>
  </si>
  <si>
    <t>Palielināti izdevumi budžeta programmā 09.00.00 „Drošības policijas darbība” saskaņā ar Informatīvā ziņojuma "Par valsts pamatbudžeta ieņēmumu un izdevumu palielināšanu Iekšlietu ministrijai 2014.-2016.gadam" projektu (izskatīts Ministru kabineta komitejas 2013.gada 14.oktobra sēdē (prot.Nr.38, 3.§), precizēts atbilstoši Finanšu ministrijas 2013.gada 18.oktobra atzinumam Nr.A-IEM/2-6552),  finansējuma avots – naudas sodi, ko uzliek Valsts policija par pārkāpumiem ceļu satiksmē, kas fiksēti ar Valsts policijai piederošajiem tehniskajiem līdzekļiem.</t>
  </si>
  <si>
    <t>Saskaņā ar Informatīvā ziņojuma projektu "Par valsts pamatbudžeta ieņēmumu un izdevumu palielināšanu Iekšlietu ministrijai 2014.-2016.gadam" (izskatīts Ministru kabineta komitejas 2013.gada 14.oktobra sēdē (prot.Nr.38, 3.§),  precizēts atbilstoši Finanšu ministrijas 2013.gada 18.oktobra atzinumam Nr.A-IEM/2-6552) palielināta dotācija no vispārējiem ieņēmumiem un izdevumi Valsts robežsardzes jauno politikas iniciatīvu finansēšanai: 
- materiāli tehniskās bāzes pilnveidošanai 2014.gadā  – 71144 euro apmērā, 2015.gadā –183 409 euro apmērā un 2016.gadā –183 409 euro apmērā.
Finansējuma avots - papildus plānotie ieņēmumi no naudas sodiem, ko uzliek Valsts policija par pārkāpumiem ceļu satiksmē, kas fiksēti ar Valsts policijai piederošajiem tehniskajiem līdzekļiem, jo saskaņā ar Ministru kabineta 2013.gada 7.augusta rīkojumu Nr.360 „Par finansējumu Valsts policijas transportlīdzekļu aprīkošanai ar radariem” Iekšlietu ministrijas budžeta apakšprogrammai 06.01.00 "Valsts policija" tika piešķirts finansējums 487 874 latu apmērā, par šo finansējumu tika iegādāti 80 radari un 46 radari tika modernizēti.</t>
  </si>
  <si>
    <t>Palielināti izdevumi budžeta programmā 10.00.00 „Valsts robežsardzes darbība” saskaņā ar Informatīvā ziņojuma "Par valsts pamatbudžeta ieņēmumu un izdevumu palielināšanu Iekšlietu ministrijai 2014.-2016.gadam" projektu (izskatīts Ministru kabineta komitejas 2013.gada 14.oktobra sēdē (prot.Nr.38, 3.§), precizēts atbilstoši Finanšu ministrijas 2013.gada 18.oktobra atzinumam Nr.A-IEM/2-6552),  finansējuma avots – naudas sodi, ko uzliek Valsts policija par pārkāpumiem ceļu satiksmē, kas fiksēti ar Valsts policijai piederošajiem tehniskajiem līdzekļiem.</t>
  </si>
  <si>
    <t>11.01.00 Pilsonības un migrācijas lietu pārvalde</t>
  </si>
  <si>
    <t>Saskaņā ar Informatīvā ziņojuma projektu "Par valsts pamatbudžeta ieņēmumu un izdevumu palielināšanu Iekšlietu ministrijai 2014.-2016.gadam" (izskatīts Ministru kabineta komitejas 2013.gada 14.oktobra sēdē (prot.Nr.38, 3.§),  precizēts atbilstoši Finanšu ministrijas 2013.gada 18.oktobra atzinumam Nr.A-IEM/2-6552) palielināta dotācija no vispārējiem ieņēmumiem un izdevumi Pilsonības un migrācijas lietu pārvaldes jano politikas iniciatīvu finansēšanai:
- Eiropas Parlamenta vēlēšanu norises nodrošināšanai 2014.gadā – 617 400 euro;
- valsts informācijas sistēmas „Vienotais civilstāvokļa aktu reģistrs” darbības nodrošināšanai sakarā ar programmatūras un licenču pārņemšanu no Tieslietu ministrijas 2014. – 2016.gadā (ik gadu) – 71144 euro; 
- Ministru kabineta noteikumu projekts "Solījuma par uzticību Latvijas Republikai došanas un parakstīšanas svinīgās cermonijas kārtība"2014. – 2016.gadā (ik gadu) – 66539 euro.
Finansējuma avots - papildus plānotie ieņēmumi no naudas sodiem, ko uzliek Valsts policija par pārkāpumiem ceļu satiksmē, kas fiksēti ar Valsts policijai piederošajiem tehniskajiem līdzekļiem, jo saskaņā ar Ministru kabineta 2013.gada 7.augusta rīkojumu Nr.360 „Par finansējumu Valsts policijas transportlīdzekļu aprīkošanai ar radariem” Iekšlietu ministrijas budžeta apakšprogrammai 06.01.00 "Valsts policija" tika piešķirts finansējums 487 874 latu apmērā, par šo finansējumu tika iegādāti 80 radari un 46 radari tika modernizēti.</t>
  </si>
  <si>
    <t>Palielināti izdevumi budžeta apakšprogrammā 11.01.00 „Pilsonības un migrācijas lietu pārvalde” saskaņā ar Informatīvā ziņojuma "Par valsts pamatbudžeta ieņēmumu un izdevumu palielināšanu Iekšlietu ministrijai 2014.-2016.gadam" projektu (izskatīts Ministru kabineta komitejas 2013.gada 14.oktobra sēdē (prot.Nr.38, 3.§), precizēts atbilstoši Finanšu ministrijas 2013.gada 18.oktobra atzinumam Nr.A-IEM/2-6371),  precizēts atbilstoši Finanšu ministrijas 2013.gada 18.oktobra atzinumam Nr.A-IEM/2-6552),  finansējuma avots – naudas sodi, ko uzliek Valsts policija par pārkāpumiem ceļu satiksmē, kas fiksēti ar Valsts policijai piederošajiem tehniskajiem līdzekļiem.</t>
  </si>
  <si>
    <t xml:space="preserve">40.03.00 Lietiskie pierādījumi un izņemtā manta </t>
  </si>
  <si>
    <t>Saskaņā ar Informatīvā ziņojuma projektu "Par valsts pamatbudžeta ieņēmumu un izdevumu palielināšanu Iekšlietu ministrijai 2014.-2016.gadam" (izskatīts Ministru kabineta komitejas 2013.gada 14.oktobra sēdē (prot.Nr.38, 3.§),  precizēts atbilstoši Finanšu ministrijas 2013.gada 18.oktobra atzinumam Nr.A-IEM/2-6552) palielināta dotācija no vispārējiem ieņēmumiem un izdevumi Nodrošinājuma valsts aģentūrai  jauno politikas iniciatīvu finansēšanai: 
- ar krimināllietām saistīto lietisko pierādījumu, arestētās mantas un administratīvo pārkāpumu lietās izņemtās mantas un dokumentu glabāšanas un iznīcināšanas izdevumu segšanai 2014.gadā – 142287 euro; 
- samaksas par virsstundu darbu un nakts darbu nodrošināšanai 2014. – 2016.gadā (ik gadu) – 18 233 euro (izdevumi atlīdzībai, tajā skaitā atalgojums 14753 euro).
Finansējuma avots - papildus plānotie ieņēmumi no naudas sodiem, ko uzliek Valsts policija par pārkāpumiem ceļu satiksmē, kas fiksēti ar Valsts policijai piederošajiem tehniskajiem līdzekļiem, jo saskaņā ar Ministru kabineta 2013.gada 7.augusta rīkojumu Nr.360 „Par finansējumu Valsts policijas transportlīdzekļu aprīkošanai ar radariem” Iekšlietu ministrijas budžeta apakšprogrammai 06.01.00 "Valsts policija" tika piešķirts finansējums 487 874 latu apmērā, par šo finansējumu tika iegādāti 80 radari un 46 radari tika modernizēti.</t>
  </si>
  <si>
    <t>Palielināti izdevumi budžeta apakšprogrammā 40.03.00 „Lietiskie pierādījumi un izņemtā manta” saskaņā ar Informatīvā ziņojuma "Par valsts pamatbudžeta ieņēmumu un izdevumu palielināšanu Iekšlietu ministrijai 2014.-2016.gadam" projektu (izskatīts Ministru kabineta komitejas 2013.gada 14.oktobra sēdē (prot.Nr.38, 3.§), precizēts atbilstoši Finanšu ministrijas 2013.gada 18.oktobra atzinumam Nr.A-IEM/2-6552),  finansējuma avots – naudas sodi, ko uzliek Valsts policija par pārkāpumiem ceļu satiksmē, kas fiksēti ar Valsts policijai piederošajiem tehniskajiem līdzekļiem.</t>
  </si>
  <si>
    <t xml:space="preserve">06.01.00 Valsts policija </t>
  </si>
  <si>
    <t xml:space="preserve">Finanšu līdzekļu pārdale no budžeta apakšprogrammas 06.01.00 "Valsts policija" jaunās politikas iniciatīvas (turpmāk - JPI) "Mēneša darba algas izlīdzināšana ar 2014.gada 1.janvāri" uz budžeta apakšprogrammu 02.03.00 "Vienotās sakaru un informācijas sistēmas uzturēšana un vadība" saistībā ar informācijas un komunikācijas resursu centralizāciju, lai nodrošinātu atlīdzības izlīdzināšanu informācijas un komunikācijas tehnoloģiju speciālistiem 2014.un 2015.gadā - 3227 euro atlīdzībai, tajā skaitā atalgojumam 2611 euro, 2016.gadā - 6685 euro atlīdzībai, tajā skaitā atalgojumam 5409 euro.
Veiktās izmaiņas attiecas arī uz 2014.-2016.gada budžeta ietvaru. Ņemot vērā, ka izdevumu pārdale tiek veikta starp budžeta programmām (apakšprogrammām), nemainot sadalījumu starp izdevumu kodiem atbilstoši ekonomiskajām kategorijām, izmaiņas neatspoguļojas likumprojekta „Par vidēja termiņa budžeta ietvaru 2014., 2015. un 2016.gadam” 3.pielikumā.  </t>
  </si>
  <si>
    <t xml:space="preserve">Finanšu līdzekļu pārdale atbilstoši Iekšlietu ministrijas 2013.gada 11.septembra rīkojumam Nr.1-12/2049 "Par Valsts policijas saistību Zemgales reģionā pārņemšanu" un Nr.1-12/2051 "Par Valsts policijas pārvaldīšanā esošo Iekšlietu ministrijas nekustamo īpašumu Zemgales reģionā nodošanu Nodrošinājuma valsts aģentūras pārvaldīšanā" saistībā ar nekustamā īpašuma pārvaldīšanas centralizāciju, lai nodrošinātu nekustamo īpašumu Zemgales, Vidzemes un Latgales reģionā apsaimniekošanu 2014.un 2015.gadā - 995 191 euro (102 561 euro atlīdzībai, tajā skaitā atalgojumam 81 552 euro), 2016.gadā - 999 032 euro (106 402 euro atlīdzībai, tajā skaitā atalgojumam 84 659 euro), tajā skaitā:
- 839 494 euro (izdevumi atlīdzībai 88 842 euro, tajā skaitā atalgojums 70 448 euro) nekustamo īpašumu apsaimniekošanai,
- 141 978 euro no JPI "Elektrības un komunālo maksājumu sadārdzinājuma kompensēšana" elektrības un komunālo maksājumu sadārdzinājuma segšanai ,
 - 3586 euro (izdevumi atlīdzībai, tajā skaitā atalgojums 2902 euro) no JPI "Mēneša darba algas izlīdzināšana ar 2014.gada 1.janvāri" atlīdzības izlīdzināšanai 2014.un 2015.gadā - 3586 euro atlīdzībai, tajā skaitā atalgojumam 2902 euro, 2016.gadā -7427 euro atlīdzībai, tajā skaitā atalgojumam 6009 euro,
 - 10 133 euro (izdevumi atlīdzībai, tajā skaitā atalgojums 8200 euro) no JPI "Minimālās mēneša darba algas paaugstināšana līdz 320 euro ar 2014.gada 1.janvāri".
Veiktās izmaiņas attiecas arī uz 2014.-2016.gada budžeta ietvaru. Ņemot vērā, ka izdevumu pārdale tiek veikta starp budžeta programmām (apakšprogrammām), nemainot sadalījumu starp izdevumu kodiem atbilstoši ekonomiskajām kategorijām, izmaiņas neatspoguļojas likumprojekta „Par vidēja termiņa budžeta ietvaru 2014., 2015. un 2016.gadam” 3.pielikumā. </t>
  </si>
  <si>
    <t>40.01.00 Administrēšana</t>
  </si>
  <si>
    <t xml:space="preserve">Finanšu līdzekļu pārdale no budžeta apakšprogrammas 06.01.00 "Valsts policija", tajā skaitā 211 euro (izdevumi atlīdzībai, tajā skaitā atalgojums 171 euro) no JPI "Minimālās mēneša darba algas paaugstināšana līdz 320 euro ar 2014.gada 1.janvāri" uz budžeta apakšprogrammu 40.01.00 "Administrēšana" saistībā ar nekustamā īpašuma pārvaldīšanas centralizāciju.
Veiktās izmaiņas attiecas arī uz 2014.-2016.gada budžeta ietvaru. Ņemot vērā, ka izdevumu pārdale tiek veikta starp budžeta programmām (apakšprogrammām), nemainot sadalījumu starp izdevumu kodiem atbilstoši ekonomiskajām kategorijām, izmaiņas neatspoguļojas likumprojekta „Par vidēja termiņa budžeta ietvaru 2014., 2015. un 2016.gadam” 3.pielikumā. </t>
  </si>
  <si>
    <t xml:space="preserve">Finanšu līdzekļu pārdale no budžeta programmas 07.00.00 "Ugunsdrošība, glābšana un civilā aizsardzība" JPI "Mēneša darba algas izlīdzināšana ar 2014.gada 1.janvāri" uz budžeta apakšprogrammu 02.03.00 "Vienotās sakaru un informācijas sistēmas uzturēšana un vadība" saistībā ar informācijas un komunikācijas resursu centralizāciju, lai nodrošinātu atlīdzības izlīdzināšanu informācijas un komunikācijas tehnoloģiju speciālistiem 2014.un 2015.gadā - 191 euro atlīdzībai, tajā skaitā atalgojumam 155 euro, 2016.gadā - 378 euro atlīdzībai, tajā skaitā atalgojumam 306 euro.
Veiktās izmaiņas attiecas arī uz 2014.-2016.gada budžeta ietvaru. Ņemot vērā, ka izdevumu pārdale tiek veikta starp budžeta programmām (apakšprogrammām), nemainot sadalījumu starp izdevumu kodiem atbilstoši ekonomiskajām kategorijām, izmaiņas neatspoguļojas likumprojekta „Par vidēja termiņa budžeta ietvaru 2014., 2015. un 2016.gadam” 3.pielikumā.  </t>
  </si>
  <si>
    <t xml:space="preserve">Finanšu līdzekļu pārdale atbilstoši Iekšlietu ministrijas 2013.gada 11.septembra rīkojumam Nr.1-12/2047 "Par Valsts ugunsdzēsības un glābšanas dienesta saistību Zemgales reģionā pārņemšanu" un Nr.1-12/2052 "Par Valsts ugunsdzēsības un glābšanas dienesta pārvaldīšanā esošo Iekšlietu ministrijas nekustamo īpašumu Zemgales reģionā nodošanu Nodrošinājuma valsts aģentūras pārvaldīšanā" saistībā ar nekustamā īpašuma pārvaldīšanas centralizāciju, lai nodrošinātu nekustamo īpašumu apsaimniekošanu 2014.un 2015.gadā - 411 464  euro (102 986 euro atlīdzībai, tajā skaitā atalgojumam 82 321 euro), 2016.gadā - 412 090 euro (103 612 euro atlīdzībai, tajā skaitā atalgojumam 82 828 euro), tajā skaitā:
- 379 425 euro (izdevumi atlīdzībai 97 223 euro, tajā skaitā atalgojums 77 659 euro) nekustamo īpašumu apsaimniekošanai,
- 26 276 euro no JPI "Elektrības un komunālo maksājumu sadārdzinājuma kompensēšana" elektrības un komunālo maksājumu sadārdzinājuma segšanai,
 - 642 euro (izdevumi atlīdzībai, tajā skaitā atalgojums 519 euro) no JPI "Mēneša darba algas izlīdzināšana ar 2014.gada 1.janvāri" atlīdzības izlīdzināšanai 2014.un 2015.gadā - 642 euro atlīdzībai, tajā skaitā atalgojumam 519 euro, 2016.gadā -1268 euro atlīdzībai, tajā skaitā atalgojumam 1026 euro, 
 - 5121 euro apmērā euro (izdevumi atlīdzībai, tajā skaitā atalgojums 4143 euro) no JPI "Minimālās mēneša darba algas paaugstināšana līdz 320 euro ar 2014.gada 1.janvāri".
Veiktās izmaiņas attiecas arī uz 2014.-2016.gada budžeta ietvaru. Ņemot vērā, ka izdevumu pārdale tiek veikta starp budžeta programmām (apakšprogrammām), nemainot sadalījumu starp izdevumu kodiem atbilstoši ekonomiskajām kategorijām, izmaiņas neatspoguļojas likumprojekta „Par vidēja termiņa budžeta ietvaru 2014., 2015. un 2016.gadam” 3.pielikumā. </t>
  </si>
  <si>
    <t xml:space="preserve">Finanšu līdzekļu pārdale no budžeta programmas 10.00.00 "Valsts robežsardzes darbība" JPI "Mēneša darba algas izlīdzināšana ar 2014.gada 1.janvāri" uz budžeta apakšprogrammu 02.03.00 "Vienotās sakaru un informācijas sistēmas uzturēšana un vadība" saistībā ar informācijas un komunikācijas resursu centralizāciju, lai nodrošinātu atlīdzības izlīdzināšanu informācijas un komunikācijas tehnoloģiju speciālistiem 2014.un 2015.gadā - 512 euro atlīdzībai, tajā skaitā atalgojumam 414 euro, 2016.gadā -1012 euro atlīdzībai, tajā skaitā atalgojumam 819 euro.
Veiktās izmaiņas attiecas arī uz 2014.-2016.gada budžeta ietvaru. Ņemot vērā, ka izdevumu pārdale tiek veikta starp budžeta programmām (apakšprogrammām), nemainot sadalījumu starp izdevumu kodiem atbilstoši ekonomiskajām kategorijām, izmaiņas neatspoguļojas likumprojekta „Par vidēja termiņa budžeta ietvaru 2014., 2015. un 2016.gadam” 3.pielikumā.  </t>
  </si>
  <si>
    <t xml:space="preserve">Finanšu līdzekļu pārdale atbilstoši Iekšlietu ministrijas 2013.gada 15.oktobra rīkojumam Nr.1-12/2365 "Par Valsts robežsardzes saistību Latgales reģionā pārņemšanu" un Nr.1-12/2366"Par Valsts robežsardzes pārvaldīšanā esošo Iekšlietu ministrijas nekustamo īpašumu Latgales reģionā nodošanu Nodrošinājuma valsts aģentūras pārvaldīšanā" saistībā ar nekustamā īpašuma pārvaldīšanas centralizāciju, lai nodrošinātu nekustamo īpašumu Latgales reģionā apsaimniekošanu 2014.un 2015.gadā - 745 584 euro (229 899 euro atlīdzībai, tajā skaitā atalgojumam 186 017 euro), 2016.gadā - 746 417 euro (230 732 euro atlīdzībai, tajā skaitā atalgojumam 186 691 euro), tajā skaitā:
- 704 563 euro (izdevumi atlīdzībai 225 263 euro, tajā skaitā atalgojums 182 261 euro) nekustamo īpašumu apsaimniekošanai,
- 36 385 euro no JPI "Elektrības un komunālo maksājumu sadārdzinājuma kompensēšana" elektrības un komunālo maksājumu sadārdzinājuma segšanai,
 - 1221 euro (izdevumi atlīdzībai, tajā skaitā atalgojums 990 euro) no JPI "Mēneša darba algas izlīdzināšana ar 2014.gada 1.janvāri" atlīdzības izlīdzināšanai 2014.un 2015.gadā - 854 euro atlīdzībai, tajā skaitā atalgojumam 691 euro, 2016.gadā -2054 euro atlīdzībai, tajā skaitā atalgojumam 1664 euro,
 - 3415 euro apmērā euro (izdevumi atlīdzībai, tajā skaitā atalgojums 2766 euro) no JPI "Minimālās mēneša darba algas paaugstināšana līdz 320 euro ar 2014.gada 1.janvāri".
Veiktās izmaiņas attiecas arī uz 2014.-2016.gada budžeta ietvaru. Ņemot vērā, ka izdevumu pārdale tiek veikta starp budžeta programmām (apakšprogrammām), nemainot sadalījumu starp izdevumu kodiem atbilstoši ekonomiskajām kategorijām, izmaiņas neatspoguļojas likumprojekta „Par vidēja termiņa budžeta ietvaru 2014., 2015. un 2016.gadam” 3.pielikumā. </t>
  </si>
  <si>
    <t xml:space="preserve">Finanšu līdzekļu pārdale no budžeta apakšprogrammas 11.01.00 "Pilsonības un migrācijas lietu pārvalde" JPI "Mēneša darba algas izlīdzināšana ar 2014.gada 1.janvāri" uz budžeta apakšprogrammu 02.03.00 "Vienotās sakaru un informācijas sistēmas uzturēšana un vadība" saistībā ar informācijas un komunikācijas resursu centralizāciju, lai nodrošinātu atlīdzības izlīdzināšanu informācijas un komunikācijas tehnoloģiju speciālistiem 2014.un 2015.gadā - 369 euro atlīdzībai, tajā skaitā atalgojumam 298 euro, 2016.gadā -726 euro atlīdzībai, tajā skaitā atalgojumam 587 euro.
Veiktās izmaiņas attiecas arī uz 2014.-2016.gada budžeta ietvaru. Ņemot vērā, ka izdevumu pārdale tiek veikta starp budžeta programmām (apakšprogrammām), nemainot sadalījumu starp izdevumu kodiem atbilstoši ekonomiskajām kategorijām, izmaiņas neatspoguļojas likumprojekta „Par vidēja termiņa budžeta ietvaru 2014., 2015. un 2016.gadam” 3.pielikumā.  </t>
  </si>
  <si>
    <t>38.05.00 Veselības aprūpe un fiziskā sagatavotība</t>
  </si>
  <si>
    <t xml:space="preserve">Finanšu līdzekļu pārdale no budžeta apakšprogrammas 38.05.00 "Veselības aprūpe un fiziskā sagatavotība" uz budžeta apakšprogrammu 02.03.00 "Vienotās sakaru un informācijas sistēmas uzturēšana un vadība" saistībā ar informācijas un komunikācijas resursu centralizāciju, lai nodrošinātu atlīdzības izmaksu informācijas un komunikācijas tehnoloģiju speciālistiem un Iekšlietu ministrijas informācijas un komunikācijas tehnoloģiju (datortehnikas, sakaru aparatūras, perifēro iekārtu, printeru, multifunkcionālo iekārtu, kopētāju, skeneru) uzturēšanu  2014.gadā -15 223 euro (izdevumi atlīdzībai 7983 euro, tajā skaitā atalgojums 6258 euro), 2015.gadā - 11 272 euro (izdevumi atlīdzībai 6878 euro, tajā skaitā atalgojums 5364 euro) un 2016.gadā - 11 272 euro (izdevumi atlīdzībai 6878 euro, tajā skaitā atalgojums 5364 euro) , tajā skaitā:
- 12 085 euro (izdevumi atlīdzībai 7983 euro, tajā skaitā 6258 euro) atlīdzības izmaksai informācijas un komunikācijas tehnoloģiju speciālistiem un Iekšlietu ministrijas informācijas un komunikācijas tehnoloģiju uzturēšanai 2014.gadā un 2015.gadā, 2016.gadā - 10 980 euro (izdevumi atlīdzībai 6878 euro, tajā skaitā atalgojums 5364 euro),
 - 3138 euro 2014.gadā, 2015. un 2016.gadā 292 euro) no JPI "Veselības aprūpes pakalpojumu pieejamības paaugstināšana Iekšlietu ministrijas padotības iestāžu un Ieslodzījuma vietu pārvaldes amatpersonām ar speciālajām dienesta pakāpēm".
Veiktās izmaiņas attiecas arī uz 2014.-2016.gada budžeta ietvaru. Ņemot vērā, ka izdevumu pārdale tiek veikta starp budžeta programmām (apakšprogrammām), nemainot sadalījumu starp izdevumu kodiem atbilstoši ekonomiskajām kategorijām, izmaiņas neatspoguļojas likumprojekta „Par vidēja termiņa budžeta ietvaru 2014., 2015. un 2016.gadam” 3.pielikumā.  </t>
  </si>
  <si>
    <r>
      <t>Finanšu līdzekļu pārdale</t>
    </r>
    <r>
      <rPr>
        <i/>
        <sz val="10"/>
        <rFont val="Times New Roman"/>
        <family val="1"/>
      </rPr>
      <t xml:space="preserve"> no budžeta apakšprogrammas 40.01.00 "Administrēšana" uz budžeta apakšprogrammu 02.03.00 "Vienotās sakaru un informācijas sistēmas uzturēšana un vadība" saistībā ar informācijas un komunikācijas resursu centralizāciju, lai nodrošinātu atlīdzības izmaksu informācijas un komunikācijas tehnoloģiju speciālistiem un Iekšlietu ministrijas informācijas un komunikācijas tehnoloģiju (datortehnikas, sakaru aparatūras, perifēro iekārtu, printeru, multifunkcionālo iekārtu, kopētāju, skeneru) uzturēšanu.
Veiktās izmaiņas attiecas arī uz 2014.-2016.gada budžeta ietvaru. Ņemot vērā, ka izdevumu pārdale tiek veikta starp budžeta programmām (apakšprogrammām), nemainot sadalījumu starp izdevumu kodiem atbilstoši ekonomiskajām kategorijām, izmaiņas neatspoguļojas likumprojekta „Par vidēja termiņa budžeta ietvaru 2014., 2015. un 2016.gadam” 3.pielikumā.  </t>
    </r>
  </si>
  <si>
    <r>
      <t xml:space="preserve">Finanšu līdzekļu pārdale no budžeta apakšprogrammas 40.02.00 "Nekustamais īpašums un centralizētais iepirkums" uz budžeta apakšprogrammu 02.03.00 "Vienotās sakaru un informācijas sistēmas uzturēšana un vadība" </t>
    </r>
    <r>
      <rPr>
        <i/>
        <sz val="10"/>
        <rFont val="Times New Roman"/>
        <family val="1"/>
      </rPr>
      <t xml:space="preserve">saistībā ar informācijas un komunikācijas resursu centralizāciju, lai nodrošinātu atlīdzības izmaksu informācijas un komunikācijas tehnoloģiju speciālistiem un Iekšlietu ministrijas informācijas un komunikācijas tehnoloģiju (datortehnikas, sakaru aparatūras, perifēro iekārtu, printeru, multifunkcionālo iekārtu, kopētāju, skeneru) uzturēšanu.
Veiktās izmaiņas attiecas arī uz 2014.-2016.gada budžeta ietvaru. Ņemot vērā, ka izdevumu pārdale tiek veikta starp budžeta programmām (apakšprogrammām), nemainot sadalījumu starp izdevumu kodiem atbilstoši ekonomiskajām kategorijām, izmaiņas neatspoguļojas likumprojekta „Par vidēja termiņa budžeta ietvaru 2014., 2015. un 2016.gadam” 3.pielikumā.  </t>
    </r>
  </si>
  <si>
    <t xml:space="preserve"> Finanšu līdzekļu pārdale no budžeta apakšprogrammas 40.02.00 "Nekustamais īpašums un centralizētais iepirkums" uz budžeta apakšprogrammu 38.05.00 "Veselības aprūpe un fiziskā sagatavotība" nomas maksas un nekustamā īpašuma nodokļa par zemi segšanai, lai nodrošinātu šaušanas nodarbības.</t>
  </si>
  <si>
    <t>Finanšu līdzekļu pārdale no budžeta apakšprogrammas 40.02.00 "Nekustamais īpašums un centralizētais iepirkums" uz budžeta apakšprogrammu 38.05.00 "Veselības aprūpe un fiziskā sagatavotība" un izdevumu ekonomiskās klasifikācijas kodiem, lai nodrošinātu nomas maksas un nekustamā īpašuma nodokļa par zemi segšanu.</t>
  </si>
  <si>
    <t>Palielināti ieņēmumi no maksas pakalpojumiem un citi pašu ieņēmumi un attiecīgie izdevumi sakarā ar to, ka Nodrošinājuma valsts aģentūra pārņem nekustamos īpašumus Rīgas un Zemgales reģionā un kurus plāno iznomāt.</t>
  </si>
  <si>
    <t>Palielināti ieņēmumi no maksas pakalpojumiem un citi pašu ieņēmumi un attiecīgie izdevumi budžeta apakšprogrammā 40.02.00 "Nekustamais īpašums un centralizētais iepirkums".</t>
  </si>
  <si>
    <t>40.03.00 Lietiskie pierādījumi un izņemtā manta</t>
  </si>
  <si>
    <r>
      <t>Finanšu līdzekļu pārdale no budžeta apakšprogrammas 40.03.00 "Lietiskie pierādījumi un izņemtā manta" uz budžeta apakšprogrammu 02.03.00 "Vienotās sakaru un informācijas sistēmas uzturēšana un vadība"saistībā</t>
    </r>
    <r>
      <rPr>
        <i/>
        <sz val="10"/>
        <rFont val="Times New Roman"/>
        <family val="1"/>
      </rPr>
      <t xml:space="preserve">ar informācijas un komunikācijas resursu centralizāciju, lai nodrošinātu atlīdzības izmaksu informācijas un komunikācijas tehnoloģiju speciālistiem un Iekšlietu ministrijas informācijas un komunikācijas tehnoloģiju (datortehnikas, sakaru aparatūras, perifēro iekārtu, printeru, multifunkcionālo iekārtu, kopētāju, skeneru) uzturēšanu.
Veiktās izmaiņas attiecas arī uz 2014.-2016.gada budžeta ietvaru. Ņemot vērā, ka izdevumu pārdale tiek veikta starp budžeta programmām (apakšprogrammām), nemainot sadalījumu starp izdevumu kodiem atbilstoši ekonomiskajām kategorijām, izmaiņas neatspoguļojas likumprojekta „Par vidēja termiņa budžeta ietvaru 2014., 2015. un 2016.gadam” 3.pielikumā.  </t>
    </r>
  </si>
  <si>
    <t>10.00.00  Valsts robežsardzes darbība</t>
  </si>
  <si>
    <t>Valsts budžeta iestāžu saņemtie transferti no citas ministrijas, centrālās valsts iestādes padotībā esošām no valsts budžeta daļēji finansētām atvasinātām publiskām personām un budžeta nefinansētām iestādēm</t>
  </si>
  <si>
    <t xml:space="preserve">Valsts budžeta iestāžu saņemto transfertu no citas ministrijas, centrālās valsts iestādes padotībā esošām no valsts budžeta daļēji finansētām atvasinātām publiskām personām un budžeta nefinansētām iestādēm un attiecīgo izdevumu palielināšana, lai saskaņā ar  Valsts robežsardzes  un  valsts aģentūras „Civilās aviācijas aģentūra” 2013.gada 16.septembrī noslēgto  starpresoru vienošanos "Par sadarbību amatpersonu apmācībā cilvēku glābšanas un meklēšanas darbu nodrošināšanai" Valsts robežsardzes amatpersonām  organizētu apmācības darbam ar glābšanas helikopteru AW 109E vinču un ārējās piekares sistēmu virs sauszemes, iekšējiem ūdeņiem un atklātā jūrā diennakts tumšajā laikā. </t>
  </si>
  <si>
    <t xml:space="preserve">Valsts budžeta iestāžu saņemto transfertu no citas ministrijas, centrālās valsts iestādes padotībā esošām no valsts budžeta daļēji finansētām atvasinātām publiskām personām un budžeta nefinansētām iestādēm un attiecīgo izdevumu palielināšana  budžeta  programmā 10.00.00 "Valsts robežsardzes darbība". </t>
  </si>
  <si>
    <t>67.02.00  Atmaksas valsts pamatbudžetā par Eiropas Kopienas iniciatīvu fondu finansējumu</t>
  </si>
  <si>
    <t>0101080300 Eiropas Kopienas iniciatīvas</t>
  </si>
  <si>
    <t>Kinoloģijas dienesta kapacitātes paaugstināšana narkotisko vielu un tabakas meklēšanas jomā</t>
  </si>
  <si>
    <t xml:space="preserve">Ieņēmumu no ārvalstu finanšu palīdzības atmaksām valsts pamatbudžetam un attiecīgo izdevumu palielināšana , lai nodrošinātu atmaksu valsts pamatbudžetā par Eiropas Kopienas projekta "Kinoloģijas dienesta kapacitātes paaugstināšana narkotisko vielu un tabakas meklēšanas jomā" ietvaros veiktajiem uzturēšanas izdevumiem. </t>
  </si>
  <si>
    <t> Valsts pamatbudžeta iestāžu saņemtie transferti no valsts pamatbudžeta</t>
  </si>
  <si>
    <t>'Valsts budžeta iestāžu saņemtie transferti no pašvaldībām</t>
  </si>
  <si>
    <t>Valsts budžeta iestāžu saņemtie transferti (izņemot atmaksas) no pašvaldībām</t>
  </si>
  <si>
    <t>Ieņēmumu no ārvalstu finanšu palīdzības atmaksām valsts pamatbudžetam un attiecīgo izdevumu palielināšana  budžeta apakšprogrammā 67.02.00  "Atmaksas valsts pamatbudžetā par Eiropas Kopienas iniciatīvu fondu finansējumu".</t>
  </si>
  <si>
    <t xml:space="preserve">Finanšu līdzekļu pārdale 2015.gadā un 2016.gadā no budžeta programmas 96.00.00 "Latvijas prezidentūras Eiropas Savienības Padomē nodrošināšana 2015.gadā" uz budžeta apakšprogrammu 02.03.00 "Vienotās sakaru un informācijas sistēmas uzturēšana un vadība" 10 088 euro apmērā sakarā ar to, ka budžeta programma 96.00.00 "Latvijas prezidentūras Eiropas Savienības Padomē nodrošināšana 2015.gadā" ir spēkā līdz 2015.gada 31.decembrim. 2015., 2016. un turpmākajos gados nepieciešams nodrošināt 2014.gadā budžeta programmas 96.00.00 "Latvijas prezidentūras Eiropas Savienības Padomē nodrošināšana 2015.gadā" ietvaros izstādātās informācijas sistēmas  uzturēšanu. 
Ņemot vērā, ka izdevumu pārdale tiek veikta starp budžeta programmām (apakšprogrammām), nemainot sadalījumu starp izdevumu kodiem atbilstoši ekonomiskajām kategorijām, izmaiņas neatspoguļojas likumprojekta „Par vidēja termiņa budžeta ietvaru 2014.,2015. un 2016.gadam” 3.pielikumā.  </t>
  </si>
  <si>
    <t>Paskaidrojums: Palielināts finansējums Valsts ieņēmumu dienestam robežkontroles punkta "Vientuļi" tehniskā aprīkojuma iegādei un uzturēšanai, kā arī jaunu amata vietu izveidošanai. Ministru kabinets atbalstīja finansējuma piešķiršanu Finanšu ministrijas jaunās politikas iniciatīvas "Radikāla rīcība ēnu ekonomikas apkarošanai nodokļu administrēšanas un muitas lietu jomā" īstenošanai, kuras ietvarot tika plānots finansējums Valsts ieņēmumu dienestam robežšķersošanas vietas "Vientuļi" aprīkojuma iegādēm, uzturēšanai un jaunu amata vietu izveidošanai. Saskaņā ar Ekspertu darba grupas* 2013.gada 13.septembra sanāksmē nolemto un VAS "Valsts nekustamie īpašumi", Valsts ieņēmumu dienesta un SIA "Nams" pārstāvju pārrunāto  par robežšķērsošanas vietas "Vientuļi" vispārējo būvniecības laika grafiku un tās ietvaros paredzamiem nodevumiem sadalījumā pa būvniecības kārtām un kalendārajiem gadiem, secināts, ka I un II kārtas ietvaros objekta gatavība nebūs tāda, lai Valsts ieņēmumu dienests līdz 2014.gada beigām aprīkotu robežšķērsošanas vietu "Vientuļi" ar tās funkciju izpildei nepieciešamo aprīkojumu. Ņemot vērā iepriekšminēto, nepieciešams veikt izmaiņas Ministru kabineta 2013.gada 30.jūlija šedē atbalstītā priekšlikuma jaunai politikas iniciatīvai "Radikāla rīcība ēnu ekonomikas apkarošanai nodokļu administrēšanas un muitas lietu jomā" ietvaros plānoto pasākumu īstenošanā, t.i. 2014.gadā plānoto tehniskā aprīkojuma iegādi un uzturēšanu, kā arī jaunu amata vietu izveidošanu nodrošināt 2015.gadā. Attiecīgi 2014.gadam plānoto valsts budžeta izdevumu apmēru jāsamazina par 4 777 679 euro, vienlaicīgi palielinot 2015.gadam plānoto valsts budžeta līdzekļu apmēru par 4 444 082 euro (tajā skaitā 1 405 646 euro pārdalot no Jaunā Rīgas teātra ēkas rekonstrukcijas projektam 2015.gadam samazinātā finansējuma).
*-darba grupa izveidota saskaņā ar 2012.gada 13.marta sēdes protokollēmuma (prot. Nr.14, 25.§) "Informatīvais ziņojums "Par robežšķērsošanas vietu attīstību uz Latvijas Republikas un Krievijas Federācijas robežas"" 3.1.apakšpunktu.</t>
  </si>
  <si>
    <t>Paskaidrojums: Veikta līdzekļu pārdale no Izglītības un zinātnes ministrijas apakšprogrammas 02.01.00 "Profesionālās izglītības programmu īstenošana" uz 62.resora "Mērķdotācijas pašvaldībām" programmu 05.00.00 "Mērķdotācijas pašvaldībām - pašvaldību izglītības iestāžu pedagogu darba samaksai un valsts sociālās apdrošināšanas obligātajām iemaksām",  lai nodrošinātu pedagogu zemākās mēneša darba algas likmes paaugstināšanu no 280 latiem uz 295 latiem (420 euro) no 2014.gada 1.septembra.</t>
  </si>
  <si>
    <t>Paskaidrojums: Veikta līdzekļu pārdale no 74.resora "Gadskārtējā valsts budžeta izpildes procesā pārdalāmais finansējums" programmas 02.00.00 "Līdzekļi neparedzētiem gadījumiem"  uz Izglītības un zinātnes ministrijas apakšprogrammu 02.01.00 "Profesionālās izglītības programmu īstenošana", lai nodrošinātu pedagogu zemākās mēneša darba algas likmes paaugstināšanu no 280 latiem uz 295 latiem (420 euro) no 2014.gada 1.septembra.</t>
  </si>
  <si>
    <t>03. Ministru kabinets</t>
  </si>
  <si>
    <t>01.00.00  Ministru kabineta darbības nodoršināšana, valsts pārvaldes politika</t>
  </si>
  <si>
    <t xml:space="preserve">            Subsīdijas, dotācijas un sociālie pabalsti</t>
  </si>
  <si>
    <t xml:space="preserve">        Kapitālie izdevumi</t>
  </si>
  <si>
    <t>Paskaidrojums: Papildu finansējums Ministru kabineta locekļu atalgojumam, atbilstoši sagatavotajiem grozījumiem Valsts un pašvaldību institūciju amatpersonu un darbinieku atlīdzības likumā, kas paredz palielināt mēnešalgas noteikšanai piemērojamo koeficientu.</t>
  </si>
  <si>
    <t xml:space="preserve">            Kārtējie maksājumi Eiropas Savienības budžetā un starptautiskā sadarbība</t>
  </si>
  <si>
    <t>likumprojektam "Par valsts budžetu 2014. gadam"</t>
  </si>
  <si>
    <t>Paskaidrojums: Izmaiņas veiktas atbilstoši precizētajam aprēķinam par izglītojamo skaitu un pedagogu likmju skaitu 2013.gada 2.septembrī.</t>
  </si>
  <si>
    <t>Uzturēšanas izdevumu tranferti</t>
  </si>
  <si>
    <t>Paskaidrojums: Līdzekļu pārdale 907 139 euro apmērā ik gadu veikta no 62.resora "Mērķdotācijas pašvaldībām" programmas 05.00.00. „Mērķdotācijas pašvaldībām – pašvaldību izglītības iestāžu pedagogu darba samaksai un valsts sociālās apdrošināšanas obligātajām iemaksām” uz programmu 01.00.00. „Mērķdotācijas izglītības pasākumiem”, atbilstoši precizētajam aprēķinam par izglītojamo skaitu un pedagogu likmju skaitu 2013.gada 2.septembrī</t>
  </si>
  <si>
    <t>Paskaidrojums: Izmaiņas veiktas atbilstoši precizētajam aprēķinam par izglītojamo skaitu un pedagogu likmju skaitu 2012.gada 3.septembrī.</t>
  </si>
  <si>
    <t>Paskaidrojums: Līdzekļu pārdale 1 924 619 euro apmērā ik gadu veikta no 62.resora "Mērķdotācijas pašvaldībām" programmas 05.00.00. „Mērķdotācijas pašvaldībām – pašvaldību izglītības iestāžu pedagogu darba samaksai un valsts sociālās apdrošināšanas obligātajām iemaksām” uz programmu 10.00.00. „Mērķdotācijas pašvaldībām – pašvaldību izglītības iestādēs bērnu no piecu gadu vecuma izglītošanā nodarbināto pedagogu darba samaksai un valsts sociālās apdrošināšanas obligātajām iemaksām”, atbilstoši precizētajam aprēķinam par izglītojamo skaitu un pedagogu likmju skaitu 2013.gada 2.septembrī.</t>
  </si>
  <si>
    <t>Paskaidrojums:Pārdalīti izdevumi starp   62.resoru Mērķdotācijas pašvaldībām un IZM apakšprogrammu 01.05.00 "Dotācija privātajām mācību iestādēm" 631442 euro apmērā.  Saskaņā ar Ministru kabineta 2011.gada 27.decembra noteikumu Nr.1037 "Kārtība, kādā valsts finansē pirmskolas izglītības programmas bērniem no piecu gadu vecuma līdz pamatizglītības ieguves uzsākšanai un pamatizglītības un vidējās izglītības programmas, kuras īsteno privātās izglītības iestādes" 6.punktu ministrija, pamatojoties uz izglītojamo skaitu attiecīgajā izglītības programmā, nosaka valsts budžeta dotāciju privātajām izglītības iestādēm. 2013.gada 2.septembrī pēc Valsts Izglītības informācijas sistēmas datiem privātajās pirmskolas iestādēs piecu un sešu gadu pirmskolas sagatavošanas programmās mācījās 1837 audzēkņi un akreditātajās 1-12.klašu programmās mācījās 4277 audzēkņi. Kopā 6114 audzēkņi, kuriem jānodrošina pedagogu darba samaksa un valsts sociālās apdrošināšanas obligātās iemaksas. Audzēkņu skaits, salīdzinot ar 2013.gada 2.janvāri  ir palielinājies par 1308. 2014.gadam plānotais finansējums ir 4 256 100 EUR. Papildus nepieciešamais  2014.gadā un turpmākajiem gadiem ir 844 872 EUR. (Aprēķini pielikumā), no kuriem 213430 euro plānots novŗzīt no 12.00.00 programmas" Finansējums asistenta pakalpojuma nodrošināšanai personai ar invaliditāti pārvietošanas atbalstam un pašaprūpes veikšanai" un 631 442 euro no 62.resora "Mērķdotācijas pašvaldībām" 05.00.00 programmas Mērķdotācijas pašvaldībām- pašvaldību izglītības iestāžu pedagogu darba samaksai un valsts sociālās apdrošināšanas obligātajām iemaksām".</t>
  </si>
  <si>
    <t>Paskaidrojums: Veikta līdzekļu pārdale starp 62.resora programmu 05.00.00 "Mērķdotācijas pašvaldībām- pašvaldību izglītības iestāžu pedagogu darba samaksai un valsts sociālās apdrošināšanas obligātajām iemaksām" un Izglītības un zinātnes ministrijas apakšprogrammu 01.05.00 "" Dotācijas privātajām mācību iestādēm" , lai nodrošinātu pedagogu darba samaksu un valsts sociālās apdrošināšanas obligātās iemaksās privātajās mācību iestādēs sakrā ar izglītojamo skaita pieaugumu pret plānoto..</t>
  </si>
  <si>
    <r>
      <t xml:space="preserve">Paskaidrojums: Veikta līdzekļu pārdale starp 62.resora programmu 05.00.00 "Mērķdotācijas pašvaldībām- pašvaldību izglītības iestāžu pedagogu darba samaksai un valsts sociālās apdrošināšanas obligātajām iemaksām" un  apakšprogrammu 01.05.00 "" Dotācijas privātajām mācību iestādēm" atbilstoši Ministru kabineta 2013.gada 24.septembra sēdes protokola Nr.50 142.§ 3.punktā noteiktajam, lai nodrošinātu pedagogu darba samaksu un valsts sociālās apdrošināšanas obligātās iemaksās privātajās mācību iestādēs (piemaksai pedagogiem par iegūtajām kvalitātes pakāpēm) </t>
    </r>
    <r>
      <rPr>
        <sz val="10"/>
        <rFont val="Arial"/>
        <family val="2"/>
        <charset val="186"/>
      </rPr>
      <t>.</t>
    </r>
  </si>
  <si>
    <t>Paskaidrojums: Veikta līdzekļu pārdale starp 62.resora programmu 05.00.00 "Mērķdotācijas pašvaldībām- pašvaldību izglītības iestāžu pedagogu darba samaksai un valsts sociālās apdrošināšanas obligātajām iemaksām" un Izglītības un zinātnes ministrijas apakšprogrammu 01.05.00 "" Dotācijas privātajām mācību iestādēm" , lai nodrošinātu pedagogu darba samaksu un valsts sociālās apdrošināšanas obligātās iemaksās privātajās mācību iestādēs (piemaksai pedagogiem par iegūtajām kvalitātes pakāpēm).</t>
  </si>
  <si>
    <t>Naatbalstīt</t>
  </si>
  <si>
    <t>Paskaidrojums: Veikta līdzekļu pārdale starp 62.resora programmu 05.00.00 "Mērķdotācijas pašvaldībām- pašvaldību izglītības iestāžu pedagogu darba samaksai un valsts sociālās apdrošināšanas obligātajām iemaksām" un Izglītības un zinātnes ministrijas apakšprogrammu 09.10.00 "Murjāņu sporta ģimnāzija" , lai nodrošinātu pedagogu darba samaksu un valsts sociālās apdrošināšanas obligātās iemaksās Murjāņu sporta ģimnāzijā (piemaksai pedagogiem par iegūtajām kvalitātes pakāpēm).</t>
  </si>
  <si>
    <t>Paskaidrojums: Veikta līdzekļu pārdale starp 62.resora programmu 05.00.00 "Mērķdotācijas pašvaldībām- pašvaldību izglītības iestāžu pedagogu darba samaksai un valsts sociālās apdrošināšanas obligātajām iemaksām" un Izglītības un zinātnes ministrijas apakšprogrammu 09.19.00 Finansējums profesionālās ievirzes sporta izglītības programmu  pedagogu darba samaksai un valsts sociālās apdrošināšanas  obligātajām iemaksām, lai nodrošinātu pedagogu darba samaksu un valsts sociālās apdrošināšanas obligātās iemaksās  (piemaksai pedagogiem par iegūtajām kvalitātes pakāpēm).</t>
  </si>
  <si>
    <t>Paskaidrojums: Veikta līdzekļu pārdale starp 15.Izglītības un zinātnes ministrijas apakšprogrammu 02.01.00 "Profesionļālās izglītības programmu īstenošana" un 62.resora programmu 05.00.00 "Mērķdotācijas pašvaldībām- pašvaldību izglītības iestāžu pedagogu darba samaksai un valsts sociālās apdrošināšanas obligātajām iemaksām",  lai nodrošinātu pedagogu zemākās mēneša darba algas likmes paaugstināšanu no 280 latiem uz 295 latiem (420 euro) no 2014.gada 1.septembra.</t>
  </si>
  <si>
    <t>Aatbalstīt</t>
  </si>
  <si>
    <t xml:space="preserve">22.Kultūras ministrija
</t>
  </si>
  <si>
    <t>20.00.00 Kultūrizglītība</t>
  </si>
  <si>
    <t>Paskaidrojums: Veikta līdzekļu pārdale no 62.resora "Mērķdotācijas pašvaldībām" programmas 05.00.00 "Mērķdotācijas pašvaldībām – pašvaldību izglītības iestāžu pedagogu darba samaksai un valsts sociālās apdrošināšanas obligātajām iemaksām" un 22. Kultūras ministrijas programmu 20.00.00 "Kultūrizglītība", lai nodrošinātu pedagogu darba samaksu 2014.-2016.gadā, atbilstoši 24.09.2013. Ministru kabineta sēdes protokola Nr.50 142.§ "Rīkojuma projekts  "Par apropriācijas pārdali starp ministrijām" 3. un 4.punktā noteiktajam</t>
  </si>
  <si>
    <t>21.00.00  Kultūras mantojums</t>
  </si>
  <si>
    <t>Paskaidrojums: Veikta līdzekļu pārdale no 62.resora "Mērķdotācijas pašvaldībām" programmas 02.00.00 programmas Mērķdotācijas pašvaldību tautas mākslas kolektīvu vadītāju darba samaksai un valsts sociālās apdrošināšanas obligātajām iemaksām" uz Kultūras ministrijas programmu 21.00.00 "Kultūras mantojums", lai atbilstoši Dziesmu svētku likumā noteiktajam nodrošinātu darba samaksu trešo personu dibinātu māksliniecisko kolektīvu vadītājiem un lai ievērotu vienlīdzības principu</t>
  </si>
  <si>
    <t>05.00.00 Mērķdotācijas pašvaldībām – pašvaldību izglītības iestāžu pedagogu darba samaksai un valsts sociālās apdrošināšanas obligātajām iemaksām</t>
  </si>
  <si>
    <t>04.01.00 Ieslodzījumu vietas</t>
  </si>
  <si>
    <t>Paskaidrojums: Lai nodrošinātu pedagogu darba samaksu 2014.-2016.gadā, veikta līdzekļu pārdale no 62.resora "Mērķdotācijas pašvaldībām" programmas 05.00.00 "Mērķdotācijas pašvaldībām – pašvaldību izglītības iestāžu pedagogu darba samaksai un valsts sociālās apdrošināšanas obligātajām iemaksām" uz Tieslietu ministrijas apakšprogrammu 04.01.00 "Ieslsodzījumu vietas", atbilstoši Ministru kabineta 2013.gada 24.septembra sēdes protokola Nr.50 142.§ 3.punktā noteiktajam</t>
  </si>
  <si>
    <r>
      <t xml:space="preserve">Paskaidrojums: Veikta līdzekļu pārdale starp 62.resora programmu 05.00.00 "Mērķdotācijas pašvaldībām- pašvaldību izglītības iestāžu pedagogu darba samaksai un valsts sociālās apdrošināšanas obligātajām iemaksām" un  apakšprogrammu 09.10.00 "Mirjāņu sporta ģimnāzija"atbilstoši Ministru kabineta 2013.gada 24.septembra sēdes protokola Nr.50 142.§ 3.punktā noteiktajam, lai nodrošinātu pedagogu darba samaksu un valsts sociālās apdrošināšanas obligātās iemaksās privātajās mācību iestādēs (piemaksai pedagogiem par iegūtajām kvalitātes pakāpēm) </t>
    </r>
    <r>
      <rPr>
        <i/>
        <sz val="10"/>
        <rFont val="Arial"/>
        <family val="2"/>
        <charset val="186"/>
      </rPr>
      <t>.</t>
    </r>
  </si>
  <si>
    <r>
      <t xml:space="preserve">Paskaidrojums: Veikta līdzekļu pārdale starp 62.resora programmu 05.00.00 "Mērķdotācijas pašvaldībām- pašvaldību izglītības iestāžu pedagogu darba samaksai un valsts sociālās apdrošināšanas obligātajām iemaksām" un  apakšprogrammu 09.19.00 "Finansējums profesionālās ievirzes sporta izglītības programmu  pedagogu darba samaksai un valsts sociālās apdrošināšanas  obligātajām iemaksām" atbilstoši Ministru kabineta 2013.gada 24.septembra sēdes protokola Nr.50 142.§ 3.punktā noteiktajam, lai nodrošinātu pedagogu darba samaksu un valsts sociālās apdrošināšanas obligātās iemaksās  (piemaksai pedagogiem par iegūtajām kvalitātes pakāpēm) </t>
    </r>
    <r>
      <rPr>
        <i/>
        <sz val="10"/>
        <rFont val="Arial"/>
        <family val="2"/>
        <charset val="186"/>
      </rPr>
      <t>.</t>
    </r>
  </si>
  <si>
    <t>I. No 2014.gada 1.janvāra līdz 2014.gada 31.augustam</t>
  </si>
  <si>
    <t>Euro</t>
  </si>
  <si>
    <t>Republikas pilsētas un novadi</t>
  </si>
  <si>
    <t>Kopā</t>
  </si>
  <si>
    <t>tajā skaitā:</t>
  </si>
  <si>
    <t>3.kvalitātes pakāpe</t>
  </si>
  <si>
    <t>4.kvalitātes pakāpe</t>
  </si>
  <si>
    <t>5.kvalitātes pakāpe</t>
  </si>
  <si>
    <t>KOPĀ</t>
  </si>
  <si>
    <t>Rīga</t>
  </si>
  <si>
    <t xml:space="preserve">Daugavpils </t>
  </si>
  <si>
    <t xml:space="preserve">Jēkabpils </t>
  </si>
  <si>
    <t>Jelgava</t>
  </si>
  <si>
    <t>Jūrmala</t>
  </si>
  <si>
    <t>Liepāja</t>
  </si>
  <si>
    <t>Rēzekne</t>
  </si>
  <si>
    <t>Valmiera</t>
  </si>
  <si>
    <t>Ventspils</t>
  </si>
  <si>
    <t>Ādažu novads</t>
  </si>
  <si>
    <t>Aglonas novads</t>
  </si>
  <si>
    <t>Aizkraukles novads</t>
  </si>
  <si>
    <t>Aizputes novads</t>
  </si>
  <si>
    <t>Aknīstes novads</t>
  </si>
  <si>
    <t>Alojas novads</t>
  </si>
  <si>
    <t>Alsungas novads</t>
  </si>
  <si>
    <t>Alūksnes novads</t>
  </si>
  <si>
    <t>Amatas novads</t>
  </si>
  <si>
    <t>Apes novads</t>
  </si>
  <si>
    <t>Auces novads</t>
  </si>
  <si>
    <t xml:space="preserve">Babītes novads </t>
  </si>
  <si>
    <t>Baldones novads</t>
  </si>
  <si>
    <t>Baltinavas novads</t>
  </si>
  <si>
    <t>Balvu novads</t>
  </si>
  <si>
    <t>Bauskas novads</t>
  </si>
  <si>
    <t>Beverīnas novads</t>
  </si>
  <si>
    <t>Brocēnu novads</t>
  </si>
  <si>
    <t>Burtnieku novads</t>
  </si>
  <si>
    <t>Carnikavas novads</t>
  </si>
  <si>
    <t>Cēsu novads</t>
  </si>
  <si>
    <t>Cesvaines novads</t>
  </si>
  <si>
    <t>Ciblas novads</t>
  </si>
  <si>
    <t>Dagdas novads</t>
  </si>
  <si>
    <t>Daugavpils novads</t>
  </si>
  <si>
    <t>Dobeles novads</t>
  </si>
  <si>
    <t>Dundagas novads</t>
  </si>
  <si>
    <t>Durbes novads</t>
  </si>
  <si>
    <t>Engures novads</t>
  </si>
  <si>
    <t>Ērgļu novads</t>
  </si>
  <si>
    <t>Garkalnes novads</t>
  </si>
  <si>
    <t>Grobiņas novads</t>
  </si>
  <si>
    <t>Gulbenes novads</t>
  </si>
  <si>
    <t>Iecavas novads</t>
  </si>
  <si>
    <t>Ikšķiles novads</t>
  </si>
  <si>
    <t>Ilūkstes novads</t>
  </si>
  <si>
    <t>Inčukalna novads</t>
  </si>
  <si>
    <t>Jaunjelgavas novads</t>
  </si>
  <si>
    <t>Jaunpiebalgas novads</t>
  </si>
  <si>
    <t>Jaunpils novads</t>
  </si>
  <si>
    <t>Jēkabpils novads</t>
  </si>
  <si>
    <t>Jelgavas novads</t>
  </si>
  <si>
    <t>Kandavas novads</t>
  </si>
  <si>
    <t>Kārsavas novads</t>
  </si>
  <si>
    <t>Kocēnu novads</t>
  </si>
  <si>
    <t>Kokneses novads</t>
  </si>
  <si>
    <t>Krāslavas novads</t>
  </si>
  <si>
    <t>Krimuldas novads</t>
  </si>
  <si>
    <t>Krustpils novads</t>
  </si>
  <si>
    <t>Kuldīgas novads</t>
  </si>
  <si>
    <t>Ķeguma novads</t>
  </si>
  <si>
    <t>Ķekavas novads</t>
  </si>
  <si>
    <t>Lielvārdes novads</t>
  </si>
  <si>
    <t>Līgatnes novads</t>
  </si>
  <si>
    <t>Limbažu novads</t>
  </si>
  <si>
    <t>Līvānu novads</t>
  </si>
  <si>
    <t>Lubānas novads</t>
  </si>
  <si>
    <t>Ludzas novads</t>
  </si>
  <si>
    <t>Madonas novads</t>
  </si>
  <si>
    <t>Mālpils novads</t>
  </si>
  <si>
    <t>Mārupes novads</t>
  </si>
  <si>
    <t>Mazsalacas novads</t>
  </si>
  <si>
    <t>Mērsraga novads</t>
  </si>
  <si>
    <t>Naukšēnu novads</t>
  </si>
  <si>
    <t>Neretas novads</t>
  </si>
  <si>
    <t>Nīcas novads</t>
  </si>
  <si>
    <t>Ogres novads</t>
  </si>
  <si>
    <t>Olaines novads</t>
  </si>
  <si>
    <t>Ozolnieku novads</t>
  </si>
  <si>
    <t>Pārgaujas novads</t>
  </si>
  <si>
    <t>Pāvilostas novads</t>
  </si>
  <si>
    <t>Pļaviņu novads</t>
  </si>
  <si>
    <t>Preiļu novads</t>
  </si>
  <si>
    <t>Priekules novads</t>
  </si>
  <si>
    <t>Priekuļu novads</t>
  </si>
  <si>
    <t>Raunas novads</t>
  </si>
  <si>
    <t>Rēzeknes novads</t>
  </si>
  <si>
    <t>Riebiņu novads</t>
  </si>
  <si>
    <t>Rojas novads</t>
  </si>
  <si>
    <t>Ropažu novads</t>
  </si>
  <si>
    <t>Rucavas novads</t>
  </si>
  <si>
    <t>Rugāju novads</t>
  </si>
  <si>
    <t>Rūjienas novads</t>
  </si>
  <si>
    <t>Rundāles novads</t>
  </si>
  <si>
    <t>Salacgrīvas novads</t>
  </si>
  <si>
    <t>Salas novads</t>
  </si>
  <si>
    <t>Salaspils novads</t>
  </si>
  <si>
    <t>Saldus novads</t>
  </si>
  <si>
    <t>Saulkrastu novads</t>
  </si>
  <si>
    <t>Sējas novads</t>
  </si>
  <si>
    <t>Siguldas novads</t>
  </si>
  <si>
    <t>Skrīveru novads</t>
  </si>
  <si>
    <t>Skrundas novads</t>
  </si>
  <si>
    <t>Smiltenes novads</t>
  </si>
  <si>
    <t>Stopiņu novads</t>
  </si>
  <si>
    <t>Strenču novads</t>
  </si>
  <si>
    <t>Talsu novads</t>
  </si>
  <si>
    <t>Tērvetes novads</t>
  </si>
  <si>
    <t>Tukuma novads</t>
  </si>
  <si>
    <t>Vaiņodes novads</t>
  </si>
  <si>
    <t>Valkas novads</t>
  </si>
  <si>
    <t>Varakļānu novads</t>
  </si>
  <si>
    <t>Vārkavas novads</t>
  </si>
  <si>
    <t>Vecpiebalgas novads</t>
  </si>
  <si>
    <t>Vecumnieku novads</t>
  </si>
  <si>
    <t>Ventspils novads</t>
  </si>
  <si>
    <t>Viesītes novads</t>
  </si>
  <si>
    <t>Viļakas novads</t>
  </si>
  <si>
    <t>Viļānu novads</t>
  </si>
  <si>
    <t>Zilupes novads</t>
  </si>
  <si>
    <t>II.  No 2014.gada 1.septembra līdz 2014.gada 31.decembrim</t>
  </si>
  <si>
    <t>Nesadalītie līdzekļi</t>
  </si>
  <si>
    <t>PAVISAM KOPĀ</t>
  </si>
  <si>
    <t>* Mērķdotācijas sadalījumu pašvaldībām Izglītības un zinātnes ministrija iesniegs uz likumprojekta izskatīšanu Saeimā otrajā lasījumā, kad būs apkopota informācija par skolēnu skaitu izglītības iestādēs 2013.gada 1.septembrī.</t>
  </si>
  <si>
    <t>Jēkabpils</t>
  </si>
  <si>
    <t>Pedagogu darba samaksai un valsts sociālās apdrošināšanas obligātajām iemaksām 
(Euro)</t>
  </si>
  <si>
    <t xml:space="preserve">Pavisam kopā 
</t>
  </si>
  <si>
    <t xml:space="preserve">Pedagogu darba samaksai un valsts sociālās apdrošināšanas obligātajām iemaksām 
</t>
  </si>
  <si>
    <t>Pavisam kopā</t>
  </si>
  <si>
    <t>Daugavpils</t>
  </si>
  <si>
    <t>Ventspils pilsēta</t>
  </si>
  <si>
    <t>KOPĀ:</t>
  </si>
  <si>
    <t>* Mērķdotācijas sadalījumu pašvaldībām Kultūras ministrija iesniegs uz likumprojekta izskatīšanu Saeimā otrajā lasījumā</t>
  </si>
  <si>
    <t>3) pašvaldību izglītības iestādēs bērnu no piecu gadu vecuma izglītošanā nodarbināto pedagogu darba samaksai un valsts sociālās apdrošināšanas obligātajām iemaksām 20 421 734 euro apmērā saskaņā ar 9.pielikumu;</t>
  </si>
  <si>
    <t>Paskaidrojums: Ministru prezidenta rezolūcija Nr.111-1/99 – Papildu nepieciešamais finansējums pedagogu zemākās mēneša darba algas likmes paaugstināšanai no 280 latiem uz 295 latiem (420 euro) no 2014.gada 1.septembra.
 Līdzekļu pārdale veikta no 74.resora " Gadskārtējā valsts budžeta izpildes procesā pārdalāmais finansējums" programmas 02.00.00. „Līdzekļi neparedzētiem gadījumiem” uz 62.resoru „Mērķdotācijas pašvaldībām” programmu 05.00.00. „Mērķdotācijas pašvaldībām – pašvaldību izglītības iestāžu pedagogu darba samaksai un valsts sociālās apdrošināšanas obligātajām iemaksām”</t>
  </si>
  <si>
    <t>Paskaidrojums: Ministru prezidenta rezolūcija Nr.111-1/99 – Papildu nepieciešamais finansējums pedagogu zemākās mēneša darba algas likmes paaugstināšanai no 280 latiem uz 295 latiem (420 euro) no 2014.gada 1.septembra.</t>
  </si>
  <si>
    <t>Paskaidrojums: Veikta līdzekļu pārdale starp 15.Izglītības un zinātnes ministrijas apakšprogrammu 02.01.00"Profesionļālās izglītības programmu īstenošana"un 62.resora programmu 05.00.00 "Mērķdotācijas pašvaldībām- pašvaldību izglītības iestāžu pedagogu darba samaksai un valsts sociālās apdrošināšanas obligātajām iemaksām",  lai nodrošinātu pedagogu zemākās mēneša darba algas likmes paaugstināšanu no 280 latiem uz 295 latiem (420 euro) no 2014.gada 1.septembra.</t>
  </si>
  <si>
    <t>02.00.00.Līdzekļi neparedzētiem gadījumiem</t>
  </si>
  <si>
    <t>05.00.00.Mērķdotācijas pašvaldībām – pašvaldību izglītības iestāžu pedagogu darba samaksai un valsts sociālās apdrošināšanas obligātajām iemaksām</t>
  </si>
  <si>
    <t xml:space="preserve">74.Gadskārtējā valsts budžeta izpildes procesā pārdalāmais finansējums </t>
  </si>
  <si>
    <t xml:space="preserve">62.Mērķdotācijas pašvaldībām </t>
  </si>
  <si>
    <t>Paskaidrojums: palielināts finansējums tālākā laika posmā, lai nodrošinātu iemaksas Eiropas Stabilitātes mehānisma kapitālā.</t>
  </si>
  <si>
    <r>
      <t>Paskaidrojums:  Veselības ministrijas apakšprogrammā 33.03.00 "Kompensējamo medikamentu un materiālu apmaksāšana" samazināti izdevumi subsīdijām un dotācijām un apakšprogrammā 33.01.00 "Ārstniecība" palielināti izdevumi subsīdijām un dotācijām, lai nodrošinātu specifiskā imūnglobulīna - monoklonālās antivielas Palivizumabum (Synagis), kas pasargā bērnus no saslimšanas ar respiratori sincitiālā vīrusa (RSV) izraisītām saslimšanām, iegādi ambulatorās vai stacionārās aprūpes ietvaros. Nacionālais veselības dienests kā veselības aprūpes līdzekļu administrētājs atbilstoši Ministru kabineta 2006.gada 31.oktobra noteikumu Nr.899 „Ambulatorajai ārstēšanai paredzēto zāļu un medicīnisko ierīču iegādes izdevumu kompensācijas kārtība” XII nodaļā noteiktajam nodrošina zāļu iegādes izdevumu kompensāciju individuāliem pacientiem. Individuālās kompensācijas sistēmas ietvaros pēdējos gados tiek nodrošināts arī specifiskais imūnglobulīns - monoklonālā antiviela Palivizumabum (Synagis), kas pasargā bērnus no saslimšanas ar respiratori sincitiālā vīrusa (RSV) izraisītām saslimšanām. RSV īpaši bīstams pirmajā dzīves gadā ir neiznēsātiem jaundzimušajiem, kā arī zīdaiņiem ar hronisku plaušu slimību un iedzimtām sirdskaitēm. Medikaments jāievada sezonas laikā, kad paredzams palielināts RSV infekcijas risks (orientējoši no oktobra līdz aprīlim) 1 reizi mēnesī. Ņemot vērā, ka RSV saslimšanu profilakse ir būtiska augsta riska priekšlaicīgi dzimušiem bērniem (turklāt šo bērnu skaits ar katru gadu pieaug), kā arī to, cik nozīmīga ir laicīga imunizācijas plānošana,  kā arī medikamenta uzglabāšana (transportēšana) nepieciešamajos "aukstuma ķēdes" apstākļos,  NVD uzskata par lietderīgu šo medikamentu nodrošināt ambulatorās aprūpes ietvaros, veicot grozījumus Ministru kabineta 2006.gada 19.decembra noteikumu Nr. 1046 „Veselības aprūpes organizēšanas un finansēšanas kārtība” 18. pielikumā, papildinot to ar  jaunu manipulāciju 02094 „Piemaksa par monoklonālās antivielas Palivizumabum, 50 mg, lietošanu” un 02095 „Piemaksa par monoklonālās antivielas Palivizumabum, 100 mg, lietošanu”.  Šādā gadījumā katras ārstniecības iestādes speciālisti (neonatologi) labāk varēs plānot nepieciešamo medikamenta apjomu, zinot konkrētu augsta riska grupas bērnu skaitu konkrētajā sezonā, tiks  nodrošināti optimāli apstākļi, lai saglabātu maksimālu medikamenta efektivitāti, kā arī  samazināsies administratīvais slogs. Turklāt nodrošinot profilaksi ar Palivizumabum caur slimnīcām, nevis aptiekām, zāļu izmaksas būs zemākas, jo nebūs aptieku uzcenojuma. Tas nozīmē, ka šis medikaments turpmāk netiks apmaksāts kā individuāli kompensējamais, bet tiks apmaksāts medicīniskās manipulācijas ietvaros kā ambulatorā vai stacionārā ārstēšanā apmaksājamais medikaments, kura iepirkumu nepieciešamajā daudzumā veiks ārstniecības iestādes.
Līdz ar to nepieciešama līdzekļu pārdale no apakšprogrammas 33.03.00 "Kompensējamo medikamentu un materiālu apmaksāšana" uz apakšprogrammu 33.01.00 "Ārstniecība". Atbilstoši  NVD aprēķiniem, kas balstīti uz 2012.gada faktiskajiem izdevumiem šai profilaktiskajai terapijai (234 418 lati = 333 547 euro uz 100 pacientiem jeb 2 344,2 lati (3 335,5 euro) uz vienu pacientu gadā) un speciālistu prognozēm par iespējamo pacientu skaitu turpmākajos gados, pārdalāmais finansējums ir:  3 335,5 euro (viena pacienta izmaksas gadā)</t>
    </r>
    <r>
      <rPr>
        <sz val="10"/>
        <rFont val="Calibri"/>
        <family val="2"/>
        <charset val="186"/>
      </rPr>
      <t>×</t>
    </r>
    <r>
      <rPr>
        <i/>
        <sz val="10"/>
        <rFont val="Times New Roman"/>
        <family val="1"/>
        <charset val="186"/>
      </rPr>
      <t xml:space="preserve"> 140 pacienti (BKUS prognoze) = 466 970 euro.
Minētā līdzekļu pārdale attiecināma arī uz 2015. un 2016.gadu. Ņemot vērā, ka tiek veikta iekšējā līdzekļu pārdale starp Veselības ministrijas budžeta apakšprogrammām un izdevumiem subsīdijām un dotācijām, netiek ietekmēts pirmajā lasījumā pieņemtajā likumprojektā „Par vidēja termiņa budžeta ietvaru 2014., 2015. un 2016.gadam” plānotais Veselības ministrijai maksimāli pieļaujamais valsts budžeta izdevumu apjoms subsīdijām un dotācijām.</t>
    </r>
  </si>
  <si>
    <t>Papildināt likumu ar  jaunu pantu šādā redakcijā:</t>
  </si>
  <si>
    <r>
      <t xml:space="preserve">Izteikt likumprojekta 3.panta pirmo daļu šādā redakcijā:
"3.pants. (1) Apstiprināt mērķdotāciju apjomu pašvaldībām </t>
    </r>
    <r>
      <rPr>
        <u/>
        <sz val="12"/>
        <rFont val="Times New Roman"/>
        <family val="1"/>
        <charset val="186"/>
      </rPr>
      <t>323 837 500</t>
    </r>
    <r>
      <rPr>
        <sz val="12"/>
        <rFont val="Times New Roman"/>
        <family val="1"/>
        <charset val="186"/>
      </rPr>
      <t xml:space="preserve"> euro apmērā, tajā skaitā:</t>
    </r>
  </si>
  <si>
    <r>
      <t xml:space="preserve">4) māksliniecisko kolektīvu vadītāju darba samaksai un valsts sociālās apdrošināšanas obligātajām iemaksām </t>
    </r>
    <r>
      <rPr>
        <u/>
        <sz val="12"/>
        <rFont val="Times New Roman"/>
        <family val="1"/>
        <charset val="186"/>
      </rPr>
      <t>728 678</t>
    </r>
    <r>
      <rPr>
        <sz val="12"/>
        <rFont val="Times New Roman"/>
        <family val="1"/>
        <charset val="186"/>
      </rPr>
      <t xml:space="preserve"> euro apmērā saskaņā ar 10.pielikumu;"</t>
    </r>
  </si>
  <si>
    <r>
      <t xml:space="preserve">Izteikt likumprojekta 3.panta pirmās daļas 1., 2., 3.punktu šādā redakcijā:
"3.pants. (1) Apstiprināt mērķdotāciju apjomu pašvaldībām </t>
    </r>
    <r>
      <rPr>
        <u/>
        <sz val="12"/>
        <rFont val="Times New Roman"/>
        <family val="1"/>
        <charset val="186"/>
      </rPr>
      <t>323 638 226</t>
    </r>
    <r>
      <rPr>
        <sz val="12"/>
        <rFont val="Times New Roman"/>
        <family val="1"/>
        <charset val="186"/>
      </rPr>
      <t xml:space="preserve"> euro apmērā, tajā skaitā:</t>
    </r>
  </si>
  <si>
    <r>
      <t xml:space="preserve">"1) pašvaldību pamata un vispārējās vidējās izglītības iestāžu, pašvaldību speciālās izglītības iestāžu, pašvaldību profesionālās izglītības iestāžu un daļējai interešu izglītības programmu un sporta skolu pedagogu darba samaksai un valsts sociālās apdrošināšanas obligātajām iemaksām </t>
    </r>
    <r>
      <rPr>
        <u/>
        <sz val="12"/>
        <rFont val="Times New Roman"/>
        <family val="1"/>
        <charset val="186"/>
      </rPr>
      <t>228 820 266</t>
    </r>
    <r>
      <rPr>
        <sz val="12"/>
        <rFont val="Times New Roman"/>
        <family val="1"/>
        <charset val="186"/>
      </rPr>
      <t xml:space="preserve"> euro apmērā saskaņā ar 6. un 7.pielikumu;</t>
    </r>
  </si>
  <si>
    <r>
      <t xml:space="preserve">2) pašvaldību speciālajām pirmsskolas izglītības iestādēm, internātskolām, Izglītības iestāžu reģistrā reģistrētajiem attīstības un rehabilitācijas centriem un speciālajām internātskolām bērniem ar fiziskās un garīgās attīstības traucējumiem </t>
    </r>
    <r>
      <rPr>
        <u/>
        <sz val="12"/>
        <color rgb="FF000000"/>
        <rFont val="Times New Roman"/>
        <family val="1"/>
        <charset val="186"/>
      </rPr>
      <t>72 471 607</t>
    </r>
    <r>
      <rPr>
        <sz val="12"/>
        <color rgb="FF000000"/>
        <rFont val="Times New Roman"/>
        <family val="1"/>
        <charset val="186"/>
      </rPr>
      <t xml:space="preserve"> euro apmērā saskaņā ar 8.pielikumu;</t>
    </r>
  </si>
  <si>
    <r>
      <t xml:space="preserve">3) pašvaldību izglītības iestādēs bērnu no piecu gadu vecuma izglītošanā nodarbināto pedagogu darba samaksai un valsts sociālās apdrošināšanas obligātajām iemaksām </t>
    </r>
    <r>
      <rPr>
        <u/>
        <sz val="12"/>
        <rFont val="Times New Roman"/>
        <family val="1"/>
        <charset val="186"/>
      </rPr>
      <t xml:space="preserve">22 346 353 </t>
    </r>
    <r>
      <rPr>
        <sz val="12"/>
        <rFont val="Times New Roman"/>
        <family val="1"/>
        <charset val="186"/>
      </rPr>
      <t>euro apmērā saskaņā ar 9.pielikumu;"</t>
    </r>
  </si>
  <si>
    <r>
      <t>3.pants. </t>
    </r>
    <r>
      <rPr>
        <sz val="12"/>
        <rFont val="Times New Roman"/>
        <family val="1"/>
        <charset val="186"/>
      </rPr>
      <t>(1)</t>
    </r>
    <r>
      <rPr>
        <b/>
        <sz val="12"/>
        <rFont val="Times New Roman"/>
        <family val="1"/>
        <charset val="186"/>
      </rPr>
      <t> </t>
    </r>
    <r>
      <rPr>
        <sz val="12"/>
        <color indexed="8"/>
        <rFont val="Times New Roman"/>
        <family val="1"/>
        <charset val="186"/>
      </rPr>
      <t>Apstiprināt mērķdotāciju apjomu pašvaldībām 323 895 415 euro apmērā, tajā skaitā:</t>
    </r>
  </si>
  <si>
    <r>
      <t>Izteikt likumprojekta 5.pantu šādā redakcijā:
"</t>
    </r>
    <r>
      <rPr>
        <b/>
        <sz val="12"/>
        <color indexed="8"/>
        <rFont val="Times New Roman"/>
        <family val="1"/>
        <charset val="186"/>
      </rPr>
      <t>5.pants</t>
    </r>
    <r>
      <rPr>
        <sz val="12"/>
        <color indexed="8"/>
        <rFont val="Times New Roman"/>
        <family val="1"/>
        <charset val="186"/>
      </rPr>
      <t xml:space="preserve">. Finanšu ministrija, </t>
    </r>
    <r>
      <rPr>
        <u/>
        <sz val="12"/>
        <color indexed="8"/>
        <rFont val="Times New Roman"/>
        <family val="1"/>
        <charset val="186"/>
      </rPr>
      <t xml:space="preserve">veicot pašvaldību finanšu izlīdzināšanas aprēķinu, piemēro likuma “Par pašvaldību finanšu izlīdzināšanu” 9.pantā noteiktos kritērijus un </t>
    </r>
    <r>
      <rPr>
        <sz val="12"/>
        <color indexed="8"/>
        <rFont val="Times New Roman"/>
        <family val="1"/>
        <charset val="186"/>
      </rPr>
      <t>izmanto nekustamā īpašuma nodokļa prognozi (zemei ar 25 procentu pieauguma ierobežojumu), ko pašvaldības ir aprēķinājušas un iesniegušas Finanšu ministrijai, pamatojoties uz Ministru kabineta 2010.gada 24.augusta noteikumiem Nr.802 „Noteikumi par nekustamā īpašuma nodokļa prognozi”".</t>
    </r>
  </si>
  <si>
    <t xml:space="preserve">18.Labklājības ministrija </t>
  </si>
  <si>
    <t>04.00.00 Valsts atbalsts sociālajai apdrošināšanai</t>
  </si>
  <si>
    <t>Paskaidrojums: Labklājības ministrijas pamatbudžeta programmā 04.00.00 "Valsts atbalsts sociālajai apdrošināšanai" palielināti valsts budžeta uzturēšanas izdevumu transferti no valsts pamatbudžeta uz valsts speciālā budžeta apakšprogrammu 04.04.00 "Invaliditātes, maternitātes un slimības speciālais budžets", lai, sākot ar 2014.gada 1.janvāri, nodrošinātu vecāku pabalsta minimālā apmēra mēnesī paaugstināšanu no 142.29 EUR (100 Ls) uz 171 EUR (120 Ls)  sociāli apdrošinātām personām par bērna kopšanu līdz 1,5 gadiem atbilstoši Latvijas Republikas 11.Saeimas frakciju (Nacionālā apvienība „Visu Latvijai!”-„TB/LNNK”, Frakcija VIENOTĪBA, Reformu partijas frakcija), kā arī pie frakcijām nepiederošo deputātu un ekspertu un NVO pārstāvju 2012.gada 23.oktobrī parakstītajā Vienošanās protokolā par valsts atbalstu dzimstības veicināšanai un ģimenēm ar bērniem paredzētajam pasākumam (6.punktam), Ministru kabineta 01.10.2013. sēdes protokollēmuma Nr.51 50.§ „Par demogrāfijas atbalsta pasākumiem 2014.gadā” 1.1.apakšpunktam un izskatīšanai Saeimā iesniegtajam likumprojektam "Grozījumi likumā "Par maternitātes un slimību apdrošināšanu"" (atbalstīts Ministru kabineta 15.10.2013.sēdē, prot.Nr.54, 34.§ ).
Vecāku pabalsta saņēmēju skaits, kuriem vecāku pabalsts 2014.gadā tiks piešķirts minimālajā apmērā, būs 1870 personas (vidēji mēnesī) un vecāku pabalsta minimālais apmērs vidēji pieaugs par 28,01 EUR mēnesī, 2014.gadā vecāku pabalsta minimālā apmēra paaugstināšanai līdz 171 EUR (120 Ls) mēnesī nepieciešami papildu izdevumi 628 464 euro apmērā.
Pasākums veicinās sociāli apdrošinātu ģimeņu ar bērniem vecumā līdz pusotram gadam labklājību.
Priekšlikums ir daļa no demogrāfijas pasākumu kopuma.</t>
  </si>
  <si>
    <t>likumprojektam „Par vidēja termiņa budžeta ietvaru 2014, 2015. un 2016.gadam”</t>
  </si>
  <si>
    <t>Paskaidrojums: Labklājības ministrijas pamatbudžeta programmā 04.00.00 "Valsts atbalsts sociālajai apdrošināšanai" palielināti valsts budžeta uzturēšanas izdevumu transferti no valsts pamatbudžeta uz valsts speciālā budžeta apakšprogrammu 04.04.00 "Invaliditātes, maternitātes un slimības speciālais budžets", lai, sākot ar 2014.gada 1.janvāri, nodrošinātu vecāku pabalsta minimālā apmēra mēnesī paaugstināšanu no 142.29 EUR (100 Ls) uz 171 EUR (120 Ls)  sociāli apdrošinātām personām par bērna kopšanu līdz 1,5 gadiem atbilstoši Latvijas Republikas 11.Saeimas frakciju (Nacionālā apvienība „Visu Latvijai!”-„TB/LNNK”, Frakcija VIENOTĪBA, Reformu partijas frakcija), kā arī pie frakcijām nepiederošo deputātu un ekspertu un NVO pārstāvju 2012.gada 23.oktobrī parakstītajā Vienošanās protokolā par valsts atbalstu dzimstības veicināšanai un ģimenēm ar bērniem paredzētajam pasākumam (6.punktam), Ministru kabineta 01.10.2013. sēdes protokollēmuma Nr.51 50.§ „Par demogrāfijas atbalsta pasākumiem 2014.gadā” 1.1.apakšpunktam un izskatīšanai Saeimā iesniegtajam likumprojektam "Grozījumi likumā "Par maternitātes un slimību apdrošināšanu"" (atbalstīts Ministru kabineta 15.10.2013.sēdē, prot.Nr.54, 34.§ ).
Vecāku pabalsta saņēmēju skaits, kuriem vecāku pabalsts 2014.gadā tiks piešķirts minimālajā apmērā, būs 1870 personas (vidēji mēnesī) un vecāku pabalsta minimālais apmērs vidēji pieaugs par 28,01 EUR mēnesī. Papildu izdevumi vecāku pabalsta minimālā apmēra paaugstināšanai līdz 171 EUR (120 Ls) mēnesī:
2014.gadā: 628 464 euro;
2015.gadā: 2 629 772 euro;
2016.gadā: 4 216 782 euro.
Pasākums veicinās sociāli apdrošinātu ģimeņu ar bērniem vecumā līdz pusotram gadam labklājību.
Priekšlikums ir daļa no demogrāfijas pasākumu kopuma.</t>
  </si>
  <si>
    <t>20.01.00 Valsts sociālie pabalsti</t>
  </si>
  <si>
    <t>No valsts budžeta daļēji finansētu atvasinātu publisku personu un budžeta nefinansēto iestāžu transferti</t>
  </si>
  <si>
    <t xml:space="preserve">Paskaidrojums: Labklājības ministrijas pamatbudžeta apakšprogrammā 20.01.00 "Valsts sociālie pabalsti" palielināti izdevumi sociālajiem pabalstiem, lai nodrošinātu bērna kopšanas pabalsta izmaksas 2014.gadā sociāli apdrošinātām personām, kuras kopj bērnu līdz 1 gada vecumam un kuras atsāks strādāt 2013.gada novembrī-decembrī. Priekšlikums sagatavots, pamatojoties uz š.g. 17.oktobrī Saeimā 2.lasījumā pieņemtajiem grozījumiem Valsts sociālo pabalstu likumā. 
Ievērojot, ka Saeima 2.lasījumā neatbalstīja likumprojekta spēkā stāšanos no 2014.gada 1.janvāra un  likumā nenoteica citu spēkā stāšanās termiņu, tad atbilstoši Satversmes 69.pantam Valsts Prezidents izsludina Saeimā pieņemtos likumus ne agrāk kā desmitā dienā un ne vēlāk ka divdesmit pirmajā dienā pēc to pieņemšanas un likums stājas spēkā četrpadsmit dienas pēc izsludināšanas, ja likumā nav noteikts cits termiņš.
Vienlaikus likumprojekta "Grozījumi Valsts sociālo pabalstu likumā" izskatīšanas gaitā Saeimā LM vērsa uzmanību uz faktu, ka sakarā ar euro ieviešanu 2014.gadā, pašreiz Valsts sociālās apdrošināšanas aģentūrā pielāgojot Sociālās apdrošināšanas informācijas sistēmu darbam ar euro, kas turpināsies līdz 2013.gada decembrim, VSAA administratīvās spējas normatīvo tiesību aktu grozījumu īstenošanai 2013.gadā ir stipri ierobežotas. Līdz ar to Saeimā pieņemtie grozījumi Valsts sociālo pabalstu likumā noteiktā tiesiskā regulējuma faktisku piemērošanu VSAA varēs nodrošināt ne agrāk par 2014.gada 1.aprīli, jo tā realizācija Sociālās apdrošināšanas informācijas sistēmā ir sarežģīta. Līdz ar to nepieciešams papildu finansējums 331 536 euro  (233 000 Ls) apmērā, lai nodrošinātu bērna kopšanas pabalsta izmaksas sociāli apdrošinātām personām, kuras atsāks strādāt 2013.gada novembrī-decembrī .
Aprēķinot valsts budžeta izdevumus bērna kopšanas pabalsta izmaksām par personām, kuras izvēlēsies strādāt līdz bērna gada vecumam, tiek izmantots pieņēmums, ka personu īpatsvars, kuras izvēlēsies strādāt vecāku pabalsta izmaksas periodā, palielināsies no pašreizējiem 2% (VSAA dati par nodarbināto personu īpatsvaru vecāku pabalsta saņēmēju kopskaitā 2012.gadā vidēji mēnesī) līdz 10% un tās pārsvarā būs vecāku pabalsta minimālā apmēra saņēmēji, jeb saņēmēji, kuriem saņemtā vecāka pabalsta apmērs būs līdzvērtīgs bērna kopšanas pabalsta apmēram, pieņemot, ka vecāku pabalsta saņēmējiem ar augstāku vecāku pabalsta apmēru pārsvarā nebūs izdevīgi apvienot bērna kopšanas pabalsta saņemšanu ar darbu.
Aprēķinot valsts pamatbudžeta izdevumus bērna kopšanas pabalsta izmaksām, pieņemts, ka 10% no vecāku pabalsta saņēmējiem saņems bērna kopšanas pabalstu, prognozēts, ka attiecīgie likuma grozījumi varētu stāties spēkā no 2013.gada 1.novembrī, un izmaksām plānots noteikt pārejas periodu, izmaksas veicot 2014.gadā.
Līdz ar to papildu nepieciešamie izdevumi plānoti 2 mēnešiem: 142.29 EUR (100 Ls) x 2 mēneši x 1 165 personas = 331 536 EUR. Aprēķinā izmantots pieņēmums, ka 10% no vecāku pabalsta saņēmējiem atsāk strādāt  (t.i. 10% no 11 652 (2014.gadā plānotais vēcāku pabalstu saņēmēju skaits vidēji mēnesī). 
Pasākums veicinās sociāli apdrošinātu ģimeņu ar bērniem vecumā līdz pusotram gadam labklājību. </t>
  </si>
  <si>
    <t xml:space="preserve">Paskaidrojums: Labklājības ministrijas pamatbudžeta apakšprogrammā 20.01.00 "Valsts sociālie pabalsti" palielināti izdevumi sociālajiem pabalstiem, lai nodrošinātu bērna kopšanas pabalsta izmaksas 2014.gadā sociāli apdrošinātām personām, kuras kopj bērnu līdz 1 gada vecumam un kuras atsāks strādāt 2013.gada novembrī-decembrī. Priekšlikums sagatavots, pamatojoties uz š.g. 17.oktobrī Saeimā 2.lasījumā pieņemtajiem grozījumiem Valsts sociālo pabalstu likumā. 
Ievērojot, ka Saeima 2.lasījumā neatbalstīja likumprojekta spēkā stāšanos no 2014.gada 1.janvāra un  likumā nenoteica citu spēkā stāšanās termiņu, tad atbilstoši Satversmes 69.pantam Valsts Prezidents izsludina Saeimā pieņemtos likumus ne agrāk kā desmitā dienā un ne vēlāk ka divdesmit pirmajā dienā pēc to pieņemšanas un likums stājas spēkā četrpadsmit dienas pēc izsludināšanas, ja likumā nav noteikts cits termiņš.
Vienlaikus likumprojekta "Grozījumi Valsts sociālo pabalstu likumā" izskatīšanas gaitā Saeimā LM vērsa uzmanību uz faktu, ka sakarā ar euro ieviešanu 2014.gadā, pašreiz Valsts sociālās apdrošināšanas aģentūrā pielāgojot Sociālās apdrošināšanas informācijas sistēmu darbam ar euro, kas turpināsies līdz 2013.gada decembrim, VSAA administratīvās spējas normatīvo tiesību aktu grozījumu īstenošanai 2013.gadā ir stipri ierobežotas. Līdz ar to Saeimā pieņemtie grozījumi Valsts sociālo pabalstu likumā noteiktā tiesiskā regulējuma faktisku piemērošanu VSAA varēs nodrošināt ne agrāk par 2014.gada 1.aprīli, jo tā realizācija Sociālās apdrošināšanas informācijas sistēmā ir sarežģīta. Līdz ar to nepieciešams papildu finansējums 331 536 euro (233 000 Ls) apmērā, lai nodrošinātu bērna kopšanas pabalsta izmaksas sociāli apdrošinātām personām, kuras atsāks strādāt 2013.gada novembrī-decembrī .
Aprēķinot valsts budžeta izdevumus bērna kopšanas pabalsta izmaksām par personām, kuras izvēlēsies strādāt līdz bērna gada vecumam, tiek izmantots pieņēmums, ka personu īpatsvars, kuras izvēlēsies strādāt vecāku pabalsta izmaksas periodā, palielināsies no pašreizējiem 2% (VSAA dati par nodarbināto personu īpatsvaru vecāku pabalsta saņēmēju kopskaitā 2012.gadā vidēji mēnesī) līdz 10% un tās pārsvarā būs vecāku pabalsta minimālā apmēra saņēmēji, jeb saņēmēji, kuriem saņemtā vecāka pabalsta apmērs būs līdzvērtīgs bērna kopšanas pabalsta apmēram, pieņemot, ka vecāku pabalsta saņēmējiem ar augstāku vecāku pabalsta apmēru pārsvarā nebūs izdevīgi apvienot bērna kopšanas pabalsta saņemšanu ar darbu.
Aprēķinot valsts pamatbudžeta izdevumus bērna kopšanas pabalsta izmaksām, pieņemts, ka 10% no vecāku pabalsta saņēmējiem saņems bērna kopšanas pabalstu, prognozēts, ka attiecīgie likuma grozījumi varētu stāties spēkā no 2013.gada 1.novembrī, un izmaksām plānots noteikt pārejas periodu, izmaksas veicot 2014.gadā.
Līdz ar to papildu nepieciešamie izdevumi plānoti 2 mēnešiem: 142.29 EUR (100 Ls) x 2 mēneši x 1 165 personas = 331 536 EUR. Aprēķinā izmantots pieņēmums, ka 10% no vecāku pabalsta saņēmējiem atsāk strādāt  (t.i. 10% no 11 652) (2014.gadā plānotais vēcāku pabalstu saņēmēju skaits vidēji mēnesī). 
Pasākums veicinās sociāli apdrošinātu ģimeņu ar bērniem vecumā līdz pusotram gadam labklājību. </t>
  </si>
  <si>
    <t>18.Labklājības ministrija (speciālais budžets)</t>
  </si>
  <si>
    <t>18.Labklājības ministrija (pamatbudžets)</t>
  </si>
  <si>
    <t>5.pielikums</t>
  </si>
  <si>
    <t>04.04.00 Invaliditātes, maternitātes un slimības speciālais budžets</t>
  </si>
  <si>
    <t>Ieņēmumi - kopā</t>
  </si>
  <si>
    <t>Nodokļu ieņēmumi</t>
  </si>
  <si>
    <t>Sociālās apdrošināšanas iemaksas - kopā</t>
  </si>
  <si>
    <t>Sociālās apdrošināšanas iemaksas</t>
  </si>
  <si>
    <t>Ieņēmumi valsts speciālajā budžetā no valsts sociālās apdrošināšanas obligāto iemaksu sadales</t>
  </si>
  <si>
    <t>Valsts sociālās apdrošināšanas obligātās iemaksas invaliditātes, maternitātes un slimības apdrošināšanai un vecāku apdrošināšanai</t>
  </si>
  <si>
    <t>Pārējie nenodokļu ieņēmumi - kopā</t>
  </si>
  <si>
    <t>Citi valsts sociālās apdrošināšanas speciālā budžeta ieņēmumi saskaņā ar normatīvajiem aktiem</t>
  </si>
  <si>
    <t xml:space="preserve">             Valsts budžeta uzturēšanas izdevumu transferti</t>
  </si>
  <si>
    <t>Regresa prasības</t>
  </si>
  <si>
    <t xml:space="preserve">               Valsts budžeta uzturēšanas izdevumu transferti no valsts pamatbudžeta uz valsts speciālo budžetu</t>
  </si>
  <si>
    <t>Valsts speciālajā budžetā saņemtie transferti no valsts pamatbudžeta</t>
  </si>
  <si>
    <t>Valsts speciālā budžeta saņemtās dotācijas no valsts pamatbudžeta</t>
  </si>
  <si>
    <t>Pārējās dotācijas no valsts pamatbudžeta</t>
  </si>
  <si>
    <t>Valsts speciālā budžeta savstarpējie transferti</t>
  </si>
  <si>
    <t>Saņemtie transferti viena speciālā budžeta veida ietvaros</t>
  </si>
  <si>
    <t>Valsts budžeta uzturēšanas izdevumu transferti no valsts speciālā budžeta uz valsts speciālo budžetu</t>
  </si>
  <si>
    <t>Valsts speciālā budžeta naudas līdzekļu atlikumu izmaiņas palielinājums (-) vai samazinājums (+)</t>
  </si>
  <si>
    <t xml:space="preserve">Paskaidrojums: Labklājības ministrijas pamatbudžeta apakšprogrammā 20.01.00 "Valsts sociālie pabalsti" palielināti izdevumi sociālajiem pabalstiem. 
Atbilstoši š.g. 17.oktobrī Saeimā 2.lasījumā pieņemtajiem grozījumiem Valsts sociālo pabalstu likumā un saskaņā ar VK iesniegto MK noteikumu projektu „Grozījumi Ministru kabineta 2009.gada 22.decembra noteikumos Nr.1609 “Noteikumi par bērna kopšanas pabalsta un piemaksas pie bērna kopšanas pabalsta un vecāku pabalsta par dvīņiem vai vairākiem vienās dzemdībās dzimušiem bērniem apmēru, tā pārskatīšanas kārtību un pabalsta un piemaksas piešķiršanas un izmaksas kārtību”” personai, kura kopj bērnu vecumā līdz gadam un ir nodarbināta, bērna kopšanas pabalstu piešķirs arī gadījumā, ja tiks pārtraukta vecāku pabalsta izmaksa. 
Lai nodrošinātu bērnu kopšanas pabalsta izmaksas minētajām personām no 2014.gada 1.janvāra līdz 2014.gada 30.septembrim papildu nepieciešams finansējums: 1165 personas x 171 EUR x 10 mēneši = 1 992 150 EUR. Aprēķinā izmantots pieņēmums, ka 10% no vecāku pabalsta saņēmējiem atsāk strādāt  (t.i. 10% no 11 652 (2014.gadā plānotais vecāku pabalstu saņēmēju skaits vidēji mēnesī)). </t>
  </si>
  <si>
    <t xml:space="preserve">Ieņēmumi no maksas pakalpojumiem un citi pašu ieņēmumi - kopā </t>
  </si>
  <si>
    <t xml:space="preserve">12.Ekonomikas ministrija </t>
  </si>
  <si>
    <t>29.02.00 Elektroenerģijas lietotāju atbalsts</t>
  </si>
  <si>
    <t>97.01.00 Labklājības nozares vadība un politikas plānošana</t>
  </si>
  <si>
    <t xml:space="preserve">         Uzturēšanas izdevumi</t>
  </si>
  <si>
    <t xml:space="preserve">           Subsīdijas, dotācijas un sociālie pabalsti</t>
  </si>
  <si>
    <t xml:space="preserve">            Subsīdijas un dotācijas</t>
  </si>
  <si>
    <t xml:space="preserve">          Uzturēšanas izdevumu transferti</t>
  </si>
  <si>
    <t xml:space="preserve">           Valsts budžeta uzturēšanas izdevumu transferti citiem budžetiem noteiktam mērķim</t>
  </si>
  <si>
    <t xml:space="preserve">            Valsts budžeta uzturēšanas izdevumu transferti pašvaldībām noteiktam mērķim</t>
  </si>
  <si>
    <r>
      <t xml:space="preserve">Paskaidrojums: Palielināti izdevumi Labklājības ministrijai, pamatojoties uz Ministru kabineta 2013.gada 17.septembra sēdes protokollēmuma Nr.49.  118 </t>
    </r>
    <r>
      <rPr>
        <sz val="10"/>
        <rFont val="Times New Roman"/>
        <family val="1"/>
        <charset val="186"/>
      </rPr>
      <t>§</t>
    </r>
    <r>
      <rPr>
        <i/>
        <sz val="10"/>
        <rFont val="Times New Roman"/>
        <family val="1"/>
        <charset val="186"/>
      </rPr>
      <t xml:space="preserve"> "Likumprojekts "Grozījums likumā "Par palīdzību dzīvokļa jautājumu risināšanā""  5.punktu,  pārdalot finansējumu no Ekonomikas ministrijas apakšprogrammas 29.02.00 „Elektroenerģijas lietotāju atbalsts” uz Labklājības ministrijas apakšprogrammu 97.01.00 "Labklājības nozares vadība un politikas plānošana", lai nodrošinātu likumprojektā "Grozījums likumā "Par palīdzību dzīvokļa jautājumu risināšanā" ietvertā sociālā atbalsta instrumenta administrēšanu, Labklājības ministrijā izveidojot divas amata vietas. </t>
    </r>
  </si>
  <si>
    <t xml:space="preserve">Paskaidrojums: Palielināti izdevumi Labklājības ministrijai 2014.gadā 28 131 euro apmērā, 2015.gadā 36 333 euro apmērā un 2016.gadā 36 333 euro apmērā, pamatojoties uz Ministru kabineta 2013.gada 17.septembra sēdes protokollēmuma Nr.49.  118 § "Likumprojekts "Grozījums likumā "Par palīdzību dzīvokļa jautājumu risināšanā""  5.punktu,  pārdalot finansējumu no Ekonomikas ministrijas apakšprogrammas 29.02.00 „Elektroenerģijas lietotāju atbalsts” uz Labklājības ministrijas apakšprogrammu 97.01.00 "Labklājības nozares vadība un politikas plānošana", lai nodrošinātu likumprojektā "Grozījums likumā "Par palīdzību dzīvokļa jautājumu risināšanā" ietvertā sociālā atbalsta instrumenta administrēšanu, Labklājības ministrijā izveidojot divas amata vietas.
</t>
  </si>
  <si>
    <t>05.68.00 Dzīvokļa pabalsta līdzfinansējuma nodrošināšana pašvaldībām</t>
  </si>
  <si>
    <t xml:space="preserve">     Resursi izdevumu segšanai</t>
  </si>
  <si>
    <t xml:space="preserve">        Dotācija no vispārējiem ieņēmumiem</t>
  </si>
  <si>
    <r>
      <t xml:space="preserve">Paskaidrojums: Palielināti izdevumi Labklājības ministrijai, pamatojoties uz Ministru kabineta 2013.gada 17.septembra sēdes protokollēmuma Nr.49.  118 </t>
    </r>
    <r>
      <rPr>
        <sz val="10"/>
        <rFont val="Times New Roman"/>
        <family val="1"/>
        <charset val="186"/>
      </rPr>
      <t>§</t>
    </r>
    <r>
      <rPr>
        <i/>
        <sz val="10"/>
        <rFont val="Times New Roman"/>
        <family val="1"/>
        <charset val="186"/>
      </rPr>
      <t xml:space="preserve"> "Likumprojekts "Grozījums likumā "Par palīdzību dzīvokļa jautājumu risināšanā""  5.punktu,  pārdalot finansējumu no Ekonomikas ministrijas apakšprogrammas 29.02.00 „Elektroenerģijas lietotāju atbalsts” uz Labklājības ministrijas apakšprogrammu 05.68.00 "Dzīvokļa pabalsta līdzfinansējuma nodrošināšana pašvaldībām", lai nodrošinātu likumprojektā "Grozījums likumā "Par palīdzību dzīvokļa jautājumu risināšanā" ietvertā sociālā atbalsta instrumenta īstenošanu mērķdotāciju veidā pašvaldībām  2014.gadā.</t>
    </r>
  </si>
  <si>
    <t xml:space="preserve"> 'Ieņēmumi no maksas pakalpojumiem un citi pašu ieņēmumi – kopā</t>
  </si>
  <si>
    <t xml:space="preserve">Paskaidrojums: Palielināti izdevumi Labklājības ministrijai 2014.gadā 3 841 754 euro apmērā, 2015.gadā 5 122 339 euro apmērā un 2016.gadā 5 122 339 euro apmērā, pamatojoties uz Ministru kabineta 2013.gada 17.septembra sēdes protokollēmuma Nr.49.  118 § "Likumprojekts "Grozījums likumā "Par palīdzību dzīvokļa jautājumu risināšanā""  5.punktu,  pārdalot finansējumu no Ekonomikas ministrijas apakšprogrammas 29.02.00 „Elektroenerģijas lietotāju atbalsts” uz Labklājības ministrijas apakšprogrammu 05.68.00 "Dzīvokļa pabalsta līdzfinansējuma nodrošināšana pašvaldībām", lai nodrošinātu likumprojektā "Grozījums likumā "Par palīdzību dzīvokļa jautājumu risināšanā" ietvertā sociālā atbalsta instrumenta īstenošanu mērķdotāciju veidā pašvaldībām 2014.-2016.gadā.
</t>
  </si>
  <si>
    <t>74.resors "Gadskārtējā valsts budžeta izpildes procesā pārdalāmais finansējums"</t>
  </si>
  <si>
    <t>05.37.00 Sociālās integrācijas valsts aģentūras administrēšanas un profesionālās un sociālās rehabilitācijas pakalpojumu nodrošināšana</t>
  </si>
  <si>
    <t>Paskaidrojums: palielināti izdevumi Labklājības ministrijas apaksprogrammā 05.37.00 "Sociālās integrācijas valsts aģentūras administrēšanas un profesionālās un sociālās rehabilitācijas pakalpojumu nodrošināšana" pedagogu zemākās mēnešalgas likmes paaugstināšanai no 280 latiem uz 295 latiem (420 euro) no 2014.gada 1.septembra.</t>
  </si>
  <si>
    <t xml:space="preserve">Paskaidrojums: Palielināti izdevumi Labklājības ministrijas apaksprogrammā 05.37.00 "Sociālās integrācijas valsts aģentūras administrēšanas un profesionālās un sociālās rehabilitācijas pakalpojumu nodrošināšana" pedagogu zemākās mēnešalgas likmes paaugstināšanai no 280 latiem uz 295 latiem (420 euro) no 2014.gada 1.septembra (2014.gadā 3 701 euro, 2015.gadā un 2016.gadā ik gadu 11 105 euro apmērā). </t>
  </si>
  <si>
    <t>80.00.00 Nesadalītais finansējums Eiropas Savienības politiku instrumentu un pārējās ārvalstu finanšu palīdzības līdzfinansēto  projektu un pasākumu īstenošanai</t>
  </si>
  <si>
    <t>63.06.00 Eiropas Sociālā fonda (ESF) īstenotie projekti labklājības nozarē (2007-2013)</t>
  </si>
  <si>
    <t>Resursi izdevumu segšana</t>
  </si>
  <si>
    <t>11. pielikums</t>
  </si>
  <si>
    <t>Veikta finansējuma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Labklājības ministrijas apakšprogrammai 63.06.00 "Eiropas Sociālā fonda (ESF) īstenotie projekti labklājības nozarē (2007-2013)", lai nodrošinātu 1.4.1.2.1. apakšaktivitātes "Darbspēju vērtēšanas sistēmas pilnveidošana" projekta Nr.1DP/1.4.1.2.1/08/IPIA/NVA/001 "Darbspēju vērtēšanas sistēmas pilnveidošana" īstenošanu  2014.gadā (531 922 euro apmērā) saskaņā ar 4.10.2013. apstiprinātiem grozījumiem Nr.13, kas paredz projekta ieviešanas termiņu pagarināt līdz 31.12.2014. un jaunu aktivitāšu īstenošanu: darbspēju vērtēšanas pieejas izvērtējums un metodikas izstrāde, informācijas un publicitātes pasākumi, iepirkuma speciālista pakalpojumi.</t>
  </si>
  <si>
    <t>3. pielikums</t>
  </si>
  <si>
    <t xml:space="preserve">          Ārvalstu finanšu palīdzība iestādes ieņēmumos </t>
  </si>
  <si>
    <t xml:space="preserve">Kapitālie izdevumi </t>
  </si>
  <si>
    <t> Pamatkapitāla veidošana</t>
  </si>
  <si>
    <t>Veikta finansējuma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Labklājības ministrijas apakšprogrammai 63.06.00 "Eiropas Sociālā fonda (ESF) īstenotie projekti labklājības nozarē (2007-2013)", lai nodrošinātu 1.4.1.2.1. apakšaktivitātes "Darbspēju vērtēšanas sistēmas pilnveidošana" projekta Nr.1DP/1.4.1.2.1/08/IPIA/NVA/001 "Darbspēju vērtēšanas sistēmas pilnveidošana" īstenošanu 2014.gadā (531 922 euro apmērā) saskaņā ar 4.10.2013. apstiprinātiem grozījumiem Nr.13, kas paredz projekta ieviešanas termiņu pagarināt līdz 31.12.2014. un jaunu aktivitāšu īstenošanu: darbspēju vērtēšanas pieejas izvērtējums un metodikas izstrāde, informācijas un publicitātes pasākumi, iepirkuma speciālista pakalpojumi.</t>
  </si>
  <si>
    <t xml:space="preserve">        Valsts pamatbudžeta savstarpējie transferti</t>
  </si>
  <si>
    <t>Valsts pamatbudžeta uestāžu saņemtie transferti no valsts pamatbudžeta</t>
  </si>
  <si>
    <t>Valsts pamatbudžeta iestāžu saņemtie transferti  no valsts pamatbudžeta dotācijas no vispārējiem ieņēmumiem</t>
  </si>
  <si>
    <t xml:space="preserve">   Valsts budžeta uzturēšanas izdevumu transferti</t>
  </si>
  <si>
    <t xml:space="preserve">     Valsts budžeta uzturēšanas izdevuu transferti no valsts  pamatbudžeta uz valsts pamatbudžetu</t>
  </si>
  <si>
    <t xml:space="preserve">      Valsts budžeta uzturēšanas izdevumu transferti no valsts pamatbudžeta dotācijas no vispārējiem  ieņēmumiem uz valsts pamatbudžetu</t>
  </si>
  <si>
    <t xml:space="preserve">     Valsts budžeta uzturēšanas izdevuu transferti no valsts 
     pamatbudžeta uz valsts pamatbudžetu</t>
  </si>
  <si>
    <t xml:space="preserve">      Valsts budžeta uzturēšanas izdevumu transferti no 
       valsts pamatbudžeta dotācijas no vispārējiem 
       ieņēmumiem uz valsts pamatbudžetu</t>
  </si>
  <si>
    <t xml:space="preserve">Palielināti izdevumi Labklājības ministrijas apakšprogrammā 63.06.00 "Eiropas Sociālā fonda (ESF) īstenotie projekti labklājības nozarē (2007-2013)", saņemot valsts budžeta savstarpējo transfertu no Izglītības un zinātnes ministrijas, lai nodrošinātu  projekta „Sākotnējās profesionālās izglītības pievilcības veicināšana” (Nr. 1DP/1.2.1.1.4./08/IPIA/VIAA/001) īstenošanu 2014.gadā, pamatojoties uz š.g. 18.septembrī noslēgto līgumu Nr.2009/2001/1DP/1.2.1.1.4/08/IPIA/VIAA/001 starp Izglītības un zinātnes ministriju un Sociālās integrācijas valsts aģentūru par projekta īstenošanu. Projektā plānots iesaistīti 2 darbiniekus (plānotas 30 darba stundas mēnesī ar likmi 7,114 euro stundā (atalgojums 30 x 7,114 euro x 9 mēn. = 1 921 euro (izdevumi atalgojumam)), precēm un pakalpojumiem 71 euro apmērā un sociāliem pabalstiem 18 077 euro apmērā, lai nodrošinātu stipendiju izmaksas Jūrmalas profesionālās skolas audzēkņiem). </t>
  </si>
  <si>
    <t xml:space="preserve">Valsts pamatbudžeta iestāžu saņemtie transferti no ārvalstu finanšu palīdzības līdzekļiem </t>
  </si>
  <si>
    <t xml:space="preserve">  Valsts budžeta uzturēšanas izdevumu transferti no  valsts pamatbudžeta dotācijas no vispārējiem  ieņēmumiem uz valsts pamatbudžetu</t>
  </si>
  <si>
    <t xml:space="preserve">          Ārvalstu finanšu palīdzības naudas līdzekļu atlikumu imaiņas palielinājums (-) vai samazinājums (+)</t>
  </si>
  <si>
    <t xml:space="preserve">Palielināti izdevumi Labklājības ministrijas apakšprogrammā 63.06.00 "Eiropas Sociālā fonda (ESF) īstenotie projekti labklājības nozarē (2007-2013)", saņemot valsts budžeta savstarpējo transfertu no Izglītības un zinātnes ministrijas, lai nodrošinātu  projekta „Sākotnējās profesionālās izglītības pievilcības veicināšana” (Nr. 1DP/1.2.1.1.4./08/IPIA/VIAA/001) īstenošanu 2014.gadā, pamatojoties uz š.g. 18.septembrī noslēgto līgumu Nr.2009/2001/1DP/1.2.1.1.4/08/IPIA/VIAA/001 starp Izglītības un zinātnes ministriju un Sociālās integrācijas valsts aģentūru par projekta īstenošanu. Projektā plānots iesaistīti 2 darbiniekus (plānotas 30 darba stundām mēnesī ar likmi 7,114 euro stundā (atalgojums 30 x 7,114 euro x 9 mēn. = 1 921 euro (izdevumi atalgojumam)), precēm un pakalpojumiem 71 euro apmērā un sociāliem pabalstiem 18 077 euro apmērā, lai nodrošinātu stipendiju izmaksas Jūrmalas profesionālās skolas audzēkņiem). </t>
  </si>
  <si>
    <t xml:space="preserve">Atbalstīt  </t>
  </si>
  <si>
    <t>Labklājības ministrijas apakšprogrammā 63.06.00 "Eiropas Sociālā fonda (ESF) īstenotie projekti labklājības nozarē (2007-2013)" projektu ietvaros veikta izdevumu pārdale starp izdevumu kodiem atbilstoši ekonomiskajām kategorijām, tai skaitā:
1) projekta Nr. DP/1.3.1.1.3./09/IPIA/NVA/001 "Bezdarbnieku un darba meklētāju apmācība Latvijā - 2" īstenošanai samazināti izdevumi  valsts budžeta transfertiem valsts budžeta daļēji finansētām atvasinātām publiskām personām un budžeta nefinansētām iestādēm noteiktam mērķim 18 497 euro apmērā un attiecīgi palielināti izdevumi precēm un pakalpojumiem, 
2) projekta Nr.1DP/1.2.2.1.2/09/IPIA/NVA/001 "Mūžizglītības pasākumi nodarbinātām personām"  īstenošanai samazināti izdevumi valsts budžeta transfertiem valsts budžeta daļēji finansētām atvasinātām publiskajām personām un budžeta nefinansētām iestādēm noteiktam mērķim 31 966 euro apmērā  un attiecīgi palielināti izdevumi precēm un pakalpojumiem.</t>
  </si>
  <si>
    <t>Labklājības ministrijas apakšprogrammā 63.06.00 "Eiropas Sociālā fonda (ESF) īstenotie projekti labklājības nozarē (2007-2013)" projektu ietvaros veikta izdevumu pārdale starp izdevumu kodiem atbilstoši ekonomiskajām kategorijām, tai skaitā:
1) projektam Nr. DP/1.3.1.1.3./09/IPIA/NVA/001 "Bezdarbnieku un darba meklētāju apmācība Latvijā - 2" samazināti izdevumi  valsts budžeta transferti valsts budžeta daļēji finansētām atvasinātajām publiskajām personām un budžeta nefinansētām iestādēm noteiktam mērķim 18 497 euro apmērā un attiecīgi palielināti izdevumi precēm un pakalpojumiem, lai nodrošinātu projekta īstenošanu;
2) projektam Nr.1DP/1.2.2.1.2/09/IPIA/NVA/001 "Mūžizglītības pasākumi nodarbinātām personām"  samazināti izdevumi valsts budžeta transferti valsts budžeta daļēji finansētām atvasinātajām publiskajām personām un budžeta nefinansētām iestādēm noteiktam mērķim 31 966 euro apmērā  un attiecīgi palielināti izdevumi precēm un pakalpojumiem, lai nodrošinātu projekta īstenošanu.</t>
  </si>
  <si>
    <r>
      <t xml:space="preserve">14.pants. </t>
    </r>
    <r>
      <rPr>
        <sz val="12"/>
        <color theme="1"/>
        <rFont val="Times New Roman"/>
        <family val="1"/>
        <charset val="186"/>
      </rPr>
      <t xml:space="preserve">(1) Noteikt pašvaldību aizņēmumu kopējo palielinājumu 56 914 872 </t>
    </r>
    <r>
      <rPr>
        <i/>
        <sz val="12"/>
        <color theme="1"/>
        <rFont val="Times New Roman"/>
        <family val="1"/>
        <charset val="186"/>
      </rPr>
      <t>euro</t>
    </r>
    <r>
      <rPr>
        <sz val="12"/>
        <color theme="1"/>
        <rFont val="Times New Roman"/>
        <family val="1"/>
        <charset val="186"/>
      </rPr>
      <t xml:space="preserve"> apmērā Eiropas Savienības un pārējās ārvalstu finanšu palīdzības līdzfinansēto projektu īstenošanai, tajā skaitā kapitālsabiedrību pamatkapitāla palielināšanai ar mērķi nodrošināt pašvaldību līdzfinansējumu Eiropas Savienības un pārējās ārvalstu finanšu palīdzības līdzfinansēto projektu īstenošanai, kā arī klimata pārmaiņu finanšu instrumenta līdzfinansēto projektu īstenošanai.</t>
    </r>
  </si>
  <si>
    <r>
      <rPr>
        <b/>
        <sz val="12"/>
        <color theme="1"/>
        <rFont val="Times New Roman"/>
        <family val="1"/>
        <charset val="186"/>
      </rPr>
      <t xml:space="preserve">14.pants </t>
    </r>
    <r>
      <rPr>
        <sz val="12"/>
        <color theme="1"/>
        <rFont val="Times New Roman"/>
        <family val="1"/>
        <charset val="186"/>
      </rPr>
      <t xml:space="preserve">(2) Noteikt pašvaldību aizņēmumu kopējo palielinājumu 284 574 </t>
    </r>
    <r>
      <rPr>
        <i/>
        <sz val="12"/>
        <color theme="1"/>
        <rFont val="Times New Roman"/>
        <family val="1"/>
        <charset val="186"/>
      </rPr>
      <t>euro</t>
    </r>
    <r>
      <rPr>
        <sz val="12"/>
        <color theme="1"/>
        <rFont val="Times New Roman"/>
        <family val="1"/>
        <charset val="186"/>
      </rPr>
      <t xml:space="preserve"> apmērā pašvaldību finanšu stabilizācijas aizņēmumu nodrošināšanai tām pašvaldībām, kurās tiek uzsākts finanšu stabilizācijas process atbilstoši likumam „Par pašvaldību finanšu stabilizēšanu un pašvaldību finansiālās darbības uzraudzību”, un Eiropas Savienības un pārējās ārvalstu finanšu palīdzības līdzfinansēto projektu īstenošanai, tajā skaitā kapitālsabiedrību pamatkapitāla palielināšanai ar mērķi nodrošināt pašvaldību līdzfinansējumu Eiropas Savienības un pārējās ārvalstu finanšu palīdzības līdzfinansēto projektu īstenošanai, kā arī klimata pārmaiņu finanšu instrumenta līdzfinansēto projektu īstenošanai.</t>
    </r>
  </si>
  <si>
    <r>
      <rPr>
        <b/>
        <sz val="12"/>
        <rFont val="Times New Roman"/>
        <family val="1"/>
        <charset val="186"/>
      </rPr>
      <t>14.pants</t>
    </r>
    <r>
      <rPr>
        <sz val="12"/>
        <rFont val="Times New Roman"/>
        <family val="1"/>
        <charset val="186"/>
      </rPr>
      <t xml:space="preserve"> (6) Noteikt pašvaldību aizņēmumu kopējo palielinājumu 14 940 154 euro  apmērā ceļu un ielu investīciju projektiem, kuros pašvaldības budžeta  faktiskais ieguldījums 2014.gadā nav mazāks par 30 procentiem no kopējām izmaksām un nepieciešamā aizņēmuma apmērs nav lielāks par 70  procentiem no kopējām izmaksām</t>
    </r>
  </si>
  <si>
    <t>1) pašvaldības, kura saņem šī likuma 4.panta 1.punkta „c”apakšpunktā vai 4.panta 2.punktā minēto dotāciju,  budžeta  faktiskais ieguldījums (līdzfinansējums) 2014.gadā nav mazāks par 20 procentiem no kopējām izmaksām un nepieciešamā aizņēmuma apmērs nav lielāks par 80  procentiem no kopējām izmaksām,</t>
  </si>
  <si>
    <t>2) pašvaldības,  kura nesaņem šī likuma 4.panta 1.punkta „c”apakšpunktā vai 4.panta 2.punktā minēto dotāciju, budžeta  faktiskais ieguldījums (līdzfinansējums) 2014.gadā nav mazāks par 30 procentiem no kopējām izmaksām un nepieciešamā aizņēmuma apmērs nav lielāks par 70  procentiem no kopējām izmaksām.</t>
  </si>
  <si>
    <r>
      <t>13. pants.</t>
    </r>
    <r>
      <rPr>
        <sz val="11"/>
        <color rgb="FF000000"/>
        <rFont val="Times New Roman"/>
        <family val="1"/>
        <charset val="186"/>
      </rPr>
      <t xml:space="preserve"> Ikgadējais pašvaldību kopējais aizņēmumu pieļaujamais palielinājums vidējā termiņā </t>
    </r>
    <r>
      <rPr>
        <sz val="11"/>
        <color theme="1"/>
        <rFont val="Times New Roman"/>
        <family val="1"/>
        <charset val="186"/>
      </rPr>
      <t>2014., 2015. un 2016. gadam</t>
    </r>
    <r>
      <rPr>
        <sz val="11"/>
        <color rgb="FF000000"/>
        <rFont val="Times New Roman"/>
        <family val="1"/>
        <charset val="186"/>
      </rPr>
      <t xml:space="preserve"> tiek noteikts 108 milj. </t>
    </r>
    <r>
      <rPr>
        <i/>
        <sz val="11"/>
        <color rgb="FF000000"/>
        <rFont val="Times New Roman"/>
        <family val="1"/>
        <charset val="186"/>
      </rPr>
      <t>euro</t>
    </r>
    <r>
      <rPr>
        <sz val="11"/>
        <color rgb="FF000000"/>
        <rFont val="Times New Roman"/>
        <family val="1"/>
        <charset val="186"/>
      </rPr>
      <t xml:space="preserve">, katru gadu vienojoties ar Latvijas Pašvaldību savienību par optimālāko risinājumu aizņēmumu saņemšanai un iespējamo kopējo aizņēmuma limitu. </t>
    </r>
  </si>
  <si>
    <r>
      <rPr>
        <sz val="12"/>
        <color theme="1"/>
        <rFont val="Times New Roman"/>
        <family val="1"/>
        <charset val="186"/>
      </rPr>
      <t>Izteikt likumprojekta 14.panta pirmo daļu šādā redakcijā:</t>
    </r>
    <r>
      <rPr>
        <b/>
        <sz val="12"/>
        <color theme="1"/>
        <rFont val="Times New Roman"/>
        <family val="1"/>
        <charset val="186"/>
      </rPr>
      <t xml:space="preserve">
14.pants. </t>
    </r>
    <r>
      <rPr>
        <sz val="12"/>
        <color theme="1"/>
        <rFont val="Times New Roman"/>
        <family val="1"/>
        <charset val="186"/>
      </rPr>
      <t xml:space="preserve">(1) Noteikt pašvaldību aizņēmumu kopējo palielinājumu 56 914 872 </t>
    </r>
    <r>
      <rPr>
        <i/>
        <sz val="12"/>
        <color theme="1"/>
        <rFont val="Times New Roman"/>
        <family val="1"/>
        <charset val="186"/>
      </rPr>
      <t>euro</t>
    </r>
    <r>
      <rPr>
        <sz val="12"/>
        <color theme="1"/>
        <rFont val="Times New Roman"/>
        <family val="1"/>
        <charset val="186"/>
      </rPr>
      <t xml:space="preserve"> apmērā Eiropas Savienības un pārējās ārvalstu finanšu palīdzības līdzfinansēto projektu īstenošanai, tajā skaitā kapitālsabiedrību pamatkapitāla palielināšanai ar mērķi nodrošināt pašvaldību līdzfinansējumu Eiropas Savienības un pārējās ārvalstu finanšu palīdzības līdzfinansēto projektu īstenošanai, kā arī  klimata pārmaiņu finanšu instrumenta </t>
    </r>
    <r>
      <rPr>
        <u/>
        <sz val="12"/>
        <color theme="1"/>
        <rFont val="Times New Roman"/>
        <family val="1"/>
        <charset val="186"/>
      </rPr>
      <t>un emisijas kvotu izsolīšanas instrumenta</t>
    </r>
    <r>
      <rPr>
        <sz val="12"/>
        <color theme="1"/>
        <rFont val="Times New Roman"/>
        <family val="1"/>
        <charset val="186"/>
      </rPr>
      <t xml:space="preserve"> līdzfinansēto projektu īstenošanai.</t>
    </r>
  </si>
  <si>
    <r>
      <t xml:space="preserve">Izteikt likumprojekta 14.panta otro daļu šādā redakcijā:
</t>
    </r>
    <r>
      <rPr>
        <b/>
        <sz val="12"/>
        <color theme="1"/>
        <rFont val="Times New Roman"/>
        <family val="1"/>
        <charset val="186"/>
      </rPr>
      <t>14.pants</t>
    </r>
    <r>
      <rPr>
        <sz val="12"/>
        <color theme="1"/>
        <rFont val="Times New Roman"/>
        <family val="1"/>
        <charset val="186"/>
      </rPr>
      <t xml:space="preserve"> (2) Noteikt pašvaldību aizņēmumu kopējo palielinājumu 284 574 </t>
    </r>
    <r>
      <rPr>
        <i/>
        <sz val="12"/>
        <color theme="1"/>
        <rFont val="Times New Roman"/>
        <family val="1"/>
        <charset val="186"/>
      </rPr>
      <t>euro</t>
    </r>
    <r>
      <rPr>
        <sz val="12"/>
        <color theme="1"/>
        <rFont val="Times New Roman"/>
        <family val="1"/>
        <charset val="186"/>
      </rPr>
      <t xml:space="preserve"> apmērā pašvaldību finanšu stabilizācijas aizņēmumu nodrošināšanai tām pašvaldībām, kurās tiek uzsākts finanšu stabilizācijas process atbilstoši likumam „Par pašvaldību finanšu stabilizēšanu un pašvaldību finansiālās darbības uzraudzību”, un Eiropas Savienības un pārējās ārvalstu finanšu palīdzības līdzfinansēto projektu īstenošanai, tajā skaitā kapitālsabiedrību pamatkapitāla palielināšanai ar mērķi nodrošināt pašvaldību līdzfinansējumu Eiropas Savienības un pārējās ārvalstu finanšu palīdzības līdzfinansēto projektu īstenošanai, kā arī klimata pārmaiņu finanšu instrumenta  </t>
    </r>
    <r>
      <rPr>
        <u/>
        <sz val="12"/>
        <color theme="1"/>
        <rFont val="Times New Roman"/>
        <family val="1"/>
        <charset val="186"/>
      </rPr>
      <t>un emisijas kvotu izsolīšanas instrumenta</t>
    </r>
    <r>
      <rPr>
        <sz val="12"/>
        <color theme="1"/>
        <rFont val="Times New Roman"/>
        <family val="1"/>
        <charset val="186"/>
      </rPr>
      <t xml:space="preserve"> līdzfinansēto projektu īstenošanai.</t>
    </r>
  </si>
  <si>
    <r>
      <t xml:space="preserve">Izteikt likumprojekta 14.panta sesto daļu šādā redakcijā:
</t>
    </r>
    <r>
      <rPr>
        <b/>
        <sz val="12"/>
        <rFont val="Times New Roman"/>
        <family val="1"/>
        <charset val="186"/>
      </rPr>
      <t>14.pants</t>
    </r>
    <r>
      <rPr>
        <sz val="12"/>
        <rFont val="Times New Roman"/>
        <family val="1"/>
        <charset val="186"/>
      </rPr>
      <t xml:space="preserve"> (6) Noteikt pašvaldību aizņēmumu kopējo palielinājumu </t>
    </r>
    <r>
      <rPr>
        <u/>
        <sz val="12"/>
        <rFont val="Times New Roman"/>
        <family val="1"/>
        <charset val="186"/>
      </rPr>
      <t xml:space="preserve">24 940 154 </t>
    </r>
    <r>
      <rPr>
        <i/>
        <sz val="12"/>
        <rFont val="Times New Roman"/>
        <family val="1"/>
        <charset val="186"/>
      </rPr>
      <t>euro</t>
    </r>
    <r>
      <rPr>
        <sz val="12"/>
        <rFont val="Times New Roman"/>
        <family val="1"/>
        <charset val="186"/>
      </rPr>
      <t>  apmērā ceļu, ielu un tiltu investīciju projektiem, kuros:</t>
    </r>
  </si>
  <si>
    <r>
      <t>11.pants.</t>
    </r>
    <r>
      <rPr>
        <sz val="12"/>
        <rFont val="Times New Roman"/>
        <family val="1"/>
        <charset val="186"/>
      </rPr>
      <t xml:space="preserve"> Noteikt valsts budžeta aizdevumu kopējo palielinājumu 187 819 079 </t>
    </r>
    <r>
      <rPr>
        <i/>
        <sz val="12"/>
        <rFont val="Times New Roman"/>
        <family val="1"/>
        <charset val="186"/>
      </rPr>
      <t>euro</t>
    </r>
    <r>
      <rPr>
        <sz val="12"/>
        <rFont val="Times New Roman"/>
        <family val="1"/>
        <charset val="186"/>
      </rPr>
      <t xml:space="preserve"> apmērā, kas neietver šā likuma 14.pantā noteikto pašvaldību aizņēmumu kopējo palielinājumu, ja aizņēmumi tiek ņemti no Valsts kases, kā arī noteikt, ka finanšu ministrs Likuma par budžetu un finanšu vadību 8.</t>
    </r>
    <r>
      <rPr>
        <vertAlign val="superscript"/>
        <sz val="12"/>
        <rFont val="Times New Roman"/>
        <family val="1"/>
        <charset val="186"/>
      </rPr>
      <t>1</t>
    </r>
    <r>
      <rPr>
        <sz val="12"/>
        <rFont val="Times New Roman"/>
        <family val="1"/>
        <charset val="186"/>
      </rPr>
      <t xml:space="preserve"> panta pirmajā daļā noteikto mērķu realizācijai Likuma par budžetu un finanšu vadību 36.panta sestajā daļā noteiktajā kārtībā var sniegt aizdevumus, nepārsniedzot 10 procentus no šā likuma 7.pantā noteiktās iekšzemes kopprodukta prognozes apjoma.</t>
    </r>
  </si>
  <si>
    <t>21. Vides aizsardzības un reģionālās attīstības ministrija</t>
  </si>
  <si>
    <r>
      <t>"</t>
    </r>
    <r>
      <rPr>
        <b/>
        <sz val="12"/>
        <rFont val="Times New Roman"/>
        <family val="1"/>
        <charset val="186"/>
      </rPr>
      <t>54.pants</t>
    </r>
    <r>
      <rPr>
        <sz val="12"/>
        <rFont val="Times New Roman"/>
        <family val="1"/>
        <charset val="186"/>
      </rPr>
      <t>. Atļaut valsts akciju sabiedrībai „Valsts nekustamie īpašumi” veikt nekustamā īpašuma (nekustamā īpašuma kadastra numurs 0100 005 0090) Aspazijas bulvārī 7, Rīgā,  rekonstrukcijas projektēšanas un būvniecības darbus, lai nodrošinātu prokuratūras iestāžu izvietošanu."</t>
    </r>
  </si>
  <si>
    <t>Paskaidrojums: Labklājības ministrijas pamatbudžeta apakšprogrammā 20.01.00 "Valsts sociālie pabalsti" palielināti izdevumi sociālajiem pabalstiem, lai nodrošinātu:
1. bērna kopšanas pabalsta apmēra palielināšanu no 142.29 EUR (100 Ls) uz 171 EUR (120 Ls) mēnesī sociāli neapdrošinātiem vecākiem par bērna kopšanu līdz bērna 1 gada vecumam, sākot ar 2014.gada 1.janvāri (saņēmēju skaits 6541 x vidējais apmērs 28,71 EUR x 12 = 2 253 505 EUR);
2. bērna kopšanas pabalsta izmaksu 171 euro (120 Ls) apmērā mēnesī  arī vecāku pabalsta saņēmējiem par bērna kopšanu līdz 1 gada vecumam, sākot ar 2014.gada 1.oktobri (saņēmēju skaits 2913 (vidēji gadā) x vidējais apmērs 171 EUR x 12 = 5 977 476 EUR);
3. bērna kopšanas pabalsta apmēra palielināšanu no 42.29 EUR (100 Ls) uz 171 EUR (120 Ls) mēnesī, sākot ar 2014.gada 1.janvāri, un bērna kopšanas pabalsta izmaksu 171 euro (120 Ls) mēnesī arī vecāku pabalsta saņēmējiem par bērna vecumā no 1 līdz 1,5 gadiem kopšanu, sākot ar 2014.gada 1.oktobri (saņēmēju skaits 10 399 x vidējais apmērs 28,71 EUR x 12 = 3 582 663 EUR).
Atbilstoši Latvijas Republikas 11.Saeimas frakciju (Nacionālā apvienība „Visu Latvijai!”-„TB/LNNK”, Frakcija VIENOTĪBA, Reformu partijas frakcija), kā arī pie frakcijām nepiederošo deputātu un ekspertu un NVO pārstāvju 2012.gada 23.oktobrī parakstītajā Vienošanās protokolā par valsts atbalstu dzimstības veicināšanai un ģimenēm ar bērniem paredzētajam pasākumam (6.punktam), Ministru kabineta 01.10.2013. sēdes protokollēmuma Nr.51 50.§ „Par demogrāfijas atbalsta pasākumiem 2014.gadā”1.punktam un izskatīšanai Saeimā iesniegtajam likumprojektam "Grozījumi Valsts sociālo pabalstu likumā" atbalstīts Ministru kabineta 15.10.2013.sēdē, prot.Nr.54, 35.§ ). 
Pasākums veicinās sociāli apdrošinātu ģimeņu ar bērniem vecumā līdz pusotram gadam labklājību.
Priekšlikums ir daļa no demogrāfijas pasākumu kopuma.</t>
  </si>
  <si>
    <t>Paskaidrojums: Labklājības ministrijas pamatbudžeta apakšprogrammā 20.01.00 "Valsts sociālie pabalsti" palielināti izdevumi sociālajiem pabalstiem, lai nodrošinātu:
1. bērna kopšanas pabalsta apmēra palielināšanu no 142.29 EUR (100 Ls) uz 171 EUR (120 Ls) mēnesī sociāli neapdrošinātiem vecākiem par bērna kopšanu līdz bērna 1 gada vecumam, sākot ar 2014.gada 1.janvāri (2014.gadā 2 253 505 EUR, 2015.gadā 2 230 078 EUR un 2016.gadā 2 198 382 EUR);
2. bērna kopšanas pabalsta izmaksu 171 euro (120 Ls) apmērā mēnesī arī vecāku pabalsta saņēmējiem par bērna kopšanu līdz 1 gada vecumam, sākot ar 2014.gada 1.oktobri (2014.gadā 5 977 476 EUR, 2015.gadā 23 661 612 EUR un 2016.gadā 23 325 084 EUR);
3. bērna kopšanas pabalsta apmēra palielināšanu no 42.29 EUR (100 Ls) uz 171 EUR (120 Ls) mēnesī, sākot ar 2014.gada 1.janvāri, un bērna kopšanas pabalsta izmaksu 171 euro (120 Ls) mēnesī arī vecāku pabalsta saņēmējiem par bērna vecumā no 1 līdz 1,5 gadiem kopšanu, sākot ar 2014.gada 1.oktobri (2014.gadā 3 582 663 EUR, 2015.gadā 3 631 930 EUR un 2016.gadā 3 582 663 EUR).
Atbilstoši Latvijas Republikas 11.Saeimas frakciju (Nacionālā apvienība „Visu Latvijai!”-„TB/LNNK”, Frakcija VIENOTĪBA, Reformu partijas frakcija), kā arī pie frakcijām nepiederošo deputātu un ekspertu un NVO pārstāvju 2012.gada 23.oktobrī parakstītajā Vienošanās protokolā par valsts atbalstu dzimstības veicināšanai un ģimenēm ar bērniem paredzētajam pasākumam (6.punktam),  Ministru kabineta 01.10.2013. sēdes protokollēmuma Nr.51 50.§ „Par demogrāfijas atbalsta pasākumiem 2014.gadā”1.punktam un izskatīšanai Saeimā iesniegtajam likumprojektam "Grozījumi Valsts sociālo pabalstu likumā" (atbalstīs Ministru kabineta 15.10.2013.sēdē, prot.Nr.54, 35.§ ).
Pasākums veicinās sociāli apdrošinātu ģimeņu ar bērniem vecumā līdz pusotram gadam labklājību.
Priekšlikums ir daļa no demogrāfijas pasākumu kopuma.</t>
  </si>
  <si>
    <t>Paskaidrojums: Labklājības ministrijas pamatbudžeta apakšprogrammā 20.01.00 "Valsts sociālie pabalsti" palielināti izdevumi sociālajiem pabalstiem, lai nodrošinātu vecāku pabalsta pārejas perioda kompensāciju par bērna kopšanu no 1 līdz 1,5 gadiem 171 EUR (120 Ls) apmērā mēnesī, atbilstoši Latvijas Republikas 11.Saeimas frakciju (Nacionālā apvienība „Visu Latvijai!”-„TB/LNNK”, Frakcija VIENOTĪBA, Reformu partijas frakcija), kā arī pie frakcijām nepiederošo deputātu un ekspertu un NVO pārstāvju 2012.gada 23.oktobrī parakstītajā Vienošanās protokolā par valsts atbalstu dzimstības veicināšanai un ģimenēm ar bērniem paredzētajam pasākumam (6.punktam), Ministru kabineta 01.10.2013. sēdes protokollēmuma Nr.51 50.§ „Par demogrāfijas atbalsta pasākumiem 2014.gadā”1.punktam un izskatīšanai Saeimā iesniegtajam likumprojektam "Grozījumi likumā "Par maternitātes un slimību apdrošināšanu"" (atbalstīts Ministru kabineta 15.10.2013.sēdē, prot.Nr.54, 34.§ ).
2014.gadā kompensācijas saņēmēju skaits 3496 personas x  2,0 (vidējais mēnešu skaits, par kuriem notiek izmaksa) x vidējais apmērs 171 EUR = 1 195 632 EUR.
Pasākums veicinās sociāli apdrošinātu ģimeņu ar bērniem vecumā līdz pusotram gadam labklājību.
Priekšlikums ir daļa no demogrāfijas pasākumu kopuma.</t>
  </si>
  <si>
    <t xml:space="preserve">Paskaidrojums: Labklājības ministrijas pamatbudžeta apakšprogrammā 20.01.00 "Valsts sociālie pabalsti" palielināti izdevumi sociālajiem pabalstiem, lai nodrošinātu vecāku pabalsta pārejas perioda kompensāciju par bērna kopšanu no 1 līdz 1,5 gadiem 171 EUR (120 Ls) apmērā mēnesī, atbilstoši Latvijas Republikas 11.Saeimas frakciju (Nacionālā apvienība „Visu Latvijai!”-„TB/LNNK”, Frakcija VIENOTĪBA, Reformu partijas frakcija), kā arī pie frakcijām nepiederošo deputātu un ekspertu un NVO pārstāvju 2012.gada 23.oktobrī parakstītajā Vienošanās protokolā par valsts atbalstu dzimstības veicināšanai un ģimenēm ar bērniem paredzētajam pasākumam (6.punktam), Ministru kabineta 01.10.2013. sēdes protokollēmuma Nr.51 50.§ „Par demogrāfijas atbalsta pasākumiem 2014.gadā”1.punktam un izskatīšanai Saeimā iesniegtajam likumprojektam "Grozījumi likumā "Par maternitātes un slimību apdrošināšanu"" (atbalstīts Ministru kabineta 15.10.2013.sēdē, prot.Nr.54, 34.§ ).
2014.gadā kompensācijas saņēmēju skaits 3496 personas x 2,0 (vidējais mēnešu skaits, par kuriem notiek izmaksa) x vidējais apmērs 171 EUR = 1 195 632 EUR;
2015.gadā kompensācijas saņēmēju skaits 11652 personas x 5,4 (vidējais mēnešu skaits, par kuriem notiek izmaksa) x vidējais apmērs 171 EUR = 10 759 457 EUR.
Pasākums veicinās sociāli apdrošinātu ģimeņu ar bērniem vecumā līdz pusotram gadam labklājību.
Priekšlikums ir daļa no demogrāfijas pasākumu kopuma.
</t>
  </si>
  <si>
    <r>
      <rPr>
        <sz val="12"/>
        <rFont val="Times New Roman"/>
        <family val="1"/>
        <charset val="186"/>
      </rPr>
      <t>Izteikt likumprojekta 11.pantu šādā redakcijā:</t>
    </r>
    <r>
      <rPr>
        <b/>
        <sz val="12"/>
        <rFont val="Times New Roman"/>
        <family val="1"/>
        <charset val="186"/>
      </rPr>
      <t xml:space="preserve">
11.pants.</t>
    </r>
    <r>
      <rPr>
        <sz val="12"/>
        <rFont val="Times New Roman"/>
        <family val="1"/>
        <charset val="186"/>
      </rPr>
      <t xml:space="preserve"> Noteikt valsts budžeta aizdevumu kopējo palielinājumu </t>
    </r>
    <r>
      <rPr>
        <u/>
        <sz val="12"/>
        <rFont val="Times New Roman"/>
        <family val="1"/>
        <charset val="186"/>
      </rPr>
      <t>177 819 079</t>
    </r>
    <r>
      <rPr>
        <sz val="12"/>
        <rFont val="Times New Roman"/>
        <family val="1"/>
        <charset val="186"/>
      </rPr>
      <t xml:space="preserve"> </t>
    </r>
    <r>
      <rPr>
        <i/>
        <sz val="12"/>
        <rFont val="Times New Roman"/>
        <family val="1"/>
        <charset val="186"/>
      </rPr>
      <t>euro</t>
    </r>
    <r>
      <rPr>
        <sz val="12"/>
        <rFont val="Times New Roman"/>
        <family val="1"/>
        <charset val="186"/>
      </rPr>
      <t xml:space="preserve"> apmērā, kas neietver šā likuma 14.pantā noteikto pašvaldību aizņēmumu kopējo palielinājumu, ja aizņēmumi tiek ņemti no Valsts kases, kā arī noteikt, ka finanšu ministrs Likuma par budžetu un finanšu vadību 8.</t>
    </r>
    <r>
      <rPr>
        <vertAlign val="superscript"/>
        <sz val="12"/>
        <rFont val="Times New Roman"/>
        <family val="1"/>
        <charset val="186"/>
      </rPr>
      <t>1</t>
    </r>
    <r>
      <rPr>
        <sz val="12"/>
        <rFont val="Times New Roman"/>
        <family val="1"/>
        <charset val="186"/>
      </rPr>
      <t xml:space="preserve"> panta pirmajā daļā noteikto mērķu realizācijai Likuma par budžetu un finanšu vadību 36.panta sestajā daļā noteiktajā kārtībā var sniegt aizdevumus, nepārsniedzot 10 procentus no šā likuma 7.pantā noteiktās iekšzemes kopprodukta prognozes apjoma.</t>
    </r>
  </si>
  <si>
    <r>
      <rPr>
        <sz val="11"/>
        <color theme="1"/>
        <rFont val="Times New Roman"/>
        <family val="1"/>
        <charset val="186"/>
      </rPr>
      <t>Izteikt likumprojekta 13.pantu šādā redakcijā:</t>
    </r>
    <r>
      <rPr>
        <b/>
        <sz val="11"/>
        <color theme="1"/>
        <rFont val="Times New Roman"/>
        <family val="1"/>
        <charset val="186"/>
      </rPr>
      <t xml:space="preserve">
13.pants. </t>
    </r>
    <r>
      <rPr>
        <sz val="11"/>
        <color rgb="FF000000"/>
        <rFont val="Times New Roman"/>
        <family val="1"/>
        <charset val="186"/>
      </rPr>
      <t xml:space="preserve">Ikgadējais pašvaldību kopējais aizņēmumu pieļaujamais palielinājums vidējā termiņā </t>
    </r>
    <r>
      <rPr>
        <sz val="11"/>
        <color theme="1"/>
        <rFont val="Times New Roman"/>
        <family val="1"/>
        <charset val="186"/>
      </rPr>
      <t>2014., 2015. un 2016. gadam</t>
    </r>
    <r>
      <rPr>
        <sz val="11"/>
        <color rgb="FF000000"/>
        <rFont val="Times New Roman"/>
        <family val="1"/>
        <charset val="186"/>
      </rPr>
      <t xml:space="preserve"> tiek noteikts </t>
    </r>
    <r>
      <rPr>
        <u/>
        <sz val="11"/>
        <color rgb="FF000000"/>
        <rFont val="Times New Roman"/>
        <family val="1"/>
        <charset val="186"/>
      </rPr>
      <t>118</t>
    </r>
    <r>
      <rPr>
        <sz val="11"/>
        <color rgb="FF000000"/>
        <rFont val="Times New Roman"/>
        <family val="1"/>
        <charset val="186"/>
      </rPr>
      <t xml:space="preserve"> milj. </t>
    </r>
    <r>
      <rPr>
        <i/>
        <sz val="11"/>
        <color rgb="FF000000"/>
        <rFont val="Times New Roman"/>
        <family val="1"/>
        <charset val="186"/>
      </rPr>
      <t>euro</t>
    </r>
    <r>
      <rPr>
        <sz val="11"/>
        <color rgb="FF000000"/>
        <rFont val="Times New Roman"/>
        <family val="1"/>
        <charset val="186"/>
      </rPr>
      <t xml:space="preserve">, katru gadu Finanšu ministrijai izvērtējot  iespējamo kopējo aizņēmuma limitu un Latvijas Pašvaldību savienības iesniegtos priekšlikumus aizņēmumu prioritārajiem mērķiem, kas pamatoti ar pašvaldību pieteiktajām prioritātēm aizņēmumu saņemšanai.   </t>
    </r>
  </si>
  <si>
    <r>
      <t xml:space="preserve">Izteikt likumprojekta 42.pantu šādā redakcijā:
</t>
    </r>
    <r>
      <rPr>
        <b/>
        <sz val="12"/>
        <rFont val="Times New Roman"/>
        <family val="1"/>
        <charset val="186"/>
      </rPr>
      <t xml:space="preserve">"42.pants. </t>
    </r>
    <r>
      <rPr>
        <sz val="12"/>
        <rFont val="Times New Roman"/>
        <family val="1"/>
        <charset val="186"/>
      </rPr>
      <t xml:space="preserve">Latvijas Republikas saistības pret Eiropas Stabilitātes mehānismu ir </t>
    </r>
    <r>
      <rPr>
        <u/>
        <sz val="12"/>
        <rFont val="Times New Roman"/>
        <family val="1"/>
        <charset val="186"/>
      </rPr>
      <t>1 935 300 000</t>
    </r>
    <r>
      <rPr>
        <sz val="12"/>
        <rFont val="Times New Roman"/>
        <family val="1"/>
        <charset val="186"/>
      </rPr>
      <t xml:space="preserve"> </t>
    </r>
    <r>
      <rPr>
        <i/>
        <sz val="12"/>
        <rFont val="Times New Roman"/>
        <family val="1"/>
        <charset val="186"/>
      </rPr>
      <t>euro</t>
    </r>
    <r>
      <rPr>
        <sz val="12"/>
        <rFont val="Times New Roman"/>
        <family val="1"/>
        <charset val="186"/>
      </rPr>
      <t xml:space="preserve">, tajā skaitā apmaksājamais kapitāls ir </t>
    </r>
    <r>
      <rPr>
        <u/>
        <sz val="12"/>
        <rFont val="Times New Roman"/>
        <family val="1"/>
        <charset val="186"/>
      </rPr>
      <t>221 200 000</t>
    </r>
    <r>
      <rPr>
        <sz val="12"/>
        <rFont val="Times New Roman"/>
        <family val="1"/>
        <charset val="186"/>
      </rPr>
      <t xml:space="preserve"> </t>
    </r>
    <r>
      <rPr>
        <i/>
        <sz val="12"/>
        <rFont val="Times New Roman"/>
        <family val="1"/>
        <charset val="186"/>
      </rPr>
      <t>euro</t>
    </r>
    <r>
      <rPr>
        <sz val="12"/>
        <rFont val="Times New Roman"/>
        <family val="1"/>
        <charset val="186"/>
      </rPr>
      <t xml:space="preserve"> un pieprasāmais kapitāls (kapitāls uz pieprasījumu) - </t>
    </r>
    <r>
      <rPr>
        <u/>
        <sz val="12"/>
        <rFont val="Times New Roman"/>
        <family val="1"/>
        <charset val="186"/>
      </rPr>
      <t>1 714 100 000</t>
    </r>
    <r>
      <rPr>
        <sz val="12"/>
        <rFont val="Times New Roman"/>
        <family val="1"/>
        <charset val="186"/>
      </rPr>
      <t xml:space="preserve"> </t>
    </r>
    <r>
      <rPr>
        <i/>
        <sz val="12"/>
        <rFont val="Times New Roman"/>
        <family val="1"/>
        <charset val="186"/>
      </rPr>
      <t>euro</t>
    </r>
    <r>
      <rPr>
        <sz val="12"/>
        <rFont val="Times New Roman"/>
        <family val="1"/>
        <charset val="186"/>
      </rPr>
      <t>. Saistības stājas spēkā līdz ar Eiropas Stabilitātes mehānisma līguma ratifikāciju."</t>
    </r>
  </si>
  <si>
    <t>B</t>
  </si>
  <si>
    <t>C</t>
  </si>
  <si>
    <t>priekšlikuma</t>
  </si>
  <si>
    <t>priekšlikumu</t>
  </si>
  <si>
    <t xml:space="preserve">skatīt kopā ar LM </t>
  </si>
  <si>
    <t xml:space="preserve">Atbalstīt, </t>
  </si>
  <si>
    <t>Atbalstīt,</t>
  </si>
  <si>
    <t>Ministriju un citu centrālo valsts iestāžu priekšlikumi  likumprojekta „Par valsts budžetu 2014.gadam” un likumprojekta „Par vidēja termiņa budžeta ietvaru 2014., 2015. un 2016.gadam” izskatīšanai Saeimā otrajā lasījumā</t>
  </si>
  <si>
    <t>Izdevumi no nenodokļu ieņēmumiem (nodevas, naudas sodi)</t>
  </si>
  <si>
    <t>skatīt</t>
  </si>
  <si>
    <t>priekšlikumus</t>
  </si>
  <si>
    <t>Ieņēmumi no dividendēm (ieņēmumi no valsts (pašvaldību) kapitāla izmantošanas)</t>
  </si>
  <si>
    <t xml:space="preserve">Paskaidrojums:  Labklājības ministrijas valsts speciālā budžeta apakšprogrammā 04.04.00 "Invaliditātes, maternitātes un slimības speciālais budžets" palielinātas valsts iemaksas sociālajai apdrošināšanai, saņemot valsts budžeta uzturēšanas izdevumu transfertu no Labklājības ministrijas pamatbudžeta programmas 04.00.00 "Valsts atbalsts sociālajai apdrošināšanai" , lai, sākot ar 2014.gada 1.janvāri, nodrošinātu vecāku pabalsta minimālā apmēra mēnesī paaugstināšanu no 142.29 EUR (100 Ls) uz 171 EUR (120 Ls)  sociāli apdrošinātām personām par bērna kopšanu līdz 1,5 gadiem atbilstoši Latvijas Republikas 11.Saeimas frakciju (Nacionālā apvienība „Visu Latvijai!”-„TB/LNNK”, Frakcija VIENOTĪBA, Reformu partijas frakcija), kā arī pie frakcijām nepiederošo deputātu un ekspertu un NVO pārstāvju 2012.gada 23.oktobrī parakstītajā Vienošanās protokolā par valsts atbalstu dzimstības veicināšanai un ģimenēm ar bērniem paredzētajam pasākumam (6.punktam), Ministru kabineta 01.10.2013. sēdes protokollēmuma Nr.51 50.§ „Par demogrāfijas atbalsta pasākumiem 2014.gadā” 1.1.apakšpunktam un izskatīšanai Saeimā iesniegtajam likumprojektam "Grozījumi likumā "Par maternitātes un slimību apdrošināšanu"" (atbalstīts Ministru kabineta 15.10.2013.sēdē, prot.Nr.54, 34.§ ).
Vecāku pabalsta saņēmēju skaits, kuriem vecāku pabalsts 2014.gadā tiks piešķirts minimālajā apmērā, būs 1870 personas (vidēji mēnesī) un vecāku pabalsta minimālais apmērs vidēji pieaugs par 28,01 EUR mēnesī. Papildu izdevumi vecāku pabalsta minimālā apmēra paaugstināšanai līdz 171 EUR (120 Ls) mēnesī:
2014.gadā: 628 464 euro;
2015.gadā: 2 629 772 euro;
2016.gadā: 4 216 782 euro.
Pasākums veicinās sociāli apdrošinātu ģimeņu ar bērniem vecumā līdz pusotram gadam labklājību.
Priekšlikums ir daļa no demogrāfijas pasākumu kopuma.
</t>
  </si>
  <si>
    <t>04.02.00 Nodarbinātības speciālais budžets</t>
  </si>
  <si>
    <t>Valsts sociālās apdrošināšanas obligātās iemaksas sociālajai apdrošināšanai bezdarba gadījumiem</t>
  </si>
  <si>
    <t>Pārējie iepriekš neklasificētie ieņēmumi</t>
  </si>
  <si>
    <t>Valsts iemaksas sociālajai apdrošināšanai bezdarba gadījumam</t>
  </si>
  <si>
    <t>Valsts sociālās apdrošināšanas speciālā budžeta transferti</t>
  </si>
  <si>
    <t>No darba negadījumu speciālā budžeta  sociālajai apdrošināšanai bezdarba gadījumam</t>
  </si>
  <si>
    <t>No invaliditātes, maternitātes un slimības speciālā budžeta sociālajai apdrošināšanai bezdarba gadījumam</t>
  </si>
  <si>
    <t>Paskaidrojums: Apakšprogrammas 04.02.00 "Nodarbinātības speciālais budžets" ietvaros veikta izdevumu pārdale starp izdevumu kodiem atbilstoši ekonomiskajām kategorijām, taja skaitā: 
1) aktīvajam nodarbinātības pasākumam "Neformālās izglītības programma "Valsts valodas apguve"" samazināti izdevumi valsts budžeta transfertiem valsts budžeta daļēji finansētām atvasinātām publiskām personām un budžeta nefinansētām iestādēm noteiktam mērķim 6 789 euro apmērā un attiecīgi palielināti izdevumi precēm un pakalpojumiem, lai nodrošinātu pasākuma īstenošanu;
2) aktīvajam nodarbinātības pasākumam "Konkurētspējas paaugstināšanas pasākumi" samazināti izdevumi valsts budžeta transfertiem valsts budžeta daļēji finansētām atvasinātajām publiskajām personām un budžeta nefinansētām iestādēm noteiktam mērķim 20 367 euro apmērā un attiecīgi palielināti izdevumi precēm un pakalpojumiem, lai nodrošinātu pasākuma īstenošanu.</t>
  </si>
  <si>
    <t>Paskaidrojums: Apakšprogrammas 04.02.00 "Nodarbinātības speciālais budžets" ietvaros veikta izdevumu pārdale starp izdevumu kodiem atbilstoši ekonomiskajām kategorijām, taja skaitā: 
1) aktīvajam nodarbinātības pasākumam "Neformālās izglītības programma "Valsts valodas apguve"" samazināti izdevumi valsts budžeta transfertiem valsts budžeta daļēji finansētām atvasinātajām publiskajām personām un budžeta nefinansētām iestādēm noteiktam mērķim 2014.gadā 6 789 euro apmērā, 2015.gadā 7 181 euro apmērā un 2016.gadā 7 471 euro apmērā un attiecīgi palielināti izdevumi precēm un pakalpojumiem, lai nodrošinātu pasākuma  īstenošanu;
2) aktīvajam nodarbinātības pasākumam "Konkurētspējas paaugstināšanas pasākumi" samazināti izdevumi valsts budžeta transfertiem valsts budžeta daļēji finansētām atvasinātajām publiskajām personām un budžeta nefinansētām iestādēm noteiktam mērķim 2014.gadā 20 367 euro apmērā, 2015.gadā 21 544 euro apmērā un 2016.gadā 22 411 euro apmērā un attiecīgi palielināti izdevumi precēm un pakalpojumiem, lai nodrošinātu projekta īstenošanu.</t>
  </si>
  <si>
    <t xml:space="preserve">skatīt </t>
  </si>
  <si>
    <t>Ar Ministru prezidenta 2011.gada 13.aprīļa rīkojumu Nr.140 „Par darba grupu koncepcijas projekta izstrādei par prokuratūras iestāžu izvietošanu Rīgā” 1.punktu tika izveidota darba grupa koncepcijas projekta izstrādei par optimālu prokuratūras iestāžu izvietošanu darbam piemērotās telpās Rīgā.  Darba grupa izstrādājusi priekšlikumu konceptuāli atbalstīt prokuratūras iestāžu izvietošanu nekustamajā īpašumā (nekustamā īpašuma kadastra numurs 0100 005 0090)  Aspazijas bulvārī 7, Rīgā.</t>
  </si>
  <si>
    <t>Subsidētās elektroenerģijas nodoklis</t>
  </si>
  <si>
    <t>29.03.00  Ēku energoefektivitātes uzlabošana</t>
  </si>
  <si>
    <t>Paskaidrojums: Nosakot samazinātu subsidētās enerģijas nodokļa likmi 5% apmērā tiem lauksaimniecības produkcijas ražotājiem, kuri koģenerācijas stacijā pārstrādājamās biogāzes ražošanai izmanto kūtsmēslus un/vai bioloģiskos atkritumus, kā arī atjaunojamos energoresursus, un nodod siltumu centrazētajos siltumapgādes tīklos, valsts budžeta ieņēmumi no subsidētās elektroenerģijas nodokļa samazinās par 1 338 560 euro, līdz ar to tiek samazināti arī izdevumi.</t>
  </si>
  <si>
    <t>Paskaidrojums: Projekta EU43097 "Autoceļa Ape - Moniste rekonstrukcija" finansēšanas līgums noslēgts 22.10.2013 pēc saskaņošanas ar Vides aizsardzības un reģionālās attīstības ministriju (finansējums nepieciešams 2014.gadā jau sākot no I ceturkšņa).</t>
  </si>
  <si>
    <t>Zemkopības ministrija</t>
  </si>
  <si>
    <t>21.01.00 Valsts atbalsts lauksaimniecības un lauku attīstībai</t>
  </si>
  <si>
    <t>Paskaidrojums: palielināti izdevumi, pārdalot finansējumu no 74.resora programmas 02.00.00 "Līdzekļi neparedzētiem gadījumiem" uz  Zemkopības ministrijas apakšprogrammu 21.01.00 "Valsts atbalsts lauksaimniecības un lauku attīstībai", lai nodrošinātu nepieciešamo finansējumu Latvijas pārtikas un lauksaimniecības preču sektora pārstāvniecības stendu organizēšanai starptautiskajās izstādēs („Gulfood” Dubaijā, „SIAL” Parīzē, „Prodexpo” Maskavā, „Private Label” Amsterdamā u.c.) 2014.gadā.</t>
  </si>
  <si>
    <t>16. Zemkopības ministrija</t>
  </si>
  <si>
    <t>likumprojektam „Par vidēja termiņa budžeta ietvaru 2014., 2015. un 2016.gadam"</t>
  </si>
  <si>
    <t xml:space="preserve">Paskaidrojums: Labklājības ministrijas speciālā budžeta apakšprogrammā 04.04.00 "Invaliditātes, maternitātes un slimības speciālais budžets" samazināti izdevumi sociālajiem pabalstiem, palielinot valsts speciālā budžeta naudas līdzekļu atlikumu.
 Aprēķinā izmantots pieņēmums, ka 10% no vecāku pabalsta saņēmējiem atsāk strādāt  laika periodā no 2014.gada 1.janvāra līdz 2014.gada 30.septembrim (t.i. 10% no 11 652 (2014.gadā plānotais vecāku pabalstu saņēmēju skaits vidēji mēnesī)): 1165 personas x 171 EUR x 10 mēneši = 1 992 150 EUR, līdz ar to samazināsies speciālā budžeta izdevumi, jo vecāku pabalsts minētām personām netiks izmaksāts no speciālā budžeta, bet tiks izmaksāts bērna kopšanas pabalsts no Labklājības ministrijas pamatbudžeta.
Atbilstoši š.g. 17.oktobrī Saeimā 2.lasījumā pieņemtajiem grozījumiem Valsts sociālo pabalstu likumā un saskaņā ar VK iesniegto MK noteikumu projektu „Grozījumi Ministru kabineta 2009.gada 22.decembra noteikumos Nr.1609 “Noteikumi par bērna kopšanas pabalsta un piemaksas pie bērna kopšanas pabalsta un vecāku pabalsta par dvīņiem vai vairākiem vienās dzemdībās dzimušiem bērniem apmēru, tā pārskatīšanas kārtību un pabalsta un piemaksas piešķiršanas un izmaksas kārtību”” personai, kura kopj bērnu vecumā līdz gadam un ir nodarbināta, bērna kopšanas pabalstu piešķirs arī gadījumā, ja tiks pārtraukta vecāku pabalsta izmaksa. 
</t>
  </si>
  <si>
    <t xml:space="preserve">Paskaidrojums: Labklājības ministrijas speciālā budžeta apakšprogrammā 04.04.00 "Invaliditātes, maternitātes un slimības speciālais budžets" samazināti izdevumi sociālajiem pabalstiem, palielinot valsts speciālā budžeta naudas līdzekļu atlikumu.
 Aprēķinā izmantots pieņēmums, ka 10% no vecāku pabalsta saņēmējiem atsāk strādāt  laika periodā no 2014.gada 1.janvāra līdz 2014.gada 30.septembrim (t.i. 10% no 11 652 (2014.gadā plānotais vecāku pabalstu saņēmēju skaits vidēji mēnesī)): 1165 personas x 171 EUR x 10 mēneši = 1 992 150 EUR, līdz ar to samazināsies speciālā budžeta izdevumi, jo vecāku pabalsts minētām personām netiks izmaksāts no speciālā budžeta, bet tiks izmaksāts bērna kopšanas pabalsts no Labklājības ministrijas pamatbudžeta.
Atbilstoši š.g. 17.oktobrī Saeimā 2.lasījumā pieņemtajiem grozījumiem Valsts sociālo pabalstu likumā un saskaņā ar VK iesniegto MK noteikumu projektu „Grozījumi Ministru kabineta 2009.gada 22.decembra noteikumos Nr.1609 “Noteikumi par bērna kopšanas pabalsta un piemaksas pie bērna kopšanas pabalsta un vecāku pabalsta par dvīņiem vai vairākiem vienās dzemdībās dzimušiem bērniem apmēru, tā pārskatīšanas kārtību un pabalsta un piemaksas piešķiršanas un izmaksas kārtību”” personai, kura kopj bērnu vecumā līdz gadam un ir nodarbināta, bērna kopšanas pabalstu piešķirs arī gadījumā, ja tiks pārtraukta vecāku pabalsta izmaksa. </t>
  </si>
  <si>
    <t xml:space="preserve">Paskaidrojums: Apakšprogrammā 67.06.00 "Eiropas Kopienas iniciatīvas projektu un pasākumu īstenošana" Nacionālā kino centra projekta 1135PRO20014LV "Programmas MEDIA informācijas centrs" ārvalstu finanšu palīdzības 50% apmērā nodrošināšanai ES programmas „Radošā Eiropa” (2014-2020) ietvaros
</t>
  </si>
  <si>
    <t>Paskaidrojums:Apakšprogrammā 67.06.00 "Eiropas Kopienas iniciatīvas projektu un pasākumu īstenošana" projekta  1135PRO20014LV "Programmas MEDIA informācijas centrs" ārvalstu finanšu palīdzības 50% apmērā nodrošināšanai ES programmas „Radošā Eiropa” (2014-2020) ietvaros</t>
  </si>
  <si>
    <t>01.04.00  Diplomātiskās misijas ārvalstīs</t>
  </si>
  <si>
    <t>Paskaidrojums: palielināti izdevumi, pārdalot finansējumu no 74.resora programmas 02.00.00 Līdzekļi neparedzētiem gadījumiem uz Ārlietu ministrijas programmu 01.04.00  Diplomātiskās misijas ārvalstīs, lai nodrošinātu televīzijas koncerta rīkošanu par godu Latvijas iestāšanās Eiropas Savienībā 10.gadadienai. Koncerta programmā tiks ietverti Eiropas kultūra (mūzika, deja u.c.) populāru Latvijas mākslinieku izpildījumā, kā arī varētu tikt ietverti augstu Latvijas amatpersonu, citu ES dalībvalstu un ES institūciju augstu amatpersonu apsveikumi.
2014.gada 1. maijā apritēs 10 gadi kopš Latvijas dalības Eiropas Savienībā. Referendumā par pievienošanos ES pozitīvi nobalsojot 66,7% pilsoņu, Latvija īstenoja vienu no ārpolitikas mērķiem, ko tā bija nospraudusi kopš neatkarības atjaunošanas.  Dalība Eiropas Savienībā pavērusi iespēju nodrošināt stabilitāti, drošību un ekonomisko izaugsmi ES iekšējā tirgū. Kļūstot par ES dalībvalsti, Latvijai ir pavērušās iespējas aktīvi iesaistīties dažādu politiku veidošanā, kas tiešā veidā ietekmē nacionālās intereses un katra Latvijas iedzīvotāja ikdienu. Daudzi no ieguvumiem tiek uzskatīti kā ‘pašsaprotami’. Desmitgade kopš Latvijas pievienošanās ES ir nozīmīgs brīdis, lai pievērstu uzmanību – ko nozīmē Latvijas atrašanās Eiropas demokrātisko valstu vidū, izvērtēt Latvijas ES dalības rezultātus, balstoties uz iegūto pieredzi un vienlaicīgi celt iedzīvotāju informētību par šiem jautājumiem.</t>
  </si>
  <si>
    <t>Paskaidrojums: palielināti izdevumi, pārdalot finansējumu no 74.resora programmas 02.00.00 Līdzekļi neparedzētiem gadījumiem uz Ārlietu ministrijas programmu 01.04.00  Diplomātiskās misijas ārvalstīs, lai nodrošinātu televīzijas koncerta rīkošanu par godu Latvijas iestāšanās Eiropas Savienībā 10.gadadienai. Koncerta programmā tiks ietverti Eiropas kultūra (mūzika, deja u.c.) populāru Latvijas mākslinieku izpildījumā, kā arī varētu tikt ietverti augstu Latvijas amatpersonu, citu ES dalībvalstu un ES institūciju augstu amatpersonu apsveikumi.
2014.gada 1. maijā apritēs 10 gadi kopš Latvijas dalības Eiropas Savienībā. Referendumā par pievienošanos ES pozitīvi nobalsojot 66,7% pilsoņu, Latvija īstenoja vienu no ārpolitikas mērķiem, ko tā bija nospraudusi kopš neatkarības atjaunošanas.  Dalība Eiropas Savienībā pavērusi iespēju nodrošināt stabilitāti, drošību un ekonomisko izaugsmi ES iekšējā tirgū. Kļūstot par ES dalībvalsti, Latvijai ir pavērušās iespējas aktīvi iesaistīties dažādu politiku veidošanā, kas tiešā veidā ietekmē nacionālās intereses un katra Latvijas iedzīvotāja ikdienu. Daudzi no ieguvumiem tiek uzskatīti kā ‘pašsaprotami’. Desmitgade kopš Latvijas pievienošanās ES ir nozīmīgs brīdis, lai pievērstu uzmanību – ko nozīmē Latvijas atrašanās Eiropas demokrātisko valstu vidū, izvērtēt Latvijas ES dalības rezultātus, balstoties uz iegūto pieredzi un vienlaicīgi celt iedzīvotāju informētību par šiem jautājumiem</t>
  </si>
  <si>
    <r>
      <rPr>
        <b/>
        <sz val="12"/>
        <rFont val="Times New Roman"/>
        <family val="1"/>
        <charset val="186"/>
      </rPr>
      <t xml:space="preserve">"55.pants. </t>
    </r>
    <r>
      <rPr>
        <sz val="12"/>
        <rFont val="Times New Roman"/>
        <family val="1"/>
        <charset val="186"/>
      </rPr>
      <t>Atļaut valsts akciju sabiedrībai „Valsts nekustamie īpašumi” veikt nekustamā īpašuma (kadastra numurs 0100 010 0099) Kronvalda bulvārī 6, Rīgā, rekonstrukcijas projektēšanas un būvniecības darbus, lai nodrošinātu Vides aizsardzības un reģionālās attīstības ministrijas centrālā aparāta izvietošanu vienotā administratīvā ēkā."</t>
    </r>
  </si>
  <si>
    <t>Neatbalstīt,
skatīt</t>
  </si>
  <si>
    <r>
      <rPr>
        <b/>
        <sz val="12"/>
        <rFont val="Times New Roman"/>
        <family val="1"/>
        <charset val="186"/>
      </rPr>
      <t xml:space="preserve">"56.pants. </t>
    </r>
    <r>
      <rPr>
        <sz val="12"/>
        <rFont val="Times New Roman"/>
        <family val="1"/>
        <charset val="186"/>
      </rPr>
      <t>Noteikt, ka Ekonomikas ministrijas budžeta apakšprogrammā 29.02.00 „Elektroenerģijas lietotāju atbalsts”, Labklājības ministrijas budžeta apakšprogrammā 05.68.00 „Dzīvokļa pabalsta līdzfinansējuma nodrošināšana pašvaldībām” paredzētās apropriācijas ietvaros var izmantot tikai programmā (apakšprogrammā) noteiktajiem mērķiem."</t>
    </r>
  </si>
  <si>
    <r>
      <t>"</t>
    </r>
    <r>
      <rPr>
        <b/>
        <sz val="12"/>
        <rFont val="Times New Roman"/>
        <family val="1"/>
        <charset val="186"/>
      </rPr>
      <t>57.pants.</t>
    </r>
    <r>
      <rPr>
        <sz val="12"/>
        <rFont val="Times New Roman"/>
        <family val="1"/>
        <charset val="186"/>
      </rPr>
      <t xml:space="preserve">  Ekonomikas ministrijas budžeta apakšprogrammā  29.02.00 „Elektroenerģijas lietotāju atbalsts” izdevumi veicami tikai pēc Eiropas Komisijas lēmuma saņemšanas par pasākuma atbilstību Eiropas Kopienas kopējam tirgum .”</t>
    </r>
  </si>
  <si>
    <r>
      <t>Papildināt likumprojektu ar jaunu pantu šādā redakcijā: 
„</t>
    </r>
    <r>
      <rPr>
        <b/>
        <sz val="12"/>
        <rFont val="Times New Roman"/>
        <family val="1"/>
        <charset val="186"/>
      </rPr>
      <t>60.pants.</t>
    </r>
    <r>
      <rPr>
        <sz val="12"/>
        <rFont val="Times New Roman"/>
        <family val="1"/>
        <charset val="186"/>
      </rPr>
      <t xml:space="preserve"> Noteikt, ka kārtību, kādā  Vides aizsardzības un reģionālās attīstības ministrijas programmas 30.00.00  „Pašvaldību attīstības nacionālie atbalsta instrumenti” ietvaros paredzētā apropriācija 451 015 </t>
    </r>
    <r>
      <rPr>
        <i/>
        <sz val="12"/>
        <rFont val="Times New Roman"/>
        <family val="1"/>
        <charset val="186"/>
      </rPr>
      <t xml:space="preserve">euro </t>
    </r>
    <r>
      <rPr>
        <sz val="12"/>
        <rFont val="Times New Roman"/>
        <family val="1"/>
        <charset val="186"/>
      </rPr>
      <t>apmērā piešķirama bezmaksas interneta un datoru izmantošanai pašvaldību publiskajās bibliotēkās, nosaka Minstru kabinets.”</t>
    </r>
  </si>
  <si>
    <r>
      <t>Papildināt likumprojektu ar jaunu pantu šādā redakcijā: 
„</t>
    </r>
    <r>
      <rPr>
        <b/>
        <sz val="12"/>
        <rFont val="Times New Roman"/>
        <family val="1"/>
        <charset val="186"/>
      </rPr>
      <t xml:space="preserve">61.pants. </t>
    </r>
    <r>
      <rPr>
        <sz val="12"/>
        <rFont val="Times New Roman"/>
        <family val="1"/>
        <charset val="186"/>
      </rPr>
      <t xml:space="preserve">Noteikt, ka reģionālās attīstības centru pašvaldību kompleksai attīstībai nepieciešamo un Eiropas Komisijas direktīvu prasību izpildei attiecībā uz vides piesārņojumu maģistrālā ūdensvada un kanalizācijas tīklu faktisko pieslēgumu izveidei mājsaimniecībām tiek piešķirts finansējums 5 000 000 </t>
    </r>
    <r>
      <rPr>
        <i/>
        <sz val="12"/>
        <rFont val="Times New Roman"/>
        <family val="1"/>
        <charset val="186"/>
      </rPr>
      <t xml:space="preserve">euro </t>
    </r>
    <r>
      <rPr>
        <sz val="12"/>
        <rFont val="Times New Roman"/>
        <family val="1"/>
        <charset val="186"/>
      </rPr>
      <t>apmērā no valsts budžeta programmas 80.00.00 „Nesadalītais finansējums Eiropas Savienības politiku instrumentu un pārejās ārvalstu finanšu palīdzības līdzfinansēto projektu un pasākumu īstenošanai”.  Noteikt, ka Centrālā finanšu un līgumu aģentūra  nodrošina finansēšanas plānu iesniegšanu Valsts kasei.”</t>
    </r>
  </si>
  <si>
    <r>
      <t>Papildināt likumprojektu ar jaunu pantu šādā redakcijā: 
„</t>
    </r>
    <r>
      <rPr>
        <b/>
        <sz val="12"/>
        <rFont val="Times New Roman"/>
        <family val="1"/>
        <charset val="186"/>
      </rPr>
      <t xml:space="preserve">62.pants. </t>
    </r>
    <r>
      <rPr>
        <sz val="12"/>
        <rFont val="Times New Roman"/>
        <family val="1"/>
        <charset val="186"/>
      </rPr>
      <t>Noteikt, ka 61.pantā minētā finansējuma izlietojumu atbilstoši mērķim kontrolē Vides aizsardzības un reģionālās attīstības ministrija.”</t>
    </r>
  </si>
  <si>
    <r>
      <t>Papildināt likumprojektu ar jaunu pantu šādā redakcijā: 
„</t>
    </r>
    <r>
      <rPr>
        <b/>
        <sz val="12"/>
        <rFont val="Times New Roman"/>
        <family val="1"/>
        <charset val="186"/>
      </rPr>
      <t xml:space="preserve">63.pants. </t>
    </r>
    <r>
      <rPr>
        <sz val="12"/>
        <rFont val="Times New Roman"/>
        <family val="1"/>
        <charset val="186"/>
      </rPr>
      <t>Izglītības un zinātnes ministrijai nodrošināt, ka papildus piešķirtais finansējums augstākajai izglītībai 1 707 446 euro apmērā  tiek sadalīts starp Izglītības un zinātnes ministrijas, Kultūras ministrijas un Zemkopības ministrijas padotībā esošajām augstākās izglītības institūcijām, nodrošinot vienotu studiju izmaksu koeficientu piemērošanu augstākās izglītības iestādēm, kuras saņem valsts budžeta finansējumu atbilstoši 2006.gada 12.decembra Ministru kabineta noteikumiem Nr.994 „Kārtība, kādā augstskolas un koledžas tiek finansētas no valsts budžeta līdzekļiem”. ”</t>
    </r>
  </si>
  <si>
    <r>
      <rPr>
        <b/>
        <sz val="12"/>
        <rFont val="Times New Roman"/>
        <family val="1"/>
        <charset val="186"/>
      </rPr>
      <t>"64.pants.</t>
    </r>
    <r>
      <rPr>
        <sz val="12"/>
        <rFont val="Times New Roman"/>
        <family val="1"/>
        <charset val="186"/>
      </rPr>
      <t xml:space="preserve"> Izglītības un zinātnes ministrijai 2014.gadā nodrošināt 2013.gadā uzsāktā valsts atbalsta pašvaldību pirmsskolas iestāžu rindu likvidēšanai sniegšanu Ministru kabinetā noteiktajā kārtībā reģistrētiem bērnu uzraudzības pakalpojuma sniedzējiem, Ministru kabinets sagatavo nepieciešamos normatīvos aktus, nosakot finansējuma apmēru par vienu bērnu un izmaksas kārtību."</t>
    </r>
  </si>
  <si>
    <t>Funkciju klasifikācijas kods</t>
  </si>
  <si>
    <t>02.500</t>
  </si>
  <si>
    <t>03.600</t>
  </si>
  <si>
    <t xml:space="preserve">Tehnisks labojums - funkciju klasifikācijas koda maiņa no 02.500 "Pārējā iepriekš neklasificētā aizsardzības darbība" uz 03.600 "Pārējie iepriekš neklasificētie sabiedriskās kārtības un drošības pakalpojumi" saskaņā ar Ministru kabineta 2005.gada 13.decembra noteikumiem Nr.934 "Noteikumi par budžetu izdevumu klasifikāciju atbilstoši funkcionālajām kategorijām". Izmaiņas attiecināmas arī uz turpmākiem gadiem, bet tās neatspoguļojas likumprojekta „Par vidēja termiņa budžeta ietvaru 2014.,2015. un 2016.gadam” 3.pielikumā.  </t>
  </si>
  <si>
    <t>Sadalījumā pa budžeta resoriem:</t>
  </si>
  <si>
    <t>Pasākumiem sadalāmā fiskālā telpa</t>
  </si>
  <si>
    <r>
      <t>Paskaidrojums:      Atbilstoši MK 2013.gada 1.oktobra sēdes protokola Nr.51  46.</t>
    </r>
    <r>
      <rPr>
        <sz val="10"/>
        <rFont val="Times New Roman"/>
        <family val="1"/>
        <charset val="186"/>
      </rPr>
      <t>§</t>
    </r>
    <r>
      <rPr>
        <i/>
        <sz val="7"/>
        <rFont val="Times New Roman"/>
        <family val="1"/>
        <charset val="186"/>
      </rPr>
      <t xml:space="preserve"> </t>
    </r>
    <r>
      <rPr>
        <i/>
        <sz val="10"/>
        <rFont val="Times New Roman"/>
        <family val="1"/>
        <charset val="186"/>
      </rPr>
      <t>2.punktam - saskaņā ar pašreizējām makroekonomiskajām un fiskālajām prognozēm fiskālā telpa 2014. gadā ir EUR 9 100 353, bet 2015. gadā – EUR 16 542 392 un 2016. gadā – EUR 213 268 215, un tā attiecas arī uz papildu finansējuma sadali 2015. un 2016. gada valsts budžeta likumprojektu sagatavošanas procesā.</t>
    </r>
  </si>
  <si>
    <t>Paskaidrojums: Faktiskie ieņēmumi ļāvuši paaugstināt 2013.gada PVN ieņēmumu prognozes. Paaugstinoties 2013.gada bāzei, tiek paaugstinātas prognozes turpmākajiem gadiem (2014-2016).</t>
  </si>
  <si>
    <t>Paskaidrojums: Operatīvā VAS "Latvijas valsts meži" 2013. gada peļņas prognoze liecina, ka, šā gada pēdējā ceturksnī būtiski nemainoties apstākļiem,  VAS "Latvijas valsts meži" 2013. gada peļņa būs lielāka, nekā sākotnēji prognozēts.</t>
  </si>
  <si>
    <t>2. pielikums</t>
  </si>
  <si>
    <t>Valsts budžeta ieņēmumi</t>
  </si>
  <si>
    <t>II. Valsts speciālā budžeta ieņēmumi</t>
  </si>
  <si>
    <t>tajā skaitā</t>
  </si>
  <si>
    <t>Valsts sociālās apdrošināšanas speciālajā budžetā</t>
  </si>
  <si>
    <t>Valsts fondēto pensiju shēmā</t>
  </si>
  <si>
    <t>Informatīvi</t>
  </si>
  <si>
    <t>Par pasākumiem sadalāmo fiskālo telpu, nodokļu un nenodokļu papildu ieņēmumiem:</t>
  </si>
  <si>
    <t>Papildu nodokļu un nenodokļu ieņēmumi</t>
  </si>
  <si>
    <t>Izdevumi no nenodokļu papildu ieņēmumiem (no naudas sodiem par konkurences tiesību normu neievērošanu)</t>
  </si>
  <si>
    <t>Izdevumi no nenodokļu ieņēmumiem (no naudas sodiem, ko uzliek Valsts policija par pārkāpumiem ceļu satiksmē, kas fiksēti ar Valsts policijai piederošajiem tehniskajiem līdzekļiem)</t>
  </si>
  <si>
    <t>Dabas resursu nodoklis</t>
  </si>
  <si>
    <r>
      <t xml:space="preserve">Paskaidrojums:
Ņemot vērā Vides aizsardzības un reģionālās attīstības ministrijas (turpmāk – VARAM) iesniegtos priekšlikumus likumprojektam "Grozījumi Dabas resursu nodokļa likumā", kopējā fiskālā ietekme uz budžetu, salīdzinot ar sākotnēji iesniegto likumprojektu ir sekojoša:
Fiskālā ietekme, euro: 2014.gads  +29 559 ; 2015.gads:  +381 058; 2016.gads: -1 970 561.
 </t>
    </r>
    <r>
      <rPr>
        <b/>
        <i/>
        <sz val="10"/>
        <rFont val="Times New Roman"/>
        <family val="1"/>
        <charset val="186"/>
      </rPr>
      <t>Gadījumā, ja Saeima neatbalstīs nodokļa objekta loku paplašināšanu par</t>
    </r>
    <r>
      <rPr>
        <i/>
        <sz val="10"/>
        <rFont val="Times New Roman"/>
        <family val="1"/>
        <charset val="186"/>
      </rPr>
      <t xml:space="preserve">:
- ūdens resursu izmantošana elektroenerģijas ražošanai hidroelektrostacijās, kuru hidromezgla kopējā uzstādītā jauda ir mazāka par diviem megavatiem un
- reklāmas iespieddarbiem, 
fiskālā ietekme uz valsts budžetu ir sekojoša:
Sākotnējā likumprojekta redakcija, euro: 
 Valsts budžetā:2014.gads  + 6 205 271; 2015.gads: + 6 288 563; 2016.gads: + 6 364 105.
 Pašvaldību budžetā: 2014.gads: + 839 826; 2015.gads: + 449 168; 2016.gads + 67 932.
  </t>
    </r>
    <r>
      <rPr>
        <b/>
        <i/>
        <sz val="10"/>
        <rFont val="Times New Roman"/>
        <family val="1"/>
        <charset val="186"/>
      </rPr>
      <t xml:space="preserve">Budžeta ieņēmumi: 2014.gads: + 7 045 096; 2015.gads  + 6 737 731; 2016.gads + 6 432 037.  </t>
    </r>
    <r>
      <rPr>
        <i/>
        <sz val="10"/>
        <rFont val="Times New Roman"/>
        <family val="1"/>
        <charset val="186"/>
      </rPr>
      <t xml:space="preserve">
Jaunā likumprojekta redakcija, euro 
 Valsts budžetā: 2014.gads: + 1 808 062; 2015.gads: +1 612 270; 2016.gads: + 1 426 649.
 Pašvaldību budžetā: 2014.gads: + 834 227; 2015.gads: +444 817; 2016.gads: + 64 877.
</t>
    </r>
    <r>
      <rPr>
        <b/>
        <i/>
        <sz val="10"/>
        <rFont val="Times New Roman"/>
        <family val="1"/>
        <charset val="186"/>
      </rPr>
      <t>Budžeta ieņēmumi: 2014.gads:+ 2 642 289; 2015.gads: +2 057 087; 2016.gads: + 1 491 526.</t>
    </r>
    <r>
      <rPr>
        <i/>
        <sz val="10"/>
        <rFont val="Times New Roman"/>
        <family val="1"/>
        <charset val="186"/>
      </rPr>
      <t xml:space="preserve">
</t>
    </r>
    <r>
      <rPr>
        <b/>
        <i/>
        <sz val="10"/>
        <rFont val="Times New Roman"/>
        <family val="1"/>
        <charset val="186"/>
      </rPr>
      <t>Fiskālā ietekme: 2014.gads: - 4 402 807; 2015.gads: -4 680 644; 2016.gads: - 4 940 511.</t>
    </r>
    <r>
      <rPr>
        <i/>
        <sz val="10"/>
        <rFont val="Times New Roman"/>
        <family val="1"/>
        <charset val="186"/>
      </rPr>
      <t xml:space="preserve">
</t>
    </r>
  </si>
  <si>
    <t>5) mērķdotācijas pašvaldību pasākumiem ________ latu apmērā saskaņā ar 7.pielikumu.</t>
  </si>
  <si>
    <t>(2) Ministru kabinetam, pamatojoties uz Kultūras ministrijas sniegto informāciju, ir tiesības mainīt šā panta pirmās daļas 4.punktā minētajā pielikumā noteikto finansējuma sadalījumu pa pašvaldībām.”</t>
  </si>
  <si>
    <r>
      <t>3.pants. </t>
    </r>
    <r>
      <rPr>
        <sz val="12"/>
        <rFont val="Times New Roman"/>
        <family val="1"/>
        <charset val="186"/>
      </rPr>
      <t>(1)</t>
    </r>
    <r>
      <rPr>
        <b/>
        <sz val="12"/>
        <rFont val="Times New Roman"/>
        <family val="1"/>
        <charset val="186"/>
      </rPr>
      <t> </t>
    </r>
    <r>
      <rPr>
        <sz val="12"/>
        <color rgb="FF000000"/>
        <rFont val="Times New Roman"/>
        <family val="1"/>
        <charset val="186"/>
      </rPr>
      <t xml:space="preserve">Apstiprināt mērķdotāciju apjomu pašvaldībām 323 895 415 </t>
    </r>
    <r>
      <rPr>
        <i/>
        <sz val="12"/>
        <rFont val="Times New Roman"/>
        <family val="1"/>
        <charset val="186"/>
      </rPr>
      <t>euro</t>
    </r>
    <r>
      <rPr>
        <sz val="12"/>
        <color rgb="FF000000"/>
        <rFont val="Times New Roman"/>
        <family val="1"/>
        <charset val="186"/>
      </rPr>
      <t xml:space="preserve"> apmērā, tajā skaitā:</t>
    </r>
  </si>
  <si>
    <t>Izteikt likumprojekta 3.pantu šādā redakcijā:
"3.pants. (1) Apstiprināt mērķdotāciju apjomu pašvaldībām ____________ euro apmērā, tajā skaitā:</t>
  </si>
  <si>
    <r>
      <t>"65.pants.</t>
    </r>
    <r>
      <rPr>
        <sz val="12"/>
        <rFont val="Times New Roman"/>
        <family val="1"/>
        <charset val="186"/>
      </rPr>
      <t xml:space="preserve"> Noteikt, ka 62.resora „Mērķdotācijas pašvaldībām” programmas 12.00.00 „Mērķdotācijas pašvaldību pasākumiem” izpildītājs ir Vides aizsardzības un reģionālās  attīstības ministrija un tā nodrošina šīs programmas finansēšanas plānu iesniegšanu Valsts kasei.".</t>
    </r>
  </si>
  <si>
    <r>
      <t>"66.pants.</t>
    </r>
    <r>
      <rPr>
        <sz val="12"/>
        <rFont val="Times New Roman"/>
        <family val="1"/>
        <charset val="186"/>
      </rPr>
      <t xml:space="preserve"> Noteikt, ka 62.resora „Mērķdotācijas pašvaldībām” programmas 12.00.00 „Mērķdotācijas pašvaldību pasākumiem” finansējumu pašvaldības izlieto līdz 2014.gada 31.decembrim un Vides aizsardzības un reģionālās attīstības ministrija kontrolē finansējuma izlietojumu atbilstoši pasākuma mērķim.".</t>
    </r>
  </si>
  <si>
    <t>Papildināt likumu ar jaunu pielikumu šādā redakcijā:</t>
  </si>
  <si>
    <t>Mērķdotācijas pašvaldību pasākumiem</t>
  </si>
  <si>
    <t>Pašvaldība</t>
  </si>
  <si>
    <t>Projekta nosaukums</t>
  </si>
  <si>
    <t xml:space="preserve">Paskaidrojums: Valsts nodevas prognozes palielinājums saistībā ar grozījumiem  Ministru kabineta 2009.gada 27.oktobra noteikumos Nr.1250 „Noteikumi par valsts nodevu par īpašuma tiesību un ķīlas tiesību nostiprināšanu zemesgrāmatā”, kas nosaka diferencētu valsts nodevu par īpašuma tiesību nostiprināšanu zemesgrāmatā  atkarībā no termiņa, kādā personas vēršas zemesgrāmatu nodaļā, ņemot vērā Tieslietu ministrijas priekšlikumus papildu finansējumam 2014.-2016.gadam Valsts valodas centra kapacitātes un valsts valodas politikas stiprināšanai 35 380 euro apmērā ik gadu un komisijas „PSRS totalitārā komunistiskā okupācijas režīma upuru skaita un masu kapu vietu noteikšanai, informācijas par represijām un masveida deportācijām apkopošanai un Latvijas valstij un tās iedzīvotājiem nodarīto zaudējumu aprēķināšanai” darbības nodrošināšanai un totalitāro režīmu upuru Eiropas atceres dienai veltītās konferences rīkošanai 54 620 euro apmērā ik gadu. </t>
  </si>
  <si>
    <t>Kopējais iespējamais deficīta seguma avots:</t>
  </si>
  <si>
    <t>Palielināts deficīts ministriju priekšlikumos:</t>
  </si>
  <si>
    <t>Finanšu ministrs</t>
  </si>
  <si>
    <t>A.Vilks</t>
  </si>
  <si>
    <t>Z.Adijāne</t>
  </si>
  <si>
    <t>67095437, Zane.Adijane@fm.gov.lv</t>
  </si>
  <si>
    <t>28.10.2013.   10:00</t>
  </si>
  <si>
    <r>
      <t>"</t>
    </r>
    <r>
      <rPr>
        <b/>
        <sz val="12"/>
        <rFont val="Times New Roman"/>
        <family val="1"/>
        <charset val="186"/>
      </rPr>
      <t xml:space="preserve">59.pants. (1) </t>
    </r>
    <r>
      <rPr>
        <sz val="12"/>
        <rFont val="Times New Roman"/>
        <family val="1"/>
        <charset val="186"/>
      </rPr>
      <t>Ekonomikas ministrijas budžeta programmā 33.00.00 „Ekonomikas  attīstības programma” ieskaitītie līdzekļi ir izmantojami  Reemigrācijas atbalsta pasākumu plāna un Pirmā mājokļa programmas finansēšanai, kā arī citiem darbavietu radīšanas un ģimeņu atbalsta pasākumiem, un  sistēmas administrēšanas papildu izmaksu segšanai. 
(2) Šā panta pirmajā daļā minētajiem mērķiem apropriācijas pārdale starp Ekonomikas ministriju un citiem budžeta resoriem tiek veikta kā transferta pārskaitījums.”</t>
    </r>
  </si>
  <si>
    <r>
      <t>"</t>
    </r>
    <r>
      <rPr>
        <b/>
        <sz val="12"/>
        <rFont val="Times New Roman"/>
        <family val="1"/>
        <charset val="186"/>
      </rPr>
      <t xml:space="preserve">58.pants.  </t>
    </r>
    <r>
      <rPr>
        <sz val="12"/>
        <rFont val="Times New Roman"/>
        <family val="1"/>
        <charset val="186"/>
      </rPr>
      <t>Finanšu ministram ir tiesības pamatojoties uz  Ministru kabineta lēmumu pārdalīt  budžeta  resora 74. "Gadskārtējā valsts budžeta izpildes procesā pārdalāmais finansējums" programmas  05.00.00 „Baltijas ceļa 25.gadadienas svinības” finansējumu par pasākumu organizēšanu atbildīgajām ministrijām."</t>
    </r>
  </si>
  <si>
    <t xml:space="preserve">Paskaidrojums:  Veselības ministrijas valsts pamatfunkciju īstenošanai 2014.-2016.gadā veikta līdzekļu pārdale starp izdevumu kodiem atbilstoši ekonomiskajām kategorijām, samazinot izdevumus subsīdijām un dotācijām (apakšprogrammā 33.01.00 "Ārstniecība") un palielinot izdevumus precēm un pakalpojumiem (apakšprogrammā 39.03.00 "Asins un asins komponentu nodrošināšana"), lai nodrošinātu ārstniecības personu, kuras strādā slimnīcu asins sagatavošanas nodaļās, darba samaksas pieaugumu. Saskaņā ar Ministru kabineta 2013.gada 27.augusta protokola Nr.46, 102.§ 34. un 36.punkta nosacījumiem līdzekļu ekonomija no darba devēja valsts sociālās apdrošināšanas obligāto iemaksu likmes samazinājuma no 24,09% uz 23,59%  darba samaksas komponentes ietvaros veselības aprūpes pakalpojumu tarifā (D un S elementi) jānovirza ārstniecības personu darba samaksas pieauguma nodrošināšanai atbilstoši jaunajās politikas iniciatīvās piešķirtajam papildu finansējumam. Darba samaksas pieaugums ar 2014.gadu jānodrošina visām ārstniecības personām, tai skaitā tām, kuras strādā slimnīcu asins sagatavošanas nodaļās, finansējumu pārskaitot no Valsts asinsdonoru centra līdzekļiem. </t>
  </si>
  <si>
    <r>
      <t>Pamatojums: Ministru kabineta 2013.gada 25.jūnija sēdes protokola Nr.36  29.</t>
    </r>
    <r>
      <rPr>
        <sz val="12"/>
        <rFont val="Calibri"/>
        <family val="2"/>
        <charset val="186"/>
      </rPr>
      <t>§</t>
    </r>
    <r>
      <rPr>
        <i/>
        <sz val="12"/>
        <rFont val="Times New Roman"/>
        <family val="1"/>
        <charset val="186"/>
      </rPr>
      <t>.  2.punkts nosaka Vides aizsardzības un reģionālās attīstības ministrijai līdz 2014.gada 1.martam sagatavot un vides aizsardzības un reģionālās attīstības ministram noteiktā kārtībā iesniegt izskatīšanai  Ministru kabinetā grozījumus Bibliotēku likumā, papildinot Bibliotēku likuma 17.panta astoto daļu ar teikumu: „Valsts budžeta līdzfinansējuma piešķiršanas kārtību nosaka Ministru kabinets.”.</t>
    </r>
  </si>
  <si>
    <t xml:space="preserve">
Paskaidrojums: Labklājības ministrijas valsts speciālā budžeta apakšprogrammā 04.04.00 "Invaliditātes, maternitātes un slimības speciālais budžets" samazināti izdevumi sociālājiem pabalstiem.  Atbilstoši Latvijas Republikas 11.Saeimas frakciju 2012.gada 23.oktobrī parakstītajam Vienošanās protokolam par valsts atbalstu dzimstības veicināšanai un ģimenēm ar bērniem (6.punkts), Ministru kabineta 01.10.2013. sēdes protokollēmuma Nr.51 50.§ „Par demogrāfijas atbalsta pasākumiem 2014.gadā” (1.punktam), izskatīšanai Saeimā iesniegtajos grozījumos likumā "Par maternitātes un slimības apdrošināšanu" (atbalstīti Ministru kabinetā 15.10.2013. sēdē, prot. Nr.54, 34.§) paredzēts no 2014.gada 1.oktobra pagarināt vecāku pabalsta izmaksu personām par bērna kopšanu līdz bērna 1,5 gadu vecumam, nosakot atvietojumu 43,75% apmērā no bruto algas (šobrīd atvietojums ir 70%), kā arī iespējas vienlaicīgi strādāt un saņemt vecāku pabalstu 30% apmērā no piešķirtā pabalsta apmēra. Speciālā budžeta izdevumu samazinājums  2014.gadā   2 197 719 EUR apmērā, 2015.gadā   23 678 747 EUR apmērā un 2016.gadā 18 019 230 EUR  apmērā veidojas saistībā ar plānoto vecāku pabalsta apmēra samazinājumu no pašreizējiem 70% uz 43,75% no personas vidējās iemaksu algas, kā arī iespēju vienlaicīgi strādāt un saņemt vecāku pabalstu 30% apmērā no piešķirtā pabalsta apmēra. 
Priekšlikums ir daļa no demogrāfijas pasākumu kopuma.
</t>
  </si>
  <si>
    <t>Paskaidrojums: Labklājības ministrijas valsts speciālā budžeta apakšprogrammā 04.04.00 "Invaliditātes, maternitātes un slimības speciālais budžets" samazināti izdevumi sociālājiem pabalstiem.  Atbilstoši Latvijas Republikas 11.Saeimas frakciju 2012.gada 23.oktobrī parakstītajam Vienošanās protokolam par valsts atbalstu dzimstības veicināšanai un ģimenēm ar bērniem (6.punkts), Ministru kabineta 01.10.2013. sēdes protokollēmuma Nr.51 50.§ „Par demogrāfijas atbalsta pasākumiem 2014.gadā” 1.punktam, izskatīšanai Saeimā iesniegtajiem grozījumiem likumā "Par maternitātes un slimības apdrošināšanu" (atbalstīti Ministru kabinetā 15.10.2013. sēdē, prot. Nr.54, 34.§) paredzēts no 2014.gada 1.oktobra pagarināt vecāku pabalsta izmaksu periodu personām par bērna kopšanu līdz bērna 1,5 gadu vecumam, nosakot atvietojumu 43,75% apmērā no bruto algas (šobrīd atvietojums ir 70%), kā arī iespējas vienlaicīgi strādāt un saņemt vecāku pabalstu 30% apmērā no piešķirtā pabalsta apmēra. Speciālā budžeta izdevumu samazinājums  2 197 719 euro apmērā  veidojas no izdevumu samazinājuma saistībā ar plānoto vecāku pabalsta apmēra samazinājumu no pašreizējiem 70% uz 43,75% no personas vidējās iemaksu algas un izdevumu palielinājuma saistībā ar iespēju personām vienlaicīgi strādāt un saņemt vecāku pabalstu 30% apmērā no piešķirtā pabalsta apmēra.
Priekšlikums ir daļa no demogrāfijas pasākumu kopuma.</t>
  </si>
  <si>
    <t>Paskaidrojums:  Labklājības ministrijas valsts speciālā budžeta apakšprogrammā 04.04.00 "Invaliditātes, maternitātes un slimības speciālais budžets" palielinātas valsts iemaksas sociālajai apdrošināšanai, saņemot valsts budžeta uzturēšanas izdevumu transfertu no Labklājības ministrijas pamatbudžeta programmas 04.00.00 "Valsts atbalsts sociālajai apdrošināšanai", lai, sākot ar 2014.gada 1.janvāri, nodrošinātu vecāku pabalsta minimālā apmēra mēnesī paaugstināšanu no 142.29 EUR (100 Ls) uz 171 EUR (120 Ls)  sociāli apdrošinātām personām par bērna kopšanu līdz 1,5 gadiem atbilstoši Latvijas Republikas 11.Saeimas frakciju (Nacionālā apvienība „Visu Latvijai!”-„TB/LNNK”, Frakcija VIENOTĪBA, Reformu partijas frakcija), kā arī pie frakcijām nepiederošo deputātu un ekspertu un NVO pārstāvju 2012.gada 23.oktobrī parakstītajā Vienošanās protokolā par valsts atbalstu dzimstības veicināšanai un ģimenēm ar bērniem paredzētajam pasākumam (6.punktam), Ministru kabineta 01.10.2013. sēdes protokollēmuma Nr.51 50.§ „Par demogrāfijas atbalsta pasākumiem 2014.gadā” 1.1.apakšpunktam un izskatīšanai Saeimā iesniegtajam likumprojektam "Grozījumi likumā "Par maternitātes un slimību apdrošināšanu"" (atbalstīts Ministru kabineta 15.10.2013.sēdē, prot.Nr.54, 34.§ ).
Vecāku pabalsta saņēmēju skaits, kuriem vecāku pabalsts 2014.gadā tiks piešķirts minimālajā apmērā, būs 1870 personas (vidēji mēnesī) un vecāku pabalsta minimālais apmērs vidēji pieaugs par 28,01 EUR mēnesī, 2014.gadā vecāku pabalsta minimālā apmēra paaugstināšanai līdz 171 EUR (120 Ls) mēnesī nepieciešami papildu izdevumi 628 464 euro apmērā.
Pasākums veicinās sociāli apdrošinātu ģimeņu ar bērniem vecumā līdz pusotram gadam labklājību.
Priekšlikums ir daļa no demogrāfijas pasākumu kopuma.</t>
  </si>
  <si>
    <t>Paskaidrojums: Papildu nepieciešamais finansējums, ja atbilstoši izstrādātajiem grozījumiem Ministru kabineta 2010.gada 29.jūnija noteikumos Nr.595 "Noteikumi par zemāko mēnešalgu un speciālo piemaksu ārstniecības personām" 01.01.2014. tiek paaugstināta zemākā mēnešalgas likme medicīnas personālam, kas strādā speciālajās izglītības iestādēs (speciālajās klasēs un grupās), kas paredzētas izglītojamiem ar somatiskām slimībām, skoliozi, fiziskās un (vai) garīgās attīstības traucējumiem, dzirdes, redzes, valodas attīstības traucējumiem, psihoneiroloģiskajām slimībām, internātskolās bāreņiem un bez vecāku aizgādības palikušajiem izglītojamiem – darbiniekiem, kuri strādā ar minētajiem izglītojamiem.</t>
  </si>
  <si>
    <t>Paskaidrojums: Papildu nepieciešamais finansējums, ja atbilstoši izstrādātajiem grozījumiem Ministru kabineta 2010.gada 29.jūnija noteikumos Nr.595 "Noteikumi par zemāko mēnešalgu un speciālo piemaksu ārstniecības personām" 01.01.2014. tiek paaugstināta zemākā mēnešalgas likme medicīnas personālam, kas strādā speciālajās izglītības iestādēs (speciālajās klasēs un grupās), kas paredzētas izglītojamiem ar somatiskām slimībām, skoliozi, fiziskās un (vai) garīgās attīstības traucējumiem, dzirdes, redzes, valodas attīstības traucējumiem, psihoneiroloģiskajām slimībām, internātskolās bāreņiem un bez vecāku aizgādības palikušajiem izglītojamiem – darbiniekiem, kuri strādā ar minētajiem izglītojamiem</t>
  </si>
  <si>
    <t xml:space="preserve">02.00.00.Līdzekļi neparedzētiem gadījumiem
</t>
  </si>
  <si>
    <t>01.00.00.Mērķdotācijas izglītības pasākumiem</t>
  </si>
  <si>
    <t xml:space="preserve">Paskaidrojums: palielināti izdevumi, pārdalot finansējumu no 74.resora programmas 02.00.00 Līdzekļi neparedzētiem gadījumiem uz Ārlietu ministrijas programmu 01.04.00  Diplomātiskās misijas ārvalstīs, lai 2014.gadā nodrošinātu ar Latvijas eksperta dalības pagarināšanu NATO tranzīta koordinācijas vienībā Uzbekistānā saistīto izdevumu segšanu.
Latvijas eksperta darbības pagarināšana atbilstu Latvijas ārpolitiskajām un ekonomiskajām interesēm, pamatojoties uz: i) eksperta sniegtā atbalsta augsto novērtējumu no NATO partneru puses; ii) eksperta turpmākas klātbūtnes un aktīvas darbības reģionā nepieciešamību, ņemot vērā 2014. gada aktualitāti NATO kravu izvešanas procesā no Afganistānas sakarā ar misijas pabeigšanas plāniem; iii) Latvijas Centrālāzijas ekspertīzes tālākas nostiprināšanas nepieciešamību, ņemot vērā izvirzītās prioritātes Latvijas prezidentūras ES Padomē laikā; iv) lielākas iespējas veicināt tranzīta kravu plūsmu caur Latviju, kā arī sekmēt Latvijā darbojošos kravu pārvadātāju kompāniju konkurētspēju.
</t>
  </si>
  <si>
    <r>
      <t>"67.pants.</t>
    </r>
    <r>
      <rPr>
        <sz val="12"/>
        <rFont val="Times New Roman"/>
        <family val="1"/>
        <charset val="186"/>
      </rPr>
      <t xml:space="preserve"> Gadījumā ja Starptautiskais Valūtas fonds 2014.gadā pārskaita Latvijas Republikai pienākošo ieņēmumu daļu no zelta pārdošanas uz Latvijas Republikas XDR turējumu kontu,  finanšu ministram ir tiesības par saņemtajiem līdzekļiem palielināt apropriāciju budžeta resora „74. Gadskārtējā valsts budžeta izpildes procesā pārdalāmais finansējums" valsts budžeta programmai  02.00.00 „Līdzekļi neparedzētiem gadījumiem” un veikt šo līdzekļu iemaksu Starptautiskā Valūtas fonda speciālā mērķa fondā, ja Ministru kabinets ir pieņēmis attiecīgu lēmumu un Saeimas Budžeta un finanšu (nodokļu) komisija piecu darba dienu laikā no attiecīgās informācijas saņemšanas nav iebildusi pret apropriācijas palielinājumu.”</t>
    </r>
  </si>
  <si>
    <r>
      <t>"68.pants.</t>
    </r>
    <r>
      <rPr>
        <sz val="12"/>
        <rFont val="Times New Roman"/>
        <family val="1"/>
        <charset val="186"/>
      </rPr>
      <t xml:space="preserve"> Lai nodrošinātu Revīzijas iestādes neatkarību atbilstoši Regulai 1083/2006, finanšu ministrs izdod rīkojumu par Revīzijas iestādei nepieciešamo budžeta nodrošinājumu.”</t>
    </r>
  </si>
  <si>
    <t>Paskaidrojums: Samazināts finansējums valsts budžeta programmā 33.00.00 "Valsts ieņēmumu un muitas politikas nodrošināšana"1 408 268 euro apmērā 64 jaunu amata vietu izveidošanai. Ministru kabinets atbalstīja finansējuma piešķiršanu Finanšu ministrijas jaunās politikas iniciatīvas "Radikāla rīcība ēnu ekonomikas apkarošanai nodokļu administrēšanas un muitas lietu jomā" īstenošanai, kuras ietvarot tika plānots finansējums Valsts ieņēmumu dienestam,lai ieviestu diferencēto neapliekamo ienākumu ar 2014.gadu, nodrošinot korektu informācijas saņemšanu paziņojumos par fiziskām personām izmaksātiem ienākumiem. Ņemot vērā to, ka tika pieņemts lēmums atlikt diferencētā neapliekamā ienākuma ieviešanu - nepieciešams veikt izmaiņas VID 2014., 2015. un 2016.gada valsts budžeta projektā, samazinot 33.00.00 programmas „Valsts ieņēmumu un muitas politikas nodrošināšana” 2014.gadā par 1 408 268 euro,2015.gadā un 2016.gadā par 1 326 056 euro apmērā.</t>
  </si>
  <si>
    <t>Paskaidrojums: Sociālās apdrošināšanas speciālajā budžetā 2015.gadā un 2016.gadā palielināsies plānotie ieņēmumi no sociālās apdrošināšanas iemaksām saistībā ar pakāpenisku mikrouzņēmumu nodokļa likmes paaugstināšanu, sākot ar 2015.gadu. 
Palielināta sociālās apdrošināšanas iemaksu prognoze 2015.gadā par 5 874 336 euro (tajā skaitā, sociālās apdrošināšanas iemaksas fondēto pensiju shēmā 748 842 euro), 2016.gadā par 10 873 009 euro (tajā skaitā, sociālās apdrošināšanas iemaksas fondēto pensiju shēmā 1 517 993 euro).</t>
  </si>
  <si>
    <t>Akcīzes nodoklis</t>
  </si>
  <si>
    <t>Paskaidrojums: Mainīt akcīzes nodokļa struktūru un straujāku akcīzes nodokļa likmju palielināšanu cigaretēm, palielinot valsts pamatbudžetā iemaksājamo ieņēmumu prognozi 2014.gadā par 619 839 euro no akcīzes nodokļa un 130 166 euro no pievienotās vērtības nodokļa, 2015.gadā par 2 388 774 euro no akcīzes nodokļa un 501 643 euro no pievienotās vērtības nodokļa, 2016.gadā par 3 227 538 euro no akcīzes nodokļa un 677 783 euro no pievienotās vērtības nodokļa.</t>
  </si>
  <si>
    <r>
      <t xml:space="preserve">"1) pašvaldību pamata un vispārējās vidējās izglītības iestāžu, pašvaldību speciālās izglītības iestāžu, pašvaldību profesionālās izglītības iestāžu un daļējai interešu izglītības programmu un sporta skolu pedagogu darba samaksai un valsts sociālās apdrošināšanas obligātajām iemaksām </t>
    </r>
    <r>
      <rPr>
        <u/>
        <sz val="12"/>
        <rFont val="Times New Roman"/>
        <family val="1"/>
        <charset val="186"/>
      </rPr>
      <t>229 451 708</t>
    </r>
    <r>
      <rPr>
        <sz val="12"/>
        <rFont val="Times New Roman"/>
        <family val="1"/>
        <charset val="186"/>
      </rPr>
      <t xml:space="preserve"> euro apmērā Ministru kabineta noteiktajā kārtībā, pamatojoties uz Izglītības un zinātnes ministrijas sniegto informāciju;</t>
    </r>
  </si>
  <si>
    <r>
      <t xml:space="preserve">2) pašvaldību speciālajām pirmsskolas izglītības iestādēm, internātskolām, Izglītības iestāžu reģistrā reģistrētajiem attīstības un rehabilitācijas centriem un speciālajām internātskolām bērniem ar fiziskās un garīgās attīstības traucējumiem </t>
    </r>
    <r>
      <rPr>
        <u/>
        <sz val="12"/>
        <color rgb="FF000000"/>
        <rFont val="Times New Roman"/>
        <family val="1"/>
        <charset val="186"/>
      </rPr>
      <t xml:space="preserve">72 879 047 </t>
    </r>
    <r>
      <rPr>
        <sz val="12"/>
        <color rgb="FF000000"/>
        <rFont val="Times New Roman"/>
        <family val="1"/>
        <charset val="186"/>
      </rPr>
      <t>euro apmērā Ministru kabineta noteiktajā kārtībā, pamatojoties uz Izglītības un zinātnes ministrijas sniegto informāciju;</t>
    </r>
  </si>
  <si>
    <r>
      <t xml:space="preserve">3) pašvaldību izglītības iestādēs bērnu no piecu gadu vecuma izglītošanā nodarbināto pedagogu darba samaksai un valsts sociālās apdrošināšanas obligātajām iemaksām </t>
    </r>
    <r>
      <rPr>
        <u/>
        <sz val="12"/>
        <rFont val="Times New Roman"/>
        <family val="1"/>
        <charset val="186"/>
      </rPr>
      <t>22 346 353</t>
    </r>
    <r>
      <rPr>
        <sz val="12"/>
        <rFont val="Times New Roman"/>
        <family val="1"/>
        <charset val="186"/>
      </rPr>
      <t xml:space="preserve"> euro apmērā Ministru kabineta noteiktajā kārtībā, pamatojoties uz Izglītības un zinātnes ministrijas sniegto informāciju;</t>
    </r>
  </si>
  <si>
    <r>
      <t xml:space="preserve">4) māksliniecisko kolektīvu vadītāju darba samaksai un valsts sociālās apdrošināšanas obligātajām iemaksām </t>
    </r>
    <r>
      <rPr>
        <u/>
        <sz val="12"/>
        <rFont val="Times New Roman"/>
        <family val="1"/>
        <charset val="186"/>
      </rPr>
      <t>728 678</t>
    </r>
    <r>
      <rPr>
        <sz val="12"/>
        <rFont val="Times New Roman"/>
        <family val="1"/>
        <charset val="186"/>
      </rPr>
      <t xml:space="preserve"> euro apmērā saskaņā ar 6.pielikumu;"</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</si>
</sst>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
    <numFmt numFmtId="165" formatCode="#\ ###\ ##0"/>
    <numFmt numFmtId="166" formatCode="#\ ###\ ###\ ##0"/>
    <numFmt numFmtId="167" formatCode="0.0"/>
    <numFmt numFmtId="168" formatCode="0.000"/>
  </numFmts>
  <fonts count="136">
    <font>
      <sz val="10"/>
      <name val="Arial"/>
      <charset val="186"/>
    </font>
    <font>
      <sz val="10"/>
      <name val="Times New Roman"/>
      <family val="1"/>
    </font>
    <font>
      <sz val="10"/>
      <name val="Times New Roman"/>
      <family val="1"/>
      <charset val="186"/>
    </font>
    <font>
      <b/>
      <sz val="10"/>
      <name val="Times New Roman"/>
      <family val="1"/>
    </font>
    <font>
      <i/>
      <sz val="10"/>
      <name val="Times New Roman"/>
      <family val="1"/>
    </font>
    <font>
      <b/>
      <sz val="10"/>
      <name val="Times New Roman"/>
      <family val="1"/>
      <charset val="186"/>
    </font>
    <font>
      <i/>
      <sz val="10"/>
      <name val="Times New Roman"/>
      <family val="1"/>
      <charset val="186"/>
    </font>
    <font>
      <sz val="10"/>
      <name val="Helv"/>
    </font>
    <font>
      <sz val="10"/>
      <name val="BaltHelvetica"/>
    </font>
    <font>
      <sz val="11"/>
      <color indexed="8"/>
      <name val="Calibri"/>
      <family val="2"/>
      <charset val="186"/>
    </font>
    <font>
      <sz val="11"/>
      <color indexed="9"/>
      <name val="Calibri"/>
      <family val="2"/>
      <charset val="186"/>
    </font>
    <font>
      <sz val="11"/>
      <color indexed="20"/>
      <name val="Calibri"/>
      <family val="2"/>
      <charset val="186"/>
    </font>
    <font>
      <b/>
      <sz val="11"/>
      <color indexed="52"/>
      <name val="Calibri"/>
      <family val="2"/>
      <charset val="186"/>
    </font>
    <font>
      <b/>
      <sz val="11"/>
      <color indexed="9"/>
      <name val="Calibri"/>
      <family val="2"/>
      <charset val="186"/>
    </font>
    <font>
      <i/>
      <sz val="11"/>
      <color indexed="23"/>
      <name val="Calibri"/>
      <family val="2"/>
      <charset val="186"/>
    </font>
    <font>
      <sz val="11"/>
      <color indexed="17"/>
      <name val="Calibri"/>
      <family val="2"/>
      <charset val="186"/>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b/>
      <sz val="11"/>
      <color indexed="63"/>
      <name val="Calibri"/>
      <family val="2"/>
      <charset val="186"/>
    </font>
    <font>
      <b/>
      <sz val="18"/>
      <color indexed="56"/>
      <name val="Cambria"/>
      <family val="2"/>
      <charset val="186"/>
    </font>
    <font>
      <b/>
      <sz val="11"/>
      <color indexed="8"/>
      <name val="Calibri"/>
      <family val="2"/>
      <charset val="186"/>
    </font>
    <font>
      <sz val="11"/>
      <color indexed="10"/>
      <name val="Calibri"/>
      <family val="2"/>
      <charset val="186"/>
    </font>
    <font>
      <sz val="10"/>
      <name val="BaltGaramond"/>
      <family val="2"/>
    </font>
    <font>
      <sz val="10"/>
      <name val="BaltGaramond"/>
      <family val="2"/>
      <charset val="186"/>
    </font>
    <font>
      <b/>
      <i/>
      <sz val="10"/>
      <name val="Times New Roman"/>
      <family val="1"/>
      <charset val="186"/>
    </font>
    <font>
      <sz val="10"/>
      <name val="Arial"/>
      <family val="2"/>
      <charset val="186"/>
    </font>
    <font>
      <b/>
      <sz val="12"/>
      <name val="Times New Roman"/>
      <family val="1"/>
      <charset val="186"/>
    </font>
    <font>
      <sz val="12"/>
      <name val="Times New Roman"/>
      <family val="1"/>
      <charset val="186"/>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b/>
      <sz val="10"/>
      <color indexed="8"/>
      <name val="Times New Roman"/>
      <family val="1"/>
      <charset val="186"/>
    </font>
    <font>
      <sz val="10"/>
      <color indexed="8"/>
      <name val="Arial"/>
      <family val="2"/>
    </font>
    <font>
      <b/>
      <sz val="12"/>
      <color indexed="8"/>
      <name val="Arial"/>
      <family val="2"/>
      <charset val="186"/>
    </font>
    <font>
      <sz val="10"/>
      <color indexed="8"/>
      <name val="Arial"/>
      <family val="2"/>
      <charset val="186"/>
    </font>
    <font>
      <sz val="10"/>
      <color indexed="39"/>
      <name val="Arial"/>
      <family val="2"/>
    </font>
    <font>
      <sz val="10"/>
      <color indexed="8"/>
      <name val="Times New Roman"/>
      <family val="1"/>
      <charset val="186"/>
    </font>
    <font>
      <sz val="19"/>
      <color indexed="48"/>
      <name val="Arial"/>
      <family val="2"/>
      <charset val="186"/>
    </font>
    <font>
      <sz val="10"/>
      <color indexed="10"/>
      <name val="Arial"/>
      <family val="2"/>
    </font>
    <font>
      <b/>
      <sz val="18"/>
      <color indexed="62"/>
      <name val="Cambria"/>
      <family val="2"/>
    </font>
    <font>
      <sz val="10"/>
      <name val="Arial"/>
      <family val="2"/>
      <charset val="186"/>
    </font>
    <font>
      <sz val="11"/>
      <name val="BaltOptima"/>
      <charset val="186"/>
    </font>
    <font>
      <sz val="12"/>
      <color indexed="8"/>
      <name val="Times New Roman"/>
      <family val="2"/>
      <charset val="186"/>
    </font>
    <font>
      <sz val="10"/>
      <name val="Arial"/>
      <family val="2"/>
    </font>
    <font>
      <b/>
      <i/>
      <sz val="10"/>
      <name val="Times New Roman"/>
      <family val="1"/>
    </font>
    <font>
      <b/>
      <i/>
      <sz val="12"/>
      <name val="Times New Roman"/>
      <family val="1"/>
      <charset val="186"/>
    </font>
    <font>
      <sz val="11"/>
      <name val="Times New Roman"/>
      <family val="1"/>
      <charset val="186"/>
    </font>
    <font>
      <sz val="10"/>
      <color indexed="8"/>
      <name val="Times New Roman"/>
      <family val="1"/>
    </font>
    <font>
      <b/>
      <sz val="10"/>
      <name val="TimesNewRoman"/>
      <charset val="186"/>
    </font>
    <font>
      <i/>
      <sz val="10"/>
      <color indexed="8"/>
      <name val="Times New Roman"/>
      <family val="1"/>
      <charset val="186"/>
    </font>
    <font>
      <sz val="10"/>
      <name val="TimesNewRoman"/>
      <charset val="186"/>
    </font>
    <font>
      <sz val="11"/>
      <name val="Arial"/>
      <family val="2"/>
      <charset val="186"/>
    </font>
    <font>
      <sz val="10"/>
      <color indexed="10"/>
      <name val="Times New Roman"/>
      <family val="1"/>
      <charset val="186"/>
    </font>
    <font>
      <i/>
      <sz val="12"/>
      <name val="Times New Roman"/>
      <family val="1"/>
      <charset val="186"/>
    </font>
    <font>
      <sz val="12"/>
      <color indexed="8"/>
      <name val="Times New Roman"/>
      <family val="1"/>
      <charset val="186"/>
    </font>
    <font>
      <sz val="10"/>
      <color indexed="8"/>
      <name val="Times New Roman"/>
      <family val="1"/>
      <charset val="186"/>
    </font>
    <font>
      <b/>
      <sz val="10"/>
      <color indexed="10"/>
      <name val="Times New Roman"/>
      <family val="1"/>
      <charset val="186"/>
    </font>
    <font>
      <b/>
      <sz val="12"/>
      <color indexed="8"/>
      <name val="Times New Roman"/>
      <family val="1"/>
      <charset val="186"/>
    </font>
    <font>
      <sz val="10"/>
      <name val="RimTimes"/>
      <charset val="186"/>
    </font>
    <font>
      <b/>
      <sz val="12"/>
      <name val="Times New Roman Baltic"/>
      <family val="1"/>
      <charset val="186"/>
    </font>
    <font>
      <sz val="12"/>
      <name val="Times New Roman"/>
      <family val="1"/>
    </font>
    <font>
      <b/>
      <sz val="12"/>
      <name val="Times New Roman"/>
      <family val="1"/>
    </font>
    <font>
      <sz val="11"/>
      <color theme="1"/>
      <name val="Calibri"/>
      <family val="2"/>
      <charset val="186"/>
      <scheme val="minor"/>
    </font>
    <font>
      <sz val="10"/>
      <color theme="1"/>
      <name val="Arial"/>
      <family val="2"/>
      <charset val="186"/>
    </font>
    <font>
      <sz val="10"/>
      <color rgb="FFFF0000"/>
      <name val="Times New Roman"/>
      <family val="1"/>
      <charset val="186"/>
    </font>
    <font>
      <i/>
      <sz val="10"/>
      <name val="Arial"/>
      <family val="2"/>
      <charset val="186"/>
    </font>
    <font>
      <i/>
      <sz val="10"/>
      <name val="TimesNewRoman"/>
      <charset val="186"/>
    </font>
    <font>
      <b/>
      <sz val="14"/>
      <name val="Times New Roman"/>
      <family val="1"/>
      <charset val="186"/>
    </font>
    <font>
      <b/>
      <sz val="10"/>
      <color rgb="FFFF0000"/>
      <name val="Times New Roman"/>
      <family val="1"/>
      <charset val="186"/>
    </font>
    <font>
      <i/>
      <sz val="10"/>
      <color rgb="FF000000"/>
      <name val="Times New Roman"/>
      <family val="1"/>
      <charset val="186"/>
    </font>
    <font>
      <sz val="10"/>
      <color rgb="FFFF0000"/>
      <name val="Times New Roman"/>
      <family val="1"/>
    </font>
    <font>
      <b/>
      <sz val="10"/>
      <color rgb="FF000000"/>
      <name val="Times New Roman"/>
      <family val="1"/>
      <charset val="186"/>
    </font>
    <font>
      <i/>
      <u/>
      <sz val="10"/>
      <name val="Times New Roman"/>
      <family val="1"/>
      <charset val="186"/>
    </font>
    <font>
      <b/>
      <sz val="10"/>
      <name val="Arial"/>
      <family val="2"/>
      <charset val="186"/>
    </font>
    <font>
      <sz val="10"/>
      <name val="Calibri"/>
      <family val="2"/>
      <charset val="186"/>
    </font>
    <font>
      <b/>
      <sz val="12"/>
      <color theme="1"/>
      <name val="Times New Roman"/>
      <family val="1"/>
      <charset val="186"/>
    </font>
    <font>
      <sz val="12"/>
      <color theme="1"/>
      <name val="Times New Roman"/>
      <family val="1"/>
      <charset val="186"/>
    </font>
    <font>
      <i/>
      <sz val="12"/>
      <color theme="1"/>
      <name val="Times New Roman"/>
      <family val="1"/>
      <charset val="186"/>
    </font>
    <font>
      <sz val="12"/>
      <color rgb="FF000000"/>
      <name val="Times New Roman"/>
      <family val="1"/>
      <charset val="186"/>
    </font>
    <font>
      <sz val="10"/>
      <name val="Arial"/>
      <family val="2"/>
      <charset val="186"/>
    </font>
    <font>
      <sz val="10"/>
      <color indexed="9"/>
      <name val="Arial"/>
      <family val="2"/>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b/>
      <sz val="12"/>
      <color indexed="8"/>
      <name val="Arial"/>
      <family val="2"/>
      <charset val="186"/>
    </font>
    <font>
      <sz val="10"/>
      <color indexed="8"/>
      <name val="Arial"/>
      <family val="2"/>
      <charset val="186"/>
    </font>
    <font>
      <sz val="19"/>
      <color indexed="48"/>
      <name val="Arial"/>
      <family val="2"/>
      <charset val="186"/>
    </font>
    <font>
      <sz val="11"/>
      <color indexed="10"/>
      <name val="Calibri"/>
      <family val="2"/>
    </font>
    <font>
      <sz val="12"/>
      <color indexed="8"/>
      <name val="Times New Roman"/>
      <family val="1"/>
      <charset val="186"/>
    </font>
    <font>
      <sz val="10"/>
      <color indexed="8"/>
      <name val="Times New Roman"/>
      <family val="1"/>
      <charset val="186"/>
    </font>
    <font>
      <u/>
      <sz val="12"/>
      <name val="Times New Roman"/>
      <family val="1"/>
      <charset val="186"/>
    </font>
    <font>
      <u/>
      <sz val="12"/>
      <color theme="1"/>
      <name val="Times New Roman"/>
      <family val="1"/>
      <charset val="186"/>
    </font>
    <font>
      <b/>
      <sz val="10"/>
      <color theme="1"/>
      <name val="Times New Roman"/>
      <family val="2"/>
      <charset val="186"/>
    </font>
    <font>
      <sz val="12"/>
      <name val="Calibri"/>
      <family val="2"/>
      <charset val="186"/>
    </font>
    <font>
      <sz val="10"/>
      <color rgb="FF000000"/>
      <name val="Times New Roman"/>
      <family val="1"/>
      <charset val="186"/>
    </font>
    <font>
      <b/>
      <sz val="12"/>
      <color rgb="FFFF0000"/>
      <name val="Times New Roman"/>
      <family val="1"/>
      <charset val="186"/>
    </font>
    <font>
      <sz val="11"/>
      <color theme="1"/>
      <name val="Times New Roman"/>
      <family val="1"/>
      <charset val="186"/>
    </font>
    <font>
      <b/>
      <sz val="14"/>
      <color rgb="FFFF0000"/>
      <name val="Times New Roman"/>
      <family val="1"/>
      <charset val="186"/>
    </font>
    <font>
      <b/>
      <i/>
      <sz val="10"/>
      <color theme="1"/>
      <name val="Times New Roman"/>
      <family val="1"/>
      <charset val="186"/>
    </font>
    <font>
      <i/>
      <sz val="10"/>
      <color rgb="FFFF0000"/>
      <name val="Times New Roman"/>
      <family val="1"/>
      <charset val="186"/>
    </font>
    <font>
      <b/>
      <i/>
      <sz val="10"/>
      <color rgb="FFFF0000"/>
      <name val="Times New Roman"/>
      <family val="1"/>
      <charset val="186"/>
    </font>
    <font>
      <sz val="10"/>
      <color theme="1"/>
      <name val="Times New Roman"/>
      <family val="1"/>
      <charset val="186"/>
    </font>
    <font>
      <b/>
      <sz val="10"/>
      <color theme="1"/>
      <name val="Times New Roman"/>
      <family val="1"/>
      <charset val="186"/>
    </font>
    <font>
      <i/>
      <sz val="10"/>
      <color theme="1"/>
      <name val="Times New Roman"/>
      <family val="1"/>
      <charset val="186"/>
    </font>
    <font>
      <sz val="12"/>
      <name val="Arial"/>
      <family val="2"/>
      <charset val="186"/>
    </font>
    <font>
      <sz val="13"/>
      <color rgb="FF000000"/>
      <name val="Times New Roman"/>
      <family val="1"/>
      <charset val="186"/>
    </font>
    <font>
      <b/>
      <sz val="13"/>
      <color rgb="FF000000"/>
      <name val="Times New Roman"/>
      <family val="1"/>
      <charset val="186"/>
    </font>
    <font>
      <u/>
      <sz val="12"/>
      <color rgb="FF000000"/>
      <name val="Times New Roman"/>
      <family val="1"/>
      <charset val="186"/>
    </font>
    <font>
      <u/>
      <sz val="12"/>
      <color indexed="8"/>
      <name val="Times New Roman"/>
      <family val="1"/>
      <charset val="186"/>
    </font>
    <font>
      <sz val="10"/>
      <name val="Garamond"/>
      <family val="1"/>
      <charset val="186"/>
    </font>
    <font>
      <b/>
      <i/>
      <u/>
      <sz val="10"/>
      <name val="Times New Roman"/>
      <family val="1"/>
      <charset val="186"/>
    </font>
    <font>
      <b/>
      <sz val="11"/>
      <color theme="1"/>
      <name val="Times New Roman"/>
      <family val="1"/>
      <charset val="186"/>
    </font>
    <font>
      <sz val="11"/>
      <color rgb="FF000000"/>
      <name val="Times New Roman"/>
      <family val="1"/>
      <charset val="186"/>
    </font>
    <font>
      <i/>
      <sz val="11"/>
      <color rgb="FF000000"/>
      <name val="Times New Roman"/>
      <family val="1"/>
      <charset val="186"/>
    </font>
    <font>
      <vertAlign val="superscript"/>
      <sz val="12"/>
      <name val="Times New Roman"/>
      <family val="1"/>
      <charset val="186"/>
    </font>
    <font>
      <u/>
      <sz val="11"/>
      <color rgb="FF000000"/>
      <name val="Times New Roman"/>
      <family val="1"/>
      <charset val="186"/>
    </font>
    <font>
      <b/>
      <sz val="11"/>
      <name val="Times New Roman"/>
      <family val="1"/>
      <charset val="186"/>
    </font>
    <font>
      <b/>
      <i/>
      <sz val="11"/>
      <name val="Times New Roman"/>
      <family val="1"/>
      <charset val="186"/>
    </font>
    <font>
      <i/>
      <sz val="7"/>
      <name val="Times New Roman"/>
      <family val="1"/>
      <charset val="186"/>
    </font>
    <font>
      <sz val="12"/>
      <color theme="1"/>
      <name val="Times New Roman"/>
      <family val="1"/>
    </font>
    <font>
      <sz val="10"/>
      <color theme="1"/>
      <name val="Times New Roman"/>
      <family val="1"/>
    </font>
  </fonts>
  <fills count="70">
    <fill>
      <patternFill patternType="none"/>
    </fill>
    <fill>
      <patternFill patternType="gray125"/>
    </fill>
    <fill>
      <patternFill patternType="solid">
        <fgColor indexed="62"/>
      </patternFill>
    </fill>
    <fill>
      <patternFill patternType="solid">
        <fgColor indexed="1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57"/>
      </patternFill>
    </fill>
    <fill>
      <patternFill patternType="solid">
        <fgColor indexed="3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9"/>
      </patternFill>
    </fill>
    <fill>
      <patternFill patternType="solid">
        <fgColor indexed="53"/>
      </patternFill>
    </fill>
    <fill>
      <patternFill patternType="solid">
        <fgColor indexed="30"/>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11"/>
        <bgColor indexed="64"/>
      </patternFill>
    </fill>
    <fill>
      <patternFill patternType="solid">
        <fgColor indexed="43"/>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64"/>
      </patternFill>
    </fill>
    <fill>
      <patternFill patternType="solid">
        <fgColor indexed="15"/>
      </patternFill>
    </fill>
    <fill>
      <patternFill patternType="solid">
        <fgColor indexed="2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4" tint="0.59999389629810485"/>
        <bgColor indexed="64"/>
      </patternFill>
    </fill>
    <fill>
      <patternFill patternType="solid">
        <fgColor indexed="9"/>
      </patternFill>
    </fill>
    <fill>
      <patternFill patternType="solid">
        <fgColor indexed="54"/>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theme="0" tint="-0.249977111117893"/>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FFFF"/>
        <bgColor indexed="64"/>
      </patternFill>
    </fill>
  </fills>
  <borders count="15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style="medium">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diagonal/>
    </border>
    <border>
      <left style="medium">
        <color indexed="64"/>
      </left>
      <right style="medium">
        <color indexed="64"/>
      </right>
      <top style="medium">
        <color indexed="64"/>
      </top>
      <bottom style="hair">
        <color indexed="64"/>
      </bottom>
      <diagonal/>
    </border>
    <border>
      <left/>
      <right/>
      <top/>
      <bottom style="medium">
        <color indexed="64"/>
      </bottom>
      <diagonal/>
    </border>
    <border>
      <left style="medium">
        <color indexed="64"/>
      </left>
      <right/>
      <top style="hair">
        <color indexed="64"/>
      </top>
      <bottom style="medium">
        <color indexed="64"/>
      </bottom>
      <diagonal/>
    </border>
    <border>
      <left/>
      <right style="medium">
        <color indexed="64"/>
      </right>
      <top style="hair">
        <color indexed="64"/>
      </top>
      <bottom/>
      <diagonal/>
    </border>
    <border>
      <left style="medium">
        <color indexed="64"/>
      </left>
      <right style="medium">
        <color indexed="64"/>
      </right>
      <top/>
      <bottom style="hair">
        <color indexed="64"/>
      </bottom>
      <diagonal/>
    </border>
    <border>
      <left style="medium">
        <color indexed="64"/>
      </left>
      <right style="thin">
        <color indexed="64"/>
      </right>
      <top/>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thin">
        <color indexed="64"/>
      </top>
      <bottom style="hair">
        <color indexed="64"/>
      </bottom>
      <diagonal/>
    </border>
    <border>
      <left style="medium">
        <color indexed="64"/>
      </left>
      <right/>
      <top/>
      <bottom style="hair">
        <color indexed="64"/>
      </bottom>
      <diagonal/>
    </border>
    <border>
      <left/>
      <right/>
      <top style="medium">
        <color indexed="64"/>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hair">
        <color indexed="64"/>
      </top>
      <bottom style="medium">
        <color indexed="64"/>
      </bottom>
      <diagonal/>
    </border>
    <border>
      <left/>
      <right/>
      <top style="hair">
        <color indexed="64"/>
      </top>
      <bottom/>
      <diagonal/>
    </border>
    <border>
      <left/>
      <right style="medium">
        <color indexed="64"/>
      </right>
      <top/>
      <bottom/>
      <diagonal/>
    </border>
    <border>
      <left style="thin">
        <color indexed="64"/>
      </left>
      <right/>
      <top style="hair">
        <color indexed="64"/>
      </top>
      <bottom/>
      <diagonal/>
    </border>
    <border>
      <left style="thin">
        <color indexed="64"/>
      </left>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auto="1"/>
      </left>
      <right/>
      <top style="medium">
        <color auto="1"/>
      </top>
      <bottom style="medium">
        <color auto="1"/>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hair">
        <color auto="1"/>
      </top>
      <bottom style="hair">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style="hair">
        <color indexed="64"/>
      </right>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thick">
        <color indexed="48"/>
      </bottom>
      <diagonal/>
    </border>
    <border>
      <left/>
      <right/>
      <top/>
      <bottom style="medium">
        <color indexed="24"/>
      </bottom>
      <diagonal/>
    </border>
    <border>
      <left/>
      <right/>
      <top/>
      <bottom style="double">
        <color indexed="53"/>
      </bottom>
      <diagonal/>
    </border>
    <border>
      <left/>
      <right/>
      <top style="thin">
        <color indexed="48"/>
      </top>
      <bottom style="double">
        <color indexed="48"/>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auto="1"/>
      </right>
      <top style="hair">
        <color auto="1"/>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hair">
        <color indexed="64"/>
      </top>
      <bottom style="thin">
        <color indexed="64"/>
      </bottom>
      <diagonal/>
    </border>
    <border>
      <left style="medium">
        <color indexed="64"/>
      </left>
      <right style="thin">
        <color indexed="64"/>
      </right>
      <top style="thick">
        <color indexed="64"/>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style="dotted">
        <color indexed="64"/>
      </bottom>
      <diagonal/>
    </border>
    <border>
      <left style="thin">
        <color indexed="64"/>
      </left>
      <right style="thin">
        <color indexed="64"/>
      </right>
      <top style="hair">
        <color indexed="64"/>
      </top>
      <bottom style="dotted">
        <color indexed="64"/>
      </bottom>
      <diagonal/>
    </border>
    <border>
      <left/>
      <right style="medium">
        <color indexed="64"/>
      </right>
      <top style="hair">
        <color indexed="64"/>
      </top>
      <bottom style="dotted">
        <color indexed="64"/>
      </bottom>
      <diagonal/>
    </border>
    <border>
      <left style="medium">
        <color indexed="64"/>
      </left>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medium">
        <color indexed="64"/>
      </right>
      <top style="hair">
        <color indexed="64"/>
      </top>
      <bottom/>
      <diagonal/>
    </border>
    <border>
      <left style="medium">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right style="thin">
        <color indexed="64"/>
      </right>
      <top style="hair">
        <color indexed="64"/>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medium">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right style="thin">
        <color indexed="64"/>
      </right>
      <top/>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indexed="64"/>
      </right>
      <top style="medium">
        <color auto="1"/>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indexed="64"/>
      </right>
      <top style="medium">
        <color auto="1"/>
      </top>
      <bottom style="medium">
        <color indexed="64"/>
      </bottom>
      <diagonal/>
    </border>
  </borders>
  <cellStyleXfs count="256">
    <xf numFmtId="0" fontId="0" fillId="0" borderId="0"/>
    <xf numFmtId="0" fontId="7" fillId="0" borderId="0"/>
    <xf numFmtId="0" fontId="10" fillId="2" borderId="0" applyNumberFormat="0" applyBorder="0" applyAlignment="0" applyProtection="0"/>
    <xf numFmtId="0" fontId="10"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7"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3"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3" fillId="25"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33" fillId="28"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3" fillId="28"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3" fillId="21" borderId="0" applyNumberFormat="0" applyBorder="0" applyAlignment="0" applyProtection="0"/>
    <xf numFmtId="0" fontId="32" fillId="29" borderId="0" applyNumberFormat="0" applyBorder="0" applyAlignment="0" applyProtection="0"/>
    <xf numFmtId="0" fontId="32" fillId="24" borderId="0" applyNumberFormat="0" applyBorder="0" applyAlignment="0" applyProtection="0"/>
    <xf numFmtId="0" fontId="33" fillId="30" borderId="0" applyNumberFormat="0" applyBorder="0" applyAlignment="0" applyProtection="0"/>
    <xf numFmtId="0" fontId="12" fillId="31" borderId="1" applyNumberFormat="0" applyAlignment="0" applyProtection="0"/>
    <xf numFmtId="0" fontId="25" fillId="0" borderId="0" applyNumberFormat="0" applyFill="0" applyBorder="0" applyAlignment="0" applyProtection="0"/>
    <xf numFmtId="0" fontId="34" fillId="33"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167" fontId="26" fillId="0" borderId="0" applyBorder="0" applyAlignment="0" applyProtection="0"/>
    <xf numFmtId="0" fontId="19" fillId="9" borderId="1" applyNumberFormat="0" applyAlignment="0" applyProtection="0"/>
    <xf numFmtId="0" fontId="22" fillId="31" borderId="6" applyNumberFormat="0" applyAlignment="0" applyProtection="0"/>
    <xf numFmtId="168" fontId="26" fillId="36" borderId="0"/>
    <xf numFmtId="0" fontId="24" fillId="0" borderId="7" applyNumberFormat="0" applyFill="0" applyAlignment="0" applyProtection="0"/>
    <xf numFmtId="0" fontId="15" fillId="6" borderId="0" applyNumberFormat="0" applyBorder="0" applyAlignment="0" applyProtection="0"/>
    <xf numFmtId="0" fontId="21" fillId="37" borderId="0" applyNumberFormat="0" applyBorder="0" applyAlignment="0" applyProtection="0"/>
    <xf numFmtId="0" fontId="49" fillId="0" borderId="0"/>
    <xf numFmtId="0" fontId="29" fillId="0" borderId="0"/>
    <xf numFmtId="0" fontId="29" fillId="0" borderId="0"/>
    <xf numFmtId="0" fontId="29" fillId="0" borderId="0"/>
    <xf numFmtId="0" fontId="68" fillId="0" borderId="0"/>
    <xf numFmtId="0" fontId="29" fillId="0" borderId="0"/>
    <xf numFmtId="0" fontId="29" fillId="0" borderId="0"/>
    <xf numFmtId="0" fontId="29" fillId="0" borderId="0"/>
    <xf numFmtId="0" fontId="29" fillId="0" borderId="0"/>
    <xf numFmtId="0" fontId="47" fillId="0" borderId="0"/>
    <xf numFmtId="0" fontId="47" fillId="0" borderId="0"/>
    <xf numFmtId="0" fontId="64" fillId="0" borderId="0"/>
    <xf numFmtId="0" fontId="29" fillId="0" borderId="0" applyBorder="0"/>
    <xf numFmtId="0" fontId="2" fillId="0" borderId="0"/>
    <xf numFmtId="0" fontId="29" fillId="0" borderId="0"/>
    <xf numFmtId="0" fontId="29" fillId="0" borderId="0"/>
    <xf numFmtId="0" fontId="23" fillId="0" borderId="0" applyNumberFormat="0" applyFill="0" applyBorder="0" applyAlignment="0" applyProtection="0"/>
    <xf numFmtId="0" fontId="29" fillId="0" borderId="0"/>
    <xf numFmtId="0" fontId="69" fillId="0" borderId="0"/>
    <xf numFmtId="0" fontId="48" fillId="0" borderId="0"/>
    <xf numFmtId="0" fontId="47" fillId="0" borderId="0"/>
    <xf numFmtId="0" fontId="7" fillId="0" borderId="0"/>
    <xf numFmtId="0" fontId="8" fillId="0" borderId="0"/>
    <xf numFmtId="0" fontId="29" fillId="0" borderId="0"/>
    <xf numFmtId="0" fontId="46" fillId="0" borderId="0"/>
    <xf numFmtId="0" fontId="29" fillId="0" borderId="0"/>
    <xf numFmtId="0" fontId="49" fillId="0" borderId="0"/>
    <xf numFmtId="0" fontId="29" fillId="0" borderId="0"/>
    <xf numFmtId="0" fontId="29" fillId="0" borderId="0"/>
    <xf numFmtId="0" fontId="57" fillId="0" borderId="0"/>
    <xf numFmtId="0" fontId="14" fillId="0" borderId="0" applyNumberFormat="0" applyFill="0" applyBorder="0" applyAlignment="0" applyProtection="0"/>
    <xf numFmtId="0" fontId="13" fillId="32" borderId="2" applyNumberFormat="0" applyAlignment="0" applyProtection="0"/>
    <xf numFmtId="9" fontId="29" fillId="0" borderId="0" applyFont="0" applyFill="0" applyBorder="0" applyAlignment="0" applyProtection="0"/>
    <xf numFmtId="167" fontId="26" fillId="39" borderId="0" applyBorder="0" applyProtection="0"/>
    <xf numFmtId="0" fontId="49" fillId="38" borderId="9" applyNumberFormat="0" applyFont="0" applyAlignment="0" applyProtection="0"/>
    <xf numFmtId="0" fontId="20" fillId="0" borderId="8" applyNumberFormat="0" applyFill="0" applyAlignment="0" applyProtection="0"/>
    <xf numFmtId="4" fontId="35" fillId="37" borderId="10" applyNumberFormat="0" applyProtection="0">
      <alignment vertical="center"/>
    </xf>
    <xf numFmtId="4" fontId="36" fillId="40" borderId="10" applyNumberFormat="0" applyProtection="0">
      <alignment vertical="center"/>
    </xf>
    <xf numFmtId="4" fontId="35" fillId="40" borderId="10" applyNumberFormat="0" applyProtection="0">
      <alignment horizontal="left" vertical="center" indent="1"/>
    </xf>
    <xf numFmtId="0" fontId="35" fillId="40" borderId="10" applyNumberFormat="0" applyProtection="0">
      <alignment horizontal="left" vertical="top" indent="1"/>
    </xf>
    <xf numFmtId="4" fontId="37" fillId="0" borderId="11" applyNumberFormat="0" applyProtection="0">
      <alignment horizontal="left" vertical="center" indent="1"/>
    </xf>
    <xf numFmtId="4" fontId="38" fillId="5" borderId="10" applyNumberFormat="0" applyProtection="0">
      <alignment horizontal="right" vertical="center"/>
    </xf>
    <xf numFmtId="4" fontId="38" fillId="13" borderId="10" applyNumberFormat="0" applyProtection="0">
      <alignment horizontal="right" vertical="center"/>
    </xf>
    <xf numFmtId="4" fontId="38" fillId="3" borderId="10" applyNumberFormat="0" applyProtection="0">
      <alignment horizontal="right" vertical="center"/>
    </xf>
    <xf numFmtId="4" fontId="38" fillId="15" borderId="10" applyNumberFormat="0" applyProtection="0">
      <alignment horizontal="right" vertical="center"/>
    </xf>
    <xf numFmtId="4" fontId="38" fillId="19" borderId="10" applyNumberFormat="0" applyProtection="0">
      <alignment horizontal="right" vertical="center"/>
    </xf>
    <xf numFmtId="4" fontId="38" fillId="17" borderId="10" applyNumberFormat="0" applyProtection="0">
      <alignment horizontal="right" vertical="center"/>
    </xf>
    <xf numFmtId="4" fontId="38" fillId="10" borderId="10" applyNumberFormat="0" applyProtection="0">
      <alignment horizontal="right" vertical="center"/>
    </xf>
    <xf numFmtId="4" fontId="38" fillId="41" borderId="10" applyNumberFormat="0" applyProtection="0">
      <alignment horizontal="right" vertical="center"/>
    </xf>
    <xf numFmtId="4" fontId="38" fillId="14" borderId="10" applyNumberFormat="0" applyProtection="0">
      <alignment horizontal="right" vertical="center"/>
    </xf>
    <xf numFmtId="4" fontId="35" fillId="42" borderId="12" applyNumberFormat="0" applyProtection="0">
      <alignment horizontal="left" vertical="center" indent="1"/>
    </xf>
    <xf numFmtId="4" fontId="38" fillId="43" borderId="0" applyNumberFormat="0" applyProtection="0">
      <alignment horizontal="left" vertical="center" indent="1"/>
    </xf>
    <xf numFmtId="4" fontId="39" fillId="44" borderId="0" applyNumberFormat="0" applyProtection="0">
      <alignment horizontal="left" vertical="center" indent="1"/>
    </xf>
    <xf numFmtId="4" fontId="38" fillId="45" borderId="10" applyNumberFormat="0" applyProtection="0">
      <alignment horizontal="right" vertical="center"/>
    </xf>
    <xf numFmtId="4" fontId="40" fillId="43" borderId="0" applyNumberFormat="0" applyProtection="0">
      <alignment horizontal="left" vertical="center" indent="1"/>
    </xf>
    <xf numFmtId="4" fontId="40" fillId="46" borderId="0" applyNumberFormat="0" applyProtection="0">
      <alignment horizontal="left" vertical="center" indent="1"/>
    </xf>
    <xf numFmtId="0" fontId="2" fillId="0" borderId="0" applyNumberFormat="0" applyProtection="0">
      <alignment horizontal="left" vertical="center" wrapText="1" indent="1" shrinkToFit="1"/>
    </xf>
    <xf numFmtId="0" fontId="29" fillId="44" borderId="10" applyNumberFormat="0" applyProtection="0">
      <alignment horizontal="left" vertical="top" indent="1"/>
    </xf>
    <xf numFmtId="0" fontId="2" fillId="0" borderId="0" applyNumberFormat="0" applyProtection="0">
      <alignment horizontal="left" vertical="center" wrapText="1" indent="1" shrinkToFit="1"/>
    </xf>
    <xf numFmtId="0" fontId="29" fillId="46" borderId="10" applyNumberFormat="0" applyProtection="0">
      <alignment horizontal="left" vertical="top" indent="1"/>
    </xf>
    <xf numFmtId="0" fontId="2" fillId="0" borderId="0" applyNumberFormat="0" applyProtection="0">
      <alignment horizontal="left" vertical="center" wrapText="1" indent="1" shrinkToFit="1"/>
    </xf>
    <xf numFmtId="0" fontId="29" fillId="47" borderId="10" applyNumberFormat="0" applyProtection="0">
      <alignment horizontal="left" vertical="top" indent="1"/>
    </xf>
    <xf numFmtId="0" fontId="2" fillId="0" borderId="0" applyNumberFormat="0" applyProtection="0">
      <alignment horizontal="left" wrapText="1" indent="1" shrinkToFit="1"/>
    </xf>
    <xf numFmtId="0" fontId="2" fillId="0" borderId="11" applyNumberFormat="0" applyProtection="0">
      <alignment horizontal="left" vertical="center" indent="1"/>
    </xf>
    <xf numFmtId="0" fontId="29" fillId="48" borderId="10" applyNumberFormat="0" applyProtection="0">
      <alignment horizontal="left" vertical="top" indent="1"/>
    </xf>
    <xf numFmtId="0" fontId="29" fillId="49" borderId="11" applyNumberFormat="0">
      <protection locked="0"/>
    </xf>
    <xf numFmtId="4" fontId="38" fillId="36" borderId="10" applyNumberFormat="0" applyProtection="0">
      <alignment vertical="center"/>
    </xf>
    <xf numFmtId="4" fontId="41" fillId="36" borderId="10" applyNumberFormat="0" applyProtection="0">
      <alignment vertical="center"/>
    </xf>
    <xf numFmtId="4" fontId="38" fillId="36" borderId="10" applyNumberFormat="0" applyProtection="0">
      <alignment horizontal="left" vertical="center" indent="1"/>
    </xf>
    <xf numFmtId="0" fontId="38" fillId="36" borderId="10" applyNumberFormat="0" applyProtection="0">
      <alignment horizontal="left" vertical="top" indent="1"/>
    </xf>
    <xf numFmtId="4" fontId="42" fillId="0" borderId="0" applyNumberFormat="0" applyProtection="0">
      <alignment horizontal="right"/>
    </xf>
    <xf numFmtId="4" fontId="42" fillId="0" borderId="0" applyNumberFormat="0" applyProtection="0">
      <alignment horizontal="right" wrapText="1" shrinkToFit="1"/>
    </xf>
    <xf numFmtId="4" fontId="42" fillId="0" borderId="11" applyNumberFormat="0" applyProtection="0">
      <alignment horizontal="right" vertical="center"/>
    </xf>
    <xf numFmtId="4" fontId="42" fillId="0" borderId="11" applyNumberFormat="0" applyProtection="0">
      <alignment horizontal="right" vertical="center"/>
    </xf>
    <xf numFmtId="4" fontId="42" fillId="0" borderId="0" applyNumberFormat="0" applyProtection="0">
      <alignment horizontal="right"/>
    </xf>
    <xf numFmtId="4" fontId="41" fillId="43" borderId="10" applyNumberFormat="0" applyProtection="0">
      <alignment horizontal="right" vertical="center"/>
    </xf>
    <xf numFmtId="4" fontId="42" fillId="0" borderId="0" applyNumberFormat="0" applyProtection="0">
      <alignment horizontal="left" wrapText="1" indent="1" shrinkToFit="1"/>
    </xf>
    <xf numFmtId="4" fontId="42" fillId="0" borderId="11" applyNumberFormat="0" applyProtection="0">
      <alignment horizontal="left" wrapText="1" indent="1"/>
    </xf>
    <xf numFmtId="4" fontId="42" fillId="0" borderId="0" applyNumberFormat="0" applyProtection="0">
      <alignment horizontal="left" wrapText="1" indent="1" shrinkToFit="1"/>
    </xf>
    <xf numFmtId="0" fontId="38" fillId="46" borderId="10" applyNumberFormat="0" applyProtection="0">
      <alignment horizontal="left" vertical="top" indent="1"/>
    </xf>
    <xf numFmtId="4" fontId="43" fillId="50" borderId="0" applyNumberFormat="0" applyProtection="0">
      <alignment horizontal="left" vertical="center" indent="1"/>
    </xf>
    <xf numFmtId="4" fontId="44" fillId="43" borderId="10" applyNumberFormat="0" applyProtection="0">
      <alignment horizontal="right" vertical="center"/>
    </xf>
    <xf numFmtId="0" fontId="45" fillId="0" borderId="0" applyNumberFormat="0" applyFill="0" applyBorder="0" applyAlignment="0" applyProtection="0"/>
    <xf numFmtId="0" fontId="11" fillId="5" borderId="0" applyNumberFormat="0" applyBorder="0" applyAlignment="0" applyProtection="0"/>
    <xf numFmtId="0" fontId="7" fillId="0" borderId="0"/>
    <xf numFmtId="0" fontId="7" fillId="0" borderId="0"/>
    <xf numFmtId="167" fontId="27" fillId="51" borderId="0" applyBorder="0" applyProtection="0"/>
    <xf numFmtId="0" fontId="16" fillId="0" borderId="3"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29" fillId="0" borderId="0"/>
    <xf numFmtId="0" fontId="85" fillId="0" borderId="0"/>
    <xf numFmtId="0" fontId="38" fillId="45" borderId="0" applyNumberFormat="0" applyBorder="0" applyAlignment="0" applyProtection="0"/>
    <xf numFmtId="0" fontId="38" fillId="13" borderId="0" applyNumberFormat="0" applyBorder="0" applyAlignment="0" applyProtection="0"/>
    <xf numFmtId="0" fontId="38" fillId="38" borderId="0" applyNumberFormat="0" applyBorder="0" applyAlignment="0" applyProtection="0"/>
    <xf numFmtId="0" fontId="38" fillId="57" borderId="0" applyNumberFormat="0" applyBorder="0" applyAlignment="0" applyProtection="0"/>
    <xf numFmtId="0" fontId="38" fillId="12" borderId="0" applyNumberFormat="0" applyBorder="0" applyAlignment="0" applyProtection="0"/>
    <xf numFmtId="0" fontId="38" fillId="5" borderId="0" applyNumberFormat="0" applyBorder="0" applyAlignment="0" applyProtection="0"/>
    <xf numFmtId="0" fontId="38" fillId="58" borderId="0" applyNumberFormat="0" applyBorder="0" applyAlignment="0" applyProtection="0"/>
    <xf numFmtId="0" fontId="38" fillId="13" borderId="0" applyNumberFormat="0" applyBorder="0" applyAlignment="0" applyProtection="0"/>
    <xf numFmtId="0" fontId="38" fillId="10" borderId="0" applyNumberFormat="0" applyBorder="0" applyAlignment="0" applyProtection="0"/>
    <xf numFmtId="0" fontId="38" fillId="31" borderId="0" applyNumberFormat="0" applyBorder="0" applyAlignment="0" applyProtection="0"/>
    <xf numFmtId="0" fontId="38" fillId="58" borderId="0" applyNumberFormat="0" applyBorder="0" applyAlignment="0" applyProtection="0"/>
    <xf numFmtId="0" fontId="38" fillId="9" borderId="0" applyNumberFormat="0" applyBorder="0" applyAlignment="0" applyProtection="0"/>
    <xf numFmtId="0" fontId="86" fillId="58" borderId="0" applyNumberFormat="0" applyBorder="0" applyAlignment="0" applyProtection="0"/>
    <xf numFmtId="0" fontId="86" fillId="13" borderId="0" applyNumberFormat="0" applyBorder="0" applyAlignment="0" applyProtection="0"/>
    <xf numFmtId="0" fontId="86" fillId="10" borderId="0" applyNumberFormat="0" applyBorder="0" applyAlignment="0" applyProtection="0"/>
    <xf numFmtId="0" fontId="86" fillId="31" borderId="0" applyNumberFormat="0" applyBorder="0" applyAlignment="0" applyProtection="0"/>
    <xf numFmtId="0" fontId="86" fillId="58" borderId="0" applyNumberFormat="0" applyBorder="0" applyAlignment="0" applyProtection="0"/>
    <xf numFmtId="0" fontId="86" fillId="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2" borderId="0" applyNumberFormat="0" applyBorder="0" applyAlignment="0" applyProtection="0"/>
    <xf numFmtId="0" fontId="33" fillId="62" borderId="0" applyNumberFormat="0" applyBorder="0" applyAlignment="0" applyProtection="0"/>
    <xf numFmtId="0" fontId="33" fillId="62" borderId="0" applyNumberFormat="0" applyBorder="0" applyAlignment="0" applyProtection="0"/>
    <xf numFmtId="0" fontId="33" fillId="62" borderId="0" applyNumberFormat="0" applyBorder="0" applyAlignment="0" applyProtection="0"/>
    <xf numFmtId="0" fontId="33" fillId="62" borderId="0" applyNumberFormat="0" applyBorder="0" applyAlignment="0" applyProtection="0"/>
    <xf numFmtId="0" fontId="33" fillId="62"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87" fillId="24" borderId="0" applyNumberFormat="0" applyBorder="0" applyAlignment="0" applyProtection="0"/>
    <xf numFmtId="0" fontId="88" fillId="64" borderId="1" applyNumberFormat="0" applyAlignment="0" applyProtection="0"/>
    <xf numFmtId="0" fontId="89" fillId="25" borderId="2" applyNumberFormat="0" applyAlignment="0" applyProtection="0"/>
    <xf numFmtId="0" fontId="90" fillId="0" borderId="0" applyNumberFormat="0" applyFill="0" applyBorder="0" applyAlignment="0" applyProtection="0"/>
    <xf numFmtId="0" fontId="91" fillId="65" borderId="0" applyNumberFormat="0" applyBorder="0" applyAlignment="0" applyProtection="0"/>
    <xf numFmtId="0" fontId="92" fillId="0" borderId="97" applyNumberFormat="0" applyFill="0" applyAlignment="0" applyProtection="0"/>
    <xf numFmtId="0" fontId="93" fillId="0" borderId="4" applyNumberFormat="0" applyFill="0" applyAlignment="0" applyProtection="0"/>
    <xf numFmtId="0" fontId="94" fillId="0" borderId="98" applyNumberFormat="0" applyFill="0" applyAlignment="0" applyProtection="0"/>
    <xf numFmtId="0" fontId="94" fillId="0" borderId="0" applyNumberFormat="0" applyFill="0" applyBorder="0" applyAlignment="0" applyProtection="0"/>
    <xf numFmtId="0" fontId="95" fillId="30" borderId="1" applyNumberFormat="0" applyAlignment="0" applyProtection="0"/>
    <xf numFmtId="0" fontId="96" fillId="0" borderId="99" applyNumberFormat="0" applyFill="0" applyAlignment="0" applyProtection="0"/>
    <xf numFmtId="0" fontId="97" fillId="30" borderId="0" applyNumberFormat="0" applyBorder="0" applyAlignment="0" applyProtection="0"/>
    <xf numFmtId="0" fontId="85" fillId="29" borderId="9" applyNumberFormat="0" applyFont="0" applyAlignment="0" applyProtection="0"/>
    <xf numFmtId="0" fontId="98" fillId="64" borderId="6" applyNumberFormat="0" applyAlignment="0" applyProtection="0"/>
    <xf numFmtId="4" fontId="36" fillId="37" borderId="10" applyNumberFormat="0" applyProtection="0">
      <alignment vertical="center"/>
    </xf>
    <xf numFmtId="4" fontId="35" fillId="37" borderId="10" applyNumberFormat="0" applyProtection="0">
      <alignment horizontal="left" vertical="center" indent="1"/>
    </xf>
    <xf numFmtId="0" fontId="35" fillId="37" borderId="10" applyNumberFormat="0" applyProtection="0">
      <alignment horizontal="left" vertical="top" indent="1"/>
    </xf>
    <xf numFmtId="4" fontId="35" fillId="45" borderId="0" applyNumberFormat="0" applyProtection="0">
      <alignment horizontal="left" vertical="center" indent="1"/>
    </xf>
    <xf numFmtId="4" fontId="35" fillId="0" borderId="0" applyNumberFormat="0" applyProtection="0">
      <alignment horizontal="left" indent="1"/>
    </xf>
    <xf numFmtId="4" fontId="99" fillId="58" borderId="0" applyNumberFormat="0" applyProtection="0">
      <alignment horizontal="left" vertical="center" indent="1"/>
    </xf>
    <xf numFmtId="4" fontId="100" fillId="43" borderId="0" applyNumberFormat="0" applyProtection="0">
      <alignment horizontal="left" vertical="center" indent="1"/>
    </xf>
    <xf numFmtId="4" fontId="100" fillId="45" borderId="0" applyNumberFormat="0" applyProtection="0">
      <alignment horizontal="left" vertical="center" indent="1"/>
    </xf>
    <xf numFmtId="0" fontId="85" fillId="58" borderId="10" applyNumberFormat="0" applyProtection="0">
      <alignment horizontal="left" vertical="center" indent="1"/>
    </xf>
    <xf numFmtId="0" fontId="85" fillId="58" borderId="10" applyNumberFormat="0" applyProtection="0">
      <alignment horizontal="left" vertical="top" indent="1"/>
    </xf>
    <xf numFmtId="0" fontId="85" fillId="45" borderId="10" applyNumberFormat="0" applyProtection="0">
      <alignment horizontal="left" vertical="center" indent="1"/>
    </xf>
    <xf numFmtId="0" fontId="2" fillId="0" borderId="0" applyNumberFormat="0" applyProtection="0">
      <alignment horizontal="left" vertical="center" indent="1"/>
    </xf>
    <xf numFmtId="0" fontId="85" fillId="45" borderId="10" applyNumberFormat="0" applyProtection="0">
      <alignment horizontal="left" vertical="top" indent="1"/>
    </xf>
    <xf numFmtId="0" fontId="85" fillId="12" borderId="10" applyNumberFormat="0" applyProtection="0">
      <alignment horizontal="left" vertical="center" indent="1"/>
    </xf>
    <xf numFmtId="0" fontId="2" fillId="0" borderId="0" applyNumberFormat="0" applyProtection="0">
      <alignment horizontal="left" vertical="center" indent="1"/>
    </xf>
    <xf numFmtId="0" fontId="85" fillId="12" borderId="10" applyNumberFormat="0" applyProtection="0">
      <alignment horizontal="left" vertical="top" indent="1"/>
    </xf>
    <xf numFmtId="0" fontId="85" fillId="43" borderId="10" applyNumberFormat="0" applyProtection="0">
      <alignment horizontal="left" vertical="center" indent="1"/>
    </xf>
    <xf numFmtId="0" fontId="2" fillId="0" borderId="0" applyNumberFormat="0" applyProtection="0">
      <alignment horizontal="left" vertical="center" indent="1"/>
    </xf>
    <xf numFmtId="0" fontId="85" fillId="43" borderId="10" applyNumberFormat="0" applyProtection="0">
      <alignment horizontal="left" vertical="top" indent="1"/>
    </xf>
    <xf numFmtId="0" fontId="85" fillId="57" borderId="11" applyNumberFormat="0">
      <protection locked="0"/>
    </xf>
    <xf numFmtId="4" fontId="38" fillId="38" borderId="10" applyNumberFormat="0" applyProtection="0">
      <alignment vertical="center"/>
    </xf>
    <xf numFmtId="4" fontId="41" fillId="38" borderId="10" applyNumberFormat="0" applyProtection="0">
      <alignment vertical="center"/>
    </xf>
    <xf numFmtId="4" fontId="38" fillId="38" borderId="10" applyNumberFormat="0" applyProtection="0">
      <alignment horizontal="left" vertical="center" indent="1"/>
    </xf>
    <xf numFmtId="0" fontId="38" fillId="38" borderId="10" applyNumberFormat="0" applyProtection="0">
      <alignment horizontal="left" vertical="top" indent="1"/>
    </xf>
    <xf numFmtId="4" fontId="38" fillId="43" borderId="10" applyNumberFormat="0" applyProtection="0">
      <alignment horizontal="right" vertical="center"/>
    </xf>
    <xf numFmtId="4" fontId="38" fillId="45" borderId="10" applyNumberFormat="0" applyProtection="0">
      <alignment horizontal="left" vertical="center" indent="1"/>
    </xf>
    <xf numFmtId="0" fontId="38" fillId="45" borderId="10" applyNumberFormat="0" applyProtection="0">
      <alignment horizontal="left" vertical="top" indent="1"/>
    </xf>
    <xf numFmtId="4" fontId="101" fillId="50" borderId="0" applyNumberFormat="0" applyProtection="0">
      <alignment horizontal="left" vertical="center" indent="1"/>
    </xf>
    <xf numFmtId="0" fontId="45" fillId="0" borderId="0" applyNumberFormat="0" applyFill="0" applyBorder="0" applyAlignment="0" applyProtection="0"/>
    <xf numFmtId="0" fontId="34" fillId="0" borderId="100" applyNumberFormat="0" applyFill="0" applyAlignment="0" applyProtection="0"/>
    <xf numFmtId="0" fontId="102" fillId="0" borderId="0" applyNumberFormat="0" applyFill="0" applyBorder="0" applyAlignment="0" applyProtection="0"/>
    <xf numFmtId="0" fontId="57" fillId="0" borderId="0"/>
    <xf numFmtId="0" fontId="124" fillId="0" borderId="0"/>
  </cellStyleXfs>
  <cellXfs count="3956">
    <xf numFmtId="0" fontId="0" fillId="0" borderId="0" xfId="0"/>
    <xf numFmtId="0" fontId="2" fillId="0" borderId="0" xfId="78" applyFont="1" applyFill="1" applyBorder="1" applyAlignment="1">
      <alignment vertical="top" wrapText="1"/>
    </xf>
    <xf numFmtId="0" fontId="5" fillId="0" borderId="13" xfId="78" applyFont="1" applyFill="1" applyBorder="1" applyAlignment="1">
      <alignment vertical="top" wrapText="1"/>
    </xf>
    <xf numFmtId="0" fontId="2" fillId="0" borderId="13" xfId="78" applyFont="1" applyFill="1" applyBorder="1" applyAlignment="1">
      <alignment vertical="top" wrapText="1"/>
    </xf>
    <xf numFmtId="0" fontId="2" fillId="0" borderId="0" xfId="78" applyFont="1" applyFill="1" applyBorder="1" applyAlignment="1">
      <alignment horizontal="left" vertical="top" wrapText="1"/>
    </xf>
    <xf numFmtId="0" fontId="1" fillId="0" borderId="0" xfId="78" applyFont="1" applyFill="1" applyBorder="1" applyAlignment="1">
      <alignment vertical="top" wrapText="1"/>
    </xf>
    <xf numFmtId="0" fontId="2" fillId="0" borderId="0" xfId="0" applyFont="1" applyAlignment="1">
      <alignment vertical="top"/>
    </xf>
    <xf numFmtId="0" fontId="2" fillId="0" borderId="0" xfId="79" applyFont="1" applyFill="1" applyAlignment="1">
      <alignment vertical="top"/>
    </xf>
    <xf numFmtId="3" fontId="2" fillId="0" borderId="0" xfId="0" applyNumberFormat="1" applyFont="1" applyFill="1" applyBorder="1" applyAlignment="1">
      <alignment horizontal="center" vertical="top" wrapText="1"/>
    </xf>
    <xf numFmtId="0" fontId="5" fillId="0" borderId="0" xfId="0" applyFont="1" applyFill="1" applyAlignment="1">
      <alignment horizontal="center" vertical="top"/>
    </xf>
    <xf numFmtId="0" fontId="5" fillId="0" borderId="0" xfId="57" applyFont="1" applyFill="1" applyBorder="1" applyAlignment="1">
      <alignment vertical="top"/>
    </xf>
    <xf numFmtId="3" fontId="2" fillId="0" borderId="0" xfId="0" applyNumberFormat="1" applyFont="1" applyFill="1" applyBorder="1" applyAlignment="1">
      <alignment horizontal="right" vertical="top"/>
    </xf>
    <xf numFmtId="0" fontId="5" fillId="0" borderId="0" xfId="0" applyFont="1" applyAlignment="1">
      <alignment horizontal="center" vertical="top"/>
    </xf>
    <xf numFmtId="164" fontId="2" fillId="0" borderId="0" xfId="0" applyNumberFormat="1" applyFont="1" applyAlignment="1">
      <alignment vertical="top"/>
    </xf>
    <xf numFmtId="164" fontId="2" fillId="0" borderId="0" xfId="0" applyNumberFormat="1" applyFont="1" applyAlignment="1">
      <alignment vertical="top" wrapText="1"/>
    </xf>
    <xf numFmtId="0" fontId="5" fillId="0" borderId="0" xfId="79" applyFont="1" applyFill="1" applyAlignment="1">
      <alignment horizontal="center" vertical="top"/>
    </xf>
    <xf numFmtId="164" fontId="2" fillId="0" borderId="15" xfId="79" applyNumberFormat="1" applyFont="1" applyFill="1" applyBorder="1" applyAlignment="1">
      <alignment vertical="top" wrapText="1"/>
    </xf>
    <xf numFmtId="164" fontId="2" fillId="0" borderId="16" xfId="79" applyNumberFormat="1" applyFont="1" applyFill="1" applyBorder="1" applyAlignment="1">
      <alignment vertical="top" wrapText="1"/>
    </xf>
    <xf numFmtId="164" fontId="2" fillId="0" borderId="0" xfId="79" applyNumberFormat="1" applyFont="1" applyFill="1" applyAlignment="1">
      <alignment vertical="top" wrapText="1"/>
    </xf>
    <xf numFmtId="164" fontId="2" fillId="0" borderId="0" xfId="79" applyNumberFormat="1" applyFont="1" applyFill="1" applyAlignment="1">
      <alignment vertical="top"/>
    </xf>
    <xf numFmtId="0" fontId="2" fillId="0" borderId="0" xfId="79" applyFont="1" applyFill="1" applyBorder="1" applyAlignment="1">
      <alignment vertical="top"/>
    </xf>
    <xf numFmtId="164" fontId="3" fillId="0" borderId="0" xfId="79" applyNumberFormat="1" applyFont="1" applyFill="1" applyAlignment="1">
      <alignment vertical="top" wrapText="1"/>
    </xf>
    <xf numFmtId="164" fontId="1" fillId="0" borderId="0" xfId="79" applyNumberFormat="1" applyFont="1" applyFill="1" applyBorder="1" applyAlignment="1">
      <alignment vertical="top" wrapText="1"/>
    </xf>
    <xf numFmtId="164" fontId="2" fillId="0" borderId="17" xfId="0" applyNumberFormat="1" applyFont="1" applyBorder="1" applyAlignment="1">
      <alignment horizontal="center" vertical="top"/>
    </xf>
    <xf numFmtId="0" fontId="29" fillId="0" borderId="18" xfId="0" applyFont="1" applyBorder="1" applyAlignment="1">
      <alignment vertical="top"/>
    </xf>
    <xf numFmtId="0" fontId="5" fillId="0" borderId="0" xfId="57" applyFont="1" applyAlignment="1">
      <alignment horizontal="center" vertical="top"/>
    </xf>
    <xf numFmtId="164" fontId="2" fillId="0" borderId="17" xfId="57" applyNumberFormat="1" applyFont="1" applyBorder="1" applyAlignment="1">
      <alignment vertical="top"/>
    </xf>
    <xf numFmtId="164" fontId="2" fillId="0" borderId="15" xfId="57" applyNumberFormat="1" applyFont="1" applyBorder="1" applyAlignment="1">
      <alignment horizontal="center" vertical="top"/>
    </xf>
    <xf numFmtId="0" fontId="2" fillId="0" borderId="0" xfId="57" applyFont="1" applyBorder="1" applyAlignment="1">
      <alignment vertical="top"/>
    </xf>
    <xf numFmtId="0" fontId="29" fillId="0" borderId="18" xfId="57" applyBorder="1" applyAlignment="1">
      <alignment vertical="top"/>
    </xf>
    <xf numFmtId="3" fontId="2" fillId="0" borderId="0" xfId="57" applyNumberFormat="1" applyFont="1" applyFill="1" applyBorder="1" applyAlignment="1">
      <alignment horizontal="right" vertical="top"/>
    </xf>
    <xf numFmtId="0" fontId="2" fillId="0" borderId="0" xfId="57" applyFont="1" applyAlignment="1">
      <alignment vertical="top"/>
    </xf>
    <xf numFmtId="164" fontId="2" fillId="0" borderId="0" xfId="57" applyNumberFormat="1" applyFont="1" applyAlignment="1">
      <alignment vertical="top" wrapText="1"/>
    </xf>
    <xf numFmtId="164" fontId="2" fillId="0" borderId="0" xfId="57" applyNumberFormat="1" applyFont="1" applyAlignment="1">
      <alignment vertical="top"/>
    </xf>
    <xf numFmtId="0" fontId="3" fillId="0" borderId="0" xfId="57" applyFont="1" applyAlignment="1">
      <alignment horizontal="center" vertical="top"/>
    </xf>
    <xf numFmtId="0" fontId="3" fillId="0" borderId="0" xfId="57" applyFont="1" applyFill="1" applyAlignment="1">
      <alignment horizontal="center" vertical="top"/>
    </xf>
    <xf numFmtId="0" fontId="1" fillId="0" borderId="0" xfId="0" applyFont="1" applyBorder="1" applyAlignment="1">
      <alignment horizontal="center" vertical="top"/>
    </xf>
    <xf numFmtId="164" fontId="1" fillId="0" borderId="0" xfId="79" applyNumberFormat="1" applyFont="1" applyFill="1" applyAlignment="1">
      <alignment vertical="top"/>
    </xf>
    <xf numFmtId="0" fontId="3" fillId="0" borderId="0" xfId="0" applyFont="1" applyAlignment="1">
      <alignment horizontal="center" vertical="top"/>
    </xf>
    <xf numFmtId="0" fontId="1" fillId="0" borderId="0" xfId="0" applyFont="1" applyAlignment="1">
      <alignment vertical="top"/>
    </xf>
    <xf numFmtId="0" fontId="3" fillId="0" borderId="0" xfId="0" applyFont="1" applyBorder="1" applyAlignment="1">
      <alignment horizontal="center" vertical="top"/>
    </xf>
    <xf numFmtId="0" fontId="1" fillId="0" borderId="0" xfId="0" applyFont="1" applyBorder="1" applyAlignment="1">
      <alignment vertical="top"/>
    </xf>
    <xf numFmtId="164" fontId="1" fillId="0" borderId="0" xfId="0" applyNumberFormat="1" applyFont="1" applyBorder="1" applyAlignment="1">
      <alignment horizontal="center" vertical="top"/>
    </xf>
    <xf numFmtId="164" fontId="1" fillId="0" borderId="0" xfId="81" applyNumberFormat="1" applyFont="1" applyFill="1" applyBorder="1" applyAlignment="1">
      <alignment vertical="top" wrapText="1"/>
    </xf>
    <xf numFmtId="164" fontId="1" fillId="0" borderId="0" xfId="0" applyNumberFormat="1" applyFont="1" applyAlignment="1">
      <alignment vertical="top" wrapText="1"/>
    </xf>
    <xf numFmtId="164" fontId="1" fillId="0" borderId="0" xfId="0" applyNumberFormat="1" applyFont="1" applyAlignment="1">
      <alignment vertical="top"/>
    </xf>
    <xf numFmtId="164" fontId="1" fillId="0" borderId="17" xfId="0" applyNumberFormat="1" applyFont="1" applyBorder="1" applyAlignment="1">
      <alignment horizontal="center" vertical="top"/>
    </xf>
    <xf numFmtId="0" fontId="1" fillId="0" borderId="18" xfId="0" applyFont="1" applyBorder="1" applyAlignment="1">
      <alignment vertical="top"/>
    </xf>
    <xf numFmtId="0" fontId="2" fillId="0" borderId="0" xfId="57" applyFont="1" applyFill="1" applyAlignment="1">
      <alignment vertical="top"/>
    </xf>
    <xf numFmtId="0" fontId="2" fillId="0" borderId="0" xfId="73" applyFont="1" applyAlignment="1">
      <alignment vertical="top"/>
    </xf>
    <xf numFmtId="3" fontId="5" fillId="0" borderId="0" xfId="79" applyNumberFormat="1" applyFont="1" applyFill="1" applyAlignment="1">
      <alignment horizontal="center" vertical="top"/>
    </xf>
    <xf numFmtId="3" fontId="5" fillId="0" borderId="0" xfId="73" applyNumberFormat="1" applyFont="1" applyAlignment="1">
      <alignment horizontal="center" vertical="top"/>
    </xf>
    <xf numFmtId="0" fontId="29" fillId="0" borderId="0" xfId="73" applyFont="1" applyBorder="1" applyAlignment="1">
      <alignment vertical="top"/>
    </xf>
    <xf numFmtId="164" fontId="2" fillId="0" borderId="0" xfId="73" applyNumberFormat="1" applyFont="1" applyBorder="1" applyAlignment="1">
      <alignment horizontal="center" vertical="top"/>
    </xf>
    <xf numFmtId="0" fontId="29" fillId="0" borderId="0" xfId="73" applyFont="1" applyBorder="1" applyAlignment="1">
      <alignment horizontal="center" vertical="top" wrapText="1"/>
    </xf>
    <xf numFmtId="164" fontId="2" fillId="0" borderId="0" xfId="73" applyNumberFormat="1" applyFont="1" applyAlignment="1">
      <alignment vertical="top"/>
    </xf>
    <xf numFmtId="164" fontId="2" fillId="0" borderId="0" xfId="73" applyNumberFormat="1" applyFont="1" applyAlignment="1">
      <alignment vertical="top" wrapText="1"/>
    </xf>
    <xf numFmtId="3" fontId="5" fillId="0" borderId="0" xfId="57" applyNumberFormat="1" applyFont="1" applyAlignment="1">
      <alignment horizontal="center" vertical="top"/>
    </xf>
    <xf numFmtId="0" fontId="29" fillId="0" borderId="18" xfId="57" applyFont="1" applyBorder="1" applyAlignment="1">
      <alignment vertical="top"/>
    </xf>
    <xf numFmtId="0" fontId="28" fillId="0" borderId="0" xfId="57" applyFont="1" applyFill="1" applyBorder="1" applyAlignment="1">
      <alignment vertical="top"/>
    </xf>
    <xf numFmtId="164" fontId="6" fillId="0" borderId="0" xfId="81" applyNumberFormat="1" applyFont="1" applyFill="1" applyBorder="1" applyAlignment="1">
      <alignment vertical="top" wrapText="1"/>
    </xf>
    <xf numFmtId="0" fontId="1" fillId="0" borderId="0" xfId="57" applyFont="1" applyAlignment="1">
      <alignment vertical="top"/>
    </xf>
    <xf numFmtId="0" fontId="1" fillId="0" borderId="0" xfId="0" applyFont="1" applyBorder="1" applyAlignment="1">
      <alignment horizontal="center" vertical="top" wrapText="1"/>
    </xf>
    <xf numFmtId="0" fontId="3" fillId="0" borderId="0" xfId="79" applyFont="1" applyFill="1" applyAlignment="1">
      <alignment horizontal="center" vertical="top"/>
    </xf>
    <xf numFmtId="164" fontId="1" fillId="0" borderId="0" xfId="79" applyNumberFormat="1" applyFont="1" applyFill="1" applyBorder="1" applyAlignment="1">
      <alignment horizontal="center" vertical="top"/>
    </xf>
    <xf numFmtId="0" fontId="1" fillId="0" borderId="0" xfId="79" applyFont="1" applyFill="1" applyAlignment="1">
      <alignment vertical="top"/>
    </xf>
    <xf numFmtId="0" fontId="3" fillId="0" borderId="0" xfId="0" applyFont="1" applyFill="1" applyAlignment="1">
      <alignment horizontal="center" vertical="top"/>
    </xf>
    <xf numFmtId="164" fontId="5" fillId="0" borderId="19" xfId="0" applyNumberFormat="1" applyFont="1" applyFill="1" applyBorder="1" applyAlignment="1">
      <alignment horizontal="center" vertical="top" wrapText="1"/>
    </xf>
    <xf numFmtId="164" fontId="5" fillId="0" borderId="0" xfId="0" applyNumberFormat="1" applyFont="1" applyFill="1" applyBorder="1" applyAlignment="1">
      <alignment horizontal="center" vertical="top" wrapText="1"/>
    </xf>
    <xf numFmtId="164" fontId="2" fillId="0" borderId="17" xfId="0" applyNumberFormat="1" applyFont="1" applyFill="1" applyBorder="1" applyAlignment="1">
      <alignment horizontal="center" vertical="top"/>
    </xf>
    <xf numFmtId="0" fontId="29" fillId="0" borderId="18" xfId="0" applyFont="1" applyFill="1" applyBorder="1" applyAlignment="1">
      <alignment vertical="top"/>
    </xf>
    <xf numFmtId="0" fontId="2" fillId="0" borderId="16" xfId="57" applyFont="1" applyBorder="1" applyAlignment="1">
      <alignment vertical="top"/>
    </xf>
    <xf numFmtId="0" fontId="5" fillId="0" borderId="0" xfId="79" applyFont="1" applyFill="1" applyBorder="1" applyAlignment="1">
      <alignment vertical="top"/>
    </xf>
    <xf numFmtId="3" fontId="2" fillId="0" borderId="0" xfId="0" applyNumberFormat="1" applyFont="1" applyFill="1" applyBorder="1" applyAlignment="1">
      <alignment horizontal="right" vertical="top" wrapText="1"/>
    </xf>
    <xf numFmtId="3" fontId="3" fillId="0" borderId="0" xfId="57" applyNumberFormat="1" applyFont="1" applyFill="1" applyAlignment="1">
      <alignment horizontal="center" vertical="top"/>
    </xf>
    <xf numFmtId="0" fontId="5" fillId="0" borderId="0" xfId="0" applyFont="1" applyAlignment="1">
      <alignment horizontal="center"/>
    </xf>
    <xf numFmtId="3" fontId="2" fillId="0" borderId="0" xfId="0" applyNumberFormat="1" applyFont="1" applyFill="1" applyBorder="1" applyAlignment="1">
      <alignment horizontal="right"/>
    </xf>
    <xf numFmtId="0" fontId="2" fillId="0" borderId="0" xfId="0" applyFont="1"/>
    <xf numFmtId="3" fontId="2" fillId="0" borderId="24" xfId="0" applyNumberFormat="1" applyFont="1" applyFill="1" applyBorder="1" applyAlignment="1">
      <alignment horizontal="right"/>
    </xf>
    <xf numFmtId="3" fontId="5" fillId="0" borderId="24" xfId="0" applyNumberFormat="1" applyFont="1" applyFill="1" applyBorder="1" applyAlignment="1">
      <alignment horizontal="right"/>
    </xf>
    <xf numFmtId="3" fontId="2" fillId="0" borderId="26" xfId="0" applyNumberFormat="1" applyFont="1" applyFill="1" applyBorder="1" applyAlignment="1">
      <alignment horizontal="right"/>
    </xf>
    <xf numFmtId="0" fontId="1" fillId="0" borderId="0" xfId="81" applyFont="1"/>
    <xf numFmtId="0" fontId="2" fillId="0" borderId="0" xfId="81" applyFont="1"/>
    <xf numFmtId="164" fontId="2" fillId="0" borderId="23" xfId="81" applyNumberFormat="1" applyFont="1" applyFill="1" applyBorder="1" applyAlignment="1">
      <alignment horizontal="right" wrapText="1"/>
    </xf>
    <xf numFmtId="164" fontId="2" fillId="0" borderId="0" xfId="0" applyNumberFormat="1" applyFont="1" applyAlignment="1">
      <alignment wrapText="1"/>
    </xf>
    <xf numFmtId="164" fontId="2" fillId="0" borderId="0" xfId="0" applyNumberFormat="1" applyFont="1"/>
    <xf numFmtId="0" fontId="2" fillId="0" borderId="0" xfId="0" applyFont="1" applyFill="1"/>
    <xf numFmtId="0" fontId="2" fillId="0" borderId="0" xfId="0" applyFont="1" applyFill="1" applyAlignment="1">
      <alignment horizontal="center"/>
    </xf>
    <xf numFmtId="164" fontId="2" fillId="0" borderId="13" xfId="81" applyNumberFormat="1" applyFont="1" applyFill="1" applyBorder="1" applyAlignment="1">
      <alignment wrapText="1"/>
    </xf>
    <xf numFmtId="0" fontId="2" fillId="0" borderId="0" xfId="0" applyFont="1" applyBorder="1"/>
    <xf numFmtId="0" fontId="28" fillId="0" borderId="28" xfId="57" applyFont="1" applyFill="1" applyBorder="1" applyAlignment="1">
      <alignment vertical="center"/>
    </xf>
    <xf numFmtId="0" fontId="5" fillId="0" borderId="28" xfId="57" applyFont="1" applyFill="1" applyBorder="1" applyAlignment="1">
      <alignment vertical="center"/>
    </xf>
    <xf numFmtId="0" fontId="29" fillId="0" borderId="0" xfId="0" applyFont="1"/>
    <xf numFmtId="0" fontId="1" fillId="0" borderId="0" xfId="80" applyFont="1"/>
    <xf numFmtId="3" fontId="5" fillId="0" borderId="24" xfId="0" applyNumberFormat="1" applyFont="1" applyBorder="1" applyAlignment="1">
      <alignment horizontal="right"/>
    </xf>
    <xf numFmtId="0" fontId="3" fillId="0" borderId="0" xfId="0" applyFont="1" applyFill="1" applyAlignment="1">
      <alignment horizontal="center"/>
    </xf>
    <xf numFmtId="164" fontId="6" fillId="0" borderId="22" xfId="80" applyNumberFormat="1" applyFont="1" applyFill="1" applyBorder="1" applyAlignment="1">
      <alignment wrapText="1"/>
    </xf>
    <xf numFmtId="0" fontId="5" fillId="0" borderId="31" xfId="0" applyFont="1" applyBorder="1" applyAlignment="1">
      <alignment horizontal="justify" wrapText="1"/>
    </xf>
    <xf numFmtId="0" fontId="1" fillId="0" borderId="0" xfId="0" applyFont="1" applyFill="1"/>
    <xf numFmtId="0" fontId="5" fillId="0" borderId="0" xfId="0" applyFont="1" applyFill="1" applyAlignment="1">
      <alignment horizontal="center"/>
    </xf>
    <xf numFmtId="0" fontId="2" fillId="0" borderId="31" xfId="0" applyFont="1" applyBorder="1" applyAlignment="1">
      <alignment horizontal="justify" wrapText="1"/>
    </xf>
    <xf numFmtId="3" fontId="37" fillId="0" borderId="24" xfId="130" applyNumberFormat="1" applyFont="1" applyBorder="1">
      <alignment horizontal="right"/>
    </xf>
    <xf numFmtId="3" fontId="42" fillId="0" borderId="24" xfId="130" applyNumberFormat="1" applyFont="1" applyBorder="1">
      <alignment horizontal="right"/>
    </xf>
    <xf numFmtId="164" fontId="2" fillId="0" borderId="24" xfId="81" applyNumberFormat="1" applyFont="1" applyFill="1" applyBorder="1" applyAlignment="1">
      <alignment wrapText="1"/>
    </xf>
    <xf numFmtId="0" fontId="5" fillId="0" borderId="0" xfId="79" applyFont="1" applyFill="1" applyAlignment="1">
      <alignment horizontal="center"/>
    </xf>
    <xf numFmtId="164" fontId="2" fillId="0" borderId="0" xfId="79" applyNumberFormat="1" applyFont="1" applyFill="1"/>
    <xf numFmtId="0" fontId="2" fillId="0" borderId="0" xfId="79" applyFont="1" applyFill="1"/>
    <xf numFmtId="164" fontId="6" fillId="0" borderId="20" xfId="81" applyNumberFormat="1" applyFont="1" applyFill="1" applyBorder="1" applyAlignment="1">
      <alignment wrapText="1"/>
    </xf>
    <xf numFmtId="164" fontId="2" fillId="0" borderId="28" xfId="81" applyNumberFormat="1" applyFont="1" applyFill="1" applyBorder="1" applyAlignment="1">
      <alignment horizontal="right" wrapText="1"/>
    </xf>
    <xf numFmtId="164" fontId="2" fillId="0" borderId="22" xfId="81" applyNumberFormat="1" applyFont="1" applyFill="1" applyBorder="1" applyAlignment="1">
      <alignment wrapText="1"/>
    </xf>
    <xf numFmtId="0" fontId="5" fillId="0" borderId="13" xfId="112" quotePrefix="1" applyFont="1" applyFill="1" applyBorder="1" applyAlignment="1">
      <alignment horizontal="left" vertical="center" wrapText="1" indent="2" shrinkToFit="1"/>
    </xf>
    <xf numFmtId="164" fontId="2" fillId="0" borderId="0" xfId="79" applyNumberFormat="1" applyFont="1" applyFill="1" applyAlignment="1">
      <alignment wrapText="1"/>
    </xf>
    <xf numFmtId="3" fontId="53" fillId="0" borderId="0" xfId="126" applyNumberFormat="1" applyFont="1" applyAlignment="1">
      <alignment horizontal="right" wrapText="1"/>
    </xf>
    <xf numFmtId="164" fontId="2" fillId="0" borderId="13" xfId="0" applyNumberFormat="1" applyFont="1" applyBorder="1" applyAlignment="1">
      <alignment wrapText="1"/>
    </xf>
    <xf numFmtId="0" fontId="2" fillId="0" borderId="0" xfId="73" applyFont="1" applyAlignment="1">
      <alignment horizontal="center" vertical="top"/>
    </xf>
    <xf numFmtId="164" fontId="2" fillId="0" borderId="0" xfId="79" applyNumberFormat="1" applyFont="1" applyFill="1" applyAlignment="1"/>
    <xf numFmtId="3" fontId="2" fillId="0" borderId="25" xfId="0" applyNumberFormat="1" applyFont="1" applyFill="1" applyBorder="1"/>
    <xf numFmtId="0" fontId="4" fillId="0" borderId="0" xfId="78" applyFont="1" applyFill="1" applyBorder="1" applyAlignment="1">
      <alignment horizontal="center" vertical="top" wrapText="1"/>
    </xf>
    <xf numFmtId="164" fontId="30" fillId="0" borderId="0" xfId="79" applyNumberFormat="1" applyFont="1" applyFill="1" applyBorder="1" applyAlignment="1">
      <alignment horizontal="center" vertical="center" wrapText="1"/>
    </xf>
    <xf numFmtId="49" fontId="1" fillId="0" borderId="0" xfId="0" applyNumberFormat="1" applyFont="1" applyFill="1"/>
    <xf numFmtId="0" fontId="5" fillId="0" borderId="0" xfId="0" applyFont="1" applyAlignment="1">
      <alignment horizontal="center" vertical="center"/>
    </xf>
    <xf numFmtId="0" fontId="2" fillId="0" borderId="0" xfId="0" applyFont="1" applyAlignment="1">
      <alignment vertical="center"/>
    </xf>
    <xf numFmtId="0" fontId="3" fillId="0" borderId="0" xfId="0" applyFont="1" applyAlignment="1">
      <alignment horizontal="center"/>
    </xf>
    <xf numFmtId="164" fontId="2" fillId="0" borderId="31" xfId="81" applyNumberFormat="1" applyFont="1" applyFill="1" applyBorder="1" applyAlignment="1">
      <alignment wrapText="1"/>
    </xf>
    <xf numFmtId="0" fontId="5" fillId="0" borderId="31" xfId="0" applyFont="1" applyBorder="1" applyAlignment="1">
      <alignment horizontal="left" wrapText="1"/>
    </xf>
    <xf numFmtId="0" fontId="1" fillId="0" borderId="0" xfId="81" applyFont="1" applyAlignment="1">
      <alignment vertical="center"/>
    </xf>
    <xf numFmtId="0" fontId="1" fillId="0" borderId="0" xfId="81" applyFont="1" applyFill="1"/>
    <xf numFmtId="164" fontId="5" fillId="0" borderId="0" xfId="0" applyNumberFormat="1" applyFont="1" applyAlignment="1">
      <alignment horizontal="center" wrapText="1"/>
    </xf>
    <xf numFmtId="0" fontId="5" fillId="0" borderId="0" xfId="0" applyFont="1" applyAlignment="1">
      <alignment vertical="center"/>
    </xf>
    <xf numFmtId="49" fontId="1" fillId="0" borderId="0" xfId="0" applyNumberFormat="1" applyFont="1" applyFill="1" applyAlignment="1">
      <alignment wrapText="1"/>
    </xf>
    <xf numFmtId="3" fontId="2" fillId="0" borderId="27" xfId="0" applyNumberFormat="1" applyFont="1" applyFill="1" applyBorder="1"/>
    <xf numFmtId="0" fontId="3" fillId="0" borderId="0" xfId="57" applyFont="1" applyAlignment="1">
      <alignment vertical="top"/>
    </xf>
    <xf numFmtId="0" fontId="2" fillId="0" borderId="13" xfId="114" quotePrefix="1" applyBorder="1" applyAlignment="1">
      <alignment horizontal="left" wrapText="1" indent="3" shrinkToFit="1"/>
    </xf>
    <xf numFmtId="0" fontId="2" fillId="0" borderId="13" xfId="116" quotePrefix="1" applyBorder="1" applyAlignment="1">
      <alignment horizontal="left" vertical="center" wrapText="1" indent="4" shrinkToFit="1"/>
    </xf>
    <xf numFmtId="0" fontId="2" fillId="0" borderId="13" xfId="118" quotePrefix="1" applyBorder="1" applyAlignment="1">
      <alignment horizontal="left" vertical="center" wrapText="1" indent="5" shrinkToFit="1"/>
    </xf>
    <xf numFmtId="0" fontId="2" fillId="0" borderId="13" xfId="118" quotePrefix="1" applyBorder="1" applyAlignment="1">
      <alignment horizontal="left" vertical="center" wrapText="1" indent="6" shrinkToFit="1"/>
    </xf>
    <xf numFmtId="164" fontId="2" fillId="0" borderId="0" xfId="0" applyNumberFormat="1" applyFont="1" applyBorder="1" applyAlignment="1">
      <alignment horizontal="center" vertical="center" wrapText="1"/>
    </xf>
    <xf numFmtId="0" fontId="5" fillId="0" borderId="0" xfId="81" applyFont="1" applyFill="1" applyAlignment="1">
      <alignment horizontal="center"/>
    </xf>
    <xf numFmtId="0" fontId="5" fillId="0" borderId="31" xfId="112" quotePrefix="1" applyFont="1" applyBorder="1" applyAlignment="1">
      <alignment vertical="center" wrapText="1" shrinkToFit="1"/>
    </xf>
    <xf numFmtId="164" fontId="2" fillId="0" borderId="0" xfId="79" applyNumberFormat="1" applyFont="1" applyFill="1" applyBorder="1" applyAlignment="1">
      <alignment horizontal="left" vertical="top" wrapText="1"/>
    </xf>
    <xf numFmtId="3" fontId="2" fillId="0" borderId="24" xfId="0" applyNumberFormat="1" applyFont="1" applyFill="1" applyBorder="1" applyAlignment="1">
      <alignment horizontal="right" vertical="center"/>
    </xf>
    <xf numFmtId="3" fontId="5" fillId="0" borderId="24" xfId="0" applyNumberFormat="1" applyFont="1" applyFill="1" applyBorder="1" applyAlignment="1">
      <alignment horizontal="right" vertical="center"/>
    </xf>
    <xf numFmtId="0" fontId="5" fillId="0" borderId="13" xfId="112" quotePrefix="1" applyFont="1" applyBorder="1" applyAlignment="1">
      <alignment horizontal="left" vertical="center" wrapText="1" indent="2" shrinkToFit="1"/>
    </xf>
    <xf numFmtId="0" fontId="29" fillId="0" borderId="0" xfId="57"/>
    <xf numFmtId="0" fontId="1" fillId="0" borderId="0" xfId="79" applyFont="1" applyFill="1" applyAlignment="1">
      <alignment vertical="top" wrapText="1"/>
    </xf>
    <xf numFmtId="0" fontId="2" fillId="0" borderId="0" xfId="79" applyFont="1" applyFill="1" applyAlignment="1">
      <alignment vertical="top" wrapText="1"/>
    </xf>
    <xf numFmtId="0" fontId="2" fillId="0" borderId="0" xfId="0" applyFont="1" applyAlignment="1">
      <alignment vertical="top" wrapText="1"/>
    </xf>
    <xf numFmtId="0" fontId="2" fillId="0" borderId="0" xfId="0" applyFont="1" applyAlignment="1">
      <alignment horizontal="center" vertical="top"/>
    </xf>
    <xf numFmtId="164" fontId="2" fillId="0" borderId="23" xfId="82" applyNumberFormat="1" applyFont="1" applyFill="1" applyBorder="1" applyAlignment="1">
      <alignment horizontal="right" wrapText="1"/>
    </xf>
    <xf numFmtId="0" fontId="1" fillId="0" borderId="0" xfId="0" applyFont="1" applyAlignment="1">
      <alignment horizontal="center" vertical="top"/>
    </xf>
    <xf numFmtId="0" fontId="5" fillId="0" borderId="13" xfId="0" applyFont="1" applyBorder="1" applyAlignment="1">
      <alignment horizontal="left" vertical="center" wrapText="1"/>
    </xf>
    <xf numFmtId="0" fontId="2" fillId="0" borderId="24" xfId="0" applyFont="1" applyBorder="1" applyAlignment="1">
      <alignment vertical="center"/>
    </xf>
    <xf numFmtId="0" fontId="2" fillId="0" borderId="13" xfId="0" applyFont="1" applyFill="1" applyBorder="1" applyAlignment="1">
      <alignment vertical="center" wrapText="1"/>
    </xf>
    <xf numFmtId="3" fontId="3" fillId="0" borderId="0" xfId="79" applyNumberFormat="1" applyFont="1" applyFill="1" applyAlignment="1">
      <alignment horizontal="center" vertical="top"/>
    </xf>
    <xf numFmtId="164" fontId="3" fillId="51" borderId="0" xfId="79" applyNumberFormat="1" applyFont="1" applyFill="1" applyAlignment="1">
      <alignment wrapText="1"/>
    </xf>
    <xf numFmtId="0" fontId="3" fillId="51" borderId="0" xfId="78" applyFont="1" applyFill="1" applyBorder="1" applyAlignment="1">
      <alignment horizontal="left" vertical="top" wrapText="1"/>
    </xf>
    <xf numFmtId="164" fontId="3" fillId="51" borderId="0" xfId="0" applyNumberFormat="1" applyFont="1" applyFill="1" applyAlignment="1">
      <alignment vertical="top" wrapText="1"/>
    </xf>
    <xf numFmtId="164" fontId="3" fillId="51" borderId="0" xfId="57" applyNumberFormat="1" applyFont="1" applyFill="1" applyAlignment="1">
      <alignment vertical="top" wrapText="1"/>
    </xf>
    <xf numFmtId="0" fontId="3" fillId="51" borderId="0" xfId="80" applyFont="1" applyFill="1"/>
    <xf numFmtId="164" fontId="5" fillId="51" borderId="0" xfId="0" applyNumberFormat="1" applyFont="1" applyFill="1" applyBorder="1" applyAlignment="1">
      <alignment horizontal="left" vertical="center"/>
    </xf>
    <xf numFmtId="0" fontId="5" fillId="0" borderId="0" xfId="0" applyFont="1" applyBorder="1" applyAlignment="1">
      <alignment horizontal="center" vertical="top"/>
    </xf>
    <xf numFmtId="164" fontId="3" fillId="51" borderId="0" xfId="79" applyNumberFormat="1" applyFont="1" applyFill="1" applyAlignment="1">
      <alignment vertical="top" wrapText="1"/>
    </xf>
    <xf numFmtId="0" fontId="3" fillId="51" borderId="0" xfId="0" applyFont="1" applyFill="1"/>
    <xf numFmtId="0" fontId="2" fillId="0" borderId="13" xfId="0" applyFont="1" applyBorder="1" applyAlignment="1">
      <alignment vertical="center" wrapText="1"/>
    </xf>
    <xf numFmtId="0" fontId="5" fillId="0" borderId="13" xfId="0" applyFont="1" applyBorder="1" applyAlignment="1">
      <alignment vertical="center" wrapText="1"/>
    </xf>
    <xf numFmtId="3" fontId="2" fillId="0" borderId="24" xfId="0" applyNumberFormat="1" applyFont="1" applyBorder="1" applyAlignment="1">
      <alignment horizontal="right" vertical="center"/>
    </xf>
    <xf numFmtId="0" fontId="2" fillId="0" borderId="0" xfId="0" applyFont="1" applyAlignment="1"/>
    <xf numFmtId="164" fontId="5" fillId="51" borderId="0" xfId="0" applyNumberFormat="1" applyFont="1" applyFill="1" applyBorder="1" applyAlignment="1">
      <alignment horizontal="left" wrapText="1"/>
    </xf>
    <xf numFmtId="164" fontId="5" fillId="51" borderId="0" xfId="0" applyNumberFormat="1" applyFont="1" applyFill="1" applyBorder="1" applyAlignment="1">
      <alignment horizontal="left" vertical="top" wrapText="1"/>
    </xf>
    <xf numFmtId="3" fontId="2" fillId="0" borderId="24" xfId="0" applyNumberFormat="1" applyFont="1" applyFill="1" applyBorder="1" applyAlignment="1"/>
    <xf numFmtId="3" fontId="5" fillId="0" borderId="24" xfId="0" applyNumberFormat="1" applyFont="1" applyFill="1" applyBorder="1" applyAlignment="1"/>
    <xf numFmtId="3" fontId="2" fillId="0" borderId="24" xfId="57" applyNumberFormat="1" applyFont="1" applyFill="1" applyBorder="1" applyAlignment="1"/>
    <xf numFmtId="3" fontId="5" fillId="0" borderId="24" xfId="57" applyNumberFormat="1" applyFont="1" applyFill="1" applyBorder="1" applyAlignment="1"/>
    <xf numFmtId="0" fontId="2" fillId="51" borderId="0" xfId="78" applyFont="1" applyFill="1" applyBorder="1" applyAlignment="1">
      <alignment vertical="top" wrapText="1"/>
    </xf>
    <xf numFmtId="0" fontId="3" fillId="51" borderId="0" xfId="73" applyFont="1" applyFill="1" applyBorder="1" applyAlignment="1">
      <alignment vertical="top"/>
    </xf>
    <xf numFmtId="164" fontId="2" fillId="0" borderId="0" xfId="73" applyNumberFormat="1" applyFont="1" applyBorder="1" applyAlignment="1">
      <alignment vertical="top" wrapText="1"/>
    </xf>
    <xf numFmtId="3" fontId="2" fillId="0" borderId="42" xfId="0" applyNumberFormat="1" applyFont="1" applyFill="1" applyBorder="1" applyAlignment="1"/>
    <xf numFmtId="164" fontId="2" fillId="0" borderId="0" xfId="73" applyNumberFormat="1" applyFont="1" applyBorder="1" applyAlignment="1">
      <alignment vertical="top"/>
    </xf>
    <xf numFmtId="0" fontId="1" fillId="0" borderId="0" xfId="57" applyFont="1" applyBorder="1" applyAlignment="1">
      <alignment vertical="top"/>
    </xf>
    <xf numFmtId="0" fontId="1" fillId="0" borderId="0" xfId="79" applyFont="1" applyFill="1" applyBorder="1" applyAlignment="1">
      <alignment vertical="top"/>
    </xf>
    <xf numFmtId="0" fontId="5" fillId="0" borderId="0" xfId="57" applyFont="1" applyFill="1" applyBorder="1" applyAlignment="1">
      <alignment vertical="top" wrapText="1"/>
    </xf>
    <xf numFmtId="0" fontId="2" fillId="0" borderId="0" xfId="57" applyFont="1" applyAlignment="1">
      <alignment vertical="top" wrapText="1"/>
    </xf>
    <xf numFmtId="164" fontId="31" fillId="0" borderId="0" xfId="57" applyNumberFormat="1" applyFont="1" applyFill="1" applyAlignment="1">
      <alignment vertical="top" wrapText="1"/>
    </xf>
    <xf numFmtId="0" fontId="37" fillId="0" borderId="13" xfId="132" applyNumberFormat="1" applyFont="1" applyBorder="1" applyAlignment="1">
      <alignment horizontal="left" wrapText="1" indent="2" shrinkToFit="1"/>
    </xf>
    <xf numFmtId="0" fontId="42" fillId="0" borderId="13" xfId="132" applyNumberFormat="1" applyBorder="1" applyAlignment="1">
      <alignment horizontal="left" wrapText="1" indent="3" shrinkToFit="1"/>
    </xf>
    <xf numFmtId="0" fontId="42" fillId="0" borderId="13" xfId="132" applyNumberFormat="1" applyBorder="1" applyAlignment="1">
      <alignment horizontal="left" wrapText="1" indent="4" shrinkToFit="1"/>
    </xf>
    <xf numFmtId="0" fontId="42" fillId="0" borderId="13" xfId="132" applyNumberFormat="1" applyFont="1" applyBorder="1" applyAlignment="1">
      <alignment horizontal="left" wrapText="1" indent="5" shrinkToFit="1"/>
    </xf>
    <xf numFmtId="0" fontId="42" fillId="0" borderId="13" xfId="132" applyNumberFormat="1" applyFont="1" applyBorder="1" applyAlignment="1">
      <alignment horizontal="left" wrapText="1" indent="6" shrinkToFit="1"/>
    </xf>
    <xf numFmtId="0" fontId="42" fillId="0" borderId="13" xfId="132" applyNumberFormat="1" applyFont="1" applyBorder="1" applyAlignment="1">
      <alignment horizontal="left" wrapText="1" indent="4" shrinkToFit="1"/>
    </xf>
    <xf numFmtId="0" fontId="42" fillId="0" borderId="13" xfId="132" applyNumberFormat="1" applyFont="1" applyBorder="1" applyAlignment="1">
      <alignment horizontal="left" wrapText="1" indent="3" shrinkToFit="1"/>
    </xf>
    <xf numFmtId="0" fontId="42" fillId="0" borderId="29" xfId="132" applyNumberFormat="1" applyFont="1" applyBorder="1" applyAlignment="1">
      <alignment horizontal="left" wrapText="1" indent="4" shrinkToFit="1"/>
    </xf>
    <xf numFmtId="0" fontId="28" fillId="0" borderId="28" xfId="0" applyFont="1" applyBorder="1" applyAlignment="1">
      <alignment vertical="center"/>
    </xf>
    <xf numFmtId="0" fontId="6" fillId="0" borderId="22" xfId="0" applyFont="1" applyBorder="1" applyAlignment="1">
      <alignment vertical="center" wrapText="1"/>
    </xf>
    <xf numFmtId="0" fontId="2" fillId="0" borderId="24" xfId="0" applyFont="1" applyBorder="1" applyAlignment="1">
      <alignment vertical="center" wrapText="1"/>
    </xf>
    <xf numFmtId="3" fontId="37" fillId="0" borderId="24" xfId="132" applyNumberFormat="1" applyFont="1" applyBorder="1" applyAlignment="1">
      <alignment wrapText="1" shrinkToFit="1"/>
    </xf>
    <xf numFmtId="3" fontId="42" fillId="0" borderId="24" xfId="132" applyNumberFormat="1" applyBorder="1" applyAlignment="1">
      <alignment wrapText="1" shrinkToFit="1"/>
    </xf>
    <xf numFmtId="0" fontId="42" fillId="0" borderId="13" xfId="132" applyNumberFormat="1" applyBorder="1" applyAlignment="1">
      <alignment horizontal="left" wrapText="1" indent="5" shrinkToFit="1"/>
    </xf>
    <xf numFmtId="0" fontId="42" fillId="0" borderId="13" xfId="132" applyNumberFormat="1" applyBorder="1" applyAlignment="1">
      <alignment horizontal="left" wrapText="1" indent="6" shrinkToFit="1"/>
    </xf>
    <xf numFmtId="0" fontId="5" fillId="0" borderId="0" xfId="0" applyFont="1"/>
    <xf numFmtId="0" fontId="5" fillId="0" borderId="0" xfId="57" applyFont="1" applyFill="1" applyAlignment="1">
      <alignment vertical="top"/>
    </xf>
    <xf numFmtId="0" fontId="42" fillId="0" borderId="13" xfId="132" applyNumberFormat="1" applyBorder="1" applyAlignment="1">
      <alignment horizontal="left" wrapText="1" indent="7" shrinkToFit="1"/>
    </xf>
    <xf numFmtId="0" fontId="5" fillId="0" borderId="28" xfId="0" applyFont="1" applyBorder="1" applyAlignment="1">
      <alignment vertical="center"/>
    </xf>
    <xf numFmtId="0" fontId="2" fillId="0" borderId="22" xfId="0" applyFont="1" applyBorder="1" applyAlignment="1">
      <alignment vertical="center" wrapText="1"/>
    </xf>
    <xf numFmtId="3" fontId="37" fillId="0" borderId="23" xfId="127" applyNumberFormat="1" applyFont="1" applyBorder="1">
      <alignment horizontal="right" wrapText="1" shrinkToFit="1"/>
    </xf>
    <xf numFmtId="3" fontId="42" fillId="0" borderId="23" xfId="127" applyNumberFormat="1" applyBorder="1">
      <alignment horizontal="right" wrapText="1" shrinkToFit="1"/>
    </xf>
    <xf numFmtId="0" fontId="54" fillId="0" borderId="13" xfId="0" applyFont="1" applyBorder="1" applyAlignment="1">
      <alignment horizontal="center" wrapText="1"/>
    </xf>
    <xf numFmtId="0" fontId="2" fillId="0" borderId="13" xfId="0" applyFont="1" applyBorder="1" applyAlignment="1">
      <alignment horizontal="center" vertical="center" wrapText="1"/>
    </xf>
    <xf numFmtId="3" fontId="5" fillId="0" borderId="24" xfId="0" applyNumberFormat="1" applyFont="1" applyBorder="1" applyAlignment="1">
      <alignment horizontal="right" vertical="center"/>
    </xf>
    <xf numFmtId="0" fontId="37" fillId="0" borderId="31" xfId="132" applyNumberFormat="1" applyFont="1" applyBorder="1" applyAlignment="1">
      <alignment horizontal="left" wrapText="1" indent="2" shrinkToFit="1"/>
    </xf>
    <xf numFmtId="0" fontId="42" fillId="0" borderId="31" xfId="132" applyNumberFormat="1" applyBorder="1" applyAlignment="1">
      <alignment horizontal="left" wrapText="1" indent="3" shrinkToFit="1"/>
    </xf>
    <xf numFmtId="0" fontId="42" fillId="0" borderId="31" xfId="132" applyNumberFormat="1" applyBorder="1" applyAlignment="1">
      <alignment horizontal="left" wrapText="1" indent="5" shrinkToFit="1"/>
    </xf>
    <xf numFmtId="0" fontId="42" fillId="0" borderId="31" xfId="132" applyNumberFormat="1" applyBorder="1" applyAlignment="1">
      <alignment horizontal="left" wrapText="1" indent="4" shrinkToFit="1"/>
    </xf>
    <xf numFmtId="0" fontId="42" fillId="0" borderId="31" xfId="132" applyNumberFormat="1" applyBorder="1" applyAlignment="1">
      <alignment horizontal="left" wrapText="1" indent="6" shrinkToFit="1"/>
    </xf>
    <xf numFmtId="0" fontId="2" fillId="0" borderId="34" xfId="0" applyFont="1" applyBorder="1" applyAlignment="1">
      <alignment vertical="center" wrapText="1"/>
    </xf>
    <xf numFmtId="0" fontId="42" fillId="0" borderId="29" xfId="132" applyNumberFormat="1" applyBorder="1" applyAlignment="1">
      <alignment horizontal="left" wrapText="1" indent="4" shrinkToFit="1"/>
    </xf>
    <xf numFmtId="0" fontId="5" fillId="0" borderId="13" xfId="0" applyFont="1" applyBorder="1" applyAlignment="1">
      <alignment vertical="center"/>
    </xf>
    <xf numFmtId="0" fontId="6" fillId="0" borderId="0" xfId="81" applyFont="1" applyBorder="1" applyAlignment="1">
      <alignment horizontal="left" vertical="top" wrapText="1"/>
    </xf>
    <xf numFmtId="0" fontId="42" fillId="0" borderId="44" xfId="132" applyNumberFormat="1" applyBorder="1" applyAlignment="1">
      <alignment horizontal="left" wrapText="1" indent="4" shrinkToFit="1"/>
    </xf>
    <xf numFmtId="0" fontId="42" fillId="0" borderId="44" xfId="132" applyNumberFormat="1" applyBorder="1" applyAlignment="1">
      <alignment horizontal="left" wrapText="1" indent="5" shrinkToFit="1"/>
    </xf>
    <xf numFmtId="0" fontId="2" fillId="0" borderId="24" xfId="0" applyFont="1" applyBorder="1"/>
    <xf numFmtId="0" fontId="28" fillId="0" borderId="20" xfId="0" applyFont="1" applyBorder="1" applyAlignment="1">
      <alignment vertical="center"/>
    </xf>
    <xf numFmtId="0" fontId="2" fillId="0" borderId="14" xfId="118" quotePrefix="1" applyBorder="1" applyAlignment="1">
      <alignment horizontal="left" vertical="center" wrapText="1" indent="5" shrinkToFit="1"/>
    </xf>
    <xf numFmtId="3" fontId="42" fillId="0" borderId="25" xfId="127" applyNumberFormat="1" applyBorder="1">
      <alignment horizontal="right" wrapText="1" shrinkToFit="1"/>
    </xf>
    <xf numFmtId="3" fontId="2" fillId="0" borderId="26" xfId="0" applyNumberFormat="1" applyFont="1" applyFill="1" applyBorder="1" applyAlignment="1"/>
    <xf numFmtId="3" fontId="42" fillId="0" borderId="27" xfId="127" applyNumberFormat="1" applyBorder="1">
      <alignment horizontal="right" wrapText="1" shrinkToFit="1"/>
    </xf>
    <xf numFmtId="0" fontId="5" fillId="0" borderId="33" xfId="0" applyFont="1" applyBorder="1" applyAlignment="1">
      <alignment vertical="center"/>
    </xf>
    <xf numFmtId="0" fontId="6" fillId="0" borderId="24" xfId="0" applyFont="1" applyBorder="1" applyAlignment="1">
      <alignment vertical="center" wrapText="1"/>
    </xf>
    <xf numFmtId="0" fontId="5" fillId="0" borderId="24" xfId="0" applyFont="1" applyBorder="1" applyAlignment="1">
      <alignment vertical="center" wrapText="1"/>
    </xf>
    <xf numFmtId="3" fontId="42" fillId="0" borderId="25" xfId="132" applyNumberFormat="1" applyBorder="1" applyAlignment="1">
      <alignment wrapText="1" shrinkToFit="1"/>
    </xf>
    <xf numFmtId="0" fontId="5" fillId="0" borderId="0" xfId="57" applyFont="1" applyAlignment="1">
      <alignment vertical="center"/>
    </xf>
    <xf numFmtId="0" fontId="2" fillId="0" borderId="0" xfId="57" applyFont="1" applyAlignment="1">
      <alignment vertical="center"/>
    </xf>
    <xf numFmtId="0" fontId="5" fillId="0" borderId="28" xfId="57" applyFont="1" applyBorder="1" applyAlignment="1">
      <alignment vertical="center"/>
    </xf>
    <xf numFmtId="0" fontId="2" fillId="0" borderId="22" xfId="57" applyFont="1" applyBorder="1" applyAlignment="1">
      <alignment vertical="center" wrapText="1"/>
    </xf>
    <xf numFmtId="0" fontId="28" fillId="0" borderId="20" xfId="57" applyFont="1" applyBorder="1" applyAlignment="1">
      <alignment vertical="center"/>
    </xf>
    <xf numFmtId="0" fontId="2" fillId="0" borderId="13" xfId="0" applyFont="1" applyBorder="1" applyAlignment="1">
      <alignment vertical="center"/>
    </xf>
    <xf numFmtId="0" fontId="42" fillId="0" borderId="14" xfId="132" applyNumberFormat="1" applyBorder="1" applyAlignment="1">
      <alignment horizontal="left" wrapText="1" indent="5" shrinkToFit="1"/>
    </xf>
    <xf numFmtId="0" fontId="2" fillId="0" borderId="29" xfId="0" applyFont="1" applyBorder="1" applyAlignment="1">
      <alignment vertical="center" wrapText="1"/>
    </xf>
    <xf numFmtId="0" fontId="2" fillId="0" borderId="27" xfId="0" applyFont="1" applyBorder="1" applyAlignment="1">
      <alignment horizontal="right" vertical="center"/>
    </xf>
    <xf numFmtId="0" fontId="2" fillId="0" borderId="29" xfId="116" quotePrefix="1" applyBorder="1" applyAlignment="1">
      <alignment horizontal="left" vertical="center" wrapText="1" indent="4" shrinkToFit="1"/>
    </xf>
    <xf numFmtId="0" fontId="2" fillId="0" borderId="29" xfId="118" quotePrefix="1" applyBorder="1" applyAlignment="1">
      <alignment horizontal="left" vertical="center" wrapText="1" indent="5" shrinkToFit="1"/>
    </xf>
    <xf numFmtId="0" fontId="61" fillId="49" borderId="0" xfId="0" applyFont="1" applyFill="1"/>
    <xf numFmtId="3" fontId="61" fillId="49" borderId="0" xfId="0" applyNumberFormat="1" applyFont="1" applyFill="1"/>
    <xf numFmtId="3" fontId="61" fillId="49" borderId="24" xfId="0" applyNumberFormat="1" applyFont="1" applyFill="1" applyBorder="1"/>
    <xf numFmtId="3" fontId="42" fillId="49" borderId="23" xfId="127" applyNumberFormat="1" applyFont="1" applyFill="1" applyBorder="1">
      <alignment horizontal="right" wrapText="1" shrinkToFit="1"/>
    </xf>
    <xf numFmtId="0" fontId="2" fillId="49" borderId="13" xfId="114" quotePrefix="1" applyFont="1" applyFill="1" applyBorder="1" applyAlignment="1">
      <alignment horizontal="left" wrapText="1" indent="3" shrinkToFit="1"/>
    </xf>
    <xf numFmtId="0" fontId="2" fillId="0" borderId="13" xfId="114" quotePrefix="1" applyFont="1" applyBorder="1" applyAlignment="1">
      <alignment horizontal="left" wrapText="1" indent="3" shrinkToFit="1"/>
    </xf>
    <xf numFmtId="0" fontId="2" fillId="49" borderId="13" xfId="116" quotePrefix="1" applyFont="1" applyFill="1" applyBorder="1" applyAlignment="1">
      <alignment horizontal="left" vertical="center" wrapText="1" indent="4" shrinkToFit="1"/>
    </xf>
    <xf numFmtId="0" fontId="2" fillId="0" borderId="13" xfId="116" quotePrefix="1" applyFont="1" applyBorder="1" applyAlignment="1">
      <alignment horizontal="left" vertical="center" wrapText="1" indent="4" shrinkToFit="1"/>
    </xf>
    <xf numFmtId="0" fontId="2" fillId="49" borderId="13" xfId="118" quotePrefix="1" applyFont="1" applyFill="1" applyBorder="1" applyAlignment="1">
      <alignment horizontal="left" vertical="center" wrapText="1" indent="5" shrinkToFit="1"/>
    </xf>
    <xf numFmtId="0" fontId="37" fillId="0" borderId="13" xfId="132" applyNumberFormat="1" applyFont="1" applyBorder="1" applyAlignment="1">
      <alignment wrapText="1" shrinkToFit="1"/>
    </xf>
    <xf numFmtId="3" fontId="37" fillId="0" borderId="0" xfId="132" applyNumberFormat="1" applyFont="1" applyAlignment="1">
      <alignment horizontal="right" wrapText="1" indent="1" shrinkToFit="1"/>
    </xf>
    <xf numFmtId="0" fontId="5" fillId="0" borderId="24" xfId="0" applyFont="1" applyBorder="1" applyAlignment="1">
      <alignment vertical="center"/>
    </xf>
    <xf numFmtId="0" fontId="5" fillId="0" borderId="0" xfId="0" applyFont="1" applyFill="1" applyAlignment="1">
      <alignment horizontal="center" vertical="center"/>
    </xf>
    <xf numFmtId="0" fontId="2" fillId="0" borderId="0" xfId="0" applyFont="1" applyFill="1" applyAlignment="1">
      <alignment vertical="center"/>
    </xf>
    <xf numFmtId="0" fontId="5" fillId="0" borderId="0" xfId="0" applyFont="1" applyFill="1" applyAlignment="1">
      <alignment vertical="center"/>
    </xf>
    <xf numFmtId="0" fontId="2" fillId="0" borderId="29" xfId="0" applyFont="1" applyBorder="1" applyAlignment="1">
      <alignment vertical="center"/>
    </xf>
    <xf numFmtId="0" fontId="2" fillId="0" borderId="27" xfId="0" applyFont="1" applyBorder="1" applyAlignment="1">
      <alignment vertical="center"/>
    </xf>
    <xf numFmtId="0" fontId="28" fillId="0" borderId="33" xfId="0" applyFont="1" applyBorder="1" applyAlignment="1">
      <alignment vertical="center"/>
    </xf>
    <xf numFmtId="0" fontId="6" fillId="0" borderId="34" xfId="0" applyFont="1" applyBorder="1" applyAlignment="1">
      <alignment vertical="center" wrapText="1"/>
    </xf>
    <xf numFmtId="0" fontId="5" fillId="0" borderId="24" xfId="0" applyFont="1" applyBorder="1" applyAlignment="1">
      <alignment horizontal="right" vertical="center"/>
    </xf>
    <xf numFmtId="0" fontId="2" fillId="0" borderId="0" xfId="0" applyFont="1" applyBorder="1" applyAlignment="1">
      <alignment vertical="center"/>
    </xf>
    <xf numFmtId="0" fontId="2" fillId="0" borderId="0" xfId="0" applyFont="1" applyBorder="1" applyAlignment="1">
      <alignment horizontal="left" vertical="center" wrapText="1" indent="1"/>
    </xf>
    <xf numFmtId="3" fontId="2" fillId="0" borderId="0" xfId="0" applyNumberFormat="1" applyFont="1" applyBorder="1" applyAlignment="1">
      <alignment horizontal="right" vertical="center"/>
    </xf>
    <xf numFmtId="0" fontId="54" fillId="0" borderId="13" xfId="0" applyFont="1" applyBorder="1" applyAlignment="1">
      <alignment wrapText="1"/>
    </xf>
    <xf numFmtId="166" fontId="54" fillId="0" borderId="24" xfId="0" applyNumberFormat="1" applyFont="1" applyBorder="1" applyAlignment="1">
      <alignment wrapText="1"/>
    </xf>
    <xf numFmtId="166" fontId="56" fillId="0" borderId="24" xfId="0" applyNumberFormat="1" applyFont="1" applyBorder="1" applyAlignment="1">
      <alignment wrapText="1"/>
    </xf>
    <xf numFmtId="0" fontId="2" fillId="0" borderId="13" xfId="112" quotePrefix="1" applyFont="1" applyBorder="1" applyAlignment="1">
      <alignment vertical="center" wrapText="1" shrinkToFit="1"/>
    </xf>
    <xf numFmtId="3" fontId="2" fillId="0" borderId="24" xfId="0" applyNumberFormat="1" applyFont="1" applyBorder="1" applyAlignment="1">
      <alignment vertical="center"/>
    </xf>
    <xf numFmtId="3" fontId="2" fillId="0" borderId="26" xfId="0" applyNumberFormat="1" applyFont="1" applyBorder="1" applyAlignment="1">
      <alignment vertical="center"/>
    </xf>
    <xf numFmtId="3" fontId="5" fillId="0" borderId="24" xfId="0" applyNumberFormat="1" applyFont="1" applyBorder="1" applyAlignment="1">
      <alignment vertical="center"/>
    </xf>
    <xf numFmtId="0" fontId="5" fillId="0" borderId="13" xfId="112" quotePrefix="1" applyFont="1" applyBorder="1" applyAlignment="1">
      <alignment vertical="center" wrapText="1" shrinkToFit="1"/>
    </xf>
    <xf numFmtId="0" fontId="1" fillId="0" borderId="0" xfId="78" applyFont="1" applyFill="1" applyBorder="1" applyAlignment="1">
      <alignment horizontal="right" vertical="top" wrapText="1"/>
    </xf>
    <xf numFmtId="3" fontId="42" fillId="0" borderId="0" xfId="132" applyNumberFormat="1" applyFont="1" applyAlignment="1">
      <alignment wrapText="1" shrinkToFit="1"/>
    </xf>
    <xf numFmtId="0" fontId="2" fillId="0" borderId="0" xfId="57" applyFont="1" applyFill="1" applyAlignment="1">
      <alignment horizontal="center" vertical="top"/>
    </xf>
    <xf numFmtId="0" fontId="5" fillId="0" borderId="0" xfId="57" applyFont="1" applyFill="1" applyAlignment="1">
      <alignment horizontal="center" vertical="top"/>
    </xf>
    <xf numFmtId="0" fontId="37" fillId="0" borderId="13" xfId="132" applyNumberFormat="1" applyFont="1" applyBorder="1" applyAlignment="1">
      <alignment horizontal="left" wrapText="1" indent="3" shrinkToFit="1"/>
    </xf>
    <xf numFmtId="164" fontId="6" fillId="0" borderId="13" xfId="81" applyNumberFormat="1" applyFont="1" applyFill="1" applyBorder="1" applyAlignment="1">
      <alignment wrapText="1"/>
    </xf>
    <xf numFmtId="164" fontId="2" fillId="0" borderId="0" xfId="81" applyNumberFormat="1" applyFont="1" applyFill="1" applyBorder="1" applyAlignment="1">
      <alignment horizontal="right" wrapText="1"/>
    </xf>
    <xf numFmtId="164" fontId="2" fillId="0" borderId="0" xfId="81" applyNumberFormat="1" applyFont="1" applyFill="1" applyBorder="1" applyAlignment="1">
      <alignment wrapText="1"/>
    </xf>
    <xf numFmtId="0" fontId="2" fillId="0" borderId="48" xfId="78" applyFont="1" applyFill="1" applyBorder="1" applyAlignment="1">
      <alignment vertical="top" wrapText="1"/>
    </xf>
    <xf numFmtId="0" fontId="2" fillId="0" borderId="25" xfId="0" applyFont="1" applyBorder="1" applyAlignment="1">
      <alignment horizontal="right" vertical="center"/>
    </xf>
    <xf numFmtId="3" fontId="42" fillId="0" borderId="0" xfId="127" applyNumberFormat="1" applyBorder="1">
      <alignment horizontal="right" wrapText="1" shrinkToFit="1"/>
    </xf>
    <xf numFmtId="164" fontId="2" fillId="0" borderId="0" xfId="82" applyNumberFormat="1" applyFont="1" applyFill="1" applyBorder="1" applyAlignment="1">
      <alignment horizontal="right" wrapText="1"/>
    </xf>
    <xf numFmtId="164" fontId="2" fillId="0" borderId="0" xfId="82" applyNumberFormat="1" applyFont="1" applyFill="1" applyBorder="1" applyAlignment="1">
      <alignment wrapText="1"/>
    </xf>
    <xf numFmtId="0" fontId="2" fillId="0" borderId="0" xfId="116" applyFill="1" applyBorder="1" applyAlignment="1">
      <alignment wrapText="1" shrinkToFit="1"/>
    </xf>
    <xf numFmtId="164" fontId="6" fillId="0" borderId="22" xfId="81" applyNumberFormat="1" applyFont="1" applyFill="1" applyBorder="1" applyAlignment="1">
      <alignment wrapText="1"/>
    </xf>
    <xf numFmtId="0" fontId="28" fillId="0" borderId="20" xfId="83" applyFont="1" applyBorder="1" applyAlignment="1">
      <alignment wrapText="1"/>
    </xf>
    <xf numFmtId="164" fontId="6" fillId="0" borderId="57" xfId="81" applyNumberFormat="1" applyFont="1" applyFill="1" applyBorder="1" applyAlignment="1">
      <alignment wrapText="1"/>
    </xf>
    <xf numFmtId="0" fontId="2" fillId="0" borderId="31" xfId="0" applyFont="1" applyBorder="1" applyAlignment="1">
      <alignment vertical="center" wrapText="1"/>
    </xf>
    <xf numFmtId="164" fontId="2" fillId="0" borderId="59" xfId="81" applyNumberFormat="1" applyFont="1" applyFill="1" applyBorder="1" applyAlignment="1">
      <alignment wrapText="1"/>
    </xf>
    <xf numFmtId="164" fontId="6" fillId="0" borderId="31" xfId="81" applyNumberFormat="1" applyFont="1" applyFill="1" applyBorder="1" applyAlignment="1">
      <alignment wrapText="1"/>
    </xf>
    <xf numFmtId="164" fontId="5" fillId="0" borderId="31" xfId="81" applyNumberFormat="1" applyFont="1" applyFill="1" applyBorder="1" applyAlignment="1">
      <alignment wrapText="1"/>
    </xf>
    <xf numFmtId="0" fontId="6" fillId="0" borderId="0" xfId="81" applyFont="1" applyFill="1" applyBorder="1" applyAlignment="1">
      <alignment horizontal="left" vertical="top" wrapText="1"/>
    </xf>
    <xf numFmtId="0" fontId="0" fillId="0" borderId="0" xfId="0" applyFill="1"/>
    <xf numFmtId="164" fontId="2" fillId="0" borderId="33" xfId="81" applyNumberFormat="1" applyFont="1" applyFill="1" applyBorder="1" applyAlignment="1">
      <alignment horizontal="right" wrapText="1"/>
    </xf>
    <xf numFmtId="0" fontId="28" fillId="0" borderId="21" xfId="57" applyFont="1" applyFill="1" applyBorder="1" applyAlignment="1">
      <alignment vertical="center"/>
    </xf>
    <xf numFmtId="0" fontId="5" fillId="0" borderId="13" xfId="78" applyFont="1" applyFill="1" applyBorder="1" applyAlignment="1">
      <alignment horizontal="left" vertical="top" wrapText="1" indent="3"/>
    </xf>
    <xf numFmtId="0" fontId="2" fillId="0" borderId="13" xfId="78" applyFont="1" applyFill="1" applyBorder="1" applyAlignment="1">
      <alignment horizontal="left" vertical="top" wrapText="1" indent="4"/>
    </xf>
    <xf numFmtId="0" fontId="2" fillId="0" borderId="13" xfId="78" applyFont="1" applyFill="1" applyBorder="1" applyAlignment="1">
      <alignment horizontal="left" vertical="top" wrapText="1" indent="5"/>
    </xf>
    <xf numFmtId="0" fontId="2" fillId="0" borderId="13" xfId="78" applyFont="1" applyFill="1" applyBorder="1" applyAlignment="1">
      <alignment horizontal="left" vertical="top" wrapText="1" indent="6"/>
    </xf>
    <xf numFmtId="0" fontId="2" fillId="0" borderId="32" xfId="78" applyFont="1" applyFill="1" applyBorder="1" applyAlignment="1">
      <alignment horizontal="left" vertical="top" wrapText="1" indent="6"/>
    </xf>
    <xf numFmtId="0" fontId="2" fillId="0" borderId="32" xfId="78" applyFont="1" applyFill="1" applyBorder="1" applyAlignment="1">
      <alignment horizontal="left" vertical="top" wrapText="1" indent="7"/>
    </xf>
    <xf numFmtId="164" fontId="5" fillId="0" borderId="13" xfId="81" applyNumberFormat="1" applyFont="1" applyFill="1" applyBorder="1" applyAlignment="1">
      <alignment wrapText="1"/>
    </xf>
    <xf numFmtId="0" fontId="2" fillId="0" borderId="13" xfId="83" applyFont="1" applyFill="1" applyBorder="1" applyAlignment="1">
      <alignment horizontal="left" vertical="top" wrapText="1" indent="3"/>
    </xf>
    <xf numFmtId="0" fontId="2" fillId="0" borderId="13" xfId="78" applyFont="1" applyFill="1" applyBorder="1" applyAlignment="1">
      <alignment horizontal="left" vertical="top" wrapText="1" indent="3"/>
    </xf>
    <xf numFmtId="0" fontId="1" fillId="0" borderId="0" xfId="79" applyFont="1" applyFill="1" applyAlignment="1">
      <alignment horizontal="center" vertical="top" wrapText="1"/>
    </xf>
    <xf numFmtId="0" fontId="2" fillId="0" borderId="0" xfId="79" applyFont="1" applyFill="1" applyAlignment="1">
      <alignment horizontal="center" vertical="top" wrapText="1"/>
    </xf>
    <xf numFmtId="3" fontId="5" fillId="0" borderId="0" xfId="57" applyNumberFormat="1" applyFont="1" applyFill="1" applyAlignment="1">
      <alignment horizontal="center" vertical="top"/>
    </xf>
    <xf numFmtId="3" fontId="28" fillId="0" borderId="0" xfId="0" applyNumberFormat="1" applyFont="1" applyFill="1" applyAlignment="1">
      <alignment horizontal="center" vertical="top" wrapText="1"/>
    </xf>
    <xf numFmtId="0" fontId="5" fillId="0" borderId="35" xfId="78" applyFont="1" applyFill="1" applyBorder="1" applyAlignment="1">
      <alignment horizontal="left" vertical="top" wrapText="1" indent="3"/>
    </xf>
    <xf numFmtId="0" fontId="2" fillId="0" borderId="35" xfId="78" applyFont="1" applyFill="1" applyBorder="1" applyAlignment="1">
      <alignment horizontal="left" vertical="top" wrapText="1" indent="4"/>
    </xf>
    <xf numFmtId="0" fontId="2" fillId="0" borderId="35" xfId="78" applyFont="1" applyFill="1" applyBorder="1" applyAlignment="1">
      <alignment horizontal="left" vertical="top" wrapText="1" indent="5"/>
    </xf>
    <xf numFmtId="0" fontId="2" fillId="0" borderId="35" xfId="78" applyFont="1" applyFill="1" applyBorder="1" applyAlignment="1">
      <alignment horizontal="left" vertical="top" wrapText="1" indent="6"/>
    </xf>
    <xf numFmtId="0" fontId="2" fillId="0" borderId="43" xfId="78" applyFont="1" applyFill="1" applyBorder="1" applyAlignment="1">
      <alignment horizontal="left" vertical="top" wrapText="1" indent="6"/>
    </xf>
    <xf numFmtId="0" fontId="5" fillId="0" borderId="0" xfId="79" applyFont="1" applyFill="1" applyAlignment="1">
      <alignment horizontal="center" vertical="top" wrapText="1"/>
    </xf>
    <xf numFmtId="164" fontId="5" fillId="0" borderId="0" xfId="79" applyNumberFormat="1" applyFont="1" applyFill="1" applyAlignment="1">
      <alignment horizontal="center" vertical="top" wrapText="1"/>
    </xf>
    <xf numFmtId="0" fontId="2" fillId="0" borderId="31" xfId="0" applyFont="1" applyFill="1" applyBorder="1" applyAlignment="1">
      <alignment vertical="center" wrapText="1"/>
    </xf>
    <xf numFmtId="0" fontId="2" fillId="0" borderId="0" xfId="0" applyFont="1" applyFill="1" applyBorder="1"/>
    <xf numFmtId="0" fontId="6" fillId="49" borderId="22" xfId="0" applyFont="1" applyFill="1" applyBorder="1" applyAlignment="1">
      <alignment vertical="center" wrapText="1"/>
    </xf>
    <xf numFmtId="0" fontId="2" fillId="49" borderId="24" xfId="0" applyFont="1" applyFill="1" applyBorder="1" applyAlignment="1">
      <alignment vertical="center" wrapText="1"/>
    </xf>
    <xf numFmtId="0" fontId="5" fillId="51" borderId="13" xfId="0" applyFont="1" applyFill="1" applyBorder="1" applyAlignment="1">
      <alignment vertical="center" wrapText="1"/>
    </xf>
    <xf numFmtId="0" fontId="2" fillId="51" borderId="24" xfId="0" applyFont="1" applyFill="1" applyBorder="1" applyAlignment="1">
      <alignment vertical="center" wrapText="1"/>
    </xf>
    <xf numFmtId="3" fontId="2" fillId="49" borderId="24" xfId="0" applyNumberFormat="1" applyFont="1" applyFill="1" applyBorder="1" applyAlignment="1">
      <alignment vertical="center"/>
    </xf>
    <xf numFmtId="3" fontId="2" fillId="49" borderId="24" xfId="0" applyNumberFormat="1" applyFont="1" applyFill="1" applyBorder="1" applyAlignment="1">
      <alignment horizontal="right" vertical="center"/>
    </xf>
    <xf numFmtId="3" fontId="5" fillId="49" borderId="24" xfId="0" applyNumberFormat="1" applyFont="1" applyFill="1" applyBorder="1" applyAlignment="1">
      <alignment horizontal="right" vertical="center"/>
    </xf>
    <xf numFmtId="3" fontId="2" fillId="0" borderId="24" xfId="0" applyNumberFormat="1" applyFont="1" applyBorder="1" applyAlignment="1"/>
    <xf numFmtId="3" fontId="2" fillId="0" borderId="24" xfId="0" applyNumberFormat="1" applyFont="1" applyBorder="1" applyAlignment="1">
      <alignment horizontal="right"/>
    </xf>
    <xf numFmtId="0" fontId="2" fillId="0" borderId="13" xfId="112" quotePrefix="1" applyFont="1" applyBorder="1" applyAlignment="1">
      <alignment horizontal="left" vertical="center" wrapText="1" indent="2" shrinkToFit="1"/>
    </xf>
    <xf numFmtId="3" fontId="2" fillId="0" borderId="34" xfId="0" applyNumberFormat="1" applyFont="1" applyBorder="1" applyAlignment="1">
      <alignment horizontal="right" vertical="center"/>
    </xf>
    <xf numFmtId="3" fontId="5" fillId="0" borderId="0" xfId="0" applyNumberFormat="1" applyFont="1" applyBorder="1" applyAlignment="1">
      <alignment horizontal="right" vertical="center"/>
    </xf>
    <xf numFmtId="3" fontId="42" fillId="0" borderId="23" xfId="127" applyNumberFormat="1" applyFont="1" applyFill="1" applyBorder="1">
      <alignment horizontal="right" wrapText="1" shrinkToFit="1"/>
    </xf>
    <xf numFmtId="3" fontId="2" fillId="0" borderId="26" xfId="0" applyNumberFormat="1" applyFont="1" applyBorder="1" applyAlignment="1">
      <alignment horizontal="right" vertical="center"/>
    </xf>
    <xf numFmtId="0" fontId="2" fillId="0" borderId="14" xfId="0" applyFont="1" applyBorder="1" applyAlignment="1">
      <alignment vertical="center"/>
    </xf>
    <xf numFmtId="0" fontId="2" fillId="0" borderId="25" xfId="0" applyFont="1" applyBorder="1" applyAlignment="1">
      <alignment vertical="center"/>
    </xf>
    <xf numFmtId="0" fontId="2" fillId="0" borderId="26" xfId="0" applyFont="1" applyBorder="1" applyAlignment="1">
      <alignment vertical="center"/>
    </xf>
    <xf numFmtId="0" fontId="28" fillId="0" borderId="20" xfId="0" applyFont="1" applyBorder="1" applyAlignment="1">
      <alignment vertical="center" wrapText="1"/>
    </xf>
    <xf numFmtId="0" fontId="37" fillId="0" borderId="13" xfId="132" applyNumberFormat="1" applyFont="1" applyFill="1" applyBorder="1" applyAlignment="1">
      <alignment horizontal="left" wrapText="1" indent="2" shrinkToFit="1"/>
    </xf>
    <xf numFmtId="3" fontId="37" fillId="0" borderId="24" xfId="132" applyNumberFormat="1" applyFont="1" applyFill="1" applyBorder="1" applyAlignment="1">
      <alignment wrapText="1" shrinkToFit="1"/>
    </xf>
    <xf numFmtId="3" fontId="37" fillId="0" borderId="24" xfId="127" applyNumberFormat="1" applyFont="1" applyFill="1" applyBorder="1">
      <alignment horizontal="right" wrapText="1" shrinkToFit="1"/>
    </xf>
    <xf numFmtId="0" fontId="2" fillId="0" borderId="13" xfId="0" applyFont="1" applyFill="1" applyBorder="1" applyAlignment="1">
      <alignment vertical="center"/>
    </xf>
    <xf numFmtId="0" fontId="2" fillId="0" borderId="24" xfId="0" applyFont="1" applyFill="1" applyBorder="1" applyAlignment="1">
      <alignment vertical="center"/>
    </xf>
    <xf numFmtId="3" fontId="42" fillId="0" borderId="24" xfId="127" applyNumberFormat="1" applyFont="1" applyFill="1" applyBorder="1">
      <alignment horizontal="right" wrapText="1" shrinkToFit="1"/>
    </xf>
    <xf numFmtId="0" fontId="2" fillId="49" borderId="13" xfId="0" applyFont="1" applyFill="1" applyBorder="1" applyAlignment="1">
      <alignment vertical="center" wrapText="1"/>
    </xf>
    <xf numFmtId="0" fontId="5" fillId="0" borderId="0" xfId="0" applyFont="1" applyBorder="1" applyAlignment="1">
      <alignment vertical="center"/>
    </xf>
    <xf numFmtId="0" fontId="2" fillId="0" borderId="0" xfId="0" applyFont="1" applyBorder="1" applyAlignment="1">
      <alignment vertical="center" wrapText="1"/>
    </xf>
    <xf numFmtId="0" fontId="5" fillId="0" borderId="0" xfId="0" applyFont="1" applyFill="1" applyBorder="1" applyAlignment="1">
      <alignment vertical="center" wrapText="1"/>
    </xf>
    <xf numFmtId="3" fontId="5" fillId="0" borderId="0" xfId="0" applyNumberFormat="1" applyFont="1" applyFill="1" applyBorder="1" applyAlignment="1">
      <alignment horizontal="right" vertical="center"/>
    </xf>
    <xf numFmtId="3" fontId="2" fillId="0" borderId="0" xfId="0" applyNumberFormat="1" applyFont="1" applyFill="1" applyBorder="1" applyAlignment="1">
      <alignment horizontal="right" vertical="center"/>
    </xf>
    <xf numFmtId="0" fontId="6" fillId="0" borderId="0" xfId="81" applyFont="1" applyBorder="1" applyAlignment="1">
      <alignment horizontal="left" vertical="top"/>
    </xf>
    <xf numFmtId="3" fontId="37" fillId="0" borderId="24" xfId="127" applyNumberFormat="1" applyFont="1" applyBorder="1">
      <alignment horizontal="right" wrapText="1" shrinkToFit="1"/>
    </xf>
    <xf numFmtId="3" fontId="42" fillId="0" borderId="24" xfId="127" applyNumberFormat="1" applyBorder="1">
      <alignment horizontal="right" wrapText="1" shrinkToFit="1"/>
    </xf>
    <xf numFmtId="0" fontId="5" fillId="0" borderId="0" xfId="81" applyFont="1" applyAlignment="1">
      <alignment horizontal="center" vertical="center"/>
    </xf>
    <xf numFmtId="49" fontId="1" fillId="0" borderId="0" xfId="0" applyNumberFormat="1" applyFont="1" applyAlignment="1">
      <alignment vertical="top"/>
    </xf>
    <xf numFmtId="49" fontId="1" fillId="0" borderId="0" xfId="0" applyNumberFormat="1" applyFont="1" applyAlignment="1">
      <alignment horizontal="center" vertical="top"/>
    </xf>
    <xf numFmtId="49" fontId="2" fillId="0" borderId="0" xfId="0" applyNumberFormat="1" applyFont="1" applyAlignment="1">
      <alignment horizontal="justify"/>
    </xf>
    <xf numFmtId="49" fontId="1" fillId="0" borderId="0" xfId="0" applyNumberFormat="1" applyFont="1"/>
    <xf numFmtId="0" fontId="1" fillId="0" borderId="0" xfId="0" applyNumberFormat="1" applyFont="1" applyFill="1"/>
    <xf numFmtId="0" fontId="5" fillId="0" borderId="0" xfId="0" applyFont="1" applyBorder="1" applyAlignment="1">
      <alignment horizontal="justify" wrapText="1"/>
    </xf>
    <xf numFmtId="0" fontId="2" fillId="0" borderId="0" xfId="0" applyFont="1" applyBorder="1" applyAlignment="1">
      <alignment horizontal="justify" vertical="top" wrapText="1"/>
    </xf>
    <xf numFmtId="0" fontId="2" fillId="0" borderId="0" xfId="0" applyFont="1" applyFill="1" applyBorder="1" applyAlignment="1">
      <alignment horizontal="justify" wrapText="1"/>
    </xf>
    <xf numFmtId="0" fontId="5" fillId="0" borderId="0" xfId="0" applyFont="1" applyFill="1" applyBorder="1" applyAlignment="1">
      <alignment vertical="top" wrapText="1"/>
    </xf>
    <xf numFmtId="0" fontId="5" fillId="0" borderId="0" xfId="0" applyFont="1" applyFill="1" applyBorder="1" applyAlignment="1">
      <alignment horizontal="justify" wrapText="1"/>
    </xf>
    <xf numFmtId="0" fontId="2" fillId="0" borderId="0" xfId="0" applyFont="1" applyFill="1" applyBorder="1" applyAlignment="1">
      <alignment horizontal="justify" vertical="top" wrapText="1"/>
    </xf>
    <xf numFmtId="0" fontId="5" fillId="0" borderId="0" xfId="0" applyFont="1" applyAlignment="1"/>
    <xf numFmtId="0" fontId="5" fillId="0" borderId="0" xfId="57" applyFont="1" applyFill="1" applyBorder="1" applyAlignment="1">
      <alignment vertical="center"/>
    </xf>
    <xf numFmtId="0" fontId="2" fillId="0" borderId="0" xfId="57" applyFont="1" applyBorder="1" applyAlignment="1">
      <alignment horizontal="center" vertical="top"/>
    </xf>
    <xf numFmtId="164" fontId="5" fillId="0" borderId="0" xfId="79" applyNumberFormat="1" applyFont="1" applyFill="1" applyBorder="1" applyAlignment="1">
      <alignment horizontal="center" vertical="center" wrapText="1"/>
    </xf>
    <xf numFmtId="164" fontId="6" fillId="0" borderId="37" xfId="81" applyNumberFormat="1" applyFont="1" applyFill="1" applyBorder="1" applyAlignment="1">
      <alignment vertical="center" wrapText="1"/>
    </xf>
    <xf numFmtId="164" fontId="2" fillId="0" borderId="37" xfId="81" applyNumberFormat="1" applyFont="1" applyFill="1" applyBorder="1" applyAlignment="1">
      <alignment vertical="center" wrapText="1"/>
    </xf>
    <xf numFmtId="164" fontId="5" fillId="0" borderId="31" xfId="81" applyNumberFormat="1" applyFont="1" applyFill="1" applyBorder="1" applyAlignment="1">
      <alignment vertical="center" wrapText="1"/>
    </xf>
    <xf numFmtId="3" fontId="42" fillId="0" borderId="25" xfId="132" applyNumberFormat="1" applyFont="1" applyBorder="1" applyAlignment="1">
      <alignment wrapText="1" shrinkToFit="1"/>
    </xf>
    <xf numFmtId="0" fontId="6" fillId="0" borderId="0" xfId="81" applyFont="1" applyBorder="1" applyAlignment="1">
      <alignment horizontal="left" vertical="center"/>
    </xf>
    <xf numFmtId="0" fontId="42" fillId="0" borderId="29" xfId="132" applyNumberFormat="1" applyBorder="1" applyAlignment="1">
      <alignment horizontal="left" wrapText="1" indent="5" shrinkToFit="1"/>
    </xf>
    <xf numFmtId="0" fontId="2" fillId="0" borderId="0" xfId="81" applyFont="1" applyAlignment="1">
      <alignment vertical="center"/>
    </xf>
    <xf numFmtId="0" fontId="1" fillId="0" borderId="0" xfId="81" applyFont="1" applyFill="1" applyAlignment="1">
      <alignment vertical="center"/>
    </xf>
    <xf numFmtId="0" fontId="5" fillId="0" borderId="31" xfId="78" applyFont="1" applyFill="1" applyBorder="1" applyAlignment="1">
      <alignment vertical="top" wrapText="1"/>
    </xf>
    <xf numFmtId="0" fontId="2" fillId="0" borderId="31" xfId="78" applyFont="1" applyFill="1" applyBorder="1" applyAlignment="1">
      <alignment vertical="top" wrapText="1"/>
    </xf>
    <xf numFmtId="0" fontId="42" fillId="0" borderId="13" xfId="132" applyNumberFormat="1" applyBorder="1" applyAlignment="1">
      <alignment wrapText="1" shrinkToFit="1"/>
    </xf>
    <xf numFmtId="3" fontId="2" fillId="0" borderId="0" xfId="0" applyNumberFormat="1" applyFont="1" applyFill="1" applyBorder="1"/>
    <xf numFmtId="0" fontId="28" fillId="0" borderId="36" xfId="57" applyFont="1" applyFill="1" applyBorder="1" applyAlignment="1">
      <alignment vertical="center" wrapText="1"/>
    </xf>
    <xf numFmtId="0" fontId="5" fillId="0" borderId="31" xfId="0" applyFont="1" applyFill="1" applyBorder="1" applyAlignment="1">
      <alignment vertical="center" wrapText="1"/>
    </xf>
    <xf numFmtId="0" fontId="5" fillId="0" borderId="24" xfId="0" applyFont="1" applyFill="1" applyBorder="1" applyAlignment="1">
      <alignment vertical="center" wrapText="1"/>
    </xf>
    <xf numFmtId="0" fontId="2" fillId="0" borderId="13" xfId="116" quotePrefix="1" applyBorder="1" applyAlignment="1">
      <alignment vertical="center" wrapText="1" shrinkToFit="1"/>
    </xf>
    <xf numFmtId="3" fontId="2" fillId="0" borderId="24" xfId="0" applyNumberFormat="1" applyFont="1" applyBorder="1" applyAlignment="1">
      <alignment vertical="center" wrapText="1"/>
    </xf>
    <xf numFmtId="0" fontId="54" fillId="0" borderId="13" xfId="0" applyFont="1" applyBorder="1" applyAlignment="1">
      <alignment horizontal="left" wrapText="1"/>
    </xf>
    <xf numFmtId="0" fontId="54" fillId="0" borderId="13" xfId="0" applyFont="1" applyFill="1" applyBorder="1" applyAlignment="1">
      <alignment wrapText="1"/>
    </xf>
    <xf numFmtId="0" fontId="56" fillId="0" borderId="13" xfId="0" applyFont="1" applyFill="1" applyBorder="1" applyAlignment="1">
      <alignment wrapText="1"/>
    </xf>
    <xf numFmtId="0" fontId="2" fillId="0" borderId="0" xfId="0" applyFont="1" applyBorder="1" applyAlignment="1">
      <alignment horizontal="right" vertical="center" wrapText="1"/>
    </xf>
    <xf numFmtId="0" fontId="5" fillId="49" borderId="13" xfId="0" applyFont="1" applyFill="1" applyBorder="1" applyAlignment="1">
      <alignment vertical="center" wrapText="1"/>
    </xf>
    <xf numFmtId="3" fontId="37" fillId="0" borderId="0" xfId="127" applyNumberFormat="1" applyFont="1" applyBorder="1">
      <alignment horizontal="right" wrapText="1" shrinkToFit="1"/>
    </xf>
    <xf numFmtId="0" fontId="5" fillId="0" borderId="0" xfId="0" applyFont="1" applyBorder="1" applyAlignment="1">
      <alignment horizontal="right" vertical="center" wrapText="1"/>
    </xf>
    <xf numFmtId="0" fontId="5" fillId="0" borderId="0" xfId="0" applyFont="1" applyBorder="1" applyAlignment="1">
      <alignment vertical="center" wrapText="1"/>
    </xf>
    <xf numFmtId="0" fontId="3" fillId="0" borderId="0" xfId="79" applyFont="1" applyFill="1" applyAlignment="1">
      <alignment vertical="top" wrapText="1"/>
    </xf>
    <xf numFmtId="0" fontId="55" fillId="0" borderId="13" xfId="0" applyFont="1" applyBorder="1" applyAlignment="1">
      <alignment vertical="center" wrapText="1"/>
    </xf>
    <xf numFmtId="0" fontId="2" fillId="0" borderId="13" xfId="116" applyFont="1" applyBorder="1" applyAlignment="1">
      <alignment horizontal="left" vertical="center" wrapText="1" indent="4" shrinkToFit="1"/>
    </xf>
    <xf numFmtId="0" fontId="5" fillId="0" borderId="0" xfId="0" applyFont="1" applyAlignment="1">
      <alignment horizontal="center" vertical="top" wrapText="1"/>
    </xf>
    <xf numFmtId="0" fontId="52" fillId="0" borderId="0" xfId="0" applyFont="1"/>
    <xf numFmtId="0" fontId="42" fillId="0" borderId="48" xfId="132" applyNumberFormat="1" applyBorder="1" applyAlignment="1">
      <alignment horizontal="left" wrapText="1" indent="4" shrinkToFit="1"/>
    </xf>
    <xf numFmtId="164" fontId="2" fillId="0" borderId="27" xfId="81" applyNumberFormat="1" applyFont="1" applyBorder="1"/>
    <xf numFmtId="0" fontId="6" fillId="0" borderId="28" xfId="57" applyFont="1" applyFill="1" applyBorder="1" applyAlignment="1">
      <alignment vertical="center"/>
    </xf>
    <xf numFmtId="0" fontId="5" fillId="0" borderId="31" xfId="112" quotePrefix="1" applyFont="1" applyBorder="1" applyAlignment="1">
      <alignment horizontal="left" vertical="center" wrapText="1" indent="2" shrinkToFit="1"/>
    </xf>
    <xf numFmtId="0" fontId="2" fillId="0" borderId="31" xfId="114" quotePrefix="1" applyFont="1" applyBorder="1" applyAlignment="1">
      <alignment horizontal="left" wrapText="1" indent="3" shrinkToFit="1"/>
    </xf>
    <xf numFmtId="0" fontId="2" fillId="0" borderId="31" xfId="116" quotePrefix="1" applyFont="1" applyBorder="1" applyAlignment="1">
      <alignment horizontal="left" vertical="center" wrapText="1" indent="4" shrinkToFit="1"/>
    </xf>
    <xf numFmtId="0" fontId="2" fillId="0" borderId="31" xfId="118" quotePrefix="1" applyFont="1" applyBorder="1" applyAlignment="1">
      <alignment horizontal="left" vertical="center" wrapText="1" indent="5" shrinkToFit="1"/>
    </xf>
    <xf numFmtId="0" fontId="2" fillId="0" borderId="31" xfId="132" applyNumberFormat="1" applyFont="1" applyBorder="1" applyAlignment="1">
      <alignment horizontal="left" wrapText="1" indent="3" shrinkToFit="1"/>
    </xf>
    <xf numFmtId="0" fontId="2" fillId="0" borderId="31" xfId="132" applyNumberFormat="1" applyFont="1" applyBorder="1" applyAlignment="1">
      <alignment horizontal="left" wrapText="1" indent="4" shrinkToFit="1"/>
    </xf>
    <xf numFmtId="0" fontId="2" fillId="0" borderId="31" xfId="132" applyNumberFormat="1" applyFont="1" applyBorder="1" applyAlignment="1">
      <alignment horizontal="left" wrapText="1" indent="5" shrinkToFit="1"/>
    </xf>
    <xf numFmtId="3" fontId="2" fillId="0" borderId="0" xfId="0" applyNumberFormat="1" applyFont="1" applyFill="1" applyBorder="1" applyAlignment="1"/>
    <xf numFmtId="0" fontId="5" fillId="0" borderId="0" xfId="112" quotePrefix="1" applyFont="1" applyBorder="1" applyAlignment="1">
      <alignment horizontal="left" vertical="center" wrapText="1" indent="2" shrinkToFit="1"/>
    </xf>
    <xf numFmtId="164" fontId="2" fillId="0" borderId="0" xfId="0" applyNumberFormat="1" applyFont="1" applyAlignment="1"/>
    <xf numFmtId="0" fontId="5" fillId="0" borderId="31" xfId="0" applyFont="1" applyBorder="1" applyAlignment="1">
      <alignment vertical="center"/>
    </xf>
    <xf numFmtId="0" fontId="2" fillId="0" borderId="31" xfId="0" applyFont="1" applyFill="1" applyBorder="1" applyAlignment="1">
      <alignment vertical="top" wrapText="1"/>
    </xf>
    <xf numFmtId="0" fontId="2" fillId="0" borderId="41" xfId="0" applyFont="1" applyFill="1" applyBorder="1" applyAlignment="1">
      <alignment vertical="top" wrapText="1"/>
    </xf>
    <xf numFmtId="164" fontId="2" fillId="0" borderId="31" xfId="81" applyNumberFormat="1" applyFont="1" applyFill="1" applyBorder="1" applyAlignment="1">
      <alignment vertical="center" wrapText="1"/>
    </xf>
    <xf numFmtId="164" fontId="2" fillId="0" borderId="34" xfId="81" applyNumberFormat="1" applyFont="1" applyFill="1" applyBorder="1" applyAlignment="1">
      <alignment wrapText="1"/>
    </xf>
    <xf numFmtId="0" fontId="2" fillId="0" borderId="31" xfId="0" applyFont="1" applyFill="1" applyBorder="1" applyAlignment="1">
      <alignment horizontal="left" vertical="top" wrapText="1" indent="4"/>
    </xf>
    <xf numFmtId="0" fontId="2" fillId="0" borderId="13" xfId="116" quotePrefix="1" applyFont="1" applyFill="1" applyBorder="1" applyAlignment="1">
      <alignment horizontal="left" vertical="center" wrapText="1" indent="4" shrinkToFit="1"/>
    </xf>
    <xf numFmtId="0" fontId="2" fillId="0" borderId="13" xfId="118" quotePrefix="1" applyFont="1" applyFill="1" applyBorder="1" applyAlignment="1">
      <alignment horizontal="left" vertical="center" wrapText="1" indent="5" shrinkToFit="1"/>
    </xf>
    <xf numFmtId="0" fontId="2" fillId="0" borderId="13" xfId="114" quotePrefix="1" applyFont="1" applyFill="1" applyBorder="1" applyAlignment="1">
      <alignment horizontal="left" wrapText="1" indent="3" shrinkToFit="1"/>
    </xf>
    <xf numFmtId="0" fontId="2" fillId="0" borderId="13" xfId="118" quotePrefix="1" applyBorder="1" applyAlignment="1">
      <alignment wrapText="1" shrinkToFit="1"/>
    </xf>
    <xf numFmtId="164" fontId="2" fillId="0" borderId="13" xfId="79" applyNumberFormat="1" applyFont="1" applyFill="1" applyBorder="1" applyAlignment="1">
      <alignment wrapText="1"/>
    </xf>
    <xf numFmtId="0" fontId="55" fillId="0" borderId="20" xfId="132" applyNumberFormat="1" applyFont="1" applyBorder="1" applyAlignment="1">
      <alignment horizontal="left" wrapText="1" shrinkToFit="1"/>
    </xf>
    <xf numFmtId="164" fontId="6" fillId="0" borderId="21" xfId="81" applyNumberFormat="1" applyFont="1" applyFill="1" applyBorder="1" applyAlignment="1">
      <alignment wrapText="1"/>
    </xf>
    <xf numFmtId="0" fontId="5" fillId="49" borderId="13" xfId="112" quotePrefix="1" applyFont="1" applyFill="1" applyBorder="1" applyAlignment="1">
      <alignment horizontal="left" vertical="center" wrapText="1" indent="2" shrinkToFit="1"/>
    </xf>
    <xf numFmtId="0" fontId="2" fillId="0" borderId="13" xfId="114" quotePrefix="1" applyBorder="1" applyAlignment="1">
      <alignment horizontal="left" vertical="center" wrapText="1" indent="3"/>
    </xf>
    <xf numFmtId="0" fontId="2" fillId="0" borderId="13" xfId="116" quotePrefix="1" applyBorder="1" applyAlignment="1">
      <alignment horizontal="left" vertical="center" wrapText="1" indent="4"/>
    </xf>
    <xf numFmtId="0" fontId="2" fillId="0" borderId="13" xfId="118" quotePrefix="1" applyBorder="1" applyAlignment="1">
      <alignment horizontal="left" vertical="center" wrapText="1" indent="5"/>
    </xf>
    <xf numFmtId="0" fontId="2" fillId="0" borderId="13" xfId="118" quotePrefix="1" applyBorder="1" applyAlignment="1">
      <alignment horizontal="left" vertical="center" wrapText="1" indent="6"/>
    </xf>
    <xf numFmtId="0" fontId="2" fillId="0" borderId="48" xfId="118" quotePrefix="1" applyBorder="1" applyAlignment="1">
      <alignment horizontal="left" vertical="center" wrapText="1" indent="5" shrinkToFit="1"/>
    </xf>
    <xf numFmtId="0" fontId="5" fillId="0" borderId="13" xfId="114" applyFont="1" applyBorder="1" applyAlignment="1">
      <alignment horizontal="left" vertical="center" wrapText="1" indent="3"/>
    </xf>
    <xf numFmtId="3" fontId="5" fillId="0" borderId="0" xfId="0" applyNumberFormat="1" applyFont="1" applyFill="1" applyAlignment="1">
      <alignment horizontal="center" vertical="top" wrapText="1"/>
    </xf>
    <xf numFmtId="0" fontId="2" fillId="0" borderId="31" xfId="114" quotePrefix="1" applyBorder="1" applyAlignment="1">
      <alignment horizontal="left" vertical="center" wrapText="1" indent="3"/>
    </xf>
    <xf numFmtId="0" fontId="2" fillId="0" borderId="31" xfId="116" quotePrefix="1" applyBorder="1" applyAlignment="1">
      <alignment horizontal="left" vertical="center" wrapText="1" indent="4"/>
    </xf>
    <xf numFmtId="0" fontId="2" fillId="0" borderId="13" xfId="116" applyBorder="1" applyAlignment="1">
      <alignment horizontal="left" vertical="center" wrapText="1" indent="4"/>
    </xf>
    <xf numFmtId="0" fontId="5" fillId="0" borderId="13" xfId="0" applyFont="1" applyFill="1" applyBorder="1" applyAlignment="1">
      <alignment vertical="center" wrapText="1"/>
    </xf>
    <xf numFmtId="0" fontId="1" fillId="0" borderId="13" xfId="118" quotePrefix="1" applyFont="1" applyBorder="1" applyAlignment="1">
      <alignment horizontal="left" vertical="center" wrapText="1" indent="5" shrinkToFit="1"/>
    </xf>
    <xf numFmtId="0" fontId="1" fillId="0" borderId="13" xfId="118" quotePrefix="1" applyFont="1" applyBorder="1" applyAlignment="1">
      <alignment horizontal="left" vertical="center" wrapText="1" indent="6" shrinkToFit="1"/>
    </xf>
    <xf numFmtId="0" fontId="2" fillId="0" borderId="48" xfId="114" quotePrefix="1" applyBorder="1" applyAlignment="1">
      <alignment horizontal="left" vertical="center" wrapText="1" indent="3"/>
    </xf>
    <xf numFmtId="3" fontId="2" fillId="0" borderId="51" xfId="0" applyNumberFormat="1" applyFont="1" applyFill="1" applyBorder="1" applyAlignment="1">
      <alignment horizontal="right"/>
    </xf>
    <xf numFmtId="3" fontId="5" fillId="0" borderId="49" xfId="0" applyNumberFormat="1" applyFont="1" applyFill="1" applyBorder="1" applyAlignment="1">
      <alignment horizontal="right"/>
    </xf>
    <xf numFmtId="3" fontId="2" fillId="0" borderId="49" xfId="0" applyNumberFormat="1" applyFont="1" applyFill="1" applyBorder="1" applyAlignment="1">
      <alignment horizontal="right"/>
    </xf>
    <xf numFmtId="0" fontId="2" fillId="0" borderId="24" xfId="0" applyFont="1" applyFill="1" applyBorder="1" applyAlignment="1">
      <alignment vertical="center" wrapText="1"/>
    </xf>
    <xf numFmtId="0" fontId="5" fillId="0" borderId="20" xfId="0" applyFont="1" applyBorder="1" applyAlignment="1">
      <alignment wrapText="1"/>
    </xf>
    <xf numFmtId="0" fontId="42" fillId="0" borderId="13" xfId="132" applyNumberFormat="1" applyFont="1" applyBorder="1" applyAlignment="1">
      <alignment horizontal="left" wrapText="1" shrinkToFit="1"/>
    </xf>
    <xf numFmtId="3" fontId="5" fillId="0" borderId="24" xfId="0" applyNumberFormat="1" applyFont="1" applyBorder="1" applyAlignment="1"/>
    <xf numFmtId="164" fontId="2" fillId="0" borderId="64" xfId="81" applyNumberFormat="1" applyFont="1" applyFill="1" applyBorder="1" applyAlignment="1">
      <alignment wrapText="1"/>
    </xf>
    <xf numFmtId="0" fontId="2" fillId="0" borderId="31" xfId="114" quotePrefix="1" applyBorder="1" applyAlignment="1">
      <alignment horizontal="left" wrapText="1" indent="3" shrinkToFit="1"/>
    </xf>
    <xf numFmtId="0" fontId="2" fillId="0" borderId="31" xfId="116" quotePrefix="1" applyBorder="1" applyAlignment="1">
      <alignment horizontal="left" vertical="center" wrapText="1" indent="4" shrinkToFit="1"/>
    </xf>
    <xf numFmtId="0" fontId="2" fillId="0" borderId="31" xfId="118" quotePrefix="1" applyBorder="1" applyAlignment="1">
      <alignment horizontal="left" vertical="center" wrapText="1" indent="5" shrinkToFit="1"/>
    </xf>
    <xf numFmtId="0" fontId="2" fillId="0" borderId="31" xfId="118" quotePrefix="1" applyBorder="1" applyAlignment="1">
      <alignment horizontal="left" vertical="center" wrapText="1" indent="6" shrinkToFit="1"/>
    </xf>
    <xf numFmtId="164" fontId="2" fillId="0" borderId="48" xfId="79" applyNumberFormat="1" applyFont="1" applyFill="1" applyBorder="1" applyAlignment="1">
      <alignment wrapText="1"/>
    </xf>
    <xf numFmtId="0" fontId="2" fillId="49" borderId="13" xfId="114" quotePrefix="1" applyFill="1" applyBorder="1" applyAlignment="1">
      <alignment horizontal="left" wrapText="1" indent="3" shrinkToFit="1"/>
    </xf>
    <xf numFmtId="164" fontId="5" fillId="0" borderId="20" xfId="81" applyNumberFormat="1" applyFont="1" applyFill="1" applyBorder="1" applyAlignment="1">
      <alignment wrapText="1"/>
    </xf>
    <xf numFmtId="0" fontId="2" fillId="0" borderId="22" xfId="0" applyFont="1" applyBorder="1" applyAlignment="1">
      <alignment wrapText="1"/>
    </xf>
    <xf numFmtId="0" fontId="2" fillId="0" borderId="24" xfId="0" applyFont="1" applyBorder="1" applyAlignment="1">
      <alignment wrapText="1"/>
    </xf>
    <xf numFmtId="0" fontId="2" fillId="0" borderId="13" xfId="114" quotePrefix="1" applyFont="1" applyBorder="1" applyAlignment="1">
      <alignment wrapText="1" shrinkToFit="1"/>
    </xf>
    <xf numFmtId="164" fontId="5" fillId="0" borderId="21" xfId="81" applyNumberFormat="1" applyFont="1" applyFill="1" applyBorder="1" applyAlignment="1">
      <alignment wrapText="1"/>
    </xf>
    <xf numFmtId="3" fontId="2" fillId="0" borderId="26" xfId="0" applyNumberFormat="1" applyFont="1" applyBorder="1" applyAlignment="1">
      <alignment horizontal="right"/>
    </xf>
    <xf numFmtId="0" fontId="5" fillId="0" borderId="36" xfId="0" applyFont="1" applyBorder="1" applyAlignment="1">
      <alignment vertical="center" wrapText="1"/>
    </xf>
    <xf numFmtId="3" fontId="2" fillId="0" borderId="25" xfId="0" applyNumberFormat="1" applyFont="1" applyFill="1" applyBorder="1" applyAlignment="1">
      <alignment horizontal="right" vertical="center"/>
    </xf>
    <xf numFmtId="3" fontId="2" fillId="0" borderId="26" xfId="0" applyNumberFormat="1" applyFont="1" applyFill="1" applyBorder="1" applyAlignment="1">
      <alignment horizontal="right" vertical="center"/>
    </xf>
    <xf numFmtId="0" fontId="5" fillId="0" borderId="20" xfId="0" applyFont="1" applyBorder="1" applyAlignment="1">
      <alignment vertical="center" wrapText="1"/>
    </xf>
    <xf numFmtId="0" fontId="6" fillId="0" borderId="0" xfId="0" applyFont="1" applyBorder="1" applyAlignment="1">
      <alignment horizontal="left" vertical="center" wrapText="1"/>
    </xf>
    <xf numFmtId="0" fontId="5" fillId="0" borderId="31" xfId="0" applyFont="1" applyBorder="1" applyAlignment="1">
      <alignment horizontal="justify" vertical="center" wrapText="1"/>
    </xf>
    <xf numFmtId="0" fontId="37" fillId="0" borderId="13" xfId="132" applyNumberFormat="1" applyFont="1" applyBorder="1" applyAlignment="1">
      <alignment horizontal="left" vertical="center" wrapText="1" shrinkToFit="1"/>
    </xf>
    <xf numFmtId="3" fontId="2" fillId="0" borderId="24" xfId="0" applyNumberFormat="1" applyFont="1" applyFill="1" applyBorder="1" applyAlignment="1">
      <alignment vertical="center"/>
    </xf>
    <xf numFmtId="0" fontId="5" fillId="0" borderId="20" xfId="0" applyFont="1" applyBorder="1" applyAlignment="1">
      <alignment vertical="center"/>
    </xf>
    <xf numFmtId="0" fontId="5" fillId="0" borderId="31" xfId="0" applyFont="1" applyBorder="1" applyAlignment="1">
      <alignment horizontal="left" vertical="center" wrapText="1"/>
    </xf>
    <xf numFmtId="0" fontId="2" fillId="0" borderId="0" xfId="78" applyFont="1" applyFill="1" applyBorder="1" applyAlignment="1">
      <alignment vertical="center" wrapText="1"/>
    </xf>
    <xf numFmtId="3" fontId="2" fillId="0" borderId="0" xfId="0" applyNumberFormat="1" applyFont="1" applyFill="1" applyBorder="1" applyAlignment="1">
      <alignment horizontal="center" vertical="center"/>
    </xf>
    <xf numFmtId="0" fontId="6" fillId="49" borderId="13" xfId="0" applyFont="1" applyFill="1" applyBorder="1" applyAlignment="1">
      <alignment vertical="center" wrapText="1"/>
    </xf>
    <xf numFmtId="0" fontId="5" fillId="49" borderId="13" xfId="0" applyFont="1" applyFill="1" applyBorder="1" applyAlignment="1">
      <alignment vertical="center"/>
    </xf>
    <xf numFmtId="0" fontId="2" fillId="0" borderId="13" xfId="118" applyFont="1" applyBorder="1" applyAlignment="1">
      <alignment vertical="center" wrapText="1" shrinkToFit="1"/>
    </xf>
    <xf numFmtId="0" fontId="2" fillId="0" borderId="13" xfId="118" applyFont="1" applyBorder="1" applyAlignment="1">
      <alignment horizontal="left" vertical="center" wrapText="1" shrinkToFit="1"/>
    </xf>
    <xf numFmtId="0" fontId="5" fillId="0" borderId="13" xfId="112" quotePrefix="1" applyFont="1" applyFill="1" applyBorder="1" applyAlignment="1">
      <alignment horizontal="left" vertical="center" wrapText="1" shrinkToFit="1"/>
    </xf>
    <xf numFmtId="0" fontId="2" fillId="0" borderId="53" xfId="0" applyFont="1" applyBorder="1" applyAlignment="1">
      <alignment vertical="center"/>
    </xf>
    <xf numFmtId="0" fontId="2" fillId="0" borderId="13" xfId="112" applyFont="1" applyBorder="1" applyAlignment="1">
      <alignment vertical="center" wrapText="1" shrinkToFit="1"/>
    </xf>
    <xf numFmtId="0" fontId="2" fillId="0" borderId="13" xfId="114" quotePrefix="1" applyFont="1" applyBorder="1" applyAlignment="1">
      <alignment vertical="center" wrapText="1" shrinkToFit="1"/>
    </xf>
    <xf numFmtId="0" fontId="5" fillId="0" borderId="13" xfId="112" applyFont="1" applyBorder="1" applyAlignment="1">
      <alignment vertical="center" wrapText="1" shrinkToFit="1"/>
    </xf>
    <xf numFmtId="164" fontId="2" fillId="0" borderId="13" xfId="0" applyNumberFormat="1" applyFont="1" applyBorder="1" applyAlignment="1">
      <alignment horizontal="left" vertical="center" wrapText="1"/>
    </xf>
    <xf numFmtId="164" fontId="2" fillId="0" borderId="13" xfId="0" applyNumberFormat="1" applyFont="1" applyBorder="1" applyAlignment="1">
      <alignment vertical="center" wrapText="1"/>
    </xf>
    <xf numFmtId="3" fontId="2" fillId="0" borderId="0" xfId="0" applyNumberFormat="1" applyFont="1" applyFill="1" applyBorder="1" applyAlignment="1">
      <alignment vertical="center"/>
    </xf>
    <xf numFmtId="0" fontId="2" fillId="0" borderId="0" xfId="0" applyFont="1" applyBorder="1" applyAlignment="1">
      <alignment horizontal="justify" vertical="center" wrapText="1"/>
    </xf>
    <xf numFmtId="3" fontId="2" fillId="0" borderId="27" xfId="0" applyNumberFormat="1" applyFont="1" applyFill="1" applyBorder="1" applyAlignment="1">
      <alignment vertical="center"/>
    </xf>
    <xf numFmtId="0" fontId="2" fillId="0" borderId="0" xfId="57" applyFont="1" applyAlignment="1">
      <alignment horizontal="center" vertical="top"/>
    </xf>
    <xf numFmtId="0" fontId="30" fillId="0" borderId="0" xfId="57" applyFont="1" applyFill="1" applyAlignment="1">
      <alignment horizontal="center" vertical="top" wrapText="1"/>
    </xf>
    <xf numFmtId="0" fontId="31" fillId="0" borderId="0" xfId="57" applyFont="1" applyFill="1" applyAlignment="1">
      <alignment vertical="top" wrapText="1"/>
    </xf>
    <xf numFmtId="3" fontId="2" fillId="0" borderId="27" xfId="0" applyNumberFormat="1" applyFont="1" applyFill="1" applyBorder="1" applyAlignment="1">
      <alignment horizontal="right" vertical="center"/>
    </xf>
    <xf numFmtId="0" fontId="5" fillId="49" borderId="0" xfId="0" applyFont="1" applyFill="1" applyAlignment="1">
      <alignment vertical="center"/>
    </xf>
    <xf numFmtId="3" fontId="5" fillId="0" borderId="0" xfId="0" applyNumberFormat="1" applyFont="1" applyAlignment="1">
      <alignment horizontal="center"/>
    </xf>
    <xf numFmtId="0" fontId="6" fillId="0" borderId="13" xfId="0" applyFont="1" applyBorder="1" applyAlignment="1">
      <alignment vertical="center" wrapText="1"/>
    </xf>
    <xf numFmtId="0" fontId="37" fillId="49" borderId="0" xfId="0" applyFont="1" applyFill="1" applyAlignment="1">
      <alignment horizontal="center"/>
    </xf>
    <xf numFmtId="0" fontId="2" fillId="0" borderId="13" xfId="114" applyBorder="1" applyAlignment="1">
      <alignment horizontal="left" wrapText="1" indent="2" shrinkToFit="1"/>
    </xf>
    <xf numFmtId="3" fontId="42" fillId="0" borderId="24" xfId="127" applyNumberFormat="1" applyFont="1" applyBorder="1">
      <alignment horizontal="right" wrapText="1" shrinkToFit="1"/>
    </xf>
    <xf numFmtId="0" fontId="2" fillId="0" borderId="13" xfId="114" applyBorder="1" applyAlignment="1">
      <alignment horizontal="left" wrapText="1" indent="3" shrinkToFit="1"/>
    </xf>
    <xf numFmtId="0" fontId="2" fillId="0" borderId="13" xfId="116" applyBorder="1" applyAlignment="1">
      <alignment horizontal="left" vertical="center" wrapText="1" indent="4" shrinkToFit="1"/>
    </xf>
    <xf numFmtId="0" fontId="2" fillId="0" borderId="13" xfId="118" applyBorder="1" applyAlignment="1">
      <alignment horizontal="left" vertical="center" wrapText="1" indent="5" shrinkToFit="1"/>
    </xf>
    <xf numFmtId="3" fontId="5" fillId="51" borderId="0" xfId="0" applyNumberFormat="1" applyFont="1" applyFill="1" applyAlignment="1">
      <alignment horizontal="center"/>
    </xf>
    <xf numFmtId="0" fontId="1" fillId="0" borderId="0" xfId="77" applyFont="1"/>
    <xf numFmtId="1" fontId="5" fillId="0" borderId="0" xfId="67" applyNumberFormat="1" applyFont="1" applyAlignment="1">
      <alignment horizontal="center"/>
    </xf>
    <xf numFmtId="1" fontId="1" fillId="0" borderId="0" xfId="67" applyNumberFormat="1" applyFont="1"/>
    <xf numFmtId="0" fontId="48" fillId="0" borderId="0" xfId="75"/>
    <xf numFmtId="3" fontId="1" fillId="0" borderId="0" xfId="67" applyNumberFormat="1" applyFont="1"/>
    <xf numFmtId="0" fontId="60" fillId="0" borderId="0" xfId="96" applyNumberFormat="1" applyFont="1" applyBorder="1" applyAlignment="1">
      <alignment horizontal="center"/>
    </xf>
    <xf numFmtId="0" fontId="60" fillId="0" borderId="0" xfId="132" applyNumberFormat="1" applyFont="1" applyBorder="1" applyAlignment="1">
      <alignment horizontal="center"/>
    </xf>
    <xf numFmtId="1" fontId="31" fillId="0" borderId="0" xfId="67" applyNumberFormat="1" applyFont="1" applyBorder="1" applyAlignment="1">
      <alignment horizontal="center" vertical="center" wrapText="1"/>
    </xf>
    <xf numFmtId="1" fontId="31" fillId="0" borderId="11" xfId="67" applyNumberFormat="1" applyFont="1" applyBorder="1" applyAlignment="1">
      <alignment horizontal="center" vertical="center" wrapText="1"/>
    </xf>
    <xf numFmtId="0" fontId="31" fillId="0" borderId="11" xfId="69" applyFont="1" applyBorder="1" applyAlignment="1">
      <alignment horizontal="center" vertical="center" wrapText="1"/>
    </xf>
    <xf numFmtId="0" fontId="63" fillId="0" borderId="0" xfId="132" applyNumberFormat="1" applyFont="1">
      <alignment horizontal="left" wrapText="1" indent="1" shrinkToFit="1"/>
    </xf>
    <xf numFmtId="165" fontId="65" fillId="0" borderId="0" xfId="71" applyNumberFormat="1" applyFont="1" applyFill="1" applyBorder="1"/>
    <xf numFmtId="1" fontId="31" fillId="0" borderId="0" xfId="67" applyNumberFormat="1" applyFont="1" applyBorder="1" applyAlignment="1">
      <alignment vertical="center" wrapText="1"/>
    </xf>
    <xf numFmtId="3" fontId="31" fillId="0" borderId="0" xfId="75" applyNumberFormat="1" applyFont="1" applyBorder="1" applyAlignment="1">
      <alignment vertical="top" wrapText="1"/>
    </xf>
    <xf numFmtId="0" fontId="31" fillId="0" borderId="0" xfId="68" applyFont="1" applyBorder="1" applyAlignment="1"/>
    <xf numFmtId="3" fontId="31" fillId="0" borderId="0" xfId="69" applyNumberFormat="1" applyFont="1" applyBorder="1" applyAlignment="1">
      <alignment vertical="center" wrapText="1"/>
    </xf>
    <xf numFmtId="3" fontId="1" fillId="0" borderId="0" xfId="67" applyNumberFormat="1" applyFont="1" applyAlignment="1">
      <alignment wrapText="1"/>
    </xf>
    <xf numFmtId="0" fontId="31" fillId="0" borderId="0" xfId="68" applyFont="1" applyFill="1" applyBorder="1" applyAlignment="1"/>
    <xf numFmtId="3" fontId="30" fillId="0" borderId="0" xfId="69" applyNumberFormat="1" applyFont="1" applyBorder="1" applyAlignment="1">
      <alignment vertical="center" wrapText="1"/>
    </xf>
    <xf numFmtId="0" fontId="30" fillId="0" borderId="0" xfId="69" applyFont="1" applyBorder="1" applyAlignment="1">
      <alignment horizontal="center" vertical="center" wrapText="1"/>
    </xf>
    <xf numFmtId="0" fontId="31" fillId="0" borderId="0" xfId="69" applyFont="1" applyBorder="1" applyAlignment="1">
      <alignment horizontal="center" vertical="center" wrapText="1"/>
    </xf>
    <xf numFmtId="0" fontId="30" fillId="0" borderId="0" xfId="69" applyFont="1" applyBorder="1" applyAlignment="1">
      <alignment vertical="center" wrapText="1"/>
    </xf>
    <xf numFmtId="1" fontId="1" fillId="0" borderId="67" xfId="67" applyNumberFormat="1" applyFont="1" applyBorder="1" applyAlignment="1">
      <alignment horizontal="center"/>
    </xf>
    <xf numFmtId="165" fontId="65" fillId="0" borderId="0" xfId="70" applyNumberFormat="1" applyFont="1" applyFill="1" applyBorder="1" applyAlignment="1">
      <alignment horizontal="right"/>
    </xf>
    <xf numFmtId="3" fontId="30" fillId="0" borderId="0" xfId="69" applyNumberFormat="1" applyFont="1" applyBorder="1" applyAlignment="1">
      <alignment horizontal="center" vertical="center" wrapText="1"/>
    </xf>
    <xf numFmtId="1" fontId="30" fillId="0" borderId="0" xfId="67" applyNumberFormat="1" applyFont="1" applyBorder="1" applyAlignment="1">
      <alignment horizontal="center" wrapText="1"/>
    </xf>
    <xf numFmtId="3" fontId="30" fillId="0" borderId="0" xfId="67" applyNumberFormat="1" applyFont="1" applyBorder="1" applyAlignment="1">
      <alignment horizontal="right" wrapText="1"/>
    </xf>
    <xf numFmtId="0" fontId="66" fillId="0" borderId="0" xfId="68" applyFont="1" applyBorder="1" applyAlignment="1"/>
    <xf numFmtId="3" fontId="30" fillId="0" borderId="0" xfId="69" applyNumberFormat="1" applyFont="1" applyBorder="1" applyAlignment="1">
      <alignment horizontal="right" vertical="center" wrapText="1" indent="2"/>
    </xf>
    <xf numFmtId="1" fontId="67" fillId="0" borderId="68" xfId="67" applyNumberFormat="1" applyFont="1" applyBorder="1" applyAlignment="1">
      <alignment horizontal="center" vertical="center" wrapText="1"/>
    </xf>
    <xf numFmtId="0" fontId="66" fillId="0" borderId="0" xfId="77" applyFont="1"/>
    <xf numFmtId="1" fontId="66" fillId="0" borderId="0" xfId="67" applyNumberFormat="1" applyFont="1"/>
    <xf numFmtId="0" fontId="67" fillId="0" borderId="0" xfId="81" applyFont="1" applyFill="1" applyAlignment="1">
      <alignment horizontal="center"/>
    </xf>
    <xf numFmtId="3" fontId="66" fillId="0" borderId="0" xfId="67" applyNumberFormat="1" applyFont="1"/>
    <xf numFmtId="3" fontId="31" fillId="0" borderId="0" xfId="67" applyNumberFormat="1" applyFont="1" applyBorder="1" applyAlignment="1">
      <alignment horizontal="right" wrapText="1"/>
    </xf>
    <xf numFmtId="165" fontId="65" fillId="0" borderId="0" xfId="70" applyNumberFormat="1" applyFont="1" applyFill="1" applyBorder="1" applyAlignment="1">
      <alignment horizontal="right" vertical="center"/>
    </xf>
    <xf numFmtId="0" fontId="2" fillId="0" borderId="0" xfId="77" applyFont="1"/>
    <xf numFmtId="1" fontId="2" fillId="0" borderId="0" xfId="67" applyNumberFormat="1" applyFont="1"/>
    <xf numFmtId="3" fontId="5" fillId="0" borderId="0" xfId="67" applyNumberFormat="1" applyFont="1" applyAlignment="1">
      <alignment horizontal="center"/>
    </xf>
    <xf numFmtId="0" fontId="2" fillId="0" borderId="0" xfId="80" applyFont="1"/>
    <xf numFmtId="0" fontId="6" fillId="0" borderId="0" xfId="80" applyFont="1" applyFill="1" applyBorder="1" applyAlignment="1">
      <alignment horizontal="left" vertical="top" wrapText="1"/>
    </xf>
    <xf numFmtId="0" fontId="6" fillId="0" borderId="0" xfId="80" applyFont="1" applyFill="1" applyBorder="1" applyAlignment="1">
      <alignment vertical="top" wrapText="1"/>
    </xf>
    <xf numFmtId="164" fontId="5" fillId="0" borderId="0" xfId="0" applyNumberFormat="1" applyFont="1" applyAlignment="1"/>
    <xf numFmtId="164" fontId="5" fillId="0" borderId="13" xfId="80" applyNumberFormat="1" applyFont="1" applyFill="1" applyBorder="1" applyAlignment="1">
      <alignment wrapText="1"/>
    </xf>
    <xf numFmtId="0" fontId="29" fillId="0" borderId="0" xfId="0" applyFont="1" applyFill="1" applyBorder="1" applyAlignment="1">
      <alignment vertical="top"/>
    </xf>
    <xf numFmtId="0" fontId="29" fillId="0" borderId="0" xfId="0" applyFont="1" applyFill="1" applyBorder="1" applyAlignment="1">
      <alignment horizontal="center" vertical="top" wrapText="1"/>
    </xf>
    <xf numFmtId="164" fontId="5" fillId="52" borderId="13" xfId="80" applyNumberFormat="1" applyFont="1" applyFill="1" applyBorder="1" applyAlignment="1">
      <alignment wrapText="1"/>
    </xf>
    <xf numFmtId="3" fontId="42" fillId="0" borderId="0" xfId="132" applyNumberFormat="1" applyFont="1" applyFill="1" applyAlignment="1">
      <alignment wrapText="1" shrinkToFit="1"/>
    </xf>
    <xf numFmtId="0" fontId="5" fillId="52" borderId="24" xfId="0" applyFont="1" applyFill="1" applyBorder="1" applyAlignment="1">
      <alignment vertical="center" wrapText="1"/>
    </xf>
    <xf numFmtId="0" fontId="5" fillId="53" borderId="0" xfId="0" applyFont="1" applyFill="1" applyAlignment="1">
      <alignment horizontal="center"/>
    </xf>
    <xf numFmtId="3" fontId="5" fillId="0" borderId="0" xfId="57" applyNumberFormat="1" applyFont="1" applyAlignment="1">
      <alignment horizontal="center" vertical="top" wrapText="1"/>
    </xf>
    <xf numFmtId="164" fontId="2" fillId="0" borderId="17" xfId="0" applyNumberFormat="1" applyFont="1" applyBorder="1" applyAlignment="1">
      <alignment horizontal="center" vertical="top" wrapText="1"/>
    </xf>
    <xf numFmtId="164" fontId="2" fillId="0" borderId="17" xfId="0" applyNumberFormat="1" applyFont="1" applyFill="1" applyBorder="1" applyAlignment="1">
      <alignment horizontal="center" vertical="top" wrapText="1"/>
    </xf>
    <xf numFmtId="0" fontId="29" fillId="0" borderId="18" xfId="0" applyFont="1" applyBorder="1" applyAlignment="1">
      <alignment vertical="top" wrapText="1"/>
    </xf>
    <xf numFmtId="0" fontId="29" fillId="0" borderId="18" xfId="0" applyFont="1" applyFill="1" applyBorder="1" applyAlignment="1">
      <alignment vertical="top" wrapText="1"/>
    </xf>
    <xf numFmtId="0" fontId="5" fillId="0" borderId="0" xfId="0" applyFont="1" applyFill="1" applyAlignment="1">
      <alignment horizontal="center" vertical="top" wrapText="1"/>
    </xf>
    <xf numFmtId="0" fontId="2" fillId="0" borderId="0" xfId="0" applyFont="1" applyBorder="1" applyAlignment="1">
      <alignment vertical="top" wrapText="1"/>
    </xf>
    <xf numFmtId="0" fontId="5" fillId="53" borderId="0" xfId="0" applyFont="1" applyFill="1" applyAlignment="1">
      <alignment wrapText="1"/>
    </xf>
    <xf numFmtId="0" fontId="5" fillId="0" borderId="0" xfId="0" applyFont="1" applyFill="1" applyAlignment="1">
      <alignment horizontal="center" wrapText="1"/>
    </xf>
    <xf numFmtId="0" fontId="5" fillId="0" borderId="0" xfId="79" applyFont="1" applyFill="1" applyBorder="1" applyAlignment="1">
      <alignment vertical="top" wrapText="1"/>
    </xf>
    <xf numFmtId="3" fontId="2" fillId="0" borderId="0" xfId="79" applyNumberFormat="1" applyFont="1" applyFill="1" applyAlignment="1">
      <alignment vertical="top" wrapText="1"/>
    </xf>
    <xf numFmtId="3" fontId="2" fillId="0" borderId="0" xfId="0" applyNumberFormat="1" applyFont="1" applyAlignment="1">
      <alignment vertical="top" wrapText="1"/>
    </xf>
    <xf numFmtId="0" fontId="37" fillId="52" borderId="13" xfId="134" applyNumberFormat="1" applyFont="1" applyFill="1" applyBorder="1" applyAlignment="1">
      <alignment wrapText="1" shrinkToFit="1"/>
    </xf>
    <xf numFmtId="0" fontId="0" fillId="0" borderId="0" xfId="0"/>
    <xf numFmtId="0" fontId="5" fillId="52" borderId="13" xfId="0" applyFont="1" applyFill="1" applyBorder="1" applyAlignment="1">
      <alignment vertical="center" wrapText="1"/>
    </xf>
    <xf numFmtId="0" fontId="2" fillId="52" borderId="24" xfId="0" applyFont="1" applyFill="1" applyBorder="1" applyAlignment="1">
      <alignment vertical="center" wrapText="1"/>
    </xf>
    <xf numFmtId="0" fontId="2" fillId="0" borderId="18" xfId="0" applyFont="1" applyBorder="1" applyAlignment="1">
      <alignment vertical="top"/>
    </xf>
    <xf numFmtId="0" fontId="2" fillId="0" borderId="18" xfId="0" applyFont="1" applyFill="1" applyBorder="1" applyAlignment="1">
      <alignment vertical="top"/>
    </xf>
    <xf numFmtId="0" fontId="2" fillId="0" borderId="0" xfId="82" applyFont="1" applyAlignment="1">
      <alignment vertical="top"/>
    </xf>
    <xf numFmtId="0" fontId="2" fillId="0" borderId="0" xfId="56" applyFont="1" applyBorder="1" applyAlignment="1">
      <alignment vertical="top"/>
    </xf>
    <xf numFmtId="164" fontId="2" fillId="0" borderId="0" xfId="56" applyNumberFormat="1" applyFont="1" applyBorder="1" applyAlignment="1">
      <alignment horizontal="center" vertical="top"/>
    </xf>
    <xf numFmtId="0" fontId="5" fillId="51" borderId="0" xfId="56" applyFont="1" applyFill="1" applyBorder="1" applyAlignment="1">
      <alignment vertical="top"/>
    </xf>
    <xf numFmtId="0" fontId="42" fillId="0" borderId="14" xfId="132" applyNumberFormat="1" applyFont="1" applyBorder="1" applyAlignment="1">
      <alignment horizontal="left" wrapText="1" indent="5" shrinkToFit="1"/>
    </xf>
    <xf numFmtId="0" fontId="42" fillId="0" borderId="13" xfId="132" applyNumberFormat="1" applyFont="1" applyFill="1" applyBorder="1" applyAlignment="1">
      <alignment horizontal="left" wrapText="1" indent="3" shrinkToFit="1"/>
    </xf>
    <xf numFmtId="3" fontId="42" fillId="0" borderId="24" xfId="132" applyNumberFormat="1" applyFont="1" applyFill="1" applyBorder="1" applyAlignment="1">
      <alignment wrapText="1" shrinkToFit="1"/>
    </xf>
    <xf numFmtId="0" fontId="42" fillId="0" borderId="13" xfId="132" applyNumberFormat="1" applyFont="1" applyFill="1" applyBorder="1" applyAlignment="1">
      <alignment horizontal="left" wrapText="1" indent="4" shrinkToFit="1"/>
    </xf>
    <xf numFmtId="0" fontId="42" fillId="0" borderId="13" xfId="132" applyNumberFormat="1" applyFont="1" applyFill="1" applyBorder="1" applyAlignment="1">
      <alignment horizontal="left" wrapText="1" indent="5" shrinkToFit="1"/>
    </xf>
    <xf numFmtId="0" fontId="42" fillId="0" borderId="13" xfId="132" applyNumberFormat="1" applyFont="1" applyFill="1" applyBorder="1" applyAlignment="1">
      <alignment horizontal="left" wrapText="1" indent="6" shrinkToFit="1"/>
    </xf>
    <xf numFmtId="0" fontId="2" fillId="0" borderId="0" xfId="56" applyFont="1" applyAlignment="1">
      <alignment vertical="top"/>
    </xf>
    <xf numFmtId="164" fontId="2" fillId="0" borderId="0" xfId="56" applyNumberFormat="1" applyFont="1" applyAlignment="1">
      <alignment vertical="top" wrapText="1"/>
    </xf>
    <xf numFmtId="164" fontId="2" fillId="0" borderId="0" xfId="56" applyNumberFormat="1" applyFont="1" applyAlignment="1">
      <alignment vertical="top"/>
    </xf>
    <xf numFmtId="0" fontId="5" fillId="0" borderId="0" xfId="82" applyFont="1" applyAlignment="1">
      <alignment horizontal="center" vertical="top"/>
    </xf>
    <xf numFmtId="0" fontId="5" fillId="0" borderId="0" xfId="0" applyFont="1" applyFill="1" applyBorder="1" applyAlignment="1">
      <alignment horizontal="center"/>
    </xf>
    <xf numFmtId="0" fontId="5" fillId="0" borderId="0" xfId="56" applyFont="1" applyAlignment="1">
      <alignment horizontal="center" vertical="top"/>
    </xf>
    <xf numFmtId="164" fontId="2" fillId="0" borderId="78" xfId="0" applyNumberFormat="1" applyFont="1" applyBorder="1" applyAlignment="1">
      <alignment horizontal="center" vertical="top"/>
    </xf>
    <xf numFmtId="164" fontId="2" fillId="0" borderId="78" xfId="0" applyNumberFormat="1" applyFont="1" applyFill="1" applyBorder="1" applyAlignment="1">
      <alignment horizontal="center" vertical="top"/>
    </xf>
    <xf numFmtId="164" fontId="2" fillId="0" borderId="0" xfId="81" applyNumberFormat="1" applyFont="1" applyFill="1" applyBorder="1" applyAlignment="1">
      <alignment vertical="center" wrapText="1"/>
    </xf>
    <xf numFmtId="3" fontId="2" fillId="54" borderId="24" xfId="0" applyNumberFormat="1" applyFont="1" applyFill="1" applyBorder="1" applyAlignment="1">
      <alignment horizontal="right" vertical="center"/>
    </xf>
    <xf numFmtId="164" fontId="2" fillId="0" borderId="0" xfId="81" applyNumberFormat="1" applyFont="1" applyBorder="1" applyAlignment="1">
      <alignment horizontal="right" vertical="center"/>
    </xf>
    <xf numFmtId="164" fontId="2" fillId="0" borderId="79" xfId="79" applyNumberFormat="1" applyFont="1" applyFill="1" applyBorder="1" applyAlignment="1">
      <alignment vertical="top" wrapText="1"/>
    </xf>
    <xf numFmtId="164" fontId="5" fillId="0" borderId="80" xfId="0" applyNumberFormat="1" applyFont="1" applyFill="1" applyBorder="1" applyAlignment="1">
      <alignment horizontal="center" vertical="top" wrapText="1"/>
    </xf>
    <xf numFmtId="164" fontId="5" fillId="0" borderId="81" xfId="0" applyNumberFormat="1" applyFont="1" applyBorder="1" applyAlignment="1">
      <alignment wrapText="1"/>
    </xf>
    <xf numFmtId="164" fontId="51" fillId="53" borderId="0" xfId="57" applyNumberFormat="1" applyFont="1" applyFill="1" applyAlignment="1">
      <alignment vertical="top" wrapText="1"/>
    </xf>
    <xf numFmtId="3" fontId="37" fillId="0" borderId="0" xfId="132" applyNumberFormat="1" applyFont="1" applyAlignment="1">
      <alignment wrapText="1" shrinkToFit="1"/>
    </xf>
    <xf numFmtId="0" fontId="29" fillId="0" borderId="0" xfId="0" applyFont="1" applyFill="1"/>
    <xf numFmtId="164" fontId="1" fillId="0" borderId="13" xfId="0" applyNumberFormat="1" applyFont="1" applyBorder="1" applyAlignment="1">
      <alignment vertical="top" wrapText="1"/>
    </xf>
    <xf numFmtId="164" fontId="1" fillId="0" borderId="23" xfId="0" applyNumberFormat="1" applyFont="1" applyBorder="1" applyAlignment="1">
      <alignment vertical="top"/>
    </xf>
    <xf numFmtId="164" fontId="1" fillId="0" borderId="24" xfId="0" applyNumberFormat="1" applyFont="1" applyBorder="1" applyAlignment="1">
      <alignment vertical="top"/>
    </xf>
    <xf numFmtId="164" fontId="2" fillId="52" borderId="24" xfId="79" applyNumberFormat="1" applyFont="1" applyFill="1" applyBorder="1"/>
    <xf numFmtId="0" fontId="2" fillId="0" borderId="13" xfId="112" quotePrefix="1" applyFont="1" applyFill="1" applyBorder="1" applyAlignment="1">
      <alignment horizontal="left" vertical="center" wrapText="1" indent="2" shrinkToFit="1"/>
    </xf>
    <xf numFmtId="0" fontId="5" fillId="0" borderId="13" xfId="0" applyFont="1" applyFill="1" applyBorder="1" applyAlignment="1">
      <alignment vertical="center"/>
    </xf>
    <xf numFmtId="3" fontId="42" fillId="0" borderId="24" xfId="0" applyNumberFormat="1" applyFont="1" applyFill="1" applyBorder="1"/>
    <xf numFmtId="3" fontId="42" fillId="0" borderId="27" xfId="132" applyNumberFormat="1" applyBorder="1" applyAlignment="1">
      <alignment horizontal="right" wrapText="1" indent="1" shrinkToFit="1"/>
    </xf>
    <xf numFmtId="164" fontId="3" fillId="52" borderId="24" xfId="79" applyNumberFormat="1" applyFont="1" applyFill="1" applyBorder="1"/>
    <xf numFmtId="164" fontId="1" fillId="0" borderId="29" xfId="0" applyNumberFormat="1" applyFont="1" applyBorder="1" applyAlignment="1">
      <alignment vertical="top" wrapText="1"/>
    </xf>
    <xf numFmtId="164" fontId="1" fillId="0" borderId="27" xfId="0" applyNumberFormat="1" applyFont="1" applyBorder="1" applyAlignment="1">
      <alignment vertical="top"/>
    </xf>
    <xf numFmtId="164" fontId="1" fillId="0" borderId="30" xfId="0" applyNumberFormat="1" applyFont="1" applyBorder="1" applyAlignment="1">
      <alignment vertical="top"/>
    </xf>
    <xf numFmtId="0" fontId="5" fillId="0" borderId="0" xfId="80" applyFont="1"/>
    <xf numFmtId="164" fontId="3" fillId="0" borderId="24" xfId="79" applyNumberFormat="1" applyFont="1" applyFill="1" applyBorder="1"/>
    <xf numFmtId="0" fontId="5" fillId="0" borderId="84" xfId="0" applyFont="1" applyBorder="1" applyAlignment="1">
      <alignment vertical="center"/>
    </xf>
    <xf numFmtId="0" fontId="2" fillId="0" borderId="84" xfId="0" applyFont="1" applyBorder="1" applyAlignment="1">
      <alignment horizontal="right" vertical="center"/>
    </xf>
    <xf numFmtId="0" fontId="5" fillId="0" borderId="88" xfId="0" applyFont="1" applyBorder="1" applyAlignment="1">
      <alignment vertical="center" wrapText="1"/>
    </xf>
    <xf numFmtId="0" fontId="5" fillId="0" borderId="84" xfId="0" applyFont="1" applyBorder="1" applyAlignment="1">
      <alignment horizontal="right" vertical="center" wrapText="1"/>
    </xf>
    <xf numFmtId="3" fontId="5" fillId="54" borderId="24" xfId="0" applyNumberFormat="1" applyFont="1" applyFill="1" applyBorder="1" applyAlignment="1">
      <alignment vertical="center"/>
    </xf>
    <xf numFmtId="0" fontId="2" fillId="0" borderId="84" xfId="0" applyFont="1" applyBorder="1" applyAlignment="1">
      <alignment horizontal="right" vertical="center" wrapText="1"/>
    </xf>
    <xf numFmtId="0" fontId="2" fillId="0" borderId="84" xfId="0" applyFont="1" applyBorder="1" applyAlignment="1">
      <alignment vertical="center"/>
    </xf>
    <xf numFmtId="0" fontId="28" fillId="0" borderId="84" xfId="0" applyFont="1" applyBorder="1" applyAlignment="1">
      <alignment vertical="center"/>
    </xf>
    <xf numFmtId="164" fontId="2" fillId="0" borderId="37" xfId="80" applyNumberFormat="1" applyFont="1" applyFill="1" applyBorder="1" applyAlignment="1">
      <alignment wrapText="1"/>
    </xf>
    <xf numFmtId="164" fontId="2" fillId="0" borderId="31" xfId="80" applyNumberFormat="1" applyFont="1" applyFill="1" applyBorder="1" applyAlignment="1">
      <alignment wrapText="1"/>
    </xf>
    <xf numFmtId="164" fontId="2" fillId="0" borderId="84" xfId="80" applyNumberFormat="1" applyFont="1" applyFill="1" applyBorder="1" applyAlignment="1">
      <alignment horizontal="right" wrapText="1"/>
    </xf>
    <xf numFmtId="164" fontId="2" fillId="0" borderId="24" xfId="80" applyNumberFormat="1" applyFont="1" applyFill="1" applyBorder="1" applyAlignment="1">
      <alignment wrapText="1"/>
    </xf>
    <xf numFmtId="164" fontId="2" fillId="0" borderId="89" xfId="80" applyNumberFormat="1" applyFont="1" applyFill="1" applyBorder="1" applyAlignment="1">
      <alignment wrapText="1"/>
    </xf>
    <xf numFmtId="164" fontId="2" fillId="0" borderId="87" xfId="80" applyNumberFormat="1" applyFont="1" applyFill="1" applyBorder="1" applyAlignment="1">
      <alignment wrapText="1"/>
    </xf>
    <xf numFmtId="164" fontId="2" fillId="52" borderId="84" xfId="80" applyNumberFormat="1" applyFont="1" applyFill="1" applyBorder="1" applyAlignment="1">
      <alignment horizontal="right" wrapText="1"/>
    </xf>
    <xf numFmtId="164" fontId="2" fillId="52" borderId="24" xfId="80" applyNumberFormat="1" applyFont="1" applyFill="1" applyBorder="1" applyAlignment="1">
      <alignment wrapText="1"/>
    </xf>
    <xf numFmtId="3" fontId="5" fillId="0" borderId="84" xfId="0" applyNumberFormat="1" applyFont="1" applyFill="1" applyBorder="1"/>
    <xf numFmtId="3" fontId="5" fillId="0" borderId="84" xfId="0" applyNumberFormat="1" applyFont="1" applyFill="1" applyBorder="1" applyAlignment="1">
      <alignment horizontal="right"/>
    </xf>
    <xf numFmtId="3" fontId="2" fillId="0" borderId="84" xfId="0" applyNumberFormat="1" applyFont="1" applyFill="1" applyBorder="1"/>
    <xf numFmtId="3" fontId="2" fillId="0" borderId="84" xfId="0" applyNumberFormat="1" applyFont="1" applyFill="1" applyBorder="1" applyAlignment="1">
      <alignment horizontal="right"/>
    </xf>
    <xf numFmtId="164" fontId="6" fillId="0" borderId="37" xfId="80" applyNumberFormat="1" applyFont="1" applyFill="1" applyBorder="1" applyAlignment="1">
      <alignment wrapText="1"/>
    </xf>
    <xf numFmtId="164" fontId="2" fillId="0" borderId="13" xfId="80" applyNumberFormat="1" applyFont="1" applyFill="1" applyBorder="1" applyAlignment="1">
      <alignment wrapText="1"/>
    </xf>
    <xf numFmtId="164" fontId="6" fillId="0" borderId="13" xfId="80" applyNumberFormat="1" applyFont="1" applyFill="1" applyBorder="1" applyAlignment="1">
      <alignment wrapText="1"/>
    </xf>
    <xf numFmtId="164" fontId="5" fillId="0" borderId="31" xfId="80" applyNumberFormat="1" applyFont="1" applyFill="1" applyBorder="1" applyAlignment="1">
      <alignment wrapText="1"/>
    </xf>
    <xf numFmtId="164" fontId="5" fillId="0" borderId="87" xfId="80" applyNumberFormat="1" applyFont="1" applyBorder="1"/>
    <xf numFmtId="164" fontId="2" fillId="0" borderId="87" xfId="80" applyNumberFormat="1" applyFont="1" applyBorder="1"/>
    <xf numFmtId="0" fontId="5" fillId="0" borderId="88" xfId="112" quotePrefix="1" applyFont="1" applyBorder="1" applyAlignment="1">
      <alignment horizontal="left" vertical="center" wrapText="1" indent="2" shrinkToFit="1"/>
    </xf>
    <xf numFmtId="0" fontId="6" fillId="49" borderId="0" xfId="80" applyFont="1" applyFill="1" applyBorder="1" applyAlignment="1">
      <alignment horizontal="left" vertical="top" wrapText="1"/>
    </xf>
    <xf numFmtId="164" fontId="5" fillId="51" borderId="31" xfId="80" applyNumberFormat="1" applyFont="1" applyFill="1" applyBorder="1" applyAlignment="1">
      <alignment wrapText="1"/>
    </xf>
    <xf numFmtId="164" fontId="2" fillId="51" borderId="84" xfId="80" applyNumberFormat="1" applyFont="1" applyFill="1" applyBorder="1" applyAlignment="1">
      <alignment horizontal="right" wrapText="1"/>
    </xf>
    <xf numFmtId="164" fontId="2" fillId="51" borderId="87" xfId="80" applyNumberFormat="1" applyFont="1" applyFill="1" applyBorder="1" applyAlignment="1">
      <alignment wrapText="1"/>
    </xf>
    <xf numFmtId="0" fontId="2" fillId="0" borderId="89" xfId="118" quotePrefix="1" applyFont="1" applyBorder="1" applyAlignment="1">
      <alignment horizontal="left" vertical="center" wrapText="1" indent="6" shrinkToFit="1"/>
    </xf>
    <xf numFmtId="3" fontId="5" fillId="0" borderId="84" xfId="127" applyNumberFormat="1" applyFont="1" applyBorder="1">
      <alignment horizontal="right" wrapText="1" shrinkToFit="1"/>
    </xf>
    <xf numFmtId="3" fontId="2" fillId="0" borderId="84" xfId="127" applyNumberFormat="1" applyFont="1" applyBorder="1">
      <alignment horizontal="right" wrapText="1" shrinkToFit="1"/>
    </xf>
    <xf numFmtId="0" fontId="5" fillId="54" borderId="13" xfId="112" quotePrefix="1" applyFont="1" applyFill="1" applyBorder="1" applyAlignment="1">
      <alignment horizontal="left" vertical="center" wrapText="1" indent="2" shrinkToFit="1"/>
    </xf>
    <xf numFmtId="164" fontId="2" fillId="0" borderId="84" xfId="81" applyNumberFormat="1" applyFont="1" applyFill="1" applyBorder="1" applyAlignment="1">
      <alignment horizontal="right" wrapText="1"/>
    </xf>
    <xf numFmtId="164" fontId="2" fillId="0" borderId="87" xfId="81" applyNumberFormat="1" applyFont="1" applyFill="1" applyBorder="1" applyAlignment="1">
      <alignment wrapText="1"/>
    </xf>
    <xf numFmtId="164" fontId="2" fillId="0" borderId="84" xfId="0" applyNumberFormat="1" applyFont="1" applyFill="1" applyBorder="1" applyAlignment="1"/>
    <xf numFmtId="164" fontId="2" fillId="0" borderId="87" xfId="0" applyNumberFormat="1" applyFont="1" applyFill="1" applyBorder="1" applyAlignment="1"/>
    <xf numFmtId="3" fontId="2" fillId="0" borderId="84" xfId="0" applyNumberFormat="1" applyFont="1" applyFill="1" applyBorder="1" applyAlignment="1"/>
    <xf numFmtId="0" fontId="2" fillId="0" borderId="88" xfId="78" applyFont="1" applyFill="1" applyBorder="1" applyAlignment="1">
      <alignment horizontal="left" vertical="center" wrapText="1" indent="3"/>
    </xf>
    <xf numFmtId="0" fontId="2" fillId="0" borderId="89" xfId="0" applyFont="1" applyBorder="1" applyAlignment="1">
      <alignment horizontal="left" vertical="center" wrapText="1" indent="3"/>
    </xf>
    <xf numFmtId="0" fontId="2" fillId="0" borderId="89" xfId="0" applyFont="1" applyBorder="1" applyAlignment="1">
      <alignment horizontal="left" vertical="center" wrapText="1" indent="4"/>
    </xf>
    <xf numFmtId="3" fontId="5" fillId="0" borderId="84" xfId="132" applyNumberFormat="1" applyFont="1" applyBorder="1" applyAlignment="1">
      <alignment horizontal="right" wrapText="1" indent="1" shrinkToFit="1"/>
    </xf>
    <xf numFmtId="3" fontId="2" fillId="0" borderId="84" xfId="132" applyNumberFormat="1" applyFont="1" applyBorder="1" applyAlignment="1">
      <alignment horizontal="right" wrapText="1" indent="1" shrinkToFit="1"/>
    </xf>
    <xf numFmtId="3" fontId="2" fillId="0" borderId="87" xfId="0" applyNumberFormat="1" applyFont="1" applyFill="1" applyBorder="1" applyAlignment="1"/>
    <xf numFmtId="3" fontId="2" fillId="0" borderId="87" xfId="0" applyNumberFormat="1" applyFont="1" applyBorder="1" applyAlignment="1"/>
    <xf numFmtId="3" fontId="2" fillId="0" borderId="84" xfId="0" applyNumberFormat="1" applyFont="1" applyFill="1" applyBorder="1" applyAlignment="1">
      <alignment horizontal="right" wrapText="1"/>
    </xf>
    <xf numFmtId="3" fontId="2" fillId="0" borderId="87" xfId="0" applyNumberFormat="1" applyFont="1" applyFill="1" applyBorder="1"/>
    <xf numFmtId="0" fontId="2" fillId="0" borderId="0" xfId="57" applyFont="1"/>
    <xf numFmtId="164" fontId="5" fillId="0" borderId="84" xfId="81" applyNumberFormat="1" applyFont="1" applyFill="1" applyBorder="1" applyAlignment="1">
      <alignment horizontal="right" wrapText="1"/>
    </xf>
    <xf numFmtId="0" fontId="2" fillId="0" borderId="13" xfId="57" applyFont="1" applyBorder="1" applyAlignment="1">
      <alignment vertical="center" wrapText="1"/>
    </xf>
    <xf numFmtId="0" fontId="5" fillId="0" borderId="33" xfId="57" applyFont="1" applyBorder="1" applyAlignment="1">
      <alignment vertical="center"/>
    </xf>
    <xf numFmtId="0" fontId="2" fillId="0" borderId="34" xfId="57" applyFont="1" applyBorder="1" applyAlignment="1">
      <alignment vertical="center" wrapText="1"/>
    </xf>
    <xf numFmtId="0" fontId="6" fillId="0" borderId="84" xfId="57" applyFont="1" applyBorder="1" applyAlignment="1">
      <alignment horizontal="right" vertical="center" wrapText="1"/>
    </xf>
    <xf numFmtId="0" fontId="6" fillId="0" borderId="24" xfId="57" applyFont="1" applyBorder="1" applyAlignment="1">
      <alignment vertical="center" wrapText="1"/>
    </xf>
    <xf numFmtId="0" fontId="5" fillId="0" borderId="13" xfId="57" applyFont="1" applyBorder="1" applyAlignment="1">
      <alignment vertical="center" wrapText="1"/>
    </xf>
    <xf numFmtId="0" fontId="5" fillId="0" borderId="84" xfId="57" applyFont="1" applyBorder="1" applyAlignment="1">
      <alignment horizontal="right" vertical="center" wrapText="1"/>
    </xf>
    <xf numFmtId="0" fontId="5" fillId="0" borderId="24" xfId="57" applyFont="1" applyBorder="1" applyAlignment="1">
      <alignment vertical="center" wrapText="1"/>
    </xf>
    <xf numFmtId="3" fontId="37" fillId="0" borderId="84" xfId="132" applyNumberFormat="1" applyFont="1" applyBorder="1" applyAlignment="1">
      <alignment wrapText="1" shrinkToFit="1"/>
    </xf>
    <xf numFmtId="3" fontId="42" fillId="0" borderId="84" xfId="132" applyNumberFormat="1" applyBorder="1" applyAlignment="1">
      <alignment wrapText="1" shrinkToFit="1"/>
    </xf>
    <xf numFmtId="0" fontId="75" fillId="0" borderId="13" xfId="0" applyFont="1" applyBorder="1" applyAlignment="1">
      <alignment vertical="center" wrapText="1"/>
    </xf>
    <xf numFmtId="0" fontId="6" fillId="0" borderId="84" xfId="0" applyFont="1" applyBorder="1" applyAlignment="1">
      <alignment horizontal="right" vertical="center" wrapText="1"/>
    </xf>
    <xf numFmtId="0" fontId="37" fillId="0" borderId="31" xfId="132" applyNumberFormat="1" applyFont="1" applyBorder="1" applyAlignment="1">
      <alignment wrapText="1" shrinkToFit="1"/>
    </xf>
    <xf numFmtId="0" fontId="5" fillId="0" borderId="84" xfId="0" applyFont="1" applyFill="1" applyBorder="1" applyAlignment="1">
      <alignment horizontal="right" vertical="center" wrapText="1"/>
    </xf>
    <xf numFmtId="0" fontId="42" fillId="0" borderId="31" xfId="132" applyNumberFormat="1" applyFont="1" applyBorder="1" applyAlignment="1">
      <alignment horizontal="left" wrapText="1" indent="4" shrinkToFit="1"/>
    </xf>
    <xf numFmtId="3" fontId="42" fillId="0" borderId="84" xfId="132" applyNumberFormat="1" applyBorder="1" applyAlignment="1">
      <alignment horizontal="right" wrapText="1" indent="1" shrinkToFit="1"/>
    </xf>
    <xf numFmtId="3" fontId="37" fillId="0" borderId="84" xfId="132" applyNumberFormat="1" applyFont="1" applyBorder="1" applyAlignment="1">
      <alignment horizontal="right" wrapText="1" indent="1" shrinkToFit="1"/>
    </xf>
    <xf numFmtId="3" fontId="54" fillId="0" borderId="84" xfId="0" applyNumberFormat="1" applyFont="1" applyBorder="1" applyAlignment="1">
      <alignment wrapText="1"/>
    </xf>
    <xf numFmtId="3" fontId="56" fillId="0" borderId="84" xfId="0" applyNumberFormat="1" applyFont="1" applyBorder="1" applyAlignment="1">
      <alignment wrapText="1"/>
    </xf>
    <xf numFmtId="3" fontId="56" fillId="0" borderId="89" xfId="0" applyNumberFormat="1" applyFont="1" applyBorder="1" applyAlignment="1">
      <alignment wrapText="1"/>
    </xf>
    <xf numFmtId="0" fontId="56" fillId="0" borderId="13" xfId="0" applyFont="1" applyBorder="1" applyAlignment="1">
      <alignment wrapText="1"/>
    </xf>
    <xf numFmtId="3" fontId="56" fillId="0" borderId="27" xfId="0" applyNumberFormat="1" applyFont="1" applyBorder="1" applyAlignment="1">
      <alignment wrapText="1"/>
    </xf>
    <xf numFmtId="0" fontId="6" fillId="0" borderId="64" xfId="0" applyFont="1" applyBorder="1" applyAlignment="1">
      <alignment vertical="center" wrapText="1"/>
    </xf>
    <xf numFmtId="0" fontId="2" fillId="0" borderId="93" xfId="0" applyFont="1" applyBorder="1" applyAlignment="1">
      <alignment vertical="center" wrapText="1"/>
    </xf>
    <xf numFmtId="0" fontId="6" fillId="0" borderId="84" xfId="0" applyFont="1" applyBorder="1" applyAlignment="1">
      <alignment vertical="center" wrapText="1"/>
    </xf>
    <xf numFmtId="0" fontId="5" fillId="0" borderId="93" xfId="0" applyFont="1" applyBorder="1" applyAlignment="1">
      <alignment vertical="center" wrapText="1"/>
    </xf>
    <xf numFmtId="0" fontId="2" fillId="0" borderId="93" xfId="78" applyFont="1" applyFill="1" applyBorder="1" applyAlignment="1">
      <alignment vertical="top" wrapText="1"/>
    </xf>
    <xf numFmtId="0" fontId="2" fillId="54" borderId="0" xfId="57" applyFont="1" applyFill="1" applyAlignment="1">
      <alignment vertical="top"/>
    </xf>
    <xf numFmtId="0" fontId="2" fillId="54" borderId="24" xfId="0" applyFont="1" applyFill="1" applyBorder="1" applyAlignment="1">
      <alignment vertical="center" wrapText="1"/>
    </xf>
    <xf numFmtId="3" fontId="37" fillId="0" borderId="84" xfId="127" applyNumberFormat="1" applyFont="1" applyBorder="1">
      <alignment horizontal="right" wrapText="1" shrinkToFit="1"/>
    </xf>
    <xf numFmtId="3" fontId="42" fillId="0" borderId="84" xfId="127" applyNumberFormat="1" applyBorder="1">
      <alignment horizontal="right" wrapText="1" shrinkToFit="1"/>
    </xf>
    <xf numFmtId="3" fontId="42" fillId="0" borderId="84" xfId="127" applyNumberFormat="1" applyFont="1" applyBorder="1">
      <alignment horizontal="right" wrapText="1" shrinkToFit="1"/>
    </xf>
    <xf numFmtId="3" fontId="42" fillId="0" borderId="84" xfId="132" applyNumberFormat="1" applyFont="1" applyBorder="1" applyAlignment="1">
      <alignment wrapText="1" shrinkToFit="1"/>
    </xf>
    <xf numFmtId="166" fontId="54" fillId="0" borderId="84" xfId="0" applyNumberFormat="1" applyFont="1" applyBorder="1" applyAlignment="1">
      <alignment wrapText="1"/>
    </xf>
    <xf numFmtId="0" fontId="5" fillId="0" borderId="13" xfId="112" applyFont="1" applyBorder="1" applyAlignment="1">
      <alignment horizontal="left" vertical="center" wrapText="1" indent="2" shrinkToFit="1"/>
    </xf>
    <xf numFmtId="166" fontId="56" fillId="0" borderId="84" xfId="0" applyNumberFormat="1" applyFont="1" applyBorder="1" applyAlignment="1">
      <alignment wrapText="1"/>
    </xf>
    <xf numFmtId="0" fontId="2" fillId="0" borderId="13" xfId="112" applyFont="1" applyBorder="1" applyAlignment="1">
      <alignment horizontal="left" vertical="center" wrapText="1" indent="2" shrinkToFit="1"/>
    </xf>
    <xf numFmtId="0" fontId="2" fillId="0" borderId="13" xfId="114" applyFont="1" applyBorder="1" applyAlignment="1">
      <alignment horizontal="left" wrapText="1" indent="3" shrinkToFit="1"/>
    </xf>
    <xf numFmtId="164" fontId="28" fillId="0" borderId="20" xfId="81" applyNumberFormat="1" applyFont="1" applyFill="1" applyBorder="1" applyAlignment="1">
      <alignment wrapText="1"/>
    </xf>
    <xf numFmtId="0" fontId="37" fillId="0" borderId="84" xfId="0" applyFont="1" applyBorder="1" applyAlignment="1">
      <alignment horizontal="right" vertical="center"/>
    </xf>
    <xf numFmtId="0" fontId="37" fillId="0" borderId="84" xfId="0" applyFont="1" applyBorder="1" applyAlignment="1">
      <alignment horizontal="right" vertical="center" indent="1"/>
    </xf>
    <xf numFmtId="0" fontId="42" fillId="0" borderId="13" xfId="132" applyNumberFormat="1" applyFont="1" applyBorder="1" applyAlignment="1">
      <alignment horizontal="left" wrapText="1" indent="2" shrinkToFit="1"/>
    </xf>
    <xf numFmtId="3" fontId="42" fillId="0" borderId="84" xfId="132" applyNumberFormat="1" applyFont="1" applyBorder="1" applyAlignment="1">
      <alignment horizontal="right" wrapText="1" indent="1" shrinkToFit="1"/>
    </xf>
    <xf numFmtId="0" fontId="5" fillId="52" borderId="84" xfId="0" applyFont="1" applyFill="1" applyBorder="1" applyAlignment="1">
      <alignment horizontal="right" vertical="center" wrapText="1"/>
    </xf>
    <xf numFmtId="3" fontId="52" fillId="0" borderId="24" xfId="147" applyNumberFormat="1" applyFont="1" applyFill="1" applyBorder="1" applyAlignment="1">
      <alignment vertical="center"/>
    </xf>
    <xf numFmtId="3" fontId="42" fillId="0" borderId="26" xfId="127" applyNumberFormat="1" applyBorder="1">
      <alignment horizontal="right" wrapText="1" shrinkToFit="1"/>
    </xf>
    <xf numFmtId="0" fontId="2" fillId="0" borderId="38" xfId="118" quotePrefix="1" applyBorder="1" applyAlignment="1">
      <alignment horizontal="left" vertical="center" wrapText="1" indent="5" shrinkToFit="1"/>
    </xf>
    <xf numFmtId="0" fontId="5" fillId="0" borderId="31" xfId="118" quotePrefix="1" applyFont="1" applyBorder="1" applyAlignment="1">
      <alignment horizontal="left" vertical="center" wrapText="1" indent="6" shrinkToFit="1"/>
    </xf>
    <xf numFmtId="3" fontId="5" fillId="0" borderId="84" xfId="0" applyNumberFormat="1" applyFont="1" applyBorder="1" applyAlignment="1">
      <alignment horizontal="right" vertical="center"/>
    </xf>
    <xf numFmtId="3" fontId="5" fillId="0" borderId="87" xfId="0" applyNumberFormat="1" applyFont="1" applyBorder="1" applyAlignment="1">
      <alignment horizontal="right" vertical="center"/>
    </xf>
    <xf numFmtId="0" fontId="2" fillId="0" borderId="41" xfId="118" quotePrefix="1" applyFont="1" applyBorder="1" applyAlignment="1">
      <alignment horizontal="left" vertical="center" wrapText="1" indent="6" shrinkToFit="1"/>
    </xf>
    <xf numFmtId="3" fontId="2" fillId="0" borderId="60" xfId="0" applyNumberFormat="1" applyFont="1" applyBorder="1" applyAlignment="1">
      <alignment horizontal="right" vertical="center"/>
    </xf>
    <xf numFmtId="0" fontId="2" fillId="0" borderId="0" xfId="116" quotePrefix="1" applyBorder="1" applyAlignment="1">
      <alignment horizontal="left" vertical="center" wrapText="1" indent="4" shrinkToFit="1"/>
    </xf>
    <xf numFmtId="0" fontId="2" fillId="0" borderId="0" xfId="114" quotePrefix="1" applyBorder="1" applyAlignment="1">
      <alignment horizontal="left" wrapText="1" indent="3" shrinkToFit="1"/>
    </xf>
    <xf numFmtId="0" fontId="6" fillId="0" borderId="0" xfId="0" applyFont="1" applyBorder="1" applyAlignment="1">
      <alignment horizontal="right" vertical="center" wrapText="1"/>
    </xf>
    <xf numFmtId="3" fontId="0" fillId="0" borderId="0" xfId="0" applyNumberFormat="1" applyFill="1"/>
    <xf numFmtId="3" fontId="0" fillId="0" borderId="0" xfId="0" applyNumberFormat="1" applyFill="1" applyAlignment="1"/>
    <xf numFmtId="0" fontId="28" fillId="0" borderId="20" xfId="0" applyFont="1" applyFill="1" applyBorder="1" applyAlignment="1">
      <alignment vertical="center"/>
    </xf>
    <xf numFmtId="3" fontId="28" fillId="0" borderId="28" xfId="0" applyNumberFormat="1" applyFont="1" applyFill="1" applyBorder="1" applyAlignment="1">
      <alignment vertical="center"/>
    </xf>
    <xf numFmtId="3" fontId="6" fillId="0" borderId="22" xfId="0" applyNumberFormat="1" applyFont="1" applyFill="1" applyBorder="1" applyAlignment="1">
      <alignment vertical="center" wrapText="1"/>
    </xf>
    <xf numFmtId="3" fontId="5" fillId="0" borderId="28" xfId="0" applyNumberFormat="1" applyFont="1" applyFill="1" applyBorder="1" applyAlignment="1">
      <alignment vertical="center"/>
    </xf>
    <xf numFmtId="3" fontId="2" fillId="0" borderId="22" xfId="0" applyNumberFormat="1" applyFont="1" applyFill="1" applyBorder="1" applyAlignment="1">
      <alignment vertical="center" wrapText="1"/>
    </xf>
    <xf numFmtId="3" fontId="2" fillId="0" borderId="84" xfId="0" applyNumberFormat="1" applyFont="1" applyFill="1" applyBorder="1" applyAlignment="1">
      <alignment horizontal="right" vertical="center" wrapText="1"/>
    </xf>
    <xf numFmtId="3" fontId="2" fillId="0" borderId="24" xfId="0" applyNumberFormat="1" applyFont="1" applyFill="1" applyBorder="1" applyAlignment="1">
      <alignment vertical="center" wrapText="1"/>
    </xf>
    <xf numFmtId="3" fontId="2" fillId="0" borderId="84" xfId="0" applyNumberFormat="1" applyFont="1" applyFill="1" applyBorder="1" applyAlignment="1">
      <alignment vertical="center" wrapText="1"/>
    </xf>
    <xf numFmtId="3" fontId="37" fillId="52" borderId="84" xfId="132" applyNumberFormat="1" applyFont="1" applyFill="1" applyBorder="1" applyAlignment="1">
      <alignment horizontal="left" vertical="center" wrapText="1" shrinkToFit="1"/>
    </xf>
    <xf numFmtId="3" fontId="2" fillId="52" borderId="24" xfId="0" applyNumberFormat="1" applyFont="1" applyFill="1" applyBorder="1" applyAlignment="1">
      <alignment vertical="center" wrapText="1"/>
    </xf>
    <xf numFmtId="3" fontId="37" fillId="52" borderId="84" xfId="132" applyNumberFormat="1" applyFont="1" applyFill="1" applyBorder="1" applyAlignment="1">
      <alignment vertical="center" wrapText="1" shrinkToFit="1"/>
    </xf>
    <xf numFmtId="0" fontId="54" fillId="0" borderId="13" xfId="0" applyFont="1" applyFill="1" applyBorder="1" applyAlignment="1">
      <alignment horizontal="left" vertical="center" wrapText="1"/>
    </xf>
    <xf numFmtId="3" fontId="54" fillId="0" borderId="84" xfId="0" applyNumberFormat="1" applyFont="1" applyFill="1" applyBorder="1" applyAlignment="1">
      <alignment vertical="center" wrapText="1"/>
    </xf>
    <xf numFmtId="3" fontId="54" fillId="0" borderId="24" xfId="0" applyNumberFormat="1" applyFont="1" applyFill="1" applyBorder="1" applyAlignment="1">
      <alignment vertical="center" wrapText="1"/>
    </xf>
    <xf numFmtId="0" fontId="56" fillId="0" borderId="13" xfId="0" applyFont="1" applyFill="1" applyBorder="1" applyAlignment="1">
      <alignment horizontal="left" vertical="center" wrapText="1"/>
    </xf>
    <xf numFmtId="3" fontId="56" fillId="0" borderId="84" xfId="0" applyNumberFormat="1" applyFont="1" applyFill="1" applyBorder="1" applyAlignment="1">
      <alignment vertical="center" wrapText="1"/>
    </xf>
    <xf numFmtId="3" fontId="5" fillId="0" borderId="84" xfId="0" applyNumberFormat="1" applyFont="1" applyFill="1" applyBorder="1" applyAlignment="1">
      <alignment horizontal="right" vertical="center"/>
    </xf>
    <xf numFmtId="0" fontId="2" fillId="0" borderId="13" xfId="114" quotePrefix="1" applyFill="1" applyBorder="1" applyAlignment="1">
      <alignment horizontal="left" vertical="center" wrapText="1" shrinkToFit="1"/>
    </xf>
    <xf numFmtId="3" fontId="2" fillId="0" borderId="84" xfId="0" applyNumberFormat="1" applyFont="1" applyFill="1" applyBorder="1" applyAlignment="1">
      <alignment horizontal="right" vertical="center"/>
    </xf>
    <xf numFmtId="0" fontId="2" fillId="0" borderId="13" xfId="116" quotePrefix="1" applyFill="1" applyBorder="1" applyAlignment="1">
      <alignment horizontal="left" vertical="center" wrapText="1" shrinkToFit="1"/>
    </xf>
    <xf numFmtId="0" fontId="2" fillId="0" borderId="13" xfId="118" quotePrefix="1" applyFill="1" applyBorder="1" applyAlignment="1">
      <alignment horizontal="left" vertical="center" wrapText="1" shrinkToFit="1"/>
    </xf>
    <xf numFmtId="3" fontId="2" fillId="0" borderId="33" xfId="0" applyNumberFormat="1" applyFont="1" applyFill="1" applyBorder="1" applyAlignment="1">
      <alignment vertical="center"/>
    </xf>
    <xf numFmtId="3" fontId="2" fillId="0" borderId="34" xfId="0" applyNumberFormat="1" applyFont="1" applyFill="1" applyBorder="1" applyAlignment="1">
      <alignment vertical="center"/>
    </xf>
    <xf numFmtId="3" fontId="5" fillId="0" borderId="84" xfId="0" applyNumberFormat="1" applyFont="1" applyFill="1" applyBorder="1" applyAlignment="1">
      <alignment vertical="center" wrapText="1"/>
    </xf>
    <xf numFmtId="3" fontId="5" fillId="0" borderId="24" xfId="0" applyNumberFormat="1" applyFont="1" applyFill="1" applyBorder="1" applyAlignment="1">
      <alignment vertical="center" wrapText="1"/>
    </xf>
    <xf numFmtId="3" fontId="2" fillId="0" borderId="84" xfId="0" applyNumberFormat="1" applyFont="1" applyFill="1" applyBorder="1" applyAlignment="1">
      <alignment vertical="center"/>
    </xf>
    <xf numFmtId="3" fontId="28" fillId="0" borderId="33" xfId="0" applyNumberFormat="1" applyFont="1" applyFill="1" applyBorder="1" applyAlignment="1">
      <alignment vertical="center"/>
    </xf>
    <xf numFmtId="3" fontId="6" fillId="0" borderId="34" xfId="0" applyNumberFormat="1" applyFont="1" applyFill="1" applyBorder="1" applyAlignment="1">
      <alignment vertical="center" wrapText="1"/>
    </xf>
    <xf numFmtId="3" fontId="5" fillId="0" borderId="33" xfId="0" applyNumberFormat="1" applyFont="1" applyFill="1" applyBorder="1" applyAlignment="1">
      <alignment vertical="center"/>
    </xf>
    <xf numFmtId="0" fontId="75" fillId="0" borderId="13" xfId="0" applyFont="1" applyFill="1" applyBorder="1" applyAlignment="1">
      <alignment vertical="center" wrapText="1"/>
    </xf>
    <xf numFmtId="3" fontId="6" fillId="0" borderId="84" xfId="0" applyNumberFormat="1" applyFont="1" applyFill="1" applyBorder="1" applyAlignment="1">
      <alignment vertical="center" wrapText="1"/>
    </xf>
    <xf numFmtId="3" fontId="6" fillId="0" borderId="24" xfId="0" applyNumberFormat="1" applyFont="1" applyFill="1" applyBorder="1" applyAlignment="1">
      <alignment vertical="center" wrapText="1"/>
    </xf>
    <xf numFmtId="3" fontId="77" fillId="0" borderId="84" xfId="0" applyNumberFormat="1" applyFont="1" applyFill="1" applyBorder="1" applyAlignment="1">
      <alignment horizontal="right" vertical="center"/>
    </xf>
    <xf numFmtId="3" fontId="77" fillId="0" borderId="84" xfId="0" applyNumberFormat="1" applyFont="1" applyFill="1" applyBorder="1" applyAlignment="1">
      <alignment vertical="center"/>
    </xf>
    <xf numFmtId="3" fontId="54" fillId="0" borderId="84" xfId="0" applyNumberFormat="1" applyFont="1" applyFill="1" applyBorder="1" applyAlignment="1">
      <alignment wrapText="1"/>
    </xf>
    <xf numFmtId="3" fontId="37" fillId="0" borderId="93" xfId="132" applyNumberFormat="1" applyFont="1" applyFill="1" applyBorder="1" applyAlignment="1">
      <alignment wrapText="1" shrinkToFit="1"/>
    </xf>
    <xf numFmtId="0" fontId="42" fillId="0" borderId="13" xfId="132" applyNumberFormat="1" applyFill="1" applyBorder="1" applyAlignment="1">
      <alignment horizontal="left" wrapText="1" indent="3" shrinkToFit="1"/>
    </xf>
    <xf numFmtId="3" fontId="42" fillId="0" borderId="93" xfId="132" applyNumberFormat="1" applyFill="1" applyBorder="1" applyAlignment="1">
      <alignment wrapText="1" shrinkToFit="1"/>
    </xf>
    <xf numFmtId="3" fontId="42" fillId="0" borderId="24" xfId="132" applyNumberFormat="1" applyFill="1" applyBorder="1" applyAlignment="1">
      <alignment wrapText="1" shrinkToFit="1"/>
    </xf>
    <xf numFmtId="0" fontId="42" fillId="0" borderId="13" xfId="132" applyNumberFormat="1" applyFill="1" applyBorder="1" applyAlignment="1">
      <alignment horizontal="left" wrapText="1" indent="4" shrinkToFit="1"/>
    </xf>
    <xf numFmtId="3" fontId="56" fillId="0" borderId="84" xfId="0" applyNumberFormat="1" applyFont="1" applyFill="1" applyBorder="1" applyAlignment="1">
      <alignment wrapText="1"/>
    </xf>
    <xf numFmtId="0" fontId="42" fillId="0" borderId="13" xfId="132" applyNumberFormat="1" applyFill="1" applyBorder="1" applyAlignment="1">
      <alignment horizontal="left" wrapText="1" indent="5" shrinkToFit="1"/>
    </xf>
    <xf numFmtId="0" fontId="42" fillId="0" borderId="13" xfId="132" applyNumberFormat="1" applyFill="1" applyBorder="1" applyAlignment="1">
      <alignment horizontal="left" wrapText="1" indent="6" shrinkToFit="1"/>
    </xf>
    <xf numFmtId="0" fontId="42" fillId="0" borderId="13" xfId="132" applyNumberFormat="1" applyFill="1" applyBorder="1" applyAlignment="1">
      <alignment horizontal="left" wrapText="1" indent="7" shrinkToFit="1"/>
    </xf>
    <xf numFmtId="3" fontId="2" fillId="0" borderId="93" xfId="0" applyNumberFormat="1" applyFont="1" applyFill="1" applyBorder="1" applyAlignment="1">
      <alignment vertical="center"/>
    </xf>
    <xf numFmtId="3" fontId="5" fillId="0" borderId="84" xfId="0" applyNumberFormat="1" applyFont="1" applyFill="1" applyBorder="1" applyAlignment="1">
      <alignment vertical="center"/>
    </xf>
    <xf numFmtId="3" fontId="5" fillId="0" borderId="93" xfId="0" applyNumberFormat="1" applyFont="1" applyFill="1" applyBorder="1" applyAlignment="1">
      <alignment vertical="center"/>
    </xf>
    <xf numFmtId="3" fontId="2" fillId="0" borderId="0" xfId="0" applyNumberFormat="1" applyFont="1" applyBorder="1" applyAlignment="1">
      <alignment vertical="center"/>
    </xf>
    <xf numFmtId="3" fontId="2" fillId="0" borderId="0" xfId="79" applyNumberFormat="1" applyFont="1" applyFill="1" applyAlignment="1">
      <alignment vertical="top"/>
    </xf>
    <xf numFmtId="3" fontId="37" fillId="52" borderId="84" xfId="132" applyNumberFormat="1" applyFont="1" applyFill="1" applyBorder="1">
      <alignment horizontal="left" wrapText="1" indent="1" shrinkToFit="1"/>
    </xf>
    <xf numFmtId="3" fontId="37" fillId="52" borderId="84" xfId="132" applyNumberFormat="1" applyFont="1" applyFill="1" applyBorder="1" applyAlignment="1">
      <alignment wrapText="1" shrinkToFit="1"/>
    </xf>
    <xf numFmtId="0" fontId="54" fillId="0" borderId="13" xfId="0" applyFont="1" applyFill="1" applyBorder="1" applyAlignment="1">
      <alignment horizontal="left" wrapText="1" indent="1"/>
    </xf>
    <xf numFmtId="3" fontId="54" fillId="0" borderId="24" xfId="0" applyNumberFormat="1" applyFont="1" applyFill="1" applyBorder="1" applyAlignment="1">
      <alignment wrapText="1"/>
    </xf>
    <xf numFmtId="0" fontId="56" fillId="0" borderId="13" xfId="0" applyFont="1" applyFill="1" applyBorder="1" applyAlignment="1">
      <alignment horizontal="left" wrapText="1" indent="2"/>
    </xf>
    <xf numFmtId="0" fontId="2" fillId="0" borderId="13" xfId="114" quotePrefix="1" applyFill="1" applyBorder="1" applyAlignment="1">
      <alignment horizontal="left" wrapText="1" indent="3" shrinkToFit="1"/>
    </xf>
    <xf numFmtId="0" fontId="56" fillId="0" borderId="13" xfId="0" applyFont="1" applyFill="1" applyBorder="1" applyAlignment="1">
      <alignment horizontal="left" wrapText="1" indent="3"/>
    </xf>
    <xf numFmtId="0" fontId="2" fillId="0" borderId="13" xfId="116" quotePrefix="1" applyFill="1" applyBorder="1" applyAlignment="1">
      <alignment horizontal="left" vertical="center" wrapText="1" indent="4" shrinkToFit="1"/>
    </xf>
    <xf numFmtId="0" fontId="2" fillId="0" borderId="13" xfId="118" quotePrefix="1" applyFill="1" applyBorder="1" applyAlignment="1">
      <alignment horizontal="left" vertical="center" wrapText="1" indent="5" shrinkToFit="1"/>
    </xf>
    <xf numFmtId="0" fontId="54" fillId="0" borderId="13" xfId="0" applyFont="1" applyFill="1" applyBorder="1" applyAlignment="1">
      <alignment horizontal="center" wrapText="1"/>
    </xf>
    <xf numFmtId="0" fontId="56" fillId="0" borderId="13" xfId="0" applyFont="1" applyFill="1" applyBorder="1" applyAlignment="1">
      <alignment horizontal="left" wrapText="1" indent="4"/>
    </xf>
    <xf numFmtId="3" fontId="2" fillId="0" borderId="65" xfId="0" applyNumberFormat="1" applyFont="1" applyFill="1" applyBorder="1" applyAlignment="1">
      <alignment vertical="center"/>
    </xf>
    <xf numFmtId="3" fontId="2" fillId="0" borderId="87" xfId="0" applyNumberFormat="1" applyFont="1" applyFill="1" applyBorder="1" applyAlignment="1">
      <alignment vertical="center" wrapText="1"/>
    </xf>
    <xf numFmtId="3" fontId="2" fillId="52" borderId="87" xfId="0" applyNumberFormat="1" applyFont="1" applyFill="1" applyBorder="1" applyAlignment="1">
      <alignment vertical="center" wrapText="1"/>
    </xf>
    <xf numFmtId="3" fontId="54" fillId="0" borderId="88" xfId="0" applyNumberFormat="1" applyFont="1" applyFill="1" applyBorder="1" applyAlignment="1">
      <alignment wrapText="1"/>
    </xf>
    <xf numFmtId="3" fontId="54" fillId="0" borderId="87" xfId="0" applyNumberFormat="1" applyFont="1" applyFill="1" applyBorder="1" applyAlignment="1">
      <alignment wrapText="1"/>
    </xf>
    <xf numFmtId="3" fontId="2" fillId="0" borderId="87" xfId="0" applyNumberFormat="1" applyFont="1" applyFill="1" applyBorder="1" applyAlignment="1">
      <alignment horizontal="right" vertical="center"/>
    </xf>
    <xf numFmtId="3" fontId="5" fillId="0" borderId="87" xfId="0" applyNumberFormat="1" applyFont="1" applyFill="1" applyBorder="1" applyAlignment="1">
      <alignment horizontal="right" vertical="center"/>
    </xf>
    <xf numFmtId="3" fontId="2" fillId="0" borderId="87" xfId="0" applyNumberFormat="1" applyFont="1" applyFill="1" applyBorder="1" applyAlignment="1">
      <alignment vertical="center"/>
    </xf>
    <xf numFmtId="3" fontId="37" fillId="0" borderId="84" xfId="132" applyNumberFormat="1" applyFont="1" applyBorder="1">
      <alignment horizontal="left" wrapText="1" indent="1" shrinkToFit="1"/>
    </xf>
    <xf numFmtId="0" fontId="28" fillId="0" borderId="22" xfId="0" applyFont="1" applyBorder="1" applyAlignment="1">
      <alignment vertical="center"/>
    </xf>
    <xf numFmtId="0" fontId="2" fillId="0" borderId="24" xfId="0" applyFont="1" applyBorder="1" applyAlignment="1">
      <alignment horizontal="right" vertical="center" wrapText="1"/>
    </xf>
    <xf numFmtId="3" fontId="37" fillId="52" borderId="24" xfId="132" applyNumberFormat="1" applyFont="1" applyFill="1" applyBorder="1">
      <alignment horizontal="left" wrapText="1" indent="1" shrinkToFit="1"/>
    </xf>
    <xf numFmtId="3" fontId="37" fillId="0" borderId="24" xfId="132" applyNumberFormat="1" applyFont="1" applyBorder="1">
      <alignment horizontal="left" wrapText="1" indent="1" shrinkToFit="1"/>
    </xf>
    <xf numFmtId="0" fontId="2" fillId="0" borderId="14" xfId="116" quotePrefix="1" applyBorder="1" applyAlignment="1">
      <alignment horizontal="left" vertical="center" wrapText="1" indent="4" shrinkToFit="1"/>
    </xf>
    <xf numFmtId="3" fontId="0" fillId="0" borderId="0" xfId="0" applyNumberFormat="1"/>
    <xf numFmtId="0" fontId="42" fillId="0" borderId="44" xfId="132" applyNumberFormat="1" applyBorder="1" applyAlignment="1">
      <alignment horizontal="left" wrapText="1" indent="3" shrinkToFit="1"/>
    </xf>
    <xf numFmtId="3" fontId="42" fillId="0" borderId="33" xfId="127" applyNumberFormat="1" applyBorder="1">
      <alignment horizontal="right" wrapText="1" shrinkToFit="1"/>
    </xf>
    <xf numFmtId="164" fontId="2" fillId="0" borderId="89" xfId="81" applyNumberFormat="1" applyFont="1" applyFill="1" applyBorder="1" applyAlignment="1">
      <alignment vertical="center" wrapText="1"/>
    </xf>
    <xf numFmtId="3" fontId="1" fillId="0" borderId="0" xfId="81" applyNumberFormat="1" applyFont="1" applyAlignment="1">
      <alignment vertical="center"/>
    </xf>
    <xf numFmtId="0" fontId="5" fillId="0" borderId="0" xfId="81" applyFont="1" applyAlignment="1">
      <alignment vertical="center"/>
    </xf>
    <xf numFmtId="3" fontId="2" fillId="0" borderId="0" xfId="81" applyNumberFormat="1" applyFont="1" applyAlignment="1">
      <alignment vertical="center"/>
    </xf>
    <xf numFmtId="0" fontId="2" fillId="0" borderId="31" xfId="0" applyFont="1" applyBorder="1" applyAlignment="1">
      <alignment horizontal="left" vertical="center" wrapText="1" indent="3"/>
    </xf>
    <xf numFmtId="0" fontId="79" fillId="0" borderId="0" xfId="0" applyFont="1"/>
    <xf numFmtId="0" fontId="2" fillId="0" borderId="0" xfId="0" applyFont="1" applyBorder="1" applyAlignment="1">
      <alignment horizontal="justify" vertical="center"/>
    </xf>
    <xf numFmtId="164" fontId="5" fillId="0" borderId="0" xfId="81" applyNumberFormat="1" applyFont="1" applyBorder="1" applyAlignment="1">
      <alignment horizontal="right" vertical="center"/>
    </xf>
    <xf numFmtId="0" fontId="2" fillId="0" borderId="0" xfId="0" applyFont="1" applyBorder="1" applyAlignment="1">
      <alignment horizontal="left" vertical="center" indent="1"/>
    </xf>
    <xf numFmtId="0" fontId="5" fillId="0" borderId="0" xfId="0" applyFont="1" applyBorder="1" applyAlignment="1">
      <alignment horizontal="justify" vertical="center" wrapText="1"/>
    </xf>
    <xf numFmtId="0" fontId="5" fillId="0" borderId="0" xfId="0" applyFont="1" applyBorder="1" applyAlignment="1">
      <alignment horizontal="left" vertical="center" wrapText="1" indent="1"/>
    </xf>
    <xf numFmtId="0" fontId="2" fillId="0" borderId="0" xfId="0" applyFont="1" applyBorder="1" applyAlignment="1">
      <alignment horizontal="left" vertical="center" wrapText="1" indent="2"/>
    </xf>
    <xf numFmtId="164" fontId="2" fillId="0" borderId="0" xfId="81" applyNumberFormat="1" applyFont="1" applyAlignment="1">
      <alignment vertical="center"/>
    </xf>
    <xf numFmtId="0" fontId="2" fillId="0" borderId="0" xfId="0" applyFont="1" applyBorder="1" applyAlignment="1">
      <alignment horizontal="left" vertical="center" wrapText="1" indent="3"/>
    </xf>
    <xf numFmtId="0" fontId="2" fillId="0" borderId="0" xfId="0" applyFont="1" applyBorder="1" applyAlignment="1">
      <alignment horizontal="left" vertical="center" wrapText="1" indent="4"/>
    </xf>
    <xf numFmtId="0" fontId="28" fillId="0" borderId="0" xfId="57" applyFont="1" applyFill="1" applyBorder="1" applyAlignment="1">
      <alignment vertical="center" wrapText="1"/>
    </xf>
    <xf numFmtId="164" fontId="2" fillId="0" borderId="37" xfId="0" applyNumberFormat="1" applyFont="1" applyFill="1" applyBorder="1"/>
    <xf numFmtId="164" fontId="2" fillId="0" borderId="87" xfId="0" applyNumberFormat="1" applyFont="1" applyFill="1" applyBorder="1"/>
    <xf numFmtId="164" fontId="2" fillId="53" borderId="87" xfId="81" applyNumberFormat="1" applyFont="1" applyFill="1" applyBorder="1" applyAlignment="1">
      <alignment vertical="center" wrapText="1"/>
    </xf>
    <xf numFmtId="3" fontId="2" fillId="0" borderId="89" xfId="0" applyNumberFormat="1" applyFont="1" applyFill="1" applyBorder="1" applyAlignment="1">
      <alignment horizontal="right"/>
    </xf>
    <xf numFmtId="3" fontId="5" fillId="0" borderId="89" xfId="0" applyNumberFormat="1" applyFont="1" applyFill="1" applyBorder="1" applyAlignment="1">
      <alignment horizontal="right"/>
    </xf>
    <xf numFmtId="3" fontId="2" fillId="0" borderId="87" xfId="0" applyNumberFormat="1" applyFont="1" applyFill="1" applyBorder="1" applyAlignment="1">
      <alignment horizontal="right"/>
    </xf>
    <xf numFmtId="0" fontId="3" fillId="0" borderId="31" xfId="0" applyFont="1" applyFill="1" applyBorder="1" applyAlignment="1">
      <alignment horizontal="center" wrapText="1"/>
    </xf>
    <xf numFmtId="3" fontId="2" fillId="0" borderId="0" xfId="79" applyNumberFormat="1" applyFont="1" applyFill="1"/>
    <xf numFmtId="3" fontId="5" fillId="0" borderId="87" xfId="0" applyNumberFormat="1" applyFont="1" applyBorder="1" applyAlignment="1">
      <alignment horizontal="right"/>
    </xf>
    <xf numFmtId="3" fontId="5" fillId="0" borderId="87" xfId="0" applyNumberFormat="1" applyFont="1" applyFill="1" applyBorder="1" applyAlignment="1">
      <alignment horizontal="right"/>
    </xf>
    <xf numFmtId="0" fontId="28" fillId="0" borderId="39" xfId="57" applyFont="1" applyFill="1" applyBorder="1" applyAlignment="1">
      <alignment vertical="center"/>
    </xf>
    <xf numFmtId="3" fontId="5" fillId="0" borderId="33" xfId="84" applyNumberFormat="1" applyFont="1" applyFill="1" applyBorder="1" applyAlignment="1">
      <alignment horizontal="right"/>
    </xf>
    <xf numFmtId="3" fontId="5" fillId="0" borderId="34" xfId="84" applyNumberFormat="1" applyFont="1" applyFill="1" applyBorder="1" applyAlignment="1">
      <alignment horizontal="right"/>
    </xf>
    <xf numFmtId="3" fontId="5" fillId="0" borderId="84" xfId="84" applyNumberFormat="1" applyFont="1" applyFill="1" applyBorder="1" applyAlignment="1">
      <alignment horizontal="right"/>
    </xf>
    <xf numFmtId="3" fontId="5" fillId="0" borderId="24" xfId="84" applyNumberFormat="1" applyFont="1" applyFill="1" applyBorder="1" applyAlignment="1">
      <alignment horizontal="right"/>
    </xf>
    <xf numFmtId="3" fontId="2" fillId="0" borderId="84" xfId="84" applyNumberFormat="1" applyFont="1" applyFill="1" applyBorder="1" applyAlignment="1">
      <alignment horizontal="right"/>
    </xf>
    <xf numFmtId="3" fontId="2" fillId="0" borderId="24" xfId="84" applyNumberFormat="1" applyFont="1" applyFill="1" applyBorder="1" applyAlignment="1">
      <alignment horizontal="right"/>
    </xf>
    <xf numFmtId="0" fontId="2" fillId="0" borderId="13" xfId="78" applyFont="1" applyFill="1" applyBorder="1" applyAlignment="1">
      <alignment horizontal="left" vertical="top" wrapText="1" indent="7"/>
    </xf>
    <xf numFmtId="164" fontId="2" fillId="0" borderId="33" xfId="80" applyNumberFormat="1" applyFont="1" applyFill="1" applyBorder="1" applyAlignment="1">
      <alignment horizontal="right" wrapText="1"/>
    </xf>
    <xf numFmtId="164" fontId="2" fillId="0" borderId="34" xfId="80" applyNumberFormat="1" applyFont="1" applyFill="1" applyBorder="1" applyAlignment="1">
      <alignment wrapText="1"/>
    </xf>
    <xf numFmtId="0" fontId="2" fillId="0" borderId="13" xfId="78" applyFont="1" applyFill="1" applyBorder="1" applyAlignment="1">
      <alignment horizontal="left" vertical="top" wrapText="1"/>
    </xf>
    <xf numFmtId="3" fontId="2" fillId="0" borderId="33" xfId="84" applyNumberFormat="1" applyFont="1" applyBorder="1" applyAlignment="1">
      <alignment horizontal="right"/>
    </xf>
    <xf numFmtId="3" fontId="2" fillId="0" borderId="34" xfId="84" applyNumberFormat="1" applyFont="1" applyBorder="1" applyAlignment="1">
      <alignment horizontal="right"/>
    </xf>
    <xf numFmtId="3" fontId="74" fillId="0" borderId="84" xfId="84" applyNumberFormat="1" applyFont="1" applyFill="1" applyBorder="1" applyAlignment="1">
      <alignment horizontal="right"/>
    </xf>
    <xf numFmtId="3" fontId="74" fillId="0" borderId="24" xfId="84" applyNumberFormat="1" applyFont="1" applyFill="1" applyBorder="1" applyAlignment="1">
      <alignment horizontal="right"/>
    </xf>
    <xf numFmtId="0" fontId="30" fillId="0" borderId="0" xfId="83" applyFont="1" applyAlignment="1">
      <alignment horizontal="right"/>
    </xf>
    <xf numFmtId="0" fontId="28" fillId="0" borderId="39" xfId="83" applyFont="1" applyBorder="1" applyAlignment="1">
      <alignment wrapText="1"/>
    </xf>
    <xf numFmtId="164" fontId="6" fillId="0" borderId="39" xfId="80" applyNumberFormat="1" applyFont="1" applyFill="1" applyBorder="1" applyAlignment="1">
      <alignment wrapText="1"/>
    </xf>
    <xf numFmtId="164" fontId="2" fillId="0" borderId="35" xfId="80" applyNumberFormat="1" applyFont="1" applyFill="1" applyBorder="1" applyAlignment="1">
      <alignment wrapText="1"/>
    </xf>
    <xf numFmtId="164" fontId="2" fillId="0" borderId="35" xfId="80" applyNumberFormat="1" applyFont="1" applyFill="1" applyBorder="1" applyAlignment="1">
      <alignment horizontal="right" wrapText="1"/>
    </xf>
    <xf numFmtId="164" fontId="6" fillId="0" borderId="35" xfId="80" applyNumberFormat="1" applyFont="1" applyFill="1" applyBorder="1" applyAlignment="1">
      <alignment wrapText="1"/>
    </xf>
    <xf numFmtId="164" fontId="2" fillId="0" borderId="43" xfId="80" applyNumberFormat="1" applyFont="1" applyFill="1" applyBorder="1" applyAlignment="1">
      <alignment horizontal="right" wrapText="1"/>
    </xf>
    <xf numFmtId="164" fontId="2" fillId="0" borderId="43" xfId="80" applyNumberFormat="1" applyFont="1" applyFill="1" applyBorder="1" applyAlignment="1">
      <alignment wrapText="1"/>
    </xf>
    <xf numFmtId="164" fontId="5" fillId="0" borderId="35" xfId="80" applyNumberFormat="1" applyFont="1" applyFill="1" applyBorder="1" applyAlignment="1">
      <alignment wrapText="1"/>
    </xf>
    <xf numFmtId="3" fontId="5" fillId="0" borderId="43" xfId="84" applyNumberFormat="1" applyFont="1" applyFill="1" applyBorder="1" applyAlignment="1">
      <alignment horizontal="right"/>
    </xf>
    <xf numFmtId="3" fontId="2" fillId="0" borderId="35" xfId="84" applyNumberFormat="1" applyFont="1" applyFill="1" applyBorder="1" applyAlignment="1">
      <alignment horizontal="right"/>
    </xf>
    <xf numFmtId="3" fontId="5" fillId="0" borderId="35" xfId="84" applyNumberFormat="1" applyFont="1" applyFill="1" applyBorder="1" applyAlignment="1">
      <alignment horizontal="right"/>
    </xf>
    <xf numFmtId="0" fontId="2" fillId="0" borderId="35" xfId="78" applyFont="1" applyFill="1" applyBorder="1" applyAlignment="1">
      <alignment horizontal="left" vertical="top" wrapText="1" indent="7"/>
    </xf>
    <xf numFmtId="0" fontId="2" fillId="0" borderId="43" xfId="78" applyFont="1" applyFill="1" applyBorder="1" applyAlignment="1">
      <alignment horizontal="left" vertical="top" wrapText="1" indent="7"/>
    </xf>
    <xf numFmtId="0" fontId="2" fillId="0" borderId="35" xfId="83" applyFont="1" applyFill="1" applyBorder="1" applyAlignment="1">
      <alignment horizontal="left" vertical="top" wrapText="1" indent="3"/>
    </xf>
    <xf numFmtId="0" fontId="2" fillId="0" borderId="35" xfId="78" applyFont="1" applyFill="1" applyBorder="1" applyAlignment="1">
      <alignment horizontal="left" vertical="top" wrapText="1" indent="3"/>
    </xf>
    <xf numFmtId="164" fontId="2" fillId="0" borderId="14" xfId="80" quotePrefix="1" applyNumberFormat="1" applyFont="1" applyFill="1" applyBorder="1" applyAlignment="1">
      <alignment wrapText="1"/>
    </xf>
    <xf numFmtId="164" fontId="2" fillId="0" borderId="25" xfId="80" applyNumberFormat="1" applyFont="1" applyFill="1" applyBorder="1" applyAlignment="1">
      <alignment horizontal="right" wrapText="1"/>
    </xf>
    <xf numFmtId="164" fontId="2" fillId="0" borderId="26" xfId="80" applyNumberFormat="1" applyFont="1" applyFill="1" applyBorder="1" applyAlignment="1">
      <alignment wrapText="1"/>
    </xf>
    <xf numFmtId="0" fontId="2" fillId="0" borderId="14" xfId="78" applyFont="1" applyFill="1" applyBorder="1" applyAlignment="1">
      <alignment horizontal="left" vertical="top" wrapText="1"/>
    </xf>
    <xf numFmtId="3" fontId="2" fillId="0" borderId="53" xfId="84" applyNumberFormat="1" applyFont="1" applyBorder="1" applyAlignment="1">
      <alignment horizontal="right"/>
    </xf>
    <xf numFmtId="3" fontId="2" fillId="0" borderId="54" xfId="84" applyNumberFormat="1" applyFont="1" applyBorder="1" applyAlignment="1">
      <alignment horizontal="right"/>
    </xf>
    <xf numFmtId="0" fontId="1" fillId="0" borderId="0" xfId="80" applyFont="1" applyFill="1"/>
    <xf numFmtId="0" fontId="5" fillId="0" borderId="0" xfId="80" applyFont="1" applyFill="1"/>
    <xf numFmtId="0" fontId="2" fillId="0" borderId="13" xfId="78" applyFont="1" applyFill="1" applyBorder="1" applyAlignment="1">
      <alignment horizontal="left" vertical="top" wrapText="1" indent="8"/>
    </xf>
    <xf numFmtId="0" fontId="28" fillId="0" borderId="20" xfId="83" applyFont="1" applyFill="1" applyBorder="1" applyAlignment="1">
      <alignment wrapText="1"/>
    </xf>
    <xf numFmtId="1" fontId="2" fillId="0" borderId="13" xfId="83" applyNumberFormat="1" applyFont="1" applyFill="1" applyBorder="1" applyAlignment="1">
      <alignment horizontal="left" vertical="center" wrapText="1"/>
    </xf>
    <xf numFmtId="0" fontId="2" fillId="0" borderId="29" xfId="78" applyFont="1" applyFill="1" applyBorder="1" applyAlignment="1">
      <alignment horizontal="left" vertical="top" wrapText="1" indent="5"/>
    </xf>
    <xf numFmtId="3" fontId="2" fillId="0" borderId="27" xfId="84" applyNumberFormat="1" applyFont="1" applyFill="1" applyBorder="1" applyAlignment="1">
      <alignment horizontal="right"/>
    </xf>
    <xf numFmtId="0" fontId="2" fillId="0" borderId="29" xfId="78" applyFont="1" applyFill="1" applyBorder="1" applyAlignment="1">
      <alignment horizontal="left" vertical="top" wrapText="1" indent="4"/>
    </xf>
    <xf numFmtId="0" fontId="2" fillId="0" borderId="29" xfId="78" applyFont="1" applyFill="1" applyBorder="1" applyAlignment="1">
      <alignment horizontal="left" vertical="top" wrapText="1" indent="8"/>
    </xf>
    <xf numFmtId="3" fontId="56" fillId="0" borderId="84" xfId="148" applyNumberFormat="1" applyFont="1" applyBorder="1" applyAlignment="1">
      <alignment wrapText="1"/>
    </xf>
    <xf numFmtId="0" fontId="2" fillId="0" borderId="29" xfId="118" quotePrefix="1" applyBorder="1" applyAlignment="1">
      <alignment horizontal="left" vertical="center" wrapText="1" indent="6" shrinkToFit="1"/>
    </xf>
    <xf numFmtId="3" fontId="5" fillId="0" borderId="26" xfId="0" applyNumberFormat="1" applyFont="1" applyFill="1" applyBorder="1" applyAlignment="1"/>
    <xf numFmtId="0" fontId="2" fillId="0" borderId="0" xfId="0" applyFont="1" applyAlignment="1">
      <alignment horizontal="right" vertical="center"/>
    </xf>
    <xf numFmtId="164" fontId="5" fillId="0" borderId="0" xfId="79" applyNumberFormat="1" applyFont="1" applyFill="1" applyBorder="1" applyAlignment="1">
      <alignment horizontal="left" vertical="center" wrapText="1"/>
    </xf>
    <xf numFmtId="0" fontId="2" fillId="0" borderId="84" xfId="57" applyFont="1" applyBorder="1" applyAlignment="1">
      <alignment horizontal="right" vertical="center" wrapText="1"/>
    </xf>
    <xf numFmtId="0" fontId="2" fillId="0" borderId="24" xfId="57" applyFont="1" applyBorder="1" applyAlignment="1">
      <alignment vertical="center" wrapText="1"/>
    </xf>
    <xf numFmtId="0" fontId="5" fillId="52" borderId="13" xfId="57" applyFont="1" applyFill="1" applyBorder="1" applyAlignment="1">
      <alignment vertical="center" wrapText="1"/>
    </xf>
    <xf numFmtId="0" fontId="5" fillId="52" borderId="84" xfId="57" applyFont="1" applyFill="1" applyBorder="1" applyAlignment="1">
      <alignment horizontal="right" vertical="center" wrapText="1"/>
    </xf>
    <xf numFmtId="0" fontId="5" fillId="52" borderId="24" xfId="57" applyFont="1" applyFill="1" applyBorder="1" applyAlignment="1">
      <alignment vertical="center" wrapText="1"/>
    </xf>
    <xf numFmtId="0" fontId="54" fillId="0" borderId="13" xfId="57" applyFont="1" applyBorder="1" applyAlignment="1">
      <alignment horizontal="left" wrapText="1" indent="1"/>
    </xf>
    <xf numFmtId="3" fontId="54" fillId="0" borderId="84" xfId="57" applyNumberFormat="1" applyFont="1" applyBorder="1" applyAlignment="1">
      <alignment wrapText="1"/>
    </xf>
    <xf numFmtId="0" fontId="56" fillId="0" borderId="13" xfId="57" applyFont="1" applyBorder="1" applyAlignment="1">
      <alignment horizontal="left" wrapText="1" indent="2"/>
    </xf>
    <xf numFmtId="3" fontId="56" fillId="0" borderId="84" xfId="57" applyNumberFormat="1" applyFont="1" applyBorder="1" applyAlignment="1">
      <alignment wrapText="1"/>
    </xf>
    <xf numFmtId="0" fontId="56" fillId="0" borderId="13" xfId="57" applyFont="1" applyBorder="1" applyAlignment="1">
      <alignment horizontal="left" wrapText="1" indent="3"/>
    </xf>
    <xf numFmtId="3" fontId="56" fillId="0" borderId="84" xfId="57" applyNumberFormat="1" applyFont="1" applyFill="1" applyBorder="1" applyAlignment="1">
      <alignment wrapText="1"/>
    </xf>
    <xf numFmtId="0" fontId="56" fillId="0" borderId="13" xfId="57" applyFont="1" applyBorder="1" applyAlignment="1">
      <alignment horizontal="left" wrapText="1" indent="4"/>
    </xf>
    <xf numFmtId="0" fontId="56" fillId="0" borderId="14" xfId="57" applyFont="1" applyBorder="1" applyAlignment="1">
      <alignment horizontal="left" wrapText="1" indent="4"/>
    </xf>
    <xf numFmtId="3" fontId="56" fillId="0" borderId="25" xfId="57" applyNumberFormat="1" applyFont="1" applyBorder="1" applyAlignment="1">
      <alignment wrapText="1"/>
    </xf>
    <xf numFmtId="3" fontId="2" fillId="0" borderId="26" xfId="57" applyNumberFormat="1" applyFont="1" applyFill="1" applyBorder="1" applyAlignment="1"/>
    <xf numFmtId="0" fontId="56" fillId="0" borderId="13" xfId="57" applyFont="1" applyBorder="1" applyAlignment="1">
      <alignment horizontal="left" wrapText="1" indent="5"/>
    </xf>
    <xf numFmtId="0" fontId="2" fillId="0" borderId="84" xfId="57" applyFont="1" applyBorder="1" applyAlignment="1">
      <alignment horizontal="right" vertical="center"/>
    </xf>
    <xf numFmtId="0" fontId="2" fillId="0" borderId="24" xfId="57" applyFont="1" applyBorder="1" applyAlignment="1">
      <alignment horizontal="right" vertical="center"/>
    </xf>
    <xf numFmtId="3" fontId="56" fillId="0" borderId="33" xfId="57" applyNumberFormat="1" applyFont="1" applyFill="1" applyBorder="1" applyAlignment="1">
      <alignment wrapText="1"/>
    </xf>
    <xf numFmtId="3" fontId="56" fillId="0" borderId="33" xfId="57" applyNumberFormat="1" applyFont="1" applyBorder="1" applyAlignment="1">
      <alignment wrapText="1"/>
    </xf>
    <xf numFmtId="0" fontId="2" fillId="0" borderId="94" xfId="57" applyFont="1" applyBorder="1" applyAlignment="1">
      <alignment vertical="center" wrapText="1"/>
    </xf>
    <xf numFmtId="0" fontId="2" fillId="0" borderId="101" xfId="57" applyFont="1" applyBorder="1" applyAlignment="1">
      <alignment horizontal="right" vertical="center"/>
    </xf>
    <xf numFmtId="0" fontId="2" fillId="0" borderId="102" xfId="57" applyFont="1" applyBorder="1" applyAlignment="1">
      <alignment horizontal="right" vertical="center"/>
    </xf>
    <xf numFmtId="0" fontId="56" fillId="0" borderId="94" xfId="57" applyFont="1" applyBorder="1" applyAlignment="1">
      <alignment horizontal="left" wrapText="1" indent="4"/>
    </xf>
    <xf numFmtId="3" fontId="56" fillId="0" borderId="27" xfId="57" applyNumberFormat="1" applyFont="1" applyBorder="1" applyAlignment="1">
      <alignment wrapText="1"/>
    </xf>
    <xf numFmtId="3" fontId="2" fillId="0" borderId="30" xfId="57" applyNumberFormat="1" applyFont="1" applyFill="1" applyBorder="1" applyAlignment="1"/>
    <xf numFmtId="0" fontId="5" fillId="0" borderId="0" xfId="57" applyFont="1" applyAlignment="1">
      <alignment horizontal="center" vertical="center"/>
    </xf>
    <xf numFmtId="0" fontId="75" fillId="0" borderId="13" xfId="57" applyFont="1" applyBorder="1" applyAlignment="1">
      <alignment vertical="center" wrapText="1"/>
    </xf>
    <xf numFmtId="3" fontId="54" fillId="54" borderId="84" xfId="57" applyNumberFormat="1" applyFont="1" applyFill="1" applyBorder="1" applyAlignment="1">
      <alignment wrapText="1"/>
    </xf>
    <xf numFmtId="3" fontId="56" fillId="54" borderId="84" xfId="57" applyNumberFormat="1" applyFont="1" applyFill="1" applyBorder="1" applyAlignment="1">
      <alignment wrapText="1"/>
    </xf>
    <xf numFmtId="3" fontId="56" fillId="54" borderId="33" xfId="57" applyNumberFormat="1" applyFont="1" applyFill="1" applyBorder="1" applyAlignment="1">
      <alignment wrapText="1"/>
    </xf>
    <xf numFmtId="0" fontId="56" fillId="0" borderId="44" xfId="57" applyFont="1" applyBorder="1" applyAlignment="1">
      <alignment horizontal="left" wrapText="1" indent="3"/>
    </xf>
    <xf numFmtId="0" fontId="56" fillId="0" borderId="44" xfId="57" applyFont="1" applyBorder="1" applyAlignment="1">
      <alignment horizontal="left" wrapText="1" indent="4"/>
    </xf>
    <xf numFmtId="3" fontId="56" fillId="54" borderId="25" xfId="57" applyNumberFormat="1" applyFont="1" applyFill="1" applyBorder="1" applyAlignment="1">
      <alignment wrapText="1"/>
    </xf>
    <xf numFmtId="0" fontId="5" fillId="54" borderId="84" xfId="57" applyFont="1" applyFill="1" applyBorder="1" applyAlignment="1">
      <alignment horizontal="right" vertical="center" wrapText="1"/>
    </xf>
    <xf numFmtId="166" fontId="56" fillId="0" borderId="25" xfId="0" applyNumberFormat="1" applyFont="1" applyBorder="1" applyAlignment="1">
      <alignment wrapText="1"/>
    </xf>
    <xf numFmtId="0" fontId="42" fillId="54" borderId="13" xfId="132" applyNumberFormat="1" applyFill="1" applyBorder="1" applyAlignment="1">
      <alignment horizontal="left" wrapText="1" indent="5" shrinkToFit="1"/>
    </xf>
    <xf numFmtId="3" fontId="42" fillId="54" borderId="84" xfId="132" applyNumberFormat="1" applyFill="1" applyBorder="1" applyAlignment="1">
      <alignment horizontal="right" wrapText="1" indent="1" shrinkToFit="1"/>
    </xf>
    <xf numFmtId="0" fontId="2" fillId="0" borderId="13" xfId="0" applyFont="1" applyBorder="1" applyAlignment="1">
      <alignment horizontal="left" vertical="center" wrapText="1" indent="1"/>
    </xf>
    <xf numFmtId="3" fontId="2" fillId="0" borderId="87" xfId="0" applyNumberFormat="1" applyFont="1" applyBorder="1" applyAlignment="1">
      <alignment horizontal="right" vertical="center"/>
    </xf>
    <xf numFmtId="0" fontId="2" fillId="0" borderId="13" xfId="79" applyFont="1" applyFill="1" applyBorder="1" applyAlignment="1">
      <alignment vertical="top"/>
    </xf>
    <xf numFmtId="0" fontId="2" fillId="0" borderId="84" xfId="79" applyFont="1" applyFill="1" applyBorder="1" applyAlignment="1">
      <alignment vertical="top"/>
    </xf>
    <xf numFmtId="0" fontId="2" fillId="0" borderId="87" xfId="79" applyFont="1" applyFill="1" applyBorder="1" applyAlignment="1">
      <alignment vertical="top"/>
    </xf>
    <xf numFmtId="0" fontId="103" fillId="0" borderId="13" xfId="57" applyFont="1" applyBorder="1" applyAlignment="1">
      <alignment horizontal="left" wrapText="1"/>
    </xf>
    <xf numFmtId="0" fontId="103" fillId="0" borderId="84" xfId="57" applyFont="1" applyBorder="1" applyAlignment="1">
      <alignment horizontal="left" wrapText="1"/>
    </xf>
    <xf numFmtId="0" fontId="103" fillId="0" borderId="87" xfId="57" applyFont="1" applyBorder="1" applyAlignment="1">
      <alignment horizontal="left" wrapText="1"/>
    </xf>
    <xf numFmtId="0" fontId="104" fillId="0" borderId="29" xfId="57" applyFont="1" applyBorder="1" applyAlignment="1">
      <alignment horizontal="center" vertical="top" wrapText="1"/>
    </xf>
    <xf numFmtId="0" fontId="104" fillId="0" borderId="27" xfId="57" applyFont="1" applyBorder="1" applyAlignment="1">
      <alignment horizontal="center" vertical="top" wrapText="1"/>
    </xf>
    <xf numFmtId="0" fontId="104" fillId="0" borderId="60" xfId="57" applyFont="1" applyBorder="1" applyAlignment="1">
      <alignment vertical="top" wrapText="1"/>
    </xf>
    <xf numFmtId="3" fontId="2" fillId="0" borderId="103" xfId="0" applyNumberFormat="1" applyFont="1" applyFill="1" applyBorder="1" applyAlignment="1"/>
    <xf numFmtId="0" fontId="47" fillId="0" borderId="0" xfId="65"/>
    <xf numFmtId="0" fontId="28" fillId="0" borderId="36" xfId="65" applyFont="1" applyBorder="1" applyAlignment="1">
      <alignment wrapText="1"/>
    </xf>
    <xf numFmtId="164" fontId="6" fillId="0" borderId="37" xfId="81" applyNumberFormat="1" applyFont="1" applyFill="1" applyBorder="1" applyAlignment="1">
      <alignment wrapText="1"/>
    </xf>
    <xf numFmtId="0" fontId="5" fillId="0" borderId="0" xfId="65" applyFont="1" applyBorder="1" applyAlignment="1">
      <alignment horizontal="left" wrapText="1"/>
    </xf>
    <xf numFmtId="164" fontId="28" fillId="52" borderId="31" xfId="81" applyNumberFormat="1" applyFont="1" applyFill="1" applyBorder="1" applyAlignment="1">
      <alignment vertical="center" wrapText="1"/>
    </xf>
    <xf numFmtId="164" fontId="2" fillId="52" borderId="84" xfId="81" applyNumberFormat="1" applyFont="1" applyFill="1" applyBorder="1" applyAlignment="1">
      <alignment horizontal="right" wrapText="1"/>
    </xf>
    <xf numFmtId="164" fontId="2" fillId="52" borderId="87" xfId="81" applyNumberFormat="1" applyFont="1" applyFill="1" applyBorder="1" applyAlignment="1">
      <alignment wrapText="1"/>
    </xf>
    <xf numFmtId="0" fontId="5" fillId="0" borderId="31" xfId="65" applyFont="1" applyBorder="1" applyAlignment="1">
      <alignment horizontal="left" wrapText="1"/>
    </xf>
    <xf numFmtId="164" fontId="5" fillId="0" borderId="84" xfId="81" applyNumberFormat="1" applyFont="1" applyBorder="1"/>
    <xf numFmtId="164" fontId="5" fillId="0" borderId="87" xfId="81" applyNumberFormat="1" applyFont="1" applyBorder="1"/>
    <xf numFmtId="0" fontId="2" fillId="0" borderId="31" xfId="65" applyFont="1" applyBorder="1" applyAlignment="1">
      <alignment horizontal="justify" wrapText="1"/>
    </xf>
    <xf numFmtId="164" fontId="2" fillId="0" borderId="84" xfId="81" applyNumberFormat="1" applyFont="1" applyBorder="1"/>
    <xf numFmtId="164" fontId="2" fillId="0" borderId="87" xfId="81" applyNumberFormat="1" applyFont="1" applyBorder="1"/>
    <xf numFmtId="0" fontId="5" fillId="0" borderId="31" xfId="65" applyFont="1" applyBorder="1" applyAlignment="1">
      <alignment horizontal="justify" wrapText="1"/>
    </xf>
    <xf numFmtId="0" fontId="2" fillId="0" borderId="38" xfId="65" applyFont="1" applyBorder="1" applyAlignment="1">
      <alignment wrapText="1"/>
    </xf>
    <xf numFmtId="164" fontId="2" fillId="0" borderId="42" xfId="81" applyNumberFormat="1" applyFont="1" applyBorder="1"/>
    <xf numFmtId="164" fontId="5" fillId="0" borderId="0" xfId="65" applyNumberFormat="1" applyFont="1" applyBorder="1" applyAlignment="1">
      <alignment horizontal="left" wrapText="1"/>
    </xf>
    <xf numFmtId="0" fontId="5" fillId="0" borderId="0" xfId="65" applyFont="1" applyAlignment="1"/>
    <xf numFmtId="0" fontId="5" fillId="0" borderId="0" xfId="65" applyFont="1" applyAlignment="1">
      <alignment horizontal="center"/>
    </xf>
    <xf numFmtId="0" fontId="5" fillId="0" borderId="31" xfId="132" applyNumberFormat="1" applyFont="1" applyBorder="1" applyAlignment="1">
      <alignment wrapText="1" shrinkToFit="1"/>
    </xf>
    <xf numFmtId="0" fontId="2" fillId="0" borderId="31" xfId="132" applyNumberFormat="1" applyFont="1" applyBorder="1" applyAlignment="1">
      <alignment wrapText="1" shrinkToFit="1"/>
    </xf>
    <xf numFmtId="0" fontId="2" fillId="0" borderId="38" xfId="132" applyNumberFormat="1" applyFont="1" applyBorder="1" applyAlignment="1">
      <alignment wrapText="1" shrinkToFit="1"/>
    </xf>
    <xf numFmtId="3" fontId="2" fillId="0" borderId="27" xfId="127" applyNumberFormat="1" applyFont="1" applyBorder="1">
      <alignment horizontal="right" wrapText="1" shrinkToFit="1"/>
    </xf>
    <xf numFmtId="164" fontId="2" fillId="0" borderId="42" xfId="81" applyNumberFormat="1" applyFont="1" applyFill="1" applyBorder="1" applyAlignment="1">
      <alignment wrapText="1"/>
    </xf>
    <xf numFmtId="164" fontId="2" fillId="0" borderId="0" xfId="65" applyNumberFormat="1" applyFont="1" applyBorder="1" applyAlignment="1">
      <alignment horizontal="left" vertical="center" wrapText="1"/>
    </xf>
    <xf numFmtId="0" fontId="79" fillId="0" borderId="0" xfId="0" applyFont="1" applyBorder="1"/>
    <xf numFmtId="0" fontId="107" fillId="0" borderId="0" xfId="0" applyFont="1" applyBorder="1" applyAlignment="1">
      <alignment horizontal="center"/>
    </xf>
    <xf numFmtId="0" fontId="107" fillId="0" borderId="0" xfId="0" applyFont="1" applyBorder="1"/>
    <xf numFmtId="0" fontId="2" fillId="0" borderId="0" xfId="0" applyFont="1" applyFill="1" applyAlignment="1">
      <alignment horizontal="right" vertical="center"/>
    </xf>
    <xf numFmtId="0" fontId="2" fillId="0" borderId="0" xfId="0" applyFont="1" applyAlignment="1">
      <alignment horizontal="center"/>
    </xf>
    <xf numFmtId="0" fontId="5" fillId="0" borderId="0" xfId="0" applyFont="1"/>
    <xf numFmtId="3" fontId="5" fillId="0" borderId="93" xfId="0" applyNumberFormat="1" applyFont="1" applyBorder="1" applyAlignment="1">
      <alignment horizontal="right" vertical="center"/>
    </xf>
    <xf numFmtId="0" fontId="5" fillId="0" borderId="89" xfId="118" quotePrefix="1" applyFont="1" applyBorder="1" applyAlignment="1">
      <alignment horizontal="left" vertical="center" wrapText="1" indent="6" shrinkToFit="1"/>
    </xf>
    <xf numFmtId="3" fontId="42" fillId="0" borderId="93" xfId="127" applyNumberFormat="1" applyBorder="1">
      <alignment horizontal="right" wrapText="1" shrinkToFit="1"/>
    </xf>
    <xf numFmtId="0" fontId="2" fillId="0" borderId="89" xfId="118" quotePrefix="1" applyBorder="1" applyAlignment="1">
      <alignment horizontal="left" vertical="center" wrapText="1" indent="5" shrinkToFit="1"/>
    </xf>
    <xf numFmtId="3" fontId="42" fillId="0" borderId="93" xfId="127" applyNumberFormat="1" applyFont="1" applyBorder="1" applyAlignment="1">
      <alignment horizontal="right" vertical="center" wrapText="1" shrinkToFit="1"/>
    </xf>
    <xf numFmtId="3" fontId="2" fillId="0" borderId="84" xfId="0" applyNumberFormat="1" applyFont="1" applyBorder="1" applyAlignment="1">
      <alignment horizontal="right" vertical="center"/>
    </xf>
    <xf numFmtId="0" fontId="5" fillId="0" borderId="28" xfId="0" applyFont="1" applyFill="1" applyBorder="1" applyAlignment="1">
      <alignment vertical="center"/>
    </xf>
    <xf numFmtId="0" fontId="2" fillId="0" borderId="22" xfId="0" applyFont="1" applyFill="1" applyBorder="1" applyAlignment="1">
      <alignment vertical="center" wrapText="1"/>
    </xf>
    <xf numFmtId="0" fontId="5" fillId="0" borderId="33" xfId="0" applyFont="1" applyFill="1" applyBorder="1" applyAlignment="1">
      <alignment vertical="center"/>
    </xf>
    <xf numFmtId="0" fontId="2" fillId="0" borderId="34" xfId="0" applyFont="1" applyFill="1" applyBorder="1" applyAlignment="1">
      <alignment vertical="center" wrapText="1"/>
    </xf>
    <xf numFmtId="0" fontId="6" fillId="0" borderId="84" xfId="0" applyFont="1" applyFill="1" applyBorder="1" applyAlignment="1">
      <alignment horizontal="right" vertical="center" wrapText="1"/>
    </xf>
    <xf numFmtId="0" fontId="6" fillId="0" borderId="24" xfId="0" applyFont="1" applyFill="1" applyBorder="1" applyAlignment="1">
      <alignment vertical="center" wrapText="1"/>
    </xf>
    <xf numFmtId="3" fontId="37" fillId="0" borderId="84" xfId="127" applyNumberFormat="1" applyFont="1" applyFill="1" applyBorder="1">
      <alignment horizontal="right" wrapText="1" shrinkToFit="1"/>
    </xf>
    <xf numFmtId="3" fontId="42" fillId="0" borderId="84" xfId="127" applyNumberFormat="1" applyFont="1" applyFill="1" applyBorder="1">
      <alignment horizontal="right" wrapText="1" shrinkToFit="1"/>
    </xf>
    <xf numFmtId="3" fontId="42" fillId="0" borderId="84" xfId="127" applyNumberFormat="1" applyFill="1" applyBorder="1">
      <alignment horizontal="right" wrapText="1" shrinkToFit="1"/>
    </xf>
    <xf numFmtId="0" fontId="2" fillId="0" borderId="14" xfId="118" quotePrefix="1" applyFill="1" applyBorder="1" applyAlignment="1">
      <alignment horizontal="left" vertical="center" wrapText="1" indent="5" shrinkToFit="1"/>
    </xf>
    <xf numFmtId="3" fontId="42" fillId="0" borderId="25" xfId="127" applyNumberFormat="1" applyFill="1" applyBorder="1">
      <alignment horizontal="right" wrapText="1" shrinkToFit="1"/>
    </xf>
    <xf numFmtId="0" fontId="56" fillId="0" borderId="13" xfId="0" applyFont="1" applyFill="1" applyBorder="1" applyAlignment="1">
      <alignment horizontal="left" wrapText="1" indent="5"/>
    </xf>
    <xf numFmtId="0" fontId="2" fillId="0" borderId="38" xfId="118" quotePrefix="1" applyFill="1" applyBorder="1" applyAlignment="1">
      <alignment horizontal="left" vertical="center" wrapText="1" indent="5" shrinkToFit="1"/>
    </xf>
    <xf numFmtId="0" fontId="5" fillId="0" borderId="31" xfId="118" quotePrefix="1" applyFont="1" applyFill="1" applyBorder="1" applyAlignment="1">
      <alignment horizontal="left" vertical="center" wrapText="1" indent="6" shrinkToFit="1"/>
    </xf>
    <xf numFmtId="0" fontId="2" fillId="0" borderId="31" xfId="118" quotePrefix="1" applyFill="1" applyBorder="1" applyAlignment="1">
      <alignment horizontal="left" vertical="center" wrapText="1" indent="5" shrinkToFit="1"/>
    </xf>
    <xf numFmtId="0" fontId="2" fillId="0" borderId="38" xfId="118" quotePrefix="1" applyFont="1" applyFill="1" applyBorder="1" applyAlignment="1">
      <alignment horizontal="left" vertical="center" wrapText="1" indent="6" shrinkToFit="1"/>
    </xf>
    <xf numFmtId="3" fontId="2" fillId="0" borderId="60" xfId="0" applyNumberFormat="1" applyFont="1" applyFill="1" applyBorder="1" applyAlignment="1">
      <alignment horizontal="right" vertical="center"/>
    </xf>
    <xf numFmtId="3" fontId="2" fillId="0" borderId="42" xfId="0" applyNumberFormat="1" applyFont="1" applyFill="1" applyBorder="1" applyAlignment="1">
      <alignment horizontal="right" vertical="center"/>
    </xf>
    <xf numFmtId="0" fontId="2" fillId="0" borderId="41" xfId="118" quotePrefix="1" applyFont="1" applyFill="1" applyBorder="1" applyAlignment="1">
      <alignment horizontal="left" vertical="center" wrapText="1" indent="6" shrinkToFit="1"/>
    </xf>
    <xf numFmtId="0" fontId="54" fillId="52" borderId="13" xfId="0" applyFont="1" applyFill="1" applyBorder="1" applyAlignment="1">
      <alignment horizontal="center" vertical="center" wrapText="1"/>
    </xf>
    <xf numFmtId="3" fontId="2" fillId="52" borderId="84" xfId="0" applyNumberFormat="1" applyFont="1" applyFill="1" applyBorder="1" applyAlignment="1">
      <alignment vertical="center"/>
    </xf>
    <xf numFmtId="3" fontId="2" fillId="52" borderId="24" xfId="0" applyNumberFormat="1" applyFont="1" applyFill="1" applyBorder="1" applyAlignment="1">
      <alignment vertical="center"/>
    </xf>
    <xf numFmtId="3" fontId="5" fillId="52" borderId="84" xfId="0" applyNumberFormat="1" applyFont="1" applyFill="1" applyBorder="1" applyAlignment="1">
      <alignment vertical="center" wrapText="1"/>
    </xf>
    <xf numFmtId="3" fontId="5" fillId="52" borderId="24" xfId="0" applyNumberFormat="1" applyFont="1" applyFill="1" applyBorder="1" applyAlignment="1">
      <alignment vertical="center" wrapText="1"/>
    </xf>
    <xf numFmtId="3" fontId="2" fillId="0" borderId="93" xfId="0" applyNumberFormat="1" applyFont="1" applyFill="1" applyBorder="1" applyAlignment="1">
      <alignment horizontal="right" vertical="center"/>
    </xf>
    <xf numFmtId="3" fontId="42" fillId="0" borderId="89" xfId="132" applyNumberFormat="1" applyFill="1" applyBorder="1" applyAlignment="1">
      <alignment wrapText="1" shrinkToFit="1"/>
    </xf>
    <xf numFmtId="0" fontId="37" fillId="0" borderId="14" xfId="132" applyNumberFormat="1" applyFont="1" applyBorder="1" applyAlignment="1">
      <alignment horizontal="left" wrapText="1" indent="2" shrinkToFit="1"/>
    </xf>
    <xf numFmtId="3" fontId="42" fillId="0" borderId="93" xfId="132" applyNumberFormat="1" applyFont="1" applyFill="1" applyBorder="1" applyAlignment="1">
      <alignment wrapText="1" shrinkToFit="1"/>
    </xf>
    <xf numFmtId="3" fontId="37" fillId="0" borderId="84" xfId="132" applyNumberFormat="1" applyFont="1" applyFill="1" applyBorder="1" applyAlignment="1">
      <alignment wrapText="1" shrinkToFit="1"/>
    </xf>
    <xf numFmtId="3" fontId="2" fillId="0" borderId="103" xfId="0" applyNumberFormat="1" applyFont="1" applyFill="1" applyBorder="1" applyAlignment="1">
      <alignment horizontal="right" vertical="center"/>
    </xf>
    <xf numFmtId="0" fontId="2" fillId="0" borderId="84" xfId="0" applyFont="1" applyFill="1" applyBorder="1" applyAlignment="1">
      <alignment horizontal="right" vertical="center"/>
    </xf>
    <xf numFmtId="0" fontId="2" fillId="0" borderId="13" xfId="0" applyFont="1" applyFill="1" applyBorder="1" applyAlignment="1">
      <alignment horizontal="right" vertical="center"/>
    </xf>
    <xf numFmtId="0" fontId="2" fillId="0" borderId="24" xfId="0" applyFont="1" applyFill="1" applyBorder="1" applyAlignment="1">
      <alignment horizontal="right" vertical="center"/>
    </xf>
    <xf numFmtId="0" fontId="2" fillId="0" borderId="48" xfId="0" applyFont="1" applyFill="1" applyBorder="1" applyAlignment="1">
      <alignment horizontal="right" vertical="center"/>
    </xf>
    <xf numFmtId="0" fontId="2" fillId="0" borderId="51" xfId="0" applyFont="1" applyFill="1" applyBorder="1" applyAlignment="1">
      <alignment horizontal="right" vertical="center"/>
    </xf>
    <xf numFmtId="0" fontId="2" fillId="0" borderId="49" xfId="0" applyFont="1" applyFill="1" applyBorder="1" applyAlignment="1">
      <alignment horizontal="right" vertical="center"/>
    </xf>
    <xf numFmtId="0" fontId="56" fillId="0" borderId="0" xfId="0" applyFont="1" applyFill="1" applyBorder="1" applyAlignment="1">
      <alignment horizontal="left" wrapText="1" indent="2"/>
    </xf>
    <xf numFmtId="3" fontId="56" fillId="0" borderId="0" xfId="0" applyNumberFormat="1" applyFont="1" applyFill="1" applyBorder="1" applyAlignment="1">
      <alignment wrapText="1"/>
    </xf>
    <xf numFmtId="0" fontId="2" fillId="0" borderId="0" xfId="114" quotePrefix="1" applyFill="1" applyBorder="1" applyAlignment="1">
      <alignment horizontal="left" wrapText="1" indent="3" shrinkToFit="1"/>
    </xf>
    <xf numFmtId="3" fontId="42" fillId="0" borderId="84" xfId="132" applyNumberFormat="1" applyFont="1" applyFill="1" applyBorder="1" applyAlignment="1">
      <alignment wrapText="1" shrinkToFit="1"/>
    </xf>
    <xf numFmtId="0" fontId="42" fillId="0" borderId="13" xfId="132" applyNumberFormat="1" applyFont="1" applyFill="1" applyBorder="1" applyAlignment="1">
      <alignment horizontal="left" wrapText="1" indent="7" shrinkToFit="1"/>
    </xf>
    <xf numFmtId="0" fontId="37" fillId="0" borderId="14" xfId="132" applyNumberFormat="1" applyFont="1" applyFill="1" applyBorder="1" applyAlignment="1">
      <alignment horizontal="left" wrapText="1" indent="2" shrinkToFit="1"/>
    </xf>
    <xf numFmtId="3" fontId="2" fillId="0" borderId="103" xfId="0" applyNumberFormat="1" applyFont="1" applyBorder="1" applyAlignment="1">
      <alignment horizontal="right" vertical="center"/>
    </xf>
    <xf numFmtId="3" fontId="42" fillId="0" borderId="103" xfId="127" applyNumberFormat="1" applyBorder="1">
      <alignment horizontal="right" wrapText="1" shrinkToFit="1"/>
    </xf>
    <xf numFmtId="0" fontId="76" fillId="0" borderId="0" xfId="81" applyFont="1"/>
    <xf numFmtId="164" fontId="2" fillId="0" borderId="0" xfId="0" applyNumberFormat="1" applyFont="1" applyBorder="1" applyAlignment="1">
      <alignment vertical="center" wrapText="1"/>
    </xf>
    <xf numFmtId="164" fontId="2" fillId="0" borderId="0" xfId="0" applyNumberFormat="1" applyFont="1" applyBorder="1" applyAlignment="1">
      <alignment horizontal="center" wrapText="1"/>
    </xf>
    <xf numFmtId="0" fontId="28" fillId="0" borderId="36" xfId="0" applyFont="1" applyBorder="1" applyAlignment="1">
      <alignment vertical="center" wrapText="1"/>
    </xf>
    <xf numFmtId="0" fontId="28" fillId="0" borderId="57" xfId="57" applyFont="1" applyFill="1" applyBorder="1" applyAlignment="1">
      <alignment vertical="center" wrapText="1"/>
    </xf>
    <xf numFmtId="164" fontId="2" fillId="0" borderId="84" xfId="81" applyNumberFormat="1" applyFont="1" applyFill="1" applyBorder="1" applyAlignment="1">
      <alignment vertical="center" wrapText="1"/>
    </xf>
    <xf numFmtId="164" fontId="2" fillId="0" borderId="87" xfId="81" applyNumberFormat="1" applyFont="1" applyFill="1" applyBorder="1" applyAlignment="1">
      <alignment vertical="center" wrapText="1"/>
    </xf>
    <xf numFmtId="164" fontId="5" fillId="53" borderId="31" xfId="81" applyNumberFormat="1" applyFont="1" applyFill="1" applyBorder="1" applyAlignment="1">
      <alignment vertical="center" wrapText="1"/>
    </xf>
    <xf numFmtId="164" fontId="2" fillId="53" borderId="84" xfId="81" applyNumberFormat="1" applyFont="1" applyFill="1" applyBorder="1" applyAlignment="1">
      <alignment vertical="center" wrapText="1"/>
    </xf>
    <xf numFmtId="164" fontId="2" fillId="53" borderId="87" xfId="81" applyNumberFormat="1" applyFont="1" applyFill="1" applyBorder="1" applyAlignment="1">
      <alignment wrapText="1"/>
    </xf>
    <xf numFmtId="164" fontId="5" fillId="53" borderId="89" xfId="81" applyNumberFormat="1" applyFont="1" applyFill="1" applyBorder="1" applyAlignment="1">
      <alignment wrapText="1"/>
    </xf>
    <xf numFmtId="164" fontId="2" fillId="53" borderId="84" xfId="81" applyNumberFormat="1" applyFont="1" applyFill="1" applyBorder="1" applyAlignment="1">
      <alignment wrapText="1"/>
    </xf>
    <xf numFmtId="0" fontId="3" fillId="0" borderId="0" xfId="81" applyFont="1" applyAlignment="1">
      <alignment vertical="center"/>
    </xf>
    <xf numFmtId="0" fontId="54" fillId="0" borderId="31" xfId="0" applyFont="1" applyBorder="1" applyAlignment="1">
      <alignment horizontal="left" wrapText="1" indent="1"/>
    </xf>
    <xf numFmtId="0" fontId="54" fillId="0" borderId="89" xfId="0" applyFont="1" applyBorder="1" applyAlignment="1">
      <alignment horizontal="left" wrapText="1" indent="1"/>
    </xf>
    <xf numFmtId="3" fontId="3" fillId="0" borderId="0" xfId="81" applyNumberFormat="1" applyFont="1" applyAlignment="1">
      <alignment vertical="center"/>
    </xf>
    <xf numFmtId="0" fontId="56" fillId="0" borderId="31" xfId="0" applyFont="1" applyBorder="1" applyAlignment="1">
      <alignment horizontal="left" wrapText="1" indent="2"/>
    </xf>
    <xf numFmtId="164" fontId="2" fillId="0" borderId="87" xfId="81" applyNumberFormat="1" applyFont="1" applyBorder="1" applyAlignment="1">
      <alignment horizontal="right"/>
    </xf>
    <xf numFmtId="0" fontId="56" fillId="0" borderId="89" xfId="0" applyFont="1" applyBorder="1" applyAlignment="1">
      <alignment horizontal="left" wrapText="1" indent="2"/>
    </xf>
    <xf numFmtId="0" fontId="56" fillId="0" borderId="89" xfId="0" applyFont="1" applyBorder="1" applyAlignment="1">
      <alignment horizontal="left" wrapText="1" indent="3"/>
    </xf>
    <xf numFmtId="0" fontId="56" fillId="0" borderId="31" xfId="0" applyFont="1" applyBorder="1" applyAlignment="1">
      <alignment horizontal="left" wrapText="1" indent="3"/>
    </xf>
    <xf numFmtId="0" fontId="56" fillId="0" borderId="89" xfId="0" applyFont="1" applyBorder="1" applyAlignment="1">
      <alignment horizontal="left" wrapText="1" indent="4"/>
    </xf>
    <xf numFmtId="0" fontId="56" fillId="0" borderId="31" xfId="0" applyFont="1" applyBorder="1" applyAlignment="1">
      <alignment horizontal="left" wrapText="1" indent="4"/>
    </xf>
    <xf numFmtId="0" fontId="56" fillId="0" borderId="89" xfId="0" applyFont="1" applyBorder="1" applyAlignment="1">
      <alignment horizontal="left" wrapText="1" indent="5"/>
    </xf>
    <xf numFmtId="0" fontId="56" fillId="0" borderId="31" xfId="0" applyFont="1" applyBorder="1" applyAlignment="1">
      <alignment horizontal="left" wrapText="1" indent="5"/>
    </xf>
    <xf numFmtId="0" fontId="1" fillId="0" borderId="0" xfId="81" applyFont="1" applyAlignment="1"/>
    <xf numFmtId="0" fontId="29" fillId="0" borderId="0" xfId="0" applyFont="1" applyAlignment="1"/>
    <xf numFmtId="0" fontId="4" fillId="0" borderId="0" xfId="81" applyFont="1" applyFill="1" applyAlignment="1">
      <alignment vertical="center"/>
    </xf>
    <xf numFmtId="164" fontId="6" fillId="0" borderId="31" xfId="81" applyNumberFormat="1" applyFont="1" applyFill="1" applyBorder="1" applyAlignment="1">
      <alignment vertical="center" wrapText="1"/>
    </xf>
    <xf numFmtId="164" fontId="6" fillId="0" borderId="84" xfId="81" applyNumberFormat="1" applyFont="1" applyFill="1" applyBorder="1" applyAlignment="1">
      <alignment vertical="center" wrapText="1"/>
    </xf>
    <xf numFmtId="164" fontId="6" fillId="0" borderId="87" xfId="81" applyNumberFormat="1" applyFont="1" applyFill="1" applyBorder="1" applyAlignment="1">
      <alignment wrapText="1"/>
    </xf>
    <xf numFmtId="0" fontId="71" fillId="0" borderId="0" xfId="0" applyFont="1" applyFill="1"/>
    <xf numFmtId="0" fontId="71" fillId="0" borderId="0" xfId="0" applyFont="1" applyFill="1" applyAlignment="1"/>
    <xf numFmtId="0" fontId="42" fillId="0" borderId="31" xfId="132" applyNumberFormat="1" applyFont="1" applyBorder="1" applyAlignment="1">
      <alignment horizontal="left" wrapText="1" indent="3" shrinkToFit="1"/>
    </xf>
    <xf numFmtId="0" fontId="42" fillId="0" borderId="31" xfId="132" applyNumberFormat="1" applyFont="1" applyBorder="1" applyAlignment="1">
      <alignment horizontal="left" wrapText="1" indent="5" shrinkToFit="1"/>
    </xf>
    <xf numFmtId="0" fontId="42" fillId="0" borderId="31" xfId="132" applyNumberFormat="1" applyFont="1" applyBorder="1" applyAlignment="1">
      <alignment horizontal="left" wrapText="1" indent="6" shrinkToFit="1"/>
    </xf>
    <xf numFmtId="164" fontId="5" fillId="0" borderId="87" xfId="81" applyNumberFormat="1" applyFont="1" applyBorder="1" applyAlignment="1">
      <alignment horizontal="right"/>
    </xf>
    <xf numFmtId="0" fontId="42" fillId="0" borderId="31" xfId="132" applyNumberFormat="1" applyFont="1" applyBorder="1" applyAlignment="1">
      <alignment horizontal="left" wrapText="1" shrinkToFit="1"/>
    </xf>
    <xf numFmtId="0" fontId="79" fillId="0" borderId="0" xfId="0" applyFont="1" applyAlignment="1"/>
    <xf numFmtId="0" fontId="42" fillId="0" borderId="31" xfId="132" applyNumberFormat="1" applyFont="1" applyBorder="1" applyAlignment="1">
      <alignment horizontal="left" wrapText="1" indent="2" shrinkToFit="1"/>
    </xf>
    <xf numFmtId="0" fontId="42" fillId="0" borderId="38" xfId="132" applyNumberFormat="1" applyFont="1" applyBorder="1" applyAlignment="1">
      <alignment horizontal="left" wrapText="1" indent="4" shrinkToFit="1"/>
    </xf>
    <xf numFmtId="3" fontId="2" fillId="0" borderId="42" xfId="0" applyNumberFormat="1" applyFont="1" applyFill="1" applyBorder="1" applyAlignment="1">
      <alignment horizontal="right"/>
    </xf>
    <xf numFmtId="0" fontId="42" fillId="0" borderId="41" xfId="132" applyNumberFormat="1" applyFont="1" applyBorder="1" applyAlignment="1">
      <alignment horizontal="left" wrapText="1" indent="4" shrinkToFit="1"/>
    </xf>
    <xf numFmtId="3" fontId="42" fillId="0" borderId="27" xfId="132" applyNumberFormat="1" applyFont="1" applyBorder="1" applyAlignment="1">
      <alignment wrapText="1" shrinkToFit="1"/>
    </xf>
    <xf numFmtId="164" fontId="5" fillId="0" borderId="60" xfId="81" applyNumberFormat="1" applyFont="1" applyBorder="1" applyAlignment="1">
      <alignment horizontal="right"/>
    </xf>
    <xf numFmtId="164" fontId="5" fillId="0" borderId="0" xfId="79" applyNumberFormat="1" applyFont="1" applyFill="1" applyBorder="1" applyAlignment="1">
      <alignment vertical="center" wrapText="1"/>
    </xf>
    <xf numFmtId="164" fontId="5" fillId="0" borderId="0" xfId="79" applyNumberFormat="1" applyFont="1" applyFill="1" applyBorder="1" applyAlignment="1">
      <alignment horizontal="center" wrapText="1"/>
    </xf>
    <xf numFmtId="0" fontId="5" fillId="0" borderId="0" xfId="0" applyFont="1" applyBorder="1" applyAlignment="1">
      <alignment horizontal="justify" vertical="center"/>
    </xf>
    <xf numFmtId="3" fontId="5" fillId="0" borderId="0" xfId="0" applyNumberFormat="1" applyFont="1" applyFill="1" applyBorder="1" applyAlignment="1">
      <alignment vertical="center"/>
    </xf>
    <xf numFmtId="164" fontId="2" fillId="0" borderId="24" xfId="81" applyNumberFormat="1" applyFont="1" applyBorder="1" applyAlignment="1">
      <alignment horizontal="right"/>
    </xf>
    <xf numFmtId="0" fontId="56" fillId="0" borderId="41" xfId="0" applyFont="1" applyBorder="1" applyAlignment="1">
      <alignment horizontal="left" wrapText="1" indent="5"/>
    </xf>
    <xf numFmtId="164" fontId="2" fillId="0" borderId="103" xfId="81" applyNumberFormat="1" applyFont="1" applyBorder="1" applyAlignment="1">
      <alignment horizontal="right"/>
    </xf>
    <xf numFmtId="0" fontId="29" fillId="0" borderId="0" xfId="0" applyFont="1" applyFill="1" applyAlignment="1"/>
    <xf numFmtId="164" fontId="2" fillId="0" borderId="60" xfId="81" applyNumberFormat="1" applyFont="1" applyBorder="1" applyAlignment="1">
      <alignment horizontal="right"/>
    </xf>
    <xf numFmtId="164" fontId="5" fillId="53" borderId="89" xfId="81" applyNumberFormat="1" applyFont="1" applyFill="1" applyBorder="1" applyAlignment="1">
      <alignment vertical="center" wrapText="1"/>
    </xf>
    <xf numFmtId="164" fontId="2" fillId="0" borderId="87" xfId="81" applyNumberFormat="1" applyFont="1" applyBorder="1" applyAlignment="1">
      <alignment horizontal="right" vertical="center"/>
    </xf>
    <xf numFmtId="0" fontId="2" fillId="0" borderId="41" xfId="0" applyFont="1" applyBorder="1" applyAlignment="1">
      <alignment horizontal="left" vertical="center" wrapText="1" indent="3"/>
    </xf>
    <xf numFmtId="0" fontId="56" fillId="0" borderId="47" xfId="0" applyFont="1" applyBorder="1" applyAlignment="1">
      <alignment horizontal="left" wrapText="1" indent="3"/>
    </xf>
    <xf numFmtId="164" fontId="2" fillId="0" borderId="60" xfId="81" applyNumberFormat="1" applyFont="1" applyBorder="1" applyAlignment="1">
      <alignment horizontal="right" vertical="center"/>
    </xf>
    <xf numFmtId="0" fontId="2" fillId="0" borderId="31" xfId="0" applyFont="1" applyBorder="1" applyAlignment="1">
      <alignment horizontal="left" vertical="center" wrapText="1" indent="2"/>
    </xf>
    <xf numFmtId="0" fontId="2" fillId="0" borderId="41" xfId="0" applyFont="1" applyFill="1" applyBorder="1" applyAlignment="1">
      <alignment horizontal="left" vertical="top" wrapText="1" indent="4"/>
    </xf>
    <xf numFmtId="164" fontId="2" fillId="0" borderId="89" xfId="81" applyNumberFormat="1" applyFont="1" applyFill="1" applyBorder="1" applyAlignment="1">
      <alignment wrapText="1"/>
    </xf>
    <xf numFmtId="164" fontId="2" fillId="53" borderId="89" xfId="81" applyNumberFormat="1" applyFont="1" applyFill="1" applyBorder="1" applyAlignment="1">
      <alignment wrapText="1"/>
    </xf>
    <xf numFmtId="164" fontId="2" fillId="0" borderId="89" xfId="81" applyNumberFormat="1" applyFont="1" applyBorder="1" applyAlignment="1">
      <alignment horizontal="right"/>
    </xf>
    <xf numFmtId="0" fontId="2" fillId="0" borderId="31" xfId="0" applyFont="1" applyBorder="1" applyAlignment="1">
      <alignment horizontal="left" vertical="center" wrapText="1" indent="4"/>
    </xf>
    <xf numFmtId="0" fontId="2" fillId="0" borderId="41" xfId="0" applyFont="1" applyBorder="1" applyAlignment="1">
      <alignment horizontal="left" vertical="center" wrapText="1" indent="2"/>
    </xf>
    <xf numFmtId="3" fontId="2" fillId="0" borderId="47" xfId="0" applyNumberFormat="1" applyFont="1" applyFill="1" applyBorder="1" applyAlignment="1">
      <alignment horizontal="right"/>
    </xf>
    <xf numFmtId="164" fontId="2" fillId="0" borderId="37" xfId="81" applyNumberFormat="1" applyFont="1" applyFill="1" applyBorder="1" applyAlignment="1">
      <alignment wrapText="1"/>
    </xf>
    <xf numFmtId="0" fontId="56" fillId="0" borderId="41" xfId="0" applyFont="1" applyBorder="1" applyAlignment="1">
      <alignment horizontal="left" wrapText="1" indent="3"/>
    </xf>
    <xf numFmtId="164" fontId="5" fillId="0" borderId="0" xfId="81" applyNumberFormat="1" applyFont="1" applyFill="1" applyBorder="1" applyAlignment="1">
      <alignment vertical="center" wrapText="1"/>
    </xf>
    <xf numFmtId="0" fontId="5" fillId="0" borderId="0" xfId="0" applyFont="1" applyBorder="1" applyAlignment="1">
      <alignment horizontal="left" vertical="center" indent="1"/>
    </xf>
    <xf numFmtId="0" fontId="56" fillId="0" borderId="31" xfId="0" applyFont="1" applyBorder="1" applyAlignment="1">
      <alignment wrapText="1"/>
    </xf>
    <xf numFmtId="0" fontId="54" fillId="0" borderId="31" xfId="0" applyFont="1" applyBorder="1" applyAlignment="1">
      <alignment horizontal="center" wrapText="1"/>
    </xf>
    <xf numFmtId="0" fontId="72" fillId="0" borderId="31" xfId="0" applyFont="1" applyBorder="1" applyAlignment="1">
      <alignment wrapText="1"/>
    </xf>
    <xf numFmtId="0" fontId="54" fillId="0" borderId="31" xfId="0" applyFont="1" applyBorder="1" applyAlignment="1">
      <alignment wrapText="1"/>
    </xf>
    <xf numFmtId="3" fontId="2" fillId="0" borderId="60" xfId="0" applyNumberFormat="1" applyFont="1" applyFill="1" applyBorder="1" applyAlignment="1">
      <alignment horizontal="right"/>
    </xf>
    <xf numFmtId="3" fontId="1" fillId="0" borderId="0" xfId="81" applyNumberFormat="1" applyFont="1" applyAlignment="1"/>
    <xf numFmtId="164" fontId="2" fillId="0" borderId="37" xfId="0" applyNumberFormat="1" applyFont="1" applyFill="1" applyBorder="1" applyAlignment="1"/>
    <xf numFmtId="0" fontId="28" fillId="0" borderId="57" xfId="57" applyFont="1" applyFill="1" applyBorder="1" applyAlignment="1">
      <alignment vertical="top" wrapText="1"/>
    </xf>
    <xf numFmtId="164" fontId="2" fillId="0" borderId="28" xfId="0" applyNumberFormat="1" applyFont="1" applyFill="1" applyBorder="1" applyAlignment="1"/>
    <xf numFmtId="0" fontId="5" fillId="0" borderId="0" xfId="79" applyFont="1" applyFill="1"/>
    <xf numFmtId="164" fontId="5" fillId="53" borderId="84" xfId="81" applyNumberFormat="1" applyFont="1" applyFill="1" applyBorder="1" applyAlignment="1">
      <alignment vertical="center" wrapText="1"/>
    </xf>
    <xf numFmtId="164" fontId="5" fillId="53" borderId="87" xfId="81" applyNumberFormat="1" applyFont="1" applyFill="1" applyBorder="1" applyAlignment="1">
      <alignment wrapText="1"/>
    </xf>
    <xf numFmtId="164" fontId="5" fillId="53" borderId="87" xfId="81" applyNumberFormat="1" applyFont="1" applyFill="1" applyBorder="1" applyAlignment="1">
      <alignment vertical="center" wrapText="1"/>
    </xf>
    <xf numFmtId="3" fontId="5" fillId="0" borderId="84" xfId="0" applyNumberFormat="1" applyFont="1" applyBorder="1" applyAlignment="1"/>
    <xf numFmtId="3" fontId="5" fillId="0" borderId="84" xfId="0" applyNumberFormat="1" applyFont="1" applyFill="1" applyBorder="1" applyAlignment="1"/>
    <xf numFmtId="0" fontId="2" fillId="0" borderId="89" xfId="0" applyFont="1" applyBorder="1" applyAlignment="1">
      <alignment horizontal="left" vertical="center" wrapText="1" indent="2"/>
    </xf>
    <xf numFmtId="0" fontId="2" fillId="0" borderId="89" xfId="0" applyFont="1" applyBorder="1" applyAlignment="1">
      <alignment horizontal="left" vertical="center" wrapText="1" indent="1"/>
    </xf>
    <xf numFmtId="164" fontId="2" fillId="0" borderId="31" xfId="0" applyNumberFormat="1" applyFont="1" applyFill="1" applyBorder="1" applyAlignment="1">
      <alignment wrapText="1"/>
    </xf>
    <xf numFmtId="0" fontId="2" fillId="0" borderId="89" xfId="0" applyFont="1" applyBorder="1" applyAlignment="1">
      <alignment vertical="center" wrapText="1"/>
    </xf>
    <xf numFmtId="164" fontId="5" fillId="0" borderId="31" xfId="0" applyNumberFormat="1" applyFont="1" applyFill="1" applyBorder="1" applyAlignment="1">
      <alignment horizontal="center" wrapText="1"/>
    </xf>
    <xf numFmtId="0" fontId="3" fillId="0" borderId="89" xfId="0" applyFont="1" applyFill="1" applyBorder="1" applyAlignment="1">
      <alignment horizontal="center" vertical="center" wrapText="1"/>
    </xf>
    <xf numFmtId="0" fontId="5" fillId="0" borderId="84" xfId="132" applyNumberFormat="1" applyFont="1" applyFill="1" applyBorder="1" applyAlignment="1">
      <alignment wrapText="1" shrinkToFit="1"/>
    </xf>
    <xf numFmtId="0" fontId="5" fillId="0" borderId="31" xfId="132" applyNumberFormat="1" applyFont="1" applyFill="1" applyBorder="1" applyAlignment="1">
      <alignment wrapText="1" shrinkToFit="1"/>
    </xf>
    <xf numFmtId="0" fontId="5" fillId="0" borderId="89" xfId="132" applyNumberFormat="1" applyFont="1" applyFill="1" applyBorder="1" applyAlignment="1">
      <alignment wrapText="1" shrinkToFit="1"/>
    </xf>
    <xf numFmtId="0" fontId="5" fillId="0" borderId="84" xfId="79" applyFont="1" applyFill="1" applyBorder="1" applyAlignment="1"/>
    <xf numFmtId="164" fontId="5" fillId="0" borderId="87" xfId="79" applyNumberFormat="1" applyFont="1" applyFill="1" applyBorder="1"/>
    <xf numFmtId="0" fontId="2" fillId="0" borderId="84" xfId="132" applyNumberFormat="1" applyFont="1" applyFill="1" applyBorder="1" applyAlignment="1">
      <alignment wrapText="1" shrinkToFit="1"/>
    </xf>
    <xf numFmtId="164" fontId="2" fillId="0" borderId="41" xfId="0" applyNumberFormat="1" applyFont="1" applyFill="1" applyBorder="1" applyAlignment="1">
      <alignment wrapText="1"/>
    </xf>
    <xf numFmtId="164" fontId="2" fillId="0" borderId="27" xfId="0" applyNumberFormat="1" applyFont="1" applyFill="1" applyBorder="1" applyAlignment="1"/>
    <xf numFmtId="164" fontId="2" fillId="0" borderId="60" xfId="0" applyNumberFormat="1" applyFont="1" applyFill="1" applyBorder="1" applyAlignment="1"/>
    <xf numFmtId="0" fontId="2" fillId="0" borderId="47" xfId="0" applyFont="1" applyBorder="1" applyAlignment="1">
      <alignment horizontal="left" vertical="center" wrapText="1" indent="3"/>
    </xf>
    <xf numFmtId="3" fontId="2" fillId="0" borderId="27" xfId="0" applyNumberFormat="1" applyFont="1" applyFill="1" applyBorder="1" applyAlignment="1"/>
    <xf numFmtId="0" fontId="6" fillId="0" borderId="0" xfId="81" applyFont="1" applyFill="1" applyAlignment="1">
      <alignment vertical="center"/>
    </xf>
    <xf numFmtId="164" fontId="6" fillId="0" borderId="87" xfId="81" applyNumberFormat="1" applyFont="1" applyFill="1" applyBorder="1" applyAlignment="1">
      <alignment vertical="center" wrapText="1"/>
    </xf>
    <xf numFmtId="0" fontId="37" fillId="0" borderId="89" xfId="132" applyNumberFormat="1" applyFont="1" applyBorder="1" applyAlignment="1">
      <alignment horizontal="left" wrapText="1" indent="2" shrinkToFit="1"/>
    </xf>
    <xf numFmtId="0" fontId="42" fillId="0" borderId="89" xfId="132" applyNumberFormat="1" applyFont="1" applyBorder="1" applyAlignment="1">
      <alignment horizontal="left" wrapText="1" indent="3" shrinkToFit="1"/>
    </xf>
    <xf numFmtId="0" fontId="42" fillId="0" borderId="89" xfId="132" applyNumberFormat="1" applyFont="1" applyBorder="1" applyAlignment="1">
      <alignment horizontal="left" wrapText="1" indent="4" shrinkToFit="1"/>
    </xf>
    <xf numFmtId="0" fontId="42" fillId="0" borderId="89" xfId="132" applyNumberFormat="1" applyFont="1" applyBorder="1" applyAlignment="1">
      <alignment horizontal="left" wrapText="1" indent="5" shrinkToFit="1"/>
    </xf>
    <xf numFmtId="0" fontId="42" fillId="0" borderId="89" xfId="132" applyNumberFormat="1" applyFont="1" applyBorder="1" applyAlignment="1">
      <alignment horizontal="left" wrapText="1" indent="6" shrinkToFit="1"/>
    </xf>
    <xf numFmtId="0" fontId="42" fillId="0" borderId="89" xfId="132" applyNumberFormat="1" applyFont="1" applyBorder="1" applyAlignment="1">
      <alignment horizontal="left" wrapText="1" indent="7" shrinkToFit="1"/>
    </xf>
    <xf numFmtId="0" fontId="5" fillId="0" borderId="31" xfId="0" applyFont="1" applyBorder="1" applyAlignment="1">
      <alignment horizontal="left" vertical="center" wrapText="1" indent="1"/>
    </xf>
    <xf numFmtId="0" fontId="2" fillId="0" borderId="31" xfId="0" applyFont="1" applyFill="1" applyBorder="1" applyAlignment="1">
      <alignment horizontal="left" vertical="top" indent="3"/>
    </xf>
    <xf numFmtId="0" fontId="42" fillId="0" borderId="47" xfId="132" applyNumberFormat="1" applyFont="1" applyBorder="1" applyAlignment="1">
      <alignment horizontal="left" wrapText="1" indent="4" shrinkToFit="1"/>
    </xf>
    <xf numFmtId="164" fontId="5" fillId="0" borderId="89" xfId="81" applyNumberFormat="1" applyFont="1" applyFill="1" applyBorder="1" applyAlignment="1">
      <alignment horizontal="center" vertical="center" wrapText="1"/>
    </xf>
    <xf numFmtId="164" fontId="5" fillId="0" borderId="89" xfId="81" applyNumberFormat="1" applyFont="1" applyFill="1" applyBorder="1" applyAlignment="1">
      <alignment horizontal="left" wrapText="1"/>
    </xf>
    <xf numFmtId="0" fontId="2" fillId="0" borderId="0" xfId="81" applyFont="1" applyFill="1" applyAlignment="1">
      <alignment vertical="center"/>
    </xf>
    <xf numFmtId="164" fontId="5" fillId="0" borderId="87" xfId="81" applyNumberFormat="1" applyFont="1" applyBorder="1" applyAlignment="1">
      <alignment horizontal="right" vertical="center"/>
    </xf>
    <xf numFmtId="0" fontId="5" fillId="0" borderId="56" xfId="0" applyFont="1" applyBorder="1" applyAlignment="1">
      <alignment horizontal="left" vertical="center" wrapText="1" indent="1"/>
    </xf>
    <xf numFmtId="164" fontId="5" fillId="0" borderId="59" xfId="81" applyNumberFormat="1" applyFont="1" applyBorder="1" applyAlignment="1">
      <alignment horizontal="right"/>
    </xf>
    <xf numFmtId="164" fontId="5" fillId="0" borderId="59" xfId="81" applyNumberFormat="1" applyFont="1" applyBorder="1" applyAlignment="1">
      <alignment horizontal="right" vertical="center"/>
    </xf>
    <xf numFmtId="0" fontId="2" fillId="0" borderId="0" xfId="78" applyFont="1" applyFill="1" applyBorder="1" applyAlignment="1">
      <alignment horizontal="left" vertical="center" wrapText="1"/>
    </xf>
    <xf numFmtId="0" fontId="2" fillId="0" borderId="87" xfId="79" applyFont="1" applyFill="1" applyBorder="1" applyAlignment="1"/>
    <xf numFmtId="0" fontId="2" fillId="0" borderId="89" xfId="78" applyFont="1" applyFill="1" applyBorder="1" applyAlignment="1">
      <alignment vertical="top" wrapText="1"/>
    </xf>
    <xf numFmtId="0" fontId="2" fillId="0" borderId="84" xfId="78" applyFont="1" applyFill="1" applyBorder="1" applyAlignment="1">
      <alignment vertical="top" wrapText="1"/>
    </xf>
    <xf numFmtId="0" fontId="2" fillId="0" borderId="87" xfId="78" applyFont="1" applyFill="1" applyBorder="1" applyAlignment="1">
      <alignment vertical="top" wrapText="1"/>
    </xf>
    <xf numFmtId="0" fontId="2" fillId="0" borderId="31" xfId="79" applyFont="1" applyFill="1" applyBorder="1"/>
    <xf numFmtId="0" fontId="2" fillId="0" borderId="84" xfId="79" applyFont="1" applyFill="1" applyBorder="1" applyAlignment="1"/>
    <xf numFmtId="0" fontId="2" fillId="0" borderId="87" xfId="79" applyFont="1" applyFill="1" applyBorder="1"/>
    <xf numFmtId="0" fontId="6" fillId="0" borderId="89" xfId="132" applyNumberFormat="1" applyFont="1" applyFill="1" applyBorder="1" applyAlignment="1">
      <alignment horizontal="left" wrapText="1" indent="1" shrinkToFit="1"/>
    </xf>
    <xf numFmtId="0" fontId="2" fillId="0" borderId="0" xfId="79" applyFont="1" applyFill="1" applyAlignment="1"/>
    <xf numFmtId="0" fontId="5" fillId="0" borderId="0" xfId="79" applyFont="1" applyFill="1" applyAlignment="1"/>
    <xf numFmtId="0" fontId="6" fillId="0" borderId="31" xfId="132" applyNumberFormat="1" applyFont="1" applyFill="1" applyBorder="1" applyAlignment="1">
      <alignment horizontal="left" vertical="top" wrapText="1" indent="1" shrinkToFit="1"/>
    </xf>
    <xf numFmtId="164" fontId="5" fillId="0" borderId="31" xfId="81" applyNumberFormat="1" applyFont="1" applyFill="1" applyBorder="1" applyAlignment="1">
      <alignment horizontal="left" wrapText="1"/>
    </xf>
    <xf numFmtId="0" fontId="42" fillId="0" borderId="31" xfId="132" applyNumberFormat="1" applyFont="1" applyBorder="1" applyAlignment="1">
      <alignment horizontal="left" wrapText="1" indent="7" shrinkToFit="1"/>
    </xf>
    <xf numFmtId="0" fontId="42" fillId="0" borderId="41" xfId="132" applyNumberFormat="1" applyFont="1" applyBorder="1" applyAlignment="1">
      <alignment horizontal="left" wrapText="1" indent="5" shrinkToFit="1"/>
    </xf>
    <xf numFmtId="3" fontId="42" fillId="0" borderId="24" xfId="127" applyNumberFormat="1" applyFill="1" applyBorder="1">
      <alignment horizontal="right" wrapText="1" shrinkToFit="1"/>
    </xf>
    <xf numFmtId="0" fontId="5" fillId="0" borderId="20" xfId="0" applyFont="1" applyFill="1" applyBorder="1" applyAlignment="1">
      <alignment vertical="center" wrapText="1"/>
    </xf>
    <xf numFmtId="0" fontId="5" fillId="0" borderId="28" xfId="0" applyFont="1" applyFill="1" applyBorder="1" applyAlignment="1">
      <alignment horizontal="right" vertical="center" wrapText="1"/>
    </xf>
    <xf numFmtId="0" fontId="5" fillId="0" borderId="22" xfId="0" applyFont="1" applyFill="1" applyBorder="1" applyAlignment="1">
      <alignment vertical="center" wrapText="1"/>
    </xf>
    <xf numFmtId="3" fontId="5" fillId="0" borderId="103" xfId="0" applyNumberFormat="1" applyFont="1" applyBorder="1" applyAlignment="1">
      <alignment horizontal="right" vertical="center"/>
    </xf>
    <xf numFmtId="0" fontId="37" fillId="52" borderId="84" xfId="134" applyNumberFormat="1" applyFont="1" applyFill="1" applyBorder="1">
      <alignment horizontal="left" wrapText="1" indent="1" shrinkToFit="1"/>
    </xf>
    <xf numFmtId="0" fontId="56" fillId="0" borderId="13" xfId="0" applyFont="1" applyBorder="1" applyAlignment="1">
      <alignment horizontal="left" wrapText="1" indent="1"/>
    </xf>
    <xf numFmtId="0" fontId="56" fillId="0" borderId="13" xfId="0" applyFont="1" applyBorder="1" applyAlignment="1">
      <alignment horizontal="left" wrapText="1" indent="2"/>
    </xf>
    <xf numFmtId="0" fontId="56" fillId="0" borderId="13" xfId="0" applyFont="1" applyBorder="1" applyAlignment="1">
      <alignment horizontal="left" wrapText="1" indent="3"/>
    </xf>
    <xf numFmtId="3" fontId="2" fillId="54" borderId="24" xfId="0" applyNumberFormat="1" applyFont="1" applyFill="1" applyBorder="1" applyAlignment="1">
      <alignment horizontal="right"/>
    </xf>
    <xf numFmtId="0" fontId="42" fillId="54" borderId="13" xfId="132" applyNumberFormat="1" applyFill="1" applyBorder="1" applyAlignment="1">
      <alignment horizontal="left" wrapText="1" indent="7" shrinkToFit="1"/>
    </xf>
    <xf numFmtId="0" fontId="56" fillId="0" borderId="13" xfId="0" applyFont="1" applyBorder="1" applyAlignment="1">
      <alignment horizontal="left" wrapText="1" indent="4"/>
    </xf>
    <xf numFmtId="0" fontId="56" fillId="0" borderId="13" xfId="0" applyFont="1" applyBorder="1" applyAlignment="1">
      <alignment horizontal="left" wrapText="1" indent="5"/>
    </xf>
    <xf numFmtId="0" fontId="5" fillId="54" borderId="0" xfId="79" applyFont="1" applyFill="1" applyAlignment="1">
      <alignment horizontal="center"/>
    </xf>
    <xf numFmtId="164" fontId="2" fillId="0" borderId="84" xfId="81" applyNumberFormat="1" applyFont="1" applyFill="1" applyBorder="1" applyAlignment="1">
      <alignment horizontal="right"/>
    </xf>
    <xf numFmtId="3" fontId="2" fillId="54" borderId="24" xfId="0" applyNumberFormat="1" applyFont="1" applyFill="1" applyBorder="1" applyAlignment="1">
      <alignment vertical="center" wrapText="1"/>
    </xf>
    <xf numFmtId="0" fontId="54" fillId="52" borderId="13" xfId="0" applyFont="1" applyFill="1" applyBorder="1" applyAlignment="1">
      <alignment wrapText="1"/>
    </xf>
    <xf numFmtId="3" fontId="56" fillId="52" borderId="84" xfId="0" applyNumberFormat="1" applyFont="1" applyFill="1" applyBorder="1" applyAlignment="1">
      <alignment wrapText="1"/>
    </xf>
    <xf numFmtId="0" fontId="37" fillId="0" borderId="13" xfId="132" applyNumberFormat="1" applyFont="1" applyBorder="1" applyAlignment="1">
      <alignment horizontal="left" wrapText="1" indent="1" shrinkToFit="1"/>
    </xf>
    <xf numFmtId="0" fontId="42" fillId="0" borderId="84" xfId="132" applyNumberFormat="1" applyBorder="1">
      <alignment horizontal="left" wrapText="1" indent="1" shrinkToFit="1"/>
    </xf>
    <xf numFmtId="3" fontId="37" fillId="0" borderId="89" xfId="132" applyNumberFormat="1" applyFont="1" applyBorder="1" applyAlignment="1">
      <alignment horizontal="right" wrapText="1" indent="1" shrinkToFit="1"/>
    </xf>
    <xf numFmtId="3" fontId="42" fillId="0" borderId="89" xfId="132" applyNumberFormat="1" applyBorder="1" applyAlignment="1">
      <alignment horizontal="right" wrapText="1" indent="1" shrinkToFit="1"/>
    </xf>
    <xf numFmtId="0" fontId="42" fillId="0" borderId="48" xfId="132" applyNumberFormat="1" applyFont="1" applyBorder="1" applyAlignment="1">
      <alignment horizontal="left" wrapText="1" indent="5" shrinkToFit="1"/>
    </xf>
    <xf numFmtId="3" fontId="42" fillId="0" borderId="51" xfId="132" applyNumberFormat="1" applyFont="1" applyBorder="1" applyAlignment="1">
      <alignment horizontal="right" wrapText="1" indent="1" shrinkToFit="1"/>
    </xf>
    <xf numFmtId="3" fontId="2" fillId="0" borderId="49" xfId="0" applyNumberFormat="1" applyFont="1" applyBorder="1" applyAlignment="1">
      <alignment horizontal="right" vertical="center"/>
    </xf>
    <xf numFmtId="0" fontId="42" fillId="0" borderId="48" xfId="132" applyNumberFormat="1" applyFont="1" applyBorder="1" applyAlignment="1">
      <alignment horizontal="left" wrapText="1" indent="4" shrinkToFit="1"/>
    </xf>
    <xf numFmtId="3" fontId="42" fillId="0" borderId="106" xfId="132" applyNumberFormat="1" applyBorder="1" applyAlignment="1">
      <alignment horizontal="right" wrapText="1" indent="1" shrinkToFit="1"/>
    </xf>
    <xf numFmtId="3" fontId="56" fillId="52" borderId="88" xfId="0" applyNumberFormat="1" applyFont="1" applyFill="1" applyBorder="1" applyAlignment="1">
      <alignment wrapText="1"/>
    </xf>
    <xf numFmtId="0" fontId="5" fillId="52" borderId="0" xfId="0" applyFont="1" applyFill="1" applyAlignment="1">
      <alignment wrapText="1"/>
    </xf>
    <xf numFmtId="0" fontId="56" fillId="0" borderId="13" xfId="0" applyFont="1" applyBorder="1" applyAlignment="1">
      <alignment horizontal="left" wrapText="1" indent="6"/>
    </xf>
    <xf numFmtId="0" fontId="56" fillId="0" borderId="48" xfId="0" applyFont="1" applyBorder="1" applyAlignment="1">
      <alignment horizontal="left" wrapText="1" indent="3"/>
    </xf>
    <xf numFmtId="3" fontId="56" fillId="0" borderId="106" xfId="0" applyNumberFormat="1" applyFont="1" applyBorder="1" applyAlignment="1">
      <alignment wrapText="1"/>
    </xf>
    <xf numFmtId="0" fontId="72" fillId="0" borderId="13" xfId="0" applyFont="1" applyBorder="1" applyAlignment="1">
      <alignment horizontal="center" wrapText="1"/>
    </xf>
    <xf numFmtId="0" fontId="2" fillId="54" borderId="13" xfId="0" applyFont="1" applyFill="1" applyBorder="1" applyAlignment="1">
      <alignment horizontal="center" vertical="center" wrapText="1"/>
    </xf>
    <xf numFmtId="3" fontId="37" fillId="0" borderId="84" xfId="126" applyNumberFormat="1" applyFont="1" applyBorder="1" applyAlignment="1">
      <alignment horizontal="right" wrapText="1" shrinkToFit="1"/>
    </xf>
    <xf numFmtId="3" fontId="37" fillId="0" borderId="24" xfId="126" applyNumberFormat="1" applyFont="1" applyBorder="1" applyAlignment="1">
      <alignment horizontal="right" wrapText="1" shrinkToFit="1"/>
    </xf>
    <xf numFmtId="0" fontId="5" fillId="0" borderId="13" xfId="114" quotePrefix="1" applyFont="1" applyBorder="1" applyAlignment="1">
      <alignment wrapText="1" shrinkToFit="1"/>
    </xf>
    <xf numFmtId="3" fontId="42" fillId="0" borderId="84" xfId="126" applyNumberFormat="1" applyBorder="1" applyAlignment="1">
      <alignment horizontal="right" wrapText="1" shrinkToFit="1"/>
    </xf>
    <xf numFmtId="3" fontId="2" fillId="0" borderId="24" xfId="0" applyNumberFormat="1" applyFont="1" applyBorder="1"/>
    <xf numFmtId="3" fontId="42" fillId="0" borderId="24" xfId="126" applyNumberFormat="1" applyBorder="1" applyAlignment="1">
      <alignment horizontal="right" wrapText="1" shrinkToFit="1"/>
    </xf>
    <xf numFmtId="0" fontId="2" fillId="0" borderId="13" xfId="118" applyBorder="1" applyAlignment="1">
      <alignment vertical="center" wrapText="1" shrinkToFit="1"/>
    </xf>
    <xf numFmtId="0" fontId="2" fillId="0" borderId="13" xfId="118" applyBorder="1" applyAlignment="1">
      <alignment horizontal="left" vertical="center" wrapText="1" shrinkToFit="1"/>
    </xf>
    <xf numFmtId="0" fontId="5" fillId="0" borderId="13" xfId="118" applyFont="1" applyBorder="1" applyAlignment="1">
      <alignment horizontal="left" vertical="center" wrapText="1" shrinkToFit="1"/>
    </xf>
    <xf numFmtId="0" fontId="5" fillId="0" borderId="13" xfId="118" applyFont="1" applyBorder="1" applyAlignment="1">
      <alignment vertical="center" wrapText="1" shrinkToFit="1"/>
    </xf>
    <xf numFmtId="3" fontId="42" fillId="0" borderId="84" xfId="126" applyNumberFormat="1" applyFont="1" applyBorder="1" applyAlignment="1">
      <alignment horizontal="right" wrapText="1" shrinkToFit="1"/>
    </xf>
    <xf numFmtId="3" fontId="42" fillId="0" borderId="24" xfId="126" applyNumberFormat="1" applyFont="1" applyBorder="1" applyAlignment="1">
      <alignment horizontal="right" wrapText="1" shrinkToFit="1"/>
    </xf>
    <xf numFmtId="164" fontId="5" fillId="0" borderId="13" xfId="0" applyNumberFormat="1" applyFont="1" applyBorder="1" applyAlignment="1">
      <alignment horizontal="left" vertical="center" wrapText="1"/>
    </xf>
    <xf numFmtId="3" fontId="2" fillId="0" borderId="84" xfId="0" applyNumberFormat="1" applyFont="1" applyBorder="1"/>
    <xf numFmtId="164" fontId="5" fillId="0" borderId="13" xfId="0" applyNumberFormat="1" applyFont="1" applyBorder="1" applyAlignment="1">
      <alignment vertical="center" wrapText="1"/>
    </xf>
    <xf numFmtId="3" fontId="5" fillId="0" borderId="84" xfId="0" applyNumberFormat="1" applyFont="1" applyBorder="1" applyAlignment="1">
      <alignment horizontal="right"/>
    </xf>
    <xf numFmtId="3" fontId="2" fillId="0" borderId="84" xfId="0" applyNumberFormat="1" applyFont="1" applyBorder="1" applyAlignment="1">
      <alignment horizontal="right"/>
    </xf>
    <xf numFmtId="164" fontId="2" fillId="0" borderId="51" xfId="79" applyNumberFormat="1" applyFont="1" applyFill="1" applyBorder="1" applyAlignment="1">
      <alignment horizontal="right"/>
    </xf>
    <xf numFmtId="164" fontId="2" fillId="0" borderId="49" xfId="79" applyNumberFormat="1" applyFont="1" applyFill="1" applyBorder="1" applyAlignment="1">
      <alignment horizontal="center"/>
    </xf>
    <xf numFmtId="0" fontId="55" fillId="54" borderId="20" xfId="132" applyNumberFormat="1" applyFont="1" applyFill="1" applyBorder="1" applyAlignment="1">
      <alignment horizontal="left" wrapText="1" shrinkToFit="1"/>
    </xf>
    <xf numFmtId="3" fontId="37" fillId="0" borderId="88" xfId="132" applyNumberFormat="1" applyFont="1" applyBorder="1">
      <alignment horizontal="left" wrapText="1" indent="1" shrinkToFit="1"/>
    </xf>
    <xf numFmtId="0" fontId="42" fillId="0" borderId="13" xfId="132" applyNumberFormat="1" applyBorder="1" applyAlignment="1">
      <alignment horizontal="left" wrapText="1" shrinkToFit="1"/>
    </xf>
    <xf numFmtId="0" fontId="42" fillId="0" borderId="13" xfId="132" applyNumberFormat="1" applyBorder="1" applyAlignment="1">
      <alignment horizontal="left" wrapText="1" indent="2" shrinkToFit="1"/>
    </xf>
    <xf numFmtId="0" fontId="6" fillId="54" borderId="13" xfId="0" applyFont="1" applyFill="1" applyBorder="1" applyAlignment="1">
      <alignment horizontal="center" vertical="center" wrapText="1"/>
    </xf>
    <xf numFmtId="3" fontId="56" fillId="0" borderId="24" xfId="0" applyNumberFormat="1" applyFont="1" applyBorder="1" applyAlignment="1">
      <alignment wrapText="1"/>
    </xf>
    <xf numFmtId="3" fontId="42" fillId="54" borderId="84" xfId="127" applyNumberFormat="1" applyFill="1" applyBorder="1" applyAlignment="1">
      <alignment horizontal="right" wrapText="1" shrinkToFit="1"/>
    </xf>
    <xf numFmtId="3" fontId="56" fillId="54" borderId="24" xfId="0" applyNumberFormat="1" applyFont="1" applyFill="1" applyBorder="1" applyAlignment="1">
      <alignment wrapText="1"/>
    </xf>
    <xf numFmtId="3" fontId="37" fillId="0" borderId="84" xfId="127" applyNumberFormat="1" applyFont="1" applyBorder="1" applyAlignment="1">
      <alignment horizontal="right" wrapText="1" shrinkToFit="1"/>
    </xf>
    <xf numFmtId="3" fontId="37" fillId="0" borderId="24" xfId="127" applyNumberFormat="1" applyFont="1" applyBorder="1" applyAlignment="1">
      <alignment horizontal="right" wrapText="1" shrinkToFit="1"/>
    </xf>
    <xf numFmtId="3" fontId="42" fillId="0" borderId="84" xfId="127" applyNumberFormat="1" applyBorder="1" applyAlignment="1">
      <alignment horizontal="right" wrapText="1" shrinkToFit="1"/>
    </xf>
    <xf numFmtId="3" fontId="42" fillId="0" borderId="24" xfId="127" applyNumberFormat="1" applyBorder="1" applyAlignment="1">
      <alignment horizontal="right" wrapText="1" shrinkToFit="1"/>
    </xf>
    <xf numFmtId="0" fontId="2" fillId="0" borderId="13" xfId="118" applyBorder="1" applyAlignment="1">
      <alignment horizontal="left" vertical="center" wrapText="1" indent="6" shrinkToFit="1"/>
    </xf>
    <xf numFmtId="3" fontId="42" fillId="0" borderId="27" xfId="127" applyNumberFormat="1" applyBorder="1" applyAlignment="1">
      <alignment horizontal="right" wrapText="1" shrinkToFit="1"/>
    </xf>
    <xf numFmtId="3" fontId="5" fillId="54" borderId="24" xfId="0" applyNumberFormat="1" applyFont="1" applyFill="1" applyBorder="1" applyAlignment="1">
      <alignment horizontal="right" vertical="center"/>
    </xf>
    <xf numFmtId="164" fontId="5" fillId="0" borderId="20" xfId="0" applyNumberFormat="1" applyFont="1" applyFill="1" applyBorder="1" applyAlignment="1">
      <alignment horizontal="center" vertical="top" wrapText="1"/>
    </xf>
    <xf numFmtId="164" fontId="5" fillId="0" borderId="28" xfId="0" applyNumberFormat="1" applyFont="1" applyFill="1" applyBorder="1" applyAlignment="1">
      <alignment horizontal="center" vertical="top" wrapText="1"/>
    </xf>
    <xf numFmtId="164" fontId="5" fillId="0" borderId="22" xfId="0" applyNumberFormat="1" applyFont="1" applyFill="1" applyBorder="1" applyAlignment="1">
      <alignment horizontal="center" vertical="top" wrapText="1"/>
    </xf>
    <xf numFmtId="164" fontId="2" fillId="0" borderId="13" xfId="0" applyNumberFormat="1" applyFont="1" applyFill="1" applyBorder="1" applyAlignment="1">
      <alignment horizontal="left" vertical="top" wrapText="1"/>
    </xf>
    <xf numFmtId="164" fontId="5" fillId="0" borderId="84" xfId="0" applyNumberFormat="1" applyFont="1" applyFill="1" applyBorder="1" applyAlignment="1">
      <alignment horizontal="center" vertical="top" wrapText="1"/>
    </xf>
    <xf numFmtId="164" fontId="5" fillId="0" borderId="24" xfId="0" applyNumberFormat="1" applyFont="1" applyFill="1" applyBorder="1" applyAlignment="1">
      <alignment horizontal="center" vertical="top" wrapText="1"/>
    </xf>
    <xf numFmtId="164" fontId="5" fillId="0" borderId="13" xfId="0" applyNumberFormat="1" applyFont="1" applyFill="1" applyBorder="1" applyAlignment="1">
      <alignment horizontal="center" vertical="top" wrapText="1"/>
    </xf>
    <xf numFmtId="0" fontId="54" fillId="0" borderId="13" xfId="0" applyFont="1" applyFill="1" applyBorder="1" applyAlignment="1">
      <alignment horizontal="right" wrapText="1"/>
    </xf>
    <xf numFmtId="3" fontId="2" fillId="0" borderId="84" xfId="0" applyNumberFormat="1" applyFont="1" applyBorder="1" applyAlignment="1">
      <alignment horizontal="right" vertical="center" wrapText="1"/>
    </xf>
    <xf numFmtId="3" fontId="5" fillId="0" borderId="93" xfId="0" applyNumberFormat="1" applyFont="1" applyBorder="1" applyAlignment="1">
      <alignment vertical="center" wrapText="1"/>
    </xf>
    <xf numFmtId="3" fontId="2" fillId="0" borderId="93" xfId="0" applyNumberFormat="1" applyFont="1" applyBorder="1" applyAlignment="1">
      <alignment vertical="center" wrapText="1"/>
    </xf>
    <xf numFmtId="0" fontId="5" fillId="0" borderId="13" xfId="0" applyFont="1" applyBorder="1" applyAlignment="1">
      <alignment horizontal="right" vertical="center" wrapText="1"/>
    </xf>
    <xf numFmtId="0" fontId="2" fillId="0" borderId="93" xfId="0" applyFont="1" applyBorder="1" applyAlignment="1">
      <alignment vertical="center"/>
    </xf>
    <xf numFmtId="3" fontId="5" fillId="0" borderId="93" xfId="0" applyNumberFormat="1" applyFont="1" applyFill="1" applyBorder="1" applyAlignment="1">
      <alignment horizontal="right"/>
    </xf>
    <xf numFmtId="3" fontId="2" fillId="0" borderId="93" xfId="0" applyNumberFormat="1" applyFont="1" applyFill="1" applyBorder="1" applyAlignment="1">
      <alignment horizontal="right"/>
    </xf>
    <xf numFmtId="3" fontId="2" fillId="0" borderId="93" xfId="0" applyNumberFormat="1" applyFont="1" applyBorder="1" applyAlignment="1">
      <alignment horizontal="right" vertical="center" wrapText="1"/>
    </xf>
    <xf numFmtId="164" fontId="5" fillId="0" borderId="14" xfId="0" applyNumberFormat="1" applyFont="1" applyFill="1" applyBorder="1" applyAlignment="1">
      <alignment horizontal="center" vertical="top" wrapText="1"/>
    </xf>
    <xf numFmtId="164" fontId="5" fillId="0" borderId="25" xfId="0" applyNumberFormat="1" applyFont="1" applyFill="1" applyBorder="1" applyAlignment="1">
      <alignment horizontal="center" vertical="top" wrapText="1"/>
    </xf>
    <xf numFmtId="164" fontId="5" fillId="0" borderId="26" xfId="0" applyNumberFormat="1" applyFont="1" applyFill="1" applyBorder="1" applyAlignment="1">
      <alignment horizontal="center" vertical="top" wrapText="1"/>
    </xf>
    <xf numFmtId="3" fontId="42" fillId="0" borderId="28" xfId="132" applyNumberFormat="1" applyFont="1" applyBorder="1" applyAlignment="1">
      <alignment horizontal="right" wrapText="1" indent="1" shrinkToFit="1"/>
    </xf>
    <xf numFmtId="3" fontId="2" fillId="0" borderId="22" xfId="0" applyNumberFormat="1" applyFont="1" applyBorder="1" applyAlignment="1">
      <alignment horizontal="right" vertical="center"/>
    </xf>
    <xf numFmtId="0" fontId="5" fillId="54" borderId="20" xfId="0" applyFont="1" applyFill="1" applyBorder="1" applyAlignment="1">
      <alignment vertical="center" wrapText="1"/>
    </xf>
    <xf numFmtId="3" fontId="42" fillId="54" borderId="28" xfId="132" applyNumberFormat="1" applyFont="1" applyFill="1" applyBorder="1" applyAlignment="1">
      <alignment horizontal="right" wrapText="1" indent="1" shrinkToFit="1"/>
    </xf>
    <xf numFmtId="3" fontId="2" fillId="54" borderId="22" xfId="0" applyNumberFormat="1" applyFont="1" applyFill="1" applyBorder="1" applyAlignment="1">
      <alignment horizontal="right" vertical="center"/>
    </xf>
    <xf numFmtId="0" fontId="37" fillId="54" borderId="13" xfId="132" applyNumberFormat="1" applyFont="1" applyFill="1" applyBorder="1" applyAlignment="1">
      <alignment horizontal="left" wrapText="1" indent="2" shrinkToFit="1"/>
    </xf>
    <xf numFmtId="3" fontId="37" fillId="54" borderId="89" xfId="132" applyNumberFormat="1" applyFont="1" applyFill="1" applyBorder="1" applyAlignment="1">
      <alignment horizontal="right" wrapText="1" indent="1" shrinkToFit="1"/>
    </xf>
    <xf numFmtId="0" fontId="42" fillId="54" borderId="13" xfId="132" applyNumberFormat="1" applyFont="1" applyFill="1" applyBorder="1" applyAlignment="1">
      <alignment horizontal="left" wrapText="1" indent="3" shrinkToFit="1"/>
    </xf>
    <xf numFmtId="3" fontId="42" fillId="54" borderId="89" xfId="132" applyNumberFormat="1" applyFill="1" applyBorder="1" applyAlignment="1">
      <alignment horizontal="right" wrapText="1" indent="1" shrinkToFit="1"/>
    </xf>
    <xf numFmtId="0" fontId="42" fillId="54" borderId="13" xfId="132" applyNumberFormat="1" applyFont="1" applyFill="1" applyBorder="1" applyAlignment="1">
      <alignment horizontal="left" wrapText="1" indent="4" shrinkToFit="1"/>
    </xf>
    <xf numFmtId="0" fontId="42" fillId="54" borderId="13" xfId="132" applyNumberFormat="1" applyFont="1" applyFill="1" applyBorder="1" applyAlignment="1">
      <alignment horizontal="left" wrapText="1" indent="5" shrinkToFit="1"/>
    </xf>
    <xf numFmtId="0" fontId="42" fillId="54" borderId="13" xfId="132" applyNumberFormat="1" applyFont="1" applyFill="1" applyBorder="1" applyAlignment="1">
      <alignment horizontal="left" wrapText="1" indent="6" shrinkToFit="1"/>
    </xf>
    <xf numFmtId="0" fontId="42" fillId="0" borderId="13" xfId="132" applyNumberFormat="1" applyFont="1" applyBorder="1" applyAlignment="1">
      <alignment horizontal="center" wrapText="1" shrinkToFit="1"/>
    </xf>
    <xf numFmtId="0" fontId="42" fillId="54" borderId="48" xfId="132" applyNumberFormat="1" applyFont="1" applyFill="1" applyBorder="1" applyAlignment="1">
      <alignment horizontal="left" wrapText="1" indent="4" shrinkToFit="1"/>
    </xf>
    <xf numFmtId="3" fontId="42" fillId="54" borderId="106" xfId="132" applyNumberFormat="1" applyFill="1" applyBorder="1" applyAlignment="1">
      <alignment horizontal="right" wrapText="1" indent="1" shrinkToFit="1"/>
    </xf>
    <xf numFmtId="3" fontId="2" fillId="54" borderId="49" xfId="0" applyNumberFormat="1" applyFont="1" applyFill="1" applyBorder="1" applyAlignment="1">
      <alignment horizontal="right" vertical="center"/>
    </xf>
    <xf numFmtId="0" fontId="37" fillId="52" borderId="0" xfId="132" applyNumberFormat="1" applyFont="1" applyFill="1" applyAlignment="1">
      <alignment wrapText="1" shrinkToFit="1"/>
    </xf>
    <xf numFmtId="3" fontId="5" fillId="54" borderId="24" xfId="0" applyNumberFormat="1" applyFont="1" applyFill="1" applyBorder="1" applyAlignment="1">
      <alignment horizontal="right"/>
    </xf>
    <xf numFmtId="3" fontId="5" fillId="54" borderId="84" xfId="0" applyNumberFormat="1" applyFont="1" applyFill="1" applyBorder="1" applyAlignment="1">
      <alignment horizontal="right"/>
    </xf>
    <xf numFmtId="0" fontId="2" fillId="54" borderId="13" xfId="112" applyFont="1" applyFill="1" applyBorder="1" applyAlignment="1">
      <alignment horizontal="left" vertical="center" wrapText="1" indent="2" shrinkToFit="1"/>
    </xf>
    <xf numFmtId="164" fontId="2" fillId="0" borderId="84" xfId="81" applyNumberFormat="1" applyFont="1" applyBorder="1" applyAlignment="1">
      <alignment horizontal="right"/>
    </xf>
    <xf numFmtId="0" fontId="2" fillId="0" borderId="88" xfId="0" applyFont="1" applyBorder="1" applyAlignment="1">
      <alignment vertical="center" wrapText="1"/>
    </xf>
    <xf numFmtId="0" fontId="5" fillId="0" borderId="88" xfId="0" applyFont="1" applyBorder="1" applyAlignment="1">
      <alignment horizontal="left" vertical="center" wrapText="1"/>
    </xf>
    <xf numFmtId="0" fontId="5" fillId="0" borderId="88" xfId="0" applyFont="1" applyBorder="1" applyAlignment="1">
      <alignment horizontal="right" vertical="center" wrapText="1"/>
    </xf>
    <xf numFmtId="3" fontId="2" fillId="54" borderId="84" xfId="0" applyNumberFormat="1" applyFont="1" applyFill="1" applyBorder="1" applyAlignment="1">
      <alignment horizontal="right"/>
    </xf>
    <xf numFmtId="166" fontId="56" fillId="0" borderId="84" xfId="0" applyNumberFormat="1" applyFont="1" applyFill="1" applyBorder="1" applyAlignment="1">
      <alignment wrapText="1"/>
    </xf>
    <xf numFmtId="0" fontId="2" fillId="0" borderId="88" xfId="114" quotePrefix="1" applyBorder="1" applyAlignment="1">
      <alignment horizontal="left" vertical="center" wrapText="1" indent="3"/>
    </xf>
    <xf numFmtId="0" fontId="2" fillId="0" borderId="88" xfId="116" quotePrefix="1" applyBorder="1" applyAlignment="1">
      <alignment horizontal="left" vertical="center" wrapText="1" indent="4"/>
    </xf>
    <xf numFmtId="0" fontId="2" fillId="54" borderId="0" xfId="79" applyFont="1" applyFill="1"/>
    <xf numFmtId="3" fontId="56" fillId="0" borderId="0" xfId="0" applyNumberFormat="1" applyFont="1" applyAlignment="1">
      <alignment wrapText="1"/>
    </xf>
    <xf numFmtId="3" fontId="42" fillId="0" borderId="0" xfId="132" applyNumberFormat="1" applyBorder="1" applyAlignment="1">
      <alignment horizontal="right" wrapText="1" indent="1" shrinkToFit="1"/>
    </xf>
    <xf numFmtId="3" fontId="42" fillId="0" borderId="84" xfId="127" applyNumberFormat="1" applyFont="1" applyBorder="1" applyAlignment="1">
      <alignment horizontal="right" wrapText="1" shrinkToFit="1"/>
    </xf>
    <xf numFmtId="0" fontId="2" fillId="0" borderId="103" xfId="0" applyFont="1" applyBorder="1" applyAlignment="1">
      <alignment vertical="center"/>
    </xf>
    <xf numFmtId="166" fontId="56" fillId="0" borderId="27" xfId="0" applyNumberFormat="1" applyFont="1" applyBorder="1" applyAlignment="1">
      <alignment wrapText="1"/>
    </xf>
    <xf numFmtId="0" fontId="5" fillId="54" borderId="31" xfId="112" quotePrefix="1" applyFont="1" applyFill="1" applyBorder="1" applyAlignment="1">
      <alignment horizontal="left" vertical="center" wrapText="1" indent="2" shrinkToFit="1"/>
    </xf>
    <xf numFmtId="0" fontId="2" fillId="0" borderId="13" xfId="118" quotePrefix="1" applyFont="1" applyBorder="1" applyAlignment="1">
      <alignment horizontal="left" vertical="center" wrapText="1"/>
    </xf>
    <xf numFmtId="0" fontId="2" fillId="0" borderId="13" xfId="0" applyFont="1" applyBorder="1" applyAlignment="1">
      <alignment horizontal="left" vertical="center" wrapText="1"/>
    </xf>
    <xf numFmtId="0" fontId="54" fillId="0" borderId="13" xfId="0" applyFont="1" applyFill="1" applyBorder="1" applyAlignment="1">
      <alignment horizontal="left" wrapText="1"/>
    </xf>
    <xf numFmtId="0" fontId="72" fillId="0" borderId="13" xfId="0" applyFont="1" applyFill="1" applyBorder="1" applyAlignment="1">
      <alignment wrapText="1"/>
    </xf>
    <xf numFmtId="0" fontId="54" fillId="0" borderId="13" xfId="0" applyFont="1" applyBorder="1" applyAlignment="1">
      <alignment horizontal="left" wrapText="1" indent="1"/>
    </xf>
    <xf numFmtId="0" fontId="56" fillId="0" borderId="14" xfId="0" applyFont="1" applyBorder="1" applyAlignment="1">
      <alignment horizontal="left" wrapText="1" indent="4"/>
    </xf>
    <xf numFmtId="3" fontId="56" fillId="0" borderId="25" xfId="0" applyNumberFormat="1" applyFont="1" applyBorder="1" applyAlignment="1">
      <alignment wrapText="1"/>
    </xf>
    <xf numFmtId="0" fontId="56" fillId="0" borderId="29" xfId="0" applyFont="1" applyBorder="1" applyAlignment="1">
      <alignment horizontal="left" wrapText="1" indent="3"/>
    </xf>
    <xf numFmtId="3" fontId="42" fillId="0" borderId="25" xfId="132" applyNumberFormat="1" applyFont="1" applyBorder="1" applyAlignment="1">
      <alignment horizontal="right" wrapText="1" indent="1" shrinkToFit="1"/>
    </xf>
    <xf numFmtId="3" fontId="42" fillId="0" borderId="0" xfId="132" applyNumberFormat="1" applyAlignment="1">
      <alignment horizontal="right" wrapText="1" indent="1" shrinkToFit="1"/>
    </xf>
    <xf numFmtId="0" fontId="54" fillId="52" borderId="14" xfId="0" applyFont="1" applyFill="1" applyBorder="1" applyAlignment="1">
      <alignment wrapText="1"/>
    </xf>
    <xf numFmtId="3" fontId="56" fillId="52" borderId="25" xfId="0" applyNumberFormat="1" applyFont="1" applyFill="1" applyBorder="1" applyAlignment="1">
      <alignment wrapText="1"/>
    </xf>
    <xf numFmtId="0" fontId="56" fillId="0" borderId="32" xfId="0" applyFont="1" applyBorder="1" applyAlignment="1">
      <alignment horizontal="left" wrapText="1" indent="1"/>
    </xf>
    <xf numFmtId="3" fontId="56" fillId="0" borderId="33" xfId="0" applyNumberFormat="1" applyFont="1" applyBorder="1" applyAlignment="1">
      <alignment wrapText="1"/>
    </xf>
    <xf numFmtId="0" fontId="28" fillId="54" borderId="20" xfId="0" applyFont="1" applyFill="1" applyBorder="1" applyAlignment="1">
      <alignment vertical="center"/>
    </xf>
    <xf numFmtId="0" fontId="5" fillId="54" borderId="28" xfId="0" applyFont="1" applyFill="1" applyBorder="1" applyAlignment="1">
      <alignment vertical="center"/>
    </xf>
    <xf numFmtId="0" fontId="2" fillId="54" borderId="13" xfId="0" applyFont="1" applyFill="1" applyBorder="1" applyAlignment="1">
      <alignment vertical="center" wrapText="1"/>
    </xf>
    <xf numFmtId="0" fontId="2" fillId="54" borderId="84" xfId="0" applyFont="1" applyFill="1" applyBorder="1" applyAlignment="1">
      <alignment horizontal="right" vertical="center" wrapText="1"/>
    </xf>
    <xf numFmtId="3" fontId="37" fillId="0" borderId="58" xfId="132" applyNumberFormat="1" applyFont="1" applyBorder="1" applyAlignment="1">
      <alignment horizontal="right" wrapText="1" indent="1" shrinkToFit="1"/>
    </xf>
    <xf numFmtId="3" fontId="2" fillId="54" borderId="24" xfId="0" applyNumberFormat="1" applyFont="1" applyFill="1" applyBorder="1" applyAlignment="1"/>
    <xf numFmtId="3" fontId="2" fillId="54" borderId="26" xfId="0" applyNumberFormat="1" applyFont="1" applyFill="1" applyBorder="1" applyAlignment="1"/>
    <xf numFmtId="3" fontId="5" fillId="54" borderId="24" xfId="0" applyNumberFormat="1" applyFont="1" applyFill="1" applyBorder="1" applyAlignment="1"/>
    <xf numFmtId="3" fontId="70" fillId="0" borderId="24" xfId="84" applyNumberFormat="1" applyFont="1" applyFill="1" applyBorder="1" applyAlignment="1">
      <alignment horizontal="right"/>
    </xf>
    <xf numFmtId="3" fontId="70" fillId="0" borderId="35" xfId="84" applyNumberFormat="1" applyFont="1" applyFill="1" applyBorder="1" applyAlignment="1">
      <alignment horizontal="right"/>
    </xf>
    <xf numFmtId="3" fontId="2" fillId="0" borderId="33" xfId="84" applyNumberFormat="1" applyFont="1" applyFill="1" applyBorder="1" applyAlignment="1">
      <alignment horizontal="right"/>
    </xf>
    <xf numFmtId="3" fontId="2" fillId="0" borderId="34" xfId="84" applyNumberFormat="1" applyFont="1" applyFill="1" applyBorder="1" applyAlignment="1">
      <alignment horizontal="right"/>
    </xf>
    <xf numFmtId="0" fontId="0" fillId="0" borderId="13" xfId="0" applyBorder="1"/>
    <xf numFmtId="0" fontId="0" fillId="0" borderId="84" xfId="0" applyBorder="1"/>
    <xf numFmtId="0" fontId="0" fillId="0" borderId="24" xfId="0" applyBorder="1"/>
    <xf numFmtId="0" fontId="0" fillId="0" borderId="14" xfId="0" applyBorder="1"/>
    <xf numFmtId="0" fontId="0" fillId="0" borderId="25" xfId="0" applyBorder="1"/>
    <xf numFmtId="0" fontId="0" fillId="0" borderId="26" xfId="0" applyBorder="1"/>
    <xf numFmtId="0" fontId="2" fillId="0" borderId="14" xfId="78" applyFont="1" applyFill="1" applyBorder="1" applyAlignment="1">
      <alignment horizontal="left" vertical="top" wrapText="1" indent="7"/>
    </xf>
    <xf numFmtId="3" fontId="2" fillId="0" borderId="25" xfId="84" applyNumberFormat="1" applyFont="1" applyFill="1" applyBorder="1" applyAlignment="1">
      <alignment horizontal="right"/>
    </xf>
    <xf numFmtId="3" fontId="2" fillId="0" borderId="26" xfId="84" applyNumberFormat="1" applyFont="1" applyFill="1" applyBorder="1" applyAlignment="1">
      <alignment horizontal="right"/>
    </xf>
    <xf numFmtId="3" fontId="2" fillId="0" borderId="84" xfId="84" applyNumberFormat="1" applyFont="1" applyBorder="1" applyAlignment="1">
      <alignment horizontal="right"/>
    </xf>
    <xf numFmtId="3" fontId="2" fillId="0" borderId="24" xfId="84" applyNumberFormat="1" applyFont="1" applyBorder="1" applyAlignment="1">
      <alignment horizontal="right"/>
    </xf>
    <xf numFmtId="164" fontId="5" fillId="52" borderId="13" xfId="80" applyNumberFormat="1" applyFont="1" applyFill="1" applyBorder="1" applyAlignment="1">
      <alignment vertical="top" wrapText="1"/>
    </xf>
    <xf numFmtId="0" fontId="28" fillId="0" borderId="81" xfId="80" applyFont="1" applyFill="1" applyBorder="1" applyAlignment="1">
      <alignment horizontal="left" vertical="top" wrapText="1"/>
    </xf>
    <xf numFmtId="164" fontId="5" fillId="52" borderId="84" xfId="80" applyNumberFormat="1" applyFont="1" applyFill="1" applyBorder="1" applyAlignment="1">
      <alignment horizontal="right" wrapText="1"/>
    </xf>
    <xf numFmtId="164" fontId="5" fillId="52" borderId="24" xfId="80" applyNumberFormat="1" applyFont="1" applyFill="1" applyBorder="1" applyAlignment="1">
      <alignment wrapText="1"/>
    </xf>
    <xf numFmtId="0" fontId="28" fillId="0" borderId="20" xfId="80" applyFont="1" applyFill="1" applyBorder="1" applyAlignment="1">
      <alignment horizontal="left" vertical="top" wrapText="1"/>
    </xf>
    <xf numFmtId="0" fontId="79" fillId="0" borderId="22" xfId="0" applyFont="1" applyBorder="1" applyAlignment="1">
      <alignment horizontal="center"/>
    </xf>
    <xf numFmtId="164" fontId="2" fillId="0" borderId="84" xfId="0" applyNumberFormat="1" applyFont="1" applyBorder="1"/>
    <xf numFmtId="0" fontId="29" fillId="0" borderId="24" xfId="0" applyFont="1" applyBorder="1"/>
    <xf numFmtId="0" fontId="29" fillId="0" borderId="13" xfId="0" applyFont="1" applyBorder="1"/>
    <xf numFmtId="0" fontId="29" fillId="0" borderId="84" xfId="0" applyFont="1" applyBorder="1"/>
    <xf numFmtId="0" fontId="0" fillId="0" borderId="29" xfId="0" applyBorder="1"/>
    <xf numFmtId="0" fontId="0" fillId="0" borderId="27" xfId="0" applyBorder="1"/>
    <xf numFmtId="0" fontId="0" fillId="0" borderId="103" xfId="0" applyBorder="1"/>
    <xf numFmtId="164" fontId="6" fillId="0" borderId="33" xfId="80" applyNumberFormat="1" applyFont="1" applyFill="1" applyBorder="1" applyAlignment="1">
      <alignment horizontal="right" wrapText="1"/>
    </xf>
    <xf numFmtId="164" fontId="6" fillId="0" borderId="34" xfId="80" applyNumberFormat="1" applyFont="1" applyFill="1" applyBorder="1" applyAlignment="1">
      <alignment wrapText="1"/>
    </xf>
    <xf numFmtId="164" fontId="6" fillId="0" borderId="13" xfId="80" applyNumberFormat="1" applyFont="1" applyFill="1" applyBorder="1" applyAlignment="1">
      <alignment vertical="top" wrapText="1"/>
    </xf>
    <xf numFmtId="3" fontId="37" fillId="0" borderId="0" xfId="132" applyNumberFormat="1" applyFont="1" applyFill="1" applyAlignment="1">
      <alignment horizontal="center" wrapText="1" shrinkToFit="1"/>
    </xf>
    <xf numFmtId="0" fontId="2" fillId="0" borderId="13" xfId="78" applyFont="1" applyFill="1" applyBorder="1" applyAlignment="1">
      <alignment horizontal="left" vertical="center" wrapText="1"/>
    </xf>
    <xf numFmtId="3" fontId="2" fillId="0" borderId="33" xfId="84" applyNumberFormat="1" applyFont="1" applyBorder="1" applyAlignment="1">
      <alignment horizontal="right" vertical="center"/>
    </xf>
    <xf numFmtId="164" fontId="2" fillId="0" borderId="24" xfId="80" applyNumberFormat="1" applyFont="1" applyFill="1" applyBorder="1" applyAlignment="1">
      <alignment vertical="center" wrapText="1"/>
    </xf>
    <xf numFmtId="3" fontId="2" fillId="0" borderId="103" xfId="84" applyNumberFormat="1" applyFont="1" applyFill="1" applyBorder="1" applyAlignment="1">
      <alignment horizontal="right"/>
    </xf>
    <xf numFmtId="164" fontId="5" fillId="56" borderId="13" xfId="80" applyNumberFormat="1" applyFont="1" applyFill="1" applyBorder="1" applyAlignment="1">
      <alignment wrapText="1"/>
    </xf>
    <xf numFmtId="164" fontId="2" fillId="56" borderId="84" xfId="80" applyNumberFormat="1" applyFont="1" applyFill="1" applyBorder="1" applyAlignment="1">
      <alignment horizontal="right" wrapText="1"/>
    </xf>
    <xf numFmtId="164" fontId="2" fillId="56" borderId="24" xfId="80" applyNumberFormat="1" applyFont="1" applyFill="1" applyBorder="1" applyAlignment="1">
      <alignment wrapText="1"/>
    </xf>
    <xf numFmtId="0" fontId="5" fillId="0" borderId="0" xfId="0" applyFont="1" applyFill="1"/>
    <xf numFmtId="0" fontId="28" fillId="0" borderId="81" xfId="81" applyFont="1" applyFill="1" applyBorder="1" applyAlignment="1">
      <alignment horizontal="left" vertical="top" wrapText="1"/>
    </xf>
    <xf numFmtId="3" fontId="37" fillId="0" borderId="84" xfId="130" applyNumberFormat="1" applyFont="1" applyBorder="1">
      <alignment horizontal="right"/>
    </xf>
    <xf numFmtId="3" fontId="42" fillId="0" borderId="84" xfId="130" applyNumberFormat="1" applyFont="1" applyBorder="1">
      <alignment horizontal="right"/>
    </xf>
    <xf numFmtId="3" fontId="37" fillId="0" borderId="84" xfId="130" applyNumberFormat="1" applyFont="1" applyBorder="1" applyAlignment="1"/>
    <xf numFmtId="3" fontId="37" fillId="0" borderId="24" xfId="130" applyNumberFormat="1" applyFont="1" applyBorder="1" applyAlignment="1"/>
    <xf numFmtId="3" fontId="42" fillId="0" borderId="84" xfId="130" applyNumberFormat="1" applyFont="1" applyBorder="1" applyAlignment="1"/>
    <xf numFmtId="3" fontId="42" fillId="0" borderId="24" xfId="130" applyNumberFormat="1" applyFont="1" applyBorder="1" applyAlignment="1"/>
    <xf numFmtId="3" fontId="42" fillId="0" borderId="51" xfId="130" applyNumberFormat="1" applyFont="1" applyBorder="1" applyAlignment="1"/>
    <xf numFmtId="3" fontId="42" fillId="0" borderId="49" xfId="130" applyNumberFormat="1" applyFont="1" applyBorder="1" applyAlignment="1"/>
    <xf numFmtId="164" fontId="5" fillId="0" borderId="0" xfId="0" applyNumberFormat="1" applyFont="1" applyBorder="1" applyAlignment="1">
      <alignment horizontal="center" vertical="center" wrapText="1"/>
    </xf>
    <xf numFmtId="0" fontId="5" fillId="0" borderId="36" xfId="0" applyFont="1" applyBorder="1" applyAlignment="1">
      <alignment wrapText="1"/>
    </xf>
    <xf numFmtId="164" fontId="2" fillId="0" borderId="37" xfId="80" applyNumberFormat="1" applyFont="1" applyFill="1" applyBorder="1" applyAlignment="1">
      <alignment vertical="center" wrapText="1"/>
    </xf>
    <xf numFmtId="164" fontId="2" fillId="0" borderId="84" xfId="80" applyNumberFormat="1" applyFont="1" applyFill="1" applyBorder="1" applyAlignment="1">
      <alignment horizontal="right" vertical="center" wrapText="1"/>
    </xf>
    <xf numFmtId="164" fontId="2" fillId="0" borderId="87" xfId="80" applyNumberFormat="1" applyFont="1" applyFill="1" applyBorder="1" applyAlignment="1">
      <alignment vertical="center" wrapText="1"/>
    </xf>
    <xf numFmtId="0" fontId="5" fillId="51" borderId="31" xfId="0" applyFont="1" applyFill="1" applyBorder="1" applyAlignment="1">
      <alignment vertical="center" wrapText="1"/>
    </xf>
    <xf numFmtId="164" fontId="2" fillId="51" borderId="84" xfId="80" applyNumberFormat="1" applyFont="1" applyFill="1" applyBorder="1" applyAlignment="1">
      <alignment horizontal="right" vertical="center" wrapText="1"/>
    </xf>
    <xf numFmtId="164" fontId="2" fillId="51" borderId="87" xfId="80" applyNumberFormat="1" applyFont="1" applyFill="1" applyBorder="1" applyAlignment="1">
      <alignment vertical="center" wrapText="1"/>
    </xf>
    <xf numFmtId="3" fontId="5" fillId="0" borderId="87" xfId="0" applyNumberFormat="1" applyFont="1" applyFill="1" applyBorder="1" applyAlignment="1"/>
    <xf numFmtId="3" fontId="5" fillId="0" borderId="87" xfId="0" applyNumberFormat="1" applyFont="1" applyFill="1" applyBorder="1" applyAlignment="1">
      <alignment vertical="center"/>
    </xf>
    <xf numFmtId="0" fontId="2" fillId="0" borderId="31" xfId="0" applyFont="1" applyBorder="1" applyAlignment="1">
      <alignment horizontal="justify" vertical="top" wrapText="1"/>
    </xf>
    <xf numFmtId="164" fontId="2" fillId="0" borderId="87" xfId="80" applyNumberFormat="1" applyFont="1" applyBorder="1" applyAlignment="1">
      <alignment vertical="center"/>
    </xf>
    <xf numFmtId="0" fontId="2" fillId="0" borderId="93" xfId="0" applyFont="1" applyFill="1" applyBorder="1" applyAlignment="1">
      <alignment vertical="top" wrapText="1"/>
    </xf>
    <xf numFmtId="0" fontId="1" fillId="0" borderId="46" xfId="0" applyFont="1" applyFill="1" applyBorder="1" applyAlignment="1">
      <alignment vertical="top" wrapText="1"/>
    </xf>
    <xf numFmtId="164" fontId="2" fillId="0" borderId="60" xfId="80" applyNumberFormat="1" applyFont="1" applyBorder="1" applyAlignment="1">
      <alignment vertical="center"/>
    </xf>
    <xf numFmtId="0" fontId="6" fillId="51" borderId="31" xfId="0" applyFont="1" applyFill="1" applyBorder="1" applyAlignment="1">
      <alignment vertical="center" wrapText="1"/>
    </xf>
    <xf numFmtId="0" fontId="6" fillId="51" borderId="84" xfId="0" applyFont="1" applyFill="1" applyBorder="1" applyAlignment="1">
      <alignment horizontal="right" vertical="center" wrapText="1"/>
    </xf>
    <xf numFmtId="0" fontId="2" fillId="51" borderId="31" xfId="0" applyFont="1" applyFill="1" applyBorder="1" applyAlignment="1">
      <alignment vertical="center" wrapText="1"/>
    </xf>
    <xf numFmtId="0" fontId="5" fillId="0" borderId="31" xfId="0" applyFont="1" applyBorder="1" applyAlignment="1">
      <alignment vertical="center" wrapText="1"/>
    </xf>
    <xf numFmtId="0" fontId="5" fillId="0" borderId="31" xfId="132" applyNumberFormat="1" applyFont="1" applyBorder="1" applyAlignment="1">
      <alignment horizontal="left" wrapText="1" indent="2" shrinkToFit="1"/>
    </xf>
    <xf numFmtId="3" fontId="5" fillId="0" borderId="87" xfId="0" applyNumberFormat="1" applyFont="1" applyFill="1" applyBorder="1"/>
    <xf numFmtId="3" fontId="2" fillId="0" borderId="87" xfId="0" applyNumberFormat="1" applyFont="1" applyFill="1" applyBorder="1" applyAlignment="1">
      <alignment horizontal="center" vertical="center"/>
    </xf>
    <xf numFmtId="3" fontId="2" fillId="49" borderId="84" xfId="0" applyNumberFormat="1" applyFont="1" applyFill="1" applyBorder="1"/>
    <xf numFmtId="164" fontId="2" fillId="49" borderId="87" xfId="80" applyNumberFormat="1" applyFont="1" applyFill="1" applyBorder="1" applyAlignment="1">
      <alignment horizontal="right"/>
    </xf>
    <xf numFmtId="0" fontId="2" fillId="49" borderId="31" xfId="0" applyFont="1" applyFill="1" applyBorder="1" applyAlignment="1">
      <alignment vertical="top" wrapText="1"/>
    </xf>
    <xf numFmtId="3" fontId="2" fillId="0" borderId="87" xfId="0" applyNumberFormat="1" applyFont="1" applyFill="1" applyBorder="1" applyAlignment="1">
      <alignment horizontal="center" vertical="center" wrapText="1"/>
    </xf>
    <xf numFmtId="0" fontId="6" fillId="49" borderId="31" xfId="80" applyFont="1" applyFill="1" applyBorder="1" applyAlignment="1">
      <alignment vertical="top" wrapText="1"/>
    </xf>
    <xf numFmtId="0" fontId="6" fillId="49" borderId="84" xfId="80" applyFont="1" applyFill="1" applyBorder="1" applyAlignment="1">
      <alignment vertical="top" wrapText="1"/>
    </xf>
    <xf numFmtId="0" fontId="6" fillId="49" borderId="87" xfId="80" applyFont="1" applyFill="1" applyBorder="1" applyAlignment="1">
      <alignment vertical="top" wrapText="1"/>
    </xf>
    <xf numFmtId="164" fontId="2" fillId="0" borderId="31" xfId="0" applyNumberFormat="1" applyFont="1" applyBorder="1" applyAlignment="1">
      <alignment wrapText="1"/>
    </xf>
    <xf numFmtId="164" fontId="2" fillId="0" borderId="87" xfId="0" applyNumberFormat="1" applyFont="1" applyBorder="1"/>
    <xf numFmtId="0" fontId="2" fillId="0" borderId="31" xfId="0" applyFont="1" applyFill="1" applyBorder="1" applyAlignment="1">
      <alignment horizontal="left" vertical="top" wrapText="1"/>
    </xf>
    <xf numFmtId="3" fontId="2" fillId="49" borderId="87" xfId="0" applyNumberFormat="1" applyFont="1" applyFill="1" applyBorder="1" applyAlignment="1">
      <alignment horizontal="right" vertical="center"/>
    </xf>
    <xf numFmtId="0" fontId="1" fillId="0" borderId="31" xfId="0" applyFont="1" applyFill="1" applyBorder="1" applyAlignment="1">
      <alignment vertical="top" wrapText="1"/>
    </xf>
    <xf numFmtId="49" fontId="2" fillId="0" borderId="31" xfId="0" applyNumberFormat="1" applyFont="1" applyFill="1" applyBorder="1" applyAlignment="1">
      <alignment vertical="top" wrapText="1"/>
    </xf>
    <xf numFmtId="164" fontId="2" fillId="0" borderId="38" xfId="0" applyNumberFormat="1" applyFont="1" applyBorder="1" applyAlignment="1">
      <alignment wrapText="1"/>
    </xf>
    <xf numFmtId="164" fontId="2" fillId="0" borderId="25" xfId="0" applyNumberFormat="1" applyFont="1" applyBorder="1"/>
    <xf numFmtId="164" fontId="2" fillId="0" borderId="42" xfId="0" applyNumberFormat="1" applyFont="1" applyBorder="1"/>
    <xf numFmtId="3" fontId="2" fillId="0" borderId="27" xfId="0" applyNumberFormat="1" applyFont="1" applyBorder="1" applyAlignment="1">
      <alignment horizontal="right" vertical="center"/>
    </xf>
    <xf numFmtId="164" fontId="2" fillId="51" borderId="53" xfId="0" applyNumberFormat="1" applyFont="1" applyFill="1" applyBorder="1"/>
    <xf numFmtId="164" fontId="2" fillId="51" borderId="62" xfId="0" applyNumberFormat="1" applyFont="1" applyFill="1" applyBorder="1"/>
    <xf numFmtId="0" fontId="2" fillId="0" borderId="38" xfId="0" applyFont="1" applyFill="1" applyBorder="1" applyAlignment="1">
      <alignment vertical="top" wrapText="1"/>
    </xf>
    <xf numFmtId="3" fontId="2" fillId="0" borderId="25" xfId="0" applyNumberFormat="1" applyFont="1" applyBorder="1" applyAlignment="1">
      <alignment horizontal="right" vertical="center"/>
    </xf>
    <xf numFmtId="3" fontId="2" fillId="0" borderId="42" xfId="0" applyNumberFormat="1" applyFont="1" applyBorder="1" applyAlignment="1">
      <alignment horizontal="right" vertical="center"/>
    </xf>
    <xf numFmtId="164" fontId="2" fillId="0" borderId="41" xfId="0" applyNumberFormat="1" applyFont="1" applyBorder="1" applyAlignment="1">
      <alignment wrapText="1"/>
    </xf>
    <xf numFmtId="164" fontId="2" fillId="0" borderId="27" xfId="0" applyNumberFormat="1" applyFont="1" applyBorder="1"/>
    <xf numFmtId="164" fontId="2" fillId="0" borderId="60" xfId="0" applyNumberFormat="1" applyFont="1" applyBorder="1"/>
    <xf numFmtId="164" fontId="5" fillId="0" borderId="36" xfId="81" applyNumberFormat="1" applyFont="1" applyFill="1" applyBorder="1" applyAlignment="1">
      <alignment wrapText="1"/>
    </xf>
    <xf numFmtId="164" fontId="5" fillId="0" borderId="28" xfId="81" applyNumberFormat="1" applyFont="1" applyFill="1" applyBorder="1" applyAlignment="1">
      <alignment horizontal="right" wrapText="1"/>
    </xf>
    <xf numFmtId="164" fontId="5" fillId="0" borderId="37" xfId="81" applyNumberFormat="1" applyFont="1" applyFill="1" applyBorder="1" applyAlignment="1">
      <alignment wrapText="1"/>
    </xf>
    <xf numFmtId="164" fontId="5" fillId="66" borderId="31" xfId="80" applyNumberFormat="1" applyFont="1" applyFill="1" applyBorder="1" applyAlignment="1">
      <alignment wrapText="1"/>
    </xf>
    <xf numFmtId="164" fontId="2" fillId="66" borderId="84" xfId="80" applyNumberFormat="1" applyFont="1" applyFill="1" applyBorder="1" applyAlignment="1">
      <alignment horizontal="right" wrapText="1"/>
    </xf>
    <xf numFmtId="164" fontId="2" fillId="66" borderId="87" xfId="80" applyNumberFormat="1" applyFont="1" applyFill="1" applyBorder="1" applyAlignment="1">
      <alignment wrapText="1"/>
    </xf>
    <xf numFmtId="0" fontId="37" fillId="66" borderId="31" xfId="134" applyNumberFormat="1" applyFont="1" applyFill="1" applyBorder="1" applyAlignment="1">
      <alignment wrapText="1" shrinkToFit="1"/>
    </xf>
    <xf numFmtId="0" fontId="37" fillId="66" borderId="84" xfId="134" applyNumberFormat="1" applyFont="1" applyFill="1" applyBorder="1">
      <alignment horizontal="left" wrapText="1" indent="1" shrinkToFit="1"/>
    </xf>
    <xf numFmtId="164" fontId="2" fillId="66" borderId="87" xfId="79" applyNumberFormat="1" applyFont="1" applyFill="1" applyBorder="1"/>
    <xf numFmtId="0" fontId="42" fillId="54" borderId="31" xfId="132" applyNumberFormat="1" applyFill="1" applyBorder="1" applyAlignment="1">
      <alignment horizontal="left" wrapText="1" indent="7" shrinkToFit="1"/>
    </xf>
    <xf numFmtId="0" fontId="1" fillId="0" borderId="38" xfId="0" applyFont="1" applyFill="1" applyBorder="1" applyAlignment="1">
      <alignment vertical="top" wrapText="1"/>
    </xf>
    <xf numFmtId="164" fontId="2" fillId="0" borderId="42" xfId="80" applyNumberFormat="1" applyFont="1" applyBorder="1"/>
    <xf numFmtId="0" fontId="2" fillId="0" borderId="31" xfId="0" applyFont="1" applyBorder="1"/>
    <xf numFmtId="0" fontId="2" fillId="0" borderId="84" xfId="0" applyFont="1" applyBorder="1"/>
    <xf numFmtId="0" fontId="2" fillId="0" borderId="87" xfId="0" applyFont="1" applyBorder="1"/>
    <xf numFmtId="0" fontId="2" fillId="0" borderId="31" xfId="0" applyFont="1" applyBorder="1" applyAlignment="1">
      <alignment vertical="center"/>
    </xf>
    <xf numFmtId="0" fontId="2" fillId="0" borderId="38" xfId="0" applyFont="1" applyBorder="1" applyAlignment="1">
      <alignment vertical="center"/>
    </xf>
    <xf numFmtId="0" fontId="2" fillId="0" borderId="42" xfId="0" applyFont="1" applyBorder="1"/>
    <xf numFmtId="0" fontId="56" fillId="0" borderId="38" xfId="0" applyFont="1" applyBorder="1" applyAlignment="1">
      <alignment horizontal="left" wrapText="1" indent="3"/>
    </xf>
    <xf numFmtId="0" fontId="5" fillId="0" borderId="92" xfId="57" applyFont="1" applyFill="1" applyBorder="1" applyAlignment="1">
      <alignment vertical="center"/>
    </xf>
    <xf numFmtId="0" fontId="5" fillId="0" borderId="37" xfId="0" applyFont="1" applyBorder="1" applyAlignment="1">
      <alignment vertical="center" wrapText="1"/>
    </xf>
    <xf numFmtId="164" fontId="2" fillId="0" borderId="53" xfId="80" applyNumberFormat="1" applyFont="1" applyFill="1" applyBorder="1" applyAlignment="1">
      <alignment horizontal="right" wrapText="1"/>
    </xf>
    <xf numFmtId="0" fontId="2" fillId="0" borderId="87" xfId="0" applyFont="1" applyBorder="1" applyAlignment="1">
      <alignment vertical="center" wrapText="1"/>
    </xf>
    <xf numFmtId="164" fontId="2" fillId="51" borderId="53" xfId="80" applyNumberFormat="1" applyFont="1" applyFill="1" applyBorder="1" applyAlignment="1">
      <alignment horizontal="right" wrapText="1"/>
    </xf>
    <xf numFmtId="0" fontId="109" fillId="66" borderId="31" xfId="0" applyFont="1" applyFill="1" applyBorder="1" applyAlignment="1">
      <alignment vertical="center" wrapText="1"/>
    </xf>
    <xf numFmtId="3" fontId="37" fillId="66" borderId="84" xfId="132" applyNumberFormat="1" applyFont="1" applyFill="1" applyBorder="1">
      <alignment horizontal="left" wrapText="1" indent="1" shrinkToFit="1"/>
    </xf>
    <xf numFmtId="0" fontId="2" fillId="66" borderId="87" xfId="0" applyFont="1" applyFill="1" applyBorder="1" applyAlignment="1">
      <alignment vertical="center" wrapText="1"/>
    </xf>
    <xf numFmtId="3" fontId="5" fillId="0" borderId="87" xfId="0" applyNumberFormat="1" applyFont="1" applyBorder="1" applyAlignment="1">
      <alignment vertical="center"/>
    </xf>
    <xf numFmtId="3" fontId="2" fillId="0" borderId="87" xfId="0" applyNumberFormat="1" applyFont="1" applyBorder="1" applyAlignment="1">
      <alignment horizontal="right"/>
    </xf>
    <xf numFmtId="3" fontId="2" fillId="0" borderId="87" xfId="0" applyNumberFormat="1" applyFont="1" applyFill="1" applyBorder="1" applyAlignment="1">
      <alignment horizontal="center"/>
    </xf>
    <xf numFmtId="3" fontId="2" fillId="0" borderId="87" xfId="0" applyNumberFormat="1" applyFont="1" applyFill="1" applyBorder="1" applyAlignment="1">
      <alignment horizontal="center" wrapText="1"/>
    </xf>
    <xf numFmtId="3" fontId="2" fillId="0" borderId="87" xfId="0" applyNumberFormat="1" applyFont="1" applyBorder="1" applyAlignment="1">
      <alignment vertical="center" wrapText="1"/>
    </xf>
    <xf numFmtId="3" fontId="2" fillId="49" borderId="87" xfId="0" applyNumberFormat="1" applyFont="1" applyFill="1" applyBorder="1" applyAlignment="1">
      <alignment horizontal="right"/>
    </xf>
    <xf numFmtId="0" fontId="2" fillId="0" borderId="87" xfId="0" applyFont="1" applyBorder="1" applyAlignment="1">
      <alignment vertical="center"/>
    </xf>
    <xf numFmtId="3" fontId="2" fillId="0" borderId="27" xfId="0" applyNumberFormat="1" applyFont="1" applyBorder="1" applyAlignment="1">
      <alignment horizontal="right"/>
    </xf>
    <xf numFmtId="3" fontId="2" fillId="0" borderId="60" xfId="0" applyNumberFormat="1" applyFont="1" applyBorder="1" applyAlignment="1">
      <alignment horizontal="right"/>
    </xf>
    <xf numFmtId="0" fontId="2" fillId="0" borderId="41" xfId="0" applyFont="1" applyBorder="1"/>
    <xf numFmtId="0" fontId="2" fillId="0" borderId="60" xfId="0" applyFont="1" applyBorder="1" applyAlignment="1">
      <alignment vertical="center"/>
    </xf>
    <xf numFmtId="164" fontId="5" fillId="51" borderId="31" xfId="80" applyNumberFormat="1" applyFont="1" applyFill="1" applyBorder="1" applyAlignment="1">
      <alignment horizontal="left" wrapText="1"/>
    </xf>
    <xf numFmtId="164" fontId="2" fillId="0" borderId="84" xfId="80" applyNumberFormat="1" applyFont="1" applyBorder="1" applyAlignment="1">
      <alignment horizontal="right" vertical="center"/>
    </xf>
    <xf numFmtId="3" fontId="2" fillId="49" borderId="27" xfId="0" applyNumberFormat="1" applyFont="1" applyFill="1" applyBorder="1" applyAlignment="1">
      <alignment horizontal="right"/>
    </xf>
    <xf numFmtId="3" fontId="2" fillId="49" borderId="42" xfId="0" applyNumberFormat="1" applyFont="1" applyFill="1" applyBorder="1" applyAlignment="1">
      <alignment horizontal="right"/>
    </xf>
    <xf numFmtId="0" fontId="2" fillId="0" borderId="96" xfId="0" applyFont="1" applyBorder="1"/>
    <xf numFmtId="0" fontId="2" fillId="0" borderId="101" xfId="0" applyFont="1" applyBorder="1" applyAlignment="1">
      <alignment vertical="center"/>
    </xf>
    <xf numFmtId="0" fontId="2" fillId="0" borderId="62" xfId="0" applyFont="1" applyBorder="1" applyAlignment="1">
      <alignment vertical="center"/>
    </xf>
    <xf numFmtId="164" fontId="2" fillId="0" borderId="0" xfId="0" applyNumberFormat="1" applyFont="1" applyFill="1" applyBorder="1" applyAlignment="1">
      <alignment wrapText="1"/>
    </xf>
    <xf numFmtId="164" fontId="2" fillId="0" borderId="0" xfId="0" applyNumberFormat="1" applyFont="1" applyBorder="1" applyAlignment="1">
      <alignment wrapText="1"/>
    </xf>
    <xf numFmtId="164" fontId="2" fillId="0" borderId="0" xfId="0" applyNumberFormat="1" applyFont="1" applyBorder="1" applyAlignment="1">
      <alignment horizontal="left" wrapText="1"/>
    </xf>
    <xf numFmtId="164" fontId="2" fillId="0" borderId="0" xfId="0" applyNumberFormat="1" applyFont="1" applyBorder="1" applyAlignment="1">
      <alignment horizontal="left" vertical="center" wrapText="1"/>
    </xf>
    <xf numFmtId="0" fontId="5" fillId="0" borderId="36" xfId="0" applyFont="1" applyBorder="1" applyAlignment="1">
      <alignment horizontal="left" wrapText="1"/>
    </xf>
    <xf numFmtId="0" fontId="5" fillId="0" borderId="28" xfId="57" applyFont="1" applyFill="1" applyBorder="1" applyAlignment="1">
      <alignment horizontal="right" vertical="center"/>
    </xf>
    <xf numFmtId="164" fontId="2" fillId="0" borderId="37" xfId="80" applyNumberFormat="1" applyFont="1" applyFill="1" applyBorder="1" applyAlignment="1">
      <alignment horizontal="right" vertical="center" wrapText="1"/>
    </xf>
    <xf numFmtId="164" fontId="2" fillId="0" borderId="87" xfId="80" applyNumberFormat="1" applyFont="1" applyFill="1" applyBorder="1" applyAlignment="1">
      <alignment horizontal="right" vertical="center" wrapText="1"/>
    </xf>
    <xf numFmtId="164" fontId="2" fillId="51" borderId="87" xfId="80" applyNumberFormat="1" applyFont="1" applyFill="1" applyBorder="1" applyAlignment="1">
      <alignment horizontal="right" vertical="center" wrapText="1"/>
    </xf>
    <xf numFmtId="3" fontId="2" fillId="0" borderId="87" xfId="0" applyNumberFormat="1" applyFont="1" applyFill="1" applyBorder="1" applyAlignment="1">
      <alignment horizontal="right" vertical="center" wrapText="1"/>
    </xf>
    <xf numFmtId="3" fontId="2" fillId="0" borderId="87" xfId="0" applyNumberFormat="1" applyFont="1" applyBorder="1" applyAlignment="1">
      <alignment vertical="center"/>
    </xf>
    <xf numFmtId="3" fontId="2" fillId="49" borderId="87" xfId="0" applyNumberFormat="1" applyFont="1" applyFill="1" applyBorder="1" applyAlignment="1">
      <alignment vertical="center"/>
    </xf>
    <xf numFmtId="3" fontId="2" fillId="0" borderId="60" xfId="0" applyNumberFormat="1" applyFont="1" applyBorder="1" applyAlignment="1">
      <alignment vertical="center"/>
    </xf>
    <xf numFmtId="3" fontId="5" fillId="0" borderId="84" xfId="0" applyNumberFormat="1" applyFont="1" applyBorder="1" applyAlignment="1">
      <alignment vertical="center"/>
    </xf>
    <xf numFmtId="3" fontId="2" fillId="0" borderId="84" xfId="0" applyNumberFormat="1" applyFont="1" applyBorder="1" applyAlignment="1">
      <alignment vertical="center"/>
    </xf>
    <xf numFmtId="3" fontId="2" fillId="0" borderId="27" xfId="0" applyNumberFormat="1" applyFont="1" applyBorder="1" applyAlignment="1">
      <alignment vertical="center"/>
    </xf>
    <xf numFmtId="0" fontId="5" fillId="0" borderId="57" xfId="0" applyFont="1" applyBorder="1" applyAlignment="1">
      <alignment wrapText="1"/>
    </xf>
    <xf numFmtId="164" fontId="5" fillId="51" borderId="0" xfId="80" applyNumberFormat="1" applyFont="1" applyFill="1" applyBorder="1" applyAlignment="1">
      <alignment horizontal="left" wrapText="1"/>
    </xf>
    <xf numFmtId="0" fontId="5" fillId="0" borderId="89" xfId="0" applyFont="1" applyBorder="1" applyAlignment="1">
      <alignment horizontal="left" wrapText="1"/>
    </xf>
    <xf numFmtId="0" fontId="2" fillId="0" borderId="89" xfId="0" applyFont="1" applyBorder="1" applyAlignment="1">
      <alignment horizontal="justify" vertical="top" wrapText="1"/>
    </xf>
    <xf numFmtId="0" fontId="2" fillId="0" borderId="89" xfId="0" applyFont="1" applyBorder="1" applyAlignment="1">
      <alignment horizontal="justify" wrapText="1"/>
    </xf>
    <xf numFmtId="0" fontId="5" fillId="0" borderId="89" xfId="0" applyFont="1" applyBorder="1" applyAlignment="1">
      <alignment horizontal="justify" wrapText="1"/>
    </xf>
    <xf numFmtId="0" fontId="2" fillId="0" borderId="41" xfId="0" applyFont="1" applyFill="1" applyBorder="1" applyAlignment="1">
      <alignment wrapText="1"/>
    </xf>
    <xf numFmtId="3" fontId="2" fillId="0" borderId="27" xfId="0" applyNumberFormat="1" applyFont="1" applyFill="1" applyBorder="1" applyAlignment="1">
      <alignment horizontal="right"/>
    </xf>
    <xf numFmtId="0" fontId="2" fillId="0" borderId="47" xfId="0" applyFont="1" applyBorder="1" applyAlignment="1">
      <alignment horizontal="justify" wrapText="1"/>
    </xf>
    <xf numFmtId="164" fontId="5" fillId="0" borderId="60" xfId="80" applyNumberFormat="1" applyFont="1" applyBorder="1" applyAlignment="1">
      <alignment vertical="center"/>
    </xf>
    <xf numFmtId="164" fontId="2" fillId="0" borderId="56" xfId="80" applyNumberFormat="1" applyFont="1" applyFill="1" applyBorder="1" applyAlignment="1">
      <alignment wrapText="1"/>
    </xf>
    <xf numFmtId="164" fontId="2" fillId="0" borderId="53" xfId="80" applyNumberFormat="1" applyFont="1" applyFill="1" applyBorder="1" applyAlignment="1">
      <alignment horizontal="right" vertical="center" wrapText="1"/>
    </xf>
    <xf numFmtId="164" fontId="2" fillId="51" borderId="53" xfId="80" applyNumberFormat="1" applyFont="1" applyFill="1" applyBorder="1" applyAlignment="1">
      <alignment horizontal="right" vertical="center" wrapText="1"/>
    </xf>
    <xf numFmtId="0" fontId="5" fillId="0" borderId="89" xfId="78" applyFont="1" applyFill="1" applyBorder="1" applyAlignment="1">
      <alignment vertical="top" wrapText="1"/>
    </xf>
    <xf numFmtId="3" fontId="2" fillId="0" borderId="84" xfId="0" applyNumberFormat="1" applyFont="1" applyBorder="1" applyAlignment="1"/>
    <xf numFmtId="0" fontId="2" fillId="0" borderId="38" xfId="0" applyFont="1" applyFill="1" applyBorder="1" applyAlignment="1">
      <alignment wrapText="1"/>
    </xf>
    <xf numFmtId="0" fontId="2" fillId="0" borderId="56" xfId="0" applyFont="1" applyBorder="1"/>
    <xf numFmtId="3" fontId="2" fillId="0" borderId="84" xfId="0" applyNumberFormat="1" applyFont="1" applyFill="1" applyBorder="1" applyAlignment="1">
      <alignment horizontal="center"/>
    </xf>
    <xf numFmtId="3" fontId="2" fillId="0" borderId="88" xfId="0" applyNumberFormat="1" applyFont="1" applyFill="1" applyBorder="1" applyAlignment="1">
      <alignment horizontal="right"/>
    </xf>
    <xf numFmtId="164" fontId="5" fillId="51" borderId="36" xfId="80" applyNumberFormat="1" applyFont="1" applyFill="1" applyBorder="1" applyAlignment="1">
      <alignment wrapText="1"/>
    </xf>
    <xf numFmtId="164" fontId="2" fillId="51" borderId="28" xfId="80" applyNumberFormat="1" applyFont="1" applyFill="1" applyBorder="1" applyAlignment="1">
      <alignment horizontal="right" wrapText="1"/>
    </xf>
    <xf numFmtId="164" fontId="2" fillId="51" borderId="37" xfId="80" applyNumberFormat="1" applyFont="1" applyFill="1" applyBorder="1" applyAlignment="1">
      <alignment wrapText="1"/>
    </xf>
    <xf numFmtId="164" fontId="2" fillId="51" borderId="28" xfId="80" applyNumberFormat="1" applyFont="1" applyFill="1" applyBorder="1" applyAlignment="1">
      <alignment horizontal="right" vertical="center" wrapText="1"/>
    </xf>
    <xf numFmtId="164" fontId="2" fillId="51" borderId="37" xfId="80" applyNumberFormat="1" applyFont="1" applyFill="1" applyBorder="1" applyAlignment="1">
      <alignment vertical="center" wrapText="1"/>
    </xf>
    <xf numFmtId="3" fontId="5" fillId="0" borderId="33" xfId="0" applyNumberFormat="1" applyFont="1" applyBorder="1" applyAlignment="1"/>
    <xf numFmtId="3" fontId="5" fillId="0" borderId="87" xfId="0" applyNumberFormat="1" applyFont="1" applyBorder="1" applyAlignment="1"/>
    <xf numFmtId="3" fontId="2" fillId="0" borderId="88" xfId="0" applyNumberFormat="1" applyFont="1" applyFill="1" applyBorder="1" applyAlignment="1"/>
    <xf numFmtId="3" fontId="5" fillId="0" borderId="59" xfId="0" applyNumberFormat="1" applyFont="1" applyFill="1" applyBorder="1" applyAlignment="1">
      <alignment vertical="center"/>
    </xf>
    <xf numFmtId="3" fontId="5" fillId="0" borderId="89" xfId="0" applyNumberFormat="1" applyFont="1" applyBorder="1" applyAlignment="1"/>
    <xf numFmtId="3" fontId="2" fillId="0" borderId="89" xfId="0" applyNumberFormat="1" applyFont="1" applyBorder="1" applyAlignment="1"/>
    <xf numFmtId="0" fontId="5" fillId="0" borderId="31" xfId="78" applyFont="1" applyFill="1" applyBorder="1" applyAlignment="1">
      <alignment wrapText="1"/>
    </xf>
    <xf numFmtId="0" fontId="2" fillId="0" borderId="31" xfId="0" applyFont="1" applyFill="1" applyBorder="1" applyAlignment="1">
      <alignment wrapText="1"/>
    </xf>
    <xf numFmtId="0" fontId="2" fillId="0" borderId="31" xfId="78" applyFont="1" applyFill="1" applyBorder="1" applyAlignment="1">
      <alignment wrapText="1"/>
    </xf>
    <xf numFmtId="164" fontId="6" fillId="0" borderId="57" xfId="80" applyNumberFormat="1" applyFont="1" applyFill="1" applyBorder="1" applyAlignment="1">
      <alignment wrapText="1"/>
    </xf>
    <xf numFmtId="164" fontId="2" fillId="51" borderId="89" xfId="80" applyNumberFormat="1" applyFont="1" applyFill="1" applyBorder="1" applyAlignment="1">
      <alignment wrapText="1"/>
    </xf>
    <xf numFmtId="0" fontId="5" fillId="51" borderId="56" xfId="0" applyFont="1" applyFill="1" applyBorder="1" applyAlignment="1">
      <alignment wrapText="1"/>
    </xf>
    <xf numFmtId="3" fontId="2" fillId="0" borderId="89" xfId="0" applyNumberFormat="1" applyFont="1" applyFill="1" applyBorder="1" applyAlignment="1">
      <alignment horizontal="right" vertical="center"/>
    </xf>
    <xf numFmtId="164" fontId="2" fillId="0" borderId="84" xfId="0" applyNumberFormat="1" applyFont="1" applyBorder="1" applyAlignment="1">
      <alignment horizontal="right"/>
    </xf>
    <xf numFmtId="164" fontId="2" fillId="0" borderId="87" xfId="0" applyNumberFormat="1" applyFont="1" applyBorder="1" applyAlignment="1">
      <alignment horizontal="right"/>
    </xf>
    <xf numFmtId="164" fontId="5" fillId="0" borderId="87" xfId="80" applyNumberFormat="1" applyFont="1" applyBorder="1" applyAlignment="1">
      <alignment vertical="center"/>
    </xf>
    <xf numFmtId="164" fontId="2" fillId="0" borderId="27" xfId="0" applyNumberFormat="1" applyFont="1" applyBorder="1" applyAlignment="1">
      <alignment horizontal="right"/>
    </xf>
    <xf numFmtId="164" fontId="2" fillId="0" borderId="60" xfId="0" applyNumberFormat="1" applyFont="1" applyBorder="1" applyAlignment="1">
      <alignment horizontal="right"/>
    </xf>
    <xf numFmtId="0" fontId="2" fillId="0" borderId="41" xfId="78" applyFont="1" applyFill="1" applyBorder="1" applyAlignment="1">
      <alignment vertical="top" wrapText="1"/>
    </xf>
    <xf numFmtId="164" fontId="2" fillId="0" borderId="25" xfId="80" applyNumberFormat="1" applyFont="1" applyFill="1" applyBorder="1" applyAlignment="1">
      <alignment horizontal="right" vertical="center" wrapText="1"/>
    </xf>
    <xf numFmtId="0" fontId="5" fillId="51" borderId="56" xfId="0" applyFont="1" applyFill="1" applyBorder="1" applyAlignment="1">
      <alignment vertical="center" wrapText="1"/>
    </xf>
    <xf numFmtId="0" fontId="1" fillId="0" borderId="31" xfId="0" applyFont="1" applyFill="1" applyBorder="1" applyAlignment="1">
      <alignment wrapText="1"/>
    </xf>
    <xf numFmtId="3" fontId="2" fillId="0" borderId="25" xfId="0" applyNumberFormat="1" applyFont="1" applyBorder="1" applyAlignment="1">
      <alignment horizontal="right"/>
    </xf>
    <xf numFmtId="164" fontId="2" fillId="51" borderId="92" xfId="80" applyNumberFormat="1" applyFont="1" applyFill="1" applyBorder="1" applyAlignment="1">
      <alignment horizontal="right" wrapText="1"/>
    </xf>
    <xf numFmtId="3" fontId="2" fillId="0" borderId="89" xfId="0" applyNumberFormat="1" applyFont="1" applyFill="1" applyBorder="1" applyAlignment="1">
      <alignment vertical="center"/>
    </xf>
    <xf numFmtId="0" fontId="2" fillId="0" borderId="31" xfId="0" applyFont="1" applyBorder="1" applyAlignment="1">
      <alignment horizontal="left" wrapText="1"/>
    </xf>
    <xf numFmtId="3" fontId="2" fillId="0" borderId="89" xfId="0" applyNumberFormat="1" applyFont="1" applyFill="1" applyBorder="1"/>
    <xf numFmtId="164" fontId="2" fillId="0" borderId="84" xfId="80" applyNumberFormat="1" applyFont="1" applyBorder="1" applyAlignment="1">
      <alignment horizontal="right"/>
    </xf>
    <xf numFmtId="164" fontId="2" fillId="0" borderId="87" xfId="80" applyNumberFormat="1" applyFont="1" applyBorder="1" applyAlignment="1">
      <alignment horizontal="right"/>
    </xf>
    <xf numFmtId="3" fontId="2" fillId="49" borderId="27" xfId="0" applyNumberFormat="1" applyFont="1" applyFill="1" applyBorder="1"/>
    <xf numFmtId="164" fontId="2" fillId="49" borderId="27" xfId="80" applyNumberFormat="1" applyFont="1" applyFill="1" applyBorder="1" applyAlignment="1">
      <alignment horizontal="right"/>
    </xf>
    <xf numFmtId="0" fontId="2" fillId="0" borderId="37" xfId="0" applyFont="1" applyBorder="1" applyAlignment="1">
      <alignment vertical="center" wrapText="1"/>
    </xf>
    <xf numFmtId="0" fontId="5" fillId="0" borderId="87" xfId="0" applyFont="1" applyBorder="1" applyAlignment="1">
      <alignment vertical="center" wrapText="1"/>
    </xf>
    <xf numFmtId="0" fontId="5" fillId="66" borderId="31" xfId="0" applyFont="1" applyFill="1" applyBorder="1" applyAlignment="1">
      <alignment wrapText="1"/>
    </xf>
    <xf numFmtId="0" fontId="5" fillId="66" borderId="84" xfId="0" applyFont="1" applyFill="1" applyBorder="1" applyAlignment="1">
      <alignment horizontal="right" vertical="center" wrapText="1"/>
    </xf>
    <xf numFmtId="0" fontId="5" fillId="66" borderId="87" xfId="0" applyFont="1" applyFill="1" applyBorder="1" applyAlignment="1">
      <alignment vertical="center" wrapText="1"/>
    </xf>
    <xf numFmtId="166" fontId="54" fillId="0" borderId="87" xfId="0" applyNumberFormat="1" applyFont="1" applyBorder="1" applyAlignment="1">
      <alignment wrapText="1"/>
    </xf>
    <xf numFmtId="166" fontId="56" fillId="0" borderId="87" xfId="0" applyNumberFormat="1" applyFont="1" applyBorder="1" applyAlignment="1">
      <alignment wrapText="1"/>
    </xf>
    <xf numFmtId="166" fontId="56" fillId="0" borderId="0" xfId="0" applyNumberFormat="1" applyFont="1" applyBorder="1" applyAlignment="1">
      <alignment wrapText="1"/>
    </xf>
    <xf numFmtId="0" fontId="2" fillId="0" borderId="84" xfId="0" applyFont="1" applyFill="1" applyBorder="1" applyAlignment="1">
      <alignment horizontal="right" vertical="center" wrapText="1"/>
    </xf>
    <xf numFmtId="0" fontId="5" fillId="0" borderId="87" xfId="0" applyFont="1" applyFill="1" applyBorder="1" applyAlignment="1">
      <alignment vertical="center" wrapText="1"/>
    </xf>
    <xf numFmtId="0" fontId="5" fillId="66" borderId="13" xfId="112" quotePrefix="1" applyFont="1" applyFill="1" applyBorder="1" applyAlignment="1">
      <alignment horizontal="left" vertical="center" wrapText="1" indent="2" shrinkToFit="1"/>
    </xf>
    <xf numFmtId="3" fontId="56" fillId="66" borderId="84" xfId="148" applyNumberFormat="1" applyFont="1" applyFill="1" applyBorder="1" applyAlignment="1">
      <alignment wrapText="1"/>
    </xf>
    <xf numFmtId="3" fontId="5" fillId="66" borderId="24" xfId="0" applyNumberFormat="1" applyFont="1" applyFill="1" applyBorder="1" applyAlignment="1"/>
    <xf numFmtId="0" fontId="5" fillId="66" borderId="13" xfId="0" applyFont="1" applyFill="1" applyBorder="1" applyAlignment="1">
      <alignment wrapText="1"/>
    </xf>
    <xf numFmtId="0" fontId="2" fillId="0" borderId="84" xfId="0" applyFont="1" applyFill="1" applyBorder="1" applyAlignment="1">
      <alignment vertical="center"/>
    </xf>
    <xf numFmtId="0" fontId="2" fillId="0" borderId="87" xfId="0" applyFont="1" applyFill="1" applyBorder="1" applyAlignment="1">
      <alignment vertical="center"/>
    </xf>
    <xf numFmtId="166" fontId="56" fillId="0" borderId="60" xfId="0" applyNumberFormat="1" applyFont="1" applyBorder="1" applyAlignment="1">
      <alignment wrapText="1"/>
    </xf>
    <xf numFmtId="0" fontId="2" fillId="0" borderId="0" xfId="118" quotePrefix="1" applyBorder="1" applyAlignment="1">
      <alignment horizontal="left" vertical="center" wrapText="1" indent="6" shrinkToFit="1"/>
    </xf>
    <xf numFmtId="164" fontId="2" fillId="0" borderId="84" xfId="81" applyNumberFormat="1" applyFont="1" applyFill="1" applyBorder="1" applyAlignment="1">
      <alignment horizontal="right" vertical="center" wrapText="1"/>
    </xf>
    <xf numFmtId="164" fontId="2" fillId="51" borderId="87" xfId="81" applyNumberFormat="1" applyFont="1" applyFill="1" applyBorder="1" applyAlignment="1">
      <alignment wrapText="1"/>
    </xf>
    <xf numFmtId="164" fontId="2" fillId="51" borderId="84" xfId="81" applyNumberFormat="1" applyFont="1" applyFill="1" applyBorder="1" applyAlignment="1">
      <alignment horizontal="right" vertical="center" wrapText="1"/>
    </xf>
    <xf numFmtId="164" fontId="2" fillId="51" borderId="87" xfId="81" applyNumberFormat="1" applyFont="1" applyFill="1" applyBorder="1" applyAlignment="1">
      <alignment vertical="center" wrapText="1"/>
    </xf>
    <xf numFmtId="164" fontId="5" fillId="51" borderId="31" xfId="81" applyNumberFormat="1" applyFont="1" applyFill="1" applyBorder="1" applyAlignment="1">
      <alignment wrapText="1"/>
    </xf>
    <xf numFmtId="164" fontId="2" fillId="51" borderId="84" xfId="81" applyNumberFormat="1" applyFont="1" applyFill="1" applyBorder="1" applyAlignment="1">
      <alignment horizontal="right" wrapText="1"/>
    </xf>
    <xf numFmtId="164" fontId="2" fillId="51" borderId="87" xfId="0" applyNumberFormat="1" applyFont="1" applyFill="1" applyBorder="1"/>
    <xf numFmtId="164" fontId="5" fillId="0" borderId="87" xfId="0" applyNumberFormat="1" applyFont="1" applyBorder="1"/>
    <xf numFmtId="0" fontId="6" fillId="0" borderId="37" xfId="0" applyFont="1" applyBorder="1" applyAlignment="1">
      <alignment vertical="center" wrapText="1"/>
    </xf>
    <xf numFmtId="3" fontId="37" fillId="51" borderId="84" xfId="132" applyNumberFormat="1" applyFont="1" applyFill="1" applyBorder="1">
      <alignment horizontal="left" wrapText="1" indent="1" shrinkToFit="1"/>
    </xf>
    <xf numFmtId="0" fontId="2" fillId="51" borderId="87" xfId="0" applyFont="1" applyFill="1" applyBorder="1" applyAlignment="1">
      <alignment vertical="center" wrapText="1"/>
    </xf>
    <xf numFmtId="3" fontId="37" fillId="51" borderId="84" xfId="132" applyNumberFormat="1" applyFont="1" applyFill="1" applyBorder="1" applyAlignment="1">
      <alignment horizontal="left" vertical="center" wrapText="1" shrinkToFit="1"/>
    </xf>
    <xf numFmtId="166" fontId="56" fillId="0" borderId="84" xfId="0" applyNumberFormat="1" applyFont="1" applyBorder="1" applyAlignment="1">
      <alignment vertical="center" wrapText="1"/>
    </xf>
    <xf numFmtId="166" fontId="54" fillId="0" borderId="87" xfId="0" applyNumberFormat="1" applyFont="1" applyBorder="1" applyAlignment="1">
      <alignment vertical="center" wrapText="1"/>
    </xf>
    <xf numFmtId="166" fontId="56" fillId="0" borderId="87" xfId="0" applyNumberFormat="1" applyFont="1" applyBorder="1" applyAlignment="1">
      <alignment vertical="center" wrapText="1"/>
    </xf>
    <xf numFmtId="3" fontId="2" fillId="0" borderId="87" xfId="0" applyNumberFormat="1" applyFont="1" applyBorder="1"/>
    <xf numFmtId="164" fontId="2" fillId="0" borderId="0" xfId="0" applyNumberFormat="1" applyFont="1" applyFill="1" applyBorder="1"/>
    <xf numFmtId="0" fontId="2" fillId="0" borderId="59" xfId="0" applyFont="1" applyBorder="1" applyAlignment="1">
      <alignment vertical="center" wrapText="1"/>
    </xf>
    <xf numFmtId="164" fontId="2" fillId="0" borderId="56" xfId="81" applyNumberFormat="1" applyFont="1" applyFill="1" applyBorder="1" applyAlignment="1">
      <alignment wrapText="1"/>
    </xf>
    <xf numFmtId="164" fontId="2" fillId="0" borderId="53" xfId="81" applyNumberFormat="1" applyFont="1" applyFill="1" applyBorder="1" applyAlignment="1">
      <alignment horizontal="right" wrapText="1"/>
    </xf>
    <xf numFmtId="3" fontId="2" fillId="0" borderId="87" xfId="0" applyNumberFormat="1" applyFont="1" applyFill="1" applyBorder="1" applyAlignment="1">
      <alignment horizontal="right" wrapText="1"/>
    </xf>
    <xf numFmtId="0" fontId="0" fillId="0" borderId="0" xfId="0" applyAlignment="1">
      <alignment vertical="center"/>
    </xf>
    <xf numFmtId="0" fontId="28" fillId="0" borderId="92" xfId="0" applyFont="1" applyBorder="1" applyAlignment="1">
      <alignment vertical="center"/>
    </xf>
    <xf numFmtId="0" fontId="5" fillId="0" borderId="36" xfId="0" applyFont="1" applyBorder="1" applyAlignment="1">
      <alignment vertical="center"/>
    </xf>
    <xf numFmtId="0" fontId="2" fillId="0" borderId="84" xfId="0" applyFont="1" applyBorder="1" applyAlignment="1">
      <alignment vertical="center" wrapText="1"/>
    </xf>
    <xf numFmtId="0" fontId="5" fillId="51" borderId="31" xfId="0" applyFont="1" applyFill="1" applyBorder="1" applyAlignment="1">
      <alignment horizontal="left" vertical="center" wrapText="1"/>
    </xf>
    <xf numFmtId="3" fontId="37" fillId="51" borderId="84" xfId="132" applyNumberFormat="1" applyFont="1" applyFill="1" applyBorder="1" applyAlignment="1">
      <alignment vertical="center" wrapText="1" shrinkToFit="1"/>
    </xf>
    <xf numFmtId="0" fontId="5" fillId="0" borderId="31" xfId="112" quotePrefix="1" applyFont="1" applyBorder="1" applyAlignment="1">
      <alignment horizontal="left" vertical="center" wrapText="1" shrinkToFit="1"/>
    </xf>
    <xf numFmtId="3" fontId="37" fillId="0" borderId="84" xfId="127" applyNumberFormat="1" applyFont="1" applyBorder="1" applyAlignment="1">
      <alignment vertical="center" wrapText="1" shrinkToFit="1"/>
    </xf>
    <xf numFmtId="3" fontId="37" fillId="0" borderId="87" xfId="127" applyNumberFormat="1" applyFont="1" applyBorder="1" applyAlignment="1">
      <alignment vertical="center" wrapText="1" shrinkToFit="1"/>
    </xf>
    <xf numFmtId="0" fontId="2" fillId="0" borderId="31" xfId="114" quotePrefix="1" applyBorder="1" applyAlignment="1">
      <alignment horizontal="left" vertical="center" wrapText="1" indent="1" shrinkToFit="1"/>
    </xf>
    <xf numFmtId="3" fontId="42" fillId="0" borderId="84" xfId="127" applyNumberFormat="1" applyBorder="1" applyAlignment="1">
      <alignment vertical="center" wrapText="1" shrinkToFit="1"/>
    </xf>
    <xf numFmtId="0" fontId="2" fillId="0" borderId="31" xfId="116" quotePrefix="1" applyBorder="1" applyAlignment="1">
      <alignment horizontal="left" vertical="center" wrapText="1" indent="3" shrinkToFit="1"/>
    </xf>
    <xf numFmtId="0" fontId="5" fillId="0" borderId="31" xfId="112" quotePrefix="1" applyFont="1" applyBorder="1" applyAlignment="1">
      <alignment horizontal="left" vertical="center" wrapText="1" indent="1" shrinkToFit="1"/>
    </xf>
    <xf numFmtId="0" fontId="2" fillId="0" borderId="31" xfId="114" quotePrefix="1" applyBorder="1" applyAlignment="1">
      <alignment horizontal="left" wrapText="1" indent="2" shrinkToFit="1"/>
    </xf>
    <xf numFmtId="3" fontId="42" fillId="0" borderId="87" xfId="127" applyNumberFormat="1" applyBorder="1" applyAlignment="1">
      <alignment vertical="center" wrapText="1" shrinkToFit="1"/>
    </xf>
    <xf numFmtId="0" fontId="2" fillId="0" borderId="31" xfId="118" quotePrefix="1" applyBorder="1" applyAlignment="1">
      <alignment horizontal="left" vertical="center" wrapText="1" indent="4" shrinkToFit="1"/>
    </xf>
    <xf numFmtId="0" fontId="2" fillId="0" borderId="31" xfId="114" applyBorder="1" applyAlignment="1">
      <alignment horizontal="left" wrapText="1" indent="4" shrinkToFit="1"/>
    </xf>
    <xf numFmtId="0" fontId="2" fillId="0" borderId="31" xfId="114" applyBorder="1" applyAlignment="1">
      <alignment horizontal="left" wrapText="1" indent="5" shrinkToFit="1"/>
    </xf>
    <xf numFmtId="0" fontId="2" fillId="0" borderId="31" xfId="114" applyBorder="1" applyAlignment="1">
      <alignment horizontal="left" wrapText="1" indent="6" shrinkToFit="1"/>
    </xf>
    <xf numFmtId="0" fontId="2" fillId="0" borderId="31" xfId="0" applyFont="1" applyBorder="1" applyAlignment="1">
      <alignment horizontal="left" vertical="center" wrapText="1"/>
    </xf>
    <xf numFmtId="0" fontId="5" fillId="0" borderId="84" xfId="0" applyFont="1" applyBorder="1" applyAlignment="1">
      <alignment vertical="center" wrapText="1"/>
    </xf>
    <xf numFmtId="0" fontId="2" fillId="0" borderId="31" xfId="0" applyFont="1" applyBorder="1" applyAlignment="1">
      <alignment horizontal="left" vertical="center" wrapText="1" indent="1"/>
    </xf>
    <xf numFmtId="0" fontId="5" fillId="0" borderId="31" xfId="0" applyFont="1" applyBorder="1" applyAlignment="1">
      <alignment horizontal="left" vertical="center" indent="1"/>
    </xf>
    <xf numFmtId="0" fontId="2" fillId="0" borderId="31" xfId="114" quotePrefix="1" applyBorder="1" applyAlignment="1">
      <alignment horizontal="left" wrapText="1" indent="1" shrinkToFit="1"/>
    </xf>
    <xf numFmtId="0" fontId="2" fillId="0" borderId="31" xfId="116" quotePrefix="1" applyBorder="1" applyAlignment="1">
      <alignment horizontal="left" vertical="center" wrapText="1" indent="1" shrinkToFit="1"/>
    </xf>
    <xf numFmtId="0" fontId="2" fillId="0" borderId="31" xfId="118" quotePrefix="1" applyBorder="1" applyAlignment="1">
      <alignment horizontal="center" vertical="center" wrapText="1" shrinkToFit="1"/>
    </xf>
    <xf numFmtId="0" fontId="2" fillId="0" borderId="31" xfId="118" quotePrefix="1" applyBorder="1" applyAlignment="1">
      <alignment horizontal="left" vertical="center" wrapText="1" indent="3" shrinkToFit="1"/>
    </xf>
    <xf numFmtId="0" fontId="2" fillId="0" borderId="31" xfId="114" applyBorder="1" applyAlignment="1">
      <alignment horizontal="left" wrapText="1" indent="3" shrinkToFit="1"/>
    </xf>
    <xf numFmtId="0" fontId="2" fillId="0" borderId="41" xfId="0" applyFont="1" applyBorder="1" applyAlignment="1">
      <alignment vertical="center"/>
    </xf>
    <xf numFmtId="0" fontId="2" fillId="0" borderId="41" xfId="114" applyBorder="1" applyAlignment="1">
      <alignment horizontal="left" wrapText="1" indent="5" shrinkToFit="1"/>
    </xf>
    <xf numFmtId="3" fontId="42" fillId="0" borderId="27" xfId="127" applyNumberFormat="1" applyBorder="1" applyAlignment="1">
      <alignment vertical="center" wrapText="1" shrinkToFit="1"/>
    </xf>
    <xf numFmtId="164" fontId="6" fillId="0" borderId="0" xfId="0" applyNumberFormat="1" applyFont="1" applyBorder="1" applyAlignment="1">
      <alignment horizontal="left" wrapText="1"/>
    </xf>
    <xf numFmtId="0" fontId="5" fillId="0" borderId="36" xfId="0" applyFont="1" applyFill="1" applyBorder="1" applyAlignment="1">
      <alignment horizontal="left" vertical="center" wrapText="1"/>
    </xf>
    <xf numFmtId="0" fontId="5" fillId="0" borderId="36" xfId="0" applyFont="1" applyBorder="1" applyAlignment="1">
      <alignment horizontal="left" vertical="center"/>
    </xf>
    <xf numFmtId="0" fontId="6" fillId="0" borderId="87" xfId="0" applyFont="1" applyBorder="1" applyAlignment="1">
      <alignment vertical="center" wrapText="1"/>
    </xf>
    <xf numFmtId="0" fontId="55" fillId="0" borderId="31" xfId="0" applyFont="1" applyBorder="1" applyAlignment="1">
      <alignment horizontal="left" vertical="center" wrapText="1"/>
    </xf>
    <xf numFmtId="0" fontId="5" fillId="0" borderId="87" xfId="0" applyFont="1" applyBorder="1" applyAlignment="1">
      <alignment horizontal="right" vertical="center"/>
    </xf>
    <xf numFmtId="0" fontId="37" fillId="0" borderId="31" xfId="132" applyNumberFormat="1" applyFont="1" applyBorder="1" applyAlignment="1">
      <alignment horizontal="left" wrapText="1" indent="1" shrinkToFit="1"/>
    </xf>
    <xf numFmtId="3" fontId="37" fillId="0" borderId="84" xfId="132" applyNumberFormat="1" applyFont="1" applyFill="1" applyBorder="1" applyAlignment="1">
      <alignment vertical="center" wrapText="1" shrinkToFit="1"/>
    </xf>
    <xf numFmtId="0" fontId="42" fillId="0" borderId="31" xfId="132" applyNumberFormat="1" applyBorder="1" applyAlignment="1">
      <alignment horizontal="left" wrapText="1" indent="2" shrinkToFit="1"/>
    </xf>
    <xf numFmtId="3" fontId="42" fillId="0" borderId="84" xfId="132" applyNumberFormat="1" applyFont="1" applyFill="1" applyBorder="1" applyAlignment="1">
      <alignment vertical="center" wrapText="1" shrinkToFit="1"/>
    </xf>
    <xf numFmtId="0" fontId="42" fillId="0" borderId="31" xfId="132" applyNumberFormat="1" applyBorder="1" applyAlignment="1">
      <alignment horizontal="left" vertical="center" wrapText="1" indent="3" shrinkToFit="1"/>
    </xf>
    <xf numFmtId="3" fontId="42" fillId="0" borderId="84" xfId="132" applyNumberFormat="1" applyFill="1" applyBorder="1" applyAlignment="1">
      <alignment vertical="center" wrapText="1" shrinkToFit="1"/>
    </xf>
    <xf numFmtId="0" fontId="42" fillId="0" borderId="31" xfId="132" applyNumberFormat="1" applyBorder="1" applyAlignment="1">
      <alignment horizontal="left" vertical="center" wrapText="1" indent="2" shrinkToFit="1"/>
    </xf>
    <xf numFmtId="3" fontId="42" fillId="0" borderId="87" xfId="132" applyNumberFormat="1" applyFill="1" applyBorder="1" applyAlignment="1">
      <alignment vertical="center" wrapText="1" shrinkToFit="1"/>
    </xf>
    <xf numFmtId="0" fontId="56" fillId="0" borderId="89" xfId="0" applyFont="1" applyBorder="1" applyAlignment="1">
      <alignment horizontal="left" wrapText="1" indent="6"/>
    </xf>
    <xf numFmtId="0" fontId="42" fillId="0" borderId="31" xfId="132" applyNumberFormat="1" applyBorder="1" applyAlignment="1">
      <alignment horizontal="left" wrapText="1" indent="1" shrinkToFit="1"/>
    </xf>
    <xf numFmtId="0" fontId="42" fillId="0" borderId="38" xfId="132" applyNumberFormat="1" applyBorder="1" applyAlignment="1">
      <alignment horizontal="left" wrapText="1" indent="1" shrinkToFit="1"/>
    </xf>
    <xf numFmtId="3" fontId="42" fillId="0" borderId="27" xfId="132" applyNumberFormat="1" applyFill="1" applyBorder="1" applyAlignment="1">
      <alignment vertical="center" wrapText="1" shrinkToFit="1"/>
    </xf>
    <xf numFmtId="164" fontId="2" fillId="0" borderId="89" xfId="0" applyNumberFormat="1" applyFont="1" applyBorder="1" applyAlignment="1">
      <alignment wrapText="1"/>
    </xf>
    <xf numFmtId="164" fontId="2" fillId="0" borderId="89" xfId="0" applyNumberFormat="1" applyFont="1" applyBorder="1"/>
    <xf numFmtId="0" fontId="2" fillId="0" borderId="89" xfId="0" applyFont="1" applyBorder="1"/>
    <xf numFmtId="0" fontId="2" fillId="0" borderId="89" xfId="0" applyFont="1" applyBorder="1" applyAlignment="1">
      <alignment vertical="center"/>
    </xf>
    <xf numFmtId="0" fontId="5" fillId="0" borderId="89" xfId="0" applyFont="1" applyBorder="1" applyAlignment="1">
      <alignment vertical="center"/>
    </xf>
    <xf numFmtId="0" fontId="0" fillId="0" borderId="89" xfId="0" applyBorder="1"/>
    <xf numFmtId="0" fontId="0" fillId="0" borderId="89" xfId="0" applyBorder="1" applyAlignment="1">
      <alignment vertical="center"/>
    </xf>
    <xf numFmtId="0" fontId="0" fillId="0" borderId="61" xfId="0" applyBorder="1"/>
    <xf numFmtId="0" fontId="0" fillId="0" borderId="61" xfId="0" applyBorder="1" applyAlignment="1">
      <alignment vertical="center"/>
    </xf>
    <xf numFmtId="3" fontId="37" fillId="0" borderId="84" xfId="127" applyNumberFormat="1" applyFont="1" applyBorder="1" applyAlignment="1">
      <alignment horizontal="right" vertical="center" wrapText="1" shrinkToFit="1"/>
    </xf>
    <xf numFmtId="3" fontId="37" fillId="0" borderId="87" xfId="127" applyNumberFormat="1" applyFont="1" applyBorder="1" applyAlignment="1">
      <alignment horizontal="right" vertical="center" wrapText="1" shrinkToFit="1"/>
    </xf>
    <xf numFmtId="0" fontId="2" fillId="0" borderId="31" xfId="114" quotePrefix="1" applyBorder="1" applyAlignment="1">
      <alignment wrapText="1" shrinkToFit="1"/>
    </xf>
    <xf numFmtId="3" fontId="42" fillId="0" borderId="84" xfId="127" applyNumberFormat="1" applyBorder="1" applyAlignment="1">
      <alignment horizontal="right" vertical="center" wrapText="1" shrinkToFit="1"/>
    </xf>
    <xf numFmtId="3" fontId="42" fillId="0" borderId="87" xfId="127" applyNumberFormat="1" applyBorder="1" applyAlignment="1">
      <alignment horizontal="right" vertical="center" wrapText="1" shrinkToFit="1"/>
    </xf>
    <xf numFmtId="0" fontId="2" fillId="0" borderId="31" xfId="116" quotePrefix="1" applyBorder="1" applyAlignment="1">
      <alignment vertical="center" wrapText="1" shrinkToFit="1"/>
    </xf>
    <xf numFmtId="0" fontId="2" fillId="0" borderId="31" xfId="118" quotePrefix="1" applyBorder="1" applyAlignment="1">
      <alignment vertical="center" wrapText="1" shrinkToFit="1"/>
    </xf>
    <xf numFmtId="0" fontId="2" fillId="0" borderId="31" xfId="114" quotePrefix="1" applyBorder="1" applyAlignment="1">
      <alignment horizontal="left" vertical="center" wrapText="1" indent="3" shrinkToFit="1"/>
    </xf>
    <xf numFmtId="0" fontId="2" fillId="0" borderId="38" xfId="116" quotePrefix="1" applyBorder="1" applyAlignment="1">
      <alignment horizontal="left" vertical="center" wrapText="1" indent="4" shrinkToFit="1"/>
    </xf>
    <xf numFmtId="3" fontId="42" fillId="0" borderId="25" xfId="127" applyNumberFormat="1" applyBorder="1" applyAlignment="1">
      <alignment horizontal="right" vertical="center" wrapText="1" shrinkToFit="1"/>
    </xf>
    <xf numFmtId="0" fontId="2" fillId="0" borderId="41" xfId="118" quotePrefix="1" applyBorder="1" applyAlignment="1">
      <alignment horizontal="left" vertical="center" wrapText="1" indent="5" shrinkToFit="1"/>
    </xf>
    <xf numFmtId="3" fontId="42" fillId="0" borderId="27" xfId="127" applyNumberFormat="1" applyBorder="1" applyAlignment="1">
      <alignment horizontal="right" vertical="center" wrapText="1" shrinkToFit="1"/>
    </xf>
    <xf numFmtId="0" fontId="6" fillId="0" borderId="59" xfId="0" applyFont="1" applyBorder="1" applyAlignment="1">
      <alignment vertical="center" wrapText="1"/>
    </xf>
    <xf numFmtId="0" fontId="55" fillId="0" borderId="31" xfId="0" applyFont="1" applyBorder="1" applyAlignment="1">
      <alignment vertical="center" wrapText="1"/>
    </xf>
    <xf numFmtId="0" fontId="42" fillId="0" borderId="31" xfId="132" applyNumberFormat="1" applyBorder="1" applyAlignment="1">
      <alignment horizontal="center" wrapText="1" shrinkToFit="1"/>
    </xf>
    <xf numFmtId="0" fontId="42" fillId="0" borderId="31" xfId="132" applyNumberFormat="1" applyBorder="1" applyAlignment="1">
      <alignment horizontal="left" vertical="center" wrapText="1" indent="4" shrinkToFit="1"/>
    </xf>
    <xf numFmtId="0" fontId="37" fillId="0" borderId="31" xfId="132" applyNumberFormat="1" applyFont="1" applyBorder="1" applyAlignment="1">
      <alignment horizontal="left" vertical="center" wrapText="1" indent="1" shrinkToFit="1"/>
    </xf>
    <xf numFmtId="0" fontId="42" fillId="0" borderId="31" xfId="132" applyNumberFormat="1" applyBorder="1" applyAlignment="1">
      <alignment horizontal="left" vertical="center" wrapText="1" indent="1" shrinkToFit="1"/>
    </xf>
    <xf numFmtId="0" fontId="42" fillId="0" borderId="41" xfId="132" applyNumberFormat="1" applyBorder="1" applyAlignment="1">
      <alignment horizontal="left" vertical="center" wrapText="1" indent="1" shrinkToFit="1"/>
    </xf>
    <xf numFmtId="0" fontId="5" fillId="0" borderId="36" xfId="0" applyFont="1" applyFill="1" applyBorder="1" applyAlignment="1">
      <alignment vertical="center" wrapText="1"/>
    </xf>
    <xf numFmtId="0" fontId="2" fillId="0" borderId="31" xfId="118" applyBorder="1" applyAlignment="1">
      <alignment horizontal="left" vertical="center" wrapText="1" indent="5" shrinkToFit="1"/>
    </xf>
    <xf numFmtId="0" fontId="2" fillId="0" borderId="31" xfId="116" applyBorder="1" applyAlignment="1">
      <alignment horizontal="left" vertical="center" wrapText="1" indent="4" shrinkToFit="1"/>
    </xf>
    <xf numFmtId="0" fontId="54" fillId="0" borderId="31" xfId="0" applyFont="1" applyBorder="1" applyAlignment="1">
      <alignment horizontal="left" wrapText="1"/>
    </xf>
    <xf numFmtId="0" fontId="5" fillId="0" borderId="31" xfId="112" quotePrefix="1" applyFont="1" applyFill="1" applyBorder="1" applyAlignment="1">
      <alignment horizontal="left" vertical="center" wrapText="1" indent="2" shrinkToFit="1"/>
    </xf>
    <xf numFmtId="3" fontId="37" fillId="0" borderId="84" xfId="127" applyNumberFormat="1" applyFont="1" applyFill="1" applyBorder="1" applyAlignment="1">
      <alignment horizontal="right" vertical="center" wrapText="1" shrinkToFit="1"/>
    </xf>
    <xf numFmtId="3" fontId="37" fillId="0" borderId="87" xfId="127" applyNumberFormat="1" applyFont="1" applyFill="1" applyBorder="1" applyAlignment="1">
      <alignment horizontal="right" vertical="center" wrapText="1" shrinkToFit="1"/>
    </xf>
    <xf numFmtId="0" fontId="2" fillId="0" borderId="31" xfId="114" quotePrefix="1" applyFill="1" applyBorder="1" applyAlignment="1">
      <alignment horizontal="left" wrapText="1" indent="3" shrinkToFit="1"/>
    </xf>
    <xf numFmtId="3" fontId="42" fillId="0" borderId="84" xfId="127" applyNumberFormat="1" applyFill="1" applyBorder="1" applyAlignment="1">
      <alignment horizontal="right" vertical="center" wrapText="1" shrinkToFit="1"/>
    </xf>
    <xf numFmtId="3" fontId="42" fillId="0" borderId="87" xfId="127" applyNumberFormat="1" applyFill="1" applyBorder="1" applyAlignment="1">
      <alignment horizontal="right" vertical="center" wrapText="1" shrinkToFit="1"/>
    </xf>
    <xf numFmtId="0" fontId="2" fillId="0" borderId="31" xfId="116" quotePrefix="1" applyFill="1" applyBorder="1" applyAlignment="1">
      <alignment horizontal="left" vertical="center" wrapText="1" indent="4" shrinkToFit="1"/>
    </xf>
    <xf numFmtId="0" fontId="2" fillId="0" borderId="0" xfId="114" quotePrefix="1" applyBorder="1" applyAlignment="1">
      <alignment horizontal="center" wrapText="1" shrinkToFit="1"/>
    </xf>
    <xf numFmtId="0" fontId="2" fillId="0" borderId="0" xfId="116" quotePrefix="1" applyBorder="1" applyAlignment="1">
      <alignment horizontal="center" vertical="center" wrapText="1" shrinkToFit="1"/>
    </xf>
    <xf numFmtId="0" fontId="2" fillId="0" borderId="0" xfId="118" quotePrefix="1" applyBorder="1" applyAlignment="1">
      <alignment horizontal="center" vertical="center" wrapText="1" shrinkToFit="1"/>
    </xf>
    <xf numFmtId="0" fontId="2" fillId="0" borderId="31" xfId="118" quotePrefix="1" applyFill="1" applyBorder="1" applyAlignment="1">
      <alignment horizontal="left" vertical="center" wrapText="1" indent="6" shrinkToFit="1"/>
    </xf>
    <xf numFmtId="0" fontId="2" fillId="0" borderId="31" xfId="114" applyFill="1" applyBorder="1" applyAlignment="1">
      <alignment horizontal="center" wrapText="1" shrinkToFit="1"/>
    </xf>
    <xf numFmtId="0" fontId="2" fillId="0" borderId="31" xfId="116" applyFill="1" applyBorder="1" applyAlignment="1">
      <alignment horizontal="center" vertical="center" wrapText="1" shrinkToFit="1"/>
    </xf>
    <xf numFmtId="3" fontId="42" fillId="0" borderId="27" xfId="127" applyNumberFormat="1" applyFill="1" applyBorder="1" applyAlignment="1">
      <alignment horizontal="right" vertical="center" wrapText="1" shrinkToFit="1"/>
    </xf>
    <xf numFmtId="3" fontId="37" fillId="0" borderId="87" xfId="132" applyNumberFormat="1" applyFont="1" applyFill="1" applyBorder="1" applyAlignment="1">
      <alignment vertical="center" wrapText="1" shrinkToFit="1"/>
    </xf>
    <xf numFmtId="3" fontId="37" fillId="0" borderId="87" xfId="127" applyNumberFormat="1" applyFont="1" applyBorder="1">
      <alignment horizontal="right" wrapText="1" shrinkToFit="1"/>
    </xf>
    <xf numFmtId="0" fontId="2" fillId="0" borderId="0" xfId="81" applyFont="1" applyBorder="1" applyAlignment="1">
      <alignment horizontal="center" vertical="top"/>
    </xf>
    <xf numFmtId="3" fontId="2" fillId="0" borderId="0" xfId="81" applyNumberFormat="1" applyFont="1" applyBorder="1" applyAlignment="1">
      <alignment horizontal="center" vertical="center"/>
    </xf>
    <xf numFmtId="3" fontId="42" fillId="0" borderId="87" xfId="127" applyNumberFormat="1" applyBorder="1">
      <alignment horizontal="right" wrapText="1" shrinkToFit="1"/>
    </xf>
    <xf numFmtId="0" fontId="2" fillId="0" borderId="31" xfId="116" applyBorder="1" applyAlignment="1">
      <alignment horizontal="left" vertical="center" wrapText="1" indent="1" shrinkToFit="1"/>
    </xf>
    <xf numFmtId="3" fontId="42" fillId="0" borderId="87" xfId="127" applyNumberFormat="1" applyFill="1" applyBorder="1">
      <alignment horizontal="right" wrapText="1" shrinkToFit="1"/>
    </xf>
    <xf numFmtId="0" fontId="2" fillId="0" borderId="0" xfId="81" applyFont="1" applyFill="1" applyBorder="1" applyAlignment="1">
      <alignment horizontal="center" vertical="top"/>
    </xf>
    <xf numFmtId="0" fontId="2" fillId="0" borderId="31" xfId="114" applyBorder="1" applyAlignment="1">
      <alignment horizontal="left" wrapText="1" indent="2" shrinkToFit="1"/>
    </xf>
    <xf numFmtId="0" fontId="6" fillId="0" borderId="0" xfId="81" applyFont="1" applyBorder="1" applyAlignment="1">
      <alignment horizontal="center"/>
    </xf>
    <xf numFmtId="0" fontId="2" fillId="0" borderId="31" xfId="116" applyBorder="1" applyAlignment="1">
      <alignment horizontal="left" vertical="center" wrapText="1" indent="2" shrinkToFit="1"/>
    </xf>
    <xf numFmtId="0" fontId="2" fillId="0" borderId="0" xfId="81" applyFont="1" applyBorder="1" applyAlignment="1">
      <alignment horizontal="center"/>
    </xf>
    <xf numFmtId="0" fontId="2" fillId="0" borderId="0" xfId="81" applyFont="1" applyFill="1" applyBorder="1" applyAlignment="1">
      <alignment horizontal="center"/>
    </xf>
    <xf numFmtId="3" fontId="2" fillId="0" borderId="0" xfId="81" applyNumberFormat="1" applyFont="1" applyFill="1" applyBorder="1" applyAlignment="1">
      <alignment horizontal="center" vertical="center"/>
    </xf>
    <xf numFmtId="0" fontId="2" fillId="0" borderId="31" xfId="116" quotePrefix="1" applyBorder="1" applyAlignment="1">
      <alignment horizontal="center" vertical="center" wrapText="1" shrinkToFit="1"/>
    </xf>
    <xf numFmtId="0" fontId="2" fillId="0" borderId="31" xfId="118" applyBorder="1" applyAlignment="1">
      <alignment horizontal="center" vertical="center" wrapText="1" shrinkToFit="1"/>
    </xf>
    <xf numFmtId="0" fontId="2" fillId="0" borderId="31" xfId="116" applyBorder="1" applyAlignment="1">
      <alignment horizontal="center" vertical="center" wrapText="1" shrinkToFit="1"/>
    </xf>
    <xf numFmtId="0" fontId="2" fillId="0" borderId="31" xfId="118" applyBorder="1" applyAlignment="1">
      <alignment horizontal="left" vertical="center" wrapText="1" indent="2" shrinkToFit="1"/>
    </xf>
    <xf numFmtId="0" fontId="2" fillId="0" borderId="41" xfId="116" applyBorder="1" applyAlignment="1">
      <alignment horizontal="left" vertical="center" wrapText="1" indent="2" shrinkToFit="1"/>
    </xf>
    <xf numFmtId="0" fontId="37" fillId="0" borderId="13" xfId="132" applyNumberFormat="1" applyFont="1" applyBorder="1" applyAlignment="1">
      <alignment horizontal="center" wrapText="1" shrinkToFit="1"/>
    </xf>
    <xf numFmtId="3" fontId="0" fillId="0" borderId="0" xfId="0" applyNumberFormat="1" applyAlignment="1">
      <alignment vertical="center"/>
    </xf>
    <xf numFmtId="0" fontId="42" fillId="0" borderId="13" xfId="132" applyNumberFormat="1" applyFont="1" applyBorder="1" applyAlignment="1">
      <alignment horizontal="left" wrapText="1" indent="1" shrinkToFit="1"/>
    </xf>
    <xf numFmtId="0" fontId="42" fillId="0" borderId="13" xfId="132" applyNumberFormat="1" applyBorder="1" applyAlignment="1">
      <alignment horizontal="left" wrapText="1" indent="1" shrinkToFit="1"/>
    </xf>
    <xf numFmtId="3" fontId="42" fillId="0" borderId="84" xfId="132" applyNumberFormat="1" applyFill="1" applyBorder="1" applyAlignment="1">
      <alignment wrapText="1" shrinkToFit="1"/>
    </xf>
    <xf numFmtId="0" fontId="42" fillId="0" borderId="13" xfId="132" applyNumberFormat="1" applyFill="1" applyBorder="1" applyAlignment="1">
      <alignment horizontal="left" wrapText="1" indent="2" shrinkToFit="1"/>
    </xf>
    <xf numFmtId="3" fontId="0" fillId="0" borderId="0" xfId="0" applyNumberFormat="1" applyFill="1" applyAlignment="1">
      <alignment vertical="center"/>
    </xf>
    <xf numFmtId="0" fontId="0" fillId="0" borderId="0" xfId="0" applyFill="1" applyAlignment="1">
      <alignment vertical="center"/>
    </xf>
    <xf numFmtId="0" fontId="42" fillId="0" borderId="13" xfId="132" applyNumberFormat="1" applyBorder="1" applyAlignment="1">
      <alignment horizontal="left" vertical="center" wrapText="1" indent="1" shrinkToFit="1"/>
    </xf>
    <xf numFmtId="0" fontId="5" fillId="51" borderId="88" xfId="0" applyFont="1" applyFill="1" applyBorder="1" applyAlignment="1">
      <alignment vertical="center" wrapText="1"/>
    </xf>
    <xf numFmtId="0" fontId="5" fillId="0" borderId="13" xfId="112" quotePrefix="1" applyFont="1" applyBorder="1" applyAlignment="1">
      <alignment horizontal="left" vertical="center" wrapText="1" indent="1" shrinkToFit="1"/>
    </xf>
    <xf numFmtId="0" fontId="5" fillId="49" borderId="88" xfId="78" applyFont="1" applyFill="1" applyBorder="1" applyAlignment="1">
      <alignment horizontal="left" vertical="top" wrapText="1" indent="1"/>
    </xf>
    <xf numFmtId="3" fontId="5" fillId="49" borderId="84" xfId="0" applyNumberFormat="1" applyFont="1" applyFill="1" applyBorder="1" applyAlignment="1">
      <alignment horizontal="right" vertical="center"/>
    </xf>
    <xf numFmtId="0" fontId="2" fillId="0" borderId="13" xfId="114" quotePrefix="1" applyBorder="1" applyAlignment="1">
      <alignment horizontal="left" wrapText="1" indent="1" shrinkToFit="1"/>
    </xf>
    <xf numFmtId="0" fontId="2" fillId="49" borderId="88" xfId="78" applyFont="1" applyFill="1" applyBorder="1" applyAlignment="1">
      <alignment horizontal="left" vertical="center" wrapText="1" indent="1"/>
    </xf>
    <xf numFmtId="3" fontId="2" fillId="49" borderId="84" xfId="0" applyNumberFormat="1" applyFont="1" applyFill="1" applyBorder="1" applyAlignment="1">
      <alignment horizontal="right" vertical="center"/>
    </xf>
    <xf numFmtId="0" fontId="2" fillId="0" borderId="13" xfId="116" quotePrefix="1" applyBorder="1" applyAlignment="1">
      <alignment horizontal="left" vertical="center" wrapText="1" indent="1" shrinkToFit="1"/>
    </xf>
    <xf numFmtId="0" fontId="2" fillId="49" borderId="88" xfId="78" applyFont="1" applyFill="1" applyBorder="1" applyAlignment="1">
      <alignment horizontal="left" vertical="center" wrapText="1" indent="2"/>
    </xf>
    <xf numFmtId="0" fontId="2" fillId="49" borderId="88" xfId="78" applyFont="1" applyFill="1" applyBorder="1" applyAlignment="1">
      <alignment horizontal="left" vertical="top" wrapText="1" indent="3"/>
    </xf>
    <xf numFmtId="0" fontId="2" fillId="0" borderId="13" xfId="114" quotePrefix="1" applyBorder="1" applyAlignment="1">
      <alignment horizontal="left" vertical="center" wrapText="1" indent="1" shrinkToFit="1"/>
    </xf>
    <xf numFmtId="0" fontId="2" fillId="0" borderId="13" xfId="118" quotePrefix="1" applyBorder="1" applyAlignment="1">
      <alignment horizontal="left" vertical="center" wrapText="1" indent="2" shrinkToFit="1"/>
    </xf>
    <xf numFmtId="0" fontId="2" fillId="49" borderId="88" xfId="78" applyFont="1" applyFill="1" applyBorder="1" applyAlignment="1">
      <alignment horizontal="left" vertical="top" wrapText="1" indent="1"/>
    </xf>
    <xf numFmtId="0" fontId="2" fillId="0" borderId="13" xfId="118" quotePrefix="1" applyBorder="1" applyAlignment="1">
      <alignment horizontal="left" vertical="center" wrapText="1" indent="3" shrinkToFit="1"/>
    </xf>
    <xf numFmtId="0" fontId="2" fillId="49" borderId="88" xfId="78" applyFont="1" applyFill="1" applyBorder="1" applyAlignment="1">
      <alignment horizontal="left" vertical="top" wrapText="1" indent="2"/>
    </xf>
    <xf numFmtId="0" fontId="2" fillId="0" borderId="13" xfId="116" quotePrefix="1" applyBorder="1" applyAlignment="1">
      <alignment horizontal="left" vertical="center" wrapText="1" indent="2" shrinkToFit="1"/>
    </xf>
    <xf numFmtId="0" fontId="2" fillId="0" borderId="88" xfId="114" quotePrefix="1" applyBorder="1" applyAlignment="1">
      <alignment horizontal="left" vertical="center" wrapText="1" indent="1" shrinkToFit="1"/>
    </xf>
    <xf numFmtId="0" fontId="2" fillId="0" borderId="88" xfId="116" quotePrefix="1" applyBorder="1" applyAlignment="1">
      <alignment horizontal="left" vertical="center" wrapText="1" indent="2" shrinkToFit="1"/>
    </xf>
    <xf numFmtId="0" fontId="2" fillId="0" borderId="13" xfId="118" applyBorder="1" applyAlignment="1">
      <alignment horizontal="left" vertical="center" wrapText="1" indent="4" shrinkToFit="1"/>
    </xf>
    <xf numFmtId="0" fontId="2" fillId="0" borderId="88" xfId="118" quotePrefix="1" applyBorder="1" applyAlignment="1">
      <alignment horizontal="left" vertical="center" wrapText="1" indent="3" shrinkToFit="1"/>
    </xf>
    <xf numFmtId="0" fontId="2" fillId="0" borderId="13" xfId="116" applyBorder="1" applyAlignment="1">
      <alignment horizontal="left" vertical="center" wrapText="1" indent="1" shrinkToFit="1"/>
    </xf>
    <xf numFmtId="0" fontId="2" fillId="0" borderId="88" xfId="118" quotePrefix="1" applyBorder="1" applyAlignment="1">
      <alignment horizontal="left" vertical="center" wrapText="1" indent="4" shrinkToFit="1"/>
    </xf>
    <xf numFmtId="0" fontId="2" fillId="0" borderId="13" xfId="118" applyBorder="1" applyAlignment="1">
      <alignment horizontal="left" vertical="center" wrapText="1" indent="2" shrinkToFit="1"/>
    </xf>
    <xf numFmtId="0" fontId="2" fillId="0" borderId="88" xfId="78" applyFont="1" applyFill="1" applyBorder="1" applyAlignment="1">
      <alignment horizontal="left" vertical="center" wrapText="1" indent="1"/>
    </xf>
    <xf numFmtId="0" fontId="2" fillId="0" borderId="88" xfId="118" applyBorder="1" applyAlignment="1">
      <alignment horizontal="left" vertical="center" wrapText="1" indent="3" shrinkToFit="1"/>
    </xf>
    <xf numFmtId="0" fontId="2" fillId="0" borderId="13" xfId="116" applyBorder="1" applyAlignment="1">
      <alignment horizontal="left" vertical="center" wrapText="1" indent="2" shrinkToFit="1"/>
    </xf>
    <xf numFmtId="0" fontId="2" fillId="0" borderId="88" xfId="116" applyBorder="1" applyAlignment="1">
      <alignment horizontal="left" vertical="center" wrapText="1" indent="1" shrinkToFit="1"/>
    </xf>
    <xf numFmtId="0" fontId="2" fillId="0" borderId="88" xfId="118" applyBorder="1" applyAlignment="1">
      <alignment horizontal="left" vertical="center" wrapText="1" indent="2" shrinkToFit="1"/>
    </xf>
    <xf numFmtId="0" fontId="2" fillId="0" borderId="13" xfId="116" applyBorder="1" applyAlignment="1">
      <alignment horizontal="center" vertical="center" wrapText="1" shrinkToFit="1"/>
    </xf>
    <xf numFmtId="0" fontId="2" fillId="0" borderId="88" xfId="114" applyBorder="1" applyAlignment="1">
      <alignment horizontal="left" wrapText="1" indent="3" shrinkToFit="1"/>
    </xf>
    <xf numFmtId="0" fontId="2" fillId="0" borderId="88" xfId="116" applyBorder="1" applyAlignment="1">
      <alignment horizontal="left" vertical="center" wrapText="1" indent="3" shrinkToFit="1"/>
    </xf>
    <xf numFmtId="0" fontId="2" fillId="0" borderId="88" xfId="0" applyFont="1" applyBorder="1" applyAlignment="1">
      <alignment horizontal="left" vertical="center" wrapText="1"/>
    </xf>
    <xf numFmtId="0" fontId="5" fillId="0" borderId="13" xfId="0" applyFont="1" applyFill="1" applyBorder="1" applyAlignment="1">
      <alignment horizontal="left" vertical="center" wrapText="1"/>
    </xf>
    <xf numFmtId="0" fontId="54" fillId="0" borderId="89" xfId="0" applyFont="1" applyBorder="1" applyAlignment="1">
      <alignment horizontal="left" wrapText="1"/>
    </xf>
    <xf numFmtId="0" fontId="2" fillId="0" borderId="13" xfId="114" quotePrefix="1" applyBorder="1" applyAlignment="1">
      <alignment horizontal="left" wrapText="1" indent="2" shrinkToFit="1"/>
    </xf>
    <xf numFmtId="0" fontId="2" fillId="0" borderId="13" xfId="116" quotePrefix="1" applyBorder="1" applyAlignment="1">
      <alignment horizontal="left" vertical="center" wrapText="1" indent="3" shrinkToFit="1"/>
    </xf>
    <xf numFmtId="0" fontId="2" fillId="0" borderId="13" xfId="118" quotePrefix="1" applyBorder="1" applyAlignment="1">
      <alignment horizontal="left" vertical="center" wrapText="1" indent="4" shrinkToFit="1"/>
    </xf>
    <xf numFmtId="0" fontId="2" fillId="0" borderId="88" xfId="114" quotePrefix="1" applyBorder="1" applyAlignment="1">
      <alignment horizontal="left" wrapText="1" indent="2" shrinkToFit="1"/>
    </xf>
    <xf numFmtId="0" fontId="2" fillId="0" borderId="88" xfId="116" quotePrefix="1" applyBorder="1" applyAlignment="1">
      <alignment horizontal="left" vertical="center" wrapText="1" indent="3" shrinkToFit="1"/>
    </xf>
    <xf numFmtId="0" fontId="2" fillId="0" borderId="13" xfId="118" applyBorder="1" applyAlignment="1">
      <alignment horizontal="left" vertical="center" wrapText="1" indent="3" shrinkToFit="1"/>
    </xf>
    <xf numFmtId="0" fontId="2" fillId="0" borderId="88" xfId="118" quotePrefix="1" applyBorder="1" applyAlignment="1">
      <alignment horizontal="left" vertical="center" wrapText="1" indent="2" shrinkToFit="1"/>
    </xf>
    <xf numFmtId="0" fontId="2" fillId="0" borderId="13" xfId="118" applyBorder="1" applyAlignment="1">
      <alignment horizontal="center" vertical="center" wrapText="1" shrinkToFit="1"/>
    </xf>
    <xf numFmtId="0" fontId="2" fillId="0" borderId="88" xfId="114" applyBorder="1" applyAlignment="1">
      <alignment horizontal="left" wrapText="1" indent="2" shrinkToFit="1"/>
    </xf>
    <xf numFmtId="0" fontId="5" fillId="0" borderId="13" xfId="118" applyFont="1" applyBorder="1" applyAlignment="1">
      <alignment horizontal="center" vertical="center" wrapText="1" shrinkToFit="1"/>
    </xf>
    <xf numFmtId="0" fontId="2" fillId="0" borderId="88" xfId="116" applyBorder="1" applyAlignment="1">
      <alignment horizontal="left" vertical="center" wrapText="1" indent="2" shrinkToFit="1"/>
    </xf>
    <xf numFmtId="0" fontId="2" fillId="0" borderId="29" xfId="118" applyBorder="1" applyAlignment="1">
      <alignment horizontal="center" vertical="center" wrapText="1" shrinkToFit="1"/>
    </xf>
    <xf numFmtId="3" fontId="42" fillId="0" borderId="27" xfId="126" applyNumberFormat="1" applyBorder="1" applyAlignment="1">
      <alignment horizontal="right" wrapText="1" shrinkToFit="1"/>
    </xf>
    <xf numFmtId="3" fontId="2" fillId="0" borderId="103" xfId="0" applyNumberFormat="1" applyFont="1" applyBorder="1"/>
    <xf numFmtId="0" fontId="2" fillId="0" borderId="45" xfId="116" applyBorder="1" applyAlignment="1">
      <alignment horizontal="left" vertical="center" wrapText="1" indent="2" shrinkToFit="1"/>
    </xf>
    <xf numFmtId="3" fontId="37" fillId="0" borderId="24" xfId="132" applyNumberFormat="1" applyFont="1" applyFill="1" applyBorder="1" applyAlignment="1">
      <alignment vertical="center" wrapText="1" shrinkToFit="1"/>
    </xf>
    <xf numFmtId="3" fontId="42" fillId="0" borderId="24" xfId="132" applyNumberFormat="1" applyFill="1" applyBorder="1" applyAlignment="1">
      <alignment vertical="center" wrapText="1" shrinkToFit="1"/>
    </xf>
    <xf numFmtId="0" fontId="42" fillId="0" borderId="13" xfId="132" applyNumberFormat="1" applyBorder="1" applyAlignment="1">
      <alignment horizontal="left" vertical="center" wrapText="1" indent="2" shrinkToFit="1"/>
    </xf>
    <xf numFmtId="0" fontId="42" fillId="0" borderId="13" xfId="132" applyNumberFormat="1" applyBorder="1" applyAlignment="1">
      <alignment horizontal="left" vertical="center" wrapText="1" indent="3" shrinkToFit="1"/>
    </xf>
    <xf numFmtId="0" fontId="37" fillId="0" borderId="13" xfId="132" applyNumberFormat="1" applyFont="1" applyBorder="1" applyAlignment="1">
      <alignment horizontal="left" vertical="center" wrapText="1" indent="1" shrinkToFit="1"/>
    </xf>
    <xf numFmtId="0" fontId="42" fillId="0" borderId="13" xfId="132" applyNumberFormat="1" applyBorder="1" applyAlignment="1">
      <alignment horizontal="left" vertical="center" wrapText="1" indent="4" shrinkToFit="1"/>
    </xf>
    <xf numFmtId="0" fontId="42" fillId="0" borderId="13" xfId="132" applyNumberFormat="1" applyBorder="1" applyAlignment="1">
      <alignment horizontal="center" wrapText="1" shrinkToFit="1"/>
    </xf>
    <xf numFmtId="0" fontId="42" fillId="0" borderId="14" xfId="132" applyNumberFormat="1" applyBorder="1" applyAlignment="1">
      <alignment horizontal="left" wrapText="1" indent="1" shrinkToFit="1"/>
    </xf>
    <xf numFmtId="3" fontId="42" fillId="0" borderId="25" xfId="132" applyNumberFormat="1" applyFill="1" applyBorder="1" applyAlignment="1">
      <alignment wrapText="1" shrinkToFit="1"/>
    </xf>
    <xf numFmtId="0" fontId="42" fillId="0" borderId="14" xfId="132" applyNumberFormat="1" applyBorder="1" applyAlignment="1">
      <alignment horizontal="center" wrapText="1" shrinkToFit="1"/>
    </xf>
    <xf numFmtId="3" fontId="42" fillId="0" borderId="25" xfId="132" applyNumberFormat="1" applyFill="1" applyBorder="1" applyAlignment="1">
      <alignment vertical="center" wrapText="1" shrinkToFit="1"/>
    </xf>
    <xf numFmtId="164" fontId="5" fillId="0" borderId="20" xfId="0" applyNumberFormat="1" applyFont="1" applyBorder="1" applyAlignment="1">
      <alignment wrapText="1"/>
    </xf>
    <xf numFmtId="0" fontId="5" fillId="49" borderId="88" xfId="78" applyFont="1" applyFill="1" applyBorder="1" applyAlignment="1">
      <alignment horizontal="left" vertical="center" wrapText="1" indent="1"/>
    </xf>
    <xf numFmtId="0" fontId="2" fillId="49" borderId="88" xfId="78" applyFont="1" applyFill="1" applyBorder="1" applyAlignment="1">
      <alignment horizontal="left" vertical="center" wrapText="1" indent="3"/>
    </xf>
    <xf numFmtId="0" fontId="2" fillId="0" borderId="88" xfId="114" quotePrefix="1" applyBorder="1" applyAlignment="1">
      <alignment horizontal="left" vertical="center" wrapText="1" indent="2" shrinkToFit="1"/>
    </xf>
    <xf numFmtId="0" fontId="2" fillId="0" borderId="88" xfId="118" quotePrefix="1" applyBorder="1" applyAlignment="1">
      <alignment horizontal="left" vertical="center" wrapText="1" indent="5" shrinkToFit="1"/>
    </xf>
    <xf numFmtId="0" fontId="2" fillId="0" borderId="88" xfId="118" applyBorder="1" applyAlignment="1">
      <alignment horizontal="center" vertical="center" wrapText="1" shrinkToFit="1"/>
    </xf>
    <xf numFmtId="0" fontId="2" fillId="0" borderId="88" xfId="116" applyBorder="1" applyAlignment="1">
      <alignment horizontal="center" vertical="center" wrapText="1" shrinkToFit="1"/>
    </xf>
    <xf numFmtId="0" fontId="2" fillId="0" borderId="88" xfId="114" applyBorder="1" applyAlignment="1">
      <alignment horizontal="center" wrapText="1" shrinkToFit="1"/>
    </xf>
    <xf numFmtId="0" fontId="2" fillId="0" borderId="88" xfId="0" applyFont="1" applyBorder="1" applyAlignment="1">
      <alignment horizontal="left" vertical="center" wrapText="1" indent="1"/>
    </xf>
    <xf numFmtId="0" fontId="5" fillId="0" borderId="13" xfId="0" applyFont="1" applyFill="1" applyBorder="1" applyAlignment="1">
      <alignment horizontal="center" vertical="center" wrapText="1"/>
    </xf>
    <xf numFmtId="0" fontId="5" fillId="0" borderId="88" xfId="0" applyFont="1" applyBorder="1" applyAlignment="1">
      <alignment horizontal="left" vertical="center" wrapText="1" indent="1"/>
    </xf>
    <xf numFmtId="0" fontId="2" fillId="0" borderId="88" xfId="78" applyFont="1" applyFill="1" applyBorder="1" applyAlignment="1">
      <alignment horizontal="left" vertical="top" wrapText="1" indent="1"/>
    </xf>
    <xf numFmtId="0" fontId="5" fillId="0" borderId="88" xfId="78" applyFont="1" applyFill="1" applyBorder="1" applyAlignment="1">
      <alignment horizontal="center" vertical="top" wrapText="1"/>
    </xf>
    <xf numFmtId="0" fontId="2" fillId="0" borderId="88" xfId="118" quotePrefix="1" applyFill="1" applyBorder="1" applyAlignment="1">
      <alignment horizontal="center" vertical="center" wrapText="1" shrinkToFit="1"/>
    </xf>
    <xf numFmtId="0" fontId="2" fillId="0" borderId="88" xfId="118" applyFill="1" applyBorder="1" applyAlignment="1">
      <alignment horizontal="center" vertical="center" wrapText="1" shrinkToFit="1"/>
    </xf>
    <xf numFmtId="0" fontId="2" fillId="0" borderId="13" xfId="116" applyBorder="1" applyAlignment="1">
      <alignment horizontal="left" vertical="center" wrapText="1" indent="3" shrinkToFit="1"/>
    </xf>
    <xf numFmtId="0" fontId="2" fillId="0" borderId="88" xfId="116" applyFill="1" applyBorder="1" applyAlignment="1">
      <alignment horizontal="center" vertical="center" wrapText="1" shrinkToFit="1"/>
    </xf>
    <xf numFmtId="0" fontId="2" fillId="0" borderId="29" xfId="116" applyBorder="1" applyAlignment="1">
      <alignment horizontal="left" vertical="center" wrapText="1" indent="3" shrinkToFit="1"/>
    </xf>
    <xf numFmtId="3" fontId="2" fillId="0" borderId="103" xfId="0" applyNumberFormat="1" applyFont="1" applyBorder="1" applyAlignment="1">
      <alignment horizontal="right"/>
    </xf>
    <xf numFmtId="0" fontId="2" fillId="0" borderId="45" xfId="118" applyFill="1" applyBorder="1" applyAlignment="1">
      <alignment horizontal="center" vertical="center" wrapText="1" shrinkToFit="1"/>
    </xf>
    <xf numFmtId="0" fontId="42" fillId="0" borderId="13" xfId="132" applyNumberFormat="1" applyBorder="1" applyAlignment="1">
      <alignment horizontal="left" vertical="center" wrapText="1" indent="5" shrinkToFit="1"/>
    </xf>
    <xf numFmtId="0" fontId="42" fillId="0" borderId="29" xfId="132" applyNumberFormat="1" applyBorder="1" applyAlignment="1">
      <alignment horizontal="left" wrapText="1" indent="1" shrinkToFit="1"/>
    </xf>
    <xf numFmtId="3" fontId="42" fillId="0" borderId="27" xfId="132" applyNumberFormat="1" applyFill="1" applyBorder="1" applyAlignment="1">
      <alignment wrapText="1" shrinkToFit="1"/>
    </xf>
    <xf numFmtId="0" fontId="42" fillId="0" borderId="29" xfId="132" applyNumberFormat="1" applyBorder="1" applyAlignment="1">
      <alignment horizontal="center" wrapText="1" shrinkToFit="1"/>
    </xf>
    <xf numFmtId="0" fontId="5" fillId="0" borderId="107" xfId="0" applyFont="1" applyFill="1" applyBorder="1" applyAlignment="1">
      <alignment vertical="center" wrapText="1"/>
    </xf>
    <xf numFmtId="3" fontId="37" fillId="0" borderId="24" xfId="127" applyNumberFormat="1" applyFont="1" applyBorder="1" applyAlignment="1">
      <alignment horizontal="right" vertical="center" wrapText="1" shrinkToFit="1"/>
    </xf>
    <xf numFmtId="0" fontId="2" fillId="0" borderId="13" xfId="114" quotePrefix="1" applyBorder="1" applyAlignment="1">
      <alignment horizontal="left" vertical="center" wrapText="1" indent="3" shrinkToFit="1"/>
    </xf>
    <xf numFmtId="3" fontId="42" fillId="0" borderId="24" xfId="127" applyNumberFormat="1" applyBorder="1" applyAlignment="1">
      <alignment horizontal="right" vertical="center" wrapText="1" shrinkToFit="1"/>
    </xf>
    <xf numFmtId="0" fontId="2" fillId="0" borderId="13" xfId="114" quotePrefix="1" applyBorder="1" applyAlignment="1">
      <alignment horizontal="center" wrapText="1" shrinkToFit="1"/>
    </xf>
    <xf numFmtId="0" fontId="2" fillId="0" borderId="13" xfId="116" quotePrefix="1" applyBorder="1" applyAlignment="1">
      <alignment horizontal="center" vertical="center" wrapText="1" shrinkToFit="1"/>
    </xf>
    <xf numFmtId="0" fontId="2" fillId="0" borderId="13" xfId="118" quotePrefix="1" applyBorder="1" applyAlignment="1">
      <alignment horizontal="center" vertical="center" wrapText="1" shrinkToFit="1"/>
    </xf>
    <xf numFmtId="0" fontId="2" fillId="0" borderId="13" xfId="114" applyBorder="1" applyAlignment="1">
      <alignment horizontal="left" wrapText="1" indent="1" shrinkToFit="1"/>
    </xf>
    <xf numFmtId="0" fontId="2" fillId="0" borderId="13" xfId="114" quotePrefix="1" applyFill="1" applyBorder="1" applyAlignment="1">
      <alignment horizontal="left" vertical="center" wrapText="1" indent="3" shrinkToFit="1"/>
    </xf>
    <xf numFmtId="3" fontId="42" fillId="0" borderId="24" xfId="127" applyNumberFormat="1" applyFont="1" applyFill="1" applyBorder="1" applyAlignment="1">
      <alignment horizontal="right" vertical="center" wrapText="1" shrinkToFit="1"/>
    </xf>
    <xf numFmtId="0" fontId="2" fillId="0" borderId="13" xfId="116" quotePrefix="1" applyFill="1" applyBorder="1" applyAlignment="1">
      <alignment horizontal="left" vertical="center" wrapText="1" indent="3" shrinkToFit="1"/>
    </xf>
    <xf numFmtId="3" fontId="42" fillId="0" borderId="24" xfId="127" applyNumberFormat="1" applyFill="1" applyBorder="1" applyAlignment="1">
      <alignment horizontal="right" vertical="center" wrapText="1" shrinkToFit="1"/>
    </xf>
    <xf numFmtId="0" fontId="2" fillId="0" borderId="13" xfId="114" quotePrefix="1" applyFill="1" applyBorder="1" applyAlignment="1">
      <alignment horizontal="center" wrapText="1" shrinkToFit="1"/>
    </xf>
    <xf numFmtId="3" fontId="42" fillId="0" borderId="53" xfId="127" applyNumberFormat="1" applyFill="1" applyBorder="1" applyAlignment="1">
      <alignment horizontal="right" vertical="center" wrapText="1" shrinkToFit="1"/>
    </xf>
    <xf numFmtId="3" fontId="42" fillId="0" borderId="62" xfId="127" applyNumberFormat="1" applyFill="1" applyBorder="1" applyAlignment="1">
      <alignment horizontal="right" vertical="center" wrapText="1" shrinkToFit="1"/>
    </xf>
    <xf numFmtId="0" fontId="2" fillId="0" borderId="13" xfId="114" applyFill="1" applyBorder="1" applyAlignment="1">
      <alignment horizontal="left" wrapText="1" indent="1" shrinkToFit="1"/>
    </xf>
    <xf numFmtId="3" fontId="42" fillId="0" borderId="33" xfId="127" applyNumberFormat="1" applyFill="1" applyBorder="1" applyAlignment="1">
      <alignment horizontal="right" vertical="center" wrapText="1" shrinkToFit="1"/>
    </xf>
    <xf numFmtId="3" fontId="42" fillId="0" borderId="59" xfId="127" applyNumberFormat="1" applyFill="1" applyBorder="1" applyAlignment="1">
      <alignment horizontal="right" vertical="center" wrapText="1" shrinkToFit="1"/>
    </xf>
    <xf numFmtId="0" fontId="2" fillId="0" borderId="13" xfId="118" quotePrefix="1" applyFill="1" applyBorder="1" applyAlignment="1">
      <alignment horizontal="left" wrapText="1" indent="5" shrinkToFit="1"/>
    </xf>
    <xf numFmtId="0" fontId="2" fillId="0" borderId="13" xfId="116" applyFill="1" applyBorder="1" applyAlignment="1">
      <alignment horizontal="left" vertical="center" wrapText="1" indent="2" shrinkToFit="1"/>
    </xf>
    <xf numFmtId="0" fontId="5" fillId="0" borderId="13" xfId="112" applyFont="1" applyBorder="1" applyAlignment="1">
      <alignment horizontal="left" vertical="center" wrapText="1" indent="1" shrinkToFit="1"/>
    </xf>
    <xf numFmtId="0" fontId="2" fillId="0" borderId="13" xfId="112" applyNumberFormat="1" applyFont="1" applyBorder="1" applyAlignment="1">
      <alignment horizontal="left" vertical="center" wrapText="1" indent="2" shrinkToFit="1"/>
    </xf>
    <xf numFmtId="0" fontId="2" fillId="0" borderId="13" xfId="114" quotePrefix="1" applyFont="1" applyBorder="1" applyAlignment="1">
      <alignment horizontal="left" wrapText="1" indent="1" shrinkToFit="1"/>
    </xf>
    <xf numFmtId="0" fontId="2" fillId="0" borderId="13" xfId="78" applyFont="1" applyFill="1" applyBorder="1" applyAlignment="1">
      <alignment horizontal="left" vertical="top" wrapText="1" indent="1"/>
    </xf>
    <xf numFmtId="0" fontId="2" fillId="0" borderId="13" xfId="118" applyBorder="1" applyAlignment="1">
      <alignment horizontal="left" vertical="center" wrapText="1" indent="1" shrinkToFit="1"/>
    </xf>
    <xf numFmtId="0" fontId="2" fillId="0" borderId="13" xfId="118" applyFont="1" applyBorder="1" applyAlignment="1">
      <alignment horizontal="left" vertical="center" wrapText="1" indent="1" shrinkToFit="1"/>
    </xf>
    <xf numFmtId="0" fontId="5" fillId="0" borderId="13" xfId="0" applyFont="1" applyFill="1" applyBorder="1" applyAlignment="1">
      <alignment horizontal="left" vertical="top" wrapText="1"/>
    </xf>
    <xf numFmtId="3" fontId="37" fillId="0" borderId="84" xfId="132" applyNumberFormat="1" applyFont="1" applyFill="1" applyBorder="1">
      <alignment horizontal="left" wrapText="1" indent="1" shrinkToFit="1"/>
    </xf>
    <xf numFmtId="0" fontId="2" fillId="0" borderId="13" xfId="114" quotePrefix="1" applyFont="1" applyBorder="1" applyAlignment="1">
      <alignment horizontal="left" wrapText="1" indent="2" shrinkToFit="1"/>
    </xf>
    <xf numFmtId="0" fontId="2" fillId="0" borderId="13" xfId="118" applyFont="1" applyBorder="1" applyAlignment="1">
      <alignment horizontal="left" vertical="center" wrapText="1" indent="2" shrinkToFit="1"/>
    </xf>
    <xf numFmtId="0" fontId="2" fillId="0" borderId="29" xfId="118" applyFont="1" applyBorder="1" applyAlignment="1">
      <alignment horizontal="left" vertical="center" wrapText="1" indent="1" shrinkToFit="1"/>
    </xf>
    <xf numFmtId="3" fontId="42" fillId="0" borderId="27" xfId="126" applyNumberFormat="1" applyFont="1" applyBorder="1" applyAlignment="1">
      <alignment horizontal="right" wrapText="1" shrinkToFit="1"/>
    </xf>
    <xf numFmtId="0" fontId="2" fillId="0" borderId="13" xfId="112" applyFont="1" applyBorder="1" applyAlignment="1">
      <alignment horizontal="left" vertical="center" wrapText="1" indent="1" shrinkToFit="1"/>
    </xf>
    <xf numFmtId="0" fontId="2" fillId="0" borderId="29" xfId="118" applyFont="1" applyBorder="1" applyAlignment="1">
      <alignment horizontal="left" vertical="center" wrapText="1" indent="2" shrinkToFit="1"/>
    </xf>
    <xf numFmtId="0" fontId="74" fillId="0" borderId="0" xfId="0" applyFont="1" applyAlignment="1">
      <alignment horizontal="center" vertical="center"/>
    </xf>
    <xf numFmtId="0" fontId="2" fillId="0" borderId="52" xfId="0" applyFont="1" applyBorder="1" applyAlignment="1">
      <alignment vertical="center"/>
    </xf>
    <xf numFmtId="0" fontId="2" fillId="0" borderId="96" xfId="0" applyFont="1" applyBorder="1" applyAlignment="1">
      <alignment vertical="center"/>
    </xf>
    <xf numFmtId="0" fontId="2" fillId="0" borderId="104" xfId="0" applyFont="1" applyBorder="1" applyAlignment="1">
      <alignment vertical="center"/>
    </xf>
    <xf numFmtId="0" fontId="2" fillId="0" borderId="31" xfId="116" quotePrefix="1" applyBorder="1" applyAlignment="1">
      <alignment horizontal="left" vertical="center" wrapText="1" indent="2" shrinkToFit="1"/>
    </xf>
    <xf numFmtId="0" fontId="5" fillId="0" borderId="13" xfId="112" quotePrefix="1" applyFont="1" applyBorder="1" applyAlignment="1">
      <alignment horizontal="center" vertical="center" wrapText="1" shrinkToFit="1"/>
    </xf>
    <xf numFmtId="0" fontId="2" fillId="0" borderId="29" xfId="116" quotePrefix="1" applyBorder="1" applyAlignment="1">
      <alignment horizontal="left" vertical="center" wrapText="1" indent="2" shrinkToFit="1"/>
    </xf>
    <xf numFmtId="3" fontId="37" fillId="0" borderId="87" xfId="126" applyNumberFormat="1" applyFont="1" applyBorder="1" applyAlignment="1">
      <alignment horizontal="right" wrapText="1" shrinkToFit="1"/>
    </xf>
    <xf numFmtId="3" fontId="42" fillId="0" borderId="53" xfId="127" applyNumberFormat="1" applyBorder="1">
      <alignment horizontal="right" wrapText="1" shrinkToFit="1"/>
    </xf>
    <xf numFmtId="0" fontId="54" fillId="0" borderId="52" xfId="0" applyFont="1" applyBorder="1" applyAlignment="1">
      <alignment horizontal="left" wrapText="1"/>
    </xf>
    <xf numFmtId="0" fontId="5" fillId="0" borderId="31" xfId="0" applyFont="1" applyFill="1" applyBorder="1" applyAlignment="1">
      <alignment horizontal="left" vertical="top" wrapText="1"/>
    </xf>
    <xf numFmtId="0" fontId="2" fillId="0" borderId="31" xfId="112" applyFont="1" applyBorder="1" applyAlignment="1">
      <alignment horizontal="left" vertical="center" wrapText="1" indent="1" shrinkToFit="1"/>
    </xf>
    <xf numFmtId="3" fontId="42" fillId="0" borderId="24" xfId="127" applyNumberFormat="1" applyBorder="1" applyAlignment="1">
      <alignment horizontal="right" shrinkToFit="1"/>
    </xf>
    <xf numFmtId="3" fontId="42" fillId="0" borderId="24" xfId="126" applyNumberFormat="1" applyFont="1" applyBorder="1" applyAlignment="1">
      <alignment horizontal="right" shrinkToFit="1"/>
    </xf>
    <xf numFmtId="3" fontId="37" fillId="0" borderId="24" xfId="126" applyNumberFormat="1" applyFont="1" applyBorder="1" applyAlignment="1">
      <alignment horizontal="right" shrinkToFit="1"/>
    </xf>
    <xf numFmtId="0" fontId="6" fillId="0" borderId="13" xfId="0" applyFont="1" applyFill="1" applyBorder="1" applyAlignment="1">
      <alignment horizontal="left" vertical="center" wrapText="1" indent="1"/>
    </xf>
    <xf numFmtId="0" fontId="2" fillId="0" borderId="29" xfId="116" quotePrefix="1" applyBorder="1" applyAlignment="1">
      <alignment horizontal="left" vertical="center" wrapText="1" indent="1" shrinkToFit="1"/>
    </xf>
    <xf numFmtId="0" fontId="2" fillId="51" borderId="93" xfId="0" applyFont="1" applyFill="1" applyBorder="1" applyAlignment="1">
      <alignment vertical="center" wrapText="1"/>
    </xf>
    <xf numFmtId="3" fontId="37" fillId="0" borderId="93" xfId="126" applyNumberFormat="1" applyFont="1" applyBorder="1" applyAlignment="1">
      <alignment horizontal="right" wrapText="1" shrinkToFit="1"/>
    </xf>
    <xf numFmtId="3" fontId="37" fillId="0" borderId="84" xfId="126" applyNumberFormat="1" applyFont="1" applyBorder="1" applyAlignment="1">
      <alignment horizontal="right" vertical="center" wrapText="1" shrinkToFit="1"/>
    </xf>
    <xf numFmtId="3" fontId="37" fillId="0" borderId="24" xfId="126" applyNumberFormat="1" applyFont="1" applyBorder="1" applyAlignment="1">
      <alignment horizontal="right" vertical="center" wrapText="1" shrinkToFit="1"/>
    </xf>
    <xf numFmtId="3" fontId="42" fillId="0" borderId="93" xfId="126" applyNumberFormat="1" applyFont="1" applyBorder="1" applyAlignment="1">
      <alignment horizontal="right" wrapText="1" shrinkToFit="1"/>
    </xf>
    <xf numFmtId="3" fontId="42" fillId="0" borderId="84" xfId="126" applyNumberFormat="1" applyFont="1" applyBorder="1" applyAlignment="1">
      <alignment horizontal="right" vertical="center" wrapText="1" shrinkToFit="1"/>
    </xf>
    <xf numFmtId="3" fontId="42" fillId="0" borderId="24" xfId="126" applyNumberFormat="1" applyFont="1" applyBorder="1" applyAlignment="1">
      <alignment horizontal="right" vertical="center" wrapText="1" shrinkToFit="1"/>
    </xf>
    <xf numFmtId="3" fontId="42" fillId="0" borderId="84" xfId="126" applyNumberFormat="1" applyBorder="1" applyAlignment="1">
      <alignment horizontal="right" vertical="center" wrapText="1" shrinkToFit="1"/>
    </xf>
    <xf numFmtId="3" fontId="42" fillId="0" borderId="93" xfId="126" applyNumberFormat="1" applyBorder="1" applyAlignment="1">
      <alignment horizontal="right" wrapText="1" shrinkToFit="1"/>
    </xf>
    <xf numFmtId="3" fontId="42" fillId="0" borderId="24" xfId="126" applyNumberFormat="1" applyBorder="1" applyAlignment="1">
      <alignment horizontal="right" vertical="center" wrapText="1" shrinkToFit="1"/>
    </xf>
    <xf numFmtId="3" fontId="2" fillId="0" borderId="93" xfId="0" applyNumberFormat="1" applyFont="1" applyBorder="1"/>
    <xf numFmtId="3" fontId="2" fillId="0" borderId="93" xfId="0" applyNumberFormat="1" applyFont="1" applyBorder="1" applyAlignment="1">
      <alignment horizontal="right"/>
    </xf>
    <xf numFmtId="164" fontId="2" fillId="0" borderId="84" xfId="79" applyNumberFormat="1" applyFont="1" applyFill="1" applyBorder="1" applyAlignment="1">
      <alignment horizontal="right"/>
    </xf>
    <xf numFmtId="164" fontId="2" fillId="0" borderId="13" xfId="0" applyNumberFormat="1" applyFont="1" applyBorder="1" applyAlignment="1">
      <alignment horizontal="left" vertical="center" wrapText="1" indent="2"/>
    </xf>
    <xf numFmtId="164" fontId="2" fillId="0" borderId="93" xfId="79" applyNumberFormat="1" applyFont="1" applyFill="1" applyBorder="1" applyAlignment="1">
      <alignment horizontal="center"/>
    </xf>
    <xf numFmtId="164" fontId="2" fillId="0" borderId="84" xfId="79" applyNumberFormat="1" applyFont="1" applyFill="1" applyBorder="1" applyAlignment="1">
      <alignment horizontal="right" vertical="center"/>
    </xf>
    <xf numFmtId="164" fontId="2" fillId="0" borderId="24" xfId="79" applyNumberFormat="1" applyFont="1" applyFill="1" applyBorder="1" applyAlignment="1">
      <alignment horizontal="center" vertical="center"/>
    </xf>
    <xf numFmtId="0" fontId="72" fillId="0" borderId="13" xfId="0" applyFont="1" applyBorder="1" applyAlignment="1">
      <alignment horizontal="left" wrapText="1"/>
    </xf>
    <xf numFmtId="0" fontId="72" fillId="0" borderId="13" xfId="0" applyFont="1" applyBorder="1" applyAlignment="1">
      <alignment horizontal="left" vertical="center" wrapText="1"/>
    </xf>
    <xf numFmtId="0" fontId="2" fillId="0" borderId="13" xfId="114" quotePrefix="1" applyFont="1" applyBorder="1" applyAlignment="1">
      <alignment horizontal="left" vertical="center" wrapText="1" indent="1" shrinkToFit="1"/>
    </xf>
    <xf numFmtId="164" fontId="2" fillId="0" borderId="13" xfId="0" applyNumberFormat="1" applyFont="1" applyBorder="1" applyAlignment="1">
      <alignment horizontal="left" vertical="center" wrapText="1" indent="1"/>
    </xf>
    <xf numFmtId="3" fontId="5" fillId="0" borderId="93" xfId="0" applyNumberFormat="1" applyFont="1" applyBorder="1" applyAlignment="1">
      <alignment horizontal="right"/>
    </xf>
    <xf numFmtId="164" fontId="2" fillId="0" borderId="13" xfId="79" applyNumberFormat="1" applyFont="1" applyFill="1" applyBorder="1" applyAlignment="1">
      <alignment horizontal="left" wrapText="1" indent="1"/>
    </xf>
    <xf numFmtId="164" fontId="2" fillId="0" borderId="13" xfId="0" applyNumberFormat="1" applyFont="1" applyBorder="1" applyAlignment="1">
      <alignment horizontal="left" vertical="center" wrapText="1" indent="3"/>
    </xf>
    <xf numFmtId="164" fontId="5" fillId="0" borderId="29" xfId="0" applyNumberFormat="1" applyFont="1" applyBorder="1" applyAlignment="1">
      <alignment horizontal="left" vertical="center" wrapText="1"/>
    </xf>
    <xf numFmtId="3" fontId="37" fillId="0" borderId="27" xfId="126" applyNumberFormat="1" applyFont="1" applyBorder="1" applyAlignment="1">
      <alignment horizontal="right" wrapText="1" shrinkToFit="1"/>
    </xf>
    <xf numFmtId="3" fontId="37" fillId="0" borderId="46" xfId="126" applyNumberFormat="1" applyFont="1" applyBorder="1" applyAlignment="1">
      <alignment horizontal="right" wrapText="1" shrinkToFit="1"/>
    </xf>
    <xf numFmtId="164" fontId="2" fillId="0" borderId="29" xfId="79" applyNumberFormat="1" applyFont="1" applyFill="1" applyBorder="1" applyAlignment="1">
      <alignment horizontal="left" wrapText="1" indent="1"/>
    </xf>
    <xf numFmtId="164" fontId="2" fillId="0" borderId="27" xfId="79" applyNumberFormat="1" applyFont="1" applyFill="1" applyBorder="1" applyAlignment="1">
      <alignment horizontal="right" vertical="center"/>
    </xf>
    <xf numFmtId="164" fontId="2" fillId="0" borderId="103" xfId="79" applyNumberFormat="1" applyFont="1" applyFill="1" applyBorder="1" applyAlignment="1">
      <alignment horizontal="center" vertical="center"/>
    </xf>
    <xf numFmtId="0" fontId="42" fillId="0" borderId="13" xfId="132" applyNumberFormat="1" applyFont="1" applyBorder="1" applyAlignment="1">
      <alignment horizontal="left" vertical="center" wrapText="1" indent="1" shrinkToFit="1"/>
    </xf>
    <xf numFmtId="0" fontId="2" fillId="0" borderId="13" xfId="116" quotePrefix="1" applyFont="1" applyBorder="1" applyAlignment="1">
      <alignment horizontal="left" vertical="center" wrapText="1" indent="3" shrinkToFit="1"/>
    </xf>
    <xf numFmtId="164" fontId="2" fillId="0" borderId="24" xfId="79" applyNumberFormat="1" applyFont="1" applyFill="1" applyBorder="1" applyAlignment="1">
      <alignment horizontal="center"/>
    </xf>
    <xf numFmtId="164" fontId="2" fillId="0" borderId="27" xfId="79" applyNumberFormat="1" applyFont="1" applyFill="1" applyBorder="1" applyAlignment="1">
      <alignment horizontal="right"/>
    </xf>
    <xf numFmtId="164" fontId="2" fillId="0" borderId="103" xfId="79" applyNumberFormat="1" applyFont="1" applyFill="1" applyBorder="1" applyAlignment="1">
      <alignment horizontal="center"/>
    </xf>
    <xf numFmtId="0" fontId="2" fillId="0" borderId="88" xfId="78" applyFont="1" applyFill="1" applyBorder="1" applyAlignment="1">
      <alignment horizontal="left" vertical="center" wrapText="1" indent="2"/>
    </xf>
    <xf numFmtId="0" fontId="2" fillId="0" borderId="88" xfId="0" applyFont="1" applyBorder="1"/>
    <xf numFmtId="0" fontId="2" fillId="0" borderId="88" xfId="78" applyFont="1" applyFill="1" applyBorder="1" applyAlignment="1">
      <alignment vertical="top" wrapText="1"/>
    </xf>
    <xf numFmtId="0" fontId="5" fillId="0" borderId="88" xfId="78" applyFont="1" applyFill="1" applyBorder="1" applyAlignment="1">
      <alignment vertical="top" wrapText="1"/>
    </xf>
    <xf numFmtId="0" fontId="54" fillId="0" borderId="88" xfId="0" applyFont="1" applyBorder="1" applyAlignment="1">
      <alignment horizontal="left" wrapText="1"/>
    </xf>
    <xf numFmtId="0" fontId="6" fillId="54" borderId="88" xfId="0" applyFont="1" applyFill="1" applyBorder="1" applyAlignment="1">
      <alignment horizontal="left" vertical="center" wrapText="1"/>
    </xf>
    <xf numFmtId="0" fontId="5" fillId="0" borderId="88" xfId="0" applyFont="1" applyFill="1" applyBorder="1" applyAlignment="1">
      <alignment vertical="center" wrapText="1"/>
    </xf>
    <xf numFmtId="0" fontId="112" fillId="0" borderId="0" xfId="0" applyFont="1" applyBorder="1" applyAlignment="1">
      <alignment horizontal="center" vertical="center"/>
    </xf>
    <xf numFmtId="0" fontId="2" fillId="0" borderId="13" xfId="114" quotePrefix="1" applyFont="1" applyBorder="1" applyAlignment="1">
      <alignment horizontal="left" vertical="center" wrapText="1" indent="2" shrinkToFit="1"/>
    </xf>
    <xf numFmtId="0" fontId="5" fillId="0" borderId="45" xfId="0" applyFont="1" applyBorder="1" applyAlignment="1">
      <alignment vertical="center" wrapText="1"/>
    </xf>
    <xf numFmtId="3" fontId="2" fillId="49" borderId="108" xfId="0" applyNumberFormat="1" applyFont="1" applyFill="1" applyBorder="1" applyAlignment="1">
      <alignment horizontal="right" vertical="center"/>
    </xf>
    <xf numFmtId="3" fontId="2" fillId="0" borderId="108" xfId="0" applyNumberFormat="1" applyFont="1" applyFill="1" applyBorder="1" applyAlignment="1">
      <alignment horizontal="right" vertical="center"/>
    </xf>
    <xf numFmtId="0" fontId="6" fillId="0" borderId="0" xfId="81" applyFont="1" applyBorder="1" applyAlignment="1">
      <alignment horizontal="left" vertical="center" wrapText="1"/>
    </xf>
    <xf numFmtId="164" fontId="2" fillId="0" borderId="29" xfId="0" applyNumberFormat="1" applyFont="1" applyBorder="1" applyAlignment="1">
      <alignment vertical="center" wrapText="1"/>
    </xf>
    <xf numFmtId="0" fontId="0" fillId="49" borderId="0" xfId="0" applyFill="1"/>
    <xf numFmtId="0" fontId="5" fillId="49" borderId="20" xfId="0" applyFont="1" applyFill="1" applyBorder="1" applyAlignment="1">
      <alignment vertical="center"/>
    </xf>
    <xf numFmtId="0" fontId="28" fillId="49" borderId="28" xfId="0" applyFont="1" applyFill="1" applyBorder="1" applyAlignment="1">
      <alignment vertical="center"/>
    </xf>
    <xf numFmtId="0" fontId="2" fillId="49" borderId="84" xfId="0" applyFont="1" applyFill="1" applyBorder="1" applyAlignment="1">
      <alignment horizontal="right" vertical="center" wrapText="1"/>
    </xf>
    <xf numFmtId="3" fontId="37" fillId="49" borderId="84" xfId="132" applyNumberFormat="1" applyFont="1" applyFill="1" applyBorder="1">
      <alignment horizontal="left" wrapText="1" indent="1" shrinkToFit="1"/>
    </xf>
    <xf numFmtId="3" fontId="2" fillId="49" borderId="24" xfId="0" applyNumberFormat="1" applyFont="1" applyFill="1" applyBorder="1" applyAlignment="1">
      <alignment vertical="center" wrapText="1"/>
    </xf>
    <xf numFmtId="3" fontId="37" fillId="49" borderId="84" xfId="127" applyNumberFormat="1" applyFont="1" applyFill="1" applyBorder="1">
      <alignment horizontal="right" wrapText="1" shrinkToFit="1"/>
    </xf>
    <xf numFmtId="0" fontId="2" fillId="49" borderId="13" xfId="114" applyFill="1" applyBorder="1" applyAlignment="1">
      <alignment horizontal="left" wrapText="1" indent="3" shrinkToFit="1"/>
    </xf>
    <xf numFmtId="3" fontId="42" fillId="49" borderId="84" xfId="127" applyNumberFormat="1" applyFill="1" applyBorder="1">
      <alignment horizontal="right" wrapText="1" shrinkToFit="1"/>
    </xf>
    <xf numFmtId="0" fontId="42" fillId="49" borderId="13" xfId="132" applyNumberFormat="1" applyFill="1" applyBorder="1" applyAlignment="1">
      <alignment horizontal="left" wrapText="1" indent="4" shrinkToFit="1"/>
    </xf>
    <xf numFmtId="0" fontId="2" fillId="49" borderId="84" xfId="0" applyFont="1" applyFill="1" applyBorder="1" applyAlignment="1">
      <alignment vertical="center"/>
    </xf>
    <xf numFmtId="0" fontId="42" fillId="49" borderId="13" xfId="132" applyNumberFormat="1" applyFill="1" applyBorder="1" applyAlignment="1">
      <alignment horizontal="left" wrapText="1" indent="5" shrinkToFit="1"/>
    </xf>
    <xf numFmtId="0" fontId="42" fillId="49" borderId="13" xfId="132" applyNumberFormat="1" applyFill="1" applyBorder="1" applyAlignment="1">
      <alignment horizontal="left" wrapText="1" indent="6" shrinkToFit="1"/>
    </xf>
    <xf numFmtId="0" fontId="5" fillId="49" borderId="13" xfId="112" quotePrefix="1" applyFont="1" applyFill="1" applyBorder="1" applyAlignment="1">
      <alignment horizontal="left" vertical="center" wrapText="1" indent="1" shrinkToFit="1"/>
    </xf>
    <xf numFmtId="3" fontId="2" fillId="0" borderId="0" xfId="0" applyNumberFormat="1" applyFont="1" applyAlignment="1">
      <alignment vertical="center"/>
    </xf>
    <xf numFmtId="0" fontId="2" fillId="49" borderId="13" xfId="116" quotePrefix="1" applyFill="1" applyBorder="1" applyAlignment="1">
      <alignment horizontal="center" vertical="center" wrapText="1" shrinkToFit="1"/>
    </xf>
    <xf numFmtId="166" fontId="56" fillId="49" borderId="84" xfId="0" applyNumberFormat="1" applyFont="1" applyFill="1" applyBorder="1" applyAlignment="1">
      <alignment wrapText="1"/>
    </xf>
    <xf numFmtId="3" fontId="56" fillId="49" borderId="24" xfId="0" applyNumberFormat="1" applyFont="1" applyFill="1" applyBorder="1" applyAlignment="1">
      <alignment wrapText="1"/>
    </xf>
    <xf numFmtId="0" fontId="2" fillId="49" borderId="13" xfId="118" quotePrefix="1" applyFill="1" applyBorder="1" applyAlignment="1">
      <alignment horizontal="center" vertical="center" wrapText="1" shrinkToFit="1"/>
    </xf>
    <xf numFmtId="0" fontId="2" fillId="49" borderId="13" xfId="116" quotePrefix="1" applyFill="1" applyBorder="1" applyAlignment="1">
      <alignment horizontal="left" vertical="center" wrapText="1" indent="1" shrinkToFit="1"/>
    </xf>
    <xf numFmtId="0" fontId="2" fillId="49" borderId="13" xfId="118" quotePrefix="1" applyFill="1" applyBorder="1" applyAlignment="1">
      <alignment horizontal="left" vertical="center" wrapText="1" indent="2" shrinkToFit="1"/>
    </xf>
    <xf numFmtId="0" fontId="42" fillId="49" borderId="13" xfId="132" applyNumberFormat="1" applyFill="1" applyBorder="1" applyAlignment="1">
      <alignment horizontal="left" wrapText="1" indent="1" shrinkToFit="1"/>
    </xf>
    <xf numFmtId="3" fontId="2" fillId="49" borderId="84" xfId="0" applyNumberFormat="1" applyFont="1" applyFill="1" applyBorder="1" applyAlignment="1">
      <alignment vertical="center"/>
    </xf>
    <xf numFmtId="0" fontId="42" fillId="49" borderId="13" xfId="132" applyNumberFormat="1" applyFill="1" applyBorder="1" applyAlignment="1">
      <alignment horizontal="left" wrapText="1" indent="2" shrinkToFit="1"/>
    </xf>
    <xf numFmtId="0" fontId="54" fillId="49" borderId="13" xfId="0" applyFont="1" applyFill="1" applyBorder="1" applyAlignment="1">
      <alignment wrapText="1"/>
    </xf>
    <xf numFmtId="0" fontId="5" fillId="49" borderId="13" xfId="112" quotePrefix="1" applyFont="1" applyFill="1" applyBorder="1" applyAlignment="1">
      <alignment vertical="center" wrapText="1" shrinkToFit="1"/>
    </xf>
    <xf numFmtId="0" fontId="2" fillId="49" borderId="13" xfId="114" applyFill="1" applyBorder="1" applyAlignment="1">
      <alignment wrapText="1" shrinkToFit="1"/>
    </xf>
    <xf numFmtId="0" fontId="42" fillId="49" borderId="13" xfId="132" applyNumberFormat="1" applyFill="1" applyBorder="1" applyAlignment="1">
      <alignment wrapText="1" shrinkToFit="1"/>
    </xf>
    <xf numFmtId="0" fontId="2" fillId="49" borderId="13" xfId="114" quotePrefix="1" applyFill="1" applyBorder="1" applyAlignment="1">
      <alignment wrapText="1" shrinkToFit="1"/>
    </xf>
    <xf numFmtId="0" fontId="2" fillId="49" borderId="13" xfId="116" quotePrefix="1" applyFill="1" applyBorder="1" applyAlignment="1">
      <alignment vertical="center" wrapText="1" shrinkToFit="1"/>
    </xf>
    <xf numFmtId="0" fontId="2" fillId="49" borderId="13" xfId="118" quotePrefix="1" applyFill="1" applyBorder="1" applyAlignment="1">
      <alignment vertical="center" wrapText="1" shrinkToFit="1"/>
    </xf>
    <xf numFmtId="0" fontId="42" fillId="0" borderId="14" xfId="132" applyNumberFormat="1" applyBorder="1" applyAlignment="1">
      <alignment wrapText="1" shrinkToFit="1"/>
    </xf>
    <xf numFmtId="3" fontId="2" fillId="0" borderId="42" xfId="0" applyNumberFormat="1" applyFont="1" applyBorder="1" applyAlignment="1">
      <alignment vertical="center"/>
    </xf>
    <xf numFmtId="0" fontId="42" fillId="49" borderId="29" xfId="132" applyNumberFormat="1" applyFill="1" applyBorder="1" applyAlignment="1">
      <alignment wrapText="1" shrinkToFit="1"/>
    </xf>
    <xf numFmtId="3" fontId="2" fillId="49" borderId="27" xfId="0" applyNumberFormat="1" applyFont="1" applyFill="1" applyBorder="1" applyAlignment="1">
      <alignment vertical="center"/>
    </xf>
    <xf numFmtId="3" fontId="2" fillId="49" borderId="60" xfId="0" applyNumberFormat="1" applyFont="1" applyFill="1" applyBorder="1" applyAlignment="1">
      <alignment vertical="center"/>
    </xf>
    <xf numFmtId="164" fontId="58" fillId="0" borderId="0" xfId="0" applyNumberFormat="1" applyFont="1" applyFill="1" applyAlignment="1">
      <alignment wrapText="1"/>
    </xf>
    <xf numFmtId="164" fontId="58" fillId="0" borderId="0" xfId="0" applyNumberFormat="1" applyFont="1" applyFill="1"/>
    <xf numFmtId="0" fontId="58" fillId="0" borderId="0" xfId="0" applyFont="1" applyFill="1"/>
    <xf numFmtId="0" fontId="58" fillId="0" borderId="0" xfId="0" applyFont="1" applyFill="1" applyAlignment="1">
      <alignment vertical="center"/>
    </xf>
    <xf numFmtId="0" fontId="5" fillId="51" borderId="31" xfId="0" applyFont="1" applyFill="1" applyBorder="1" applyAlignment="1">
      <alignment wrapText="1"/>
    </xf>
    <xf numFmtId="164" fontId="5" fillId="51" borderId="52" xfId="80" applyNumberFormat="1" applyFont="1" applyFill="1" applyBorder="1" applyAlignment="1">
      <alignment horizontal="left" wrapText="1"/>
    </xf>
    <xf numFmtId="0" fontId="5" fillId="51" borderId="84" xfId="0" applyFont="1" applyFill="1" applyBorder="1" applyAlignment="1">
      <alignment horizontal="right" vertical="center" wrapText="1"/>
    </xf>
    <xf numFmtId="3" fontId="2" fillId="51" borderId="87" xfId="0" applyNumberFormat="1" applyFont="1" applyFill="1" applyBorder="1"/>
    <xf numFmtId="164" fontId="5" fillId="51" borderId="52" xfId="80" applyNumberFormat="1" applyFont="1" applyFill="1" applyBorder="1" applyAlignment="1">
      <alignment horizontal="center" wrapText="1"/>
    </xf>
    <xf numFmtId="164" fontId="2" fillId="51" borderId="84" xfId="80" applyNumberFormat="1" applyFont="1" applyFill="1" applyBorder="1" applyAlignment="1">
      <alignment horizontal="center" vertical="center" wrapText="1"/>
    </xf>
    <xf numFmtId="3" fontId="5" fillId="0" borderId="59" xfId="0" applyNumberFormat="1" applyFont="1" applyFill="1" applyBorder="1" applyAlignment="1">
      <alignment horizontal="right" vertical="center"/>
    </xf>
    <xf numFmtId="0" fontId="2" fillId="0" borderId="62" xfId="0" applyFont="1" applyBorder="1" applyAlignment="1">
      <alignment horizontal="right" vertical="center"/>
    </xf>
    <xf numFmtId="0" fontId="2" fillId="0" borderId="53" xfId="0" applyFont="1" applyBorder="1" applyAlignment="1">
      <alignment horizontal="right" vertical="center"/>
    </xf>
    <xf numFmtId="164" fontId="2" fillId="0" borderId="52" xfId="0" applyNumberFormat="1" applyFont="1" applyBorder="1" applyAlignment="1">
      <alignment wrapText="1"/>
    </xf>
    <xf numFmtId="164" fontId="2" fillId="0" borderId="53" xfId="0" applyNumberFormat="1" applyFont="1" applyBorder="1"/>
    <xf numFmtId="164" fontId="2" fillId="0" borderId="62" xfId="0" applyNumberFormat="1" applyFont="1" applyBorder="1"/>
    <xf numFmtId="164" fontId="2" fillId="0" borderId="96" xfId="0" applyNumberFormat="1" applyFont="1" applyBorder="1" applyAlignment="1">
      <alignment wrapText="1"/>
    </xf>
    <xf numFmtId="164" fontId="2" fillId="0" borderId="101" xfId="0" applyNumberFormat="1" applyFont="1" applyBorder="1"/>
    <xf numFmtId="164" fontId="2" fillId="0" borderId="105" xfId="0" applyNumberFormat="1" applyFont="1" applyBorder="1"/>
    <xf numFmtId="164" fontId="2" fillId="51" borderId="28" xfId="80" applyNumberFormat="1" applyFont="1" applyFill="1" applyBorder="1" applyAlignment="1">
      <alignment vertical="center" wrapText="1"/>
    </xf>
    <xf numFmtId="0" fontId="2" fillId="0" borderId="89" xfId="0" applyFont="1" applyFill="1" applyBorder="1" applyAlignment="1">
      <alignment vertical="top" wrapText="1"/>
    </xf>
    <xf numFmtId="164" fontId="2" fillId="51" borderId="84" xfId="80" applyNumberFormat="1" applyFont="1" applyFill="1" applyBorder="1" applyAlignment="1">
      <alignment vertical="center" wrapText="1"/>
    </xf>
    <xf numFmtId="0" fontId="54" fillId="0" borderId="52" xfId="0" applyFont="1" applyBorder="1" applyAlignment="1">
      <alignment horizontal="left" wrapText="1" indent="1"/>
    </xf>
    <xf numFmtId="3" fontId="2" fillId="0" borderId="53" xfId="0" applyNumberFormat="1" applyFont="1" applyFill="1" applyBorder="1" applyAlignment="1">
      <alignment vertical="center"/>
    </xf>
    <xf numFmtId="0" fontId="5" fillId="0" borderId="41" xfId="78" applyFont="1" applyFill="1" applyBorder="1" applyAlignment="1">
      <alignment vertical="top" wrapText="1"/>
    </xf>
    <xf numFmtId="0" fontId="2" fillId="0" borderId="105" xfId="0" applyFont="1" applyBorder="1" applyAlignment="1">
      <alignment vertical="center"/>
    </xf>
    <xf numFmtId="0" fontId="6" fillId="0" borderId="31" xfId="0" applyFont="1" applyFill="1" applyBorder="1" applyAlignment="1">
      <alignment vertical="center" wrapText="1"/>
    </xf>
    <xf numFmtId="0" fontId="5" fillId="51" borderId="89" xfId="0" applyFont="1" applyFill="1" applyBorder="1" applyAlignment="1">
      <alignment vertical="center" wrapText="1"/>
    </xf>
    <xf numFmtId="0" fontId="2" fillId="0" borderId="47" xfId="0" applyFont="1" applyFill="1" applyBorder="1" applyAlignment="1">
      <alignment vertical="top" wrapText="1"/>
    </xf>
    <xf numFmtId="0" fontId="5" fillId="0" borderId="0" xfId="0" applyFont="1" applyBorder="1" applyAlignment="1">
      <alignment wrapText="1"/>
    </xf>
    <xf numFmtId="0" fontId="5" fillId="51" borderId="27" xfId="0" applyFont="1" applyFill="1" applyBorder="1" applyAlignment="1">
      <alignment vertical="center" wrapText="1"/>
    </xf>
    <xf numFmtId="0" fontId="5" fillId="51" borderId="87" xfId="254" applyFont="1" applyFill="1" applyBorder="1" applyAlignment="1">
      <alignment wrapText="1"/>
    </xf>
    <xf numFmtId="0" fontId="5" fillId="0" borderId="0" xfId="254" applyFont="1" applyFill="1" applyBorder="1"/>
    <xf numFmtId="0" fontId="5" fillId="0" borderId="0" xfId="254" applyFont="1" applyFill="1" applyBorder="1" applyAlignment="1">
      <alignment wrapText="1"/>
    </xf>
    <xf numFmtId="0" fontId="2" fillId="0" borderId="0" xfId="0" applyFont="1" applyBorder="1" applyAlignment="1">
      <alignment wrapText="1"/>
    </xf>
    <xf numFmtId="164" fontId="5" fillId="0" borderId="0" xfId="81" applyNumberFormat="1" applyFont="1" applyBorder="1"/>
    <xf numFmtId="0" fontId="1" fillId="0" borderId="0" xfId="0" applyFont="1" applyFill="1" applyBorder="1" applyAlignment="1">
      <alignment vertical="top" wrapText="1"/>
    </xf>
    <xf numFmtId="164" fontId="2" fillId="0" borderId="0" xfId="81" applyNumberFormat="1" applyFont="1" applyBorder="1"/>
    <xf numFmtId="164" fontId="5" fillId="51" borderId="27" xfId="81" applyNumberFormat="1" applyFont="1" applyFill="1" applyBorder="1" applyAlignment="1">
      <alignment wrapText="1"/>
    </xf>
    <xf numFmtId="164" fontId="5" fillId="51" borderId="87" xfId="81" applyNumberFormat="1" applyFont="1" applyFill="1" applyBorder="1" applyAlignment="1">
      <alignment wrapText="1"/>
    </xf>
    <xf numFmtId="0" fontId="5" fillId="52" borderId="13" xfId="0" quotePrefix="1" applyFont="1" applyFill="1" applyBorder="1" applyAlignment="1">
      <alignment vertical="center" wrapText="1"/>
    </xf>
    <xf numFmtId="0" fontId="2" fillId="0" borderId="88" xfId="114" quotePrefix="1" applyBorder="1" applyAlignment="1">
      <alignment horizontal="left" wrapText="1" indent="3" shrinkToFit="1"/>
    </xf>
    <xf numFmtId="0" fontId="2" fillId="0" borderId="88" xfId="116" quotePrefix="1" applyBorder="1" applyAlignment="1">
      <alignment horizontal="left" vertical="center" wrapText="1" indent="4" shrinkToFit="1"/>
    </xf>
    <xf numFmtId="3" fontId="42" fillId="0" borderId="103" xfId="127" applyNumberFormat="1" applyBorder="1" applyAlignment="1">
      <alignment horizontal="right" wrapText="1" shrinkToFit="1"/>
    </xf>
    <xf numFmtId="0" fontId="6" fillId="0" borderId="0" xfId="0" applyFont="1" applyBorder="1" applyAlignment="1">
      <alignment horizontal="left" vertical="top" wrapText="1"/>
    </xf>
    <xf numFmtId="0" fontId="28" fillId="0" borderId="21" xfId="0" applyFont="1" applyBorder="1" applyAlignment="1">
      <alignment vertical="center"/>
    </xf>
    <xf numFmtId="0" fontId="75" fillId="0" borderId="88" xfId="0" applyFont="1" applyBorder="1" applyAlignment="1">
      <alignment vertical="center" wrapText="1"/>
    </xf>
    <xf numFmtId="0" fontId="2" fillId="0" borderId="32" xfId="114" quotePrefix="1" applyBorder="1" applyAlignment="1">
      <alignment horizontal="left" wrapText="1" indent="3" shrinkToFit="1"/>
    </xf>
    <xf numFmtId="3" fontId="2" fillId="0" borderId="34" xfId="0" applyNumberFormat="1" applyFont="1" applyBorder="1" applyAlignment="1"/>
    <xf numFmtId="0" fontId="42" fillId="0" borderId="32" xfId="132" applyNumberFormat="1" applyBorder="1" applyAlignment="1">
      <alignment horizontal="left" wrapText="1" indent="3" shrinkToFit="1"/>
    </xf>
    <xf numFmtId="3" fontId="42" fillId="0" borderId="88" xfId="127" applyNumberFormat="1" applyBorder="1">
      <alignment horizontal="right" wrapText="1" shrinkToFit="1"/>
    </xf>
    <xf numFmtId="3" fontId="42" fillId="0" borderId="84" xfId="127" applyNumberFormat="1" applyBorder="1" applyAlignment="1">
      <alignment wrapText="1" shrinkToFit="1"/>
    </xf>
    <xf numFmtId="3" fontId="37" fillId="52" borderId="88" xfId="132" applyNumberFormat="1" applyFont="1" applyFill="1" applyBorder="1">
      <alignment horizontal="left" wrapText="1" indent="1" shrinkToFit="1"/>
    </xf>
    <xf numFmtId="3" fontId="37" fillId="54" borderId="24" xfId="127" applyNumberFormat="1" applyFont="1" applyFill="1" applyBorder="1" applyAlignment="1">
      <alignment horizontal="right" wrapText="1" shrinkToFit="1"/>
    </xf>
    <xf numFmtId="3" fontId="42" fillId="54" borderId="24" xfId="127" applyNumberFormat="1" applyFill="1" applyBorder="1" applyAlignment="1">
      <alignment horizontal="right" wrapText="1" shrinkToFit="1"/>
    </xf>
    <xf numFmtId="3" fontId="42" fillId="0" borderId="51" xfId="127" applyNumberFormat="1" applyBorder="1">
      <alignment horizontal="right" wrapText="1" shrinkToFit="1"/>
    </xf>
    <xf numFmtId="3" fontId="2" fillId="54" borderId="49" xfId="0" applyNumberFormat="1" applyFont="1" applyFill="1" applyBorder="1" applyAlignment="1">
      <alignment horizontal="right"/>
    </xf>
    <xf numFmtId="0" fontId="56" fillId="0" borderId="48" xfId="0" applyFont="1" applyBorder="1" applyAlignment="1">
      <alignment horizontal="left" wrapText="1" indent="4"/>
    </xf>
    <xf numFmtId="3" fontId="42" fillId="54" borderId="49" xfId="127" applyNumberFormat="1" applyFill="1" applyBorder="1" applyAlignment="1">
      <alignment horizontal="right" wrapText="1" shrinkToFit="1"/>
    </xf>
    <xf numFmtId="0" fontId="0" fillId="0" borderId="56" xfId="0" applyBorder="1"/>
    <xf numFmtId="0" fontId="0" fillId="0" borderId="33" xfId="0" applyBorder="1"/>
    <xf numFmtId="0" fontId="0" fillId="0" borderId="34" xfId="0" applyBorder="1"/>
    <xf numFmtId="0" fontId="28" fillId="0" borderId="50" xfId="0" applyFont="1" applyBorder="1" applyAlignment="1">
      <alignment vertical="center"/>
    </xf>
    <xf numFmtId="0" fontId="0" fillId="0" borderId="31" xfId="0" applyBorder="1"/>
    <xf numFmtId="0" fontId="5" fillId="52" borderId="88" xfId="0" applyFont="1" applyFill="1" applyBorder="1" applyAlignment="1">
      <alignment vertical="center" wrapText="1"/>
    </xf>
    <xf numFmtId="3" fontId="37" fillId="54" borderId="88" xfId="132" applyNumberFormat="1" applyFont="1" applyFill="1" applyBorder="1">
      <alignment horizontal="left" wrapText="1" indent="1" shrinkToFit="1"/>
    </xf>
    <xf numFmtId="0" fontId="56" fillId="0" borderId="88" xfId="0" applyFont="1" applyBorder="1" applyAlignment="1">
      <alignment horizontal="left" wrapText="1" indent="1"/>
    </xf>
    <xf numFmtId="3" fontId="37" fillId="0" borderId="88" xfId="127" applyNumberFormat="1" applyFont="1" applyBorder="1">
      <alignment horizontal="right" wrapText="1" shrinkToFit="1"/>
    </xf>
    <xf numFmtId="0" fontId="56" fillId="0" borderId="88" xfId="0" applyFont="1" applyBorder="1" applyAlignment="1">
      <alignment horizontal="left" wrapText="1" indent="2"/>
    </xf>
    <xf numFmtId="0" fontId="56" fillId="0" borderId="88" xfId="0" applyFont="1" applyBorder="1" applyAlignment="1">
      <alignment horizontal="left" wrapText="1" indent="3"/>
    </xf>
    <xf numFmtId="0" fontId="54" fillId="0" borderId="88" xfId="0" applyFont="1" applyBorder="1" applyAlignment="1">
      <alignment horizontal="left" wrapText="1" indent="1"/>
    </xf>
    <xf numFmtId="3" fontId="42" fillId="0" borderId="88" xfId="127" applyNumberFormat="1" applyFont="1" applyBorder="1">
      <alignment horizontal="right" wrapText="1" shrinkToFit="1"/>
    </xf>
    <xf numFmtId="0" fontId="0" fillId="0" borderId="41" xfId="0" applyBorder="1"/>
    <xf numFmtId="0" fontId="56" fillId="0" borderId="45" xfId="0" applyFont="1" applyBorder="1" applyAlignment="1">
      <alignment horizontal="left" wrapText="1" indent="4"/>
    </xf>
    <xf numFmtId="3" fontId="42" fillId="54" borderId="103" xfId="127" applyNumberFormat="1" applyFill="1" applyBorder="1" applyAlignment="1">
      <alignment horizontal="right" wrapText="1" shrinkToFit="1"/>
    </xf>
    <xf numFmtId="0" fontId="6" fillId="54" borderId="0" xfId="0" applyFont="1" applyFill="1" applyBorder="1" applyAlignment="1">
      <alignment horizontal="left" vertical="top" wrapText="1"/>
    </xf>
    <xf numFmtId="0" fontId="2" fillId="0" borderId="32" xfId="118" quotePrefix="1" applyBorder="1" applyAlignment="1">
      <alignment horizontal="left" vertical="center" wrapText="1" indent="5" shrinkToFit="1"/>
    </xf>
    <xf numFmtId="3" fontId="2" fillId="0" borderId="34" xfId="0" applyNumberFormat="1" applyFont="1" applyBorder="1" applyAlignment="1">
      <alignment horizontal="right"/>
    </xf>
    <xf numFmtId="3" fontId="37" fillId="0" borderId="88" xfId="132" applyNumberFormat="1" applyFont="1" applyBorder="1" applyAlignment="1">
      <alignment wrapText="1" shrinkToFit="1"/>
    </xf>
    <xf numFmtId="3" fontId="42" fillId="0" borderId="88" xfId="132" applyNumberFormat="1" applyBorder="1" applyAlignment="1">
      <alignment wrapText="1" shrinkToFit="1"/>
    </xf>
    <xf numFmtId="0" fontId="28" fillId="0" borderId="32" xfId="0" applyFont="1" applyBorder="1" applyAlignment="1">
      <alignment vertical="center"/>
    </xf>
    <xf numFmtId="3" fontId="42" fillId="0" borderId="27" xfId="127" applyNumberFormat="1" applyBorder="1" applyAlignment="1">
      <alignment wrapText="1" shrinkToFit="1"/>
    </xf>
    <xf numFmtId="164" fontId="2" fillId="0" borderId="0" xfId="0" applyNumberFormat="1" applyFont="1" applyFill="1" applyBorder="1" applyAlignment="1">
      <alignment horizontal="center" wrapText="1"/>
    </xf>
    <xf numFmtId="0" fontId="2" fillId="0" borderId="0" xfId="0" applyFont="1" applyFill="1" applyAlignment="1">
      <alignment horizontal="center" vertical="center"/>
    </xf>
    <xf numFmtId="0" fontId="62" fillId="0" borderId="0" xfId="0" applyFont="1" applyFill="1" applyAlignment="1">
      <alignment horizontal="center"/>
    </xf>
    <xf numFmtId="0" fontId="2" fillId="0" borderId="0" xfId="0" applyFont="1" applyBorder="1" applyAlignment="1">
      <alignment horizontal="center"/>
    </xf>
    <xf numFmtId="0" fontId="5" fillId="0" borderId="0" xfId="112" quotePrefix="1" applyFont="1" applyBorder="1" applyAlignment="1">
      <alignment horizontal="center" vertical="center" wrapText="1" shrinkToFit="1"/>
    </xf>
    <xf numFmtId="0" fontId="2" fillId="0" borderId="0" xfId="114" applyBorder="1" applyAlignment="1">
      <alignment horizontal="center" wrapText="1" shrinkToFit="1"/>
    </xf>
    <xf numFmtId="0" fontId="2" fillId="0" borderId="0" xfId="116" applyBorder="1" applyAlignment="1">
      <alignment horizontal="center" vertical="center" wrapText="1" shrinkToFit="1"/>
    </xf>
    <xf numFmtId="0" fontId="2" fillId="0" borderId="0" xfId="0" applyFont="1" applyFill="1" applyBorder="1" applyAlignment="1">
      <alignment horizontal="center"/>
    </xf>
    <xf numFmtId="3" fontId="111" fillId="0" borderId="0" xfId="0" applyNumberFormat="1" applyFont="1" applyFill="1" applyBorder="1" applyAlignment="1">
      <alignment horizontal="center" vertical="center" wrapText="1"/>
    </xf>
    <xf numFmtId="0" fontId="111" fillId="0" borderId="0" xfId="0" applyFont="1" applyFill="1" applyBorder="1" applyAlignment="1">
      <alignment horizontal="center" vertical="center" wrapText="1"/>
    </xf>
    <xf numFmtId="0" fontId="58" fillId="0" borderId="0" xfId="0" applyFont="1" applyFill="1" applyAlignment="1">
      <alignment horizontal="center"/>
    </xf>
    <xf numFmtId="0" fontId="5" fillId="53" borderId="0" xfId="0" applyFont="1" applyFill="1" applyAlignment="1">
      <alignment horizontal="center" vertical="center"/>
    </xf>
    <xf numFmtId="0" fontId="5" fillId="53" borderId="0" xfId="81" applyFont="1" applyFill="1" applyAlignment="1">
      <alignment horizontal="center"/>
    </xf>
    <xf numFmtId="0" fontId="2" fillId="0" borderId="0" xfId="0" applyFont="1" applyAlignment="1">
      <alignment horizontal="center"/>
    </xf>
    <xf numFmtId="0" fontId="5" fillId="53" borderId="0" xfId="57" applyFont="1" applyFill="1" applyAlignment="1">
      <alignment horizontal="center" vertical="center"/>
    </xf>
    <xf numFmtId="0" fontId="5" fillId="0" borderId="0" xfId="57" applyFont="1" applyFill="1" applyAlignment="1">
      <alignment horizontal="center" vertical="center"/>
    </xf>
    <xf numFmtId="0" fontId="2" fillId="0" borderId="0" xfId="0" applyFont="1" applyAlignment="1">
      <alignment horizontal="right" vertical="center"/>
    </xf>
    <xf numFmtId="164" fontId="5" fillId="0" borderId="0" xfId="0" applyNumberFormat="1" applyFont="1" applyAlignment="1">
      <alignment horizontal="left" wrapText="1"/>
    </xf>
    <xf numFmtId="164" fontId="5" fillId="0" borderId="0" xfId="0" applyNumberFormat="1" applyFont="1" applyBorder="1" applyAlignment="1">
      <alignment horizontal="left" wrapText="1"/>
    </xf>
    <xf numFmtId="164" fontId="5" fillId="0" borderId="0" xfId="0" applyNumberFormat="1" applyFont="1" applyBorder="1" applyAlignment="1">
      <alignment horizontal="center" wrapText="1"/>
    </xf>
    <xf numFmtId="164" fontId="50" fillId="0" borderId="0" xfId="77" applyNumberFormat="1" applyFont="1" applyAlignment="1">
      <alignment horizontal="center" wrapText="1"/>
    </xf>
    <xf numFmtId="1" fontId="30" fillId="0" borderId="0" xfId="67" applyNumberFormat="1" applyFont="1" applyBorder="1" applyAlignment="1">
      <alignment horizontal="center" vertical="center" wrapText="1"/>
    </xf>
    <xf numFmtId="1" fontId="67" fillId="0" borderId="0" xfId="67" applyNumberFormat="1" applyFont="1" applyBorder="1" applyAlignment="1">
      <alignment horizontal="center" vertical="center" wrapText="1"/>
    </xf>
    <xf numFmtId="0" fontId="5" fillId="55" borderId="0" xfId="79" applyFont="1" applyFill="1" applyAlignment="1">
      <alignment horizontal="center"/>
    </xf>
    <xf numFmtId="0" fontId="5" fillId="53" borderId="0" xfId="79" applyFont="1" applyFill="1" applyAlignment="1">
      <alignment horizontal="center"/>
    </xf>
    <xf numFmtId="0" fontId="5" fillId="55" borderId="0" xfId="79" applyFont="1" applyFill="1" applyAlignment="1">
      <alignment horizontal="center" wrapText="1"/>
    </xf>
    <xf numFmtId="0" fontId="5" fillId="55" borderId="0" xfId="57" applyFont="1" applyFill="1" applyAlignment="1">
      <alignment horizontal="center" vertical="top"/>
    </xf>
    <xf numFmtId="3" fontId="5" fillId="0" borderId="0" xfId="79" applyNumberFormat="1" applyFont="1" applyFill="1" applyAlignment="1">
      <alignment horizontal="center"/>
    </xf>
    <xf numFmtId="3" fontId="5" fillId="53" borderId="0" xfId="79" applyNumberFormat="1" applyFont="1" applyFill="1" applyAlignment="1">
      <alignment horizontal="center"/>
    </xf>
    <xf numFmtId="3" fontId="5" fillId="0" borderId="0" xfId="0" applyNumberFormat="1" applyFont="1" applyAlignment="1">
      <alignment horizontal="center" vertical="center"/>
    </xf>
    <xf numFmtId="3" fontId="5" fillId="53" borderId="0" xfId="0" applyNumberFormat="1" applyFont="1" applyFill="1" applyAlignment="1">
      <alignment horizontal="center" vertical="center"/>
    </xf>
    <xf numFmtId="0" fontId="5" fillId="55" borderId="0" xfId="57" applyFont="1" applyFill="1" applyAlignment="1">
      <alignment horizontal="center" vertical="top" wrapText="1"/>
    </xf>
    <xf numFmtId="3" fontId="5" fillId="53" borderId="0" xfId="0" applyNumberFormat="1" applyFont="1" applyFill="1" applyAlignment="1">
      <alignment horizontal="center" vertical="top" wrapText="1"/>
    </xf>
    <xf numFmtId="0" fontId="28" fillId="0" borderId="0" xfId="79" applyFont="1" applyFill="1" applyAlignment="1">
      <alignment horizontal="center"/>
    </xf>
    <xf numFmtId="0" fontId="6" fillId="0" borderId="0" xfId="79" applyFont="1" applyFill="1"/>
    <xf numFmtId="0" fontId="6" fillId="0" borderId="0" xfId="0" applyFont="1" applyAlignment="1">
      <alignment vertical="center"/>
    </xf>
    <xf numFmtId="0" fontId="6" fillId="0" borderId="0" xfId="57" applyFont="1" applyFill="1" applyAlignment="1">
      <alignment vertical="top"/>
    </xf>
    <xf numFmtId="0" fontId="5" fillId="0" borderId="0" xfId="80" applyFont="1" applyFill="1" applyAlignment="1">
      <alignment horizontal="center"/>
    </xf>
    <xf numFmtId="3" fontId="5" fillId="0" borderId="0" xfId="0" applyNumberFormat="1" applyFont="1" applyFill="1" applyAlignment="1">
      <alignment horizontal="center" wrapText="1"/>
    </xf>
    <xf numFmtId="0" fontId="2" fillId="0" borderId="0" xfId="80" applyFont="1" applyFill="1"/>
    <xf numFmtId="0" fontId="1" fillId="0" borderId="0" xfId="0" applyFont="1" applyFill="1" applyAlignment="1">
      <alignment vertical="top"/>
    </xf>
    <xf numFmtId="0" fontId="5" fillId="55" borderId="0" xfId="0" applyFont="1" applyFill="1" applyAlignment="1">
      <alignment horizontal="center"/>
    </xf>
    <xf numFmtId="0" fontId="28" fillId="0" borderId="36" xfId="0" applyFont="1" applyBorder="1" applyAlignment="1">
      <alignment vertical="top" wrapText="1"/>
    </xf>
    <xf numFmtId="0" fontId="5" fillId="52" borderId="31" xfId="0" applyFont="1" applyFill="1" applyBorder="1" applyAlignment="1">
      <alignment vertical="center" wrapText="1"/>
    </xf>
    <xf numFmtId="164" fontId="5" fillId="52" borderId="89" xfId="81" applyNumberFormat="1" applyFont="1" applyFill="1" applyBorder="1" applyAlignment="1">
      <alignment vertical="center" wrapText="1"/>
    </xf>
    <xf numFmtId="0" fontId="5" fillId="0" borderId="0" xfId="57" applyFont="1" applyFill="1" applyBorder="1" applyAlignment="1">
      <alignment horizontal="center" vertical="center"/>
    </xf>
    <xf numFmtId="164" fontId="5" fillId="0" borderId="84" xfId="81" applyNumberFormat="1" applyFont="1" applyBorder="1" applyAlignment="1">
      <alignment horizontal="right"/>
    </xf>
    <xf numFmtId="0" fontId="2" fillId="0" borderId="31" xfId="114" quotePrefix="1" applyFont="1" applyFill="1" applyBorder="1" applyAlignment="1">
      <alignment horizontal="left" wrapText="1" indent="3" shrinkToFit="1"/>
    </xf>
    <xf numFmtId="0" fontId="2" fillId="0" borderId="31" xfId="116" quotePrefix="1" applyFont="1" applyFill="1" applyBorder="1" applyAlignment="1">
      <alignment horizontal="left" vertical="center" wrapText="1" indent="4" shrinkToFit="1"/>
    </xf>
    <xf numFmtId="0" fontId="2" fillId="0" borderId="31" xfId="118" quotePrefix="1" applyFont="1" applyFill="1" applyBorder="1" applyAlignment="1">
      <alignment horizontal="left" vertical="center" wrapText="1" indent="5" shrinkToFit="1"/>
    </xf>
    <xf numFmtId="0" fontId="2" fillId="0" borderId="31" xfId="118" quotePrefix="1" applyFont="1" applyBorder="1" applyAlignment="1">
      <alignment horizontal="left" vertical="center" wrapText="1" indent="6" shrinkToFit="1"/>
    </xf>
    <xf numFmtId="0" fontId="5" fillId="0" borderId="109" xfId="0" applyFont="1" applyBorder="1" applyAlignment="1">
      <alignment horizontal="justify" wrapText="1"/>
    </xf>
    <xf numFmtId="3" fontId="2" fillId="0" borderId="51" xfId="0" applyNumberFormat="1" applyFont="1" applyFill="1" applyBorder="1"/>
    <xf numFmtId="164" fontId="5" fillId="0" borderId="110" xfId="81" applyNumberFormat="1" applyFont="1" applyBorder="1"/>
    <xf numFmtId="0" fontId="42" fillId="0" borderId="109" xfId="132" applyNumberFormat="1" applyFont="1" applyBorder="1" applyAlignment="1">
      <alignment horizontal="left" wrapText="1" indent="6" shrinkToFit="1"/>
    </xf>
    <xf numFmtId="164" fontId="2" fillId="0" borderId="51" xfId="81" applyNumberFormat="1" applyFont="1" applyBorder="1" applyAlignment="1">
      <alignment horizontal="right"/>
    </xf>
    <xf numFmtId="0" fontId="2" fillId="54" borderId="111" xfId="0" applyFont="1" applyFill="1" applyBorder="1" applyAlignment="1">
      <alignment vertical="center" wrapText="1"/>
    </xf>
    <xf numFmtId="0" fontId="2" fillId="54" borderId="95" xfId="0" applyFont="1" applyFill="1" applyBorder="1" applyAlignment="1">
      <alignment vertical="center" wrapText="1"/>
    </xf>
    <xf numFmtId="0" fontId="2" fillId="0" borderId="112" xfId="0" applyFont="1" applyBorder="1" applyAlignment="1">
      <alignment vertical="center" wrapText="1"/>
    </xf>
    <xf numFmtId="0" fontId="5" fillId="0" borderId="56" xfId="0" applyFont="1" applyFill="1" applyBorder="1" applyAlignment="1">
      <alignment horizontal="left" vertical="top" wrapText="1"/>
    </xf>
    <xf numFmtId="0" fontId="6" fillId="0" borderId="55" xfId="81" applyFont="1" applyFill="1" applyBorder="1" applyAlignment="1">
      <alignment horizontal="left" vertical="top" wrapText="1"/>
    </xf>
    <xf numFmtId="0" fontId="5" fillId="0" borderId="113" xfId="81" applyFont="1" applyFill="1" applyBorder="1" applyAlignment="1">
      <alignment horizontal="left" vertical="center" wrapText="1"/>
    </xf>
    <xf numFmtId="0" fontId="6" fillId="0" borderId="114" xfId="81" applyFont="1" applyFill="1" applyBorder="1" applyAlignment="1">
      <alignment horizontal="left" vertical="top" wrapText="1"/>
    </xf>
    <xf numFmtId="164" fontId="2" fillId="0" borderId="27" xfId="81" applyNumberFormat="1" applyFont="1" applyBorder="1" applyAlignment="1">
      <alignment horizontal="right"/>
    </xf>
    <xf numFmtId="0" fontId="2" fillId="54" borderId="56" xfId="0" applyFont="1" applyFill="1" applyBorder="1" applyAlignment="1">
      <alignment vertical="center" wrapText="1"/>
    </xf>
    <xf numFmtId="0" fontId="28" fillId="54" borderId="33" xfId="0" applyFont="1" applyFill="1" applyBorder="1" applyAlignment="1">
      <alignment vertical="center"/>
    </xf>
    <xf numFmtId="0" fontId="6" fillId="54" borderId="59" xfId="0" applyFont="1" applyFill="1" applyBorder="1" applyAlignment="1">
      <alignment vertical="center" wrapText="1"/>
    </xf>
    <xf numFmtId="0" fontId="5" fillId="54" borderId="33" xfId="0" applyFont="1" applyFill="1" applyBorder="1" applyAlignment="1">
      <alignment vertical="center"/>
    </xf>
    <xf numFmtId="0" fontId="2" fillId="54" borderId="59" xfId="0" applyFont="1" applyFill="1" applyBorder="1" applyAlignment="1">
      <alignment vertical="center" wrapText="1"/>
    </xf>
    <xf numFmtId="0" fontId="75" fillId="0" borderId="115" xfId="0" applyFont="1" applyBorder="1" applyAlignment="1">
      <alignment vertical="center" wrapText="1"/>
    </xf>
    <xf numFmtId="0" fontId="6" fillId="0" borderId="116" xfId="0" applyFont="1" applyBorder="1" applyAlignment="1">
      <alignment vertical="center" wrapText="1"/>
    </xf>
    <xf numFmtId="0" fontId="6" fillId="0" borderId="117" xfId="0" applyFont="1" applyBorder="1" applyAlignment="1">
      <alignment vertical="center" wrapText="1"/>
    </xf>
    <xf numFmtId="0" fontId="5" fillId="0" borderId="118" xfId="0" applyFont="1" applyFill="1" applyBorder="1" applyAlignment="1">
      <alignment vertical="center" wrapText="1"/>
    </xf>
    <xf numFmtId="0" fontId="77" fillId="0" borderId="119" xfId="0" applyFont="1" applyFill="1" applyBorder="1" applyAlignment="1">
      <alignment horizontal="right" vertical="center"/>
    </xf>
    <xf numFmtId="0" fontId="5" fillId="0" borderId="120" xfId="0" applyFont="1" applyFill="1" applyBorder="1" applyAlignment="1">
      <alignment horizontal="right" vertical="center"/>
    </xf>
    <xf numFmtId="0" fontId="77" fillId="0" borderId="119" xfId="0" applyFont="1" applyFill="1" applyBorder="1" applyAlignment="1">
      <alignment horizontal="right" vertical="center" indent="1"/>
    </xf>
    <xf numFmtId="0" fontId="5" fillId="0" borderId="118" xfId="0" applyFont="1" applyBorder="1" applyAlignment="1">
      <alignment horizontal="left" wrapText="1"/>
    </xf>
    <xf numFmtId="3" fontId="5" fillId="49" borderId="119" xfId="81" applyNumberFormat="1" applyFont="1" applyFill="1" applyBorder="1" applyAlignment="1">
      <alignment horizontal="right" wrapText="1"/>
    </xf>
    <xf numFmtId="3" fontId="5" fillId="49" borderId="120" xfId="81" applyNumberFormat="1" applyFont="1" applyFill="1" applyBorder="1" applyAlignment="1">
      <alignment horizontal="right" wrapText="1"/>
    </xf>
    <xf numFmtId="0" fontId="2" fillId="0" borderId="118" xfId="114" quotePrefix="1" applyFill="1" applyBorder="1" applyAlignment="1">
      <alignment horizontal="left" wrapText="1" indent="3" shrinkToFit="1"/>
    </xf>
    <xf numFmtId="3" fontId="2" fillId="49" borderId="119" xfId="81" applyNumberFormat="1" applyFont="1" applyFill="1" applyBorder="1" applyAlignment="1">
      <alignment horizontal="right" wrapText="1"/>
    </xf>
    <xf numFmtId="0" fontId="6" fillId="49" borderId="120" xfId="81" applyFont="1" applyFill="1" applyBorder="1" applyAlignment="1">
      <alignment horizontal="left" wrapText="1"/>
    </xf>
    <xf numFmtId="0" fontId="2" fillId="0" borderId="118" xfId="116" quotePrefix="1" applyFill="1" applyBorder="1" applyAlignment="1">
      <alignment horizontal="left" wrapText="1" shrinkToFit="1"/>
    </xf>
    <xf numFmtId="0" fontId="2" fillId="0" borderId="118" xfId="78" applyFont="1" applyFill="1" applyBorder="1" applyAlignment="1">
      <alignment horizontal="left" vertical="top" wrapText="1"/>
    </xf>
    <xf numFmtId="0" fontId="5" fillId="0" borderId="118" xfId="0" applyFont="1" applyBorder="1" applyAlignment="1">
      <alignment horizontal="justify" wrapText="1"/>
    </xf>
    <xf numFmtId="3" fontId="2" fillId="49" borderId="120" xfId="81" applyNumberFormat="1" applyFont="1" applyFill="1" applyBorder="1" applyAlignment="1">
      <alignment horizontal="right" wrapText="1"/>
    </xf>
    <xf numFmtId="0" fontId="2" fillId="0" borderId="118" xfId="116" quotePrefix="1" applyFill="1" applyBorder="1" applyAlignment="1">
      <alignment horizontal="left" vertical="center" wrapText="1" indent="4" shrinkToFit="1"/>
    </xf>
    <xf numFmtId="0" fontId="2" fillId="0" borderId="118" xfId="118" quotePrefix="1" applyFill="1" applyBorder="1" applyAlignment="1">
      <alignment horizontal="left" wrapText="1" indent="5" shrinkToFit="1"/>
    </xf>
    <xf numFmtId="0" fontId="6" fillId="49" borderId="118" xfId="81" applyFont="1" applyFill="1" applyBorder="1" applyAlignment="1">
      <alignment horizontal="left" vertical="top" wrapText="1"/>
    </xf>
    <xf numFmtId="0" fontId="6" fillId="49" borderId="119" xfId="81" applyFont="1" applyFill="1" applyBorder="1" applyAlignment="1">
      <alignment horizontal="left" vertical="top" wrapText="1"/>
    </xf>
    <xf numFmtId="0" fontId="6" fillId="49" borderId="120" xfId="81" applyFont="1" applyFill="1" applyBorder="1" applyAlignment="1">
      <alignment horizontal="left" vertical="top" wrapText="1"/>
    </xf>
    <xf numFmtId="0" fontId="2" fillId="0" borderId="118" xfId="78" applyFont="1" applyFill="1" applyBorder="1" applyAlignment="1">
      <alignment vertical="top" wrapText="1"/>
    </xf>
    <xf numFmtId="0" fontId="1" fillId="0" borderId="118" xfId="78" applyFont="1" applyFill="1" applyBorder="1" applyAlignment="1">
      <alignment horizontal="left" wrapText="1"/>
    </xf>
    <xf numFmtId="0" fontId="1" fillId="0" borderId="118" xfId="78" applyFont="1" applyFill="1" applyBorder="1" applyAlignment="1">
      <alignment vertical="top" wrapText="1"/>
    </xf>
    <xf numFmtId="0" fontId="2" fillId="0" borderId="63" xfId="78" applyFont="1" applyFill="1" applyBorder="1" applyAlignment="1">
      <alignment vertical="top" wrapText="1"/>
    </xf>
    <xf numFmtId="0" fontId="2" fillId="0" borderId="93" xfId="0" applyFont="1" applyFill="1" applyBorder="1" applyAlignment="1">
      <alignment horizontal="left" vertical="top" wrapText="1"/>
    </xf>
    <xf numFmtId="3" fontId="6" fillId="49" borderId="120" xfId="81" applyNumberFormat="1" applyFont="1" applyFill="1" applyBorder="1" applyAlignment="1">
      <alignment horizontal="left" wrapText="1"/>
    </xf>
    <xf numFmtId="49" fontId="2" fillId="0" borderId="118" xfId="0" applyNumberFormat="1" applyFont="1" applyFill="1" applyBorder="1" applyAlignment="1">
      <alignment vertical="top" wrapText="1"/>
    </xf>
    <xf numFmtId="0" fontId="6" fillId="49" borderId="121" xfId="81" applyFont="1" applyFill="1" applyBorder="1" applyAlignment="1">
      <alignment horizontal="left" vertical="top" wrapText="1"/>
    </xf>
    <xf numFmtId="0" fontId="6" fillId="49" borderId="122" xfId="81" applyFont="1" applyFill="1" applyBorder="1" applyAlignment="1">
      <alignment horizontal="left" vertical="top" wrapText="1"/>
    </xf>
    <xf numFmtId="0" fontId="6" fillId="49" borderId="123" xfId="81" applyFont="1" applyFill="1" applyBorder="1" applyAlignment="1">
      <alignment horizontal="left" vertical="top" wrapText="1"/>
    </xf>
    <xf numFmtId="49" fontId="2" fillId="0" borderId="121" xfId="0" applyNumberFormat="1" applyFont="1" applyFill="1" applyBorder="1" applyAlignment="1">
      <alignment vertical="top" wrapText="1"/>
    </xf>
    <xf numFmtId="3" fontId="2" fillId="49" borderId="122" xfId="81" applyNumberFormat="1" applyFont="1" applyFill="1" applyBorder="1" applyAlignment="1">
      <alignment wrapText="1"/>
    </xf>
    <xf numFmtId="3" fontId="6" fillId="49" borderId="123" xfId="81" applyNumberFormat="1" applyFont="1" applyFill="1" applyBorder="1" applyAlignment="1">
      <alignment horizontal="left" wrapText="1"/>
    </xf>
    <xf numFmtId="0" fontId="5" fillId="53" borderId="0" xfId="81" applyFont="1" applyFill="1" applyAlignment="1">
      <alignment horizontal="center" vertical="center"/>
    </xf>
    <xf numFmtId="0" fontId="5" fillId="53" borderId="0" xfId="79" applyFont="1" applyFill="1" applyAlignment="1">
      <alignment horizontal="center" vertical="center"/>
    </xf>
    <xf numFmtId="3" fontId="42" fillId="0" borderId="24" xfId="126" applyNumberFormat="1" applyFont="1" applyFill="1" applyBorder="1" applyAlignment="1">
      <alignment horizontal="right" wrapText="1" shrinkToFit="1"/>
    </xf>
    <xf numFmtId="0" fontId="5" fillId="0" borderId="24" xfId="0" applyFont="1" applyFill="1" applyBorder="1" applyAlignment="1">
      <alignment vertical="center"/>
    </xf>
    <xf numFmtId="3" fontId="37" fillId="0" borderId="24" xfId="126" applyNumberFormat="1" applyFont="1" applyFill="1" applyBorder="1" applyAlignment="1">
      <alignment horizontal="right" wrapText="1" shrinkToFit="1"/>
    </xf>
    <xf numFmtId="3" fontId="42" fillId="0" borderId="0" xfId="126" applyNumberFormat="1" applyFont="1" applyFill="1" applyAlignment="1">
      <alignment horizontal="right" wrapText="1"/>
    </xf>
    <xf numFmtId="0" fontId="2" fillId="0" borderId="0" xfId="0" applyFont="1" applyFill="1" applyAlignment="1">
      <alignment vertical="top"/>
    </xf>
    <xf numFmtId="3" fontId="42" fillId="0" borderId="0" xfId="127" applyNumberFormat="1" applyFont="1" applyFill="1">
      <alignment horizontal="right" wrapText="1" shrinkToFit="1"/>
    </xf>
    <xf numFmtId="3" fontId="56" fillId="0" borderId="0" xfId="0" applyNumberFormat="1" applyFont="1" applyFill="1" applyAlignment="1">
      <alignment wrapText="1"/>
    </xf>
    <xf numFmtId="3" fontId="42" fillId="0" borderId="0" xfId="127" applyNumberFormat="1" applyFill="1" applyBorder="1">
      <alignment horizontal="right" wrapText="1" shrinkToFit="1"/>
    </xf>
    <xf numFmtId="3" fontId="42" fillId="0" borderId="0" xfId="126" applyNumberFormat="1" applyFill="1">
      <alignment horizontal="right"/>
    </xf>
    <xf numFmtId="3" fontId="37" fillId="52" borderId="0" xfId="126" applyNumberFormat="1" applyFont="1" applyFill="1" applyAlignment="1">
      <alignment horizontal="right" wrapText="1"/>
    </xf>
    <xf numFmtId="0" fontId="2" fillId="0" borderId="0" xfId="118" quotePrefix="1" applyFont="1" applyFill="1" applyBorder="1" applyAlignment="1">
      <alignment wrapText="1" shrinkToFit="1"/>
    </xf>
    <xf numFmtId="164" fontId="5" fillId="0" borderId="104" xfId="0" applyNumberFormat="1" applyFont="1" applyBorder="1" applyAlignment="1">
      <alignment horizontal="left" vertical="center" wrapText="1"/>
    </xf>
    <xf numFmtId="0" fontId="28" fillId="0" borderId="56" xfId="0" applyFont="1" applyBorder="1" applyAlignment="1">
      <alignment wrapText="1"/>
    </xf>
    <xf numFmtId="0" fontId="28" fillId="0" borderId="43" xfId="57" applyFont="1" applyFill="1" applyBorder="1" applyAlignment="1">
      <alignment vertical="center"/>
    </xf>
    <xf numFmtId="164" fontId="6" fillId="0" borderId="59" xfId="81" applyNumberFormat="1" applyFont="1" applyFill="1" applyBorder="1" applyAlignment="1">
      <alignment wrapText="1"/>
    </xf>
    <xf numFmtId="164" fontId="2" fillId="0" borderId="35" xfId="81" applyNumberFormat="1" applyFont="1" applyFill="1" applyBorder="1" applyAlignment="1">
      <alignment horizontal="right" wrapText="1"/>
    </xf>
    <xf numFmtId="164" fontId="28" fillId="53" borderId="31" xfId="81" applyNumberFormat="1" applyFont="1" applyFill="1" applyBorder="1" applyAlignment="1">
      <alignment wrapText="1"/>
    </xf>
    <xf numFmtId="164" fontId="2" fillId="53" borderId="35" xfId="81" applyNumberFormat="1" applyFont="1" applyFill="1" applyBorder="1" applyAlignment="1">
      <alignment horizontal="right" wrapText="1"/>
    </xf>
    <xf numFmtId="0" fontId="37" fillId="0" borderId="31" xfId="132" applyNumberFormat="1" applyFont="1" applyFill="1" applyBorder="1" applyAlignment="1">
      <alignment horizontal="left" wrapText="1" indent="2" shrinkToFit="1"/>
    </xf>
    <xf numFmtId="3" fontId="37" fillId="0" borderId="35" xfId="132" applyNumberFormat="1" applyFont="1" applyFill="1" applyBorder="1" applyAlignment="1">
      <alignment wrapText="1" shrinkToFit="1"/>
    </xf>
    <xf numFmtId="0" fontId="42" fillId="0" borderId="31" xfId="132" applyNumberFormat="1" applyFill="1" applyBorder="1" applyAlignment="1">
      <alignment horizontal="left" wrapText="1" indent="3" shrinkToFit="1"/>
    </xf>
    <xf numFmtId="3" fontId="42" fillId="0" borderId="35" xfId="132" applyNumberFormat="1" applyFill="1" applyBorder="1" applyAlignment="1">
      <alignment wrapText="1" shrinkToFit="1"/>
    </xf>
    <xf numFmtId="0" fontId="42" fillId="0" borderId="35" xfId="132" applyNumberFormat="1" applyFill="1" applyBorder="1" applyAlignment="1">
      <alignment horizontal="left" wrapText="1" indent="4" shrinkToFit="1"/>
    </xf>
    <xf numFmtId="164" fontId="2" fillId="0" borderId="35" xfId="81" applyNumberFormat="1" applyFont="1" applyBorder="1"/>
    <xf numFmtId="0" fontId="37" fillId="0" borderId="35" xfId="132" applyNumberFormat="1" applyFont="1" applyFill="1" applyBorder="1" applyAlignment="1">
      <alignment horizontal="left" wrapText="1" indent="2" shrinkToFit="1"/>
    </xf>
    <xf numFmtId="164" fontId="5" fillId="0" borderId="35" xfId="81" applyNumberFormat="1" applyFont="1" applyBorder="1"/>
    <xf numFmtId="0" fontId="42" fillId="0" borderId="35" xfId="132" applyNumberFormat="1" applyFill="1" applyBorder="1" applyAlignment="1">
      <alignment horizontal="left" wrapText="1" indent="3" shrinkToFit="1"/>
    </xf>
    <xf numFmtId="0" fontId="42" fillId="0" borderId="35" xfId="132" applyNumberFormat="1" applyFill="1" applyBorder="1" applyAlignment="1">
      <alignment horizontal="left" wrapText="1" indent="5" shrinkToFit="1"/>
    </xf>
    <xf numFmtId="164" fontId="2" fillId="0" borderId="35" xfId="81" applyNumberFormat="1" applyFont="1" applyFill="1" applyBorder="1" applyAlignment="1">
      <alignment wrapText="1"/>
    </xf>
    <xf numFmtId="164" fontId="5" fillId="0" borderId="35" xfId="81" applyNumberFormat="1" applyFont="1" applyFill="1" applyBorder="1" applyAlignment="1">
      <alignment wrapText="1"/>
    </xf>
    <xf numFmtId="3" fontId="42" fillId="0" borderId="35" xfId="132" applyNumberFormat="1" applyFont="1" applyFill="1" applyBorder="1" applyAlignment="1">
      <alignment wrapText="1" shrinkToFit="1"/>
    </xf>
    <xf numFmtId="0" fontId="42" fillId="0" borderId="124" xfId="132" applyNumberFormat="1" applyFill="1" applyBorder="1" applyAlignment="1">
      <alignment horizontal="left" wrapText="1" indent="4" shrinkToFit="1"/>
    </xf>
    <xf numFmtId="3" fontId="42" fillId="0" borderId="124" xfId="132" applyNumberFormat="1" applyFont="1" applyFill="1" applyBorder="1" applyAlignment="1">
      <alignment wrapText="1" shrinkToFit="1"/>
    </xf>
    <xf numFmtId="164" fontId="2" fillId="0" borderId="124" xfId="81" applyNumberFormat="1" applyFont="1" applyBorder="1"/>
    <xf numFmtId="0" fontId="28" fillId="0" borderId="39" xfId="0" applyFont="1" applyBorder="1" applyAlignment="1">
      <alignment vertical="center" wrapText="1"/>
    </xf>
    <xf numFmtId="0" fontId="5" fillId="0" borderId="39" xfId="0" applyFont="1" applyBorder="1" applyAlignment="1">
      <alignment vertical="center"/>
    </xf>
    <xf numFmtId="0" fontId="2" fillId="0" borderId="39" xfId="0" applyFont="1" applyBorder="1" applyAlignment="1">
      <alignment horizontal="right" vertical="center" wrapText="1"/>
    </xf>
    <xf numFmtId="0" fontId="2" fillId="0" borderId="35" xfId="0" applyFont="1" applyBorder="1" applyAlignment="1">
      <alignment vertical="center" wrapText="1"/>
    </xf>
    <xf numFmtId="0" fontId="5" fillId="0" borderId="35" xfId="0" applyFont="1" applyBorder="1" applyAlignment="1">
      <alignment vertical="center"/>
    </xf>
    <xf numFmtId="0" fontId="2" fillId="0" borderId="35" xfId="0" applyFont="1" applyBorder="1" applyAlignment="1">
      <alignment horizontal="right" vertical="center" wrapText="1"/>
    </xf>
    <xf numFmtId="0" fontId="75" fillId="0" borderId="35" xfId="0" applyFont="1" applyBorder="1" applyAlignment="1">
      <alignment vertical="center" wrapText="1"/>
    </xf>
    <xf numFmtId="0" fontId="6" fillId="0" borderId="35" xfId="0" applyFont="1" applyBorder="1" applyAlignment="1">
      <alignment vertical="center" wrapText="1"/>
    </xf>
    <xf numFmtId="0" fontId="6" fillId="0" borderId="35" xfId="0" applyFont="1" applyBorder="1" applyAlignment="1">
      <alignment horizontal="right" vertical="center" wrapText="1"/>
    </xf>
    <xf numFmtId="0" fontId="5" fillId="0" borderId="35" xfId="0" applyFont="1" applyBorder="1" applyAlignment="1">
      <alignment vertical="center" wrapText="1"/>
    </xf>
    <xf numFmtId="0" fontId="77" fillId="0" borderId="35" xfId="0" applyFont="1" applyBorder="1" applyAlignment="1">
      <alignment horizontal="right" vertical="center" indent="1"/>
    </xf>
    <xf numFmtId="0" fontId="2" fillId="0" borderId="35" xfId="0" applyFont="1" applyBorder="1" applyAlignment="1">
      <alignment horizontal="right" vertical="center"/>
    </xf>
    <xf numFmtId="164" fontId="5" fillId="0" borderId="35" xfId="79" applyNumberFormat="1" applyFont="1" applyFill="1" applyBorder="1" applyAlignment="1">
      <alignment horizontal="right" wrapText="1"/>
    </xf>
    <xf numFmtId="164" fontId="2" fillId="0" borderId="35" xfId="79" applyNumberFormat="1" applyFont="1" applyFill="1" applyBorder="1" applyAlignment="1">
      <alignment horizontal="right" wrapText="1"/>
    </xf>
    <xf numFmtId="164" fontId="2" fillId="0" borderId="35" xfId="81" applyNumberFormat="1" applyFont="1" applyBorder="1" applyAlignment="1"/>
    <xf numFmtId="0" fontId="42" fillId="0" borderId="35" xfId="132" applyNumberFormat="1" applyFill="1" applyBorder="1" applyAlignment="1">
      <alignment horizontal="left" wrapText="1" indent="6" shrinkToFit="1"/>
    </xf>
    <xf numFmtId="0" fontId="37" fillId="0" borderId="35" xfId="132" applyNumberFormat="1" applyFont="1" applyBorder="1" applyAlignment="1">
      <alignment horizontal="left" wrapText="1" indent="2" shrinkToFit="1"/>
    </xf>
    <xf numFmtId="0" fontId="77" fillId="0" borderId="35" xfId="0" applyFont="1" applyBorder="1" applyAlignment="1">
      <alignment vertical="center"/>
    </xf>
    <xf numFmtId="164" fontId="2" fillId="0" borderId="35" xfId="81" applyNumberFormat="1" applyFont="1" applyBorder="1" applyAlignment="1">
      <alignment horizontal="right"/>
    </xf>
    <xf numFmtId="0" fontId="37" fillId="0" borderId="35" xfId="132" applyNumberFormat="1" applyFont="1" applyFill="1" applyBorder="1" applyAlignment="1">
      <alignment horizontal="left" wrapText="1" shrinkToFit="1"/>
    </xf>
    <xf numFmtId="164" fontId="2" fillId="0" borderId="124" xfId="79" applyNumberFormat="1" applyFont="1" applyFill="1" applyBorder="1" applyAlignment="1">
      <alignment horizontal="right" wrapText="1"/>
    </xf>
    <xf numFmtId="0" fontId="42" fillId="0" borderId="125" xfId="132" applyNumberFormat="1" applyFill="1" applyBorder="1" applyAlignment="1">
      <alignment horizontal="left" wrapText="1" indent="3" shrinkToFit="1"/>
    </xf>
    <xf numFmtId="3" fontId="42" fillId="0" borderId="125" xfId="132" applyNumberFormat="1" applyFill="1" applyBorder="1" applyAlignment="1">
      <alignment wrapText="1" shrinkToFit="1"/>
    </xf>
    <xf numFmtId="164" fontId="2" fillId="0" borderId="125" xfId="81" applyNumberFormat="1" applyFont="1" applyBorder="1" applyAlignment="1">
      <alignment horizontal="right"/>
    </xf>
    <xf numFmtId="0" fontId="28" fillId="0" borderId="36" xfId="0" applyFont="1" applyBorder="1" applyAlignment="1">
      <alignment wrapText="1"/>
    </xf>
    <xf numFmtId="0" fontId="42" fillId="0" borderId="0" xfId="132" applyNumberFormat="1" applyFill="1" applyBorder="1" applyAlignment="1">
      <alignment horizontal="left" wrapText="1" indent="3" shrinkToFit="1"/>
    </xf>
    <xf numFmtId="3" fontId="42" fillId="0" borderId="0" xfId="132" applyNumberFormat="1" applyFill="1" applyBorder="1" applyAlignment="1">
      <alignment wrapText="1" shrinkToFit="1"/>
    </xf>
    <xf numFmtId="0" fontId="28" fillId="0" borderId="43" xfId="0" applyFont="1" applyBorder="1" applyAlignment="1">
      <alignment wrapText="1"/>
    </xf>
    <xf numFmtId="164" fontId="6" fillId="0" borderId="43" xfId="81" applyNumberFormat="1" applyFont="1" applyFill="1" applyBorder="1" applyAlignment="1">
      <alignment wrapText="1"/>
    </xf>
    <xf numFmtId="164" fontId="2" fillId="53" borderId="35" xfId="81" applyNumberFormat="1" applyFont="1" applyFill="1" applyBorder="1" applyAlignment="1">
      <alignment wrapText="1"/>
    </xf>
    <xf numFmtId="3" fontId="5" fillId="0" borderId="35" xfId="0" applyNumberFormat="1" applyFont="1" applyFill="1" applyBorder="1" applyAlignment="1">
      <alignment horizontal="right" vertical="center"/>
    </xf>
    <xf numFmtId="164" fontId="5" fillId="0" borderId="35" xfId="81" applyNumberFormat="1" applyFont="1" applyBorder="1" applyAlignment="1">
      <alignment horizontal="right" vertical="center"/>
    </xf>
    <xf numFmtId="3" fontId="2" fillId="0" borderId="35" xfId="0" applyNumberFormat="1" applyFont="1" applyFill="1" applyBorder="1" applyAlignment="1">
      <alignment horizontal="right" vertical="center"/>
    </xf>
    <xf numFmtId="164" fontId="2" fillId="0" borderId="35" xfId="81" applyNumberFormat="1" applyFont="1" applyBorder="1" applyAlignment="1">
      <alignment horizontal="right" vertical="center"/>
    </xf>
    <xf numFmtId="0" fontId="42" fillId="0" borderId="31" xfId="132" applyNumberFormat="1" applyFill="1" applyBorder="1" applyAlignment="1">
      <alignment horizontal="left" wrapText="1" indent="4" shrinkToFit="1"/>
    </xf>
    <xf numFmtId="0" fontId="42" fillId="0" borderId="31" xfId="132" applyNumberFormat="1" applyFill="1" applyBorder="1" applyAlignment="1">
      <alignment horizontal="left" wrapText="1" indent="5" shrinkToFit="1"/>
    </xf>
    <xf numFmtId="0" fontId="42" fillId="0" borderId="31" xfId="132" applyNumberFormat="1" applyFill="1" applyBorder="1" applyAlignment="1">
      <alignment horizontal="left" wrapText="1" indent="6" shrinkToFit="1"/>
    </xf>
    <xf numFmtId="0" fontId="42" fillId="0" borderId="38" xfId="132" applyNumberFormat="1" applyFill="1" applyBorder="1" applyAlignment="1">
      <alignment horizontal="left" wrapText="1" indent="4" shrinkToFit="1"/>
    </xf>
    <xf numFmtId="3" fontId="2" fillId="0" borderId="124" xfId="0" applyNumberFormat="1" applyFont="1" applyFill="1" applyBorder="1" applyAlignment="1">
      <alignment horizontal="right" vertical="center"/>
    </xf>
    <xf numFmtId="164" fontId="2" fillId="0" borderId="124" xfId="81" applyNumberFormat="1" applyFont="1" applyBorder="1" applyAlignment="1">
      <alignment horizontal="right" vertical="center"/>
    </xf>
    <xf numFmtId="0" fontId="42" fillId="0" borderId="124" xfId="132" applyNumberFormat="1" applyFill="1" applyBorder="1" applyAlignment="1">
      <alignment horizontal="left" wrapText="1" indent="3" shrinkToFit="1"/>
    </xf>
    <xf numFmtId="3" fontId="42" fillId="0" borderId="124" xfId="132" applyNumberFormat="1" applyFill="1" applyBorder="1" applyAlignment="1">
      <alignment wrapText="1" shrinkToFit="1"/>
    </xf>
    <xf numFmtId="0" fontId="42" fillId="0" borderId="80" xfId="132" applyNumberFormat="1" applyFill="1" applyBorder="1" applyAlignment="1">
      <alignment horizontal="left" wrapText="1" indent="3" shrinkToFit="1"/>
    </xf>
    <xf numFmtId="3" fontId="42" fillId="0" borderId="80" xfId="132" applyNumberFormat="1" applyFill="1" applyBorder="1" applyAlignment="1">
      <alignment wrapText="1" shrinkToFit="1"/>
    </xf>
    <xf numFmtId="164" fontId="2" fillId="0" borderId="80" xfId="81" applyNumberFormat="1" applyFont="1" applyBorder="1"/>
    <xf numFmtId="164" fontId="2" fillId="0" borderId="124" xfId="81" applyNumberFormat="1" applyFont="1" applyBorder="1" applyAlignment="1"/>
    <xf numFmtId="164" fontId="113" fillId="53" borderId="31" xfId="81" applyNumberFormat="1" applyFont="1" applyFill="1" applyBorder="1" applyAlignment="1">
      <alignment wrapText="1"/>
    </xf>
    <xf numFmtId="0" fontId="42" fillId="0" borderId="124" xfId="132" applyNumberFormat="1" applyFill="1" applyBorder="1" applyAlignment="1">
      <alignment horizontal="left" wrapText="1" indent="5" shrinkToFit="1"/>
    </xf>
    <xf numFmtId="0" fontId="42" fillId="0" borderId="0" xfId="132" applyNumberFormat="1" applyFill="1" applyBorder="1" applyAlignment="1">
      <alignment horizontal="left" wrapText="1" indent="5" shrinkToFit="1"/>
    </xf>
    <xf numFmtId="164" fontId="5" fillId="0" borderId="104" xfId="0" applyNumberFormat="1" applyFont="1" applyBorder="1" applyAlignment="1">
      <alignment horizontal="left" wrapText="1"/>
    </xf>
    <xf numFmtId="0" fontId="28" fillId="0" borderId="39" xfId="0" applyFont="1" applyBorder="1" applyAlignment="1">
      <alignment wrapText="1"/>
    </xf>
    <xf numFmtId="0" fontId="28" fillId="0" borderId="57" xfId="57" applyFont="1" applyFill="1" applyBorder="1" applyAlignment="1">
      <alignment vertical="center"/>
    </xf>
    <xf numFmtId="164" fontId="6" fillId="0" borderId="39" xfId="81" applyNumberFormat="1" applyFont="1" applyFill="1" applyBorder="1" applyAlignment="1">
      <alignment wrapText="1"/>
    </xf>
    <xf numFmtId="164" fontId="2" fillId="0" borderId="89" xfId="81" applyNumberFormat="1" applyFont="1" applyFill="1" applyBorder="1" applyAlignment="1">
      <alignment horizontal="right" wrapText="1"/>
    </xf>
    <xf numFmtId="164" fontId="28" fillId="53" borderId="35" xfId="81" applyNumberFormat="1" applyFont="1" applyFill="1" applyBorder="1" applyAlignment="1">
      <alignment wrapText="1"/>
    </xf>
    <xf numFmtId="164" fontId="2" fillId="53" borderId="89" xfId="81" applyNumberFormat="1" applyFont="1" applyFill="1" applyBorder="1" applyAlignment="1">
      <alignment horizontal="right" wrapText="1"/>
    </xf>
    <xf numFmtId="0" fontId="5" fillId="0" borderId="35" xfId="112" quotePrefix="1" applyFont="1" applyBorder="1" applyAlignment="1">
      <alignment horizontal="left" vertical="center" wrapText="1" indent="2" shrinkToFit="1"/>
    </xf>
    <xf numFmtId="3" fontId="5" fillId="0" borderId="89" xfId="0" applyNumberFormat="1" applyFont="1" applyFill="1" applyBorder="1"/>
    <xf numFmtId="0" fontId="2" fillId="0" borderId="35" xfId="114" quotePrefix="1" applyBorder="1" applyAlignment="1">
      <alignment horizontal="left" wrapText="1" indent="3" shrinkToFit="1"/>
    </xf>
    <xf numFmtId="0" fontId="2" fillId="0" borderId="35" xfId="116" quotePrefix="1" applyBorder="1" applyAlignment="1">
      <alignment horizontal="left" vertical="center" wrapText="1" indent="4" shrinkToFit="1"/>
    </xf>
    <xf numFmtId="3" fontId="5" fillId="0" borderId="89" xfId="0" applyNumberFormat="1" applyFont="1" applyFill="1" applyBorder="1" applyAlignment="1">
      <alignment vertical="center"/>
    </xf>
    <xf numFmtId="0" fontId="42" fillId="0" borderId="35" xfId="132" applyNumberFormat="1" applyBorder="1" applyAlignment="1">
      <alignment horizontal="left" wrapText="1" indent="3" shrinkToFit="1"/>
    </xf>
    <xf numFmtId="0" fontId="42" fillId="0" borderId="35" xfId="132" applyNumberFormat="1" applyBorder="1" applyAlignment="1">
      <alignment horizontal="left" wrapText="1" indent="4" shrinkToFit="1"/>
    </xf>
    <xf numFmtId="164" fontId="6" fillId="0" borderId="35" xfId="81" applyNumberFormat="1" applyFont="1" applyFill="1" applyBorder="1" applyAlignment="1">
      <alignment wrapText="1"/>
    </xf>
    <xf numFmtId="0" fontId="42" fillId="0" borderId="124" xfId="132" applyNumberFormat="1" applyBorder="1" applyAlignment="1">
      <alignment horizontal="left" wrapText="1" indent="4" shrinkToFit="1"/>
    </xf>
    <xf numFmtId="3" fontId="2" fillId="0" borderId="61" xfId="0" applyNumberFormat="1" applyFont="1" applyFill="1" applyBorder="1"/>
    <xf numFmtId="0" fontId="42" fillId="0" borderId="125" xfId="132" applyNumberFormat="1" applyFill="1" applyBorder="1" applyAlignment="1">
      <alignment horizontal="left" wrapText="1" indent="5" shrinkToFit="1"/>
    </xf>
    <xf numFmtId="164" fontId="2" fillId="0" borderId="125" xfId="81" applyNumberFormat="1" applyFont="1" applyBorder="1"/>
    <xf numFmtId="164" fontId="5" fillId="0" borderId="80" xfId="81" applyNumberFormat="1" applyFont="1" applyFill="1" applyBorder="1" applyAlignment="1">
      <alignment wrapText="1"/>
    </xf>
    <xf numFmtId="0" fontId="37" fillId="0" borderId="0" xfId="132" applyNumberFormat="1" applyFont="1" applyFill="1" applyBorder="1" applyAlignment="1">
      <alignment horizontal="left" wrapText="1" indent="2" shrinkToFit="1"/>
    </xf>
    <xf numFmtId="3" fontId="37" fillId="0" borderId="0" xfId="132" applyNumberFormat="1" applyFont="1" applyFill="1" applyBorder="1" applyAlignment="1">
      <alignment wrapText="1" shrinkToFit="1"/>
    </xf>
    <xf numFmtId="3" fontId="37" fillId="0" borderId="35" xfId="132" applyNumberFormat="1" applyFont="1" applyFill="1" applyBorder="1" applyAlignment="1">
      <alignment horizontal="right" wrapText="1" shrinkToFit="1"/>
    </xf>
    <xf numFmtId="0" fontId="37" fillId="0" borderId="80" xfId="132" applyNumberFormat="1" applyFont="1" applyFill="1" applyBorder="1" applyAlignment="1">
      <alignment horizontal="left" wrapText="1" indent="2" shrinkToFit="1"/>
    </xf>
    <xf numFmtId="3" fontId="37" fillId="0" borderId="80" xfId="132" applyNumberFormat="1" applyFont="1" applyFill="1" applyBorder="1" applyAlignment="1">
      <alignment wrapText="1" shrinkToFit="1"/>
    </xf>
    <xf numFmtId="164" fontId="5" fillId="0" borderId="80" xfId="79" applyNumberFormat="1" applyFont="1" applyFill="1" applyBorder="1" applyAlignment="1">
      <alignment horizontal="right" wrapText="1"/>
    </xf>
    <xf numFmtId="0" fontId="2" fillId="0" borderId="80" xfId="0" applyFont="1" applyBorder="1"/>
    <xf numFmtId="164" fontId="2" fillId="0" borderId="0" xfId="79" applyNumberFormat="1" applyFont="1" applyFill="1" applyBorder="1" applyAlignment="1">
      <alignment horizontal="right" wrapText="1"/>
    </xf>
    <xf numFmtId="0" fontId="28" fillId="0" borderId="52" xfId="0" applyFont="1" applyFill="1" applyBorder="1" applyAlignment="1">
      <alignment wrapText="1"/>
    </xf>
    <xf numFmtId="0" fontId="28" fillId="0" borderId="0" xfId="57" applyFont="1" applyFill="1" applyBorder="1" applyAlignment="1">
      <alignment vertical="center"/>
    </xf>
    <xf numFmtId="164" fontId="6" fillId="0" borderId="0" xfId="81" applyNumberFormat="1" applyFont="1" applyFill="1" applyBorder="1" applyAlignment="1">
      <alignment wrapText="1"/>
    </xf>
    <xf numFmtId="164" fontId="2" fillId="0" borderId="52" xfId="81" applyNumberFormat="1" applyFont="1" applyFill="1" applyBorder="1" applyAlignment="1">
      <alignment wrapText="1"/>
    </xf>
    <xf numFmtId="164" fontId="28" fillId="0" borderId="52" xfId="81" applyNumberFormat="1" applyFont="1" applyFill="1" applyBorder="1" applyAlignment="1">
      <alignment wrapText="1"/>
    </xf>
    <xf numFmtId="0" fontId="5" fillId="0" borderId="52" xfId="112" quotePrefix="1" applyFont="1" applyFill="1" applyBorder="1" applyAlignment="1">
      <alignment horizontal="left" vertical="center" wrapText="1" indent="2" shrinkToFit="1"/>
    </xf>
    <xf numFmtId="3" fontId="5" fillId="0" borderId="0" xfId="0" applyNumberFormat="1" applyFont="1" applyFill="1" applyBorder="1"/>
    <xf numFmtId="164" fontId="5" fillId="0" borderId="0" xfId="81" applyNumberFormat="1" applyFont="1" applyFill="1" applyBorder="1"/>
    <xf numFmtId="0" fontId="2" fillId="0" borderId="52" xfId="114" quotePrefix="1" applyFill="1" applyBorder="1" applyAlignment="1">
      <alignment horizontal="left" wrapText="1" indent="3" shrinkToFit="1"/>
    </xf>
    <xf numFmtId="164" fontId="2" fillId="0" borderId="0" xfId="81" applyNumberFormat="1" applyFont="1" applyFill="1" applyBorder="1"/>
    <xf numFmtId="0" fontId="2" fillId="0" borderId="52" xfId="116" quotePrefix="1" applyFill="1" applyBorder="1" applyAlignment="1">
      <alignment horizontal="left" vertical="center" wrapText="1" indent="4" shrinkToFit="1"/>
    </xf>
    <xf numFmtId="0" fontId="37" fillId="0" borderId="52" xfId="132" applyNumberFormat="1" applyFont="1" applyFill="1" applyBorder="1" applyAlignment="1">
      <alignment horizontal="left" wrapText="1" indent="2" shrinkToFit="1"/>
    </xf>
    <xf numFmtId="0" fontId="42" fillId="0" borderId="52" xfId="132" applyNumberFormat="1" applyFill="1" applyBorder="1" applyAlignment="1">
      <alignment horizontal="left" wrapText="1" indent="3" shrinkToFit="1"/>
    </xf>
    <xf numFmtId="0" fontId="42" fillId="0" borderId="52" xfId="132" applyNumberFormat="1" applyFill="1" applyBorder="1" applyAlignment="1">
      <alignment horizontal="left" wrapText="1" indent="4" shrinkToFit="1"/>
    </xf>
    <xf numFmtId="164" fontId="5" fillId="0" borderId="52" xfId="81" applyNumberFormat="1" applyFont="1" applyFill="1" applyBorder="1" applyAlignment="1">
      <alignment wrapText="1"/>
    </xf>
    <xf numFmtId="164" fontId="6" fillId="0" borderId="35" xfId="81" applyNumberFormat="1" applyFont="1" applyFill="1" applyBorder="1" applyAlignment="1">
      <alignment vertical="top" wrapText="1"/>
    </xf>
    <xf numFmtId="0" fontId="42" fillId="0" borderId="0" xfId="132" applyNumberFormat="1" applyBorder="1" applyAlignment="1">
      <alignment horizontal="left" wrapText="1" indent="4" shrinkToFit="1"/>
    </xf>
    <xf numFmtId="0" fontId="42" fillId="0" borderId="80" xfId="132" applyNumberFormat="1" applyBorder="1" applyAlignment="1">
      <alignment horizontal="left" wrapText="1" indent="4" shrinkToFit="1"/>
    </xf>
    <xf numFmtId="3" fontId="2" fillId="0" borderId="80" xfId="0" applyNumberFormat="1" applyFont="1" applyFill="1" applyBorder="1"/>
    <xf numFmtId="164" fontId="5" fillId="0" borderId="0" xfId="0" applyNumberFormat="1" applyFont="1" applyBorder="1" applyAlignment="1">
      <alignment vertical="center" wrapText="1"/>
    </xf>
    <xf numFmtId="164" fontId="6" fillId="0" borderId="36" xfId="81" applyNumberFormat="1" applyFont="1" applyFill="1" applyBorder="1" applyAlignment="1">
      <alignment wrapText="1"/>
    </xf>
    <xf numFmtId="164" fontId="2" fillId="53" borderId="31" xfId="81" applyNumberFormat="1" applyFont="1" applyFill="1" applyBorder="1" applyAlignment="1">
      <alignment wrapText="1"/>
    </xf>
    <xf numFmtId="164" fontId="5" fillId="0" borderId="31" xfId="81" applyNumberFormat="1" applyFont="1" applyBorder="1"/>
    <xf numFmtId="164" fontId="2" fillId="0" borderId="31" xfId="81" applyNumberFormat="1" applyFont="1" applyBorder="1"/>
    <xf numFmtId="0" fontId="42" fillId="0" borderId="52" xfId="132" applyNumberFormat="1" applyFill="1" applyBorder="1" applyAlignment="1">
      <alignment horizontal="left" wrapText="1" indent="5" shrinkToFit="1"/>
    </xf>
    <xf numFmtId="164" fontId="2" fillId="0" borderId="0" xfId="81" applyNumberFormat="1" applyFont="1" applyFill="1" applyBorder="1" applyAlignment="1">
      <alignment horizontal="right"/>
    </xf>
    <xf numFmtId="164" fontId="5" fillId="0" borderId="0" xfId="81" applyNumberFormat="1" applyFont="1" applyFill="1" applyBorder="1" applyAlignment="1">
      <alignment wrapText="1"/>
    </xf>
    <xf numFmtId="0" fontId="28" fillId="0" borderId="52" xfId="0" applyFont="1" applyBorder="1" applyAlignment="1">
      <alignment vertical="center" wrapText="1"/>
    </xf>
    <xf numFmtId="0" fontId="2" fillId="0" borderId="52" xfId="0" applyFont="1" applyBorder="1" applyAlignment="1">
      <alignment vertical="center" wrapText="1"/>
    </xf>
    <xf numFmtId="0" fontId="75" fillId="0" borderId="52" xfId="0" applyFont="1" applyBorder="1" applyAlignment="1">
      <alignment vertical="center" wrapText="1"/>
    </xf>
    <xf numFmtId="0" fontId="6" fillId="0" borderId="0" xfId="0" applyFont="1" applyBorder="1" applyAlignment="1">
      <alignment vertical="center" wrapText="1"/>
    </xf>
    <xf numFmtId="0" fontId="5" fillId="0" borderId="52" xfId="0" applyFont="1" applyBorder="1" applyAlignment="1">
      <alignment vertical="center" wrapText="1"/>
    </xf>
    <xf numFmtId="0" fontId="77" fillId="0" borderId="0" xfId="0" applyFont="1" applyBorder="1" applyAlignment="1">
      <alignment horizontal="right" vertical="center" indent="1"/>
    </xf>
    <xf numFmtId="0" fontId="2" fillId="0" borderId="0" xfId="0" applyFont="1" applyBorder="1" applyAlignment="1">
      <alignment horizontal="right" vertical="center"/>
    </xf>
    <xf numFmtId="3" fontId="37" fillId="0" borderId="0" xfId="132" applyNumberFormat="1" applyFont="1" applyFill="1" applyBorder="1" applyAlignment="1">
      <alignment horizontal="right" wrapText="1" shrinkToFit="1"/>
    </xf>
    <xf numFmtId="164" fontId="5" fillId="0" borderId="0" xfId="79" applyNumberFormat="1" applyFont="1" applyFill="1" applyBorder="1" applyAlignment="1">
      <alignment horizontal="right" wrapText="1"/>
    </xf>
    <xf numFmtId="3" fontId="2" fillId="0" borderId="0" xfId="65" applyNumberFormat="1" applyFont="1" applyFill="1" applyBorder="1"/>
    <xf numFmtId="0" fontId="42" fillId="0" borderId="0" xfId="132" applyNumberFormat="1" applyFill="1" applyBorder="1" applyAlignment="1">
      <alignment horizontal="left" wrapText="1" indent="4" shrinkToFit="1"/>
    </xf>
    <xf numFmtId="0" fontId="37" fillId="0" borderId="0" xfId="132" applyNumberFormat="1" applyFont="1" applyBorder="1" applyAlignment="1">
      <alignment horizontal="left" wrapText="1" indent="2" shrinkToFit="1"/>
    </xf>
    <xf numFmtId="164" fontId="2" fillId="0" borderId="0" xfId="81" applyNumberFormat="1" applyFont="1" applyBorder="1" applyAlignment="1">
      <alignment horizontal="right"/>
    </xf>
    <xf numFmtId="164" fontId="28" fillId="0" borderId="80" xfId="81" applyNumberFormat="1" applyFont="1" applyFill="1" applyBorder="1" applyAlignment="1">
      <alignment wrapText="1"/>
    </xf>
    <xf numFmtId="164" fontId="2" fillId="0" borderId="80" xfId="81" applyNumberFormat="1" applyFont="1" applyFill="1" applyBorder="1" applyAlignment="1">
      <alignment horizontal="right" wrapText="1"/>
    </xf>
    <xf numFmtId="164" fontId="2" fillId="0" borderId="80" xfId="81" applyNumberFormat="1" applyFont="1" applyFill="1" applyBorder="1" applyAlignment="1">
      <alignment wrapText="1"/>
    </xf>
    <xf numFmtId="164" fontId="2" fillId="0" borderId="124" xfId="81" applyNumberFormat="1" applyFont="1" applyBorder="1" applyAlignment="1">
      <alignment horizontal="right"/>
    </xf>
    <xf numFmtId="0" fontId="6" fillId="49" borderId="0" xfId="81" applyFont="1" applyFill="1" applyBorder="1" applyAlignment="1">
      <alignment vertical="top" wrapText="1"/>
    </xf>
    <xf numFmtId="3" fontId="2" fillId="0" borderId="89" xfId="65" applyNumberFormat="1" applyFont="1" applyFill="1" applyBorder="1"/>
    <xf numFmtId="3" fontId="5" fillId="0" borderId="89" xfId="65" applyNumberFormat="1" applyFont="1" applyFill="1" applyBorder="1"/>
    <xf numFmtId="0" fontId="5" fillId="0" borderId="0" xfId="0" applyFont="1" applyBorder="1" applyAlignment="1">
      <alignment horizontal="center"/>
    </xf>
    <xf numFmtId="3" fontId="42" fillId="0" borderId="0" xfId="132" applyNumberFormat="1" applyFont="1" applyFill="1" applyBorder="1" applyAlignment="1">
      <alignment wrapText="1" shrinkToFit="1"/>
    </xf>
    <xf numFmtId="0" fontId="37" fillId="0" borderId="0" xfId="132" applyNumberFormat="1" applyFont="1" applyFill="1" applyBorder="1" applyAlignment="1">
      <alignment horizontal="left" wrapText="1" shrinkToFit="1"/>
    </xf>
    <xf numFmtId="0" fontId="28" fillId="0" borderId="0" xfId="0" applyFont="1" applyBorder="1" applyAlignment="1">
      <alignment wrapText="1"/>
    </xf>
    <xf numFmtId="0" fontId="42" fillId="0" borderId="0" xfId="132" applyNumberFormat="1" applyBorder="1" applyAlignment="1">
      <alignment horizontal="left" wrapText="1" indent="3" shrinkToFit="1"/>
    </xf>
    <xf numFmtId="0" fontId="5" fillId="0" borderId="0" xfId="81" applyFont="1" applyAlignment="1">
      <alignment horizontal="center"/>
    </xf>
    <xf numFmtId="0" fontId="1" fillId="0" borderId="0" xfId="81" applyFont="1" applyBorder="1"/>
    <xf numFmtId="164" fontId="5" fillId="0" borderId="0" xfId="81" applyNumberFormat="1" applyFont="1" applyFill="1" applyBorder="1" applyAlignment="1">
      <alignment horizontal="right"/>
    </xf>
    <xf numFmtId="0" fontId="28" fillId="0" borderId="58" xfId="57" applyFont="1" applyFill="1" applyBorder="1" applyAlignment="1">
      <alignment vertical="center"/>
    </xf>
    <xf numFmtId="3" fontId="2" fillId="0" borderId="125" xfId="0" applyNumberFormat="1" applyFont="1" applyFill="1" applyBorder="1" applyAlignment="1">
      <alignment horizontal="right" vertical="center"/>
    </xf>
    <xf numFmtId="0" fontId="2" fillId="0" borderId="22" xfId="0" applyFont="1" applyBorder="1" applyAlignment="1">
      <alignment horizontal="right" vertical="center" wrapText="1"/>
    </xf>
    <xf numFmtId="0" fontId="6" fillId="0" borderId="24" xfId="0" applyFont="1" applyBorder="1" applyAlignment="1">
      <alignment horizontal="right" vertical="center" wrapText="1"/>
    </xf>
    <xf numFmtId="0" fontId="77" fillId="0" borderId="84" xfId="0" applyFont="1" applyBorder="1" applyAlignment="1">
      <alignment horizontal="right" vertical="center" indent="1"/>
    </xf>
    <xf numFmtId="0" fontId="2" fillId="0" borderId="24" xfId="0" applyFont="1" applyBorder="1" applyAlignment="1">
      <alignment horizontal="right" vertical="center"/>
    </xf>
    <xf numFmtId="3" fontId="37" fillId="0" borderId="84" xfId="132" applyNumberFormat="1" applyFont="1" applyFill="1" applyBorder="1" applyAlignment="1">
      <alignment horizontal="right" wrapText="1" shrinkToFit="1"/>
    </xf>
    <xf numFmtId="164" fontId="5" fillId="0" borderId="24" xfId="79" applyNumberFormat="1" applyFont="1" applyFill="1" applyBorder="1" applyAlignment="1">
      <alignment horizontal="right" wrapText="1"/>
    </xf>
    <xf numFmtId="164" fontId="2" fillId="0" borderId="24" xfId="79" applyNumberFormat="1" applyFont="1" applyFill="1" applyBorder="1" applyAlignment="1">
      <alignment horizontal="right" wrapText="1"/>
    </xf>
    <xf numFmtId="164" fontId="2" fillId="0" borderId="24" xfId="81" applyNumberFormat="1" applyFont="1" applyBorder="1" applyAlignment="1"/>
    <xf numFmtId="0" fontId="77" fillId="0" borderId="84" xfId="0" applyFont="1" applyBorder="1" applyAlignment="1">
      <alignment vertical="center"/>
    </xf>
    <xf numFmtId="0" fontId="37" fillId="0" borderId="13" xfId="132" applyNumberFormat="1" applyFont="1" applyFill="1" applyBorder="1" applyAlignment="1">
      <alignment horizontal="left" wrapText="1" shrinkToFit="1"/>
    </xf>
    <xf numFmtId="164" fontId="2" fillId="0" borderId="26" xfId="79" applyNumberFormat="1" applyFont="1" applyFill="1" applyBorder="1" applyAlignment="1">
      <alignment horizontal="right" wrapText="1"/>
    </xf>
    <xf numFmtId="0" fontId="42" fillId="0" borderId="29" xfId="132" applyNumberFormat="1" applyFill="1" applyBorder="1" applyAlignment="1">
      <alignment horizontal="left" wrapText="1" indent="3" shrinkToFit="1"/>
    </xf>
    <xf numFmtId="0" fontId="5" fillId="0" borderId="39" xfId="57" applyFont="1" applyFill="1" applyBorder="1" applyAlignment="1">
      <alignment vertical="center"/>
    </xf>
    <xf numFmtId="164" fontId="2" fillId="0" borderId="39" xfId="81" applyNumberFormat="1" applyFont="1" applyFill="1" applyBorder="1" applyAlignment="1">
      <alignment wrapText="1"/>
    </xf>
    <xf numFmtId="164" fontId="5" fillId="0" borderId="35" xfId="81" applyNumberFormat="1" applyFont="1" applyBorder="1" applyAlignment="1">
      <alignment horizontal="right"/>
    </xf>
    <xf numFmtId="3" fontId="2" fillId="0" borderId="35" xfId="0" applyNumberFormat="1" applyFont="1" applyFill="1" applyBorder="1"/>
    <xf numFmtId="3" fontId="70" fillId="0" borderId="89" xfId="0" applyNumberFormat="1" applyFont="1" applyFill="1" applyBorder="1" applyAlignment="1">
      <alignment vertical="center"/>
    </xf>
    <xf numFmtId="0" fontId="28" fillId="0" borderId="39" xfId="0" applyFont="1" applyBorder="1" applyAlignment="1">
      <alignment vertical="center"/>
    </xf>
    <xf numFmtId="3" fontId="2" fillId="0" borderId="39" xfId="0" applyNumberFormat="1" applyFont="1" applyBorder="1" applyAlignment="1">
      <alignment horizontal="right" vertical="center" wrapText="1"/>
    </xf>
    <xf numFmtId="0" fontId="28" fillId="0" borderId="35" xfId="0" applyFont="1" applyBorder="1" applyAlignment="1">
      <alignment vertical="center"/>
    </xf>
    <xf numFmtId="3" fontId="2" fillId="0" borderId="35" xfId="0" applyNumberFormat="1" applyFont="1" applyBorder="1" applyAlignment="1">
      <alignment horizontal="right" vertical="center" wrapText="1"/>
    </xf>
    <xf numFmtId="3" fontId="6" fillId="0" borderId="35" xfId="0" applyNumberFormat="1" applyFont="1" applyBorder="1" applyAlignment="1">
      <alignment horizontal="right" vertical="center" wrapText="1"/>
    </xf>
    <xf numFmtId="0" fontId="77" fillId="0" borderId="35" xfId="0" applyFont="1" applyBorder="1" applyAlignment="1">
      <alignment horizontal="right" vertical="center"/>
    </xf>
    <xf numFmtId="3" fontId="2" fillId="0" borderId="35" xfId="0" applyNumberFormat="1" applyFont="1" applyBorder="1" applyAlignment="1">
      <alignment horizontal="right" vertical="center"/>
    </xf>
    <xf numFmtId="164" fontId="5" fillId="0" borderId="35" xfId="79" applyNumberFormat="1" applyFont="1" applyFill="1" applyBorder="1" applyAlignment="1">
      <alignment horizontal="right" vertical="center" wrapText="1"/>
    </xf>
    <xf numFmtId="3" fontId="5" fillId="0" borderId="35" xfId="0" applyNumberFormat="1" applyFont="1" applyBorder="1"/>
    <xf numFmtId="164" fontId="2" fillId="0" borderId="35" xfId="79" applyNumberFormat="1" applyFont="1" applyFill="1" applyBorder="1" applyAlignment="1">
      <alignment horizontal="right" vertical="center" wrapText="1"/>
    </xf>
    <xf numFmtId="3" fontId="42" fillId="0" borderId="35" xfId="132" applyNumberFormat="1" applyFill="1" applyBorder="1" applyAlignment="1">
      <alignment horizontal="right" wrapText="1" shrinkToFit="1"/>
    </xf>
    <xf numFmtId="3" fontId="2" fillId="0" borderId="35" xfId="0" applyNumberFormat="1" applyFont="1" applyBorder="1"/>
    <xf numFmtId="0" fontId="42" fillId="0" borderId="35" xfId="132" applyNumberFormat="1" applyBorder="1" applyAlignment="1">
      <alignment horizontal="left" wrapText="1" indent="5" shrinkToFit="1"/>
    </xf>
    <xf numFmtId="0" fontId="42" fillId="0" borderId="35" xfId="132" applyNumberFormat="1" applyFill="1" applyBorder="1" applyAlignment="1">
      <alignment horizontal="left" wrapText="1" indent="7" shrinkToFit="1"/>
    </xf>
    <xf numFmtId="0" fontId="70" fillId="0" borderId="0" xfId="0" applyFont="1"/>
    <xf numFmtId="0" fontId="28" fillId="0" borderId="36" xfId="57" applyFont="1" applyFill="1" applyBorder="1" applyAlignment="1">
      <alignment vertical="center"/>
    </xf>
    <xf numFmtId="164" fontId="2" fillId="0" borderId="31" xfId="81" applyNumberFormat="1" applyFont="1" applyFill="1" applyBorder="1" applyAlignment="1">
      <alignment horizontal="right" wrapText="1"/>
    </xf>
    <xf numFmtId="164" fontId="2" fillId="53" borderId="31" xfId="81" applyNumberFormat="1" applyFont="1" applyFill="1" applyBorder="1" applyAlignment="1">
      <alignment horizontal="right" wrapText="1"/>
    </xf>
    <xf numFmtId="0" fontId="5" fillId="0" borderId="31" xfId="132" applyNumberFormat="1" applyFont="1" applyFill="1" applyBorder="1" applyAlignment="1">
      <alignment horizontal="left" wrapText="1" indent="2" shrinkToFit="1"/>
    </xf>
    <xf numFmtId="0" fontId="2" fillId="0" borderId="31" xfId="132" applyNumberFormat="1" applyFont="1" applyFill="1" applyBorder="1" applyAlignment="1">
      <alignment horizontal="left" wrapText="1" indent="3" shrinkToFit="1"/>
    </xf>
    <xf numFmtId="0" fontId="2" fillId="0" borderId="31" xfId="132" applyNumberFormat="1" applyFont="1" applyFill="1" applyBorder="1" applyAlignment="1">
      <alignment horizontal="left" wrapText="1" indent="4" shrinkToFit="1"/>
    </xf>
    <xf numFmtId="3" fontId="2" fillId="0" borderId="43" xfId="0" applyNumberFormat="1" applyFont="1" applyFill="1" applyBorder="1" applyAlignment="1">
      <alignment horizontal="right" vertical="center"/>
    </xf>
    <xf numFmtId="3" fontId="2" fillId="0" borderId="43" xfId="0" applyNumberFormat="1" applyFont="1" applyFill="1" applyBorder="1" applyAlignment="1">
      <alignment vertical="center"/>
    </xf>
    <xf numFmtId="3" fontId="2" fillId="0" borderId="56" xfId="0" applyNumberFormat="1" applyFont="1" applyFill="1" applyBorder="1" applyAlignment="1">
      <alignment vertical="center"/>
    </xf>
    <xf numFmtId="3" fontId="2" fillId="0" borderId="35" xfId="0" applyNumberFormat="1" applyFont="1" applyFill="1" applyBorder="1" applyAlignment="1">
      <alignment vertical="center"/>
    </xf>
    <xf numFmtId="3" fontId="2" fillId="0" borderId="31" xfId="0" applyNumberFormat="1" applyFont="1" applyFill="1" applyBorder="1" applyAlignment="1">
      <alignment vertical="center"/>
    </xf>
    <xf numFmtId="0" fontId="2" fillId="0" borderId="38" xfId="132" applyNumberFormat="1" applyFont="1" applyFill="1" applyBorder="1" applyAlignment="1">
      <alignment horizontal="left" wrapText="1" indent="4" shrinkToFit="1"/>
    </xf>
    <xf numFmtId="0" fontId="2" fillId="0" borderId="14" xfId="132" applyNumberFormat="1" applyFont="1" applyFill="1" applyBorder="1" applyAlignment="1">
      <alignment horizontal="left" wrapText="1" indent="4" shrinkToFit="1"/>
    </xf>
    <xf numFmtId="0" fontId="2" fillId="0" borderId="125" xfId="132" applyNumberFormat="1" applyFont="1" applyFill="1" applyBorder="1" applyAlignment="1">
      <alignment horizontal="left" wrapText="1" indent="4" shrinkToFit="1"/>
    </xf>
    <xf numFmtId="164" fontId="2" fillId="0" borderId="125" xfId="81" applyNumberFormat="1" applyFont="1" applyBorder="1" applyAlignment="1">
      <alignment horizontal="right" vertical="center"/>
    </xf>
    <xf numFmtId="0" fontId="5" fillId="0" borderId="35" xfId="0" applyFont="1" applyBorder="1" applyAlignment="1">
      <alignment horizontal="right" vertical="center" indent="1"/>
    </xf>
    <xf numFmtId="0" fontId="5" fillId="0" borderId="35" xfId="0" applyFont="1" applyBorder="1" applyAlignment="1">
      <alignment horizontal="right" vertical="center"/>
    </xf>
    <xf numFmtId="0" fontId="5" fillId="0" borderId="35" xfId="132" applyNumberFormat="1" applyFont="1" applyFill="1" applyBorder="1" applyAlignment="1">
      <alignment horizontal="left" wrapText="1" indent="2" shrinkToFit="1"/>
    </xf>
    <xf numFmtId="3" fontId="5" fillId="0" borderId="35" xfId="132" applyNumberFormat="1" applyFont="1" applyFill="1" applyBorder="1" applyAlignment="1">
      <alignment horizontal="right" wrapText="1" shrinkToFit="1"/>
    </xf>
    <xf numFmtId="0" fontId="2" fillId="0" borderId="35" xfId="132" applyNumberFormat="1" applyFont="1" applyFill="1" applyBorder="1" applyAlignment="1">
      <alignment horizontal="left" wrapText="1" indent="3" shrinkToFit="1"/>
    </xf>
    <xf numFmtId="3" fontId="2" fillId="0" borderId="35" xfId="132" applyNumberFormat="1" applyFont="1" applyFill="1" applyBorder="1" applyAlignment="1">
      <alignment horizontal="right" wrapText="1" shrinkToFit="1"/>
    </xf>
    <xf numFmtId="0" fontId="2" fillId="0" borderId="35" xfId="114" quotePrefix="1" applyFont="1" applyBorder="1" applyAlignment="1">
      <alignment horizontal="left" wrapText="1" indent="3" shrinkToFit="1"/>
    </xf>
    <xf numFmtId="0" fontId="2" fillId="0" borderId="35" xfId="132" applyNumberFormat="1" applyFont="1" applyFill="1" applyBorder="1" applyAlignment="1">
      <alignment horizontal="left" wrapText="1" indent="5" shrinkToFit="1"/>
    </xf>
    <xf numFmtId="0" fontId="2" fillId="0" borderId="35" xfId="116" quotePrefix="1" applyFont="1" applyBorder="1" applyAlignment="1">
      <alignment horizontal="left" vertical="center" wrapText="1" indent="4" shrinkToFit="1"/>
    </xf>
    <xf numFmtId="0" fontId="5" fillId="0" borderId="35" xfId="132" applyNumberFormat="1" applyFont="1" applyBorder="1" applyAlignment="1">
      <alignment horizontal="left" wrapText="1" indent="2" shrinkToFit="1"/>
    </xf>
    <xf numFmtId="0" fontId="2" fillId="0" borderId="35" xfId="132" applyNumberFormat="1" applyFont="1" applyFill="1" applyBorder="1" applyAlignment="1">
      <alignment horizontal="left" wrapText="1" indent="4" shrinkToFit="1"/>
    </xf>
    <xf numFmtId="0" fontId="2" fillId="0" borderId="35" xfId="132" applyNumberFormat="1" applyFont="1" applyBorder="1" applyAlignment="1">
      <alignment horizontal="left" wrapText="1" indent="3" shrinkToFit="1"/>
    </xf>
    <xf numFmtId="0" fontId="2" fillId="0" borderId="35" xfId="132" applyNumberFormat="1" applyFont="1" applyBorder="1" applyAlignment="1">
      <alignment horizontal="left" wrapText="1" indent="4" shrinkToFit="1"/>
    </xf>
    <xf numFmtId="0" fontId="2" fillId="0" borderId="35" xfId="132" applyNumberFormat="1" applyFont="1" applyFill="1" applyBorder="1" applyAlignment="1">
      <alignment horizontal="left" wrapText="1" indent="6" shrinkToFit="1"/>
    </xf>
    <xf numFmtId="0" fontId="2" fillId="0" borderId="35" xfId="132" applyNumberFormat="1" applyFont="1" applyBorder="1" applyAlignment="1">
      <alignment horizontal="left" wrapText="1" indent="5" shrinkToFit="1"/>
    </xf>
    <xf numFmtId="0" fontId="2" fillId="0" borderId="35" xfId="132" applyNumberFormat="1" applyFont="1" applyFill="1" applyBorder="1" applyAlignment="1">
      <alignment horizontal="left" wrapText="1" indent="7" shrinkToFit="1"/>
    </xf>
    <xf numFmtId="0" fontId="2" fillId="0" borderId="125" xfId="132" applyNumberFormat="1" applyFont="1" applyFill="1" applyBorder="1" applyAlignment="1">
      <alignment horizontal="left" wrapText="1" indent="5" shrinkToFit="1"/>
    </xf>
    <xf numFmtId="3" fontId="2" fillId="0" borderId="125" xfId="132" applyNumberFormat="1" applyFont="1" applyFill="1" applyBorder="1" applyAlignment="1">
      <alignment horizontal="right" wrapText="1" shrinkToFit="1"/>
    </xf>
    <xf numFmtId="3" fontId="2" fillId="0" borderId="125" xfId="0" applyNumberFormat="1" applyFont="1" applyBorder="1"/>
    <xf numFmtId="3" fontId="2" fillId="0" borderId="58" xfId="0" applyNumberFormat="1" applyFont="1" applyFill="1" applyBorder="1" applyAlignment="1">
      <alignment vertical="center"/>
    </xf>
    <xf numFmtId="3" fontId="70" fillId="0" borderId="35" xfId="0" applyNumberFormat="1" applyFont="1" applyFill="1" applyBorder="1" applyAlignment="1">
      <alignment horizontal="right" vertical="center"/>
    </xf>
    <xf numFmtId="3" fontId="70" fillId="0" borderId="58" xfId="0" applyNumberFormat="1" applyFont="1" applyFill="1" applyBorder="1" applyAlignment="1">
      <alignment vertical="center"/>
    </xf>
    <xf numFmtId="164" fontId="114" fillId="0" borderId="35" xfId="81" applyNumberFormat="1" applyFont="1" applyFill="1" applyBorder="1" applyAlignment="1">
      <alignment wrapText="1"/>
    </xf>
    <xf numFmtId="0" fontId="42" fillId="0" borderId="41" xfId="132" applyNumberFormat="1" applyFill="1" applyBorder="1" applyAlignment="1">
      <alignment horizontal="left" wrapText="1" indent="4" shrinkToFit="1"/>
    </xf>
    <xf numFmtId="0" fontId="42" fillId="0" borderId="41" xfId="132" applyNumberFormat="1" applyFill="1" applyBorder="1" applyAlignment="1">
      <alignment horizontal="left" wrapText="1" indent="5" shrinkToFit="1"/>
    </xf>
    <xf numFmtId="3" fontId="2" fillId="0" borderId="22" xfId="0" applyNumberFormat="1" applyFont="1" applyBorder="1" applyAlignment="1">
      <alignment horizontal="right" vertical="center" wrapText="1"/>
    </xf>
    <xf numFmtId="0" fontId="28" fillId="0" borderId="24" xfId="0" applyFont="1" applyBorder="1" applyAlignment="1">
      <alignment vertical="center"/>
    </xf>
    <xf numFmtId="3" fontId="2" fillId="0" borderId="24" xfId="0" applyNumberFormat="1" applyFont="1" applyBorder="1" applyAlignment="1">
      <alignment horizontal="right" vertical="center" wrapText="1"/>
    </xf>
    <xf numFmtId="3" fontId="6" fillId="0" borderId="24" xfId="0" applyNumberFormat="1" applyFont="1" applyBorder="1" applyAlignment="1">
      <alignment horizontal="right" vertical="center" wrapText="1"/>
    </xf>
    <xf numFmtId="0" fontId="77" fillId="0" borderId="84" xfId="0" applyFont="1" applyBorder="1" applyAlignment="1">
      <alignment horizontal="right" vertical="center"/>
    </xf>
    <xf numFmtId="0" fontId="77" fillId="0" borderId="24" xfId="0" applyFont="1" applyBorder="1" applyAlignment="1">
      <alignment horizontal="right" vertical="center"/>
    </xf>
    <xf numFmtId="164" fontId="5" fillId="0" borderId="84" xfId="79" applyNumberFormat="1" applyFont="1" applyFill="1" applyBorder="1" applyAlignment="1">
      <alignment horizontal="right" vertical="center" wrapText="1"/>
    </xf>
    <xf numFmtId="164" fontId="5" fillId="0" borderId="24" xfId="79" applyNumberFormat="1" applyFont="1" applyFill="1" applyBorder="1" applyAlignment="1">
      <alignment horizontal="right" vertical="center" wrapText="1"/>
    </xf>
    <xf numFmtId="3" fontId="5" fillId="0" borderId="24" xfId="0" applyNumberFormat="1" applyFont="1" applyBorder="1"/>
    <xf numFmtId="164" fontId="2" fillId="0" borderId="84" xfId="79" applyNumberFormat="1" applyFont="1" applyFill="1" applyBorder="1" applyAlignment="1">
      <alignment horizontal="right" vertical="center" wrapText="1"/>
    </xf>
    <xf numFmtId="164" fontId="2" fillId="0" borderId="24" xfId="79" applyNumberFormat="1" applyFont="1" applyFill="1" applyBorder="1" applyAlignment="1">
      <alignment horizontal="right" vertical="center" wrapText="1"/>
    </xf>
    <xf numFmtId="3" fontId="42" fillId="0" borderId="84" xfId="132" applyNumberFormat="1" applyFill="1" applyBorder="1" applyAlignment="1">
      <alignment horizontal="right" wrapText="1" shrinkToFit="1"/>
    </xf>
    <xf numFmtId="164" fontId="2" fillId="0" borderId="24" xfId="81" applyNumberFormat="1" applyFont="1" applyBorder="1"/>
    <xf numFmtId="0" fontId="0" fillId="0" borderId="104" xfId="0" applyBorder="1"/>
    <xf numFmtId="0" fontId="6" fillId="49" borderId="0" xfId="81" applyFont="1" applyFill="1" applyBorder="1" applyAlignment="1">
      <alignment horizontal="left" vertical="top" wrapText="1"/>
    </xf>
    <xf numFmtId="164" fontId="5" fillId="0" borderId="104" xfId="0" applyNumberFormat="1" applyFont="1" applyBorder="1" applyAlignment="1">
      <alignment vertical="center" wrapText="1"/>
    </xf>
    <xf numFmtId="164" fontId="28" fillId="0" borderId="0" xfId="81" applyNumberFormat="1" applyFont="1" applyFill="1" applyBorder="1" applyAlignment="1">
      <alignment wrapText="1"/>
    </xf>
    <xf numFmtId="164" fontId="5" fillId="0" borderId="104" xfId="0" applyNumberFormat="1" applyFont="1" applyBorder="1" applyAlignment="1">
      <alignment wrapText="1"/>
    </xf>
    <xf numFmtId="0" fontId="6" fillId="49" borderId="80" xfId="81" applyFont="1" applyFill="1" applyBorder="1" applyAlignment="1">
      <alignment horizontal="left" vertical="top" wrapText="1"/>
    </xf>
    <xf numFmtId="0" fontId="5" fillId="0" borderId="13" xfId="118" quotePrefix="1" applyFont="1" applyBorder="1" applyAlignment="1">
      <alignment horizontal="left" vertical="center" wrapText="1" indent="6" shrinkToFit="1"/>
    </xf>
    <xf numFmtId="0" fontId="5" fillId="53" borderId="0" xfId="0" applyNumberFormat="1" applyFont="1" applyFill="1" applyAlignment="1">
      <alignment horizontal="center" vertical="center"/>
    </xf>
    <xf numFmtId="0" fontId="107" fillId="55" borderId="0" xfId="0" applyFont="1" applyFill="1" applyBorder="1" applyAlignment="1">
      <alignment horizontal="center"/>
    </xf>
    <xf numFmtId="164" fontId="5" fillId="0" borderId="35" xfId="81" applyNumberFormat="1" applyFont="1" applyFill="1" applyBorder="1"/>
    <xf numFmtId="0" fontId="2" fillId="0" borderId="13" xfId="116" quotePrefix="1" applyBorder="1" applyAlignment="1">
      <alignment wrapText="1" shrinkToFit="1"/>
    </xf>
    <xf numFmtId="0" fontId="37" fillId="52" borderId="35" xfId="134" applyNumberFormat="1" applyFont="1" applyFill="1" applyBorder="1" applyAlignment="1">
      <alignment wrapText="1" shrinkToFit="1"/>
    </xf>
    <xf numFmtId="3" fontId="37" fillId="52" borderId="35" xfId="126" applyNumberFormat="1" applyFont="1" applyFill="1" applyBorder="1" applyAlignment="1">
      <alignment horizontal="right" wrapText="1"/>
    </xf>
    <xf numFmtId="164" fontId="3" fillId="52" borderId="35" xfId="79" applyNumberFormat="1" applyFont="1" applyFill="1" applyBorder="1"/>
    <xf numFmtId="3" fontId="42" fillId="0" borderId="125" xfId="132" applyNumberFormat="1" applyFont="1" applyFill="1" applyBorder="1" applyAlignment="1">
      <alignment wrapText="1" shrinkToFit="1"/>
    </xf>
    <xf numFmtId="0" fontId="37" fillId="0" borderId="35" xfId="134" applyNumberFormat="1" applyFont="1" applyFill="1" applyBorder="1" applyAlignment="1">
      <alignment wrapText="1" shrinkToFit="1"/>
    </xf>
    <xf numFmtId="3" fontId="37" fillId="0" borderId="35" xfId="126" applyNumberFormat="1" applyFont="1" applyFill="1" applyBorder="1" applyAlignment="1">
      <alignment horizontal="right" wrapText="1"/>
    </xf>
    <xf numFmtId="164" fontId="3" fillId="0" borderId="35" xfId="79" applyNumberFormat="1" applyFont="1" applyFill="1" applyBorder="1"/>
    <xf numFmtId="164" fontId="2" fillId="0" borderId="35" xfId="81" applyNumberFormat="1" applyFont="1" applyFill="1" applyBorder="1" applyAlignment="1">
      <alignment horizontal="right"/>
    </xf>
    <xf numFmtId="0" fontId="5" fillId="0" borderId="35" xfId="0" applyFont="1" applyFill="1" applyBorder="1" applyAlignment="1">
      <alignment vertical="center" wrapText="1"/>
    </xf>
    <xf numFmtId="0" fontId="77" fillId="0" borderId="35" xfId="0" applyFont="1" applyFill="1" applyBorder="1" applyAlignment="1">
      <alignment vertical="center"/>
    </xf>
    <xf numFmtId="0" fontId="2" fillId="0" borderId="35" xfId="0" applyFont="1" applyFill="1" applyBorder="1" applyAlignment="1">
      <alignment horizontal="right" vertical="center"/>
    </xf>
    <xf numFmtId="0" fontId="42" fillId="0" borderId="125" xfId="132" applyNumberFormat="1" applyFill="1" applyBorder="1" applyAlignment="1">
      <alignment horizontal="left" wrapText="1" indent="4" shrinkToFit="1"/>
    </xf>
    <xf numFmtId="164" fontId="2" fillId="0" borderId="0" xfId="57" applyNumberFormat="1" applyFont="1" applyBorder="1" applyAlignment="1">
      <alignment horizontal="center" vertical="center" wrapText="1"/>
    </xf>
    <xf numFmtId="164" fontId="2" fillId="0" borderId="0" xfId="57" applyNumberFormat="1" applyFont="1" applyBorder="1" applyAlignment="1">
      <alignment horizontal="center" vertical="center"/>
    </xf>
    <xf numFmtId="0" fontId="5" fillId="0" borderId="0" xfId="81" applyFont="1"/>
    <xf numFmtId="164" fontId="5" fillId="0" borderId="28" xfId="57" applyNumberFormat="1" applyFont="1" applyBorder="1" applyAlignment="1">
      <alignment horizontal="center" vertical="center" wrapText="1"/>
    </xf>
    <xf numFmtId="164" fontId="5" fillId="0" borderId="37" xfId="57" applyNumberFormat="1" applyFont="1" applyBorder="1" applyAlignment="1">
      <alignment horizontal="center" vertical="center" wrapText="1"/>
    </xf>
    <xf numFmtId="164" fontId="2" fillId="0" borderId="84" xfId="57" applyNumberFormat="1" applyFont="1" applyBorder="1" applyAlignment="1">
      <alignment horizontal="center" vertical="center" wrapText="1"/>
    </xf>
    <xf numFmtId="164" fontId="2" fillId="0" borderId="87" xfId="57" applyNumberFormat="1" applyFont="1" applyBorder="1" applyAlignment="1">
      <alignment horizontal="center" vertical="center" wrapText="1"/>
    </xf>
    <xf numFmtId="164" fontId="5" fillId="67" borderId="31" xfId="81" applyNumberFormat="1" applyFont="1" applyFill="1" applyBorder="1" applyAlignment="1">
      <alignment horizontal="left" vertical="center" wrapText="1"/>
    </xf>
    <xf numFmtId="164" fontId="2" fillId="67" borderId="84" xfId="81" applyNumberFormat="1" applyFont="1" applyFill="1" applyBorder="1" applyAlignment="1">
      <alignment horizontal="right" wrapText="1"/>
    </xf>
    <xf numFmtId="164" fontId="2" fillId="67" borderId="87" xfId="81" applyNumberFormat="1" applyFont="1" applyFill="1" applyBorder="1" applyAlignment="1">
      <alignment wrapText="1"/>
    </xf>
    <xf numFmtId="0" fontId="74" fillId="0" borderId="0" xfId="81" applyFont="1" applyFill="1" applyAlignment="1">
      <alignment horizontal="center"/>
    </xf>
    <xf numFmtId="0" fontId="5" fillId="0" borderId="31" xfId="112" quotePrefix="1" applyFont="1" applyFill="1" applyBorder="1" applyAlignment="1">
      <alignment vertical="center" wrapText="1" shrinkToFit="1"/>
    </xf>
    <xf numFmtId="164" fontId="5" fillId="0" borderId="87" xfId="81" applyNumberFormat="1" applyFont="1" applyFill="1" applyBorder="1" applyAlignment="1">
      <alignment horizontal="right" wrapText="1"/>
    </xf>
    <xf numFmtId="0" fontId="5" fillId="0" borderId="0" xfId="81" applyFont="1" applyFill="1" applyAlignment="1">
      <alignment horizontal="center" vertical="center"/>
    </xf>
    <xf numFmtId="0" fontId="5" fillId="0" borderId="0" xfId="81" applyFont="1" applyFill="1"/>
    <xf numFmtId="0" fontId="2" fillId="0" borderId="31" xfId="114" quotePrefix="1" applyFont="1" applyFill="1" applyBorder="1" applyAlignment="1">
      <alignment wrapText="1" shrinkToFit="1"/>
    </xf>
    <xf numFmtId="164" fontId="2" fillId="0" borderId="87" xfId="81" applyNumberFormat="1" applyFont="1" applyFill="1" applyBorder="1" applyAlignment="1">
      <alignment horizontal="right" wrapText="1"/>
    </xf>
    <xf numFmtId="0" fontId="2" fillId="0" borderId="0" xfId="81" applyFont="1" applyFill="1"/>
    <xf numFmtId="0" fontId="2" fillId="0" borderId="31" xfId="116" quotePrefix="1" applyFont="1" applyFill="1" applyBorder="1" applyAlignment="1">
      <alignment vertical="center" wrapText="1" shrinkToFit="1"/>
    </xf>
    <xf numFmtId="0" fontId="2" fillId="0" borderId="31" xfId="118" quotePrefix="1" applyFont="1" applyFill="1" applyBorder="1" applyAlignment="1">
      <alignment vertical="center" wrapText="1" shrinkToFit="1"/>
    </xf>
    <xf numFmtId="0" fontId="2" fillId="0" borderId="31" xfId="114" quotePrefix="1" applyFont="1" applyFill="1" applyBorder="1" applyAlignment="1">
      <alignment vertical="center" wrapText="1" shrinkToFit="1"/>
    </xf>
    <xf numFmtId="0" fontId="74" fillId="0" borderId="0" xfId="57" applyFont="1" applyAlignment="1">
      <alignment horizontal="center"/>
    </xf>
    <xf numFmtId="0" fontId="74" fillId="0" borderId="0" xfId="57" applyFont="1" applyAlignment="1">
      <alignment horizontal="center" vertical="center"/>
    </xf>
    <xf numFmtId="0" fontId="70" fillId="0" borderId="0" xfId="57" applyFont="1"/>
    <xf numFmtId="0" fontId="70" fillId="0" borderId="0" xfId="57" applyFont="1" applyFill="1"/>
    <xf numFmtId="0" fontId="70" fillId="0" borderId="0" xfId="57" applyFont="1" applyFill="1" applyAlignment="1">
      <alignment horizontal="center"/>
    </xf>
    <xf numFmtId="164" fontId="6" fillId="0" borderId="0" xfId="79" applyNumberFormat="1" applyFont="1" applyFill="1" applyBorder="1" applyAlignment="1">
      <alignment horizontal="left" vertical="top" wrapText="1"/>
    </xf>
    <xf numFmtId="0" fontId="55" fillId="0" borderId="13" xfId="57" applyFont="1" applyBorder="1" applyAlignment="1">
      <alignment vertical="center" wrapText="1"/>
    </xf>
    <xf numFmtId="0" fontId="5" fillId="0" borderId="13" xfId="57" applyFont="1" applyFill="1" applyBorder="1" applyAlignment="1">
      <alignment vertical="center" wrapText="1"/>
    </xf>
    <xf numFmtId="164" fontId="5" fillId="0" borderId="87" xfId="81" applyNumberFormat="1" applyFont="1" applyFill="1" applyBorder="1" applyAlignment="1">
      <alignment wrapText="1"/>
    </xf>
    <xf numFmtId="164" fontId="2" fillId="0" borderId="84" xfId="57" applyNumberFormat="1" applyFont="1" applyFill="1" applyBorder="1" applyAlignment="1">
      <alignment horizontal="right" wrapText="1"/>
    </xf>
    <xf numFmtId="164" fontId="2" fillId="0" borderId="0" xfId="0" applyNumberFormat="1" applyFont="1" applyBorder="1" applyAlignment="1">
      <alignment horizontal="center" vertical="center"/>
    </xf>
    <xf numFmtId="164" fontId="28" fillId="0" borderId="36" xfId="0" applyNumberFormat="1" applyFont="1" applyBorder="1" applyAlignment="1">
      <alignment horizontal="left" vertical="center"/>
    </xf>
    <xf numFmtId="164" fontId="2" fillId="0" borderId="28" xfId="0" applyNumberFormat="1" applyFont="1" applyBorder="1" applyAlignment="1">
      <alignment horizontal="center" vertical="center" wrapText="1"/>
    </xf>
    <xf numFmtId="164" fontId="2" fillId="0" borderId="22" xfId="0" applyNumberFormat="1" applyFont="1" applyBorder="1" applyAlignment="1">
      <alignment horizontal="center" vertical="center" wrapText="1"/>
    </xf>
    <xf numFmtId="164" fontId="2" fillId="0" borderId="32" xfId="81" applyNumberFormat="1" applyFont="1" applyFill="1" applyBorder="1" applyAlignment="1">
      <alignment wrapText="1"/>
    </xf>
    <xf numFmtId="3" fontId="2" fillId="0" borderId="50" xfId="0" applyNumberFormat="1" applyFont="1" applyFill="1" applyBorder="1"/>
    <xf numFmtId="3" fontId="2" fillId="0" borderId="34" xfId="0" applyNumberFormat="1" applyFont="1" applyFill="1" applyBorder="1"/>
    <xf numFmtId="164" fontId="1" fillId="0" borderId="33" xfId="81" applyNumberFormat="1" applyFont="1" applyFill="1" applyBorder="1" applyAlignment="1">
      <alignment horizontal="right" wrapText="1"/>
    </xf>
    <xf numFmtId="164" fontId="1" fillId="0" borderId="34" xfId="81" applyNumberFormat="1" applyFont="1" applyFill="1" applyBorder="1" applyAlignment="1">
      <alignment wrapText="1"/>
    </xf>
    <xf numFmtId="2" fontId="37" fillId="52" borderId="13" xfId="132" quotePrefix="1" applyNumberFormat="1" applyFont="1" applyFill="1" applyBorder="1" applyAlignment="1">
      <alignment horizontal="left" vertical="center" wrapText="1" shrinkToFit="1"/>
    </xf>
    <xf numFmtId="2" fontId="1" fillId="52" borderId="84" xfId="81" applyNumberFormat="1" applyFont="1" applyFill="1" applyBorder="1" applyAlignment="1">
      <alignment horizontal="center" vertical="center" wrapText="1"/>
    </xf>
    <xf numFmtId="2" fontId="1" fillId="52" borderId="24" xfId="81" applyNumberFormat="1" applyFont="1" applyFill="1" applyBorder="1" applyAlignment="1">
      <alignment horizontal="center" vertical="center" wrapText="1"/>
    </xf>
    <xf numFmtId="2" fontId="37" fillId="0" borderId="13" xfId="132" quotePrefix="1" applyNumberFormat="1" applyFont="1" applyFill="1" applyBorder="1" applyAlignment="1">
      <alignment horizontal="left" vertical="center" wrapText="1" shrinkToFit="1"/>
    </xf>
    <xf numFmtId="2" fontId="1" fillId="0" borderId="84" xfId="81" applyNumberFormat="1" applyFont="1" applyFill="1" applyBorder="1" applyAlignment="1">
      <alignment horizontal="center" vertical="center" wrapText="1"/>
    </xf>
    <xf numFmtId="2" fontId="1" fillId="0" borderId="24" xfId="81" applyNumberFormat="1" applyFont="1" applyFill="1" applyBorder="1" applyAlignment="1">
      <alignment horizontal="center" vertical="center" wrapText="1"/>
    </xf>
    <xf numFmtId="0" fontId="3" fillId="0" borderId="13" xfId="0" applyFont="1" applyBorder="1" applyAlignment="1">
      <alignment horizontal="justify" wrapText="1"/>
    </xf>
    <xf numFmtId="3" fontId="5" fillId="0" borderId="88" xfId="0" applyNumberFormat="1" applyFont="1" applyFill="1" applyBorder="1"/>
    <xf numFmtId="3" fontId="5" fillId="0" borderId="24" xfId="0" applyNumberFormat="1" applyFont="1" applyFill="1" applyBorder="1"/>
    <xf numFmtId="3" fontId="37" fillId="52" borderId="84" xfId="126" applyNumberFormat="1" applyFont="1" applyFill="1" applyBorder="1" applyAlignment="1">
      <alignment horizontal="right" wrapText="1"/>
    </xf>
    <xf numFmtId="0" fontId="1" fillId="0" borderId="13" xfId="0" applyFont="1" applyBorder="1" applyAlignment="1">
      <alignment horizontal="justify" vertical="top" wrapText="1"/>
    </xf>
    <xf numFmtId="3" fontId="2" fillId="0" borderId="88" xfId="0" applyNumberFormat="1" applyFont="1" applyFill="1" applyBorder="1"/>
    <xf numFmtId="3" fontId="2" fillId="0" borderId="24" xfId="0" applyNumberFormat="1" applyFont="1" applyFill="1" applyBorder="1"/>
    <xf numFmtId="3" fontId="1" fillId="0" borderId="88" xfId="0" applyNumberFormat="1" applyFont="1" applyFill="1" applyBorder="1"/>
    <xf numFmtId="3" fontId="1" fillId="0" borderId="24" xfId="0" applyNumberFormat="1" applyFont="1" applyFill="1" applyBorder="1"/>
    <xf numFmtId="3" fontId="2" fillId="0" borderId="24" xfId="0" applyNumberFormat="1" applyFont="1" applyFill="1" applyBorder="1" applyAlignment="1">
      <alignment horizontal="right" wrapText="1"/>
    </xf>
    <xf numFmtId="0" fontId="1" fillId="0" borderId="13" xfId="0" applyFont="1" applyBorder="1" applyAlignment="1">
      <alignment horizontal="justify" wrapText="1"/>
    </xf>
    <xf numFmtId="3" fontId="1" fillId="0" borderId="84" xfId="0" applyNumberFormat="1" applyFont="1" applyFill="1" applyBorder="1"/>
    <xf numFmtId="0" fontId="2" fillId="0" borderId="13" xfId="0" applyFont="1" applyBorder="1" applyAlignment="1">
      <alignment horizontal="justify" wrapText="1"/>
    </xf>
    <xf numFmtId="0" fontId="2" fillId="0" borderId="13" xfId="0" applyFont="1" applyBorder="1" applyAlignment="1">
      <alignment horizontal="left" wrapText="1"/>
    </xf>
    <xf numFmtId="0" fontId="2" fillId="0" borderId="126" xfId="78" applyFont="1" applyFill="1" applyBorder="1" applyAlignment="1">
      <alignment vertical="top" wrapText="1"/>
    </xf>
    <xf numFmtId="3" fontId="1" fillId="0" borderId="33" xfId="0" applyNumberFormat="1" applyFont="1" applyFill="1" applyBorder="1"/>
    <xf numFmtId="164" fontId="2" fillId="0" borderId="34" xfId="81" applyNumberFormat="1" applyFont="1" applyBorder="1" applyAlignment="1">
      <alignment horizontal="right"/>
    </xf>
    <xf numFmtId="0" fontId="3" fillId="0" borderId="31" xfId="0" applyFont="1" applyBorder="1" applyAlignment="1">
      <alignment horizontal="justify" wrapText="1"/>
    </xf>
    <xf numFmtId="0" fontId="2" fillId="0" borderId="14" xfId="0" applyFont="1" applyBorder="1" applyAlignment="1">
      <alignment horizontal="justify" wrapText="1"/>
    </xf>
    <xf numFmtId="3" fontId="2" fillId="0" borderId="127" xfId="0" applyNumberFormat="1" applyFont="1" applyFill="1" applyBorder="1"/>
    <xf numFmtId="0" fontId="5" fillId="0" borderId="0" xfId="0" applyFont="1" applyBorder="1" applyAlignment="1">
      <alignment horizontal="center" vertical="center"/>
    </xf>
    <xf numFmtId="164" fontId="5" fillId="0" borderId="24" xfId="81" applyNumberFormat="1" applyFont="1" applyFill="1" applyBorder="1" applyAlignment="1">
      <alignment horizontal="right" wrapText="1"/>
    </xf>
    <xf numFmtId="164" fontId="1" fillId="0" borderId="84" xfId="81" applyNumberFormat="1" applyFont="1" applyFill="1" applyBorder="1" applyAlignment="1">
      <alignment horizontal="right" wrapText="1"/>
    </xf>
    <xf numFmtId="164" fontId="1" fillId="0" borderId="24" xfId="81" applyNumberFormat="1" applyFont="1" applyFill="1" applyBorder="1" applyAlignment="1">
      <alignment horizontal="right" wrapText="1"/>
    </xf>
    <xf numFmtId="0" fontId="6" fillId="0" borderId="0" xfId="81" applyFont="1" applyFill="1" applyBorder="1" applyAlignment="1">
      <alignment vertical="top" wrapText="1"/>
    </xf>
    <xf numFmtId="164" fontId="2" fillId="0" borderId="0" xfId="0" applyNumberFormat="1" applyFont="1" applyFill="1" applyBorder="1" applyAlignment="1">
      <alignment horizontal="center" vertical="center" wrapText="1"/>
    </xf>
    <xf numFmtId="164" fontId="2" fillId="0" borderId="0" xfId="0" applyNumberFormat="1" applyFont="1" applyFill="1" applyBorder="1" applyAlignment="1">
      <alignment horizontal="center" vertical="center"/>
    </xf>
    <xf numFmtId="164" fontId="28" fillId="0" borderId="36" xfId="0" applyNumberFormat="1" applyFont="1" applyFill="1" applyBorder="1" applyAlignment="1">
      <alignment horizontal="left" vertical="center"/>
    </xf>
    <xf numFmtId="164" fontId="2" fillId="0" borderId="28" xfId="0" applyNumberFormat="1" applyFont="1" applyFill="1" applyBorder="1" applyAlignment="1">
      <alignment horizontal="center" vertical="center" wrapText="1"/>
    </xf>
    <xf numFmtId="164" fontId="2" fillId="0" borderId="22" xfId="0" applyNumberFormat="1" applyFont="1" applyFill="1" applyBorder="1" applyAlignment="1">
      <alignment horizontal="center" vertical="center" wrapText="1"/>
    </xf>
    <xf numFmtId="0" fontId="3" fillId="0" borderId="13" xfId="0" applyFont="1" applyFill="1" applyBorder="1" applyAlignment="1">
      <alignment horizontal="justify" wrapText="1"/>
    </xf>
    <xf numFmtId="3" fontId="37" fillId="0" borderId="84" xfId="126" applyNumberFormat="1" applyFont="1" applyFill="1" applyBorder="1" applyAlignment="1">
      <alignment horizontal="right" wrapText="1"/>
    </xf>
    <xf numFmtId="0" fontId="1" fillId="0" borderId="13" xfId="0" applyFont="1" applyFill="1" applyBorder="1" applyAlignment="1">
      <alignment horizontal="justify" vertical="top" wrapText="1"/>
    </xf>
    <xf numFmtId="0" fontId="1" fillId="0" borderId="13" xfId="0" applyFont="1" applyFill="1" applyBorder="1" applyAlignment="1">
      <alignment horizontal="justify" wrapText="1"/>
    </xf>
    <xf numFmtId="0" fontId="2" fillId="0" borderId="13" xfId="0" applyFont="1" applyFill="1" applyBorder="1" applyAlignment="1">
      <alignment horizontal="justify" wrapText="1"/>
    </xf>
    <xf numFmtId="0" fontId="2" fillId="0" borderId="13" xfId="0" applyFont="1" applyFill="1" applyBorder="1" applyAlignment="1">
      <alignment horizontal="left" wrapText="1"/>
    </xf>
    <xf numFmtId="164" fontId="2" fillId="0" borderId="34" xfId="81" applyNumberFormat="1" applyFont="1" applyFill="1" applyBorder="1" applyAlignment="1">
      <alignment horizontal="right"/>
    </xf>
    <xf numFmtId="0" fontId="3" fillId="0" borderId="31" xfId="0" applyFont="1" applyFill="1" applyBorder="1" applyAlignment="1">
      <alignment horizontal="justify" wrapText="1"/>
    </xf>
    <xf numFmtId="3" fontId="115" fillId="0" borderId="31" xfId="0" applyNumberFormat="1" applyFont="1" applyFill="1" applyBorder="1" applyAlignment="1">
      <alignment horizontal="justify" wrapText="1"/>
    </xf>
    <xf numFmtId="3" fontId="115" fillId="0" borderId="13" xfId="0" applyNumberFormat="1" applyFont="1" applyFill="1" applyBorder="1" applyAlignment="1">
      <alignment horizontal="justify" wrapText="1"/>
    </xf>
    <xf numFmtId="3" fontId="74" fillId="0" borderId="13" xfId="0" applyNumberFormat="1" applyFont="1" applyFill="1" applyBorder="1" applyAlignment="1">
      <alignment horizontal="justify" wrapText="1"/>
    </xf>
    <xf numFmtId="3" fontId="74" fillId="0" borderId="84" xfId="0" applyNumberFormat="1" applyFont="1" applyFill="1" applyBorder="1"/>
    <xf numFmtId="3" fontId="74" fillId="0" borderId="24" xfId="0" applyNumberFormat="1" applyFont="1" applyFill="1" applyBorder="1"/>
    <xf numFmtId="0" fontId="5" fillId="0" borderId="0" xfId="0" applyFont="1" applyFill="1" applyBorder="1" applyAlignment="1">
      <alignment horizontal="center" vertical="center"/>
    </xf>
    <xf numFmtId="0" fontId="5" fillId="0" borderId="84" xfId="0" applyFont="1" applyFill="1" applyBorder="1" applyAlignment="1">
      <alignment vertical="center"/>
    </xf>
    <xf numFmtId="0" fontId="37" fillId="0" borderId="31" xfId="132" applyNumberFormat="1" applyFont="1" applyFill="1" applyBorder="1" applyAlignment="1">
      <alignment wrapText="1" shrinkToFit="1"/>
    </xf>
    <xf numFmtId="3" fontId="115" fillId="0" borderId="13" xfId="0" applyNumberFormat="1" applyFont="1" applyFill="1" applyBorder="1" applyAlignment="1">
      <alignment horizontal="left" wrapText="1"/>
    </xf>
    <xf numFmtId="3" fontId="74" fillId="0" borderId="13" xfId="0" applyNumberFormat="1" applyFont="1" applyFill="1" applyBorder="1" applyAlignment="1">
      <alignment horizontal="left" wrapText="1"/>
    </xf>
    <xf numFmtId="0" fontId="28" fillId="0" borderId="128" xfId="0" applyFont="1" applyFill="1" applyBorder="1" applyAlignment="1">
      <alignment vertical="center"/>
    </xf>
    <xf numFmtId="0" fontId="5" fillId="0" borderId="129" xfId="0" applyFont="1" applyFill="1" applyBorder="1" applyAlignment="1">
      <alignment vertical="center"/>
    </xf>
    <xf numFmtId="164" fontId="2" fillId="0" borderId="130" xfId="0" applyNumberFormat="1" applyFont="1" applyFill="1" applyBorder="1" applyAlignment="1">
      <alignment horizontal="center" vertical="center" wrapText="1"/>
    </xf>
    <xf numFmtId="164" fontId="2" fillId="0" borderId="131" xfId="81" applyNumberFormat="1" applyFont="1" applyFill="1" applyBorder="1" applyAlignment="1">
      <alignment wrapText="1"/>
    </xf>
    <xf numFmtId="0" fontId="75" fillId="0" borderId="131" xfId="0" applyFont="1" applyFill="1" applyBorder="1" applyAlignment="1">
      <alignment vertical="center" wrapText="1"/>
    </xf>
    <xf numFmtId="0" fontId="2" fillId="0" borderId="41" xfId="0" applyFont="1" applyFill="1" applyBorder="1" applyAlignment="1">
      <alignment vertical="center" wrapText="1"/>
    </xf>
    <xf numFmtId="164" fontId="1" fillId="0" borderId="27" xfId="81" applyNumberFormat="1" applyFont="1" applyFill="1" applyBorder="1" applyAlignment="1">
      <alignment horizontal="right" wrapText="1"/>
    </xf>
    <xf numFmtId="3" fontId="1" fillId="0" borderId="103" xfId="0" applyNumberFormat="1" applyFont="1" applyFill="1" applyBorder="1"/>
    <xf numFmtId="0" fontId="3" fillId="0" borderId="41" xfId="0" applyFont="1" applyFill="1" applyBorder="1" applyAlignment="1">
      <alignment horizontal="justify" wrapText="1"/>
    </xf>
    <xf numFmtId="3" fontId="5" fillId="0" borderId="27" xfId="0" applyNumberFormat="1" applyFont="1" applyFill="1" applyBorder="1"/>
    <xf numFmtId="3" fontId="5" fillId="0" borderId="103" xfId="0" applyNumberFormat="1" applyFont="1" applyFill="1" applyBorder="1"/>
    <xf numFmtId="0" fontId="28" fillId="0" borderId="132" xfId="0" applyFont="1" applyFill="1" applyBorder="1" applyAlignment="1">
      <alignment vertical="center"/>
    </xf>
    <xf numFmtId="0" fontId="5" fillId="0" borderId="0" xfId="0" applyFont="1" applyFill="1" applyBorder="1" applyAlignment="1">
      <alignment vertical="center"/>
    </xf>
    <xf numFmtId="164" fontId="2" fillId="0" borderId="50" xfId="81" applyNumberFormat="1" applyFont="1" applyFill="1" applyBorder="1" applyAlignment="1">
      <alignment wrapText="1"/>
    </xf>
    <xf numFmtId="164" fontId="2" fillId="0" borderId="34" xfId="0" applyNumberFormat="1" applyFont="1" applyFill="1" applyBorder="1" applyAlignment="1">
      <alignment horizontal="center" vertical="center" wrapText="1"/>
    </xf>
    <xf numFmtId="0" fontId="75" fillId="0" borderId="0" xfId="0" applyFont="1" applyFill="1" applyBorder="1" applyAlignment="1">
      <alignment vertical="center" wrapText="1"/>
    </xf>
    <xf numFmtId="0" fontId="6" fillId="0" borderId="0" xfId="0" applyFont="1" applyFill="1" applyBorder="1" applyAlignment="1">
      <alignment horizontal="right" vertical="center" wrapText="1"/>
    </xf>
    <xf numFmtId="0" fontId="75" fillId="0" borderId="88" xfId="0" applyFont="1" applyFill="1" applyBorder="1" applyAlignment="1">
      <alignment vertical="center" wrapText="1"/>
    </xf>
    <xf numFmtId="2" fontId="1" fillId="0" borderId="0" xfId="81" applyNumberFormat="1" applyFont="1" applyFill="1" applyBorder="1" applyAlignment="1">
      <alignment horizontal="center" vertical="center" wrapText="1"/>
    </xf>
    <xf numFmtId="0" fontId="5" fillId="0" borderId="89" xfId="0" applyFont="1" applyFill="1" applyBorder="1" applyAlignment="1">
      <alignment vertical="center" wrapText="1"/>
    </xf>
    <xf numFmtId="2" fontId="37" fillId="0" borderId="0" xfId="132" quotePrefix="1" applyNumberFormat="1" applyFont="1" applyFill="1" applyBorder="1" applyAlignment="1">
      <alignment horizontal="left" vertical="center" wrapText="1" shrinkToFit="1"/>
    </xf>
    <xf numFmtId="3" fontId="37" fillId="0" borderId="0" xfId="126" applyNumberFormat="1" applyFont="1" applyFill="1" applyBorder="1" applyAlignment="1">
      <alignment horizontal="right" wrapText="1"/>
    </xf>
    <xf numFmtId="0" fontId="2" fillId="0" borderId="0" xfId="0" applyFont="1" applyFill="1" applyBorder="1" applyAlignment="1">
      <alignment vertical="center" wrapText="1"/>
    </xf>
    <xf numFmtId="164" fontId="1" fillId="0" borderId="0" xfId="81" applyNumberFormat="1" applyFont="1" applyFill="1" applyBorder="1" applyAlignment="1">
      <alignment horizontal="right" wrapText="1"/>
    </xf>
    <xf numFmtId="0" fontId="2" fillId="0" borderId="89" xfId="0" applyFont="1" applyFill="1" applyBorder="1" applyAlignment="1">
      <alignment vertical="center" wrapText="1"/>
    </xf>
    <xf numFmtId="3" fontId="1" fillId="0" borderId="0" xfId="0" applyNumberFormat="1" applyFont="1" applyFill="1" applyBorder="1"/>
    <xf numFmtId="164" fontId="5" fillId="0" borderId="0" xfId="81" applyNumberFormat="1" applyFont="1" applyFill="1" applyBorder="1" applyAlignment="1">
      <alignment horizontal="right" wrapText="1"/>
    </xf>
    <xf numFmtId="0" fontId="2" fillId="0" borderId="88" xfId="0" applyFont="1" applyFill="1" applyBorder="1" applyAlignment="1">
      <alignment horizontal="justify" wrapText="1"/>
    </xf>
    <xf numFmtId="0" fontId="2" fillId="0" borderId="133" xfId="78" applyFont="1" applyFill="1" applyBorder="1" applyAlignment="1">
      <alignment vertical="top" wrapText="1"/>
    </xf>
    <xf numFmtId="0" fontId="5" fillId="0" borderId="0" xfId="78" applyFont="1" applyFill="1" applyBorder="1" applyAlignment="1">
      <alignment vertical="top" wrapText="1"/>
    </xf>
    <xf numFmtId="0" fontId="3" fillId="0" borderId="0" xfId="0" applyFont="1" applyFill="1" applyBorder="1" applyAlignment="1">
      <alignment horizontal="justify" wrapText="1"/>
    </xf>
    <xf numFmtId="0" fontId="3" fillId="0" borderId="89" xfId="0" applyFont="1" applyFill="1" applyBorder="1" applyAlignment="1">
      <alignment horizontal="justify" wrapText="1"/>
    </xf>
    <xf numFmtId="0" fontId="1" fillId="0" borderId="0" xfId="0" applyFont="1" applyFill="1" applyBorder="1" applyAlignment="1">
      <alignment horizontal="justify" vertical="top" wrapText="1"/>
    </xf>
    <xf numFmtId="0" fontId="1" fillId="0" borderId="88" xfId="0" applyFont="1" applyFill="1" applyBorder="1" applyAlignment="1">
      <alignment horizontal="justify" vertical="top" wrapText="1"/>
    </xf>
    <xf numFmtId="0" fontId="3" fillId="0" borderId="47" xfId="0" applyFont="1" applyFill="1" applyBorder="1" applyAlignment="1">
      <alignment horizontal="justify" wrapText="1"/>
    </xf>
    <xf numFmtId="3" fontId="2" fillId="0" borderId="26" xfId="0" applyNumberFormat="1" applyFont="1" applyFill="1" applyBorder="1"/>
    <xf numFmtId="3" fontId="5" fillId="0" borderId="0" xfId="0" applyNumberFormat="1" applyFont="1" applyFill="1" applyAlignment="1">
      <alignment horizontal="center" vertical="center"/>
    </xf>
    <xf numFmtId="0" fontId="5" fillId="0" borderId="31" xfId="0" applyFont="1" applyFill="1" applyBorder="1" applyAlignment="1">
      <alignment horizontal="justify" wrapText="1"/>
    </xf>
    <xf numFmtId="3" fontId="74" fillId="0" borderId="0" xfId="0" applyNumberFormat="1" applyFont="1" applyFill="1" applyAlignment="1">
      <alignment horizontal="center" vertical="center"/>
    </xf>
    <xf numFmtId="0" fontId="2" fillId="0" borderId="14" xfId="0" applyFont="1" applyFill="1" applyBorder="1" applyAlignment="1">
      <alignment horizontal="justify" wrapText="1"/>
    </xf>
    <xf numFmtId="3" fontId="74" fillId="0" borderId="24" xfId="0" applyNumberFormat="1" applyFont="1" applyFill="1" applyBorder="1" applyAlignment="1">
      <alignment horizontal="center"/>
    </xf>
    <xf numFmtId="3" fontId="115" fillId="0" borderId="0" xfId="0" applyNumberFormat="1" applyFont="1" applyFill="1" applyAlignment="1">
      <alignment horizontal="left" vertical="center"/>
    </xf>
    <xf numFmtId="3" fontId="115" fillId="0" borderId="0" xfId="0" applyNumberFormat="1" applyFont="1" applyFill="1" applyAlignment="1">
      <alignment horizontal="center" vertical="center"/>
    </xf>
    <xf numFmtId="3" fontId="2" fillId="0" borderId="103" xfId="0" applyNumberFormat="1" applyFont="1" applyFill="1" applyBorder="1"/>
    <xf numFmtId="164" fontId="2" fillId="0" borderId="37" xfId="0" applyNumberFormat="1" applyFont="1" applyFill="1" applyBorder="1" applyAlignment="1">
      <alignment horizontal="center" vertical="center" wrapText="1"/>
    </xf>
    <xf numFmtId="164" fontId="2" fillId="0" borderId="37" xfId="0" applyNumberFormat="1" applyFont="1" applyBorder="1" applyAlignment="1">
      <alignment horizontal="center" vertical="center" wrapText="1"/>
    </xf>
    <xf numFmtId="164" fontId="2" fillId="0" borderId="84" xfId="0" applyNumberFormat="1" applyFont="1" applyFill="1" applyBorder="1" applyAlignment="1">
      <alignment horizontal="center" vertical="center" wrapText="1"/>
    </xf>
    <xf numFmtId="164" fontId="2" fillId="0" borderId="87" xfId="0" applyNumberFormat="1" applyFont="1" applyFill="1" applyBorder="1" applyAlignment="1">
      <alignment horizontal="center" vertical="center" wrapText="1"/>
    </xf>
    <xf numFmtId="164" fontId="2" fillId="0" borderId="84" xfId="0" applyNumberFormat="1" applyFont="1" applyBorder="1" applyAlignment="1">
      <alignment horizontal="center" vertical="center" wrapText="1"/>
    </xf>
    <xf numFmtId="164" fontId="2" fillId="0" borderId="87" xfId="0" applyNumberFormat="1" applyFont="1" applyBorder="1" applyAlignment="1">
      <alignment horizontal="center" vertical="center" wrapText="1"/>
    </xf>
    <xf numFmtId="164" fontId="2" fillId="0" borderId="31" xfId="81" quotePrefix="1" applyNumberFormat="1" applyFont="1" applyFill="1" applyBorder="1" applyAlignment="1">
      <alignment horizontal="left" vertical="center" wrapText="1"/>
    </xf>
    <xf numFmtId="164" fontId="1" fillId="0" borderId="87" xfId="81" applyNumberFormat="1" applyFont="1" applyFill="1" applyBorder="1" applyAlignment="1">
      <alignment wrapText="1"/>
    </xf>
    <xf numFmtId="164" fontId="1" fillId="67" borderId="84" xfId="81" applyNumberFormat="1" applyFont="1" applyFill="1" applyBorder="1" applyAlignment="1">
      <alignment horizontal="right" wrapText="1"/>
    </xf>
    <xf numFmtId="164" fontId="1" fillId="67" borderId="87" xfId="81" applyNumberFormat="1" applyFont="1" applyFill="1" applyBorder="1" applyAlignment="1">
      <alignment wrapText="1"/>
    </xf>
    <xf numFmtId="0" fontId="1" fillId="0" borderId="31" xfId="114" quotePrefix="1" applyFont="1" applyBorder="1" applyAlignment="1">
      <alignment wrapText="1" shrinkToFit="1"/>
    </xf>
    <xf numFmtId="0" fontId="1" fillId="0" borderId="31" xfId="116" quotePrefix="1" applyFont="1" applyBorder="1" applyAlignment="1">
      <alignment vertical="center" wrapText="1" shrinkToFit="1"/>
    </xf>
    <xf numFmtId="0" fontId="1" fillId="0" borderId="31" xfId="118" quotePrefix="1" applyFont="1" applyBorder="1" applyAlignment="1">
      <alignment vertical="center" wrapText="1" shrinkToFit="1"/>
    </xf>
    <xf numFmtId="0" fontId="28" fillId="0" borderId="57" xfId="0" applyFont="1" applyBorder="1" applyAlignment="1">
      <alignment vertical="center"/>
    </xf>
    <xf numFmtId="0" fontId="2" fillId="0" borderId="134" xfId="0" applyFont="1" applyBorder="1" applyAlignment="1">
      <alignment vertical="center" wrapText="1"/>
    </xf>
    <xf numFmtId="0" fontId="75" fillId="0" borderId="134" xfId="0" applyFont="1" applyBorder="1" applyAlignment="1">
      <alignment vertical="center" wrapText="1"/>
    </xf>
    <xf numFmtId="3" fontId="42" fillId="0" borderId="84" xfId="132" applyNumberFormat="1" applyFill="1" applyBorder="1" applyAlignment="1">
      <alignment horizontal="right" wrapText="1" indent="1" shrinkToFit="1"/>
    </xf>
    <xf numFmtId="0" fontId="3" fillId="0" borderId="24" xfId="81" applyFont="1" applyFill="1" applyBorder="1" applyAlignment="1"/>
    <xf numFmtId="164" fontId="1" fillId="0" borderId="89" xfId="81" applyNumberFormat="1" applyFont="1" applyFill="1" applyBorder="1" applyAlignment="1">
      <alignment wrapText="1"/>
    </xf>
    <xf numFmtId="0" fontId="28" fillId="0" borderId="36" xfId="81" applyFont="1" applyBorder="1"/>
    <xf numFmtId="164" fontId="1" fillId="0" borderId="24" xfId="81" applyNumberFormat="1" applyFont="1" applyFill="1" applyBorder="1" applyAlignment="1">
      <alignment wrapText="1"/>
    </xf>
    <xf numFmtId="164" fontId="3" fillId="0" borderId="84" xfId="81" applyNumberFormat="1" applyFont="1" applyFill="1" applyBorder="1" applyAlignment="1">
      <alignment horizontal="right" wrapText="1"/>
    </xf>
    <xf numFmtId="164" fontId="3" fillId="0" borderId="24" xfId="81" applyNumberFormat="1" applyFont="1" applyFill="1" applyBorder="1" applyAlignment="1">
      <alignment horizontal="right" wrapText="1"/>
    </xf>
    <xf numFmtId="164" fontId="1" fillId="0" borderId="103" xfId="81" applyNumberFormat="1" applyFont="1" applyFill="1" applyBorder="1" applyAlignment="1">
      <alignment horizontal="right" wrapText="1"/>
    </xf>
    <xf numFmtId="164" fontId="2" fillId="0" borderId="24" xfId="81" applyNumberFormat="1" applyFont="1" applyFill="1" applyBorder="1" applyAlignment="1">
      <alignment horizontal="right" wrapText="1"/>
    </xf>
    <xf numFmtId="164" fontId="5" fillId="0" borderId="28" xfId="0" applyNumberFormat="1" applyFont="1" applyBorder="1" applyAlignment="1">
      <alignment horizontal="center" vertical="center" wrapText="1"/>
    </xf>
    <xf numFmtId="164" fontId="5" fillId="0" borderId="37" xfId="0" applyNumberFormat="1" applyFont="1" applyBorder="1" applyAlignment="1">
      <alignment horizontal="center" vertical="center" wrapText="1"/>
    </xf>
    <xf numFmtId="0" fontId="2" fillId="0" borderId="31" xfId="114" quotePrefix="1" applyFont="1" applyBorder="1" applyAlignment="1">
      <alignment wrapText="1" shrinkToFit="1"/>
    </xf>
    <xf numFmtId="0" fontId="2" fillId="0" borderId="31" xfId="116" quotePrefix="1" applyFont="1" applyBorder="1" applyAlignment="1">
      <alignment vertical="center" wrapText="1" shrinkToFit="1"/>
    </xf>
    <xf numFmtId="0" fontId="2" fillId="0" borderId="31" xfId="118" quotePrefix="1" applyFont="1" applyBorder="1" applyAlignment="1">
      <alignment vertical="center" wrapText="1" shrinkToFit="1"/>
    </xf>
    <xf numFmtId="0" fontId="114" fillId="0" borderId="0" xfId="81" applyFont="1" applyBorder="1" applyAlignment="1">
      <alignment horizontal="left" vertical="top"/>
    </xf>
    <xf numFmtId="0" fontId="74" fillId="0" borderId="0" xfId="57" applyFont="1" applyFill="1" applyAlignment="1">
      <alignment horizontal="center" vertical="center"/>
    </xf>
    <xf numFmtId="0" fontId="70" fillId="0" borderId="0" xfId="57" applyFont="1" applyFill="1" applyAlignment="1">
      <alignment vertical="top"/>
    </xf>
    <xf numFmtId="0" fontId="2" fillId="0" borderId="31" xfId="114" quotePrefix="1" applyFont="1" applyBorder="1" applyAlignment="1">
      <alignment vertical="center" wrapText="1" shrinkToFit="1"/>
    </xf>
    <xf numFmtId="164" fontId="4" fillId="0" borderId="0" xfId="0" applyNumberFormat="1" applyFont="1" applyFill="1" applyBorder="1" applyAlignment="1">
      <alignment horizontal="left" vertical="center" wrapText="1"/>
    </xf>
    <xf numFmtId="0" fontId="3" fillId="0" borderId="31" xfId="112" quotePrefix="1" applyFont="1" applyFill="1" applyBorder="1" applyAlignment="1">
      <alignment vertical="center" wrapText="1" shrinkToFit="1"/>
    </xf>
    <xf numFmtId="0" fontId="1" fillId="0" borderId="31" xfId="114" quotePrefix="1" applyFont="1" applyFill="1" applyBorder="1" applyAlignment="1">
      <alignment wrapText="1" shrinkToFit="1"/>
    </xf>
    <xf numFmtId="3" fontId="1" fillId="0" borderId="24" xfId="0" applyNumberFormat="1" applyFont="1" applyFill="1" applyBorder="1" applyAlignment="1"/>
    <xf numFmtId="0" fontId="1" fillId="0" borderId="31" xfId="112" quotePrefix="1" applyFont="1" applyFill="1" applyBorder="1" applyAlignment="1">
      <alignment vertical="center" wrapText="1" shrinkToFit="1"/>
    </xf>
    <xf numFmtId="0" fontId="1" fillId="0" borderId="31" xfId="116" quotePrefix="1" applyFont="1" applyFill="1" applyBorder="1" applyAlignment="1">
      <alignment vertical="center" wrapText="1" shrinkToFit="1"/>
    </xf>
    <xf numFmtId="0" fontId="1" fillId="0" borderId="31" xfId="118" quotePrefix="1" applyFont="1" applyFill="1" applyBorder="1" applyAlignment="1">
      <alignment vertical="center" wrapText="1" shrinkToFit="1"/>
    </xf>
    <xf numFmtId="164" fontId="6" fillId="0" borderId="0" xfId="0" applyNumberFormat="1" applyFont="1" applyFill="1" applyBorder="1" applyAlignment="1">
      <alignment horizontal="left" vertical="center" wrapText="1"/>
    </xf>
    <xf numFmtId="164" fontId="5" fillId="0" borderId="28" xfId="0" applyNumberFormat="1" applyFont="1" applyFill="1" applyBorder="1" applyAlignment="1">
      <alignment horizontal="center" vertical="center" wrapText="1"/>
    </xf>
    <xf numFmtId="164" fontId="5" fillId="0" borderId="37" xfId="0" applyNumberFormat="1" applyFont="1" applyFill="1" applyBorder="1" applyAlignment="1">
      <alignment horizontal="center" vertical="center" wrapText="1"/>
    </xf>
    <xf numFmtId="0" fontId="3" fillId="0" borderId="0" xfId="81" applyFont="1" applyFill="1" applyAlignment="1"/>
    <xf numFmtId="0" fontId="50" fillId="0" borderId="36" xfId="57" applyFont="1" applyFill="1" applyBorder="1" applyAlignment="1">
      <alignment vertical="center" wrapText="1"/>
    </xf>
    <xf numFmtId="164" fontId="3" fillId="0" borderId="28" xfId="0" applyNumberFormat="1" applyFont="1" applyFill="1" applyBorder="1" applyAlignment="1">
      <alignment horizontal="center" vertical="center" wrapText="1"/>
    </xf>
    <xf numFmtId="164" fontId="3" fillId="0" borderId="37" xfId="0" applyNumberFormat="1" applyFont="1" applyFill="1" applyBorder="1" applyAlignment="1">
      <alignment horizontal="center" vertical="center" wrapText="1"/>
    </xf>
    <xf numFmtId="0" fontId="3" fillId="0" borderId="0" xfId="81" applyFont="1" applyFill="1"/>
    <xf numFmtId="164" fontId="1" fillId="0" borderId="31" xfId="81" applyNumberFormat="1" applyFont="1" applyFill="1" applyBorder="1" applyAlignment="1">
      <alignment wrapText="1"/>
    </xf>
    <xf numFmtId="164" fontId="1" fillId="0" borderId="84" xfId="0" applyNumberFormat="1" applyFont="1" applyFill="1" applyBorder="1" applyAlignment="1">
      <alignment horizontal="center" vertical="center" wrapText="1"/>
    </xf>
    <xf numFmtId="164" fontId="1" fillId="0" borderId="87" xfId="0" applyNumberFormat="1" applyFont="1" applyFill="1" applyBorder="1" applyAlignment="1">
      <alignment horizontal="center" vertical="center" wrapText="1"/>
    </xf>
    <xf numFmtId="164" fontId="3" fillId="0" borderId="87" xfId="81" applyNumberFormat="1" applyFont="1" applyFill="1" applyBorder="1" applyAlignment="1">
      <alignment horizontal="right" wrapText="1"/>
    </xf>
    <xf numFmtId="164" fontId="1" fillId="0" borderId="87" xfId="81" applyNumberFormat="1" applyFont="1" applyFill="1" applyBorder="1" applyAlignment="1">
      <alignment horizontal="right" wrapText="1"/>
    </xf>
    <xf numFmtId="0" fontId="1" fillId="0" borderId="31" xfId="114" quotePrefix="1" applyFont="1" applyFill="1" applyBorder="1" applyAlignment="1">
      <alignment vertical="center" wrapText="1" shrinkToFit="1"/>
    </xf>
    <xf numFmtId="0" fontId="76" fillId="0" borderId="0" xfId="81" applyFont="1" applyFill="1"/>
    <xf numFmtId="0" fontId="74" fillId="0" borderId="0" xfId="81" applyFont="1" applyFill="1" applyAlignment="1">
      <alignment horizontal="center" vertical="center"/>
    </xf>
    <xf numFmtId="0" fontId="70" fillId="0" borderId="0" xfId="0" applyFont="1" applyFill="1"/>
    <xf numFmtId="0" fontId="70" fillId="0" borderId="0" xfId="0" applyFont="1" applyFill="1" applyAlignment="1">
      <alignment horizontal="center"/>
    </xf>
    <xf numFmtId="164" fontId="6" fillId="0" borderId="0" xfId="79" applyNumberFormat="1" applyFont="1" applyFill="1" applyBorder="1" applyAlignment="1">
      <alignment vertical="top" wrapText="1"/>
    </xf>
    <xf numFmtId="0" fontId="2" fillId="0" borderId="41" xfId="116" quotePrefix="1" applyFont="1" applyFill="1" applyBorder="1" applyAlignment="1">
      <alignment vertical="center" wrapText="1" shrinkToFit="1"/>
    </xf>
    <xf numFmtId="164" fontId="2" fillId="0" borderId="27" xfId="81" applyNumberFormat="1" applyFont="1" applyFill="1" applyBorder="1" applyAlignment="1">
      <alignment horizontal="right" wrapText="1"/>
    </xf>
    <xf numFmtId="164" fontId="2" fillId="0" borderId="103" xfId="81" applyNumberFormat="1" applyFont="1" applyFill="1" applyBorder="1" applyAlignment="1">
      <alignment horizontal="right" wrapText="1"/>
    </xf>
    <xf numFmtId="0" fontId="0" fillId="0" borderId="0" xfId="0" applyFill="1" applyBorder="1"/>
    <xf numFmtId="0" fontId="28" fillId="0" borderId="52" xfId="0" applyFont="1" applyBorder="1" applyAlignment="1">
      <alignment vertical="center"/>
    </xf>
    <xf numFmtId="0" fontId="5" fillId="68" borderId="13" xfId="0" applyFont="1" applyFill="1" applyBorder="1" applyAlignment="1">
      <alignment vertical="center" wrapText="1"/>
    </xf>
    <xf numFmtId="3" fontId="37" fillId="68" borderId="84" xfId="132" applyNumberFormat="1" applyFont="1" applyFill="1" applyBorder="1">
      <alignment horizontal="left" wrapText="1" indent="1" shrinkToFit="1"/>
    </xf>
    <xf numFmtId="0" fontId="2" fillId="68" borderId="24" xfId="0" applyFont="1" applyFill="1" applyBorder="1" applyAlignment="1">
      <alignment vertical="center" wrapText="1"/>
    </xf>
    <xf numFmtId="0" fontId="5" fillId="54" borderId="52" xfId="0" applyFont="1" applyFill="1" applyBorder="1" applyAlignment="1">
      <alignment vertical="center" wrapText="1"/>
    </xf>
    <xf numFmtId="3" fontId="37" fillId="54" borderId="0" xfId="132" applyNumberFormat="1" applyFont="1" applyFill="1" applyBorder="1">
      <alignment horizontal="left" wrapText="1" indent="1" shrinkToFit="1"/>
    </xf>
    <xf numFmtId="0" fontId="2" fillId="54" borderId="0" xfId="0" applyFont="1" applyFill="1" applyBorder="1" applyAlignment="1">
      <alignment vertical="center" wrapText="1"/>
    </xf>
    <xf numFmtId="0" fontId="5" fillId="0" borderId="52" xfId="112" quotePrefix="1" applyFont="1" applyBorder="1" applyAlignment="1">
      <alignment vertical="center" wrapText="1" shrinkToFit="1"/>
    </xf>
    <xf numFmtId="3" fontId="54" fillId="0" borderId="0" xfId="0" applyNumberFormat="1" applyFont="1" applyBorder="1" applyAlignment="1">
      <alignment wrapText="1"/>
    </xf>
    <xf numFmtId="3" fontId="5" fillId="0" borderId="0" xfId="0" applyNumberFormat="1" applyFont="1" applyBorder="1" applyAlignment="1">
      <alignment horizontal="right"/>
    </xf>
    <xf numFmtId="0" fontId="116" fillId="54" borderId="13" xfId="112" quotePrefix="1" applyFont="1" applyFill="1" applyBorder="1" applyAlignment="1">
      <alignment vertical="center" wrapText="1" shrinkToFit="1"/>
    </xf>
    <xf numFmtId="3" fontId="117" fillId="54" borderId="24" xfId="0" applyNumberFormat="1" applyFont="1" applyFill="1" applyBorder="1" applyAlignment="1">
      <alignment horizontal="right"/>
    </xf>
    <xf numFmtId="0" fontId="116" fillId="54" borderId="52" xfId="112" quotePrefix="1" applyFont="1" applyFill="1" applyBorder="1" applyAlignment="1">
      <alignment vertical="center" wrapText="1" shrinkToFit="1"/>
    </xf>
    <xf numFmtId="3" fontId="56" fillId="0" borderId="0" xfId="0" applyNumberFormat="1" applyFont="1" applyBorder="1" applyAlignment="1">
      <alignment wrapText="1"/>
    </xf>
    <xf numFmtId="3" fontId="117" fillId="54" borderId="0" xfId="0" applyNumberFormat="1" applyFont="1" applyFill="1" applyBorder="1" applyAlignment="1">
      <alignment horizontal="right"/>
    </xf>
    <xf numFmtId="3" fontId="116" fillId="54" borderId="24" xfId="0" applyNumberFormat="1" applyFont="1" applyFill="1" applyBorder="1" applyAlignment="1">
      <alignment horizontal="right"/>
    </xf>
    <xf numFmtId="0" fontId="2" fillId="0" borderId="52" xfId="78" applyFont="1" applyFill="1" applyBorder="1" applyAlignment="1">
      <alignment vertical="top" wrapText="1"/>
    </xf>
    <xf numFmtId="3" fontId="116" fillId="54" borderId="0" xfId="0" applyNumberFormat="1" applyFont="1" applyFill="1" applyBorder="1" applyAlignment="1">
      <alignment horizontal="right"/>
    </xf>
    <xf numFmtId="0" fontId="2" fillId="0" borderId="13" xfId="0" applyFont="1" applyFill="1" applyBorder="1" applyAlignment="1">
      <alignment wrapText="1"/>
    </xf>
    <xf numFmtId="0" fontId="2" fillId="0" borderId="52" xfId="0" applyFont="1" applyFill="1" applyBorder="1" applyAlignment="1">
      <alignment wrapText="1"/>
    </xf>
    <xf numFmtId="0" fontId="2" fillId="0" borderId="13" xfId="114" quotePrefix="1" applyBorder="1" applyAlignment="1">
      <alignment wrapText="1" shrinkToFit="1"/>
    </xf>
    <xf numFmtId="0" fontId="2" fillId="0" borderId="52" xfId="114" quotePrefix="1" applyBorder="1" applyAlignment="1">
      <alignment wrapText="1" shrinkToFit="1"/>
    </xf>
    <xf numFmtId="3" fontId="2" fillId="0" borderId="0" xfId="0" applyNumberFormat="1" applyFont="1" applyBorder="1" applyAlignment="1">
      <alignment horizontal="right"/>
    </xf>
    <xf numFmtId="0" fontId="2" fillId="0" borderId="52" xfId="116" quotePrefix="1" applyBorder="1" applyAlignment="1">
      <alignment vertical="center" wrapText="1" shrinkToFit="1"/>
    </xf>
    <xf numFmtId="3" fontId="54" fillId="0" borderId="89" xfId="0" applyNumberFormat="1" applyFont="1" applyBorder="1" applyAlignment="1">
      <alignment wrapText="1"/>
    </xf>
    <xf numFmtId="0" fontId="2" fillId="0" borderId="13" xfId="118" quotePrefix="1" applyBorder="1" applyAlignment="1">
      <alignment vertical="center" wrapText="1" shrinkToFit="1"/>
    </xf>
    <xf numFmtId="3" fontId="56" fillId="54" borderId="89" xfId="0" applyNumberFormat="1" applyFont="1" applyFill="1" applyBorder="1" applyAlignment="1">
      <alignment wrapText="1"/>
    </xf>
    <xf numFmtId="0" fontId="2" fillId="0" borderId="52" xfId="118" quotePrefix="1" applyBorder="1" applyAlignment="1">
      <alignment vertical="center" wrapText="1" shrinkToFit="1"/>
    </xf>
    <xf numFmtId="0" fontId="56" fillId="0" borderId="13" xfId="0" applyFont="1" applyBorder="1" applyAlignment="1">
      <alignment horizontal="left" wrapText="1"/>
    </xf>
    <xf numFmtId="0" fontId="56" fillId="0" borderId="52" xfId="0" applyFont="1" applyBorder="1" applyAlignment="1">
      <alignment horizontal="left" wrapText="1"/>
    </xf>
    <xf numFmtId="0" fontId="56" fillId="0" borderId="52" xfId="0" applyFont="1" applyBorder="1" applyAlignment="1">
      <alignment wrapText="1"/>
    </xf>
    <xf numFmtId="0" fontId="2" fillId="0" borderId="29" xfId="116" quotePrefix="1" applyBorder="1" applyAlignment="1">
      <alignment vertical="center" wrapText="1" shrinkToFit="1"/>
    </xf>
    <xf numFmtId="0" fontId="118" fillId="0" borderId="0" xfId="81" applyFont="1" applyBorder="1" applyAlignment="1">
      <alignment vertical="top"/>
    </xf>
    <xf numFmtId="0" fontId="0" fillId="0" borderId="0" xfId="0" applyBorder="1"/>
    <xf numFmtId="0" fontId="28" fillId="0" borderId="64" xfId="0" applyFont="1" applyBorder="1" applyAlignment="1">
      <alignment vertical="center"/>
    </xf>
    <xf numFmtId="0" fontId="6" fillId="0" borderId="135" xfId="0" applyFont="1" applyBorder="1" applyAlignment="1">
      <alignment vertical="center" wrapText="1"/>
    </xf>
    <xf numFmtId="0" fontId="75" fillId="0" borderId="93" xfId="0" applyFont="1" applyBorder="1" applyAlignment="1">
      <alignment vertical="center" wrapText="1"/>
    </xf>
    <xf numFmtId="0" fontId="6" fillId="0" borderId="93" xfId="0" applyFont="1" applyBorder="1" applyAlignment="1">
      <alignment vertical="center" wrapText="1"/>
    </xf>
    <xf numFmtId="0" fontId="70" fillId="0" borderId="84" xfId="0" applyFont="1" applyBorder="1" applyAlignment="1">
      <alignment vertical="center"/>
    </xf>
    <xf numFmtId="0" fontId="70" fillId="0" borderId="93" xfId="0" applyFont="1" applyBorder="1" applyAlignment="1">
      <alignment vertical="center"/>
    </xf>
    <xf numFmtId="0" fontId="37" fillId="54" borderId="93" xfId="132" applyNumberFormat="1" applyFont="1" applyFill="1" applyBorder="1" applyAlignment="1">
      <alignment wrapText="1" shrinkToFit="1"/>
    </xf>
    <xf numFmtId="3" fontId="117" fillId="0" borderId="84" xfId="132" applyNumberFormat="1" applyFont="1" applyBorder="1" applyAlignment="1">
      <alignment wrapText="1" shrinkToFit="1"/>
    </xf>
    <xf numFmtId="3" fontId="117" fillId="0" borderId="93" xfId="0" applyNumberFormat="1" applyFont="1" applyBorder="1" applyAlignment="1">
      <alignment horizontal="right" vertical="center"/>
    </xf>
    <xf numFmtId="0" fontId="37" fillId="54" borderId="52" xfId="132" applyNumberFormat="1" applyFont="1" applyFill="1" applyBorder="1" applyAlignment="1">
      <alignment wrapText="1" shrinkToFit="1"/>
    </xf>
    <xf numFmtId="3" fontId="37" fillId="54" borderId="0" xfId="132" applyNumberFormat="1" applyFont="1" applyFill="1" applyBorder="1" applyAlignment="1">
      <alignment wrapText="1" shrinkToFit="1"/>
    </xf>
    <xf numFmtId="0" fontId="42" fillId="54" borderId="93" xfId="132" applyNumberFormat="1" applyFont="1" applyFill="1" applyBorder="1" applyAlignment="1">
      <alignment wrapText="1" shrinkToFit="1"/>
    </xf>
    <xf numFmtId="3" fontId="116" fillId="0" borderId="84" xfId="132" applyNumberFormat="1" applyFont="1" applyBorder="1" applyAlignment="1">
      <alignment wrapText="1" shrinkToFit="1"/>
    </xf>
    <xf numFmtId="3" fontId="116" fillId="0" borderId="93" xfId="0" applyNumberFormat="1" applyFont="1" applyBorder="1" applyAlignment="1">
      <alignment horizontal="right" vertical="center"/>
    </xf>
    <xf numFmtId="0" fontId="42" fillId="54" borderId="52" xfId="132" applyNumberFormat="1" applyFont="1" applyFill="1" applyBorder="1" applyAlignment="1">
      <alignment wrapText="1" shrinkToFit="1"/>
    </xf>
    <xf numFmtId="3" fontId="42" fillId="54" borderId="0" xfId="132" applyNumberFormat="1" applyFont="1" applyFill="1" applyBorder="1" applyAlignment="1">
      <alignment wrapText="1" shrinkToFit="1"/>
    </xf>
    <xf numFmtId="0" fontId="2" fillId="54" borderId="93" xfId="78" applyFont="1" applyFill="1" applyBorder="1" applyAlignment="1">
      <alignment vertical="top" wrapText="1"/>
    </xf>
    <xf numFmtId="0" fontId="2" fillId="54" borderId="52" xfId="78" applyFont="1" applyFill="1" applyBorder="1" applyAlignment="1">
      <alignment vertical="top" wrapText="1"/>
    </xf>
    <xf numFmtId="3" fontId="56" fillId="54" borderId="0" xfId="0" applyNumberFormat="1" applyFont="1" applyFill="1" applyBorder="1" applyAlignment="1">
      <alignment wrapText="1"/>
    </xf>
    <xf numFmtId="0" fontId="2" fillId="54" borderId="93" xfId="0" applyFont="1" applyFill="1" applyBorder="1" applyAlignment="1">
      <alignment wrapText="1"/>
    </xf>
    <xf numFmtId="0" fontId="2" fillId="54" borderId="52" xfId="0" applyFont="1" applyFill="1" applyBorder="1" applyAlignment="1">
      <alignment wrapText="1"/>
    </xf>
    <xf numFmtId="3" fontId="116" fillId="0" borderId="84" xfId="0" applyNumberFormat="1" applyFont="1" applyBorder="1" applyAlignment="1">
      <alignment vertical="center"/>
    </xf>
    <xf numFmtId="3" fontId="116" fillId="0" borderId="93" xfId="0" applyNumberFormat="1" applyFont="1" applyBorder="1" applyAlignment="1">
      <alignment vertical="center"/>
    </xf>
    <xf numFmtId="0" fontId="37" fillId="0" borderId="93" xfId="132" applyNumberFormat="1" applyFont="1" applyBorder="1" applyAlignment="1">
      <alignment wrapText="1" shrinkToFit="1"/>
    </xf>
    <xf numFmtId="0" fontId="37" fillId="0" borderId="52" xfId="132" applyNumberFormat="1" applyFont="1" applyBorder="1" applyAlignment="1">
      <alignment wrapText="1" shrinkToFit="1"/>
    </xf>
    <xf numFmtId="3" fontId="37" fillId="0" borderId="0" xfId="132" applyNumberFormat="1" applyFont="1" applyBorder="1" applyAlignment="1">
      <alignment wrapText="1" shrinkToFit="1"/>
    </xf>
    <xf numFmtId="0" fontId="42" fillId="0" borderId="93" xfId="132" applyNumberFormat="1" applyBorder="1" applyAlignment="1">
      <alignment wrapText="1" shrinkToFit="1"/>
    </xf>
    <xf numFmtId="0" fontId="42" fillId="0" borderId="52" xfId="132" applyNumberFormat="1" applyBorder="1" applyAlignment="1">
      <alignment wrapText="1" shrinkToFit="1"/>
    </xf>
    <xf numFmtId="3" fontId="42" fillId="0" borderId="0" xfId="132" applyNumberFormat="1" applyBorder="1" applyAlignment="1">
      <alignment wrapText="1" shrinkToFit="1"/>
    </xf>
    <xf numFmtId="0" fontId="2" fillId="0" borderId="93" xfId="0" applyFont="1" applyFill="1" applyBorder="1" applyAlignment="1">
      <alignment wrapText="1"/>
    </xf>
    <xf numFmtId="3" fontId="42" fillId="0" borderId="0" xfId="132" applyNumberFormat="1" applyFont="1" applyBorder="1" applyAlignment="1">
      <alignment wrapText="1" shrinkToFit="1"/>
    </xf>
    <xf numFmtId="0" fontId="42" fillId="0" borderId="46" xfId="132" applyNumberFormat="1" applyBorder="1" applyAlignment="1">
      <alignment wrapText="1" shrinkToFit="1"/>
    </xf>
    <xf numFmtId="3" fontId="116" fillId="0" borderId="27" xfId="0" applyNumberFormat="1" applyFont="1" applyBorder="1" applyAlignment="1">
      <alignment vertical="center"/>
    </xf>
    <xf numFmtId="3" fontId="116" fillId="0" borderId="46" xfId="0" applyNumberFormat="1" applyFont="1" applyBorder="1" applyAlignment="1">
      <alignment vertical="center"/>
    </xf>
    <xf numFmtId="0" fontId="6" fillId="0" borderId="52" xfId="81" applyFont="1" applyBorder="1" applyAlignment="1">
      <alignment vertical="top" wrapText="1"/>
    </xf>
    <xf numFmtId="0" fontId="6" fillId="0" borderId="0" xfId="81" applyFont="1" applyBorder="1" applyAlignment="1">
      <alignment vertical="top" wrapText="1"/>
    </xf>
    <xf numFmtId="0" fontId="0" fillId="54" borderId="0" xfId="0" applyFill="1" applyBorder="1"/>
    <xf numFmtId="0" fontId="5" fillId="54" borderId="13" xfId="0" applyFont="1" applyFill="1" applyBorder="1" applyAlignment="1">
      <alignment vertical="center" wrapText="1"/>
    </xf>
    <xf numFmtId="3" fontId="37" fillId="54" borderId="84" xfId="132" applyNumberFormat="1" applyFont="1" applyFill="1" applyBorder="1">
      <alignment horizontal="left" wrapText="1" indent="1" shrinkToFit="1"/>
    </xf>
    <xf numFmtId="3" fontId="116" fillId="54" borderId="84" xfId="127" applyNumberFormat="1" applyFont="1" applyFill="1" applyBorder="1">
      <alignment horizontal="right" wrapText="1" shrinkToFit="1"/>
    </xf>
    <xf numFmtId="3" fontId="116" fillId="54" borderId="0" xfId="127" applyNumberFormat="1" applyFont="1" applyFill="1" applyBorder="1">
      <alignment horizontal="right" wrapText="1" shrinkToFit="1"/>
    </xf>
    <xf numFmtId="0" fontId="42" fillId="0" borderId="13" xfId="132" applyNumberFormat="1" applyFont="1" applyBorder="1" applyAlignment="1">
      <alignment wrapText="1" shrinkToFit="1"/>
    </xf>
    <xf numFmtId="0" fontId="116" fillId="54" borderId="13" xfId="0" applyFont="1" applyFill="1" applyBorder="1" applyAlignment="1">
      <alignment vertical="center" wrapText="1"/>
    </xf>
    <xf numFmtId="0" fontId="116" fillId="54" borderId="52" xfId="0" applyFont="1" applyFill="1" applyBorder="1" applyAlignment="1">
      <alignment vertical="center" wrapText="1"/>
    </xf>
    <xf numFmtId="3" fontId="74" fillId="0" borderId="84" xfId="127" applyNumberFormat="1" applyFont="1" applyBorder="1">
      <alignment horizontal="right" wrapText="1" shrinkToFit="1"/>
    </xf>
    <xf numFmtId="3" fontId="70" fillId="54" borderId="84" xfId="127" applyNumberFormat="1" applyFont="1" applyFill="1" applyBorder="1">
      <alignment horizontal="right" wrapText="1" shrinkToFit="1"/>
    </xf>
    <xf numFmtId="3" fontId="70" fillId="0" borderId="84" xfId="127" applyNumberFormat="1" applyFont="1" applyBorder="1">
      <alignment horizontal="right" wrapText="1" shrinkToFit="1"/>
    </xf>
    <xf numFmtId="0" fontId="56" fillId="0" borderId="29" xfId="0" applyFont="1" applyFill="1" applyBorder="1" applyAlignment="1">
      <alignment wrapText="1"/>
    </xf>
    <xf numFmtId="3" fontId="70" fillId="0" borderId="27" xfId="127" applyNumberFormat="1" applyFont="1" applyBorder="1">
      <alignment horizontal="right" wrapText="1" shrinkToFit="1"/>
    </xf>
    <xf numFmtId="0" fontId="1" fillId="0" borderId="13" xfId="78" applyFont="1" applyFill="1" applyBorder="1" applyAlignment="1">
      <alignment vertical="top" wrapText="1"/>
    </xf>
    <xf numFmtId="0" fontId="1" fillId="0" borderId="13" xfId="0" applyFont="1" applyFill="1" applyBorder="1" applyAlignment="1">
      <alignment vertical="top" wrapText="1"/>
    </xf>
    <xf numFmtId="0" fontId="1" fillId="0" borderId="13" xfId="0" quotePrefix="1" applyFont="1" applyFill="1" applyBorder="1" applyAlignment="1">
      <alignment vertical="top" wrapText="1"/>
    </xf>
    <xf numFmtId="0" fontId="42" fillId="0" borderId="52" xfId="132" applyNumberFormat="1" applyFont="1" applyBorder="1" applyAlignment="1">
      <alignment wrapText="1" shrinkToFit="1"/>
    </xf>
    <xf numFmtId="0" fontId="42" fillId="0" borderId="52" xfId="132" applyNumberFormat="1" applyBorder="1" applyAlignment="1">
      <alignment horizontal="center" wrapText="1" shrinkToFit="1"/>
    </xf>
    <xf numFmtId="0" fontId="42" fillId="0" borderId="29" xfId="132" applyNumberFormat="1" applyBorder="1" applyAlignment="1">
      <alignment wrapText="1" shrinkToFit="1"/>
    </xf>
    <xf numFmtId="3" fontId="42" fillId="0" borderId="27" xfId="132" applyNumberFormat="1" applyBorder="1" applyAlignment="1">
      <alignment wrapText="1" shrinkToFit="1"/>
    </xf>
    <xf numFmtId="0" fontId="74" fillId="0" borderId="0" xfId="57" applyFont="1" applyAlignment="1">
      <alignment horizontal="center" vertical="top"/>
    </xf>
    <xf numFmtId="164" fontId="2" fillId="0" borderId="35" xfId="81" applyNumberFormat="1" applyFont="1" applyFill="1" applyBorder="1"/>
    <xf numFmtId="164" fontId="2" fillId="0" borderId="124" xfId="81" applyNumberFormat="1" applyFont="1" applyFill="1" applyBorder="1"/>
    <xf numFmtId="3" fontId="37" fillId="52" borderId="69" xfId="126" applyNumberFormat="1" applyFont="1" applyFill="1" applyBorder="1" applyAlignment="1">
      <alignment horizontal="right" wrapText="1"/>
    </xf>
    <xf numFmtId="164" fontId="2" fillId="0" borderId="125" xfId="81" applyNumberFormat="1" applyFont="1" applyBorder="1" applyAlignment="1"/>
    <xf numFmtId="0" fontId="5" fillId="0" borderId="35" xfId="112" quotePrefix="1" applyFont="1" applyFill="1" applyBorder="1" applyAlignment="1">
      <alignment horizontal="left" vertical="center" wrapText="1" indent="2" shrinkToFit="1"/>
    </xf>
    <xf numFmtId="0" fontId="2" fillId="0" borderId="35" xfId="114" quotePrefix="1" applyFill="1" applyBorder="1" applyAlignment="1">
      <alignment horizontal="left" wrapText="1" indent="3" shrinkToFit="1"/>
    </xf>
    <xf numFmtId="0" fontId="2" fillId="0" borderId="35" xfId="116" quotePrefix="1" applyFill="1" applyBorder="1" applyAlignment="1">
      <alignment horizontal="left" vertical="center" wrapText="1" indent="4" shrinkToFit="1"/>
    </xf>
    <xf numFmtId="164" fontId="2" fillId="0" borderId="35" xfId="0" applyNumberFormat="1" applyFont="1" applyBorder="1"/>
    <xf numFmtId="0" fontId="37" fillId="52" borderId="31" xfId="134" applyNumberFormat="1" applyFont="1" applyFill="1" applyBorder="1" applyAlignment="1">
      <alignment wrapText="1" shrinkToFit="1"/>
    </xf>
    <xf numFmtId="164" fontId="5" fillId="51" borderId="31" xfId="81" applyNumberFormat="1" applyFont="1" applyFill="1" applyBorder="1" applyAlignment="1">
      <alignment horizontal="left" wrapText="1"/>
    </xf>
    <xf numFmtId="164" fontId="2" fillId="51" borderId="84" xfId="81" applyNumberFormat="1" applyFont="1" applyFill="1" applyBorder="1" applyAlignment="1">
      <alignment horizontal="center" wrapText="1"/>
    </xf>
    <xf numFmtId="3" fontId="2" fillId="51" borderId="87" xfId="81" applyNumberFormat="1" applyFont="1" applyFill="1" applyBorder="1" applyAlignment="1">
      <alignment wrapText="1"/>
    </xf>
    <xf numFmtId="0" fontId="2" fillId="0" borderId="84" xfId="0" applyFont="1" applyBorder="1" applyAlignment="1">
      <alignment horizontal="right"/>
    </xf>
    <xf numFmtId="0" fontId="5" fillId="0" borderId="39" xfId="0" applyFont="1" applyBorder="1" applyAlignment="1">
      <alignment vertical="center" wrapText="1"/>
    </xf>
    <xf numFmtId="0" fontId="5" fillId="0" borderId="39" xfId="0" applyFont="1" applyBorder="1" applyAlignment="1">
      <alignment wrapText="1"/>
    </xf>
    <xf numFmtId="0" fontId="6" fillId="0" borderId="35" xfId="0" applyFont="1" applyFill="1" applyBorder="1" applyAlignment="1">
      <alignment vertical="center" wrapText="1"/>
    </xf>
    <xf numFmtId="0" fontId="6" fillId="0" borderId="35" xfId="0" applyFont="1" applyFill="1" applyBorder="1" applyAlignment="1">
      <alignment horizontal="right" vertical="center" wrapText="1"/>
    </xf>
    <xf numFmtId="0" fontId="2" fillId="0" borderId="35" xfId="0" applyFont="1" applyFill="1" applyBorder="1" applyAlignment="1">
      <alignment vertical="center" wrapText="1"/>
    </xf>
    <xf numFmtId="164" fontId="5" fillId="51" borderId="35" xfId="81" applyNumberFormat="1" applyFont="1" applyFill="1" applyBorder="1" applyAlignment="1">
      <alignment wrapText="1"/>
    </xf>
    <xf numFmtId="164" fontId="2" fillId="51" borderId="35" xfId="81" applyNumberFormat="1" applyFont="1" applyFill="1" applyBorder="1" applyAlignment="1">
      <alignment horizontal="right" wrapText="1"/>
    </xf>
    <xf numFmtId="164" fontId="2" fillId="51" borderId="35" xfId="81" applyNumberFormat="1" applyFont="1" applyFill="1" applyBorder="1" applyAlignment="1">
      <alignment wrapText="1"/>
    </xf>
    <xf numFmtId="3" fontId="5" fillId="0" borderId="35" xfId="132" applyNumberFormat="1" applyFont="1" applyBorder="1" applyAlignment="1">
      <alignment horizontal="right" wrapText="1" indent="1" shrinkToFit="1"/>
    </xf>
    <xf numFmtId="3" fontId="5" fillId="0" borderId="35" xfId="0" applyNumberFormat="1" applyFont="1" applyFill="1" applyBorder="1" applyAlignment="1">
      <alignment vertical="center"/>
    </xf>
    <xf numFmtId="0" fontId="5" fillId="0" borderId="35" xfId="78" applyFont="1" applyFill="1" applyBorder="1" applyAlignment="1">
      <alignment vertical="top" wrapText="1"/>
    </xf>
    <xf numFmtId="3" fontId="5" fillId="0" borderId="35" xfId="0" applyNumberFormat="1" applyFont="1" applyBorder="1" applyAlignment="1">
      <alignment horizontal="right"/>
    </xf>
    <xf numFmtId="3" fontId="5" fillId="0" borderId="35" xfId="0" applyNumberFormat="1" applyFont="1" applyBorder="1" applyAlignment="1"/>
    <xf numFmtId="0" fontId="2" fillId="0" borderId="35" xfId="78" applyFont="1" applyFill="1" applyBorder="1" applyAlignment="1">
      <alignment vertical="top" wrapText="1"/>
    </xf>
    <xf numFmtId="3" fontId="2" fillId="0" borderId="35" xfId="132" applyNumberFormat="1" applyFont="1" applyBorder="1" applyAlignment="1">
      <alignment horizontal="right" wrapText="1" indent="1" shrinkToFit="1"/>
    </xf>
    <xf numFmtId="3" fontId="2" fillId="0" borderId="35" xfId="0" applyNumberFormat="1" applyFont="1" applyBorder="1" applyAlignment="1">
      <alignment horizontal="right"/>
    </xf>
    <xf numFmtId="3" fontId="2" fillId="0" borderId="35" xfId="0" applyNumberFormat="1" applyFont="1" applyBorder="1" applyAlignment="1"/>
    <xf numFmtId="3" fontId="2" fillId="0" borderId="35" xfId="0" applyNumberFormat="1" applyFont="1" applyFill="1" applyBorder="1" applyAlignment="1">
      <alignment horizontal="right"/>
    </xf>
    <xf numFmtId="3" fontId="2" fillId="0" borderId="35" xfId="0" applyNumberFormat="1" applyFont="1" applyFill="1" applyBorder="1" applyAlignment="1"/>
    <xf numFmtId="3" fontId="5" fillId="0" borderId="35" xfId="0" applyNumberFormat="1" applyFont="1" applyFill="1" applyBorder="1" applyAlignment="1">
      <alignment horizontal="right"/>
    </xf>
    <xf numFmtId="3" fontId="5" fillId="0" borderId="35" xfId="0" applyNumberFormat="1" applyFont="1" applyFill="1" applyBorder="1" applyAlignment="1"/>
    <xf numFmtId="3" fontId="2" fillId="0" borderId="35" xfId="0" applyNumberFormat="1" applyFont="1" applyFill="1" applyBorder="1" applyAlignment="1">
      <alignment horizontal="center"/>
    </xf>
    <xf numFmtId="3" fontId="2" fillId="0" borderId="35" xfId="0" applyNumberFormat="1" applyFont="1" applyFill="1" applyBorder="1" applyAlignment="1">
      <alignment horizontal="right" wrapText="1"/>
    </xf>
    <xf numFmtId="3" fontId="2" fillId="0" borderId="35" xfId="0" applyNumberFormat="1" applyFont="1" applyFill="1" applyBorder="1" applyAlignment="1">
      <alignment horizontal="center" wrapText="1"/>
    </xf>
    <xf numFmtId="3" fontId="2" fillId="0" borderId="35" xfId="0" applyNumberFormat="1" applyFont="1" applyFill="1" applyBorder="1" applyAlignment="1">
      <alignment wrapText="1"/>
    </xf>
    <xf numFmtId="0" fontId="2" fillId="0" borderId="35" xfId="0" applyFont="1" applyFill="1" applyBorder="1" applyAlignment="1">
      <alignment horizontal="left" vertical="top" wrapText="1"/>
    </xf>
    <xf numFmtId="0" fontId="2" fillId="0" borderId="35" xfId="0" applyFont="1" applyFill="1" applyBorder="1" applyAlignment="1">
      <alignment vertical="top" wrapText="1"/>
    </xf>
    <xf numFmtId="3" fontId="2" fillId="49" borderId="35" xfId="0" applyNumberFormat="1" applyFont="1" applyFill="1" applyBorder="1" applyAlignment="1">
      <alignment horizontal="right"/>
    </xf>
    <xf numFmtId="49" fontId="2" fillId="0" borderId="35" xfId="0" applyNumberFormat="1" applyFont="1" applyFill="1" applyBorder="1" applyAlignment="1">
      <alignment vertical="top" wrapText="1"/>
    </xf>
    <xf numFmtId="3" fontId="2" fillId="49" borderId="35" xfId="0" applyNumberFormat="1" applyFont="1" applyFill="1" applyBorder="1" applyAlignment="1"/>
    <xf numFmtId="0" fontId="2" fillId="0" borderId="125" xfId="0" applyFont="1" applyFill="1" applyBorder="1" applyAlignment="1">
      <alignment vertical="top" wrapText="1"/>
    </xf>
    <xf numFmtId="3" fontId="2" fillId="0" borderId="125" xfId="0" applyNumberFormat="1" applyFont="1" applyBorder="1" applyAlignment="1">
      <alignment horizontal="right"/>
    </xf>
    <xf numFmtId="3" fontId="2" fillId="0" borderId="125" xfId="0" applyNumberFormat="1" applyFont="1" applyBorder="1" applyAlignment="1"/>
    <xf numFmtId="164" fontId="5" fillId="66" borderId="13" xfId="81" applyNumberFormat="1" applyFont="1" applyFill="1" applyBorder="1" applyAlignment="1">
      <alignment wrapText="1"/>
    </xf>
    <xf numFmtId="164" fontId="2" fillId="66" borderId="84" xfId="81" applyNumberFormat="1" applyFont="1" applyFill="1" applyBorder="1" applyAlignment="1">
      <alignment horizontal="right" wrapText="1"/>
    </xf>
    <xf numFmtId="164" fontId="2" fillId="66" borderId="24" xfId="81" applyNumberFormat="1" applyFont="1" applyFill="1" applyBorder="1" applyAlignment="1">
      <alignment horizontal="right" wrapText="1"/>
    </xf>
    <xf numFmtId="3" fontId="2" fillId="0" borderId="24" xfId="0" applyNumberFormat="1" applyFont="1" applyFill="1" applyBorder="1" applyAlignment="1">
      <alignment horizontal="center"/>
    </xf>
    <xf numFmtId="3" fontId="2" fillId="0" borderId="24" xfId="0" applyNumberFormat="1" applyFont="1" applyFill="1" applyBorder="1" applyAlignment="1">
      <alignment horizontal="center" wrapText="1"/>
    </xf>
    <xf numFmtId="0" fontId="2" fillId="0" borderId="13" xfId="0" applyFont="1" applyFill="1" applyBorder="1" applyAlignment="1">
      <alignment horizontal="left" vertical="top" wrapText="1"/>
    </xf>
    <xf numFmtId="0" fontId="2" fillId="0" borderId="13" xfId="0" applyFont="1" applyFill="1" applyBorder="1" applyAlignment="1">
      <alignment vertical="top" wrapText="1"/>
    </xf>
    <xf numFmtId="3" fontId="2" fillId="49" borderId="24" xfId="0" applyNumberFormat="1" applyFont="1" applyFill="1" applyBorder="1" applyAlignment="1">
      <alignment horizontal="right"/>
    </xf>
    <xf numFmtId="49" fontId="2" fillId="0" borderId="13" xfId="0" applyNumberFormat="1" applyFont="1" applyFill="1" applyBorder="1" applyAlignment="1">
      <alignment vertical="top" wrapText="1"/>
    </xf>
    <xf numFmtId="0" fontId="2" fillId="0" borderId="29" xfId="0" applyFont="1" applyFill="1" applyBorder="1" applyAlignment="1">
      <alignment vertical="top" wrapText="1"/>
    </xf>
    <xf numFmtId="164" fontId="2" fillId="66" borderId="24" xfId="81" applyNumberFormat="1" applyFont="1" applyFill="1" applyBorder="1" applyAlignment="1">
      <alignment wrapText="1"/>
    </xf>
    <xf numFmtId="0" fontId="2" fillId="0" borderId="13" xfId="114" applyBorder="1" applyAlignment="1">
      <alignment wrapText="1" shrinkToFit="1"/>
    </xf>
    <xf numFmtId="0" fontId="2" fillId="0" borderId="13" xfId="116" applyBorder="1" applyAlignment="1">
      <alignment vertical="center" wrapText="1" shrinkToFit="1"/>
    </xf>
    <xf numFmtId="0" fontId="2" fillId="0" borderId="13" xfId="0" applyFont="1" applyBorder="1"/>
    <xf numFmtId="0" fontId="2" fillId="0" borderId="29" xfId="0" applyFont="1" applyBorder="1"/>
    <xf numFmtId="0" fontId="56" fillId="0" borderId="14" xfId="0" applyFont="1" applyBorder="1" applyAlignment="1">
      <alignment horizontal="left" wrapText="1" indent="5"/>
    </xf>
    <xf numFmtId="0" fontId="56" fillId="0" borderId="14" xfId="0" applyFont="1" applyBorder="1" applyAlignment="1">
      <alignment wrapText="1"/>
    </xf>
    <xf numFmtId="0" fontId="2" fillId="0" borderId="103" xfId="0" applyFont="1" applyBorder="1" applyAlignment="1">
      <alignment horizontal="right" vertical="center"/>
    </xf>
    <xf numFmtId="0" fontId="56" fillId="0" borderId="29" xfId="0" applyFont="1" applyBorder="1" applyAlignment="1">
      <alignment horizontal="left" wrapText="1" indent="4"/>
    </xf>
    <xf numFmtId="0" fontId="117" fillId="54" borderId="0" xfId="0" applyFont="1" applyFill="1"/>
    <xf numFmtId="0" fontId="119" fillId="0" borderId="0" xfId="0" applyFont="1"/>
    <xf numFmtId="0" fontId="117" fillId="0" borderId="0" xfId="0" applyFont="1" applyFill="1"/>
    <xf numFmtId="0" fontId="6" fillId="0" borderId="0" xfId="81" applyFont="1" applyFill="1" applyBorder="1" applyAlignment="1">
      <alignment horizontal="left" vertical="top"/>
    </xf>
    <xf numFmtId="164" fontId="2" fillId="56" borderId="87" xfId="81" applyNumberFormat="1" applyFont="1" applyFill="1" applyBorder="1" applyAlignment="1">
      <alignment wrapText="1"/>
    </xf>
    <xf numFmtId="0" fontId="2" fillId="0" borderId="41" xfId="0" applyFont="1" applyBorder="1" applyAlignment="1">
      <alignment horizontal="justify" wrapText="1"/>
    </xf>
    <xf numFmtId="164" fontId="5" fillId="0" borderId="60" xfId="81" applyNumberFormat="1" applyFont="1" applyBorder="1"/>
    <xf numFmtId="164" fontId="2" fillId="0" borderId="91" xfId="81" applyNumberFormat="1" applyFont="1" applyFill="1" applyBorder="1" applyAlignment="1">
      <alignment wrapText="1"/>
    </xf>
    <xf numFmtId="0" fontId="2" fillId="0" borderId="0" xfId="0" applyFont="1" applyAlignment="1">
      <alignment horizontal="center" vertical="center"/>
    </xf>
    <xf numFmtId="164" fontId="5" fillId="56" borderId="35" xfId="81" applyNumberFormat="1" applyFont="1" applyFill="1" applyBorder="1" applyAlignment="1">
      <alignment horizontal="left" wrapText="1"/>
    </xf>
    <xf numFmtId="164" fontId="2" fillId="56" borderId="35" xfId="81" applyNumberFormat="1" applyFont="1" applyFill="1" applyBorder="1" applyAlignment="1">
      <alignment horizontal="center" wrapText="1"/>
    </xf>
    <xf numFmtId="164" fontId="2" fillId="56" borderId="35" xfId="81" applyNumberFormat="1" applyFont="1" applyFill="1" applyBorder="1" applyAlignment="1">
      <alignment wrapText="1"/>
    </xf>
    <xf numFmtId="164" fontId="2" fillId="56" borderId="35" xfId="81" applyNumberFormat="1" applyFont="1" applyFill="1" applyBorder="1" applyAlignment="1">
      <alignment horizontal="right" wrapText="1"/>
    </xf>
    <xf numFmtId="0" fontId="5" fillId="0" borderId="35" xfId="0" applyFont="1" applyBorder="1" applyAlignment="1">
      <alignment horizontal="left" wrapText="1"/>
    </xf>
    <xf numFmtId="0" fontId="2" fillId="0" borderId="35" xfId="0" applyFont="1" applyBorder="1" applyAlignment="1">
      <alignment horizontal="justify" vertical="top" wrapText="1"/>
    </xf>
    <xf numFmtId="0" fontId="2" fillId="0" borderId="35" xfId="0" applyFont="1" applyBorder="1" applyAlignment="1">
      <alignment horizontal="right"/>
    </xf>
    <xf numFmtId="0" fontId="2" fillId="0" borderId="35" xfId="0" applyFont="1" applyBorder="1" applyAlignment="1">
      <alignment horizontal="justify" wrapText="1"/>
    </xf>
    <xf numFmtId="164" fontId="2" fillId="0" borderId="35" xfId="0" applyNumberFormat="1" applyFont="1" applyBorder="1" applyAlignment="1">
      <alignment wrapText="1"/>
    </xf>
    <xf numFmtId="0" fontId="2" fillId="0" borderId="125" xfId="78" applyFont="1" applyFill="1" applyBorder="1" applyAlignment="1">
      <alignment vertical="top" wrapText="1"/>
    </xf>
    <xf numFmtId="3" fontId="2" fillId="0" borderId="125" xfId="0" applyNumberFormat="1" applyFont="1" applyFill="1" applyBorder="1" applyAlignment="1">
      <alignment horizontal="right"/>
    </xf>
    <xf numFmtId="164" fontId="2" fillId="0" borderId="125" xfId="0" applyNumberFormat="1" applyFont="1" applyBorder="1" applyAlignment="1">
      <alignment wrapText="1"/>
    </xf>
    <xf numFmtId="164" fontId="2" fillId="0" borderId="125" xfId="0" applyNumberFormat="1" applyFont="1" applyBorder="1"/>
    <xf numFmtId="0" fontId="2" fillId="66" borderId="35" xfId="0" applyFont="1" applyFill="1" applyBorder="1" applyAlignment="1">
      <alignment vertical="center" wrapText="1"/>
    </xf>
    <xf numFmtId="164" fontId="2" fillId="66" borderId="87" xfId="81" applyNumberFormat="1" applyFont="1" applyFill="1" applyBorder="1" applyAlignment="1">
      <alignment wrapText="1"/>
    </xf>
    <xf numFmtId="0" fontId="5" fillId="0" borderId="35" xfId="112" quotePrefix="1" applyFont="1" applyFill="1" applyBorder="1" applyAlignment="1">
      <alignment vertical="center" wrapText="1" shrinkToFit="1"/>
    </xf>
    <xf numFmtId="3" fontId="5" fillId="0" borderId="35" xfId="0" applyNumberFormat="1" applyFont="1" applyFill="1" applyBorder="1"/>
    <xf numFmtId="0" fontId="2" fillId="0" borderId="35" xfId="114" quotePrefix="1" applyBorder="1" applyAlignment="1">
      <alignment wrapText="1" shrinkToFit="1"/>
    </xf>
    <xf numFmtId="0" fontId="2" fillId="0" borderId="35" xfId="116" quotePrefix="1" applyBorder="1" applyAlignment="1">
      <alignment vertical="center" wrapText="1" shrinkToFit="1"/>
    </xf>
    <xf numFmtId="0" fontId="5" fillId="0" borderId="35" xfId="112" quotePrefix="1" applyFont="1" applyBorder="1" applyAlignment="1">
      <alignment vertical="center" wrapText="1" shrinkToFit="1"/>
    </xf>
    <xf numFmtId="0" fontId="2" fillId="0" borderId="35" xfId="114" applyBorder="1" applyAlignment="1">
      <alignment wrapText="1" shrinkToFit="1"/>
    </xf>
    <xf numFmtId="0" fontId="2" fillId="0" borderId="35" xfId="116" applyBorder="1" applyAlignment="1">
      <alignment vertical="center" wrapText="1" shrinkToFit="1"/>
    </xf>
    <xf numFmtId="0" fontId="2" fillId="0" borderId="35" xfId="118" applyBorder="1" applyAlignment="1">
      <alignment vertical="center" wrapText="1" shrinkToFit="1"/>
    </xf>
    <xf numFmtId="0" fontId="2" fillId="0" borderId="124" xfId="0" applyFont="1" applyFill="1" applyBorder="1" applyAlignment="1">
      <alignment vertical="top" wrapText="1"/>
    </xf>
    <xf numFmtId="3" fontId="2" fillId="0" borderId="89" xfId="0" applyNumberFormat="1" applyFont="1" applyFill="1" applyBorder="1" applyAlignment="1">
      <alignment horizontal="center"/>
    </xf>
    <xf numFmtId="0" fontId="2" fillId="0" borderId="43" xfId="0" applyFont="1" applyBorder="1"/>
    <xf numFmtId="3" fontId="2" fillId="0" borderId="31" xfId="0" applyNumberFormat="1" applyFont="1" applyFill="1" applyBorder="1" applyAlignment="1">
      <alignment horizontal="right"/>
    </xf>
    <xf numFmtId="0" fontId="1" fillId="0" borderId="35" xfId="0" applyFont="1" applyFill="1" applyBorder="1" applyAlignment="1">
      <alignment vertical="top" wrapText="1"/>
    </xf>
    <xf numFmtId="3" fontId="5" fillId="0" borderId="31" xfId="0" applyNumberFormat="1" applyFont="1" applyFill="1" applyBorder="1"/>
    <xf numFmtId="3" fontId="2" fillId="0" borderId="31" xfId="0" applyNumberFormat="1" applyFont="1" applyFill="1" applyBorder="1"/>
    <xf numFmtId="0" fontId="56" fillId="0" borderId="35" xfId="0" applyFont="1" applyBorder="1" applyAlignment="1">
      <alignment horizontal="left" wrapText="1" indent="2"/>
    </xf>
    <xf numFmtId="0" fontId="56" fillId="0" borderId="35" xfId="0" applyFont="1" applyBorder="1" applyAlignment="1">
      <alignment horizontal="left" wrapText="1" indent="3"/>
    </xf>
    <xf numFmtId="0" fontId="56" fillId="0" borderId="35" xfId="0" applyFont="1" applyBorder="1" applyAlignment="1">
      <alignment horizontal="left" wrapText="1" indent="4"/>
    </xf>
    <xf numFmtId="3" fontId="2" fillId="0" borderId="125" xfId="0" applyNumberFormat="1" applyFont="1" applyFill="1" applyBorder="1"/>
    <xf numFmtId="0" fontId="2" fillId="51" borderId="35" xfId="0" applyFont="1" applyFill="1" applyBorder="1" applyAlignment="1">
      <alignment vertical="center" wrapText="1"/>
    </xf>
    <xf numFmtId="0" fontId="2" fillId="0" borderId="35" xfId="114" applyBorder="1" applyAlignment="1">
      <alignment horizontal="left" wrapText="1" indent="3" shrinkToFit="1"/>
    </xf>
    <xf numFmtId="0" fontId="2" fillId="0" borderId="35" xfId="116" applyBorder="1" applyAlignment="1">
      <alignment horizontal="left" vertical="center" wrapText="1" indent="4" shrinkToFit="1"/>
    </xf>
    <xf numFmtId="0" fontId="2" fillId="0" borderId="35" xfId="118" applyBorder="1" applyAlignment="1">
      <alignment horizontal="left" vertical="center" wrapText="1" indent="5" shrinkToFit="1"/>
    </xf>
    <xf numFmtId="0" fontId="2" fillId="0" borderId="125" xfId="118" applyBorder="1" applyAlignment="1">
      <alignment horizontal="left" vertical="center" wrapText="1" indent="5" shrinkToFit="1"/>
    </xf>
    <xf numFmtId="164" fontId="28" fillId="0" borderId="21" xfId="81" applyNumberFormat="1" applyFont="1" applyFill="1" applyBorder="1" applyAlignment="1">
      <alignment wrapText="1"/>
    </xf>
    <xf numFmtId="3" fontId="37" fillId="0" borderId="89" xfId="132" applyNumberFormat="1" applyFont="1" applyBorder="1" applyAlignment="1">
      <alignment wrapText="1" shrinkToFit="1"/>
    </xf>
    <xf numFmtId="3" fontId="42" fillId="0" borderId="89" xfId="132" applyNumberFormat="1" applyBorder="1" applyAlignment="1">
      <alignment wrapText="1" shrinkToFit="1"/>
    </xf>
    <xf numFmtId="0" fontId="42" fillId="0" borderId="52" xfId="132" applyNumberFormat="1" applyFont="1" applyBorder="1" applyAlignment="1">
      <alignment horizontal="left" wrapText="1" indent="5" shrinkToFit="1"/>
    </xf>
    <xf numFmtId="3" fontId="42" fillId="0" borderId="0" xfId="132" applyNumberFormat="1" applyFont="1" applyBorder="1" applyAlignment="1">
      <alignment horizontal="right" wrapText="1" indent="1" shrinkToFit="1"/>
    </xf>
    <xf numFmtId="3" fontId="42" fillId="0" borderId="106" xfId="132" applyNumberFormat="1" applyBorder="1" applyAlignment="1">
      <alignment wrapText="1" shrinkToFit="1"/>
    </xf>
    <xf numFmtId="0" fontId="5" fillId="56" borderId="13" xfId="0" applyFont="1" applyFill="1" applyBorder="1" applyAlignment="1">
      <alignment vertical="center" wrapText="1"/>
    </xf>
    <xf numFmtId="0" fontId="54" fillId="0" borderId="32" xfId="0" applyFont="1" applyBorder="1" applyAlignment="1">
      <alignment horizontal="left" wrapText="1" indent="1"/>
    </xf>
    <xf numFmtId="3" fontId="54" fillId="0" borderId="33" xfId="0" applyNumberFormat="1" applyFont="1" applyBorder="1" applyAlignment="1">
      <alignment wrapText="1"/>
    </xf>
    <xf numFmtId="3" fontId="42" fillId="0" borderId="33" xfId="132" applyNumberFormat="1" applyFont="1" applyBorder="1" applyAlignment="1">
      <alignment wrapText="1" shrinkToFit="1"/>
    </xf>
    <xf numFmtId="0" fontId="42" fillId="0" borderId="29" xfId="132" applyNumberFormat="1" applyFont="1" applyBorder="1" applyAlignment="1">
      <alignment horizontal="left" wrapText="1" indent="5" shrinkToFit="1"/>
    </xf>
    <xf numFmtId="3" fontId="42" fillId="0" borderId="27" xfId="132" applyNumberFormat="1" applyFont="1" applyBorder="1" applyAlignment="1">
      <alignment horizontal="right" wrapText="1" indent="1" shrinkToFit="1"/>
    </xf>
    <xf numFmtId="164" fontId="2" fillId="0" borderId="88" xfId="81" applyNumberFormat="1" applyFont="1" applyFill="1" applyBorder="1" applyAlignment="1">
      <alignment wrapText="1"/>
    </xf>
    <xf numFmtId="0" fontId="2" fillId="0" borderId="13" xfId="116" quotePrefix="1" applyFill="1" applyBorder="1" applyAlignment="1">
      <alignment horizontal="left" vertical="center" wrapText="1" indent="4"/>
    </xf>
    <xf numFmtId="0" fontId="2" fillId="0" borderId="13" xfId="118" quotePrefix="1" applyFill="1" applyBorder="1" applyAlignment="1">
      <alignment horizontal="left" vertical="center" wrapText="1" indent="5"/>
    </xf>
    <xf numFmtId="0" fontId="2" fillId="0" borderId="13" xfId="116" applyFill="1" applyBorder="1" applyAlignment="1">
      <alignment horizontal="left" vertical="center" wrapText="1" indent="4"/>
    </xf>
    <xf numFmtId="3" fontId="2" fillId="0" borderId="103" xfId="0" applyNumberFormat="1" applyFont="1" applyFill="1" applyBorder="1" applyAlignment="1">
      <alignment horizontal="right"/>
    </xf>
    <xf numFmtId="0" fontId="28" fillId="0" borderId="28" xfId="0" applyFont="1" applyFill="1" applyBorder="1" applyAlignment="1">
      <alignment vertical="center"/>
    </xf>
    <xf numFmtId="0" fontId="6" fillId="0" borderId="22" xfId="0" applyFont="1" applyFill="1" applyBorder="1" applyAlignment="1">
      <alignment vertical="center" wrapText="1"/>
    </xf>
    <xf numFmtId="3" fontId="5" fillId="0" borderId="24" xfId="0" applyNumberFormat="1" applyFont="1" applyFill="1" applyBorder="1" applyAlignment="1">
      <alignment vertical="center"/>
    </xf>
    <xf numFmtId="3" fontId="42" fillId="0" borderId="84" xfId="132" applyNumberFormat="1" applyFont="1" applyFill="1" applyBorder="1" applyAlignment="1">
      <alignment horizontal="right" wrapText="1" indent="1" shrinkToFit="1"/>
    </xf>
    <xf numFmtId="0" fontId="37" fillId="0" borderId="13" xfId="132" applyNumberFormat="1" applyFont="1" applyFill="1" applyBorder="1" applyAlignment="1">
      <alignment horizontal="left" wrapText="1" indent="1" shrinkToFit="1"/>
    </xf>
    <xf numFmtId="164" fontId="2" fillId="0" borderId="0" xfId="79" applyNumberFormat="1" applyFont="1" applyFill="1" applyAlignment="1">
      <alignment horizontal="center" vertical="top" wrapText="1"/>
    </xf>
    <xf numFmtId="3" fontId="2" fillId="0" borderId="0" xfId="57" applyNumberFormat="1" applyFont="1" applyFill="1" applyAlignment="1">
      <alignment horizontal="center" vertical="top"/>
    </xf>
    <xf numFmtId="0" fontId="5" fillId="53" borderId="0" xfId="0" quotePrefix="1" applyFont="1" applyFill="1" applyAlignment="1">
      <alignment horizontal="center" vertical="center"/>
    </xf>
    <xf numFmtId="0" fontId="5" fillId="0" borderId="20" xfId="0" applyFont="1" applyFill="1" applyBorder="1" applyAlignment="1">
      <alignment wrapText="1"/>
    </xf>
    <xf numFmtId="164" fontId="5" fillId="56" borderId="13" xfId="81" applyNumberFormat="1" applyFont="1" applyFill="1" applyBorder="1" applyAlignment="1">
      <alignment wrapText="1"/>
    </xf>
    <xf numFmtId="164" fontId="2" fillId="56" borderId="84" xfId="81" applyNumberFormat="1" applyFont="1" applyFill="1" applyBorder="1" applyAlignment="1">
      <alignment horizontal="right" wrapText="1"/>
    </xf>
    <xf numFmtId="164" fontId="2" fillId="56" borderId="24" xfId="81" applyNumberFormat="1" applyFont="1" applyFill="1" applyBorder="1" applyAlignment="1">
      <alignment wrapText="1"/>
    </xf>
    <xf numFmtId="0" fontId="5" fillId="0" borderId="13" xfId="0" applyFont="1" applyBorder="1" applyAlignment="1">
      <alignment horizontal="left" wrapText="1"/>
    </xf>
    <xf numFmtId="0" fontId="2" fillId="0" borderId="13" xfId="0" applyFont="1" applyBorder="1" applyAlignment="1">
      <alignment horizontal="justify" vertical="top" wrapText="1"/>
    </xf>
    <xf numFmtId="3" fontId="2" fillId="0" borderId="27" xfId="0" applyNumberFormat="1" applyFont="1" applyFill="1" applyBorder="1" applyAlignment="1">
      <alignment horizontal="center"/>
    </xf>
    <xf numFmtId="164" fontId="5" fillId="56" borderId="13" xfId="81" applyNumberFormat="1" applyFont="1" applyFill="1" applyBorder="1" applyAlignment="1">
      <alignment horizontal="left" wrapText="1"/>
    </xf>
    <xf numFmtId="0" fontId="5" fillId="0" borderId="13" xfId="0" applyFont="1" applyBorder="1" applyAlignment="1">
      <alignment horizontal="justify" wrapText="1"/>
    </xf>
    <xf numFmtId="0" fontId="2" fillId="0" borderId="29" xfId="0" applyFont="1" applyBorder="1" applyAlignment="1">
      <alignment horizontal="justify" wrapText="1"/>
    </xf>
    <xf numFmtId="164" fontId="5" fillId="0" borderId="103" xfId="81" applyNumberFormat="1" applyFont="1" applyBorder="1"/>
    <xf numFmtId="0" fontId="28" fillId="0" borderId="0" xfId="0" applyFont="1" applyAlignment="1">
      <alignment horizontal="center" vertical="center"/>
    </xf>
    <xf numFmtId="0" fontId="6" fillId="0" borderId="0" xfId="57" applyFont="1" applyFill="1" applyAlignment="1">
      <alignment horizontal="center" vertical="top"/>
    </xf>
    <xf numFmtId="164" fontId="5" fillId="52" borderId="31" xfId="80" applyNumberFormat="1" applyFont="1" applyFill="1" applyBorder="1" applyAlignment="1">
      <alignment horizontal="left" wrapText="1"/>
    </xf>
    <xf numFmtId="164" fontId="2" fillId="52" borderId="87" xfId="80" applyNumberFormat="1" applyFont="1" applyFill="1" applyBorder="1" applyAlignment="1">
      <alignment wrapText="1"/>
    </xf>
    <xf numFmtId="164" fontId="5" fillId="52" borderId="0" xfId="80" applyNumberFormat="1" applyFont="1" applyFill="1" applyBorder="1" applyAlignment="1">
      <alignment horizontal="left" wrapText="1"/>
    </xf>
    <xf numFmtId="164" fontId="2" fillId="52" borderId="84" xfId="80" applyNumberFormat="1" applyFont="1" applyFill="1" applyBorder="1" applyAlignment="1">
      <alignment horizontal="right" vertical="center" wrapText="1"/>
    </xf>
    <xf numFmtId="164" fontId="2" fillId="52" borderId="87" xfId="80" applyNumberFormat="1" applyFont="1" applyFill="1" applyBorder="1" applyAlignment="1">
      <alignment vertical="center" wrapText="1"/>
    </xf>
    <xf numFmtId="164" fontId="2" fillId="52" borderId="89" xfId="80" applyNumberFormat="1" applyFont="1" applyFill="1" applyBorder="1" applyAlignment="1">
      <alignment wrapText="1"/>
    </xf>
    <xf numFmtId="0" fontId="5" fillId="52" borderId="56" xfId="0" applyFont="1" applyFill="1" applyBorder="1" applyAlignment="1">
      <alignment wrapText="1"/>
    </xf>
    <xf numFmtId="0" fontId="5" fillId="52" borderId="56" xfId="0" applyFont="1" applyFill="1" applyBorder="1" applyAlignment="1">
      <alignment vertical="center" wrapText="1"/>
    </xf>
    <xf numFmtId="3" fontId="5" fillId="53" borderId="0" xfId="0" quotePrefix="1" applyNumberFormat="1" applyFont="1" applyFill="1" applyAlignment="1">
      <alignment horizontal="center" vertical="center"/>
    </xf>
    <xf numFmtId="0" fontId="84" fillId="0" borderId="11" xfId="0" applyFont="1" applyBorder="1" applyAlignment="1">
      <alignment horizontal="center" vertical="center" wrapText="1"/>
    </xf>
    <xf numFmtId="1" fontId="31" fillId="0" borderId="0" xfId="67" applyNumberFormat="1" applyFont="1" applyBorder="1" applyAlignment="1">
      <alignment horizontal="center" vertical="center"/>
    </xf>
    <xf numFmtId="0" fontId="84" fillId="0" borderId="0" xfId="0" applyFont="1" applyBorder="1" applyAlignment="1">
      <alignment horizontal="center" vertical="center" wrapText="1"/>
    </xf>
    <xf numFmtId="3" fontId="31" fillId="0" borderId="0" xfId="68" applyNumberFormat="1" applyFont="1" applyBorder="1" applyAlignment="1"/>
    <xf numFmtId="3" fontId="31" fillId="0" borderId="0" xfId="67" applyNumberFormat="1" applyFont="1"/>
    <xf numFmtId="165" fontId="48" fillId="0" borderId="0" xfId="75" applyNumberFormat="1"/>
    <xf numFmtId="3" fontId="31" fillId="0" borderId="0" xfId="68" applyNumberFormat="1" applyFont="1" applyBorder="1" applyAlignment="1">
      <alignment horizontal="left"/>
    </xf>
    <xf numFmtId="3" fontId="31" fillId="0" borderId="0" xfId="68" applyNumberFormat="1" applyFont="1" applyFill="1" applyBorder="1" applyAlignment="1">
      <alignment horizontal="left"/>
    </xf>
    <xf numFmtId="0" fontId="120" fillId="0" borderId="11" xfId="0" applyFont="1" applyBorder="1" applyAlignment="1">
      <alignment horizontal="center" vertical="center" wrapText="1"/>
    </xf>
    <xf numFmtId="0" fontId="120" fillId="0" borderId="0" xfId="0" applyFont="1" applyBorder="1" applyAlignment="1">
      <alignment horizontal="center" vertical="center" wrapText="1"/>
    </xf>
    <xf numFmtId="1" fontId="1" fillId="0" borderId="82" xfId="67" applyNumberFormat="1" applyFont="1" applyBorder="1"/>
    <xf numFmtId="3" fontId="1" fillId="0" borderId="0" xfId="67" applyNumberFormat="1" applyFont="1" applyAlignment="1">
      <alignment horizontal="right"/>
    </xf>
    <xf numFmtId="0" fontId="121" fillId="0" borderId="0" xfId="0" applyFont="1" applyBorder="1" applyAlignment="1">
      <alignment horizontal="center" vertical="center" wrapText="1"/>
    </xf>
    <xf numFmtId="3" fontId="66" fillId="0" borderId="0" xfId="69" applyNumberFormat="1" applyFont="1" applyBorder="1" applyAlignment="1">
      <alignment vertical="center" wrapText="1"/>
    </xf>
    <xf numFmtId="3" fontId="31" fillId="0" borderId="0" xfId="69" applyNumberFormat="1" applyFont="1" applyBorder="1" applyAlignment="1">
      <alignment horizontal="center" vertical="center" wrapText="1"/>
    </xf>
    <xf numFmtId="3" fontId="30" fillId="0" borderId="0" xfId="67" applyNumberFormat="1" applyFont="1"/>
    <xf numFmtId="1" fontId="30" fillId="0" borderId="0" xfId="67" applyNumberFormat="1" applyFont="1" applyBorder="1" applyAlignment="1">
      <alignment horizontal="center" vertical="center"/>
    </xf>
    <xf numFmtId="3" fontId="30" fillId="0" borderId="0" xfId="67" applyNumberFormat="1" applyFont="1" applyBorder="1" applyAlignment="1">
      <alignment horizontal="left" wrapText="1"/>
    </xf>
    <xf numFmtId="0" fontId="30" fillId="0" borderId="85" xfId="0" applyFont="1" applyBorder="1" applyAlignment="1">
      <alignment horizontal="justify" vertical="center"/>
    </xf>
    <xf numFmtId="0" fontId="31" fillId="0" borderId="69" xfId="0" applyFont="1" applyBorder="1" applyAlignment="1">
      <alignment horizontal="justify" vertical="center"/>
    </xf>
    <xf numFmtId="0" fontId="31" fillId="0" borderId="86" xfId="0" applyFont="1" applyBorder="1" applyAlignment="1">
      <alignment horizontal="justify" vertical="center"/>
    </xf>
    <xf numFmtId="0" fontId="2" fillId="0" borderId="14" xfId="116" quotePrefix="1" applyFill="1" applyBorder="1" applyAlignment="1">
      <alignment horizontal="left" vertical="center" wrapText="1" indent="4"/>
    </xf>
    <xf numFmtId="3" fontId="2" fillId="0" borderId="25" xfId="0" applyNumberFormat="1" applyFont="1" applyFill="1" applyBorder="1" applyAlignment="1">
      <alignment horizontal="right"/>
    </xf>
    <xf numFmtId="0" fontId="56" fillId="0" borderId="14" xfId="0" applyFont="1" applyFill="1" applyBorder="1" applyAlignment="1">
      <alignment horizontal="left" wrapText="1" indent="3"/>
    </xf>
    <xf numFmtId="3" fontId="56" fillId="0" borderId="25" xfId="0" applyNumberFormat="1" applyFont="1" applyFill="1" applyBorder="1" applyAlignment="1">
      <alignment wrapText="1"/>
    </xf>
    <xf numFmtId="0" fontId="42" fillId="0" borderId="13" xfId="132" applyNumberFormat="1" applyFill="1" applyBorder="1" applyAlignment="1">
      <alignment horizontal="left" wrapText="1" shrinkToFit="1"/>
    </xf>
    <xf numFmtId="0" fontId="42" fillId="0" borderId="14" xfId="132" applyNumberFormat="1" applyFont="1" applyFill="1" applyBorder="1" applyAlignment="1">
      <alignment horizontal="left" wrapText="1" indent="5" shrinkToFit="1"/>
    </xf>
    <xf numFmtId="3" fontId="42" fillId="0" borderId="25" xfId="132" applyNumberFormat="1" applyFont="1" applyFill="1" applyBorder="1" applyAlignment="1">
      <alignment horizontal="right" wrapText="1" indent="1" shrinkToFit="1"/>
    </xf>
    <xf numFmtId="0" fontId="42" fillId="0" borderId="14" xfId="132" applyNumberFormat="1" applyFill="1" applyBorder="1" applyAlignment="1">
      <alignment horizontal="left" wrapText="1" indent="4" shrinkToFit="1"/>
    </xf>
    <xf numFmtId="0" fontId="6" fillId="0" borderId="0" xfId="0" applyFont="1" applyAlignment="1">
      <alignment horizontal="center" vertical="center"/>
    </xf>
    <xf numFmtId="164" fontId="2" fillId="0" borderId="24" xfId="0" applyNumberFormat="1" applyFont="1" applyBorder="1"/>
    <xf numFmtId="164" fontId="2" fillId="0" borderId="29" xfId="0" applyNumberFormat="1" applyFont="1" applyBorder="1" applyAlignment="1">
      <alignment wrapText="1"/>
    </xf>
    <xf numFmtId="164" fontId="2" fillId="0" borderId="103" xfId="0" applyNumberFormat="1" applyFont="1" applyBorder="1"/>
    <xf numFmtId="164" fontId="2" fillId="0" borderId="103" xfId="81" applyNumberFormat="1" applyFont="1" applyBorder="1"/>
    <xf numFmtId="164" fontId="2" fillId="66" borderId="35" xfId="81" applyNumberFormat="1" applyFont="1" applyFill="1" applyBorder="1" applyAlignment="1">
      <alignment horizontal="right" wrapText="1"/>
    </xf>
    <xf numFmtId="164" fontId="2" fillId="66" borderId="87" xfId="81" applyNumberFormat="1" applyFont="1" applyFill="1" applyBorder="1" applyAlignment="1">
      <alignment horizontal="right" wrapText="1"/>
    </xf>
    <xf numFmtId="3" fontId="42" fillId="0" borderId="0" xfId="127" applyNumberFormat="1" applyFont="1" applyFill="1" applyBorder="1">
      <alignment horizontal="right" wrapText="1" shrinkToFit="1"/>
    </xf>
    <xf numFmtId="164" fontId="2" fillId="0" borderId="0" xfId="73" applyNumberFormat="1" applyFont="1" applyFill="1" applyAlignment="1">
      <alignment vertical="top"/>
    </xf>
    <xf numFmtId="0" fontId="28" fillId="0" borderId="39" xfId="0" applyFont="1" applyFill="1" applyBorder="1" applyAlignment="1">
      <alignment wrapText="1"/>
    </xf>
    <xf numFmtId="0" fontId="2" fillId="0" borderId="35" xfId="116" quotePrefix="1" applyFill="1" applyBorder="1" applyAlignment="1">
      <alignment horizontal="left" vertical="top" wrapText="1" indent="4" shrinkToFit="1"/>
    </xf>
    <xf numFmtId="0" fontId="42" fillId="0" borderId="124" xfId="132" applyNumberFormat="1" applyFill="1" applyBorder="1" applyAlignment="1">
      <alignment horizontal="left" vertical="top" wrapText="1" indent="3" shrinkToFit="1"/>
    </xf>
    <xf numFmtId="0" fontId="28" fillId="0" borderId="57" xfId="0" applyFont="1" applyBorder="1" applyAlignment="1">
      <alignment wrapText="1"/>
    </xf>
    <xf numFmtId="0" fontId="2" fillId="0" borderId="0" xfId="81" applyFont="1" applyAlignment="1">
      <alignment horizontal="center"/>
    </xf>
    <xf numFmtId="164" fontId="2" fillId="0" borderId="84" xfId="81" applyNumberFormat="1" applyFont="1" applyFill="1" applyBorder="1" applyAlignment="1">
      <alignment wrapText="1"/>
    </xf>
    <xf numFmtId="164" fontId="5" fillId="52" borderId="31" xfId="81" applyNumberFormat="1" applyFont="1" applyFill="1" applyBorder="1" applyAlignment="1">
      <alignment wrapText="1"/>
    </xf>
    <xf numFmtId="164" fontId="2" fillId="52" borderId="24" xfId="81" applyNumberFormat="1" applyFont="1" applyFill="1" applyBorder="1" applyAlignment="1">
      <alignment wrapText="1"/>
    </xf>
    <xf numFmtId="164" fontId="5" fillId="52" borderId="89" xfId="81" applyNumberFormat="1" applyFont="1" applyFill="1" applyBorder="1" applyAlignment="1">
      <alignment wrapText="1"/>
    </xf>
    <xf numFmtId="164" fontId="28" fillId="52" borderId="84" xfId="81" applyNumberFormat="1" applyFont="1" applyFill="1" applyBorder="1" applyAlignment="1">
      <alignment wrapText="1"/>
    </xf>
    <xf numFmtId="164" fontId="5" fillId="0" borderId="24" xfId="81" applyNumberFormat="1" applyFont="1" applyBorder="1"/>
    <xf numFmtId="0" fontId="5" fillId="0" borderId="13" xfId="0" applyFont="1" applyBorder="1" applyAlignment="1">
      <alignment horizontal="left" wrapText="1" indent="2"/>
    </xf>
    <xf numFmtId="0" fontId="2" fillId="0" borderId="13" xfId="255" applyFont="1" applyFill="1" applyBorder="1" applyAlignment="1">
      <alignment horizontal="left" vertical="top" wrapText="1" indent="3"/>
    </xf>
    <xf numFmtId="0" fontId="2" fillId="0" borderId="84" xfId="81" applyFont="1" applyBorder="1"/>
    <xf numFmtId="0" fontId="5" fillId="0" borderId="13" xfId="255" applyFont="1" applyFill="1" applyBorder="1" applyAlignment="1">
      <alignment horizontal="left" vertical="top" wrapText="1" indent="2"/>
    </xf>
    <xf numFmtId="0" fontId="2" fillId="0" borderId="13" xfId="0" applyFont="1" applyFill="1" applyBorder="1" applyAlignment="1">
      <alignment horizontal="left" vertical="top" wrapText="1" indent="4"/>
    </xf>
    <xf numFmtId="0" fontId="2" fillId="0" borderId="13" xfId="255" applyFont="1" applyFill="1" applyBorder="1" applyAlignment="1">
      <alignment horizontal="left" vertical="top" wrapText="1" indent="5"/>
    </xf>
    <xf numFmtId="0" fontId="2" fillId="0" borderId="13" xfId="0" applyFont="1" applyFill="1" applyBorder="1" applyAlignment="1">
      <alignment horizontal="left" vertical="top" wrapText="1" indent="6"/>
    </xf>
    <xf numFmtId="0" fontId="28" fillId="0" borderId="20" xfId="0" applyFont="1" applyBorder="1" applyAlignment="1">
      <alignment wrapText="1"/>
    </xf>
    <xf numFmtId="0" fontId="2" fillId="0" borderId="13" xfId="132" applyNumberFormat="1" applyFont="1" applyBorder="1" applyAlignment="1">
      <alignment horizontal="left" wrapText="1" indent="3" shrinkToFit="1"/>
    </xf>
    <xf numFmtId="0" fontId="2" fillId="0" borderId="13" xfId="132" applyNumberFormat="1" applyFont="1" applyBorder="1" applyAlignment="1">
      <alignment horizontal="left" wrapText="1" indent="4" shrinkToFit="1"/>
    </xf>
    <xf numFmtId="0" fontId="2" fillId="0" borderId="13" xfId="132" applyNumberFormat="1" applyFont="1" applyBorder="1" applyAlignment="1">
      <alignment horizontal="left" wrapText="1" indent="5" shrinkToFit="1"/>
    </xf>
    <xf numFmtId="0" fontId="2" fillId="0" borderId="13" xfId="132" applyNumberFormat="1" applyFont="1" applyBorder="1" applyAlignment="1">
      <alignment horizontal="left" wrapText="1" indent="6" shrinkToFit="1"/>
    </xf>
    <xf numFmtId="0" fontId="2" fillId="0" borderId="13" xfId="132" applyNumberFormat="1" applyFont="1" applyBorder="1" applyAlignment="1">
      <alignment horizontal="left" wrapText="1" indent="7" shrinkToFit="1"/>
    </xf>
    <xf numFmtId="0" fontId="2" fillId="0" borderId="13" xfId="118" quotePrefix="1" applyFont="1" applyBorder="1" applyAlignment="1">
      <alignment horizontal="left" vertical="center" wrapText="1" indent="5" shrinkToFit="1"/>
    </xf>
    <xf numFmtId="0" fontId="2" fillId="0" borderId="13" xfId="118" quotePrefix="1" applyFont="1" applyBorder="1" applyAlignment="1">
      <alignment horizontal="left" vertical="center" wrapText="1" indent="6" shrinkToFit="1"/>
    </xf>
    <xf numFmtId="0" fontId="2" fillId="0" borderId="24" xfId="81" applyFont="1" applyBorder="1"/>
    <xf numFmtId="0" fontId="2" fillId="0" borderId="31" xfId="132" applyNumberFormat="1" applyFont="1" applyBorder="1" applyAlignment="1">
      <alignment horizontal="left" wrapText="1" shrinkToFit="1"/>
    </xf>
    <xf numFmtId="0" fontId="2" fillId="0" borderId="29" xfId="132" applyNumberFormat="1" applyFont="1" applyBorder="1" applyAlignment="1">
      <alignment horizontal="left" wrapText="1" indent="4" shrinkToFit="1"/>
    </xf>
    <xf numFmtId="0" fontId="2" fillId="0" borderId="103" xfId="81" applyFont="1" applyBorder="1"/>
    <xf numFmtId="0" fontId="5" fillId="0" borderId="89" xfId="112" quotePrefix="1" applyFont="1" applyBorder="1" applyAlignment="1">
      <alignment horizontal="left" vertical="center" wrapText="1" indent="2" shrinkToFit="1"/>
    </xf>
    <xf numFmtId="0" fontId="2" fillId="0" borderId="89" xfId="114" quotePrefix="1" applyFont="1" applyBorder="1" applyAlignment="1">
      <alignment horizontal="left" wrapText="1" indent="3" shrinkToFit="1"/>
    </xf>
    <xf numFmtId="0" fontId="2" fillId="0" borderId="89" xfId="116" quotePrefix="1" applyFont="1" applyBorder="1" applyAlignment="1">
      <alignment horizontal="left" vertical="center" wrapText="1" indent="4" shrinkToFit="1"/>
    </xf>
    <xf numFmtId="0" fontId="2" fillId="0" borderId="88" xfId="132" applyNumberFormat="1" applyFont="1" applyBorder="1" applyAlignment="1">
      <alignment horizontal="left" wrapText="1" indent="4" shrinkToFit="1"/>
    </xf>
    <xf numFmtId="0" fontId="2" fillId="0" borderId="88" xfId="132" applyNumberFormat="1" applyFont="1" applyBorder="1" applyAlignment="1">
      <alignment horizontal="left" wrapText="1" indent="5" shrinkToFit="1"/>
    </xf>
    <xf numFmtId="0" fontId="2" fillId="0" borderId="31" xfId="132" applyNumberFormat="1" applyFont="1" applyBorder="1" applyAlignment="1">
      <alignment horizontal="left" wrapText="1" indent="2" shrinkToFit="1"/>
    </xf>
    <xf numFmtId="0" fontId="2" fillId="0" borderId="88" xfId="132" applyNumberFormat="1" applyFont="1" applyBorder="1" applyAlignment="1">
      <alignment horizontal="left" wrapText="1" indent="6" shrinkToFit="1"/>
    </xf>
    <xf numFmtId="0" fontId="2" fillId="0" borderId="80" xfId="0" applyFont="1" applyBorder="1" applyAlignment="1">
      <alignment vertical="center"/>
    </xf>
    <xf numFmtId="164" fontId="30" fillId="0" borderId="104" xfId="79" applyNumberFormat="1" applyFont="1" applyFill="1" applyBorder="1" applyAlignment="1">
      <alignment horizontal="center" vertical="center" wrapText="1"/>
    </xf>
    <xf numFmtId="0" fontId="28" fillId="0" borderId="21" xfId="0" applyFont="1" applyBorder="1" applyAlignment="1">
      <alignment wrapText="1"/>
    </xf>
    <xf numFmtId="164" fontId="6" fillId="0" borderId="88" xfId="81" applyNumberFormat="1" applyFont="1" applyFill="1" applyBorder="1" applyAlignment="1">
      <alignment wrapText="1"/>
    </xf>
    <xf numFmtId="164" fontId="5" fillId="0" borderId="88" xfId="81" applyNumberFormat="1" applyFont="1" applyFill="1" applyBorder="1" applyAlignment="1">
      <alignment wrapText="1"/>
    </xf>
    <xf numFmtId="0" fontId="2" fillId="0" borderId="88" xfId="132" applyNumberFormat="1" applyFont="1" applyBorder="1" applyAlignment="1">
      <alignment horizontal="left" wrapText="1" indent="3" shrinkToFit="1"/>
    </xf>
    <xf numFmtId="0" fontId="2" fillId="0" borderId="88" xfId="132" applyNumberFormat="1" applyFont="1" applyBorder="1" applyAlignment="1">
      <alignment horizontal="left" wrapText="1" indent="7" shrinkToFit="1"/>
    </xf>
    <xf numFmtId="0" fontId="2" fillId="0" borderId="88" xfId="114" quotePrefix="1" applyFont="1" applyBorder="1" applyAlignment="1">
      <alignment horizontal="left" wrapText="1" indent="3" shrinkToFit="1"/>
    </xf>
    <xf numFmtId="0" fontId="2" fillId="0" borderId="88" xfId="116" quotePrefix="1" applyFont="1" applyBorder="1" applyAlignment="1">
      <alignment horizontal="left" vertical="center" wrapText="1" indent="4" shrinkToFit="1"/>
    </xf>
    <xf numFmtId="0" fontId="2" fillId="0" borderId="88" xfId="118" quotePrefix="1" applyFont="1" applyBorder="1" applyAlignment="1">
      <alignment horizontal="left" vertical="center" wrapText="1" indent="5" shrinkToFit="1"/>
    </xf>
    <xf numFmtId="0" fontId="2" fillId="0" borderId="88" xfId="118" quotePrefix="1" applyFont="1" applyBorder="1" applyAlignment="1">
      <alignment horizontal="left" vertical="center" wrapText="1" indent="6" shrinkToFit="1"/>
    </xf>
    <xf numFmtId="0" fontId="2" fillId="0" borderId="88" xfId="132" applyNumberFormat="1" applyFont="1" applyBorder="1" applyAlignment="1">
      <alignment horizontal="left" vertical="top" wrapText="1" indent="4" shrinkToFit="1"/>
    </xf>
    <xf numFmtId="3" fontId="2" fillId="0" borderId="84" xfId="0" applyNumberFormat="1" applyFont="1" applyFill="1" applyBorder="1" applyAlignment="1">
      <alignment vertical="top"/>
    </xf>
    <xf numFmtId="0" fontId="5" fillId="0" borderId="104" xfId="0" applyFont="1" applyBorder="1" applyAlignment="1">
      <alignment vertical="center"/>
    </xf>
    <xf numFmtId="164" fontId="5" fillId="52" borderId="31" xfId="81" applyNumberFormat="1" applyFont="1" applyFill="1" applyBorder="1" applyAlignment="1">
      <alignment vertical="top" wrapText="1"/>
    </xf>
    <xf numFmtId="3" fontId="5" fillId="0" borderId="84" xfId="0" applyNumberFormat="1" applyFont="1" applyBorder="1" applyAlignment="1">
      <alignment horizontal="right" wrapText="1"/>
    </xf>
    <xf numFmtId="164" fontId="74" fillId="0" borderId="87" xfId="81" applyNumberFormat="1" applyFont="1" applyBorder="1"/>
    <xf numFmtId="0" fontId="2" fillId="0" borderId="31" xfId="78" applyFont="1" applyFill="1" applyBorder="1" applyAlignment="1">
      <alignment horizontal="left" vertical="top" wrapText="1" indent="1"/>
    </xf>
    <xf numFmtId="0" fontId="2" fillId="0" borderId="31" xfId="78" applyFont="1" applyFill="1" applyBorder="1" applyAlignment="1">
      <alignment horizontal="left" vertical="top" wrapText="1" indent="2"/>
    </xf>
    <xf numFmtId="3" fontId="2" fillId="0" borderId="84" xfId="0" applyNumberFormat="1" applyFont="1" applyFill="1" applyBorder="1" applyAlignment="1">
      <alignment horizontal="right" vertical="top" wrapText="1"/>
    </xf>
    <xf numFmtId="3" fontId="2" fillId="0" borderId="84" xfId="81" applyNumberFormat="1" applyFont="1" applyBorder="1"/>
    <xf numFmtId="0" fontId="42" fillId="0" borderId="31" xfId="255" applyFont="1" applyFill="1" applyBorder="1" applyAlignment="1">
      <alignment horizontal="left" vertical="top" wrapText="1" indent="3"/>
    </xf>
    <xf numFmtId="3" fontId="2" fillId="0" borderId="84" xfId="0" applyNumberFormat="1" applyFont="1" applyBorder="1" applyAlignment="1">
      <alignment horizontal="right" wrapText="1"/>
    </xf>
    <xf numFmtId="0" fontId="42" fillId="0" borderId="31" xfId="255" applyFont="1" applyFill="1" applyBorder="1" applyAlignment="1">
      <alignment horizontal="left" vertical="top" wrapText="1" indent="1"/>
    </xf>
    <xf numFmtId="0" fontId="2" fillId="49" borderId="31" xfId="0" applyFont="1" applyFill="1" applyBorder="1" applyAlignment="1">
      <alignment horizontal="left" vertical="top" wrapText="1" indent="2"/>
    </xf>
    <xf numFmtId="3" fontId="2" fillId="49" borderId="84" xfId="0" applyNumberFormat="1" applyFont="1" applyFill="1" applyBorder="1" applyAlignment="1">
      <alignment horizontal="right" wrapText="1"/>
    </xf>
    <xf numFmtId="0" fontId="2" fillId="0" borderId="31" xfId="0" applyFont="1" applyFill="1" applyBorder="1" applyAlignment="1">
      <alignment horizontal="left" vertical="top" wrapText="1" indent="3"/>
    </xf>
    <xf numFmtId="0" fontId="2" fillId="0" borderId="31" xfId="132" applyNumberFormat="1" applyFont="1" applyBorder="1" applyAlignment="1">
      <alignment horizontal="left" vertical="top" wrapText="1" shrinkToFit="1"/>
    </xf>
    <xf numFmtId="0" fontId="42" fillId="0" borderId="31" xfId="255" applyFont="1" applyFill="1" applyBorder="1" applyAlignment="1">
      <alignment horizontal="left" vertical="top" wrapText="1" indent="2"/>
    </xf>
    <xf numFmtId="3" fontId="2" fillId="0" borderId="84" xfId="0" applyNumberFormat="1" applyFont="1" applyBorder="1" applyAlignment="1">
      <alignment horizontal="right" vertical="top" wrapText="1"/>
    </xf>
    <xf numFmtId="3" fontId="2" fillId="0" borderId="31" xfId="141" applyNumberFormat="1" applyFont="1" applyFill="1" applyBorder="1" applyAlignment="1">
      <alignment horizontal="left" vertical="top" wrapText="1" indent="5"/>
    </xf>
    <xf numFmtId="0" fontId="2" fillId="0" borderId="31" xfId="0" applyFont="1" applyFill="1" applyBorder="1" applyAlignment="1">
      <alignment horizontal="left" vertical="top" wrapText="1" indent="5"/>
    </xf>
    <xf numFmtId="3" fontId="5" fillId="0" borderId="84" xfId="0" applyNumberFormat="1" applyFont="1" applyFill="1" applyBorder="1" applyAlignment="1">
      <alignment horizontal="right" wrapText="1"/>
    </xf>
    <xf numFmtId="0" fontId="2" fillId="0" borderId="31" xfId="78" applyFont="1" applyFill="1" applyBorder="1" applyAlignment="1">
      <alignment horizontal="left" wrapText="1" indent="1"/>
    </xf>
    <xf numFmtId="0" fontId="2" fillId="0" borderId="31" xfId="78" applyFont="1" applyFill="1" applyBorder="1" applyAlignment="1">
      <alignment horizontal="left" vertical="top" wrapText="1" indent="3"/>
    </xf>
    <xf numFmtId="49" fontId="5" fillId="0" borderId="31" xfId="0" applyNumberFormat="1" applyFont="1" applyFill="1" applyBorder="1" applyAlignment="1">
      <alignment vertical="top" wrapText="1"/>
    </xf>
    <xf numFmtId="49" fontId="2" fillId="0" borderId="31" xfId="0" applyNumberFormat="1" applyFont="1" applyFill="1" applyBorder="1" applyAlignment="1">
      <alignment horizontal="left" vertical="top" wrapText="1" indent="1"/>
    </xf>
    <xf numFmtId="49" fontId="2" fillId="0" borderId="41" xfId="0" applyNumberFormat="1" applyFont="1" applyFill="1" applyBorder="1" applyAlignment="1">
      <alignment horizontal="left" vertical="top" wrapText="1" indent="3"/>
    </xf>
    <xf numFmtId="3" fontId="2" fillId="0" borderId="27" xfId="0" applyNumberFormat="1" applyFont="1" applyFill="1" applyBorder="1" applyAlignment="1">
      <alignment horizontal="right" wrapText="1"/>
    </xf>
    <xf numFmtId="164" fontId="2" fillId="0" borderId="60" xfId="81" applyNumberFormat="1" applyFont="1" applyBorder="1"/>
    <xf numFmtId="49" fontId="2" fillId="0" borderId="31" xfId="0" applyNumberFormat="1" applyFont="1" applyFill="1" applyBorder="1" applyAlignment="1">
      <alignment horizontal="left" vertical="top" wrapText="1" indent="3"/>
    </xf>
    <xf numFmtId="0" fontId="2" fillId="0" borderId="90" xfId="0" applyFont="1" applyBorder="1" applyAlignment="1">
      <alignment vertical="center"/>
    </xf>
    <xf numFmtId="164" fontId="30" fillId="0" borderId="90" xfId="79" applyNumberFormat="1" applyFont="1" applyFill="1" applyBorder="1" applyAlignment="1">
      <alignment horizontal="center" vertical="center" wrapText="1"/>
    </xf>
    <xf numFmtId="0" fontId="2" fillId="0" borderId="13" xfId="78" applyFont="1" applyFill="1" applyBorder="1" applyAlignment="1">
      <alignment horizontal="left" vertical="top" wrapText="1" indent="2"/>
    </xf>
    <xf numFmtId="0" fontId="2" fillId="0" borderId="13" xfId="132" applyNumberFormat="1" applyFont="1" applyBorder="1" applyAlignment="1">
      <alignment horizontal="left" wrapText="1" indent="1" shrinkToFit="1"/>
    </xf>
    <xf numFmtId="0" fontId="2" fillId="0" borderId="13" xfId="132" applyNumberFormat="1" applyFont="1" applyBorder="1" applyAlignment="1">
      <alignment horizontal="left" vertical="top" wrapText="1" indent="5" shrinkToFit="1"/>
    </xf>
    <xf numFmtId="3" fontId="5" fillId="0" borderId="84" xfId="0" applyNumberFormat="1" applyFont="1" applyFill="1" applyBorder="1" applyAlignment="1">
      <alignment horizontal="right" vertical="top" wrapText="1"/>
    </xf>
    <xf numFmtId="164" fontId="5" fillId="0" borderId="87" xfId="81" applyNumberFormat="1" applyFont="1" applyBorder="1" applyAlignment="1">
      <alignment vertical="top"/>
    </xf>
    <xf numFmtId="164" fontId="2" fillId="0" borderId="87" xfId="81" applyNumberFormat="1" applyFont="1" applyBorder="1" applyAlignment="1">
      <alignment vertical="top"/>
    </xf>
    <xf numFmtId="3" fontId="2" fillId="0" borderId="13" xfId="78" applyNumberFormat="1" applyFont="1" applyFill="1" applyBorder="1" applyAlignment="1">
      <alignment horizontal="left" vertical="top" wrapText="1" indent="2"/>
    </xf>
    <xf numFmtId="3" fontId="2" fillId="0" borderId="13" xfId="78" applyNumberFormat="1" applyFont="1" applyFill="1" applyBorder="1" applyAlignment="1">
      <alignment horizontal="left" vertical="top" wrapText="1" indent="3"/>
    </xf>
    <xf numFmtId="0" fontId="2" fillId="0" borderId="13" xfId="0" applyFont="1" applyFill="1" applyBorder="1" applyAlignment="1">
      <alignment horizontal="left" vertical="top" wrapText="1" indent="3"/>
    </xf>
    <xf numFmtId="0" fontId="1" fillId="0" borderId="13" xfId="78" applyFont="1" applyFill="1" applyBorder="1" applyAlignment="1">
      <alignment horizontal="left" vertical="top" wrapText="1" indent="2"/>
    </xf>
    <xf numFmtId="49" fontId="5" fillId="0" borderId="13" xfId="0" applyNumberFormat="1" applyFont="1" applyFill="1" applyBorder="1" applyAlignment="1">
      <alignment vertical="top" wrapText="1"/>
    </xf>
    <xf numFmtId="49" fontId="2" fillId="0" borderId="13" xfId="0" applyNumberFormat="1" applyFont="1" applyFill="1" applyBorder="1" applyAlignment="1">
      <alignment horizontal="left" vertical="top" wrapText="1" indent="1"/>
    </xf>
    <xf numFmtId="49" fontId="2" fillId="0" borderId="13" xfId="0" applyNumberFormat="1" applyFont="1" applyFill="1" applyBorder="1" applyAlignment="1">
      <alignment horizontal="left" vertical="top" wrapText="1" indent="3"/>
    </xf>
    <xf numFmtId="0" fontId="29" fillId="0" borderId="0" xfId="0" applyFont="1" applyBorder="1"/>
    <xf numFmtId="164" fontId="5" fillId="51" borderId="89" xfId="81" applyNumberFormat="1" applyFont="1" applyFill="1" applyBorder="1" applyAlignment="1">
      <alignment wrapText="1"/>
    </xf>
    <xf numFmtId="164" fontId="28" fillId="51" borderId="84" xfId="81" applyNumberFormat="1" applyFont="1" applyFill="1" applyBorder="1" applyAlignment="1">
      <alignment wrapText="1"/>
    </xf>
    <xf numFmtId="164" fontId="5" fillId="54" borderId="87" xfId="81" applyNumberFormat="1" applyFont="1" applyFill="1" applyBorder="1"/>
    <xf numFmtId="164" fontId="2" fillId="54" borderId="87" xfId="81" applyNumberFormat="1" applyFont="1" applyFill="1" applyBorder="1"/>
    <xf numFmtId="0" fontId="2" fillId="69" borderId="31" xfId="0" applyFont="1" applyFill="1" applyBorder="1" applyAlignment="1">
      <alignment horizontal="left" vertical="center" wrapText="1"/>
    </xf>
    <xf numFmtId="0" fontId="2" fillId="0" borderId="89" xfId="118" quotePrefix="1" applyFont="1" applyBorder="1" applyAlignment="1">
      <alignment horizontal="left" vertical="center" wrapText="1" indent="5" shrinkToFit="1"/>
    </xf>
    <xf numFmtId="0" fontId="2" fillId="0" borderId="89" xfId="132" applyNumberFormat="1" applyFont="1" applyBorder="1" applyAlignment="1">
      <alignment horizontal="left" wrapText="1" indent="4" shrinkToFit="1"/>
    </xf>
    <xf numFmtId="0" fontId="2" fillId="0" borderId="31" xfId="81" applyFont="1" applyBorder="1"/>
    <xf numFmtId="0" fontId="2" fillId="0" borderId="89" xfId="132" applyNumberFormat="1" applyFont="1" applyBorder="1" applyAlignment="1">
      <alignment horizontal="left" wrapText="1" indent="5" shrinkToFit="1"/>
    </xf>
    <xf numFmtId="0" fontId="2" fillId="0" borderId="89" xfId="132" applyNumberFormat="1" applyFont="1" applyBorder="1" applyAlignment="1">
      <alignment horizontal="left" wrapText="1" indent="3" shrinkToFit="1"/>
    </xf>
    <xf numFmtId="0" fontId="2" fillId="0" borderId="47" xfId="132" applyNumberFormat="1" applyFont="1" applyBorder="1" applyAlignment="1">
      <alignment horizontal="left" wrapText="1" indent="4" shrinkToFit="1"/>
    </xf>
    <xf numFmtId="3" fontId="5" fillId="0" borderId="84" xfId="132" applyNumberFormat="1" applyFont="1" applyBorder="1">
      <alignment horizontal="left" wrapText="1" indent="1" shrinkToFit="1"/>
    </xf>
    <xf numFmtId="0" fontId="2" fillId="0" borderId="13" xfId="114" quotePrefix="1" applyFont="1" applyBorder="1" applyAlignment="1">
      <alignment horizontal="left" vertical="top" wrapText="1" indent="3" shrinkToFit="1"/>
    </xf>
    <xf numFmtId="0" fontId="2" fillId="0" borderId="13" xfId="116" quotePrefix="1" applyFont="1" applyBorder="1" applyAlignment="1">
      <alignment horizontal="left" vertical="top" wrapText="1" indent="4" shrinkToFit="1"/>
    </xf>
    <xf numFmtId="3" fontId="2" fillId="0" borderId="84" xfId="127" applyNumberFormat="1" applyFont="1" applyBorder="1" applyAlignment="1">
      <alignment horizontal="right" vertical="top" wrapText="1" shrinkToFit="1"/>
    </xf>
    <xf numFmtId="0" fontId="2" fillId="0" borderId="13" xfId="118" quotePrefix="1" applyFont="1" applyBorder="1" applyAlignment="1">
      <alignment horizontal="left" vertical="top" wrapText="1" indent="5" shrinkToFit="1"/>
    </xf>
    <xf numFmtId="0" fontId="2" fillId="0" borderId="13" xfId="118" quotePrefix="1" applyFont="1" applyBorder="1" applyAlignment="1">
      <alignment horizontal="left" vertical="top" wrapText="1" indent="6" shrinkToFit="1"/>
    </xf>
    <xf numFmtId="0" fontId="2" fillId="0" borderId="44" xfId="132" applyNumberFormat="1" applyFont="1" applyBorder="1" applyAlignment="1">
      <alignment horizontal="left" wrapText="1" indent="5" shrinkToFit="1"/>
    </xf>
    <xf numFmtId="0" fontId="2" fillId="0" borderId="62" xfId="81" applyFont="1" applyBorder="1"/>
    <xf numFmtId="0" fontId="2" fillId="0" borderId="88" xfId="118" quotePrefix="1" applyFont="1" applyBorder="1" applyAlignment="1">
      <alignment horizontal="left" vertical="top" wrapText="1" indent="6" shrinkToFit="1"/>
    </xf>
    <xf numFmtId="0" fontId="2" fillId="0" borderId="88" xfId="118" quotePrefix="1" applyFont="1" applyBorder="1" applyAlignment="1">
      <alignment horizontal="left" vertical="top" wrapText="1" indent="5" shrinkToFit="1"/>
    </xf>
    <xf numFmtId="0" fontId="2" fillId="0" borderId="88" xfId="132" applyNumberFormat="1" applyFont="1" applyBorder="1" applyAlignment="1">
      <alignment horizontal="left" vertical="top" wrapText="1" indent="5" shrinkToFit="1"/>
    </xf>
    <xf numFmtId="0" fontId="5" fillId="54" borderId="88" xfId="112" quotePrefix="1" applyFont="1" applyFill="1" applyBorder="1" applyAlignment="1">
      <alignment horizontal="left" vertical="center" wrapText="1" indent="2" shrinkToFit="1"/>
    </xf>
    <xf numFmtId="3" fontId="5" fillId="54" borderId="84" xfId="0" applyNumberFormat="1" applyFont="1" applyFill="1" applyBorder="1"/>
    <xf numFmtId="0" fontId="2" fillId="54" borderId="88" xfId="132" applyNumberFormat="1" applyFont="1" applyFill="1" applyBorder="1" applyAlignment="1">
      <alignment horizontal="left" wrapText="1" indent="3" shrinkToFit="1"/>
    </xf>
    <xf numFmtId="3" fontId="2" fillId="54" borderId="84" xfId="0" applyNumberFormat="1" applyFont="1" applyFill="1" applyBorder="1"/>
    <xf numFmtId="3" fontId="2" fillId="54" borderId="24" xfId="0" applyNumberFormat="1" applyFont="1" applyFill="1" applyBorder="1"/>
    <xf numFmtId="0" fontId="2" fillId="54" borderId="88" xfId="132" applyNumberFormat="1" applyFont="1" applyFill="1" applyBorder="1" applyAlignment="1">
      <alignment horizontal="left" wrapText="1" indent="4" shrinkToFit="1"/>
    </xf>
    <xf numFmtId="0" fontId="2" fillId="54" borderId="88" xfId="132" applyNumberFormat="1" applyFont="1" applyFill="1" applyBorder="1" applyAlignment="1">
      <alignment horizontal="left" wrapText="1" indent="5" shrinkToFit="1"/>
    </xf>
    <xf numFmtId="0" fontId="2" fillId="54" borderId="88" xfId="132" applyNumberFormat="1" applyFont="1" applyFill="1" applyBorder="1" applyAlignment="1">
      <alignment horizontal="left" wrapText="1" indent="6" shrinkToFit="1"/>
    </xf>
    <xf numFmtId="0" fontId="2" fillId="54" borderId="88" xfId="132" applyNumberFormat="1" applyFont="1" applyFill="1" applyBorder="1" applyAlignment="1">
      <alignment horizontal="left" wrapText="1" indent="7" shrinkToFit="1"/>
    </xf>
    <xf numFmtId="0" fontId="2" fillId="54" borderId="88" xfId="114" quotePrefix="1" applyFont="1" applyFill="1" applyBorder="1" applyAlignment="1">
      <alignment horizontal="left" wrapText="1" indent="3" shrinkToFit="1"/>
    </xf>
    <xf numFmtId="0" fontId="2" fillId="54" borderId="88" xfId="116" quotePrefix="1" applyFont="1" applyFill="1" applyBorder="1" applyAlignment="1">
      <alignment horizontal="left" vertical="center" wrapText="1" indent="4" shrinkToFit="1"/>
    </xf>
    <xf numFmtId="164" fontId="2" fillId="54" borderId="87" xfId="81" applyNumberFormat="1" applyFont="1" applyFill="1" applyBorder="1" applyAlignment="1">
      <alignment wrapText="1"/>
    </xf>
    <xf numFmtId="0" fontId="2" fillId="54" borderId="88" xfId="118" quotePrefix="1" applyFont="1" applyFill="1" applyBorder="1" applyAlignment="1">
      <alignment horizontal="left" vertical="center" wrapText="1" indent="5" shrinkToFit="1"/>
    </xf>
    <xf numFmtId="0" fontId="2" fillId="54" borderId="88" xfId="118" quotePrefix="1" applyFont="1" applyFill="1" applyBorder="1" applyAlignment="1">
      <alignment horizontal="left" vertical="center" wrapText="1" indent="6" shrinkToFit="1"/>
    </xf>
    <xf numFmtId="3" fontId="5" fillId="54" borderId="24" xfId="127" applyNumberFormat="1" applyFont="1" applyFill="1" applyBorder="1">
      <alignment horizontal="right" wrapText="1" shrinkToFit="1"/>
    </xf>
    <xf numFmtId="0" fontId="2" fillId="54" borderId="62" xfId="81" applyFont="1" applyFill="1" applyBorder="1"/>
    <xf numFmtId="3" fontId="2" fillId="54" borderId="24" xfId="127" applyNumberFormat="1" applyFont="1" applyFill="1" applyBorder="1">
      <alignment horizontal="right" wrapText="1" shrinkToFit="1"/>
    </xf>
    <xf numFmtId="0" fontId="2" fillId="0" borderId="45" xfId="132" applyNumberFormat="1" applyFont="1" applyBorder="1" applyAlignment="1">
      <alignment horizontal="left" wrapText="1" indent="4" shrinkToFit="1"/>
    </xf>
    <xf numFmtId="164" fontId="2" fillId="51" borderId="24" xfId="81" applyNumberFormat="1" applyFont="1" applyFill="1" applyBorder="1" applyAlignment="1">
      <alignment wrapText="1"/>
    </xf>
    <xf numFmtId="164" fontId="5" fillId="51" borderId="84" xfId="81" applyNumberFormat="1" applyFont="1" applyFill="1" applyBorder="1" applyAlignment="1">
      <alignment wrapText="1"/>
    </xf>
    <xf numFmtId="0" fontId="2" fillId="54" borderId="13" xfId="114" quotePrefix="1" applyFont="1" applyFill="1" applyBorder="1" applyAlignment="1">
      <alignment horizontal="left" wrapText="1" indent="3" shrinkToFit="1"/>
    </xf>
    <xf numFmtId="0" fontId="2" fillId="0" borderId="50" xfId="132" applyNumberFormat="1" applyFont="1" applyBorder="1" applyAlignment="1">
      <alignment horizontal="left" wrapText="1" indent="5" shrinkToFit="1"/>
    </xf>
    <xf numFmtId="0" fontId="2" fillId="0" borderId="29" xfId="132" applyNumberFormat="1" applyFont="1" applyBorder="1" applyAlignment="1">
      <alignment horizontal="left" wrapText="1" indent="6" shrinkToFit="1"/>
    </xf>
    <xf numFmtId="0" fontId="2" fillId="0" borderId="45" xfId="132" applyNumberFormat="1" applyFont="1" applyBorder="1" applyAlignment="1">
      <alignment horizontal="left" wrapText="1" indent="6" shrinkToFit="1"/>
    </xf>
    <xf numFmtId="0" fontId="2" fillId="0" borderId="56" xfId="132" applyNumberFormat="1" applyFont="1" applyBorder="1" applyAlignment="1">
      <alignment horizontal="left" wrapText="1" shrinkToFit="1"/>
    </xf>
    <xf numFmtId="3" fontId="2" fillId="0" borderId="33" xfId="0" applyNumberFormat="1" applyFont="1" applyFill="1" applyBorder="1"/>
    <xf numFmtId="164" fontId="5" fillId="0" borderId="59" xfId="81" applyNumberFormat="1" applyFont="1" applyBorder="1"/>
    <xf numFmtId="0" fontId="2" fillId="0" borderId="44" xfId="132" applyNumberFormat="1" applyFont="1" applyBorder="1" applyAlignment="1">
      <alignment horizontal="left" wrapText="1" indent="4" shrinkToFit="1"/>
    </xf>
    <xf numFmtId="3" fontId="2" fillId="0" borderId="24" xfId="127" applyNumberFormat="1" applyFont="1" applyBorder="1">
      <alignment horizontal="right" wrapText="1" shrinkToFit="1"/>
    </xf>
    <xf numFmtId="0" fontId="2" fillId="0" borderId="44" xfId="132" applyNumberFormat="1" applyFont="1" applyBorder="1" applyAlignment="1">
      <alignment horizontal="left" wrapText="1" indent="6" shrinkToFit="1"/>
    </xf>
    <xf numFmtId="0" fontId="2" fillId="0" borderId="14" xfId="132" applyNumberFormat="1" applyFont="1" applyBorder="1" applyAlignment="1">
      <alignment horizontal="left" wrapText="1" indent="4" shrinkToFit="1"/>
    </xf>
    <xf numFmtId="0" fontId="2" fillId="0" borderId="32" xfId="132" applyNumberFormat="1" applyFont="1" applyBorder="1" applyAlignment="1">
      <alignment horizontal="left" wrapText="1" indent="5" shrinkToFit="1"/>
    </xf>
    <xf numFmtId="3" fontId="5" fillId="0" borderId="24" xfId="127" applyNumberFormat="1" applyFont="1" applyBorder="1">
      <alignment horizontal="right" wrapText="1" shrinkToFit="1"/>
    </xf>
    <xf numFmtId="164" fontId="5" fillId="51" borderId="31" xfId="81" applyNumberFormat="1" applyFont="1" applyFill="1" applyBorder="1" applyAlignment="1">
      <alignment vertical="top" wrapText="1"/>
    </xf>
    <xf numFmtId="0" fontId="2" fillId="54" borderId="13" xfId="132" applyNumberFormat="1" applyFont="1" applyFill="1" applyBorder="1" applyAlignment="1">
      <alignment horizontal="left" wrapText="1" indent="3" shrinkToFit="1"/>
    </xf>
    <xf numFmtId="0" fontId="2" fillId="54" borderId="13" xfId="132" applyNumberFormat="1" applyFont="1" applyFill="1" applyBorder="1" applyAlignment="1">
      <alignment horizontal="left" wrapText="1" indent="4" shrinkToFit="1"/>
    </xf>
    <xf numFmtId="0" fontId="2" fillId="54" borderId="13" xfId="132" applyNumberFormat="1" applyFont="1" applyFill="1" applyBorder="1" applyAlignment="1">
      <alignment horizontal="left" wrapText="1" indent="5" shrinkToFit="1"/>
    </xf>
    <xf numFmtId="0" fontId="2" fillId="0" borderId="31" xfId="116" quotePrefix="1" applyFont="1" applyBorder="1" applyAlignment="1">
      <alignment horizontal="left" vertical="top" wrapText="1" indent="4" shrinkToFit="1"/>
    </xf>
    <xf numFmtId="164" fontId="2" fillId="0" borderId="24" xfId="81" applyNumberFormat="1" applyFont="1" applyBorder="1" applyAlignment="1">
      <alignment vertical="top"/>
    </xf>
    <xf numFmtId="0" fontId="2" fillId="54" borderId="13" xfId="132" applyNumberFormat="1" applyFont="1" applyFill="1" applyBorder="1" applyAlignment="1">
      <alignment horizontal="left" wrapText="1" indent="6" shrinkToFit="1"/>
    </xf>
    <xf numFmtId="0" fontId="2" fillId="0" borderId="31" xfId="118" quotePrefix="1" applyFont="1" applyBorder="1" applyAlignment="1">
      <alignment horizontal="left" vertical="top" wrapText="1" indent="5" shrinkToFit="1"/>
    </xf>
    <xf numFmtId="0" fontId="2" fillId="54" borderId="13" xfId="132" applyNumberFormat="1" applyFont="1" applyFill="1" applyBorder="1" applyAlignment="1">
      <alignment horizontal="left" wrapText="1" indent="7" shrinkToFit="1"/>
    </xf>
    <xf numFmtId="0" fontId="2" fillId="54" borderId="13" xfId="116" quotePrefix="1" applyFont="1" applyFill="1" applyBorder="1" applyAlignment="1">
      <alignment horizontal="left" vertical="center" wrapText="1" indent="4" shrinkToFit="1"/>
    </xf>
    <xf numFmtId="0" fontId="2" fillId="54" borderId="13" xfId="118" quotePrefix="1" applyFont="1" applyFill="1" applyBorder="1" applyAlignment="1">
      <alignment horizontal="left" vertical="center" wrapText="1" indent="5" shrinkToFit="1"/>
    </xf>
    <xf numFmtId="0" fontId="2" fillId="54" borderId="13" xfId="118" quotePrefix="1" applyFont="1" applyFill="1" applyBorder="1" applyAlignment="1">
      <alignment horizontal="left" vertical="center" wrapText="1" indent="6" shrinkToFit="1"/>
    </xf>
    <xf numFmtId="0" fontId="2" fillId="54" borderId="13" xfId="132" applyNumberFormat="1" applyFont="1" applyFill="1" applyBorder="1" applyAlignment="1">
      <alignment horizontal="left" vertical="top" wrapText="1" indent="3" shrinkToFit="1"/>
    </xf>
    <xf numFmtId="3" fontId="2" fillId="54" borderId="84" xfId="0" applyNumberFormat="1" applyFont="1" applyFill="1" applyBorder="1" applyAlignment="1">
      <alignment vertical="top"/>
    </xf>
    <xf numFmtId="0" fontId="2" fillId="54" borderId="13" xfId="118" applyFont="1" applyFill="1" applyBorder="1" applyAlignment="1">
      <alignment horizontal="left" vertical="center" wrapText="1" indent="5" shrinkToFit="1"/>
    </xf>
    <xf numFmtId="0" fontId="2" fillId="0" borderId="52" xfId="81" applyFont="1" applyBorder="1"/>
    <xf numFmtId="0" fontId="6" fillId="0" borderId="0" xfId="81" applyFont="1" applyFill="1" applyBorder="1" applyAlignment="1">
      <alignment horizontal="left" wrapText="1"/>
    </xf>
    <xf numFmtId="0" fontId="5" fillId="54" borderId="0" xfId="0" applyFont="1" applyFill="1" applyAlignment="1">
      <alignment horizontal="center" vertical="center"/>
    </xf>
    <xf numFmtId="164" fontId="28" fillId="0" borderId="91" xfId="81" applyNumberFormat="1" applyFont="1" applyFill="1" applyBorder="1" applyAlignment="1">
      <alignment wrapText="1"/>
    </xf>
    <xf numFmtId="0" fontId="28" fillId="0" borderId="80" xfId="57" applyFont="1" applyFill="1" applyBorder="1" applyAlignment="1">
      <alignment vertical="center" wrapText="1"/>
    </xf>
    <xf numFmtId="0" fontId="5" fillId="0" borderId="81" xfId="57" applyFont="1" applyFill="1" applyBorder="1" applyAlignment="1"/>
    <xf numFmtId="164" fontId="2" fillId="0" borderId="139" xfId="81" applyNumberFormat="1" applyFont="1" applyFill="1" applyBorder="1" applyAlignment="1">
      <alignment wrapText="1"/>
    </xf>
    <xf numFmtId="164" fontId="2" fillId="0" borderId="35" xfId="81" applyNumberFormat="1" applyFont="1" applyFill="1" applyBorder="1" applyAlignment="1">
      <alignment vertical="center" wrapText="1"/>
    </xf>
    <xf numFmtId="164" fontId="2" fillId="0" borderId="13" xfId="81" applyNumberFormat="1" applyFont="1" applyFill="1" applyBorder="1" applyAlignment="1">
      <alignment horizontal="right" wrapText="1"/>
    </xf>
    <xf numFmtId="164" fontId="5" fillId="56" borderId="31" xfId="81" applyNumberFormat="1" applyFont="1" applyFill="1" applyBorder="1" applyAlignment="1">
      <alignment vertical="center" wrapText="1"/>
    </xf>
    <xf numFmtId="164" fontId="5" fillId="56" borderId="35" xfId="81" applyNumberFormat="1" applyFont="1" applyFill="1" applyBorder="1" applyAlignment="1">
      <alignment vertical="top" wrapText="1"/>
    </xf>
    <xf numFmtId="164" fontId="2" fillId="56" borderId="13" xfId="81" applyNumberFormat="1" applyFont="1" applyFill="1" applyBorder="1" applyAlignment="1">
      <alignment horizontal="right" wrapText="1"/>
    </xf>
    <xf numFmtId="3" fontId="5" fillId="0" borderId="84" xfId="0" applyNumberFormat="1" applyFont="1" applyFill="1" applyBorder="1" applyAlignment="1">
      <alignment wrapText="1"/>
    </xf>
    <xf numFmtId="164" fontId="5" fillId="0" borderId="59" xfId="81" applyNumberFormat="1" applyFont="1" applyFill="1" applyBorder="1" applyAlignment="1">
      <alignment wrapText="1"/>
    </xf>
    <xf numFmtId="0" fontId="5" fillId="0" borderId="43" xfId="0" applyFont="1" applyBorder="1" applyAlignment="1">
      <alignment horizontal="left" vertical="top" wrapText="1" indent="2"/>
    </xf>
    <xf numFmtId="3" fontId="5" fillId="0" borderId="32" xfId="0" applyNumberFormat="1" applyFont="1" applyFill="1" applyBorder="1" applyAlignment="1"/>
    <xf numFmtId="164" fontId="5" fillId="0" borderId="34" xfId="81" applyNumberFormat="1" applyFont="1" applyBorder="1" applyAlignment="1">
      <alignment wrapText="1"/>
    </xf>
    <xf numFmtId="164" fontId="2" fillId="0" borderId="0" xfId="0" applyNumberFormat="1" applyFont="1" applyFill="1" applyAlignment="1">
      <alignment vertical="center"/>
    </xf>
    <xf numFmtId="3" fontId="2" fillId="0" borderId="84" xfId="0" applyNumberFormat="1" applyFont="1" applyFill="1" applyBorder="1" applyAlignment="1">
      <alignment wrapText="1"/>
    </xf>
    <xf numFmtId="3" fontId="2" fillId="0" borderId="13" xfId="0" applyNumberFormat="1" applyFont="1" applyFill="1" applyBorder="1" applyAlignment="1"/>
    <xf numFmtId="164" fontId="2" fillId="0" borderId="24" xfId="81" applyNumberFormat="1" applyFont="1" applyBorder="1" applyAlignment="1">
      <alignment wrapText="1"/>
    </xf>
    <xf numFmtId="3" fontId="5" fillId="0" borderId="13" xfId="0" applyNumberFormat="1" applyFont="1" applyFill="1" applyBorder="1" applyAlignment="1"/>
    <xf numFmtId="164" fontId="5" fillId="0" borderId="24" xfId="81" applyNumberFormat="1" applyFont="1" applyBorder="1" applyAlignment="1">
      <alignment wrapText="1"/>
    </xf>
    <xf numFmtId="0" fontId="2" fillId="0" borderId="31" xfId="116" quotePrefix="1" applyFont="1" applyBorder="1" applyAlignment="1">
      <alignment horizontal="left" vertical="center" wrapText="1" indent="3" shrinkToFit="1"/>
    </xf>
    <xf numFmtId="3" fontId="2" fillId="0" borderId="84" xfId="0" applyNumberFormat="1" applyFont="1" applyBorder="1" applyAlignment="1">
      <alignment wrapText="1"/>
    </xf>
    <xf numFmtId="3" fontId="2" fillId="0" borderId="87" xfId="0" applyNumberFormat="1" applyFont="1" applyFill="1" applyBorder="1" applyAlignment="1">
      <alignment wrapText="1"/>
    </xf>
    <xf numFmtId="0" fontId="2" fillId="0" borderId="84" xfId="0" applyFont="1" applyBorder="1" applyAlignment="1">
      <alignment wrapText="1"/>
    </xf>
    <xf numFmtId="0" fontId="2" fillId="0" borderId="87" xfId="0" applyFont="1" applyFill="1" applyBorder="1" applyAlignment="1">
      <alignment wrapText="1"/>
    </xf>
    <xf numFmtId="164" fontId="2" fillId="0" borderId="31" xfId="0" applyNumberFormat="1" applyFont="1" applyBorder="1" applyAlignment="1">
      <alignment horizontal="left" vertical="top" wrapText="1"/>
    </xf>
    <xf numFmtId="164" fontId="2" fillId="0" borderId="84" xfId="0" applyNumberFormat="1" applyFont="1" applyBorder="1" applyAlignment="1">
      <alignment wrapText="1"/>
    </xf>
    <xf numFmtId="164" fontId="2" fillId="0" borderId="87" xfId="0" applyNumberFormat="1" applyFont="1" applyBorder="1" applyAlignment="1">
      <alignment wrapText="1"/>
    </xf>
    <xf numFmtId="164" fontId="2" fillId="0" borderId="31" xfId="0" applyNumberFormat="1" applyFont="1" applyBorder="1" applyAlignment="1">
      <alignment vertical="top" wrapText="1"/>
    </xf>
    <xf numFmtId="3" fontId="2" fillId="0" borderId="13" xfId="0" applyNumberFormat="1" applyFont="1" applyFill="1" applyBorder="1" applyAlignment="1">
      <alignment wrapText="1"/>
    </xf>
    <xf numFmtId="3" fontId="2" fillId="0" borderId="13" xfId="0" applyNumberFormat="1" applyFont="1" applyFill="1" applyBorder="1" applyAlignment="1">
      <alignment vertical="top"/>
    </xf>
    <xf numFmtId="3" fontId="2" fillId="0" borderId="13" xfId="0" applyNumberFormat="1" applyFont="1" applyFill="1" applyBorder="1" applyAlignment="1">
      <alignment vertical="top" wrapText="1"/>
    </xf>
    <xf numFmtId="0" fontId="2" fillId="0" borderId="14" xfId="132" applyNumberFormat="1" applyFont="1" applyBorder="1" applyAlignment="1">
      <alignment horizontal="left" wrapText="1" indent="6" shrinkToFit="1"/>
    </xf>
    <xf numFmtId="164" fontId="2" fillId="0" borderId="84" xfId="0" applyNumberFormat="1" applyFont="1" applyFill="1" applyBorder="1" applyAlignment="1">
      <alignment wrapText="1"/>
    </xf>
    <xf numFmtId="164" fontId="2" fillId="0" borderId="87" xfId="0" applyNumberFormat="1" applyFont="1" applyFill="1" applyBorder="1" applyAlignment="1">
      <alignment wrapText="1"/>
    </xf>
    <xf numFmtId="0" fontId="2" fillId="0" borderId="124" xfId="132" applyNumberFormat="1" applyFont="1" applyBorder="1" applyAlignment="1">
      <alignment horizontal="left" wrapText="1" indent="6" shrinkToFit="1"/>
    </xf>
    <xf numFmtId="164" fontId="5" fillId="0" borderId="84" xfId="0" applyNumberFormat="1" applyFont="1" applyFill="1" applyBorder="1" applyAlignment="1">
      <alignment wrapText="1"/>
    </xf>
    <xf numFmtId="164" fontId="5" fillId="0" borderId="87" xfId="0" applyNumberFormat="1" applyFont="1" applyFill="1" applyBorder="1" applyAlignment="1">
      <alignment wrapText="1"/>
    </xf>
    <xf numFmtId="164" fontId="2" fillId="0" borderId="35" xfId="0" applyNumberFormat="1" applyFont="1" applyBorder="1" applyAlignment="1">
      <alignment vertical="top" wrapText="1"/>
    </xf>
    <xf numFmtId="164" fontId="5" fillId="0" borderId="13" xfId="0" applyNumberFormat="1" applyFont="1" applyBorder="1" applyAlignment="1">
      <alignment wrapText="1"/>
    </xf>
    <xf numFmtId="164" fontId="5" fillId="0" borderId="24" xfId="0" applyNumberFormat="1" applyFont="1" applyBorder="1" applyAlignment="1">
      <alignment wrapText="1"/>
    </xf>
    <xf numFmtId="164" fontId="5" fillId="54" borderId="31" xfId="81" applyNumberFormat="1" applyFont="1" applyFill="1" applyBorder="1" applyAlignment="1">
      <alignment horizontal="left" vertical="center" wrapText="1"/>
    </xf>
    <xf numFmtId="164" fontId="2" fillId="54" borderId="84" xfId="81" applyNumberFormat="1" applyFont="1" applyFill="1" applyBorder="1" applyAlignment="1">
      <alignment horizontal="right" wrapText="1"/>
    </xf>
    <xf numFmtId="164" fontId="5" fillId="54" borderId="35" xfId="0" applyNumberFormat="1" applyFont="1" applyFill="1" applyBorder="1" applyAlignment="1">
      <alignment horizontal="center" vertical="center" wrapText="1"/>
    </xf>
    <xf numFmtId="164" fontId="2" fillId="54" borderId="13" xfId="81" applyNumberFormat="1" applyFont="1" applyFill="1" applyBorder="1" applyAlignment="1">
      <alignment horizontal="right" wrapText="1"/>
    </xf>
    <xf numFmtId="164" fontId="2" fillId="54" borderId="24" xfId="81" applyNumberFormat="1" applyFont="1" applyFill="1" applyBorder="1" applyAlignment="1">
      <alignment wrapText="1"/>
    </xf>
    <xf numFmtId="0" fontId="5" fillId="0" borderId="38" xfId="0" applyFont="1" applyBorder="1" applyAlignment="1">
      <alignment vertical="center"/>
    </xf>
    <xf numFmtId="0" fontId="2" fillId="0" borderId="25" xfId="0" applyFont="1" applyBorder="1" applyAlignment="1"/>
    <xf numFmtId="0" fontId="2" fillId="0" borderId="42" xfId="0" applyFont="1" applyBorder="1" applyAlignment="1"/>
    <xf numFmtId="164" fontId="2" fillId="0" borderId="32" xfId="81" applyNumberFormat="1" applyFont="1" applyFill="1" applyBorder="1" applyAlignment="1">
      <alignment horizontal="right" wrapText="1"/>
    </xf>
    <xf numFmtId="0" fontId="5" fillId="0" borderId="31" xfId="0" applyFont="1" applyBorder="1" applyAlignment="1">
      <alignment horizontal="left" vertical="top" wrapText="1" indent="2"/>
    </xf>
    <xf numFmtId="0" fontId="2" fillId="0" borderId="31" xfId="0" applyFont="1" applyBorder="1" applyAlignment="1">
      <alignment horizontal="left" vertical="top" wrapText="1" indent="3"/>
    </xf>
    <xf numFmtId="0" fontId="2" fillId="0" borderId="31" xfId="0" applyFont="1" applyBorder="1" applyAlignment="1">
      <alignment horizontal="left" vertical="top" wrapText="1" indent="4"/>
    </xf>
    <xf numFmtId="164" fontId="125" fillId="0" borderId="0" xfId="81" applyNumberFormat="1" applyFont="1" applyFill="1" applyBorder="1" applyAlignment="1">
      <alignment vertical="center" wrapText="1"/>
    </xf>
    <xf numFmtId="164" fontId="2" fillId="0" borderId="0" xfId="0" applyNumberFormat="1" applyFont="1" applyAlignment="1">
      <alignment vertical="center"/>
    </xf>
    <xf numFmtId="0" fontId="2" fillId="0" borderId="31" xfId="0" applyFont="1" applyBorder="1" applyAlignment="1">
      <alignment horizontal="left" wrapText="1" indent="3"/>
    </xf>
    <xf numFmtId="0" fontId="2" fillId="0" borderId="31" xfId="78" applyFont="1" applyFill="1" applyBorder="1" applyAlignment="1">
      <alignment horizontal="left" wrapText="1" indent="4"/>
    </xf>
    <xf numFmtId="0" fontId="2" fillId="0" borderId="31" xfId="78" applyFont="1" applyFill="1" applyBorder="1" applyAlignment="1">
      <alignment horizontal="left" wrapText="1" indent="5"/>
    </xf>
    <xf numFmtId="0" fontId="2" fillId="0" borderId="84" xfId="0" applyFont="1" applyFill="1" applyBorder="1" applyAlignment="1"/>
    <xf numFmtId="0" fontId="2" fillId="0" borderId="87" xfId="0" applyFont="1" applyFill="1" applyBorder="1" applyAlignment="1"/>
    <xf numFmtId="164" fontId="2" fillId="0" borderId="31" xfId="0" applyNumberFormat="1" applyFont="1" applyFill="1" applyBorder="1" applyAlignment="1">
      <alignment vertical="center" wrapText="1"/>
    </xf>
    <xf numFmtId="0" fontId="5" fillId="0" borderId="31" xfId="78" applyFont="1" applyFill="1" applyBorder="1" applyAlignment="1">
      <alignment vertical="center" wrapText="1"/>
    </xf>
    <xf numFmtId="164" fontId="5" fillId="0" borderId="87" xfId="81" applyNumberFormat="1" applyFont="1" applyFill="1" applyBorder="1" applyAlignment="1"/>
    <xf numFmtId="0" fontId="2" fillId="0" borderId="31" xfId="78" applyFont="1" applyFill="1" applyBorder="1" applyAlignment="1">
      <alignment vertical="center" wrapText="1"/>
    </xf>
    <xf numFmtId="164" fontId="2" fillId="0" borderId="87" xfId="81" applyNumberFormat="1" applyFont="1" applyFill="1" applyBorder="1" applyAlignment="1">
      <alignment horizontal="right"/>
    </xf>
    <xf numFmtId="0" fontId="6" fillId="0" borderId="80" xfId="81" applyFont="1" applyFill="1" applyBorder="1" applyAlignment="1">
      <alignment horizontal="left" vertical="top" wrapText="1"/>
    </xf>
    <xf numFmtId="0" fontId="5" fillId="0" borderId="0" xfId="81" applyFont="1" applyFill="1" applyBorder="1" applyAlignment="1">
      <alignment vertical="center" wrapText="1"/>
    </xf>
    <xf numFmtId="0" fontId="5" fillId="0" borderId="104" xfId="81" applyFont="1" applyFill="1" applyBorder="1" applyAlignment="1">
      <alignment horizontal="left" vertical="center" wrapText="1"/>
    </xf>
    <xf numFmtId="0" fontId="6" fillId="0" borderId="104" xfId="81" applyFont="1" applyFill="1" applyBorder="1" applyAlignment="1">
      <alignment horizontal="left" vertical="top" wrapText="1"/>
    </xf>
    <xf numFmtId="0" fontId="6" fillId="0" borderId="104" xfId="81" applyFont="1" applyFill="1" applyBorder="1" applyAlignment="1">
      <alignment horizontal="left" wrapText="1"/>
    </xf>
    <xf numFmtId="0" fontId="28" fillId="0" borderId="80" xfId="57" applyFont="1" applyFill="1" applyBorder="1" applyAlignment="1">
      <alignment vertical="top" wrapText="1"/>
    </xf>
    <xf numFmtId="0" fontId="5" fillId="0" borderId="92" xfId="57" applyFont="1" applyFill="1" applyBorder="1" applyAlignment="1"/>
    <xf numFmtId="164" fontId="5" fillId="0" borderId="84" xfId="0" applyNumberFormat="1" applyFont="1" applyBorder="1" applyAlignment="1">
      <alignment wrapText="1"/>
    </xf>
    <xf numFmtId="164" fontId="5" fillId="0" borderId="87" xfId="0" applyNumberFormat="1" applyFont="1" applyBorder="1" applyAlignment="1">
      <alignment wrapText="1"/>
    </xf>
    <xf numFmtId="164" fontId="6" fillId="54" borderId="31" xfId="81" applyNumberFormat="1" applyFont="1" applyFill="1" applyBorder="1" applyAlignment="1">
      <alignment vertical="top" wrapText="1"/>
    </xf>
    <xf numFmtId="0" fontId="2" fillId="0" borderId="84" xfId="0" applyFont="1" applyBorder="1" applyAlignment="1"/>
    <xf numFmtId="0" fontId="2" fillId="0" borderId="87" xfId="0" applyFont="1" applyBorder="1" applyAlignment="1"/>
    <xf numFmtId="0" fontId="5" fillId="0" borderId="56" xfId="0" applyFont="1" applyBorder="1" applyAlignment="1">
      <alignment horizontal="left" vertical="top" wrapText="1" indent="2"/>
    </xf>
    <xf numFmtId="3" fontId="5" fillId="0" borderId="33" xfId="0" applyNumberFormat="1" applyFont="1" applyFill="1" applyBorder="1" applyAlignment="1">
      <alignment wrapText="1"/>
    </xf>
    <xf numFmtId="0" fontId="5" fillId="0" borderId="52" xfId="0" applyFont="1" applyBorder="1" applyAlignment="1">
      <alignment horizontal="left" vertical="top" wrapText="1" indent="2"/>
    </xf>
    <xf numFmtId="3" fontId="5" fillId="0" borderId="59" xfId="0" applyNumberFormat="1" applyFont="1" applyFill="1" applyBorder="1" applyAlignment="1">
      <alignment wrapText="1"/>
    </xf>
    <xf numFmtId="3" fontId="2" fillId="0" borderId="33" xfId="0" applyNumberFormat="1" applyFont="1" applyFill="1" applyBorder="1" applyAlignment="1">
      <alignment wrapText="1"/>
    </xf>
    <xf numFmtId="0" fontId="2" fillId="0" borderId="56" xfId="78" applyFont="1" applyFill="1" applyBorder="1" applyAlignment="1">
      <alignment horizontal="left" vertical="top" wrapText="1" indent="3"/>
    </xf>
    <xf numFmtId="164" fontId="2" fillId="0" borderId="87" xfId="81" applyNumberFormat="1" applyFont="1" applyBorder="1" applyAlignment="1">
      <alignment wrapText="1"/>
    </xf>
    <xf numFmtId="0" fontId="2" fillId="0" borderId="31" xfId="78" applyFont="1" applyFill="1" applyBorder="1" applyAlignment="1">
      <alignment horizontal="left" vertical="top" wrapText="1" indent="5"/>
    </xf>
    <xf numFmtId="0" fontId="2" fillId="0" borderId="31" xfId="78" applyFont="1" applyFill="1" applyBorder="1" applyAlignment="1">
      <alignment horizontal="left" vertical="top" wrapText="1" indent="4"/>
    </xf>
    <xf numFmtId="3" fontId="2" fillId="0" borderId="84" xfId="0" applyNumberFormat="1" applyFont="1" applyFill="1" applyBorder="1" applyAlignment="1">
      <alignment vertical="top" wrapText="1"/>
    </xf>
    <xf numFmtId="164" fontId="2" fillId="0" borderId="87" xfId="81" applyNumberFormat="1" applyFont="1" applyFill="1" applyBorder="1" applyAlignment="1">
      <alignment vertical="top" wrapText="1"/>
    </xf>
    <xf numFmtId="0" fontId="2" fillId="0" borderId="31" xfId="78" applyFont="1" applyFill="1" applyBorder="1" applyAlignment="1">
      <alignment horizontal="left" vertical="top" wrapText="1" indent="6"/>
    </xf>
    <xf numFmtId="0" fontId="2" fillId="0" borderId="31" xfId="78" applyFont="1" applyFill="1" applyBorder="1" applyAlignment="1">
      <alignment horizontal="left" vertical="top" wrapText="1" indent="7"/>
    </xf>
    <xf numFmtId="0" fontId="2" fillId="0" borderId="84" xfId="0" applyFont="1" applyFill="1" applyBorder="1" applyAlignment="1">
      <alignment wrapText="1"/>
    </xf>
    <xf numFmtId="0" fontId="2" fillId="0" borderId="38" xfId="0" applyFont="1" applyBorder="1" applyAlignment="1">
      <alignment horizontal="left" vertical="top" wrapText="1" indent="4"/>
    </xf>
    <xf numFmtId="0" fontId="2" fillId="0" borderId="31" xfId="78" applyFont="1" applyFill="1" applyBorder="1" applyAlignment="1">
      <alignment horizontal="left" vertical="center" wrapText="1" indent="4"/>
    </xf>
    <xf numFmtId="3" fontId="5" fillId="0" borderId="87" xfId="0" applyNumberFormat="1" applyFont="1" applyFill="1" applyBorder="1" applyAlignment="1">
      <alignment wrapText="1"/>
    </xf>
    <xf numFmtId="0" fontId="2" fillId="0" borderId="31" xfId="0" applyFont="1" applyFill="1" applyBorder="1" applyAlignment="1">
      <alignment horizontal="left" vertical="top" wrapText="1" indent="6"/>
    </xf>
    <xf numFmtId="3" fontId="2" fillId="0" borderId="87" xfId="0" applyNumberFormat="1" applyFont="1" applyBorder="1" applyAlignment="1">
      <alignment wrapText="1"/>
    </xf>
    <xf numFmtId="0" fontId="2" fillId="0" borderId="38" xfId="0" applyFont="1" applyFill="1" applyBorder="1" applyAlignment="1">
      <alignment horizontal="left" vertical="top" wrapText="1" indent="6"/>
    </xf>
    <xf numFmtId="3" fontId="2" fillId="0" borderId="88" xfId="0" applyNumberFormat="1" applyFont="1" applyFill="1" applyBorder="1" applyAlignment="1">
      <alignment vertical="top" wrapText="1"/>
    </xf>
    <xf numFmtId="0" fontId="2" fillId="0" borderId="56" xfId="0" applyFont="1" applyFill="1" applyBorder="1" applyAlignment="1">
      <alignment horizontal="left" vertical="center" wrapText="1" indent="5"/>
    </xf>
    <xf numFmtId="0" fontId="2" fillId="0" borderId="56" xfId="0" applyFont="1" applyFill="1" applyBorder="1" applyAlignment="1">
      <alignment horizontal="left" vertical="top" wrapText="1" indent="4"/>
    </xf>
    <xf numFmtId="0" fontId="2" fillId="0" borderId="27" xfId="0" applyFont="1" applyBorder="1" applyAlignment="1">
      <alignment wrapText="1"/>
    </xf>
    <xf numFmtId="0" fontId="2" fillId="0" borderId="60" xfId="0" applyFont="1" applyFill="1" applyBorder="1" applyAlignment="1">
      <alignment wrapText="1"/>
    </xf>
    <xf numFmtId="0" fontId="2" fillId="0" borderId="41" xfId="0" applyFont="1" applyFill="1" applyBorder="1" applyAlignment="1">
      <alignment horizontal="left" vertical="top" wrapText="1" indent="5"/>
    </xf>
    <xf numFmtId="3" fontId="2" fillId="0" borderId="27" xfId="0" applyNumberFormat="1" applyFont="1" applyFill="1" applyBorder="1" applyAlignment="1">
      <alignment wrapText="1"/>
    </xf>
    <xf numFmtId="3" fontId="2" fillId="0" borderId="60" xfId="0" applyNumberFormat="1" applyFont="1" applyBorder="1" applyAlignment="1">
      <alignment wrapText="1"/>
    </xf>
    <xf numFmtId="0" fontId="28" fillId="0" borderId="78" xfId="0" applyFont="1" applyBorder="1" applyAlignment="1">
      <alignment vertical="center" wrapText="1"/>
    </xf>
    <xf numFmtId="0" fontId="28" fillId="0" borderId="92" xfId="57" applyFont="1" applyFill="1" applyBorder="1" applyAlignment="1"/>
    <xf numFmtId="164" fontId="5" fillId="54" borderId="59" xfId="81" applyNumberFormat="1" applyFont="1" applyFill="1" applyBorder="1" applyAlignment="1">
      <alignment wrapText="1"/>
    </xf>
    <xf numFmtId="0" fontId="5" fillId="0" borderId="31" xfId="112" quotePrefix="1" applyFont="1" applyBorder="1" applyAlignment="1">
      <alignment horizontal="left" vertical="top" wrapText="1" indent="2" shrinkToFit="1"/>
    </xf>
    <xf numFmtId="0" fontId="2" fillId="0" borderId="31" xfId="112" quotePrefix="1" applyFont="1" applyBorder="1" applyAlignment="1">
      <alignment horizontal="left" vertical="center" wrapText="1" indent="2" shrinkToFit="1"/>
    </xf>
    <xf numFmtId="0" fontId="2" fillId="0" borderId="31" xfId="114" quotePrefix="1" applyFont="1" applyBorder="1" applyAlignment="1">
      <alignment horizontal="left" vertical="top" wrapText="1" indent="3" shrinkToFit="1"/>
    </xf>
    <xf numFmtId="0" fontId="2" fillId="0" borderId="31" xfId="116" quotePrefix="1" applyFont="1" applyBorder="1" applyAlignment="1">
      <alignment horizontal="left" vertical="center" wrapText="1" indent="5" shrinkToFit="1"/>
    </xf>
    <xf numFmtId="0" fontId="2" fillId="0" borderId="13" xfId="116" quotePrefix="1" applyFont="1" applyBorder="1" applyAlignment="1">
      <alignment horizontal="left" vertical="center" wrapText="1" indent="6" shrinkToFit="1"/>
    </xf>
    <xf numFmtId="3" fontId="2" fillId="0" borderId="87" xfId="0" applyNumberFormat="1" applyFont="1" applyFill="1" applyBorder="1" applyAlignment="1">
      <alignment vertical="top" wrapText="1"/>
    </xf>
    <xf numFmtId="0" fontId="2" fillId="0" borderId="13" xfId="132" applyNumberFormat="1" applyFont="1" applyBorder="1" applyAlignment="1">
      <alignment horizontal="left" vertical="top" wrapText="1" indent="4" shrinkToFit="1"/>
    </xf>
    <xf numFmtId="164" fontId="2" fillId="0" borderId="24" xfId="81" applyNumberFormat="1" applyFont="1" applyBorder="1" applyAlignment="1">
      <alignment vertical="top" wrapText="1"/>
    </xf>
    <xf numFmtId="164" fontId="5" fillId="54" borderId="13" xfId="0" applyNumberFormat="1" applyFont="1" applyFill="1" applyBorder="1" applyAlignment="1">
      <alignment horizontal="center" wrapText="1"/>
    </xf>
    <xf numFmtId="164" fontId="2" fillId="54" borderId="88" xfId="81" applyNumberFormat="1" applyFont="1" applyFill="1" applyBorder="1" applyAlignment="1">
      <alignment horizontal="right" wrapText="1"/>
    </xf>
    <xf numFmtId="164" fontId="5" fillId="54" borderId="35" xfId="0" applyNumberFormat="1" applyFont="1" applyFill="1" applyBorder="1" applyAlignment="1">
      <alignment horizontal="center" wrapText="1"/>
    </xf>
    <xf numFmtId="0" fontId="2" fillId="0" borderId="24" xfId="0" applyFont="1" applyBorder="1" applyAlignment="1"/>
    <xf numFmtId="3" fontId="5" fillId="0" borderId="84" xfId="0" applyNumberFormat="1" applyFont="1" applyFill="1" applyBorder="1" applyAlignment="1">
      <alignment vertical="top" wrapText="1"/>
    </xf>
    <xf numFmtId="164" fontId="5" fillId="54" borderId="59" xfId="81" applyNumberFormat="1" applyFont="1" applyFill="1" applyBorder="1" applyAlignment="1">
      <alignment vertical="top" wrapText="1"/>
    </xf>
    <xf numFmtId="0" fontId="5" fillId="0" borderId="58" xfId="0" applyFont="1" applyBorder="1" applyAlignment="1">
      <alignment horizontal="left" vertical="center" wrapText="1" indent="2"/>
    </xf>
    <xf numFmtId="164" fontId="5" fillId="0" borderId="34" xfId="81" applyNumberFormat="1" applyFont="1" applyBorder="1" applyAlignment="1"/>
    <xf numFmtId="164" fontId="2" fillId="54" borderId="87" xfId="81" applyNumberFormat="1" applyFont="1" applyFill="1" applyBorder="1" applyAlignment="1">
      <alignment vertical="top" wrapText="1"/>
    </xf>
    <xf numFmtId="164" fontId="5" fillId="0" borderId="87" xfId="81" applyNumberFormat="1" applyFont="1" applyFill="1" applyBorder="1" applyAlignment="1">
      <alignment vertical="top" wrapText="1"/>
    </xf>
    <xf numFmtId="0" fontId="2" fillId="0" borderId="88" xfId="78" applyFont="1" applyFill="1" applyBorder="1" applyAlignment="1">
      <alignment horizontal="left" vertical="center" wrapText="1" indent="5"/>
    </xf>
    <xf numFmtId="0" fontId="2" fillId="0" borderId="88" xfId="78" applyFont="1" applyFill="1" applyBorder="1" applyAlignment="1">
      <alignment horizontal="left" vertical="center" wrapText="1" indent="6"/>
    </xf>
    <xf numFmtId="0" fontId="2" fillId="0" borderId="88" xfId="78" applyFont="1" applyFill="1" applyBorder="1" applyAlignment="1">
      <alignment horizontal="left" vertical="center" wrapText="1" indent="7"/>
    </xf>
    <xf numFmtId="3" fontId="2" fillId="0" borderId="84" xfId="0" applyNumberFormat="1" applyFont="1" applyBorder="1" applyAlignment="1">
      <alignment vertical="top" wrapText="1"/>
    </xf>
    <xf numFmtId="164" fontId="2" fillId="0" borderId="84" xfId="0" applyNumberFormat="1" applyFont="1" applyBorder="1" applyAlignment="1">
      <alignment vertical="top" wrapText="1"/>
    </xf>
    <xf numFmtId="164" fontId="2" fillId="0" borderId="87" xfId="0" applyNumberFormat="1" applyFont="1" applyBorder="1" applyAlignment="1">
      <alignment vertical="top" wrapText="1"/>
    </xf>
    <xf numFmtId="0" fontId="5" fillId="0" borderId="89" xfId="0" applyFont="1" applyBorder="1" applyAlignment="1">
      <alignment horizontal="left" vertical="center" wrapText="1" indent="2"/>
    </xf>
    <xf numFmtId="3" fontId="5" fillId="0" borderId="13" xfId="0" applyNumberFormat="1" applyFont="1" applyFill="1" applyBorder="1" applyAlignment="1">
      <alignment vertical="top"/>
    </xf>
    <xf numFmtId="164" fontId="5" fillId="0" borderId="24" xfId="81" applyNumberFormat="1" applyFont="1" applyBorder="1" applyAlignment="1"/>
    <xf numFmtId="0" fontId="2" fillId="0" borderId="89" xfId="78" applyFont="1" applyFill="1" applyBorder="1" applyAlignment="1">
      <alignment horizontal="left" vertical="center" wrapText="1" indent="4"/>
    </xf>
    <xf numFmtId="0" fontId="2" fillId="0" borderId="89" xfId="78" applyFont="1" applyFill="1" applyBorder="1" applyAlignment="1">
      <alignment horizontal="left" vertical="center" wrapText="1" indent="5"/>
    </xf>
    <xf numFmtId="0" fontId="2" fillId="0" borderId="89" xfId="78" applyFont="1" applyFill="1" applyBorder="1" applyAlignment="1">
      <alignment horizontal="left" vertical="center" wrapText="1" indent="6"/>
    </xf>
    <xf numFmtId="0" fontId="2" fillId="0" borderId="89" xfId="78" applyFont="1" applyFill="1" applyBorder="1" applyAlignment="1">
      <alignment horizontal="left" vertical="top" wrapText="1" indent="5"/>
    </xf>
    <xf numFmtId="0" fontId="2" fillId="0" borderId="89" xfId="78" applyFont="1" applyFill="1" applyBorder="1" applyAlignment="1">
      <alignment horizontal="left" vertical="top" wrapText="1" indent="4"/>
    </xf>
    <xf numFmtId="164" fontId="2" fillId="0" borderId="24" xfId="81" applyNumberFormat="1" applyFont="1" applyFill="1" applyBorder="1" applyAlignment="1">
      <alignment vertical="top"/>
    </xf>
    <xf numFmtId="164" fontId="2" fillId="0" borderId="24" xfId="81" applyNumberFormat="1" applyFont="1" applyFill="1" applyBorder="1" applyAlignment="1">
      <alignment horizontal="right"/>
    </xf>
    <xf numFmtId="0" fontId="2" fillId="0" borderId="125" xfId="132" applyNumberFormat="1" applyFont="1" applyBorder="1" applyAlignment="1">
      <alignment horizontal="left" wrapText="1" indent="6" shrinkToFit="1"/>
    </xf>
    <xf numFmtId="0" fontId="5" fillId="0" borderId="13" xfId="132" applyNumberFormat="1" applyFont="1" applyBorder="1" applyAlignment="1">
      <alignment horizontal="left" wrapText="1" indent="2" shrinkToFit="1"/>
    </xf>
    <xf numFmtId="164" fontId="5" fillId="0" borderId="24" xfId="81" applyNumberFormat="1" applyFont="1" applyFill="1" applyBorder="1" applyAlignment="1">
      <alignment wrapText="1"/>
    </xf>
    <xf numFmtId="3" fontId="2" fillId="0" borderId="84" xfId="132" applyNumberFormat="1" applyFont="1" applyBorder="1" applyAlignment="1">
      <alignment horizontal="right" vertical="top" wrapText="1" indent="1" shrinkToFit="1"/>
    </xf>
    <xf numFmtId="3" fontId="2" fillId="0" borderId="24" xfId="0" applyNumberFormat="1" applyFont="1" applyFill="1" applyBorder="1" applyAlignment="1">
      <alignment wrapText="1"/>
    </xf>
    <xf numFmtId="0" fontId="2" fillId="0" borderId="24" xfId="0" applyFont="1" applyFill="1" applyBorder="1" applyAlignment="1">
      <alignment wrapText="1"/>
    </xf>
    <xf numFmtId="164" fontId="2" fillId="0" borderId="24" xfId="0" applyNumberFormat="1" applyFont="1" applyFill="1" applyBorder="1" applyAlignment="1">
      <alignment wrapText="1"/>
    </xf>
    <xf numFmtId="3" fontId="5" fillId="0" borderId="87" xfId="0" applyNumberFormat="1" applyFont="1" applyFill="1" applyBorder="1" applyAlignment="1">
      <alignment vertical="top" wrapText="1"/>
    </xf>
    <xf numFmtId="0" fontId="2" fillId="0" borderId="13" xfId="132" applyNumberFormat="1" applyFont="1" applyBorder="1" applyAlignment="1">
      <alignment horizontal="left" vertical="top" wrapText="1" indent="6" shrinkToFit="1"/>
    </xf>
    <xf numFmtId="164" fontId="2" fillId="0" borderId="87" xfId="81" applyNumberFormat="1" applyFont="1" applyBorder="1" applyAlignment="1">
      <alignment vertical="top" wrapText="1"/>
    </xf>
    <xf numFmtId="164" fontId="5" fillId="54" borderId="24" xfId="81" applyNumberFormat="1" applyFont="1" applyFill="1" applyBorder="1" applyAlignment="1">
      <alignment wrapText="1"/>
    </xf>
    <xf numFmtId="164" fontId="2" fillId="54" borderId="24" xfId="0" applyNumberFormat="1" applyFont="1" applyFill="1" applyBorder="1" applyAlignment="1">
      <alignment wrapText="1"/>
    </xf>
    <xf numFmtId="3" fontId="2" fillId="54" borderId="24" xfId="0" applyNumberFormat="1" applyFont="1" applyFill="1" applyBorder="1" applyAlignment="1">
      <alignment wrapText="1"/>
    </xf>
    <xf numFmtId="164" fontId="2" fillId="0" borderId="24" xfId="0" applyNumberFormat="1" applyFont="1" applyBorder="1" applyAlignment="1">
      <alignment wrapText="1"/>
    </xf>
    <xf numFmtId="3" fontId="2" fillId="0" borderId="25" xfId="0" applyNumberFormat="1" applyFont="1" applyFill="1" applyBorder="1" applyAlignment="1">
      <alignment wrapText="1"/>
    </xf>
    <xf numFmtId="3" fontId="2" fillId="0" borderId="42" xfId="0" applyNumberFormat="1" applyFont="1" applyBorder="1" applyAlignment="1">
      <alignment wrapText="1"/>
    </xf>
    <xf numFmtId="0" fontId="2" fillId="0" borderId="38" xfId="0" applyFont="1" applyFill="1" applyBorder="1" applyAlignment="1">
      <alignment horizontal="left" vertical="top" wrapText="1" indent="5"/>
    </xf>
    <xf numFmtId="0" fontId="2" fillId="0" borderId="61" xfId="0" applyFont="1" applyFill="1" applyBorder="1" applyAlignment="1">
      <alignment horizontal="left" vertical="top" wrapText="1" indent="5"/>
    </xf>
    <xf numFmtId="0" fontId="2" fillId="0" borderId="13" xfId="132" applyNumberFormat="1" applyFont="1" applyBorder="1" applyAlignment="1">
      <alignment horizontal="left" wrapText="1" shrinkToFit="1"/>
    </xf>
    <xf numFmtId="0" fontId="2" fillId="0" borderId="13" xfId="132" applyNumberFormat="1" applyFont="1" applyBorder="1" applyAlignment="1">
      <alignment horizontal="left" wrapText="1" indent="2" shrinkToFit="1"/>
    </xf>
    <xf numFmtId="0" fontId="2" fillId="0" borderId="32" xfId="0" applyFont="1" applyFill="1" applyBorder="1" applyAlignment="1">
      <alignment vertical="top" wrapText="1"/>
    </xf>
    <xf numFmtId="3" fontId="2" fillId="0" borderId="33" xfId="0" applyNumberFormat="1" applyFont="1" applyBorder="1" applyAlignment="1">
      <alignment horizontal="right" wrapText="1"/>
    </xf>
    <xf numFmtId="0" fontId="2" fillId="0" borderId="34" xfId="0" applyFont="1" applyFill="1" applyBorder="1" applyAlignment="1">
      <alignment wrapText="1"/>
    </xf>
    <xf numFmtId="0" fontId="2" fillId="0" borderId="50" xfId="0" applyFont="1" applyFill="1" applyBorder="1" applyAlignment="1">
      <alignment horizontal="left" vertical="top" wrapText="1" indent="5"/>
    </xf>
    <xf numFmtId="3" fontId="2" fillId="0" borderId="59" xfId="0" applyNumberFormat="1" applyFont="1" applyBorder="1" applyAlignment="1">
      <alignment wrapText="1"/>
    </xf>
    <xf numFmtId="0" fontId="2" fillId="0" borderId="44" xfId="0" applyFont="1" applyFill="1" applyBorder="1" applyAlignment="1">
      <alignment vertical="top" wrapText="1"/>
    </xf>
    <xf numFmtId="0" fontId="2" fillId="0" borderId="53" xfId="0" applyFont="1" applyBorder="1" applyAlignment="1">
      <alignment wrapText="1"/>
    </xf>
    <xf numFmtId="0" fontId="2" fillId="0" borderId="54" xfId="0" applyFont="1" applyFill="1" applyBorder="1" applyAlignment="1">
      <alignment wrapText="1"/>
    </xf>
    <xf numFmtId="0" fontId="2" fillId="0" borderId="140" xfId="0" applyFont="1" applyFill="1" applyBorder="1" applyAlignment="1">
      <alignment horizontal="left" vertical="top" wrapText="1" indent="5"/>
    </xf>
    <xf numFmtId="3" fontId="2" fillId="0" borderId="53" xfId="0" applyNumberFormat="1" applyFont="1" applyFill="1" applyBorder="1" applyAlignment="1">
      <alignment wrapText="1"/>
    </xf>
    <xf numFmtId="3" fontId="2" fillId="0" borderId="62" xfId="0" applyNumberFormat="1" applyFont="1" applyBorder="1" applyAlignment="1">
      <alignment wrapText="1"/>
    </xf>
    <xf numFmtId="0" fontId="28" fillId="0" borderId="78" xfId="57" applyFont="1" applyFill="1" applyBorder="1" applyAlignment="1">
      <alignment vertical="center" wrapText="1"/>
    </xf>
    <xf numFmtId="49" fontId="2" fillId="0" borderId="0" xfId="0" applyNumberFormat="1" applyFont="1" applyAlignment="1">
      <alignment vertical="top"/>
    </xf>
    <xf numFmtId="164" fontId="5" fillId="56" borderId="31" xfId="81" applyNumberFormat="1" applyFont="1" applyFill="1" applyBorder="1" applyAlignment="1">
      <alignment vertical="top" wrapText="1"/>
    </xf>
    <xf numFmtId="3" fontId="2" fillId="0" borderId="24" xfId="0" applyNumberFormat="1" applyFont="1" applyBorder="1" applyAlignment="1">
      <alignment wrapText="1"/>
    </xf>
    <xf numFmtId="3" fontId="2" fillId="0" borderId="26" xfId="0" applyNumberFormat="1" applyFont="1" applyBorder="1" applyAlignment="1">
      <alignment wrapText="1"/>
    </xf>
    <xf numFmtId="0" fontId="2" fillId="0" borderId="87" xfId="81" applyFont="1" applyFill="1" applyBorder="1" applyAlignment="1"/>
    <xf numFmtId="0" fontId="5" fillId="0" borderId="35" xfId="0" applyFont="1" applyBorder="1" applyAlignment="1">
      <alignment horizontal="left" vertical="center" wrapText="1" indent="2"/>
    </xf>
    <xf numFmtId="0" fontId="2" fillId="0" borderId="35" xfId="0" applyFont="1" applyBorder="1" applyAlignment="1">
      <alignment horizontal="left" vertical="center" wrapText="1" indent="3"/>
    </xf>
    <xf numFmtId="0" fontId="2" fillId="0" borderId="35" xfId="0" applyFont="1" applyBorder="1" applyAlignment="1">
      <alignment horizontal="left" vertical="center" wrapText="1" indent="4"/>
    </xf>
    <xf numFmtId="0" fontId="2" fillId="0" borderId="35" xfId="78" applyFont="1" applyFill="1" applyBorder="1" applyAlignment="1">
      <alignment horizontal="left" vertical="center" wrapText="1" indent="4"/>
    </xf>
    <xf numFmtId="0" fontId="2" fillId="0" borderId="35" xfId="78" applyFont="1" applyFill="1" applyBorder="1" applyAlignment="1">
      <alignment horizontal="left" vertical="center" wrapText="1" indent="5"/>
    </xf>
    <xf numFmtId="0" fontId="2" fillId="0" borderId="35" xfId="78" applyFont="1" applyFill="1" applyBorder="1" applyAlignment="1">
      <alignment horizontal="left" vertical="center" wrapText="1" indent="6"/>
    </xf>
    <xf numFmtId="164" fontId="2" fillId="0" borderId="24" xfId="81" applyNumberFormat="1" applyFont="1" applyFill="1" applyBorder="1" applyAlignment="1"/>
    <xf numFmtId="3" fontId="2" fillId="0" borderId="102" xfId="0" applyNumberFormat="1" applyFont="1" applyBorder="1" applyAlignment="1">
      <alignment vertical="top"/>
    </xf>
    <xf numFmtId="0" fontId="2" fillId="0" borderId="80" xfId="0" applyFont="1" applyFill="1" applyBorder="1" applyAlignment="1">
      <alignment horizontal="left" vertical="top" wrapText="1"/>
    </xf>
    <xf numFmtId="0" fontId="2" fillId="0" borderId="80" xfId="0" applyFont="1" applyFill="1" applyBorder="1" applyAlignment="1">
      <alignment horizontal="left" wrapText="1"/>
    </xf>
    <xf numFmtId="0" fontId="2" fillId="0" borderId="0" xfId="0" applyFont="1" applyFill="1" applyBorder="1" applyAlignment="1">
      <alignment horizontal="left" vertical="top" wrapText="1"/>
    </xf>
    <xf numFmtId="0" fontId="2" fillId="0" borderId="0" xfId="0" applyFont="1" applyFill="1" applyBorder="1" applyAlignment="1">
      <alignment horizontal="left" wrapText="1"/>
    </xf>
    <xf numFmtId="0" fontId="2" fillId="0" borderId="104" xfId="0" applyFont="1" applyFill="1" applyBorder="1" applyAlignment="1">
      <alignment horizontal="left" wrapText="1"/>
    </xf>
    <xf numFmtId="164" fontId="2" fillId="0" borderId="31" xfId="0" applyNumberFormat="1" applyFont="1" applyFill="1" applyBorder="1" applyAlignment="1">
      <alignment vertical="top" wrapText="1"/>
    </xf>
    <xf numFmtId="164" fontId="6" fillId="0" borderId="31" xfId="81" applyNumberFormat="1" applyFont="1" applyFill="1" applyBorder="1" applyAlignment="1">
      <alignment vertical="top" wrapText="1"/>
    </xf>
    <xf numFmtId="3" fontId="2" fillId="0" borderId="24" xfId="0" applyNumberFormat="1" applyFont="1" applyFill="1" applyBorder="1" applyAlignment="1">
      <alignment vertical="top" wrapText="1"/>
    </xf>
    <xf numFmtId="3" fontId="2" fillId="0" borderId="87" xfId="0" applyNumberFormat="1" applyFont="1" applyBorder="1" applyAlignment="1">
      <alignment vertical="top" wrapText="1"/>
    </xf>
    <xf numFmtId="164" fontId="51" fillId="0" borderId="0" xfId="57" applyNumberFormat="1" applyFont="1" applyFill="1" applyAlignment="1">
      <alignment vertical="center" wrapText="1"/>
    </xf>
    <xf numFmtId="0" fontId="30" fillId="0" borderId="0" xfId="57" applyFont="1" applyFill="1" applyAlignment="1">
      <alignment horizontal="center" vertical="center" wrapText="1"/>
    </xf>
    <xf numFmtId="0" fontId="31" fillId="0" borderId="0" xfId="57" applyFont="1" applyFill="1" applyAlignment="1">
      <alignment vertical="center" wrapText="1"/>
    </xf>
    <xf numFmtId="164" fontId="51" fillId="0" borderId="0" xfId="57" applyNumberFormat="1" applyFont="1" applyFill="1" applyAlignment="1">
      <alignment horizontal="center" vertical="center" wrapText="1"/>
    </xf>
    <xf numFmtId="164" fontId="30" fillId="0" borderId="40" xfId="57" applyNumberFormat="1" applyFont="1" applyFill="1" applyBorder="1" applyAlignment="1">
      <alignment horizontal="center" vertical="center" wrapText="1"/>
    </xf>
    <xf numFmtId="164" fontId="31" fillId="0" borderId="15" xfId="57" applyNumberFormat="1" applyFont="1" applyFill="1" applyBorder="1" applyAlignment="1">
      <alignment vertical="center" wrapText="1"/>
    </xf>
    <xf numFmtId="164" fontId="31" fillId="0" borderId="15" xfId="57" applyNumberFormat="1" applyFont="1" applyFill="1" applyBorder="1" applyAlignment="1">
      <alignment horizontal="center" vertical="center" wrapText="1"/>
    </xf>
    <xf numFmtId="164" fontId="31" fillId="0" borderId="16" xfId="140" applyNumberFormat="1" applyFont="1" applyBorder="1" applyAlignment="1">
      <alignment horizontal="center" vertical="center" wrapText="1"/>
    </xf>
    <xf numFmtId="164" fontId="31" fillId="0" borderId="0" xfId="57" applyNumberFormat="1" applyFont="1" applyFill="1" applyAlignment="1">
      <alignment vertical="center" wrapText="1"/>
    </xf>
    <xf numFmtId="0" fontId="31" fillId="0" borderId="0" xfId="57" applyFont="1" applyFill="1" applyBorder="1" applyAlignment="1">
      <alignment vertical="center" wrapText="1"/>
    </xf>
    <xf numFmtId="164" fontId="51" fillId="53" borderId="0" xfId="57" applyNumberFormat="1" applyFont="1" applyFill="1" applyAlignment="1">
      <alignment vertical="center" wrapText="1"/>
    </xf>
    <xf numFmtId="164" fontId="30" fillId="0" borderId="0" xfId="57" applyNumberFormat="1" applyFont="1" applyFill="1" applyAlignment="1">
      <alignment vertical="center" wrapText="1"/>
    </xf>
    <xf numFmtId="0" fontId="31" fillId="0" borderId="0" xfId="57" applyFont="1" applyFill="1" applyBorder="1" applyAlignment="1">
      <alignment vertical="center"/>
    </xf>
    <xf numFmtId="0" fontId="30" fillId="0" borderId="0" xfId="57" applyFont="1" applyFill="1" applyAlignment="1">
      <alignment horizontal="center" vertical="center"/>
    </xf>
    <xf numFmtId="0" fontId="31" fillId="0" borderId="0" xfId="57" applyFont="1" applyFill="1" applyAlignment="1">
      <alignment vertical="center"/>
    </xf>
    <xf numFmtId="0" fontId="31" fillId="0" borderId="85" xfId="57" applyFont="1" applyFill="1" applyBorder="1" applyAlignment="1">
      <alignment horizontal="justify" vertical="center" wrapText="1"/>
    </xf>
    <xf numFmtId="0" fontId="84" fillId="0" borderId="69" xfId="0" applyFont="1" applyBorder="1" applyAlignment="1">
      <alignment horizontal="justify" vertical="center" wrapText="1"/>
    </xf>
    <xf numFmtId="0" fontId="30" fillId="55" borderId="0" xfId="57" applyFont="1" applyFill="1" applyAlignment="1">
      <alignment horizontal="center" vertical="center" wrapText="1"/>
    </xf>
    <xf numFmtId="3" fontId="31" fillId="0" borderId="0" xfId="57" applyNumberFormat="1" applyFont="1" applyFill="1" applyAlignment="1">
      <alignment vertical="center"/>
    </xf>
    <xf numFmtId="3" fontId="5" fillId="0" borderId="0" xfId="79" applyNumberFormat="1" applyFont="1" applyFill="1" applyAlignment="1">
      <alignment horizontal="center" vertical="center"/>
    </xf>
    <xf numFmtId="164" fontId="2" fillId="0" borderId="0" xfId="79" applyNumberFormat="1" applyFont="1" applyFill="1" applyAlignment="1">
      <alignment vertical="center" wrapText="1"/>
    </xf>
    <xf numFmtId="164" fontId="2" fillId="0" borderId="0" xfId="79" applyNumberFormat="1" applyFont="1" applyFill="1" applyAlignment="1">
      <alignment vertical="center"/>
    </xf>
    <xf numFmtId="3" fontId="2" fillId="0" borderId="0" xfId="79" applyNumberFormat="1" applyFont="1" applyFill="1" applyAlignment="1">
      <alignment vertical="center"/>
    </xf>
    <xf numFmtId="0" fontId="2" fillId="0" borderId="0" xfId="79" applyFont="1" applyFill="1" applyAlignment="1">
      <alignment vertical="center"/>
    </xf>
    <xf numFmtId="164" fontId="30" fillId="0" borderId="0" xfId="79" applyNumberFormat="1" applyFont="1" applyFill="1" applyAlignment="1">
      <alignment vertical="center" wrapText="1"/>
    </xf>
    <xf numFmtId="164" fontId="30" fillId="0" borderId="0" xfId="79" applyNumberFormat="1" applyFont="1" applyFill="1" applyAlignment="1">
      <alignment horizontal="center" vertical="center"/>
    </xf>
    <xf numFmtId="3" fontId="30" fillId="0" borderId="0" xfId="57" applyNumberFormat="1" applyFont="1" applyFill="1" applyAlignment="1">
      <alignment horizontal="center" vertical="center" wrapText="1"/>
    </xf>
    <xf numFmtId="0" fontId="63" fillId="0" borderId="67" xfId="0" applyFont="1" applyBorder="1" applyAlignment="1">
      <alignment horizontal="justify" vertical="center" wrapText="1"/>
    </xf>
    <xf numFmtId="3" fontId="3" fillId="0" borderId="0" xfId="79" applyNumberFormat="1" applyFont="1" applyFill="1" applyAlignment="1">
      <alignment horizontal="center" vertical="center"/>
    </xf>
    <xf numFmtId="3" fontId="30" fillId="0" borderId="0" xfId="57" applyNumberFormat="1" applyFont="1" applyFill="1" applyBorder="1" applyAlignment="1">
      <alignment horizontal="center" vertical="center" wrapText="1"/>
    </xf>
    <xf numFmtId="164" fontId="31" fillId="0" borderId="85" xfId="140" applyNumberFormat="1" applyFont="1" applyFill="1" applyBorder="1" applyAlignment="1">
      <alignment horizontal="center" vertical="center" wrapText="1"/>
    </xf>
    <xf numFmtId="0" fontId="31" fillId="0" borderId="85" xfId="57" applyFont="1" applyFill="1" applyBorder="1" applyAlignment="1">
      <alignment horizontal="left" vertical="center" wrapText="1"/>
    </xf>
    <xf numFmtId="0" fontId="30" fillId="0" borderId="0" xfId="57" applyFont="1" applyFill="1" applyBorder="1" applyAlignment="1">
      <alignment horizontal="center" vertical="center" wrapText="1"/>
    </xf>
    <xf numFmtId="0" fontId="31" fillId="0" borderId="86" xfId="57" applyFont="1" applyFill="1" applyBorder="1" applyAlignment="1">
      <alignment horizontal="justify" vertical="center" wrapText="1"/>
    </xf>
    <xf numFmtId="0" fontId="31" fillId="0" borderId="86" xfId="57" applyFont="1" applyFill="1" applyBorder="1" applyAlignment="1">
      <alignment vertical="center" wrapText="1"/>
    </xf>
    <xf numFmtId="0" fontId="30" fillId="0" borderId="52" xfId="57" applyFont="1" applyFill="1" applyBorder="1" applyAlignment="1">
      <alignment vertical="center" wrapText="1"/>
    </xf>
    <xf numFmtId="0" fontId="30" fillId="0" borderId="0" xfId="57" applyFont="1" applyFill="1" applyAlignment="1">
      <alignment vertical="center" wrapText="1"/>
    </xf>
    <xf numFmtId="0" fontId="51" fillId="0" borderId="0" xfId="57" applyFont="1" applyFill="1" applyAlignment="1">
      <alignment horizontal="center" vertical="center" wrapText="1"/>
    </xf>
    <xf numFmtId="0" fontId="59" fillId="0" borderId="0" xfId="57" applyFont="1" applyFill="1" applyAlignment="1">
      <alignment vertical="center" wrapText="1"/>
    </xf>
    <xf numFmtId="0" fontId="30" fillId="0" borderId="0" xfId="0" applyFont="1" applyAlignment="1">
      <alignment vertical="center" wrapText="1"/>
    </xf>
    <xf numFmtId="3" fontId="30" fillId="0" borderId="0" xfId="79" applyNumberFormat="1" applyFont="1" applyFill="1" applyAlignment="1">
      <alignment horizontal="center" vertical="center" wrapText="1"/>
    </xf>
    <xf numFmtId="164" fontId="31" fillId="0" borderId="0" xfId="79" applyNumberFormat="1" applyFont="1" applyFill="1" applyAlignment="1">
      <alignment vertical="center" wrapText="1"/>
    </xf>
    <xf numFmtId="164" fontId="31" fillId="0" borderId="86" xfId="79" applyNumberFormat="1" applyFont="1" applyFill="1" applyBorder="1" applyAlignment="1">
      <alignment vertical="center" wrapText="1"/>
    </xf>
    <xf numFmtId="164" fontId="31" fillId="0" borderId="86" xfId="57" applyNumberFormat="1" applyFont="1" applyFill="1" applyBorder="1" applyAlignment="1">
      <alignment vertical="center" wrapText="1"/>
    </xf>
    <xf numFmtId="164" fontId="31" fillId="0" borderId="0" xfId="79" applyNumberFormat="1" applyFont="1" applyFill="1" applyBorder="1" applyAlignment="1">
      <alignment vertical="center" wrapText="1"/>
    </xf>
    <xf numFmtId="164" fontId="31" fillId="0" borderId="0" xfId="57" applyNumberFormat="1" applyFont="1" applyFill="1" applyBorder="1" applyAlignment="1">
      <alignment vertical="center" wrapText="1"/>
    </xf>
    <xf numFmtId="164" fontId="31" fillId="0" borderId="85" xfId="79" applyNumberFormat="1" applyFont="1" applyFill="1" applyBorder="1" applyAlignment="1">
      <alignment vertical="center" wrapText="1"/>
    </xf>
    <xf numFmtId="164" fontId="31" fillId="0" borderId="85" xfId="57" applyNumberFormat="1" applyFont="1" applyFill="1" applyBorder="1" applyAlignment="1">
      <alignment vertical="center" wrapText="1"/>
    </xf>
    <xf numFmtId="0" fontId="31" fillId="0" borderId="67" xfId="57" applyFont="1" applyFill="1" applyBorder="1" applyAlignment="1">
      <alignment horizontal="justify" vertical="center"/>
    </xf>
    <xf numFmtId="0" fontId="31" fillId="0" borderId="67" xfId="57" applyFont="1" applyFill="1" applyBorder="1" applyAlignment="1">
      <alignment horizontal="justify" vertical="center" wrapText="1"/>
    </xf>
    <xf numFmtId="0" fontId="31" fillId="0" borderId="0" xfId="0" applyFont="1" applyAlignment="1">
      <alignment vertical="center" wrapText="1"/>
    </xf>
    <xf numFmtId="0" fontId="31" fillId="0" borderId="0" xfId="79" applyFont="1" applyFill="1" applyAlignment="1">
      <alignment vertical="center" wrapText="1"/>
    </xf>
    <xf numFmtId="0" fontId="31" fillId="0" borderId="67" xfId="0" applyFont="1" applyBorder="1" applyAlignment="1">
      <alignment vertical="center" wrapText="1"/>
    </xf>
    <xf numFmtId="0" fontId="31" fillId="0" borderId="66" xfId="0" applyFont="1" applyFill="1" applyBorder="1" applyAlignment="1">
      <alignment vertical="center" wrapText="1"/>
    </xf>
    <xf numFmtId="0" fontId="31" fillId="0" borderId="0" xfId="0" applyFont="1" applyFill="1" applyAlignment="1">
      <alignment horizontal="justify" vertical="center" wrapText="1"/>
    </xf>
    <xf numFmtId="2" fontId="126" fillId="0" borderId="67" xfId="0" applyNumberFormat="1" applyFont="1" applyBorder="1" applyAlignment="1">
      <alignment vertical="center" wrapText="1"/>
    </xf>
    <xf numFmtId="0" fontId="31" fillId="0" borderId="0" xfId="0" applyFont="1" applyFill="1" applyBorder="1" applyAlignment="1">
      <alignment vertical="center" wrapText="1"/>
    </xf>
    <xf numFmtId="164" fontId="6" fillId="54" borderId="0" xfId="0" applyNumberFormat="1" applyFont="1" applyFill="1" applyBorder="1" applyAlignment="1">
      <alignment horizontal="left" vertical="center" wrapText="1"/>
    </xf>
    <xf numFmtId="0" fontId="74" fillId="0" borderId="0" xfId="81" applyFont="1" applyAlignment="1">
      <alignment horizontal="center"/>
    </xf>
    <xf numFmtId="164" fontId="28" fillId="0" borderId="0" xfId="0" applyNumberFormat="1" applyFont="1" applyAlignment="1">
      <alignment horizontal="center" wrapText="1"/>
    </xf>
    <xf numFmtId="0" fontId="5" fillId="0" borderId="0" xfId="57" applyFont="1" applyAlignment="1">
      <alignment horizontal="center"/>
    </xf>
    <xf numFmtId="0" fontId="5" fillId="0" borderId="0" xfId="81" applyFont="1" applyFill="1" applyBorder="1" applyAlignment="1">
      <alignment horizontal="center"/>
    </xf>
    <xf numFmtId="0" fontId="5" fillId="53" borderId="0" xfId="57" applyFont="1" applyFill="1" applyAlignment="1">
      <alignment horizontal="center" vertical="top"/>
    </xf>
    <xf numFmtId="0" fontId="5" fillId="53" borderId="0" xfId="0" applyFont="1" applyFill="1" applyAlignment="1">
      <alignment horizontal="center" vertical="top"/>
    </xf>
    <xf numFmtId="0" fontId="5" fillId="55" borderId="52" xfId="0" applyFont="1" applyFill="1" applyBorder="1" applyAlignment="1">
      <alignment horizontal="center" vertical="top" wrapText="1"/>
    </xf>
    <xf numFmtId="0" fontId="112" fillId="0" borderId="0" xfId="0" applyFont="1" applyBorder="1" applyAlignment="1">
      <alignment horizontal="center" vertical="center"/>
    </xf>
    <xf numFmtId="3" fontId="1" fillId="0" borderId="0" xfId="0" applyNumberFormat="1" applyFont="1" applyAlignment="1">
      <alignment vertical="top"/>
    </xf>
    <xf numFmtId="0" fontId="5" fillId="0" borderId="0" xfId="79" applyFont="1" applyFill="1" applyAlignment="1">
      <alignment horizontal="center" wrapText="1"/>
    </xf>
    <xf numFmtId="0" fontId="5" fillId="0" borderId="31" xfId="114" quotePrefix="1" applyFont="1" applyBorder="1" applyAlignment="1">
      <alignment wrapText="1" shrinkToFit="1"/>
    </xf>
    <xf numFmtId="3" fontId="116" fillId="0" borderId="24" xfId="0" applyNumberFormat="1" applyFont="1" applyFill="1" applyBorder="1" applyAlignment="1">
      <alignment wrapText="1"/>
    </xf>
    <xf numFmtId="0" fontId="2" fillId="0" borderId="13" xfId="116" quotePrefix="1" applyFont="1" applyBorder="1" applyAlignment="1">
      <alignment vertical="center" wrapText="1" shrinkToFit="1"/>
    </xf>
    <xf numFmtId="3" fontId="42" fillId="0" borderId="84" xfId="126" applyNumberFormat="1" applyFill="1" applyBorder="1">
      <alignment horizontal="right"/>
    </xf>
    <xf numFmtId="164" fontId="5" fillId="0" borderId="31" xfId="81" quotePrefix="1" applyNumberFormat="1" applyFont="1" applyFill="1" applyBorder="1" applyAlignment="1">
      <alignment wrapText="1"/>
    </xf>
    <xf numFmtId="3" fontId="53" fillId="0" borderId="0" xfId="126" applyNumberFormat="1" applyFont="1" applyFill="1" applyAlignment="1">
      <alignment horizontal="right" wrapText="1"/>
    </xf>
    <xf numFmtId="164" fontId="2" fillId="0" borderId="0" xfId="56" applyNumberFormat="1" applyFont="1" applyFill="1" applyAlignment="1">
      <alignment vertical="top"/>
    </xf>
    <xf numFmtId="0" fontId="2" fillId="0" borderId="0" xfId="0" applyFont="1" applyAlignment="1">
      <alignment horizontal="center"/>
    </xf>
    <xf numFmtId="164" fontId="5" fillId="52" borderId="61" xfId="81" applyNumberFormat="1" applyFont="1" applyFill="1" applyBorder="1" applyAlignment="1">
      <alignment wrapText="1"/>
    </xf>
    <xf numFmtId="164" fontId="28" fillId="52" borderId="25" xfId="81" applyNumberFormat="1" applyFont="1" applyFill="1" applyBorder="1" applyAlignment="1">
      <alignment wrapText="1"/>
    </xf>
    <xf numFmtId="164" fontId="74" fillId="0" borderId="0" xfId="81" applyNumberFormat="1" applyFont="1" applyBorder="1"/>
    <xf numFmtId="164" fontId="2" fillId="0" borderId="0" xfId="81" applyNumberFormat="1" applyFont="1" applyBorder="1" applyAlignment="1">
      <alignment vertical="top"/>
    </xf>
    <xf numFmtId="164" fontId="6" fillId="0" borderId="64" xfId="81" applyNumberFormat="1" applyFont="1" applyFill="1" applyBorder="1" applyAlignment="1">
      <alignment wrapText="1"/>
    </xf>
    <xf numFmtId="164" fontId="2" fillId="0" borderId="93" xfId="81" applyNumberFormat="1" applyFont="1" applyFill="1" applyBorder="1" applyAlignment="1">
      <alignment wrapText="1"/>
    </xf>
    <xf numFmtId="164" fontId="5" fillId="0" borderId="93" xfId="81" applyNumberFormat="1" applyFont="1" applyBorder="1"/>
    <xf numFmtId="0" fontId="42" fillId="0" borderId="13" xfId="255" applyFont="1" applyFill="1" applyBorder="1" applyAlignment="1">
      <alignment horizontal="left" vertical="top" wrapText="1" indent="1"/>
    </xf>
    <xf numFmtId="0" fontId="2" fillId="0" borderId="13" xfId="78" applyFont="1" applyFill="1" applyBorder="1" applyAlignment="1">
      <alignment horizontal="left" wrapText="1" indent="1"/>
    </xf>
    <xf numFmtId="0" fontId="2" fillId="0" borderId="13" xfId="78" applyFont="1" applyFill="1" applyBorder="1" applyAlignment="1">
      <alignment horizontal="left" wrapText="1" indent="2"/>
    </xf>
    <xf numFmtId="164" fontId="2" fillId="0" borderId="93" xfId="81" applyNumberFormat="1" applyFont="1" applyBorder="1"/>
    <xf numFmtId="0" fontId="2" fillId="0" borderId="93" xfId="81" applyFont="1" applyBorder="1"/>
    <xf numFmtId="3" fontId="2" fillId="0" borderId="84" xfId="81" applyNumberFormat="1" applyFont="1" applyBorder="1" applyAlignment="1">
      <alignment vertical="top"/>
    </xf>
    <xf numFmtId="49" fontId="2" fillId="0" borderId="29" xfId="0" applyNumberFormat="1" applyFont="1" applyFill="1" applyBorder="1" applyAlignment="1">
      <alignment horizontal="left" vertical="top" wrapText="1" indent="3"/>
    </xf>
    <xf numFmtId="3" fontId="2" fillId="0" borderId="27" xfId="0" applyNumberFormat="1" applyFont="1" applyFill="1" applyBorder="1" applyAlignment="1">
      <alignment vertical="top"/>
    </xf>
    <xf numFmtId="164" fontId="2" fillId="0" borderId="60" xfId="81" applyNumberFormat="1" applyFont="1" applyBorder="1" applyAlignment="1">
      <alignment vertical="top"/>
    </xf>
    <xf numFmtId="0" fontId="28" fillId="0" borderId="20" xfId="57" applyFont="1" applyFill="1" applyBorder="1" applyAlignment="1">
      <alignment vertical="center"/>
    </xf>
    <xf numFmtId="164" fontId="1" fillId="0" borderId="14" xfId="81" applyNumberFormat="1" applyFont="1" applyFill="1" applyBorder="1" applyAlignment="1">
      <alignment wrapText="1"/>
    </xf>
    <xf numFmtId="164" fontId="1" fillId="0" borderId="25" xfId="81" applyNumberFormat="1" applyFont="1" applyFill="1" applyBorder="1" applyAlignment="1">
      <alignment horizontal="right" wrapText="1"/>
    </xf>
    <xf numFmtId="164" fontId="1" fillId="0" borderId="26" xfId="81" applyNumberFormat="1" applyFont="1" applyFill="1" applyBorder="1" applyAlignment="1">
      <alignment wrapText="1"/>
    </xf>
    <xf numFmtId="164" fontId="5" fillId="52" borderId="13" xfId="81" applyNumberFormat="1" applyFont="1" applyFill="1" applyBorder="1" applyAlignment="1">
      <alignment wrapText="1"/>
    </xf>
    <xf numFmtId="164" fontId="1" fillId="52" borderId="84" xfId="81" applyNumberFormat="1" applyFont="1" applyFill="1" applyBorder="1" applyAlignment="1">
      <alignment horizontal="right" wrapText="1"/>
    </xf>
    <xf numFmtId="164" fontId="1" fillId="52" borderId="24" xfId="81" applyNumberFormat="1" applyFont="1" applyFill="1" applyBorder="1" applyAlignment="1">
      <alignment wrapText="1"/>
    </xf>
    <xf numFmtId="3" fontId="2" fillId="0" borderId="84" xfId="0" applyNumberFormat="1" applyFont="1" applyFill="1" applyBorder="1" applyAlignment="1">
      <alignment horizontal="right" vertical="top"/>
    </xf>
    <xf numFmtId="3" fontId="2" fillId="49" borderId="84" xfId="0" applyNumberFormat="1" applyFont="1" applyFill="1" applyBorder="1" applyAlignment="1">
      <alignment horizontal="right" vertical="top" wrapText="1"/>
    </xf>
    <xf numFmtId="164" fontId="70" fillId="0" borderId="0" xfId="81" applyNumberFormat="1" applyFont="1" applyBorder="1"/>
    <xf numFmtId="0" fontId="2" fillId="0" borderId="13" xfId="0" applyFont="1" applyFill="1" applyBorder="1" applyAlignment="1">
      <alignment horizontal="left" vertical="top" wrapText="1" indent="5"/>
    </xf>
    <xf numFmtId="0" fontId="42" fillId="0" borderId="13" xfId="255" applyFont="1" applyFill="1" applyBorder="1" applyAlignment="1">
      <alignment horizontal="left" vertical="top" wrapText="1" indent="3"/>
    </xf>
    <xf numFmtId="0" fontId="42" fillId="0" borderId="13" xfId="255" applyFont="1" applyFill="1" applyBorder="1" applyAlignment="1">
      <alignment horizontal="left" vertical="top" wrapText="1" indent="4"/>
    </xf>
    <xf numFmtId="0" fontId="37" fillId="0" borderId="13" xfId="255" applyFont="1" applyFill="1" applyBorder="1" applyAlignment="1">
      <alignment horizontal="left" vertical="top" wrapText="1" indent="3"/>
    </xf>
    <xf numFmtId="0" fontId="2" fillId="49" borderId="13" xfId="0" applyFont="1" applyFill="1" applyBorder="1" applyAlignment="1">
      <alignment horizontal="left" vertical="top" wrapText="1" indent="2"/>
    </xf>
    <xf numFmtId="0" fontId="37" fillId="0" borderId="13" xfId="255" applyFont="1" applyFill="1" applyBorder="1" applyAlignment="1">
      <alignment horizontal="left" vertical="top" wrapText="1" indent="2"/>
    </xf>
    <xf numFmtId="164" fontId="5" fillId="0" borderId="0" xfId="81" applyNumberFormat="1" applyFont="1" applyBorder="1" applyAlignment="1">
      <alignment vertical="top"/>
    </xf>
    <xf numFmtId="3" fontId="5" fillId="0" borderId="84" xfId="0" applyNumberFormat="1" applyFont="1" applyFill="1" applyBorder="1" applyAlignment="1">
      <alignment vertical="top"/>
    </xf>
    <xf numFmtId="164" fontId="2" fillId="0" borderId="93" xfId="81" applyNumberFormat="1" applyFont="1" applyBorder="1" applyAlignment="1">
      <alignment vertical="top"/>
    </xf>
    <xf numFmtId="0" fontId="5" fillId="0" borderId="32" xfId="78" applyFont="1" applyFill="1" applyBorder="1" applyAlignment="1">
      <alignment vertical="top" wrapText="1"/>
    </xf>
    <xf numFmtId="3" fontId="5" fillId="0" borderId="33" xfId="0" applyNumberFormat="1" applyFont="1" applyBorder="1" applyAlignment="1">
      <alignment horizontal="right" wrapText="1"/>
    </xf>
    <xf numFmtId="0" fontId="5" fillId="0" borderId="13" xfId="78" applyFont="1" applyFill="1" applyBorder="1" applyAlignment="1">
      <alignment horizontal="left" vertical="top" wrapText="1" indent="2"/>
    </xf>
    <xf numFmtId="0" fontId="42" fillId="0" borderId="13" xfId="255" applyFont="1" applyFill="1" applyBorder="1" applyAlignment="1">
      <alignment horizontal="left" vertical="top" wrapText="1" indent="2"/>
    </xf>
    <xf numFmtId="3" fontId="2" fillId="0" borderId="0" xfId="0" applyNumberFormat="1" applyFont="1" applyFill="1" applyBorder="1" applyAlignment="1">
      <alignment horizontal="right" wrapText="1"/>
    </xf>
    <xf numFmtId="164" fontId="70" fillId="0" borderId="0" xfId="81" applyNumberFormat="1" applyFont="1" applyFill="1" applyBorder="1" applyAlignment="1">
      <alignment wrapText="1"/>
    </xf>
    <xf numFmtId="3" fontId="70" fillId="0" borderId="0" xfId="0" applyNumberFormat="1" applyFont="1" applyFill="1" applyBorder="1"/>
    <xf numFmtId="0" fontId="5" fillId="0" borderId="52" xfId="0" applyFont="1" applyFill="1" applyBorder="1" applyAlignment="1">
      <alignment horizontal="center" wrapText="1"/>
    </xf>
    <xf numFmtId="0" fontId="5" fillId="0" borderId="52" xfId="0" applyFont="1" applyFill="1" applyBorder="1" applyAlignment="1">
      <alignment wrapText="1"/>
    </xf>
    <xf numFmtId="0" fontId="5" fillId="0" borderId="52" xfId="0" applyFont="1" applyFill="1" applyBorder="1" applyAlignment="1">
      <alignment horizontal="center" vertical="top" wrapText="1"/>
    </xf>
    <xf numFmtId="0" fontId="5" fillId="0" borderId="52" xfId="0" applyFont="1" applyFill="1" applyBorder="1" applyAlignment="1">
      <alignment vertical="top" wrapText="1"/>
    </xf>
    <xf numFmtId="0" fontId="5" fillId="0" borderId="0" xfId="0" applyFont="1" applyFill="1" applyBorder="1" applyAlignment="1">
      <alignment horizontal="center" vertical="top" wrapText="1"/>
    </xf>
    <xf numFmtId="0" fontId="5" fillId="55" borderId="0" xfId="0" applyFont="1" applyFill="1" applyAlignment="1">
      <alignment horizontal="center" wrapText="1"/>
    </xf>
    <xf numFmtId="0" fontId="31" fillId="0" borderId="67" xfId="0" applyFont="1" applyBorder="1" applyAlignment="1">
      <alignment horizontal="justify" vertical="center" wrapText="1"/>
    </xf>
    <xf numFmtId="3" fontId="5" fillId="53" borderId="0" xfId="81" applyNumberFormat="1" applyFont="1" applyFill="1" applyAlignment="1">
      <alignment horizontal="center" vertical="center"/>
    </xf>
    <xf numFmtId="3" fontId="5" fillId="53" borderId="0" xfId="67" applyNumberFormat="1" applyFont="1" applyFill="1" applyAlignment="1">
      <alignment horizontal="center"/>
    </xf>
    <xf numFmtId="164" fontId="30" fillId="0" borderId="0" xfId="79" applyNumberFormat="1" applyFont="1" applyFill="1" applyAlignment="1">
      <alignment horizontal="center" vertical="center" wrapText="1"/>
    </xf>
    <xf numFmtId="0" fontId="2" fillId="0" borderId="0" xfId="0" applyFont="1" applyAlignment="1">
      <alignment horizontal="center"/>
    </xf>
    <xf numFmtId="0" fontId="131" fillId="0" borderId="0" xfId="0" applyFont="1" applyAlignment="1">
      <alignment vertical="center"/>
    </xf>
    <xf numFmtId="0" fontId="132" fillId="0" borderId="20" xfId="0" applyFont="1" applyBorder="1" applyAlignment="1">
      <alignment vertical="center"/>
    </xf>
    <xf numFmtId="0" fontId="2" fillId="54" borderId="0" xfId="0" applyFont="1" applyFill="1"/>
    <xf numFmtId="0" fontId="2" fillId="0" borderId="39" xfId="0" applyFont="1" applyBorder="1" applyAlignment="1">
      <alignment vertical="center" wrapText="1"/>
    </xf>
    <xf numFmtId="0" fontId="5" fillId="52" borderId="35" xfId="0" applyFont="1" applyFill="1" applyBorder="1" applyAlignment="1">
      <alignment vertical="center" wrapText="1"/>
    </xf>
    <xf numFmtId="0" fontId="5" fillId="52" borderId="35" xfId="0" applyFont="1" applyFill="1" applyBorder="1" applyAlignment="1">
      <alignment horizontal="right" vertical="center" wrapText="1"/>
    </xf>
    <xf numFmtId="3" fontId="37" fillId="0" borderId="35" xfId="127" applyNumberFormat="1" applyFont="1" applyBorder="1">
      <alignment horizontal="right" wrapText="1" shrinkToFit="1"/>
    </xf>
    <xf numFmtId="3" fontId="42" fillId="0" borderId="35" xfId="127" applyNumberFormat="1" applyBorder="1">
      <alignment horizontal="right" wrapText="1" shrinkToFit="1"/>
    </xf>
    <xf numFmtId="3" fontId="56" fillId="0" borderId="35" xfId="0" applyNumberFormat="1" applyFont="1" applyBorder="1" applyAlignment="1">
      <alignment wrapText="1"/>
    </xf>
    <xf numFmtId="3" fontId="5" fillId="0" borderId="35" xfId="0" applyNumberFormat="1" applyFont="1" applyBorder="1" applyAlignment="1">
      <alignment horizontal="right" vertical="center"/>
    </xf>
    <xf numFmtId="0" fontId="2" fillId="0" borderId="35" xfId="118" quotePrefix="1" applyBorder="1" applyAlignment="1">
      <alignment horizontal="left" vertical="center" wrapText="1" indent="5" shrinkToFit="1"/>
    </xf>
    <xf numFmtId="164" fontId="5" fillId="0" borderId="0" xfId="0" applyNumberFormat="1" applyFont="1" applyFill="1" applyBorder="1" applyAlignment="1">
      <alignment horizontal="left" wrapText="1"/>
    </xf>
    <xf numFmtId="0" fontId="28" fillId="0" borderId="39" xfId="0" applyFont="1" applyFill="1" applyBorder="1" applyAlignment="1">
      <alignment vertical="center" wrapText="1"/>
    </xf>
    <xf numFmtId="0" fontId="5" fillId="0" borderId="39" xfId="0" applyFont="1" applyFill="1" applyBorder="1" applyAlignment="1">
      <alignment vertical="center"/>
    </xf>
    <xf numFmtId="0" fontId="2" fillId="0" borderId="39" xfId="0" applyFont="1" applyFill="1" applyBorder="1" applyAlignment="1">
      <alignment horizontal="right" vertical="center" wrapText="1"/>
    </xf>
    <xf numFmtId="0" fontId="5" fillId="0" borderId="35" xfId="0" applyFont="1" applyFill="1" applyBorder="1" applyAlignment="1">
      <alignment vertical="center"/>
    </xf>
    <xf numFmtId="0" fontId="2" fillId="0" borderId="35" xfId="0" applyFont="1" applyFill="1" applyBorder="1" applyAlignment="1">
      <alignment horizontal="right" vertical="center" wrapText="1"/>
    </xf>
    <xf numFmtId="0" fontId="75" fillId="0" borderId="35" xfId="0" applyFont="1" applyFill="1" applyBorder="1" applyAlignment="1">
      <alignment vertical="center" wrapText="1"/>
    </xf>
    <xf numFmtId="0" fontId="77" fillId="0" borderId="35" xfId="0" applyFont="1" applyFill="1" applyBorder="1" applyAlignment="1">
      <alignment horizontal="right" vertical="center" indent="1"/>
    </xf>
    <xf numFmtId="164" fontId="2" fillId="0" borderId="35" xfId="81" applyNumberFormat="1" applyFont="1" applyFill="1" applyBorder="1" applyAlignment="1"/>
    <xf numFmtId="3" fontId="5" fillId="0" borderId="0" xfId="0" applyNumberFormat="1" applyFont="1" applyFill="1" applyAlignment="1">
      <alignment horizontal="center"/>
    </xf>
    <xf numFmtId="3" fontId="2" fillId="0" borderId="0" xfId="57" applyNumberFormat="1" applyFont="1" applyFill="1" applyAlignment="1">
      <alignment vertical="top"/>
    </xf>
    <xf numFmtId="164" fontId="2" fillId="56" borderId="84" xfId="81" applyNumberFormat="1" applyFont="1" applyFill="1" applyBorder="1" applyAlignment="1">
      <alignment horizontal="right"/>
    </xf>
    <xf numFmtId="3" fontId="5" fillId="56" borderId="24" xfId="0" applyNumberFormat="1" applyFont="1" applyFill="1" applyBorder="1" applyAlignment="1">
      <alignment horizontal="right"/>
    </xf>
    <xf numFmtId="0" fontId="2" fillId="0" borderId="13" xfId="118" quotePrefix="1" applyFont="1" applyFill="1" applyBorder="1" applyAlignment="1">
      <alignment horizontal="left" vertical="center" wrapText="1"/>
    </xf>
    <xf numFmtId="0" fontId="37" fillId="0" borderId="13" xfId="134" applyNumberFormat="1" applyFont="1" applyFill="1" applyBorder="1" applyAlignment="1">
      <alignment wrapText="1" shrinkToFit="1"/>
    </xf>
    <xf numFmtId="164" fontId="30" fillId="0" borderId="0" xfId="57" applyNumberFormat="1" applyFont="1" applyFill="1" applyAlignment="1">
      <alignment vertical="top" wrapText="1"/>
    </xf>
    <xf numFmtId="3" fontId="30" fillId="0" borderId="0" xfId="57" applyNumberFormat="1" applyFont="1" applyFill="1" applyAlignment="1">
      <alignment horizontal="center" vertical="top" wrapText="1"/>
    </xf>
    <xf numFmtId="164" fontId="31" fillId="0" borderId="85" xfId="79" applyNumberFormat="1" applyFont="1" applyFill="1" applyBorder="1" applyAlignment="1">
      <alignment vertical="top" wrapText="1"/>
    </xf>
    <xf numFmtId="164" fontId="31" fillId="0" borderId="85" xfId="57" applyNumberFormat="1" applyFont="1" applyFill="1" applyBorder="1" applyAlignment="1">
      <alignment vertical="top" wrapText="1"/>
    </xf>
    <xf numFmtId="164" fontId="31" fillId="0" borderId="86" xfId="57" applyNumberFormat="1" applyFont="1" applyFill="1" applyBorder="1" applyAlignment="1">
      <alignment vertical="top" wrapText="1"/>
    </xf>
    <xf numFmtId="164" fontId="6" fillId="0" borderId="52" xfId="81" applyNumberFormat="1" applyFont="1" applyFill="1" applyBorder="1" applyAlignment="1">
      <alignment wrapText="1"/>
    </xf>
    <xf numFmtId="0" fontId="54" fillId="0" borderId="52" xfId="0" applyFont="1" applyFill="1" applyBorder="1" applyAlignment="1">
      <alignment wrapText="1"/>
    </xf>
    <xf numFmtId="0" fontId="5" fillId="0" borderId="52" xfId="0" applyFont="1" applyBorder="1" applyAlignment="1">
      <alignment horizontal="right" vertical="center" wrapText="1"/>
    </xf>
    <xf numFmtId="0" fontId="5" fillId="54" borderId="52" xfId="112" quotePrefix="1" applyFont="1" applyFill="1" applyBorder="1" applyAlignment="1">
      <alignment horizontal="left" vertical="center" wrapText="1" indent="2" shrinkToFit="1"/>
    </xf>
    <xf numFmtId="3" fontId="5" fillId="54" borderId="0" xfId="0" applyNumberFormat="1" applyFont="1" applyFill="1" applyBorder="1" applyAlignment="1">
      <alignment horizontal="right"/>
    </xf>
    <xf numFmtId="3" fontId="5" fillId="0" borderId="0" xfId="0" applyNumberFormat="1" applyFont="1" applyFill="1" applyBorder="1" applyAlignment="1">
      <alignment horizontal="right"/>
    </xf>
    <xf numFmtId="0" fontId="2" fillId="54" borderId="52" xfId="112" applyFont="1" applyFill="1" applyBorder="1" applyAlignment="1">
      <alignment horizontal="left" vertical="center" wrapText="1" indent="2" shrinkToFit="1"/>
    </xf>
    <xf numFmtId="3" fontId="2" fillId="54" borderId="0" xfId="0" applyNumberFormat="1" applyFont="1" applyFill="1" applyBorder="1" applyAlignment="1">
      <alignment horizontal="right"/>
    </xf>
    <xf numFmtId="0" fontId="2" fillId="0" borderId="52" xfId="114" quotePrefix="1" applyBorder="1" applyAlignment="1">
      <alignment horizontal="left" vertical="center" wrapText="1" indent="3"/>
    </xf>
    <xf numFmtId="0" fontId="2" fillId="0" borderId="52" xfId="116" quotePrefix="1" applyBorder="1" applyAlignment="1">
      <alignment horizontal="left" vertical="center" wrapText="1" indent="4"/>
    </xf>
    <xf numFmtId="0" fontId="42" fillId="0" borderId="52" xfId="132" applyNumberFormat="1" applyBorder="1" applyAlignment="1">
      <alignment horizontal="left" wrapText="1" indent="5" shrinkToFit="1"/>
    </xf>
    <xf numFmtId="0" fontId="42" fillId="0" borderId="52" xfId="132" applyNumberFormat="1" applyBorder="1" applyAlignment="1">
      <alignment horizontal="left" wrapText="1" indent="6" shrinkToFit="1"/>
    </xf>
    <xf numFmtId="0" fontId="2" fillId="0" borderId="52" xfId="118" quotePrefix="1" applyBorder="1" applyAlignment="1">
      <alignment horizontal="left" vertical="center" wrapText="1" indent="5"/>
    </xf>
    <xf numFmtId="0" fontId="42" fillId="0" borderId="52" xfId="132" applyNumberFormat="1" applyBorder="1" applyAlignment="1">
      <alignment horizontal="left" wrapText="1" indent="4" shrinkToFit="1"/>
    </xf>
    <xf numFmtId="0" fontId="28" fillId="0" borderId="0" xfId="0" applyFont="1" applyBorder="1" applyAlignment="1">
      <alignment vertical="center"/>
    </xf>
    <xf numFmtId="3" fontId="37" fillId="0" borderId="0" xfId="132" applyNumberFormat="1" applyFont="1" applyBorder="1">
      <alignment horizontal="left" wrapText="1" indent="1" shrinkToFit="1"/>
    </xf>
    <xf numFmtId="0" fontId="37" fillId="0" borderId="52" xfId="132" applyNumberFormat="1" applyFont="1" applyBorder="1" applyAlignment="1">
      <alignment horizontal="left" wrapText="1" indent="2" shrinkToFit="1"/>
    </xf>
    <xf numFmtId="3" fontId="37" fillId="0" borderId="0" xfId="132" applyNumberFormat="1" applyFont="1" applyBorder="1" applyAlignment="1">
      <alignment horizontal="right" wrapText="1" indent="1" shrinkToFit="1"/>
    </xf>
    <xf numFmtId="3" fontId="5" fillId="0" borderId="0" xfId="0" applyNumberFormat="1" applyFont="1" applyBorder="1" applyAlignment="1">
      <alignment vertical="center"/>
    </xf>
    <xf numFmtId="0" fontId="42" fillId="0" borderId="52" xfId="132" applyNumberFormat="1" applyFont="1" applyBorder="1" applyAlignment="1">
      <alignment horizontal="left" wrapText="1" indent="2" shrinkToFit="1"/>
    </xf>
    <xf numFmtId="0" fontId="42" fillId="0" borderId="52" xfId="132" applyNumberFormat="1" applyBorder="1" applyAlignment="1">
      <alignment horizontal="left" wrapText="1" indent="3" shrinkToFit="1"/>
    </xf>
    <xf numFmtId="3" fontId="2" fillId="0" borderId="0" xfId="0" applyNumberFormat="1" applyFont="1" applyBorder="1" applyAlignment="1"/>
    <xf numFmtId="0" fontId="42" fillId="0" borderId="52" xfId="132" applyNumberFormat="1" applyBorder="1" applyAlignment="1">
      <alignment horizontal="left" wrapText="1" indent="7" shrinkToFit="1"/>
    </xf>
    <xf numFmtId="3" fontId="2" fillId="0" borderId="0" xfId="0" applyNumberFormat="1" applyFont="1" applyBorder="1" applyAlignment="1">
      <alignment vertical="center" wrapText="1"/>
    </xf>
    <xf numFmtId="3" fontId="30" fillId="0" borderId="0" xfId="57" applyNumberFormat="1" applyFont="1" applyFill="1" applyAlignment="1">
      <alignment horizontal="center" vertical="center"/>
    </xf>
    <xf numFmtId="0" fontId="30" fillId="0" borderId="0" xfId="0" applyFont="1" applyAlignment="1">
      <alignment horizontal="center" vertical="center"/>
    </xf>
    <xf numFmtId="164" fontId="31" fillId="0" borderId="0" xfId="79" applyNumberFormat="1" applyFont="1" applyFill="1" applyAlignment="1">
      <alignment vertical="center"/>
    </xf>
    <xf numFmtId="164" fontId="31" fillId="0" borderId="16" xfId="140" applyNumberFormat="1" applyFont="1" applyFill="1" applyBorder="1" applyAlignment="1">
      <alignment horizontal="center" vertical="center" wrapText="1"/>
    </xf>
    <xf numFmtId="0" fontId="31" fillId="0" borderId="69" xfId="0" applyFont="1" applyFill="1" applyBorder="1" applyAlignment="1">
      <alignment horizontal="justify" vertical="center"/>
    </xf>
    <xf numFmtId="0" fontId="84" fillId="0" borderId="69" xfId="0" applyFont="1" applyFill="1" applyBorder="1" applyAlignment="1">
      <alignment horizontal="justify" vertical="center" wrapText="1"/>
    </xf>
    <xf numFmtId="0" fontId="31" fillId="0" borderId="86" xfId="0" applyFont="1" applyFill="1" applyBorder="1" applyAlignment="1">
      <alignment horizontal="justify" vertical="center"/>
    </xf>
    <xf numFmtId="0" fontId="60" fillId="0" borderId="67" xfId="0" applyFont="1" applyFill="1" applyBorder="1" applyAlignment="1">
      <alignment horizontal="justify" vertical="center" wrapText="1"/>
    </xf>
    <xf numFmtId="0" fontId="111" fillId="0" borderId="0" xfId="0" applyFont="1" applyFill="1" applyAlignment="1">
      <alignment vertical="center"/>
    </xf>
    <xf numFmtId="0" fontId="31" fillId="0" borderId="67" xfId="0" applyFont="1" applyFill="1" applyBorder="1" applyAlignment="1">
      <alignment horizontal="justify" vertical="center" wrapText="1"/>
    </xf>
    <xf numFmtId="0" fontId="31" fillId="0" borderId="0" xfId="0" applyFont="1" applyFill="1" applyAlignment="1">
      <alignment horizontal="justify" vertical="center"/>
    </xf>
    <xf numFmtId="0" fontId="31" fillId="0" borderId="86" xfId="0" applyFont="1" applyFill="1" applyBorder="1" applyAlignment="1">
      <alignment horizontal="justify" vertical="center" wrapText="1"/>
    </xf>
    <xf numFmtId="0" fontId="31" fillId="0" borderId="0" xfId="0" applyFont="1" applyFill="1" applyAlignment="1">
      <alignment vertical="center" wrapText="1"/>
    </xf>
    <xf numFmtId="0" fontId="31" fillId="0" borderId="86" xfId="0" applyFont="1" applyFill="1" applyBorder="1" applyAlignment="1">
      <alignment horizontal="justify" vertical="top" wrapText="1"/>
    </xf>
    <xf numFmtId="0" fontId="126" fillId="0" borderId="67" xfId="0" applyFont="1" applyFill="1" applyBorder="1" applyAlignment="1">
      <alignment vertical="center" wrapText="1"/>
    </xf>
    <xf numFmtId="0" fontId="30" fillId="0" borderId="67" xfId="0" applyFont="1" applyBorder="1" applyAlignment="1">
      <alignment horizontal="justify" vertical="center"/>
    </xf>
    <xf numFmtId="0" fontId="30" fillId="0" borderId="67" xfId="0" applyFont="1" applyFill="1" applyBorder="1" applyAlignment="1">
      <alignment horizontal="justify" vertical="center" wrapText="1"/>
    </xf>
    <xf numFmtId="0" fontId="31" fillId="0" borderId="85" xfId="0" applyFont="1" applyFill="1" applyBorder="1" applyAlignment="1">
      <alignment horizontal="justify" vertical="center" wrapText="1"/>
    </xf>
    <xf numFmtId="0" fontId="105" fillId="0" borderId="69" xfId="0" applyFont="1" applyFill="1" applyBorder="1" applyAlignment="1">
      <alignment horizontal="justify" vertical="center"/>
    </xf>
    <xf numFmtId="0" fontId="105" fillId="0" borderId="86" xfId="0" applyFont="1" applyFill="1" applyBorder="1" applyAlignment="1">
      <alignment horizontal="justify" vertical="center"/>
    </xf>
    <xf numFmtId="0" fontId="82" fillId="0" borderId="67" xfId="0" applyFont="1" applyBorder="1" applyAlignment="1">
      <alignment horizontal="justify" vertical="center"/>
    </xf>
    <xf numFmtId="0" fontId="82" fillId="0" borderId="67" xfId="0" applyFont="1" applyFill="1" applyBorder="1" applyAlignment="1">
      <alignment horizontal="justify" vertical="center" wrapText="1"/>
    </xf>
    <xf numFmtId="0" fontId="81" fillId="0" borderId="67" xfId="0" applyFont="1" applyBorder="1" applyAlignment="1">
      <alignment horizontal="justify" vertical="center"/>
    </xf>
    <xf numFmtId="0" fontId="81" fillId="0" borderId="67" xfId="0" applyFont="1" applyFill="1" applyBorder="1" applyAlignment="1">
      <alignment horizontal="justify" vertical="center" wrapText="1"/>
    </xf>
    <xf numFmtId="0" fontId="117" fillId="54" borderId="0" xfId="0" applyFont="1" applyFill="1" applyAlignment="1">
      <alignment vertical="center"/>
    </xf>
    <xf numFmtId="0" fontId="0" fillId="54" borderId="0" xfId="0" applyFill="1"/>
    <xf numFmtId="3" fontId="42" fillId="0" borderId="84" xfId="132" applyNumberFormat="1" applyBorder="1" applyAlignment="1">
      <alignment horizontal="right" vertical="center" wrapText="1" shrinkToFit="1"/>
    </xf>
    <xf numFmtId="0" fontId="2" fillId="54" borderId="24" xfId="0" applyFont="1" applyFill="1" applyBorder="1" applyAlignment="1">
      <alignment horizontal="right" vertical="center" wrapText="1"/>
    </xf>
    <xf numFmtId="164" fontId="30" fillId="0" borderId="0" xfId="79" applyNumberFormat="1" applyFont="1" applyFill="1" applyAlignment="1">
      <alignment horizontal="center" vertical="center" wrapText="1"/>
    </xf>
    <xf numFmtId="0" fontId="5" fillId="0" borderId="0" xfId="0" applyFont="1" applyFill="1" applyBorder="1" applyAlignment="1">
      <alignment horizontal="center" vertical="top" wrapText="1"/>
    </xf>
    <xf numFmtId="1" fontId="31" fillId="0" borderId="11" xfId="67" applyNumberFormat="1" applyFont="1" applyBorder="1" applyAlignment="1">
      <alignment horizontal="center" vertical="center" wrapText="1"/>
    </xf>
    <xf numFmtId="164" fontId="50" fillId="0" borderId="0" xfId="77" applyNumberFormat="1" applyFont="1" applyAlignment="1">
      <alignment horizontal="center" wrapText="1"/>
    </xf>
    <xf numFmtId="0" fontId="31" fillId="0" borderId="11" xfId="69" applyFont="1" applyBorder="1" applyAlignment="1">
      <alignment horizontal="center" vertical="center" wrapText="1"/>
    </xf>
    <xf numFmtId="164" fontId="5" fillId="0" borderId="0" xfId="77" applyNumberFormat="1" applyFont="1" applyAlignment="1">
      <alignment horizontal="left" wrapText="1"/>
    </xf>
    <xf numFmtId="164" fontId="6" fillId="0" borderId="0" xfId="0" applyNumberFormat="1" applyFont="1" applyBorder="1" applyAlignment="1">
      <alignment horizontal="center" vertical="top"/>
    </xf>
    <xf numFmtId="164" fontId="51" fillId="51" borderId="0" xfId="79" applyNumberFormat="1" applyFont="1" applyFill="1" applyAlignment="1">
      <alignment wrapText="1"/>
    </xf>
    <xf numFmtId="3" fontId="1" fillId="0" borderId="0" xfId="0" applyNumberFormat="1" applyFont="1" applyBorder="1" applyAlignment="1">
      <alignment horizontal="center" vertical="top" wrapText="1"/>
    </xf>
    <xf numFmtId="3" fontId="1" fillId="0" borderId="0" xfId="79" applyNumberFormat="1" applyFont="1" applyFill="1" applyBorder="1" applyAlignment="1">
      <alignment horizontal="center" vertical="top"/>
    </xf>
    <xf numFmtId="3" fontId="2" fillId="0" borderId="0" xfId="79" applyNumberFormat="1" applyFont="1" applyFill="1" applyBorder="1" applyAlignment="1"/>
    <xf numFmtId="3" fontId="2" fillId="0" borderId="0" xfId="82" applyNumberFormat="1" applyFont="1" applyFill="1" applyBorder="1" applyAlignment="1">
      <alignment horizontal="right" wrapText="1"/>
    </xf>
    <xf numFmtId="3" fontId="5" fillId="0" borderId="84" xfId="0" applyNumberFormat="1" applyFont="1" applyFill="1" applyBorder="1" applyAlignment="1">
      <alignment horizontal="right" vertical="center" wrapText="1"/>
    </xf>
    <xf numFmtId="3" fontId="1" fillId="0" borderId="0" xfId="0" applyNumberFormat="1" applyFont="1" applyBorder="1" applyAlignment="1">
      <alignment horizontal="center" vertical="top"/>
    </xf>
    <xf numFmtId="3" fontId="2" fillId="0" borderId="0" xfId="79" applyNumberFormat="1" applyFont="1" applyFill="1" applyBorder="1" applyAlignment="1">
      <alignment vertical="top"/>
    </xf>
    <xf numFmtId="3" fontId="2" fillId="0" borderId="84" xfId="81" applyNumberFormat="1" applyFont="1" applyFill="1" applyBorder="1" applyAlignment="1">
      <alignment horizontal="right" wrapText="1"/>
    </xf>
    <xf numFmtId="3" fontId="2" fillId="0" borderId="24" xfId="81" applyNumberFormat="1" applyFont="1" applyFill="1" applyBorder="1" applyAlignment="1">
      <alignment wrapText="1"/>
    </xf>
    <xf numFmtId="3" fontId="3" fillId="52" borderId="24" xfId="79" applyNumberFormat="1" applyFont="1" applyFill="1" applyBorder="1"/>
    <xf numFmtId="3" fontId="5" fillId="0" borderId="87" xfId="0" applyNumberFormat="1" applyFont="1" applyFill="1" applyBorder="1" applyAlignment="1">
      <alignment vertical="center" wrapText="1"/>
    </xf>
    <xf numFmtId="0" fontId="2" fillId="0" borderId="20" xfId="0" applyFont="1" applyFill="1" applyBorder="1" applyAlignment="1">
      <alignment vertical="center"/>
    </xf>
    <xf numFmtId="0" fontId="1" fillId="0" borderId="20" xfId="0" applyFont="1" applyBorder="1" applyAlignment="1">
      <alignment horizontal="left"/>
    </xf>
    <xf numFmtId="164" fontId="2" fillId="0" borderId="28" xfId="0" applyNumberFormat="1" applyFont="1" applyBorder="1"/>
    <xf numFmtId="164" fontId="2" fillId="0" borderId="22" xfId="0" applyNumberFormat="1" applyFont="1" applyBorder="1"/>
    <xf numFmtId="0" fontId="37" fillId="0" borderId="13" xfId="132" applyNumberFormat="1" applyFont="1" applyBorder="1" applyAlignment="1">
      <alignment horizontal="left" wrapText="1" indent="1"/>
    </xf>
    <xf numFmtId="3" fontId="37" fillId="0" borderId="84" xfId="126" applyNumberFormat="1" applyFont="1" applyBorder="1">
      <alignment horizontal="right"/>
    </xf>
    <xf numFmtId="164" fontId="5" fillId="0" borderId="24" xfId="0" applyNumberFormat="1" applyFont="1" applyBorder="1"/>
    <xf numFmtId="0" fontId="42" fillId="0" borderId="13" xfId="132" applyNumberFormat="1" applyFont="1" applyBorder="1" applyAlignment="1">
      <alignment horizontal="left" wrapText="1" indent="4"/>
    </xf>
    <xf numFmtId="0" fontId="6" fillId="0" borderId="84" xfId="0" applyFont="1" applyBorder="1"/>
    <xf numFmtId="0" fontId="42" fillId="0" borderId="13" xfId="132" applyNumberFormat="1" applyFont="1" applyBorder="1" applyAlignment="1">
      <alignment horizontal="left" wrapText="1" indent="1"/>
    </xf>
    <xf numFmtId="3" fontId="55" fillId="0" borderId="84" xfId="126" applyNumberFormat="1" applyFont="1" applyBorder="1">
      <alignment horizontal="right"/>
    </xf>
    <xf numFmtId="0" fontId="42" fillId="0" borderId="29" xfId="132" applyNumberFormat="1" applyFont="1" applyBorder="1" applyAlignment="1">
      <alignment horizontal="left" wrapText="1" indent="1"/>
    </xf>
    <xf numFmtId="3" fontId="55" fillId="0" borderId="27" xfId="126" applyNumberFormat="1" applyFont="1" applyBorder="1">
      <alignment horizontal="right"/>
    </xf>
    <xf numFmtId="0" fontId="28" fillId="0" borderId="32" xfId="0" applyFont="1" applyBorder="1" applyAlignment="1">
      <alignment wrapText="1"/>
    </xf>
    <xf numFmtId="0" fontId="5" fillId="0" borderId="33" xfId="57" applyFont="1" applyFill="1" applyBorder="1" applyAlignment="1">
      <alignment vertical="center"/>
    </xf>
    <xf numFmtId="3" fontId="2" fillId="0" borderId="34" xfId="0" applyNumberFormat="1" applyFont="1" applyFill="1" applyBorder="1" applyAlignment="1">
      <alignment vertical="center" wrapText="1"/>
    </xf>
    <xf numFmtId="0" fontId="28" fillId="0" borderId="32" xfId="0" applyFont="1" applyFill="1" applyBorder="1" applyAlignment="1">
      <alignment vertical="center"/>
    </xf>
    <xf numFmtId="0" fontId="2" fillId="0" borderId="20" xfId="0" applyFont="1" applyFill="1" applyBorder="1" applyAlignment="1">
      <alignment vertical="center" wrapText="1"/>
    </xf>
    <xf numFmtId="3" fontId="2" fillId="0" borderId="59" xfId="0" applyNumberFormat="1" applyFont="1" applyFill="1" applyBorder="1" applyAlignment="1">
      <alignment vertical="center" wrapText="1"/>
    </xf>
    <xf numFmtId="0" fontId="1" fillId="0" borderId="20" xfId="0" applyFont="1" applyBorder="1" applyAlignment="1">
      <alignment vertical="top"/>
    </xf>
    <xf numFmtId="3" fontId="1" fillId="0" borderId="28" xfId="0" applyNumberFormat="1" applyFont="1" applyBorder="1" applyAlignment="1">
      <alignment vertical="top"/>
    </xf>
    <xf numFmtId="3" fontId="1" fillId="0" borderId="22" xfId="0" applyNumberFormat="1" applyFont="1" applyBorder="1" applyAlignment="1">
      <alignment vertical="top"/>
    </xf>
    <xf numFmtId="0" fontId="1" fillId="0" borderId="13" xfId="0" applyFont="1" applyBorder="1" applyAlignment="1">
      <alignment vertical="top"/>
    </xf>
    <xf numFmtId="3" fontId="1" fillId="0" borderId="84" xfId="0" applyNumberFormat="1" applyFont="1" applyBorder="1" applyAlignment="1">
      <alignment vertical="top"/>
    </xf>
    <xf numFmtId="3" fontId="1" fillId="0" borderId="24" xfId="0" applyNumberFormat="1" applyFont="1" applyBorder="1" applyAlignment="1">
      <alignment vertical="top"/>
    </xf>
    <xf numFmtId="0" fontId="1" fillId="0" borderId="29" xfId="0" applyFont="1" applyBorder="1" applyAlignment="1">
      <alignment vertical="top"/>
    </xf>
    <xf numFmtId="3" fontId="1" fillId="0" borderId="27" xfId="0" applyNumberFormat="1" applyFont="1" applyBorder="1" applyAlignment="1">
      <alignment vertical="top"/>
    </xf>
    <xf numFmtId="3" fontId="1" fillId="0" borderId="103" xfId="0" applyNumberFormat="1" applyFont="1" applyBorder="1" applyAlignment="1">
      <alignment vertical="top"/>
    </xf>
    <xf numFmtId="0" fontId="55" fillId="0" borderId="13" xfId="132" applyNumberFormat="1" applyFont="1" applyBorder="1" applyAlignment="1">
      <alignment horizontal="left" wrapText="1" indent="1"/>
    </xf>
    <xf numFmtId="0" fontId="42" fillId="0" borderId="13" xfId="134" applyNumberFormat="1" applyFont="1" applyFill="1" applyBorder="1" applyAlignment="1">
      <alignment wrapText="1" shrinkToFit="1"/>
    </xf>
    <xf numFmtId="3" fontId="42" fillId="0" borderId="84" xfId="126" applyNumberFormat="1" applyFont="1" applyFill="1" applyBorder="1" applyAlignment="1">
      <alignment horizontal="right" wrapText="1"/>
    </xf>
    <xf numFmtId="164" fontId="2" fillId="0" borderId="24" xfId="79" applyNumberFormat="1" applyFont="1" applyFill="1" applyBorder="1"/>
    <xf numFmtId="0" fontId="2" fillId="0" borderId="0" xfId="57" applyFont="1" applyFill="1" applyBorder="1" applyAlignment="1">
      <alignment horizontal="center" vertical="top"/>
    </xf>
    <xf numFmtId="0" fontId="2" fillId="0" borderId="0" xfId="112" quotePrefix="1" applyFont="1" applyFill="1" applyBorder="1" applyAlignment="1">
      <alignment vertical="center" wrapText="1" shrinkToFit="1"/>
    </xf>
    <xf numFmtId="0" fontId="1" fillId="0" borderId="0" xfId="0" applyFont="1" applyFill="1" applyBorder="1" applyAlignment="1">
      <alignment vertical="top"/>
    </xf>
    <xf numFmtId="0" fontId="2" fillId="0" borderId="13" xfId="116" quotePrefix="1" applyFill="1" applyBorder="1" applyAlignment="1">
      <alignment wrapText="1" shrinkToFit="1"/>
    </xf>
    <xf numFmtId="3" fontId="37" fillId="0" borderId="0" xfId="126" applyNumberFormat="1" applyFont="1" applyFill="1" applyAlignment="1">
      <alignment horizontal="right" wrapText="1"/>
    </xf>
    <xf numFmtId="164" fontId="28" fillId="0" borderId="13" xfId="81" applyNumberFormat="1" applyFont="1" applyFill="1" applyBorder="1" applyAlignment="1">
      <alignment wrapText="1"/>
    </xf>
    <xf numFmtId="164" fontId="2" fillId="0" borderId="57" xfId="81" applyNumberFormat="1" applyFont="1" applyFill="1" applyBorder="1" applyAlignment="1">
      <alignment wrapText="1"/>
    </xf>
    <xf numFmtId="164" fontId="74" fillId="0" borderId="89" xfId="81" applyNumberFormat="1" applyFont="1" applyBorder="1"/>
    <xf numFmtId="3" fontId="2" fillId="0" borderId="93" xfId="0" applyNumberFormat="1" applyFont="1" applyFill="1" applyBorder="1" applyAlignment="1">
      <alignment horizontal="right" wrapText="1"/>
    </xf>
    <xf numFmtId="164" fontId="2" fillId="0" borderId="89" xfId="81" applyNumberFormat="1" applyFont="1" applyBorder="1"/>
    <xf numFmtId="3" fontId="2" fillId="0" borderId="89" xfId="0" applyNumberFormat="1" applyFont="1" applyFill="1" applyBorder="1" applyAlignment="1">
      <alignment vertical="top"/>
    </xf>
    <xf numFmtId="164" fontId="2" fillId="0" borderId="89" xfId="81" applyNumberFormat="1" applyFont="1" applyBorder="1" applyAlignment="1">
      <alignment vertical="top"/>
    </xf>
    <xf numFmtId="164" fontId="70" fillId="0" borderId="89" xfId="81" applyNumberFormat="1" applyFont="1" applyBorder="1"/>
    <xf numFmtId="164" fontId="70" fillId="0" borderId="89" xfId="81" applyNumberFormat="1" applyFont="1" applyFill="1" applyBorder="1" applyAlignment="1">
      <alignment wrapText="1"/>
    </xf>
    <xf numFmtId="3" fontId="70" fillId="0" borderId="93" xfId="0" applyNumberFormat="1" applyFont="1" applyFill="1" applyBorder="1"/>
    <xf numFmtId="164" fontId="70" fillId="0" borderId="47" xfId="81" applyNumberFormat="1" applyFont="1" applyBorder="1"/>
    <xf numFmtId="164" fontId="5" fillId="0" borderId="0" xfId="81" applyNumberFormat="1" applyFont="1" applyFill="1" applyBorder="1" applyAlignment="1">
      <alignment horizontal="center" wrapText="1"/>
    </xf>
    <xf numFmtId="0" fontId="28" fillId="0" borderId="52" xfId="0" applyFont="1" applyBorder="1" applyAlignment="1">
      <alignment wrapText="1"/>
    </xf>
    <xf numFmtId="0" fontId="6" fillId="0" borderId="52" xfId="0" applyFont="1" applyBorder="1" applyAlignment="1">
      <alignment vertical="center" wrapText="1"/>
    </xf>
    <xf numFmtId="0" fontId="5" fillId="0" borderId="52" xfId="78" applyFont="1" applyFill="1" applyBorder="1" applyAlignment="1">
      <alignment vertical="top" wrapText="1"/>
    </xf>
    <xf numFmtId="3" fontId="5" fillId="0" borderId="0" xfId="0" applyNumberFormat="1" applyFont="1" applyFill="1" applyBorder="1" applyAlignment="1">
      <alignment horizontal="right" wrapText="1"/>
    </xf>
    <xf numFmtId="0" fontId="2" fillId="0" borderId="52" xfId="78" applyFont="1" applyFill="1" applyBorder="1" applyAlignment="1">
      <alignment horizontal="left" vertical="top" wrapText="1" indent="1"/>
    </xf>
    <xf numFmtId="0" fontId="2" fillId="0" borderId="52" xfId="78" applyFont="1" applyFill="1" applyBorder="1" applyAlignment="1">
      <alignment horizontal="left" vertical="top" wrapText="1" indent="2"/>
    </xf>
    <xf numFmtId="0" fontId="42" fillId="0" borderId="52" xfId="255" applyFont="1" applyFill="1" applyBorder="1" applyAlignment="1">
      <alignment horizontal="left" vertical="top" wrapText="1" indent="1"/>
    </xf>
    <xf numFmtId="0" fontId="2" fillId="0" borderId="52" xfId="78" applyFont="1" applyFill="1" applyBorder="1" applyAlignment="1">
      <alignment horizontal="left" wrapText="1" indent="1"/>
    </xf>
    <xf numFmtId="0" fontId="2" fillId="0" borderId="52" xfId="78" applyFont="1" applyFill="1" applyBorder="1" applyAlignment="1">
      <alignment horizontal="left" wrapText="1" indent="2"/>
    </xf>
    <xf numFmtId="3" fontId="2" fillId="0" borderId="0" xfId="0" applyNumberFormat="1" applyFont="1" applyBorder="1" applyAlignment="1">
      <alignment horizontal="right" wrapText="1"/>
    </xf>
    <xf numFmtId="0" fontId="2" fillId="0" borderId="52" xfId="78" applyFont="1" applyFill="1" applyBorder="1" applyAlignment="1">
      <alignment horizontal="left" vertical="top" wrapText="1" indent="4"/>
    </xf>
    <xf numFmtId="0" fontId="2" fillId="0" borderId="52" xfId="78" applyFont="1" applyFill="1" applyBorder="1" applyAlignment="1">
      <alignment horizontal="left" vertical="top" wrapText="1" indent="6"/>
    </xf>
    <xf numFmtId="0" fontId="2" fillId="0" borderId="52" xfId="78" applyFont="1" applyFill="1" applyBorder="1" applyAlignment="1">
      <alignment horizontal="left" vertical="top" wrapText="1" indent="3"/>
    </xf>
    <xf numFmtId="3" fontId="2" fillId="0" borderId="52" xfId="78" applyNumberFormat="1" applyFont="1" applyFill="1" applyBorder="1" applyAlignment="1">
      <alignment horizontal="left" vertical="top" wrapText="1" indent="2"/>
    </xf>
    <xf numFmtId="3" fontId="2" fillId="0" borderId="0" xfId="0" applyNumberFormat="1" applyFont="1" applyBorder="1" applyAlignment="1">
      <alignment horizontal="right" vertical="top" wrapText="1"/>
    </xf>
    <xf numFmtId="3" fontId="2" fillId="0" borderId="52" xfId="78" applyNumberFormat="1" applyFont="1" applyFill="1" applyBorder="1" applyAlignment="1">
      <alignment horizontal="left" vertical="top" wrapText="1" indent="3"/>
    </xf>
    <xf numFmtId="0" fontId="2" fillId="0" borderId="52" xfId="0" applyFont="1" applyFill="1" applyBorder="1" applyAlignment="1">
      <alignment horizontal="left" vertical="top" wrapText="1" indent="3"/>
    </xf>
    <xf numFmtId="3" fontId="2" fillId="0" borderId="0" xfId="0" applyNumberFormat="1" applyFont="1" applyFill="1" applyBorder="1" applyAlignment="1">
      <alignment vertical="top"/>
    </xf>
    <xf numFmtId="0" fontId="2" fillId="0" borderId="52" xfId="0" applyFont="1" applyFill="1" applyBorder="1" applyAlignment="1">
      <alignment horizontal="left" vertical="top" wrapText="1" indent="4"/>
    </xf>
    <xf numFmtId="0" fontId="1" fillId="0" borderId="52" xfId="78" applyFont="1" applyFill="1" applyBorder="1" applyAlignment="1">
      <alignment horizontal="left" vertical="top" wrapText="1" indent="2"/>
    </xf>
    <xf numFmtId="49" fontId="5" fillId="0" borderId="52" xfId="0" applyNumberFormat="1" applyFont="1" applyFill="1" applyBorder="1" applyAlignment="1">
      <alignment vertical="top" wrapText="1"/>
    </xf>
    <xf numFmtId="3" fontId="5" fillId="0" borderId="0" xfId="0" applyNumberFormat="1" applyFont="1" applyBorder="1" applyAlignment="1">
      <alignment horizontal="right" wrapText="1"/>
    </xf>
    <xf numFmtId="49" fontId="2" fillId="0" borderId="52" xfId="0" applyNumberFormat="1" applyFont="1" applyFill="1" applyBorder="1" applyAlignment="1">
      <alignment horizontal="left" vertical="top" wrapText="1" indent="1"/>
    </xf>
    <xf numFmtId="49" fontId="2" fillId="0" borderId="52" xfId="0" applyNumberFormat="1" applyFont="1" applyFill="1" applyBorder="1" applyAlignment="1">
      <alignment horizontal="left" vertical="top" wrapText="1" indent="3"/>
    </xf>
    <xf numFmtId="3" fontId="2" fillId="0" borderId="0" xfId="81" applyNumberFormat="1" applyFont="1" applyBorder="1" applyAlignment="1">
      <alignment vertical="top"/>
    </xf>
    <xf numFmtId="0" fontId="29" fillId="0" borderId="52" xfId="0" applyFont="1" applyBorder="1" applyAlignment="1"/>
    <xf numFmtId="0" fontId="29" fillId="0" borderId="0" xfId="0" applyFont="1" applyBorder="1" applyAlignment="1"/>
    <xf numFmtId="164" fontId="2" fillId="52" borderId="89" xfId="81" applyNumberFormat="1" applyFont="1" applyFill="1" applyBorder="1" applyAlignment="1">
      <alignment wrapText="1"/>
    </xf>
    <xf numFmtId="0" fontId="5" fillId="0" borderId="52" xfId="78" applyFont="1" applyFill="1" applyBorder="1" applyAlignment="1">
      <alignment horizontal="left" vertical="top" wrapText="1" indent="2"/>
    </xf>
    <xf numFmtId="0" fontId="42" fillId="0" borderId="52" xfId="255" applyFont="1" applyFill="1" applyBorder="1" applyAlignment="1">
      <alignment horizontal="left" vertical="top" wrapText="1" indent="3"/>
    </xf>
    <xf numFmtId="0" fontId="42" fillId="0" borderId="52" xfId="255" applyFont="1" applyFill="1" applyBorder="1" applyAlignment="1">
      <alignment horizontal="left" vertical="top" wrapText="1" indent="2"/>
    </xf>
    <xf numFmtId="0" fontId="2" fillId="0" borderId="52" xfId="0" applyFont="1" applyFill="1" applyBorder="1" applyAlignment="1">
      <alignment horizontal="left" vertical="top" wrapText="1" indent="5"/>
    </xf>
    <xf numFmtId="164" fontId="74" fillId="0" borderId="0" xfId="81" applyNumberFormat="1" applyFont="1" applyFill="1" applyBorder="1"/>
    <xf numFmtId="0" fontId="2" fillId="0" borderId="52" xfId="0" applyFont="1" applyFill="1" applyBorder="1" applyAlignment="1">
      <alignment horizontal="left" vertical="top" wrapText="1" indent="2"/>
    </xf>
    <xf numFmtId="164" fontId="2" fillId="0" borderId="0" xfId="81" applyNumberFormat="1" applyFont="1" applyFill="1" applyBorder="1" applyAlignment="1">
      <alignment vertical="top"/>
    </xf>
    <xf numFmtId="0" fontId="29" fillId="0" borderId="52" xfId="0" applyFont="1" applyFill="1" applyBorder="1" applyAlignment="1"/>
    <xf numFmtId="0" fontId="29" fillId="0" borderId="0" xfId="0" applyFont="1" applyFill="1" applyBorder="1" applyAlignment="1"/>
    <xf numFmtId="0" fontId="2" fillId="0" borderId="14" xfId="78" applyFont="1" applyFill="1" applyBorder="1" applyAlignment="1">
      <alignment horizontal="left" vertical="top" wrapText="1" indent="4"/>
    </xf>
    <xf numFmtId="0" fontId="28" fillId="0" borderId="28" xfId="57" applyFont="1" applyBorder="1" applyAlignment="1">
      <alignment vertical="center"/>
    </xf>
    <xf numFmtId="0" fontId="6" fillId="0" borderId="22" xfId="57" applyFont="1" applyBorder="1" applyAlignment="1">
      <alignment vertical="center" wrapText="1"/>
    </xf>
    <xf numFmtId="0" fontId="2" fillId="0" borderId="0" xfId="57" applyFont="1" applyFill="1"/>
    <xf numFmtId="0" fontId="2" fillId="52" borderId="24" xfId="57" applyFont="1" applyFill="1" applyBorder="1" applyAlignment="1">
      <alignment vertical="center" wrapText="1"/>
    </xf>
    <xf numFmtId="0" fontId="2" fillId="0" borderId="24" xfId="57" applyFont="1" applyBorder="1" applyAlignment="1">
      <alignment vertical="center"/>
    </xf>
    <xf numFmtId="3" fontId="2" fillId="0" borderId="24" xfId="57" applyNumberFormat="1" applyFont="1" applyBorder="1" applyAlignment="1">
      <alignment horizontal="right" vertical="center"/>
    </xf>
    <xf numFmtId="3" fontId="5" fillId="0" borderId="24" xfId="57" applyNumberFormat="1" applyFont="1" applyBorder="1" applyAlignment="1">
      <alignment horizontal="right" vertical="center"/>
    </xf>
    <xf numFmtId="0" fontId="2" fillId="0" borderId="0" xfId="57" applyFont="1" applyFill="1" applyAlignment="1">
      <alignment vertical="center"/>
    </xf>
    <xf numFmtId="0" fontId="5" fillId="0" borderId="0" xfId="57" applyFont="1" applyFill="1" applyAlignment="1">
      <alignment vertical="center"/>
    </xf>
    <xf numFmtId="3" fontId="54" fillId="0" borderId="84" xfId="57" applyNumberFormat="1" applyFont="1" applyFill="1" applyBorder="1" applyAlignment="1">
      <alignment wrapText="1"/>
    </xf>
    <xf numFmtId="0" fontId="2" fillId="0" borderId="24" xfId="57" applyFont="1" applyFill="1" applyBorder="1" applyAlignment="1">
      <alignment vertical="center" wrapText="1"/>
    </xf>
    <xf numFmtId="0" fontId="31" fillId="0" borderId="0" xfId="0" applyFont="1" applyBorder="1" applyAlignment="1">
      <alignment horizontal="justify" vertical="center"/>
    </xf>
    <xf numFmtId="0" fontId="31" fillId="0" borderId="0" xfId="0" applyFont="1" applyFill="1" applyBorder="1" applyAlignment="1">
      <alignment horizontal="justify" vertical="center"/>
    </xf>
    <xf numFmtId="0" fontId="31" fillId="0" borderId="144" xfId="57" applyFont="1" applyFill="1" applyBorder="1" applyAlignment="1">
      <alignment horizontal="justify" vertical="top" wrapText="1"/>
    </xf>
    <xf numFmtId="0" fontId="31" fillId="0" borderId="69" xfId="0" applyFont="1" applyBorder="1" applyAlignment="1">
      <alignment horizontal="justify" vertical="top"/>
    </xf>
    <xf numFmtId="0" fontId="84" fillId="0" borderId="69" xfId="0" applyFont="1" applyBorder="1" applyAlignment="1">
      <alignment horizontal="justify" vertical="top" wrapText="1"/>
    </xf>
    <xf numFmtId="164" fontId="31" fillId="0" borderId="69" xfId="79" applyNumberFormat="1" applyFont="1" applyFill="1" applyBorder="1" applyAlignment="1">
      <alignment horizontal="justify" vertical="top" wrapText="1"/>
    </xf>
    <xf numFmtId="164" fontId="31" fillId="0" borderId="86" xfId="79" applyNumberFormat="1" applyFont="1" applyFill="1" applyBorder="1" applyAlignment="1">
      <alignment horizontal="justify" vertical="top" wrapText="1"/>
    </xf>
    <xf numFmtId="0" fontId="30" fillId="0" borderId="144" xfId="0" applyFont="1" applyBorder="1" applyAlignment="1">
      <alignment horizontal="justify" vertical="center"/>
    </xf>
    <xf numFmtId="164" fontId="2" fillId="0" borderId="144" xfId="79" applyNumberFormat="1" applyFont="1" applyFill="1" applyBorder="1" applyAlignment="1">
      <alignment vertical="top" wrapText="1"/>
    </xf>
    <xf numFmtId="164" fontId="31" fillId="0" borderId="144" xfId="57" applyNumberFormat="1" applyFont="1" applyFill="1" applyBorder="1" applyAlignment="1">
      <alignment vertical="top" wrapText="1"/>
    </xf>
    <xf numFmtId="164" fontId="2" fillId="0" borderId="86" xfId="79" applyNumberFormat="1" applyFont="1" applyFill="1" applyBorder="1" applyAlignment="1">
      <alignment vertical="top" wrapText="1"/>
    </xf>
    <xf numFmtId="0" fontId="30" fillId="0" borderId="86" xfId="0" applyFont="1" applyFill="1" applyBorder="1" applyAlignment="1">
      <alignment horizontal="justify" vertical="center" wrapText="1"/>
    </xf>
    <xf numFmtId="0" fontId="30" fillId="0" borderId="0" xfId="0" applyFont="1" applyBorder="1" applyAlignment="1">
      <alignment horizontal="justify" vertical="center" wrapText="1"/>
    </xf>
    <xf numFmtId="0" fontId="60" fillId="0" borderId="11" xfId="96" applyNumberFormat="1" applyFont="1" applyBorder="1" applyAlignment="1">
      <alignment horizontal="center"/>
    </xf>
    <xf numFmtId="0" fontId="60" fillId="0" borderId="11" xfId="132" applyNumberFormat="1" applyFont="1" applyBorder="1" applyAlignment="1">
      <alignment horizontal="center"/>
    </xf>
    <xf numFmtId="0" fontId="48" fillId="0" borderId="0" xfId="75" applyBorder="1"/>
    <xf numFmtId="0" fontId="63" fillId="0" borderId="0" xfId="132" applyNumberFormat="1" applyFont="1" applyBorder="1">
      <alignment horizontal="left" wrapText="1" indent="1" shrinkToFit="1"/>
    </xf>
    <xf numFmtId="1" fontId="31" fillId="0" borderId="0" xfId="67" applyNumberFormat="1" applyFont="1" applyBorder="1" applyAlignment="1">
      <alignment vertical="top" wrapText="1"/>
    </xf>
    <xf numFmtId="1" fontId="31" fillId="0" borderId="0" xfId="67" applyNumberFormat="1" applyFont="1" applyBorder="1" applyAlignment="1">
      <alignment wrapText="1"/>
    </xf>
    <xf numFmtId="3" fontId="30" fillId="0" borderId="0" xfId="75" applyNumberFormat="1" applyFont="1" applyBorder="1" applyAlignment="1">
      <alignment vertical="top" wrapText="1"/>
    </xf>
    <xf numFmtId="3" fontId="30" fillId="0" borderId="0" xfId="67" applyNumberFormat="1" applyFont="1" applyAlignment="1">
      <alignment horizontal="center"/>
    </xf>
    <xf numFmtId="0" fontId="2" fillId="0" borderId="14" xfId="116" applyBorder="1" applyAlignment="1">
      <alignment horizontal="left" vertical="center" wrapText="1" indent="4" shrinkToFit="1"/>
    </xf>
    <xf numFmtId="3" fontId="42" fillId="0" borderId="25" xfId="127" applyNumberFormat="1" applyBorder="1" applyAlignment="1">
      <alignment horizontal="right" wrapText="1" shrinkToFit="1"/>
    </xf>
    <xf numFmtId="0" fontId="2" fillId="0" borderId="84" xfId="116" quotePrefix="1" applyBorder="1" applyAlignment="1">
      <alignment horizontal="left" vertical="center" wrapText="1" indent="4" shrinkToFit="1"/>
    </xf>
    <xf numFmtId="0" fontId="2" fillId="0" borderId="13" xfId="118" quotePrefix="1" applyFill="1" applyBorder="1" applyAlignment="1">
      <alignment horizontal="left" vertical="center" wrapText="1" indent="6" shrinkToFit="1"/>
    </xf>
    <xf numFmtId="3" fontId="37" fillId="0" borderId="69" xfId="126" applyNumberFormat="1" applyFont="1" applyFill="1" applyBorder="1" applyAlignment="1">
      <alignment horizontal="right" wrapText="1"/>
    </xf>
    <xf numFmtId="164" fontId="28" fillId="52" borderId="35" xfId="81" applyNumberFormat="1" applyFont="1" applyFill="1" applyBorder="1" applyAlignment="1">
      <alignment wrapText="1"/>
    </xf>
    <xf numFmtId="164" fontId="2" fillId="52" borderId="89" xfId="81" applyNumberFormat="1" applyFont="1" applyFill="1" applyBorder="1" applyAlignment="1">
      <alignment horizontal="right" wrapText="1"/>
    </xf>
    <xf numFmtId="164" fontId="2" fillId="52" borderId="35" xfId="81" applyNumberFormat="1" applyFont="1" applyFill="1" applyBorder="1" applyAlignment="1">
      <alignment wrapText="1"/>
    </xf>
    <xf numFmtId="3" fontId="5" fillId="0" borderId="0" xfId="79" applyNumberFormat="1" applyFont="1" applyFill="1" applyAlignment="1">
      <alignment vertical="top"/>
    </xf>
    <xf numFmtId="0" fontId="5" fillId="0" borderId="0" xfId="118" quotePrefix="1" applyFont="1" applyFill="1" applyBorder="1" applyAlignment="1">
      <alignment wrapText="1" shrinkToFit="1"/>
    </xf>
    <xf numFmtId="0" fontId="5" fillId="0" borderId="0" xfId="78" applyFont="1" applyFill="1" applyBorder="1" applyAlignment="1">
      <alignment horizontal="right" vertical="top" wrapText="1"/>
    </xf>
    <xf numFmtId="3" fontId="5" fillId="0" borderId="0" xfId="79" applyNumberFormat="1" applyFont="1" applyFill="1" applyAlignment="1"/>
    <xf numFmtId="3" fontId="37" fillId="0" borderId="0" xfId="126" applyNumberFormat="1" applyFont="1" applyAlignment="1">
      <alignment horizontal="right" wrapText="1"/>
    </xf>
    <xf numFmtId="164" fontId="3" fillId="0" borderId="0" xfId="79" applyNumberFormat="1" applyFont="1" applyFill="1" applyBorder="1" applyAlignment="1">
      <alignment vertical="top" wrapText="1"/>
    </xf>
    <xf numFmtId="3" fontId="37" fillId="0" borderId="0" xfId="127" applyNumberFormat="1" applyFont="1" applyFill="1">
      <alignment horizontal="right" wrapText="1" shrinkToFit="1"/>
    </xf>
    <xf numFmtId="0" fontId="3" fillId="0" borderId="0" xfId="78" applyFont="1" applyFill="1" applyBorder="1" applyAlignment="1">
      <alignment horizontal="right" vertical="top" wrapText="1"/>
    </xf>
    <xf numFmtId="3" fontId="54" fillId="0" borderId="0" xfId="0" applyNumberFormat="1" applyFont="1" applyFill="1" applyAlignment="1">
      <alignment wrapText="1"/>
    </xf>
    <xf numFmtId="3" fontId="2" fillId="0" borderId="27" xfId="132" applyNumberFormat="1" applyFont="1" applyBorder="1" applyAlignment="1">
      <alignment horizontal="right" wrapText="1" indent="1" shrinkToFit="1"/>
    </xf>
    <xf numFmtId="0" fontId="75" fillId="53" borderId="31" xfId="0" applyFont="1" applyFill="1" applyBorder="1" applyAlignment="1">
      <alignment vertical="center" wrapText="1"/>
    </xf>
    <xf numFmtId="0" fontId="6" fillId="53" borderId="84" xfId="0" applyFont="1" applyFill="1" applyBorder="1" applyAlignment="1">
      <alignment horizontal="right" vertical="center" wrapText="1"/>
    </xf>
    <xf numFmtId="0" fontId="6" fillId="53" borderId="87" xfId="0" applyFont="1" applyFill="1" applyBorder="1" applyAlignment="1">
      <alignment vertical="center" wrapText="1"/>
    </xf>
    <xf numFmtId="0" fontId="5" fillId="53" borderId="31" xfId="0" applyFont="1" applyFill="1" applyBorder="1" applyAlignment="1">
      <alignment vertical="center" wrapText="1"/>
    </xf>
    <xf numFmtId="0" fontId="5" fillId="53" borderId="84" xfId="0" applyFont="1" applyFill="1" applyBorder="1" applyAlignment="1">
      <alignment horizontal="right" vertical="center" wrapText="1"/>
    </xf>
    <xf numFmtId="0" fontId="5" fillId="53" borderId="87" xfId="0" applyFont="1" applyFill="1" applyBorder="1" applyAlignment="1">
      <alignment vertical="center" wrapText="1"/>
    </xf>
    <xf numFmtId="0" fontId="6" fillId="53" borderId="31" xfId="0" applyFont="1" applyFill="1" applyBorder="1" applyAlignment="1">
      <alignment vertical="center" wrapText="1"/>
    </xf>
    <xf numFmtId="164" fontId="2" fillId="53" borderId="53" xfId="81" applyNumberFormat="1" applyFont="1" applyFill="1" applyBorder="1" applyAlignment="1">
      <alignment horizontal="right" wrapText="1"/>
    </xf>
    <xf numFmtId="164" fontId="5" fillId="53" borderId="31" xfId="81" applyNumberFormat="1" applyFont="1" applyFill="1" applyBorder="1" applyAlignment="1">
      <alignment wrapText="1"/>
    </xf>
    <xf numFmtId="164" fontId="2" fillId="53" borderId="84" xfId="81" applyNumberFormat="1" applyFont="1" applyFill="1" applyBorder="1" applyAlignment="1">
      <alignment horizontal="right" wrapText="1"/>
    </xf>
    <xf numFmtId="0" fontId="2" fillId="0" borderId="13" xfId="57" applyFont="1" applyFill="1" applyBorder="1" applyAlignment="1">
      <alignment vertical="center" wrapText="1"/>
    </xf>
    <xf numFmtId="0" fontId="2" fillId="0" borderId="84" xfId="57" applyFont="1" applyFill="1" applyBorder="1" applyAlignment="1">
      <alignment horizontal="right" vertical="center" wrapText="1"/>
    </xf>
    <xf numFmtId="3" fontId="2" fillId="0" borderId="24" xfId="57" applyNumberFormat="1" applyFont="1" applyFill="1" applyBorder="1" applyAlignment="1">
      <alignment vertical="center"/>
    </xf>
    <xf numFmtId="0" fontId="75" fillId="0" borderId="13" xfId="57" applyFont="1" applyFill="1" applyBorder="1" applyAlignment="1">
      <alignment vertical="center" wrapText="1"/>
    </xf>
    <xf numFmtId="0" fontId="5" fillId="0" borderId="84" xfId="57" applyFont="1" applyFill="1" applyBorder="1" applyAlignment="1">
      <alignment horizontal="right" vertical="center" wrapText="1"/>
    </xf>
    <xf numFmtId="0" fontId="54" fillId="0" borderId="13" xfId="57" applyFont="1" applyFill="1" applyBorder="1" applyAlignment="1">
      <alignment horizontal="left" wrapText="1" indent="1"/>
    </xf>
    <xf numFmtId="3" fontId="5" fillId="0" borderId="24" xfId="57" applyNumberFormat="1" applyFont="1" applyFill="1" applyBorder="1" applyAlignment="1">
      <alignment vertical="center"/>
    </xf>
    <xf numFmtId="0" fontId="2" fillId="0" borderId="24" xfId="57" applyFont="1" applyFill="1" applyBorder="1" applyAlignment="1">
      <alignment vertical="center"/>
    </xf>
    <xf numFmtId="0" fontId="56" fillId="0" borderId="13" xfId="57" applyFont="1" applyFill="1" applyBorder="1" applyAlignment="1">
      <alignment horizontal="left" wrapText="1" indent="2"/>
    </xf>
    <xf numFmtId="3" fontId="2" fillId="0" borderId="24" xfId="57" applyNumberFormat="1" applyFont="1" applyFill="1" applyBorder="1" applyAlignment="1">
      <alignment horizontal="right" vertical="center"/>
    </xf>
    <xf numFmtId="0" fontId="56" fillId="0" borderId="13" xfId="57" applyFont="1" applyFill="1" applyBorder="1" applyAlignment="1">
      <alignment horizontal="left" wrapText="1" indent="3"/>
    </xf>
    <xf numFmtId="3" fontId="5" fillId="0" borderId="24" xfId="57" applyNumberFormat="1" applyFont="1" applyFill="1" applyBorder="1" applyAlignment="1">
      <alignment horizontal="right" vertical="center"/>
    </xf>
    <xf numFmtId="0" fontId="56" fillId="0" borderId="13" xfId="57" applyFont="1" applyFill="1" applyBorder="1" applyAlignment="1">
      <alignment horizontal="left" wrapText="1" indent="4"/>
    </xf>
    <xf numFmtId="3" fontId="54" fillId="0" borderId="24" xfId="57" applyNumberFormat="1" applyFont="1" applyFill="1" applyBorder="1" applyAlignment="1">
      <alignment wrapText="1"/>
    </xf>
    <xf numFmtId="3" fontId="56" fillId="0" borderId="24" xfId="57" applyNumberFormat="1" applyFont="1" applyFill="1" applyBorder="1" applyAlignment="1">
      <alignment wrapText="1"/>
    </xf>
    <xf numFmtId="3" fontId="56" fillId="0" borderId="103" xfId="57" applyNumberFormat="1" applyFont="1" applyFill="1" applyBorder="1" applyAlignment="1">
      <alignment wrapText="1"/>
    </xf>
    <xf numFmtId="3" fontId="5" fillId="55" borderId="0" xfId="67" applyNumberFormat="1" applyFont="1" applyFill="1" applyAlignment="1">
      <alignment horizontal="center"/>
    </xf>
    <xf numFmtId="3" fontId="5" fillId="0" borderId="0" xfId="79" applyNumberFormat="1" applyFont="1" applyFill="1" applyBorder="1" applyAlignment="1">
      <alignment vertical="top"/>
    </xf>
    <xf numFmtId="3" fontId="74" fillId="0" borderId="0" xfId="79" applyNumberFormat="1" applyFont="1" applyFill="1" applyAlignment="1">
      <alignment vertical="top" wrapText="1"/>
    </xf>
    <xf numFmtId="164" fontId="29" fillId="0" borderId="0" xfId="0" applyNumberFormat="1" applyFont="1" applyFill="1" applyBorder="1" applyAlignment="1">
      <alignment horizontal="center" vertical="top" wrapText="1"/>
    </xf>
    <xf numFmtId="3" fontId="134" fillId="0" borderId="0" xfId="0" applyNumberFormat="1" applyFont="1" applyFill="1" applyAlignment="1">
      <alignment vertical="center" wrapText="1"/>
    </xf>
    <xf numFmtId="3" fontId="134" fillId="0" borderId="0" xfId="0" applyNumberFormat="1" applyFont="1" applyFill="1" applyAlignment="1">
      <alignment horizontal="center" vertical="center" wrapText="1"/>
    </xf>
    <xf numFmtId="3" fontId="135" fillId="0" borderId="0" xfId="0" applyNumberFormat="1" applyFont="1" applyFill="1" applyAlignment="1">
      <alignment vertical="center" wrapText="1"/>
    </xf>
    <xf numFmtId="164" fontId="1" fillId="0" borderId="0" xfId="0" applyNumberFormat="1" applyFont="1" applyBorder="1" applyAlignment="1">
      <alignment horizontal="center" vertical="top" wrapText="1"/>
    </xf>
    <xf numFmtId="3" fontId="0" fillId="0" borderId="0" xfId="0" applyNumberFormat="1" applyFill="1" applyBorder="1"/>
    <xf numFmtId="3" fontId="81" fillId="0" borderId="0" xfId="0" applyNumberFormat="1" applyFont="1" applyFill="1" applyBorder="1" applyAlignment="1">
      <alignment wrapText="1"/>
    </xf>
    <xf numFmtId="0" fontId="2" fillId="0" borderId="0" xfId="0" applyFont="1" applyFill="1" applyBorder="1" applyAlignment="1">
      <alignment vertical="top"/>
    </xf>
    <xf numFmtId="164" fontId="50" fillId="0" borderId="0" xfId="77" applyNumberFormat="1" applyFont="1" applyAlignment="1">
      <alignment horizontal="center" wrapText="1"/>
    </xf>
    <xf numFmtId="1" fontId="31" fillId="0" borderId="11" xfId="67" applyNumberFormat="1" applyFont="1" applyBorder="1" applyAlignment="1">
      <alignment horizontal="center" vertical="center" wrapText="1"/>
    </xf>
    <xf numFmtId="0" fontId="31" fillId="0" borderId="11" xfId="69" applyFont="1" applyBorder="1" applyAlignment="1">
      <alignment horizontal="center" vertical="center" wrapText="1"/>
    </xf>
    <xf numFmtId="1" fontId="30" fillId="0" borderId="0" xfId="67" applyNumberFormat="1" applyFont="1" applyBorder="1" applyAlignment="1">
      <alignment horizontal="center" vertical="center" wrapText="1"/>
    </xf>
    <xf numFmtId="3" fontId="2" fillId="0" borderId="0" xfId="0" applyNumberFormat="1" applyFont="1"/>
    <xf numFmtId="0" fontId="56" fillId="0" borderId="35" xfId="0" applyFont="1" applyFill="1" applyBorder="1" applyAlignment="1">
      <alignment horizontal="left" wrapText="1" indent="2"/>
    </xf>
    <xf numFmtId="0" fontId="56" fillId="0" borderId="35" xfId="0" applyFont="1" applyFill="1" applyBorder="1" applyAlignment="1">
      <alignment horizontal="left" wrapText="1" indent="3"/>
    </xf>
    <xf numFmtId="0" fontId="56" fillId="0" borderId="35" xfId="0" applyFont="1" applyFill="1" applyBorder="1" applyAlignment="1">
      <alignment horizontal="left" wrapText="1" indent="4"/>
    </xf>
    <xf numFmtId="0" fontId="2" fillId="0" borderId="35" xfId="114" applyFill="1" applyBorder="1" applyAlignment="1">
      <alignment horizontal="left" wrapText="1" indent="3" shrinkToFit="1"/>
    </xf>
    <xf numFmtId="0" fontId="2" fillId="0" borderId="35" xfId="116" applyFill="1" applyBorder="1" applyAlignment="1">
      <alignment horizontal="left" vertical="center" wrapText="1" indent="4" shrinkToFit="1"/>
    </xf>
    <xf numFmtId="0" fontId="2" fillId="0" borderId="35" xfId="118" applyFill="1" applyBorder="1" applyAlignment="1">
      <alignment horizontal="left" vertical="center" wrapText="1" indent="5" shrinkToFit="1"/>
    </xf>
    <xf numFmtId="3" fontId="5" fillId="53" borderId="0" xfId="0" applyNumberFormat="1" applyFont="1" applyFill="1" applyAlignment="1">
      <alignment horizontal="center"/>
    </xf>
    <xf numFmtId="0" fontId="28" fillId="0" borderId="0" xfId="0" applyFont="1" applyFill="1"/>
    <xf numFmtId="0" fontId="6" fillId="0" borderId="0" xfId="0" applyFont="1"/>
    <xf numFmtId="3" fontId="31" fillId="0" borderId="0" xfId="69" applyNumberFormat="1" applyFont="1" applyFill="1" applyBorder="1" applyAlignment="1">
      <alignment vertical="center" wrapText="1"/>
    </xf>
    <xf numFmtId="0" fontId="127" fillId="0" borderId="0" xfId="0" applyFont="1" applyAlignment="1">
      <alignment horizontal="justify" vertical="center"/>
    </xf>
    <xf numFmtId="0" fontId="3" fillId="53" borderId="0" xfId="80" applyFont="1" applyFill="1" applyAlignment="1">
      <alignment wrapText="1"/>
    </xf>
    <xf numFmtId="0" fontId="75" fillId="52" borderId="13" xfId="0" applyFont="1" applyFill="1" applyBorder="1" applyAlignment="1">
      <alignment vertical="center" wrapText="1"/>
    </xf>
    <xf numFmtId="0" fontId="6" fillId="52" borderId="84" xfId="0" applyFont="1" applyFill="1" applyBorder="1" applyAlignment="1">
      <alignment horizontal="right" vertical="center" wrapText="1"/>
    </xf>
    <xf numFmtId="0" fontId="6" fillId="52" borderId="24" xfId="0" applyFont="1" applyFill="1" applyBorder="1" applyAlignment="1">
      <alignment vertical="center" wrapText="1"/>
    </xf>
    <xf numFmtId="164" fontId="28" fillId="53" borderId="35" xfId="81" applyNumberFormat="1" applyFont="1" applyFill="1" applyBorder="1" applyAlignment="1">
      <alignment vertical="center" wrapText="1"/>
    </xf>
    <xf numFmtId="0" fontId="5" fillId="0" borderId="87" xfId="112" quotePrefix="1" applyFont="1" applyBorder="1" applyAlignment="1">
      <alignment horizontal="left" vertical="center" wrapText="1" indent="2" shrinkToFit="1"/>
    </xf>
    <xf numFmtId="0" fontId="2" fillId="0" borderId="87" xfId="114" quotePrefix="1" applyFont="1" applyBorder="1" applyAlignment="1">
      <alignment horizontal="left" wrapText="1" indent="3" shrinkToFit="1"/>
    </xf>
    <xf numFmtId="0" fontId="2" fillId="0" borderId="87" xfId="116" quotePrefix="1" applyFont="1" applyBorder="1" applyAlignment="1">
      <alignment horizontal="left" vertical="center" wrapText="1" indent="4" shrinkToFit="1"/>
    </xf>
    <xf numFmtId="0" fontId="5" fillId="0" borderId="87" xfId="132" applyNumberFormat="1" applyFont="1" applyBorder="1" applyAlignment="1">
      <alignment horizontal="left" wrapText="1" indent="2" shrinkToFit="1"/>
    </xf>
    <xf numFmtId="0" fontId="2" fillId="0" borderId="87" xfId="132" applyNumberFormat="1" applyFont="1" applyBorder="1" applyAlignment="1">
      <alignment horizontal="left" wrapText="1" indent="3" shrinkToFit="1"/>
    </xf>
    <xf numFmtId="0" fontId="2" fillId="0" borderId="87" xfId="132" applyNumberFormat="1" applyFont="1" applyBorder="1" applyAlignment="1">
      <alignment horizontal="left" wrapText="1" indent="4" shrinkToFit="1"/>
    </xf>
    <xf numFmtId="0" fontId="2" fillId="0" borderId="87" xfId="132" applyNumberFormat="1" applyFont="1" applyBorder="1" applyAlignment="1">
      <alignment horizontal="left" wrapText="1" indent="5" shrinkToFit="1"/>
    </xf>
    <xf numFmtId="0" fontId="42" fillId="0" borderId="152" xfId="132" applyNumberFormat="1" applyFill="1" applyBorder="1" applyAlignment="1">
      <alignment horizontal="left" wrapText="1" indent="3" shrinkToFit="1"/>
    </xf>
    <xf numFmtId="3" fontId="42" fillId="0" borderId="152" xfId="132" applyNumberFormat="1" applyFill="1" applyBorder="1" applyAlignment="1">
      <alignment wrapText="1" shrinkToFit="1"/>
    </xf>
    <xf numFmtId="164" fontId="2" fillId="0" borderId="152" xfId="81" applyNumberFormat="1" applyFont="1" applyBorder="1"/>
    <xf numFmtId="0" fontId="2" fillId="0" borderId="31" xfId="0" applyFont="1" applyBorder="1" applyAlignment="1">
      <alignment horizontal="right" vertical="center" wrapText="1"/>
    </xf>
    <xf numFmtId="0" fontId="75" fillId="0" borderId="31" xfId="0" applyFont="1" applyBorder="1" applyAlignment="1">
      <alignment vertical="center" wrapText="1"/>
    </xf>
    <xf numFmtId="0" fontId="6" fillId="0" borderId="31" xfId="0" applyFont="1" applyBorder="1" applyAlignment="1">
      <alignment horizontal="right" vertical="center" wrapText="1"/>
    </xf>
    <xf numFmtId="0" fontId="2" fillId="0" borderId="31" xfId="0" applyFont="1" applyBorder="1" applyAlignment="1">
      <alignment horizontal="right" vertical="center"/>
    </xf>
    <xf numFmtId="0" fontId="5" fillId="0" borderId="84" xfId="0" applyFont="1" applyBorder="1" applyAlignment="1">
      <alignment horizontal="right" vertical="center"/>
    </xf>
    <xf numFmtId="164" fontId="5" fillId="0" borderId="31" xfId="79" applyNumberFormat="1" applyFont="1" applyFill="1" applyBorder="1" applyAlignment="1">
      <alignment horizontal="right" wrapText="1"/>
    </xf>
    <xf numFmtId="164" fontId="5" fillId="0" borderId="84" xfId="79" applyNumberFormat="1" applyFont="1" applyFill="1" applyBorder="1" applyAlignment="1">
      <alignment horizontal="right" wrapText="1"/>
    </xf>
    <xf numFmtId="164" fontId="2" fillId="0" borderId="31" xfId="79" applyNumberFormat="1" applyFont="1" applyFill="1" applyBorder="1" applyAlignment="1">
      <alignment horizontal="right" wrapText="1"/>
    </xf>
    <xf numFmtId="164" fontId="2" fillId="0" borderId="84" xfId="79" applyNumberFormat="1" applyFont="1" applyFill="1" applyBorder="1" applyAlignment="1">
      <alignment horizontal="right" wrapText="1"/>
    </xf>
    <xf numFmtId="0" fontId="42" fillId="0" borderId="38" xfId="132" applyNumberFormat="1" applyFill="1" applyBorder="1" applyAlignment="1">
      <alignment horizontal="left" wrapText="1" indent="3" shrinkToFit="1"/>
    </xf>
    <xf numFmtId="164" fontId="2" fillId="0" borderId="38" xfId="81" applyNumberFormat="1" applyFont="1" applyBorder="1" applyAlignment="1"/>
    <xf numFmtId="0" fontId="37" fillId="0" borderId="31" xfId="132" applyNumberFormat="1" applyFont="1" applyFill="1" applyBorder="1" applyAlignment="1">
      <alignment horizontal="left" wrapText="1" shrinkToFit="1"/>
    </xf>
    <xf numFmtId="0" fontId="5" fillId="0" borderId="62" xfId="0" applyFont="1" applyBorder="1" applyAlignment="1">
      <alignment horizontal="center"/>
    </xf>
    <xf numFmtId="0" fontId="2" fillId="0" borderId="36" xfId="0" applyFont="1" applyBorder="1" applyAlignment="1">
      <alignment horizontal="right" vertical="center" wrapText="1"/>
    </xf>
    <xf numFmtId="164" fontId="2" fillId="0" borderId="31" xfId="81" applyNumberFormat="1" applyFont="1" applyBorder="1" applyAlignment="1">
      <alignment horizontal="right"/>
    </xf>
    <xf numFmtId="164" fontId="2" fillId="0" borderId="38" xfId="81" applyNumberFormat="1" applyFont="1" applyBorder="1" applyAlignment="1">
      <alignment horizontal="right"/>
    </xf>
    <xf numFmtId="0" fontId="2" fillId="0" borderId="93" xfId="0" applyFont="1" applyBorder="1" applyAlignment="1">
      <alignment horizontal="right" vertical="center"/>
    </xf>
    <xf numFmtId="164" fontId="5" fillId="0" borderId="93" xfId="79" applyNumberFormat="1" applyFont="1" applyFill="1" applyBorder="1" applyAlignment="1">
      <alignment horizontal="right" wrapText="1"/>
    </xf>
    <xf numFmtId="164" fontId="2" fillId="0" borderId="93" xfId="79" applyNumberFormat="1" applyFont="1" applyFill="1" applyBorder="1" applyAlignment="1">
      <alignment horizontal="right" wrapText="1"/>
    </xf>
    <xf numFmtId="164" fontId="2" fillId="0" borderId="93" xfId="81" applyNumberFormat="1" applyFont="1" applyBorder="1" applyAlignment="1">
      <alignment horizontal="right"/>
    </xf>
    <xf numFmtId="164" fontId="2" fillId="0" borderId="63" xfId="79" applyNumberFormat="1" applyFont="1" applyFill="1" applyBorder="1" applyAlignment="1">
      <alignment horizontal="right" wrapText="1"/>
    </xf>
    <xf numFmtId="164" fontId="2" fillId="0" borderId="46" xfId="81" applyNumberFormat="1" applyFont="1" applyBorder="1" applyAlignment="1">
      <alignment horizontal="right"/>
    </xf>
    <xf numFmtId="0" fontId="2" fillId="0" borderId="27" xfId="0" applyFont="1" applyBorder="1"/>
    <xf numFmtId="0" fontId="2" fillId="0" borderId="103" xfId="0" applyFont="1" applyBorder="1"/>
    <xf numFmtId="0" fontId="1" fillId="0" borderId="0" xfId="57" applyFont="1" applyFill="1" applyAlignment="1">
      <alignment vertical="top"/>
    </xf>
    <xf numFmtId="0" fontId="28" fillId="0" borderId="52" xfId="0" applyFont="1" applyFill="1" applyBorder="1" applyAlignment="1">
      <alignment vertical="center"/>
    </xf>
    <xf numFmtId="3" fontId="2" fillId="0" borderId="0" xfId="0" applyNumberFormat="1" applyFont="1" applyFill="1" applyBorder="1" applyAlignment="1">
      <alignment vertical="center" wrapText="1"/>
    </xf>
    <xf numFmtId="3" fontId="2" fillId="0" borderId="0" xfId="81" applyNumberFormat="1" applyFont="1" applyFill="1" applyBorder="1" applyAlignment="1">
      <alignment horizontal="right" wrapText="1"/>
    </xf>
    <xf numFmtId="3" fontId="2" fillId="0" borderId="0" xfId="81" applyNumberFormat="1" applyFont="1" applyFill="1" applyBorder="1" applyAlignment="1">
      <alignment wrapText="1"/>
    </xf>
    <xf numFmtId="0" fontId="37" fillId="0" borderId="52" xfId="134" applyNumberFormat="1" applyFont="1" applyFill="1" applyBorder="1" applyAlignment="1">
      <alignment wrapText="1" shrinkToFit="1"/>
    </xf>
    <xf numFmtId="3" fontId="3" fillId="0" borderId="0" xfId="79" applyNumberFormat="1" applyFont="1" applyFill="1" applyBorder="1"/>
    <xf numFmtId="0" fontId="54" fillId="0" borderId="52" xfId="0" applyFont="1" applyFill="1" applyBorder="1" applyAlignment="1">
      <alignment horizontal="left" wrapText="1" indent="1"/>
    </xf>
    <xf numFmtId="3" fontId="54" fillId="0" borderId="0" xfId="0" applyNumberFormat="1" applyFont="1" applyFill="1" applyBorder="1" applyAlignment="1">
      <alignment wrapText="1"/>
    </xf>
    <xf numFmtId="3" fontId="5" fillId="0" borderId="0" xfId="0" applyNumberFormat="1" applyFont="1" applyFill="1" applyBorder="1" applyAlignment="1"/>
    <xf numFmtId="3" fontId="2" fillId="0" borderId="64" xfId="0" applyNumberFormat="1" applyFont="1" applyFill="1" applyBorder="1" applyAlignment="1">
      <alignment vertical="center" wrapText="1"/>
    </xf>
    <xf numFmtId="3" fontId="2" fillId="0" borderId="89" xfId="0" applyNumberFormat="1" applyFont="1" applyFill="1" applyBorder="1" applyAlignment="1">
      <alignment vertical="center" wrapText="1"/>
    </xf>
    <xf numFmtId="3" fontId="5" fillId="0" borderId="89" xfId="0" applyNumberFormat="1" applyFont="1" applyFill="1" applyBorder="1" applyAlignment="1">
      <alignment vertical="center" wrapText="1"/>
    </xf>
    <xf numFmtId="3" fontId="5" fillId="0" borderId="93" xfId="0" applyNumberFormat="1" applyFont="1" applyFill="1" applyBorder="1" applyAlignment="1">
      <alignment vertical="center" wrapText="1"/>
    </xf>
    <xf numFmtId="0" fontId="5" fillId="0" borderId="52" xfId="0" applyFont="1" applyFill="1" applyBorder="1" applyAlignment="1">
      <alignment vertical="center" wrapText="1"/>
    </xf>
    <xf numFmtId="3" fontId="5" fillId="0" borderId="0" xfId="0" applyNumberFormat="1" applyFont="1" applyFill="1" applyBorder="1" applyAlignment="1">
      <alignment horizontal="right" vertical="center" wrapText="1"/>
    </xf>
    <xf numFmtId="3" fontId="5" fillId="0" borderId="0" xfId="0" applyNumberFormat="1" applyFont="1" applyFill="1" applyBorder="1" applyAlignment="1">
      <alignment vertical="center" wrapText="1"/>
    </xf>
    <xf numFmtId="164" fontId="3" fillId="0" borderId="0" xfId="79" applyNumberFormat="1" applyFont="1" applyFill="1" applyBorder="1"/>
    <xf numFmtId="0" fontId="6" fillId="0" borderId="52" xfId="81" applyFont="1" applyFill="1" applyBorder="1" applyAlignment="1">
      <alignment vertical="top" wrapText="1"/>
    </xf>
    <xf numFmtId="3" fontId="2" fillId="0" borderId="58" xfId="0" applyNumberFormat="1" applyFont="1" applyFill="1" applyBorder="1" applyAlignment="1">
      <alignment vertical="center" wrapText="1"/>
    </xf>
    <xf numFmtId="0" fontId="6" fillId="0" borderId="13" xfId="0" applyFont="1" applyFill="1" applyBorder="1" applyAlignment="1">
      <alignment vertical="center" wrapText="1"/>
    </xf>
    <xf numFmtId="0" fontId="59" fillId="0" borderId="77" xfId="57" applyFont="1" applyFill="1" applyBorder="1" applyAlignment="1">
      <alignment horizontal="left" vertical="center" wrapText="1"/>
    </xf>
    <xf numFmtId="0" fontId="59" fillId="0" borderId="83" xfId="57" applyFont="1" applyFill="1" applyBorder="1" applyAlignment="1">
      <alignment horizontal="left" vertical="center" wrapText="1"/>
    </xf>
    <xf numFmtId="164" fontId="73" fillId="0" borderId="0" xfId="79" applyNumberFormat="1" applyFont="1" applyFill="1" applyAlignment="1">
      <alignment horizontal="center" vertical="center" wrapText="1"/>
    </xf>
    <xf numFmtId="0" fontId="31" fillId="0" borderId="15" xfId="57" applyFont="1" applyBorder="1" applyAlignment="1">
      <alignment horizontal="center" vertical="center" wrapText="1"/>
    </xf>
    <xf numFmtId="0" fontId="31" fillId="0" borderId="16" xfId="57" applyFont="1" applyBorder="1" applyAlignment="1">
      <alignment horizontal="center" vertical="center" wrapText="1"/>
    </xf>
    <xf numFmtId="164" fontId="59" fillId="0" borderId="77" xfId="57" applyNumberFormat="1" applyFont="1" applyFill="1" applyBorder="1" applyAlignment="1">
      <alignment horizontal="left" vertical="center" wrapText="1"/>
    </xf>
    <xf numFmtId="164" fontId="59" fillId="0" borderId="83" xfId="57" applyNumberFormat="1" applyFont="1" applyFill="1" applyBorder="1" applyAlignment="1">
      <alignment horizontal="left" vertical="center" wrapText="1"/>
    </xf>
    <xf numFmtId="164" fontId="31" fillId="0" borderId="85" xfId="79" applyNumberFormat="1" applyFont="1" applyFill="1" applyBorder="1" applyAlignment="1">
      <alignment horizontal="left" vertical="center" wrapText="1"/>
    </xf>
    <xf numFmtId="164" fontId="31" fillId="0" borderId="69" xfId="79" applyNumberFormat="1" applyFont="1" applyFill="1" applyBorder="1" applyAlignment="1">
      <alignment horizontal="left" vertical="center" wrapText="1"/>
    </xf>
    <xf numFmtId="164" fontId="31" fillId="0" borderId="86" xfId="79" applyNumberFormat="1" applyFont="1" applyFill="1" applyBorder="1" applyAlignment="1">
      <alignment horizontal="left" vertical="center" wrapText="1"/>
    </xf>
    <xf numFmtId="0" fontId="5" fillId="0" borderId="15" xfId="57" applyFont="1" applyBorder="1" applyAlignment="1">
      <alignment horizontal="center" vertical="top" wrapText="1"/>
    </xf>
    <xf numFmtId="0" fontId="5" fillId="0" borderId="16" xfId="57" applyFont="1" applyBorder="1" applyAlignment="1">
      <alignment horizontal="center" vertical="top" wrapText="1"/>
    </xf>
    <xf numFmtId="3" fontId="2" fillId="0" borderId="15" xfId="0" applyNumberFormat="1" applyFont="1" applyFill="1" applyBorder="1" applyAlignment="1">
      <alignment horizontal="center" vertical="top" wrapText="1"/>
    </xf>
    <xf numFmtId="3" fontId="29" fillId="0" borderId="16" xfId="0" applyNumberFormat="1" applyFont="1" applyFill="1" applyBorder="1" applyAlignment="1">
      <alignment horizontal="center" vertical="top" wrapText="1"/>
    </xf>
    <xf numFmtId="164" fontId="6" fillId="0" borderId="96" xfId="0" applyNumberFormat="1" applyFont="1" applyBorder="1" applyAlignment="1">
      <alignment horizontal="left" vertical="top" wrapText="1"/>
    </xf>
    <xf numFmtId="164" fontId="6" fillId="0" borderId="104" xfId="0" applyNumberFormat="1" applyFont="1" applyBorder="1" applyAlignment="1">
      <alignment horizontal="left" vertical="top" wrapText="1"/>
    </xf>
    <xf numFmtId="164" fontId="6" fillId="0" borderId="105" xfId="0" applyNumberFormat="1" applyFont="1" applyBorder="1" applyAlignment="1">
      <alignment horizontal="left" vertical="top" wrapText="1"/>
    </xf>
    <xf numFmtId="0" fontId="6" fillId="0" borderId="77" xfId="81" applyFont="1" applyBorder="1" applyAlignment="1">
      <alignment horizontal="left" vertical="top" wrapText="1"/>
    </xf>
    <xf numFmtId="0" fontId="6" fillId="0" borderId="82" xfId="81" applyFont="1" applyBorder="1" applyAlignment="1">
      <alignment horizontal="left" vertical="top" wrapText="1"/>
    </xf>
    <xf numFmtId="0" fontId="6" fillId="0" borderId="83" xfId="81" applyFont="1" applyBorder="1" applyAlignment="1">
      <alignment horizontal="left" vertical="top" wrapText="1"/>
    </xf>
    <xf numFmtId="0" fontId="6" fillId="0" borderId="153" xfId="81" applyFont="1" applyBorder="1" applyAlignment="1">
      <alignment horizontal="left" vertical="top" wrapText="1"/>
    </xf>
    <xf numFmtId="0" fontId="6" fillId="0" borderId="154" xfId="81" applyFont="1" applyBorder="1" applyAlignment="1">
      <alignment horizontal="left" vertical="top" wrapText="1"/>
    </xf>
    <xf numFmtId="0" fontId="6" fillId="0" borderId="155" xfId="81" applyFont="1" applyBorder="1" applyAlignment="1">
      <alignment horizontal="left" vertical="top" wrapText="1"/>
    </xf>
    <xf numFmtId="164" fontId="2" fillId="0" borderId="15" xfId="0" applyNumberFormat="1" applyFont="1" applyFill="1" applyBorder="1" applyAlignment="1">
      <alignment horizontal="center" vertical="top" wrapText="1"/>
    </xf>
    <xf numFmtId="0" fontId="29" fillId="0" borderId="16" xfId="0" applyFont="1" applyFill="1" applyBorder="1" applyAlignment="1">
      <alignment horizontal="center" vertical="top" wrapText="1"/>
    </xf>
    <xf numFmtId="164" fontId="6" fillId="0" borderId="77" xfId="65" applyNumberFormat="1" applyFont="1" applyBorder="1" applyAlignment="1">
      <alignment horizontal="left" vertical="center" wrapText="1"/>
    </xf>
    <xf numFmtId="164" fontId="6" fillId="0" borderId="82" xfId="65" applyNumberFormat="1" applyFont="1" applyBorder="1" applyAlignment="1">
      <alignment horizontal="left" vertical="center" wrapText="1"/>
    </xf>
    <xf numFmtId="164" fontId="6" fillId="0" borderId="83" xfId="65" applyNumberFormat="1" applyFont="1" applyBorder="1" applyAlignment="1">
      <alignment horizontal="left" vertical="center" wrapText="1"/>
    </xf>
    <xf numFmtId="164" fontId="5" fillId="0" borderId="0" xfId="65" applyNumberFormat="1" applyFont="1" applyAlignment="1">
      <alignment horizontal="left" wrapText="1"/>
    </xf>
    <xf numFmtId="164" fontId="2" fillId="0" borderId="0" xfId="65" applyNumberFormat="1" applyFont="1" applyAlignment="1">
      <alignment horizontal="left" wrapText="1"/>
    </xf>
    <xf numFmtId="164" fontId="5" fillId="0" borderId="0" xfId="79" applyNumberFormat="1" applyFont="1" applyFill="1" applyBorder="1" applyAlignment="1">
      <alignment horizontal="left" vertical="center" wrapText="1"/>
    </xf>
    <xf numFmtId="0" fontId="2" fillId="0" borderId="15" xfId="57" applyFont="1" applyBorder="1" applyAlignment="1">
      <alignment horizontal="center" vertical="top" wrapText="1"/>
    </xf>
    <xf numFmtId="0" fontId="2" fillId="0" borderId="16" xfId="57" applyFont="1" applyBorder="1" applyAlignment="1">
      <alignment horizontal="center" vertical="top" wrapText="1"/>
    </xf>
    <xf numFmtId="0" fontId="6" fillId="0" borderId="146" xfId="0" applyFont="1" applyBorder="1" applyAlignment="1">
      <alignment horizontal="left" vertical="top" wrapText="1"/>
    </xf>
    <xf numFmtId="0" fontId="6" fillId="0" borderId="147" xfId="0" applyFont="1" applyBorder="1" applyAlignment="1">
      <alignment horizontal="left" vertical="top" wrapText="1"/>
    </xf>
    <xf numFmtId="0" fontId="6" fillId="0" borderId="148" xfId="0" applyFont="1" applyBorder="1" applyAlignment="1">
      <alignment horizontal="left" vertical="top" wrapText="1"/>
    </xf>
    <xf numFmtId="0" fontId="6" fillId="54" borderId="77" xfId="0" applyFont="1" applyFill="1" applyBorder="1" applyAlignment="1">
      <alignment horizontal="left" vertical="top" wrapText="1"/>
    </xf>
    <xf numFmtId="0" fontId="6" fillId="54" borderId="82" xfId="0" applyFont="1" applyFill="1" applyBorder="1" applyAlignment="1">
      <alignment horizontal="left" vertical="top" wrapText="1"/>
    </xf>
    <xf numFmtId="0" fontId="6" fillId="54" borderId="83" xfId="0" applyFont="1" applyFill="1" applyBorder="1" applyAlignment="1">
      <alignment horizontal="left" vertical="top" wrapText="1"/>
    </xf>
    <xf numFmtId="0" fontId="6" fillId="0" borderId="77" xfId="0" applyFont="1" applyBorder="1" applyAlignment="1">
      <alignment horizontal="left" vertical="top" wrapText="1"/>
    </xf>
    <xf numFmtId="0" fontId="6" fillId="0" borderId="82" xfId="0" applyFont="1" applyBorder="1" applyAlignment="1">
      <alignment horizontal="left" vertical="top" wrapText="1"/>
    </xf>
    <xf numFmtId="0" fontId="6" fillId="0" borderId="83" xfId="0" applyFont="1" applyBorder="1" applyAlignment="1">
      <alignment horizontal="left" vertical="top" wrapText="1"/>
    </xf>
    <xf numFmtId="0" fontId="6" fillId="54" borderId="96" xfId="0" applyFont="1" applyFill="1" applyBorder="1" applyAlignment="1">
      <alignment horizontal="left" vertical="top" wrapText="1"/>
    </xf>
    <xf numFmtId="0" fontId="6" fillId="54" borderId="104" xfId="0" applyFont="1" applyFill="1" applyBorder="1" applyAlignment="1">
      <alignment horizontal="left" vertical="top" wrapText="1"/>
    </xf>
    <xf numFmtId="0" fontId="6" fillId="0" borderId="77" xfId="0" applyFont="1" applyBorder="1" applyAlignment="1">
      <alignment horizontal="left" vertical="center" wrapText="1"/>
    </xf>
    <xf numFmtId="0" fontId="6" fillId="0" borderId="82" xfId="0" applyFont="1" applyBorder="1" applyAlignment="1">
      <alignment horizontal="left" vertical="center" wrapText="1"/>
    </xf>
    <xf numFmtId="0" fontId="6" fillId="0" borderId="83" xfId="0" applyFont="1" applyBorder="1" applyAlignment="1">
      <alignment horizontal="left" vertical="center" wrapText="1"/>
    </xf>
    <xf numFmtId="0" fontId="6" fillId="0" borderId="96" xfId="0" applyFont="1" applyBorder="1" applyAlignment="1">
      <alignment horizontal="left" vertical="center" wrapText="1"/>
    </xf>
    <xf numFmtId="0" fontId="6" fillId="0" borderId="104" xfId="0" applyFont="1" applyBorder="1" applyAlignment="1">
      <alignment horizontal="left" vertical="center" wrapText="1"/>
    </xf>
    <xf numFmtId="0" fontId="6" fillId="0" borderId="105" xfId="0" applyFont="1" applyBorder="1" applyAlignment="1">
      <alignment horizontal="left" vertical="center" wrapText="1"/>
    </xf>
    <xf numFmtId="0" fontId="6" fillId="0" borderId="96" xfId="0" applyFont="1" applyFill="1" applyBorder="1" applyAlignment="1">
      <alignment horizontal="left" vertical="center" wrapText="1"/>
    </xf>
    <xf numFmtId="0" fontId="6" fillId="0" borderId="104" xfId="0" applyFont="1" applyFill="1" applyBorder="1" applyAlignment="1">
      <alignment horizontal="left" vertical="center" wrapText="1"/>
    </xf>
    <xf numFmtId="0" fontId="6" fillId="0" borderId="105" xfId="0" applyFont="1" applyFill="1" applyBorder="1" applyAlignment="1">
      <alignment horizontal="left" vertical="center" wrapText="1"/>
    </xf>
    <xf numFmtId="0" fontId="6" fillId="0" borderId="77" xfId="0" applyFont="1" applyFill="1" applyBorder="1" applyAlignment="1">
      <alignment horizontal="left" vertical="center" wrapText="1"/>
    </xf>
    <xf numFmtId="0" fontId="6" fillId="0" borderId="82" xfId="0" applyFont="1" applyFill="1" applyBorder="1" applyAlignment="1">
      <alignment horizontal="left" vertical="center" wrapText="1"/>
    </xf>
    <xf numFmtId="0" fontId="6" fillId="0" borderId="83" xfId="0" applyFont="1" applyFill="1" applyBorder="1" applyAlignment="1">
      <alignment horizontal="left" vertical="center" wrapText="1"/>
    </xf>
    <xf numFmtId="0" fontId="6" fillId="49" borderId="70" xfId="81" applyFont="1" applyFill="1" applyBorder="1" applyAlignment="1">
      <alignment horizontal="left" vertical="top" wrapText="1"/>
    </xf>
    <xf numFmtId="0" fontId="6" fillId="49" borderId="71" xfId="81" applyFont="1" applyFill="1" applyBorder="1" applyAlignment="1">
      <alignment horizontal="left" vertical="top" wrapText="1"/>
    </xf>
    <xf numFmtId="0" fontId="6" fillId="49" borderId="72" xfId="81" applyFont="1" applyFill="1" applyBorder="1" applyAlignment="1">
      <alignment horizontal="left" vertical="top" wrapText="1"/>
    </xf>
    <xf numFmtId="164" fontId="5" fillId="0" borderId="104" xfId="0" applyNumberFormat="1" applyFont="1" applyBorder="1" applyAlignment="1">
      <alignment horizontal="left" wrapText="1"/>
    </xf>
    <xf numFmtId="0" fontId="6" fillId="0" borderId="77" xfId="81" applyFont="1" applyFill="1" applyBorder="1" applyAlignment="1">
      <alignment horizontal="left" vertical="top" wrapText="1"/>
    </xf>
    <xf numFmtId="0" fontId="6" fillId="0" borderId="82" xfId="81" applyFont="1" applyFill="1" applyBorder="1" applyAlignment="1">
      <alignment horizontal="left" vertical="top" wrapText="1"/>
    </xf>
    <xf numFmtId="0" fontId="6" fillId="0" borderId="83" xfId="81" applyFont="1" applyFill="1" applyBorder="1" applyAlignment="1">
      <alignment horizontal="left" vertical="top" wrapText="1"/>
    </xf>
    <xf numFmtId="0" fontId="6" fillId="49" borderId="77" xfId="81" applyFont="1" applyFill="1" applyBorder="1" applyAlignment="1">
      <alignment horizontal="left" vertical="top" wrapText="1"/>
    </xf>
    <xf numFmtId="0" fontId="6" fillId="49" borderId="82" xfId="81" applyFont="1" applyFill="1" applyBorder="1" applyAlignment="1">
      <alignment horizontal="left" vertical="top" wrapText="1"/>
    </xf>
    <xf numFmtId="0" fontId="6" fillId="49" borderId="83" xfId="81" applyFont="1" applyFill="1" applyBorder="1" applyAlignment="1">
      <alignment horizontal="left" vertical="top" wrapText="1"/>
    </xf>
    <xf numFmtId="164" fontId="5" fillId="0" borderId="0" xfId="0" applyNumberFormat="1" applyFont="1" applyBorder="1" applyAlignment="1">
      <alignment horizontal="left" wrapText="1"/>
    </xf>
    <xf numFmtId="164" fontId="5" fillId="0" borderId="104" xfId="0" applyNumberFormat="1" applyFont="1" applyBorder="1" applyAlignment="1">
      <alignment horizontal="left" vertical="center" wrapText="1"/>
    </xf>
    <xf numFmtId="0" fontId="6" fillId="49" borderId="0" xfId="81" applyFont="1" applyFill="1" applyBorder="1" applyAlignment="1">
      <alignment horizontal="left" vertical="top" wrapText="1"/>
    </xf>
    <xf numFmtId="164" fontId="5" fillId="0" borderId="52" xfId="0" applyNumberFormat="1" applyFont="1" applyBorder="1" applyAlignment="1">
      <alignment horizontal="left" wrapText="1"/>
    </xf>
    <xf numFmtId="164" fontId="5" fillId="0" borderId="0" xfId="0" applyNumberFormat="1" applyFont="1" applyFill="1" applyBorder="1" applyAlignment="1">
      <alignment horizontal="left" wrapText="1"/>
    </xf>
    <xf numFmtId="0" fontId="6" fillId="0" borderId="149" xfId="81" applyFont="1" applyFill="1" applyBorder="1" applyAlignment="1">
      <alignment horizontal="left" vertical="top" wrapText="1"/>
    </xf>
    <xf numFmtId="0" fontId="6" fillId="0" borderId="150" xfId="81" applyFont="1" applyFill="1" applyBorder="1" applyAlignment="1">
      <alignment horizontal="left" vertical="top" wrapText="1"/>
    </xf>
    <xf numFmtId="0" fontId="6" fillId="0" borderId="151" xfId="81" applyFont="1" applyFill="1" applyBorder="1" applyAlignment="1">
      <alignment horizontal="left" vertical="top" wrapText="1"/>
    </xf>
    <xf numFmtId="164" fontId="6" fillId="0" borderId="77" xfId="79" applyNumberFormat="1" applyFont="1" applyFill="1" applyBorder="1" applyAlignment="1">
      <alignment horizontal="left" vertical="top" wrapText="1"/>
    </xf>
    <xf numFmtId="164" fontId="6" fillId="0" borderId="82" xfId="79" applyNumberFormat="1" applyFont="1" applyFill="1" applyBorder="1" applyAlignment="1">
      <alignment horizontal="left" vertical="top" wrapText="1"/>
    </xf>
    <xf numFmtId="164" fontId="6" fillId="0" borderId="83" xfId="79" applyNumberFormat="1" applyFont="1" applyFill="1" applyBorder="1" applyAlignment="1">
      <alignment horizontal="left" vertical="top" wrapText="1"/>
    </xf>
    <xf numFmtId="164" fontId="6" fillId="0" borderId="77" xfId="0" applyNumberFormat="1" applyFont="1" applyFill="1" applyBorder="1" applyAlignment="1">
      <alignment horizontal="left" vertical="center" wrapText="1"/>
    </xf>
    <xf numFmtId="164" fontId="6" fillId="0" borderId="82" xfId="0" applyNumberFormat="1" applyFont="1" applyFill="1" applyBorder="1" applyAlignment="1">
      <alignment horizontal="left" vertical="center" wrapText="1"/>
    </xf>
    <xf numFmtId="164" fontId="6" fillId="0" borderId="83" xfId="0" applyNumberFormat="1" applyFont="1" applyFill="1" applyBorder="1" applyAlignment="1">
      <alignment horizontal="left" vertical="center" wrapText="1"/>
    </xf>
    <xf numFmtId="0" fontId="118" fillId="0" borderId="77" xfId="81" applyFont="1" applyBorder="1" applyAlignment="1">
      <alignment horizontal="left" vertical="top" wrapText="1"/>
    </xf>
    <xf numFmtId="0" fontId="118" fillId="0" borderId="82" xfId="81" applyFont="1" applyBorder="1" applyAlignment="1">
      <alignment horizontal="left" vertical="top" wrapText="1"/>
    </xf>
    <xf numFmtId="0" fontId="118" fillId="0" borderId="83" xfId="81" applyFont="1" applyBorder="1" applyAlignment="1">
      <alignment horizontal="left" vertical="top" wrapText="1"/>
    </xf>
    <xf numFmtId="164" fontId="4" fillId="0" borderId="82" xfId="0" applyNumberFormat="1" applyFont="1" applyFill="1" applyBorder="1" applyAlignment="1">
      <alignment horizontal="left" vertical="center" wrapText="1"/>
    </xf>
    <xf numFmtId="164" fontId="4" fillId="0" borderId="83" xfId="0" applyNumberFormat="1" applyFont="1" applyFill="1" applyBorder="1" applyAlignment="1">
      <alignment horizontal="left" vertical="center" wrapText="1"/>
    </xf>
    <xf numFmtId="3" fontId="6" fillId="0" borderId="77" xfId="57" applyNumberFormat="1" applyFont="1" applyFill="1" applyBorder="1" applyAlignment="1">
      <alignment horizontal="left" vertical="center" wrapText="1"/>
    </xf>
    <xf numFmtId="3" fontId="6" fillId="0" borderId="82" xfId="57" applyNumberFormat="1" applyFont="1" applyFill="1" applyBorder="1" applyAlignment="1">
      <alignment horizontal="left" vertical="center" wrapText="1"/>
    </xf>
    <xf numFmtId="3" fontId="6" fillId="0" borderId="83" xfId="57" applyNumberFormat="1" applyFont="1" applyFill="1" applyBorder="1" applyAlignment="1">
      <alignment horizontal="left" vertical="center" wrapText="1"/>
    </xf>
    <xf numFmtId="164" fontId="6" fillId="54" borderId="77" xfId="0" applyNumberFormat="1" applyFont="1" applyFill="1" applyBorder="1" applyAlignment="1">
      <alignment horizontal="left" vertical="center" wrapText="1"/>
    </xf>
    <xf numFmtId="164" fontId="6" fillId="54" borderId="82" xfId="0" applyNumberFormat="1" applyFont="1" applyFill="1" applyBorder="1" applyAlignment="1">
      <alignment horizontal="left" vertical="center" wrapText="1"/>
    </xf>
    <xf numFmtId="164" fontId="6" fillId="54" borderId="83" xfId="0" applyNumberFormat="1" applyFont="1" applyFill="1" applyBorder="1" applyAlignment="1">
      <alignment horizontal="left" vertical="center" wrapText="1"/>
    </xf>
    <xf numFmtId="0" fontId="6" fillId="54" borderId="77" xfId="81" applyFont="1" applyFill="1" applyBorder="1" applyAlignment="1">
      <alignment horizontal="left" vertical="top" wrapText="1"/>
    </xf>
    <xf numFmtId="0" fontId="6" fillId="54" borderId="82" xfId="81" applyFont="1" applyFill="1" applyBorder="1" applyAlignment="1">
      <alignment horizontal="left" vertical="top" wrapText="1"/>
    </xf>
    <xf numFmtId="0" fontId="6" fillId="54" borderId="83" xfId="81" applyFont="1" applyFill="1" applyBorder="1" applyAlignment="1">
      <alignment horizontal="left" vertical="top" wrapText="1"/>
    </xf>
    <xf numFmtId="0" fontId="3" fillId="0" borderId="15" xfId="57" applyFont="1" applyBorder="1" applyAlignment="1">
      <alignment horizontal="center" vertical="top" wrapText="1"/>
    </xf>
    <xf numFmtId="0" fontId="3" fillId="0" borderId="16" xfId="57" applyFont="1" applyBorder="1" applyAlignment="1">
      <alignment horizontal="center" vertical="top" wrapText="1"/>
    </xf>
    <xf numFmtId="164" fontId="6" fillId="0" borderId="77" xfId="57" applyNumberFormat="1" applyFont="1" applyFill="1" applyBorder="1" applyAlignment="1">
      <alignment horizontal="left" vertical="center" wrapText="1"/>
    </xf>
    <xf numFmtId="164" fontId="6" fillId="0" borderId="82" xfId="57" applyNumberFormat="1" applyFont="1" applyFill="1" applyBorder="1" applyAlignment="1">
      <alignment horizontal="left" vertical="center" wrapText="1"/>
    </xf>
    <xf numFmtId="164" fontId="6" fillId="0" borderId="83" xfId="57" applyNumberFormat="1" applyFont="1" applyFill="1" applyBorder="1" applyAlignment="1">
      <alignment horizontal="left" vertical="center" wrapText="1"/>
    </xf>
    <xf numFmtId="164" fontId="6" fillId="0" borderId="77" xfId="0" applyNumberFormat="1" applyFont="1" applyBorder="1" applyAlignment="1">
      <alignment horizontal="left" wrapText="1"/>
    </xf>
    <xf numFmtId="164" fontId="6" fillId="0" borderId="82" xfId="0" applyNumberFormat="1" applyFont="1" applyBorder="1" applyAlignment="1">
      <alignment horizontal="left" wrapText="1"/>
    </xf>
    <xf numFmtId="164" fontId="6" fillId="0" borderId="83" xfId="0" applyNumberFormat="1" applyFont="1" applyBorder="1" applyAlignment="1">
      <alignment horizontal="left" wrapText="1"/>
    </xf>
    <xf numFmtId="164" fontId="5" fillId="0" borderId="0" xfId="0" applyNumberFormat="1" applyFont="1" applyAlignment="1">
      <alignment horizontal="left" wrapText="1"/>
    </xf>
    <xf numFmtId="0" fontId="6" fillId="49" borderId="77" xfId="80" applyFont="1" applyFill="1" applyBorder="1" applyAlignment="1">
      <alignment horizontal="left" vertical="top" wrapText="1"/>
    </xf>
    <xf numFmtId="0" fontId="6" fillId="49" borderId="82" xfId="80" applyFont="1" applyFill="1" applyBorder="1" applyAlignment="1">
      <alignment horizontal="left" vertical="top" wrapText="1"/>
    </xf>
    <xf numFmtId="0" fontId="6" fillId="49" borderId="83" xfId="80" applyFont="1" applyFill="1" applyBorder="1" applyAlignment="1">
      <alignment horizontal="left" vertical="top" wrapText="1"/>
    </xf>
    <xf numFmtId="0" fontId="2" fillId="0" borderId="0" xfId="0" applyFont="1" applyAlignment="1">
      <alignment horizontal="right" vertical="center"/>
    </xf>
    <xf numFmtId="0" fontId="6" fillId="0" borderId="82" xfId="81" applyFont="1" applyFill="1" applyBorder="1" applyAlignment="1">
      <alignment horizontal="left" vertical="top"/>
    </xf>
    <xf numFmtId="0" fontId="6" fillId="0" borderId="83" xfId="81" applyFont="1" applyFill="1" applyBorder="1" applyAlignment="1">
      <alignment horizontal="left" vertical="top"/>
    </xf>
    <xf numFmtId="0" fontId="2" fillId="0" borderId="79" xfId="57" applyFont="1" applyBorder="1" applyAlignment="1">
      <alignment horizontal="center" vertical="top" wrapText="1"/>
    </xf>
    <xf numFmtId="164" fontId="2" fillId="0" borderId="79" xfId="0" applyNumberFormat="1" applyFont="1" applyFill="1" applyBorder="1" applyAlignment="1">
      <alignment horizontal="center" vertical="top" wrapText="1"/>
    </xf>
    <xf numFmtId="0" fontId="6" fillId="0" borderId="96" xfId="81" applyFont="1" applyBorder="1" applyAlignment="1">
      <alignment horizontal="left" vertical="top" wrapText="1"/>
    </xf>
    <xf numFmtId="0" fontId="6" fillId="0" borderId="104" xfId="81" applyFont="1" applyBorder="1" applyAlignment="1">
      <alignment horizontal="left" vertical="top" wrapText="1"/>
    </xf>
    <xf numFmtId="0" fontId="6" fillId="0" borderId="105" xfId="81" applyFont="1" applyBorder="1" applyAlignment="1">
      <alignment horizontal="left" vertical="top" wrapText="1"/>
    </xf>
    <xf numFmtId="0" fontId="6" fillId="49" borderId="77" xfId="80" applyFont="1" applyFill="1" applyBorder="1" applyAlignment="1">
      <alignment vertical="top" wrapText="1"/>
    </xf>
    <xf numFmtId="0" fontId="6" fillId="49" borderId="82" xfId="80" applyFont="1" applyFill="1" applyBorder="1" applyAlignment="1">
      <alignment vertical="top" wrapText="1"/>
    </xf>
    <xf numFmtId="0" fontId="6" fillId="49" borderId="83" xfId="80" applyFont="1" applyFill="1" applyBorder="1" applyAlignment="1">
      <alignment vertical="top" wrapText="1"/>
    </xf>
    <xf numFmtId="164" fontId="5" fillId="0" borderId="0" xfId="0" applyNumberFormat="1" applyFont="1" applyAlignment="1">
      <alignment horizontal="center" wrapText="1"/>
    </xf>
    <xf numFmtId="0" fontId="6" fillId="0" borderId="96" xfId="81" applyFont="1" applyFill="1" applyBorder="1" applyAlignment="1">
      <alignment horizontal="left" vertical="top" wrapText="1"/>
    </xf>
    <xf numFmtId="0" fontId="6" fillId="0" borderId="104" xfId="81" applyFont="1" applyFill="1" applyBorder="1" applyAlignment="1">
      <alignment horizontal="left" vertical="top"/>
    </xf>
    <xf numFmtId="0" fontId="6" fillId="0" borderId="105" xfId="81" applyFont="1" applyFill="1" applyBorder="1" applyAlignment="1">
      <alignment horizontal="left" vertical="top"/>
    </xf>
    <xf numFmtId="0" fontId="6" fillId="0" borderId="77" xfId="78" applyFont="1" applyFill="1" applyBorder="1" applyAlignment="1">
      <alignment horizontal="left" vertical="top" wrapText="1"/>
    </xf>
    <xf numFmtId="0" fontId="6" fillId="0" borderId="82" xfId="78" applyFont="1" applyFill="1" applyBorder="1" applyAlignment="1">
      <alignment horizontal="left" vertical="top" wrapText="1"/>
    </xf>
    <xf numFmtId="0" fontId="6" fillId="0" borderId="83" xfId="78" applyFont="1" applyFill="1" applyBorder="1" applyAlignment="1">
      <alignment horizontal="left" vertical="top" wrapText="1"/>
    </xf>
    <xf numFmtId="2" fontId="6" fillId="49" borderId="96" xfId="81" applyNumberFormat="1" applyFont="1" applyFill="1" applyBorder="1" applyAlignment="1">
      <alignment horizontal="left" vertical="center" wrapText="1"/>
    </xf>
    <xf numFmtId="2" fontId="6" fillId="49" borderId="104" xfId="81" applyNumberFormat="1" applyFont="1" applyFill="1" applyBorder="1" applyAlignment="1">
      <alignment horizontal="left" vertical="center" wrapText="1"/>
    </xf>
    <xf numFmtId="2" fontId="6" fillId="49" borderId="105" xfId="81" applyNumberFormat="1" applyFont="1" applyFill="1" applyBorder="1" applyAlignment="1">
      <alignment horizontal="left" vertical="center" wrapText="1"/>
    </xf>
    <xf numFmtId="0" fontId="6" fillId="0" borderId="77" xfId="81" applyFont="1" applyBorder="1" applyAlignment="1">
      <alignment horizontal="left" vertical="center" wrapText="1"/>
    </xf>
    <xf numFmtId="0" fontId="6" fillId="0" borderId="82" xfId="81" applyFont="1" applyBorder="1" applyAlignment="1">
      <alignment horizontal="left" vertical="center" wrapText="1"/>
    </xf>
    <xf numFmtId="0" fontId="6" fillId="0" borderId="83" xfId="81" applyFont="1" applyBorder="1" applyAlignment="1">
      <alignment horizontal="left" vertical="center" wrapText="1"/>
    </xf>
    <xf numFmtId="0" fontId="6" fillId="0" borderId="77" xfId="0" applyFont="1" applyBorder="1" applyAlignment="1">
      <alignment horizontal="left" wrapText="1"/>
    </xf>
    <xf numFmtId="0" fontId="6" fillId="0" borderId="82" xfId="0" applyFont="1" applyBorder="1" applyAlignment="1">
      <alignment horizontal="left" wrapText="1"/>
    </xf>
    <xf numFmtId="0" fontId="6" fillId="0" borderId="83" xfId="0" applyFont="1" applyBorder="1" applyAlignment="1">
      <alignment horizontal="left" wrapText="1"/>
    </xf>
    <xf numFmtId="0" fontId="110" fillId="0" borderId="0" xfId="0" applyFont="1" applyAlignment="1">
      <alignment horizontal="center" vertical="center" wrapText="1"/>
    </xf>
    <xf numFmtId="0" fontId="6" fillId="54" borderId="77" xfId="81" applyFont="1" applyFill="1" applyBorder="1" applyAlignment="1">
      <alignment horizontal="left" vertical="center" wrapText="1"/>
    </xf>
    <xf numFmtId="0" fontId="6" fillId="54" borderId="82" xfId="81" applyFont="1" applyFill="1" applyBorder="1" applyAlignment="1">
      <alignment horizontal="left" vertical="center" wrapText="1"/>
    </xf>
    <xf numFmtId="0" fontId="6" fillId="54" borderId="83" xfId="81" applyFont="1" applyFill="1" applyBorder="1" applyAlignment="1">
      <alignment horizontal="left" vertical="center" wrapText="1"/>
    </xf>
    <xf numFmtId="0" fontId="2" fillId="0" borderId="0" xfId="0" applyFont="1" applyFill="1" applyAlignment="1">
      <alignment horizontal="right" vertical="center"/>
    </xf>
    <xf numFmtId="0" fontId="6" fillId="0" borderId="77" xfId="81" applyFont="1" applyFill="1" applyBorder="1" applyAlignment="1">
      <alignment vertical="center" wrapText="1"/>
    </xf>
    <xf numFmtId="0" fontId="6" fillId="0" borderId="82" xfId="81" applyFont="1" applyFill="1" applyBorder="1" applyAlignment="1">
      <alignment vertical="center" wrapText="1"/>
    </xf>
    <xf numFmtId="0" fontId="6" fillId="0" borderId="83" xfId="81" applyFont="1" applyFill="1" applyBorder="1" applyAlignment="1">
      <alignment vertical="center" wrapText="1"/>
    </xf>
    <xf numFmtId="0" fontId="6" fillId="0" borderId="77" xfId="81" applyFont="1" applyFill="1" applyBorder="1" applyAlignment="1">
      <alignment horizontal="left" vertical="center" wrapText="1"/>
    </xf>
    <xf numFmtId="0" fontId="6" fillId="0" borderId="82" xfId="81" applyFont="1" applyFill="1" applyBorder="1" applyAlignment="1">
      <alignment horizontal="left" vertical="center" wrapText="1"/>
    </xf>
    <xf numFmtId="0" fontId="6" fillId="0" borderId="83" xfId="81" applyFont="1" applyFill="1" applyBorder="1" applyAlignment="1">
      <alignment horizontal="left" vertical="center" wrapText="1"/>
    </xf>
    <xf numFmtId="0" fontId="2" fillId="0" borderId="0" xfId="0" applyFont="1" applyAlignment="1">
      <alignment horizontal="center"/>
    </xf>
    <xf numFmtId="0" fontId="2" fillId="0" borderId="0" xfId="0" applyFont="1" applyAlignment="1">
      <alignment horizontal="left"/>
    </xf>
    <xf numFmtId="0" fontId="6" fillId="0" borderId="77" xfId="0" applyFont="1" applyFill="1" applyBorder="1" applyAlignment="1">
      <alignment horizontal="left" vertical="top" wrapText="1"/>
    </xf>
    <xf numFmtId="0" fontId="6" fillId="0" borderId="82" xfId="0" applyFont="1" applyFill="1" applyBorder="1" applyAlignment="1">
      <alignment horizontal="left" vertical="top" wrapText="1"/>
    </xf>
    <xf numFmtId="0" fontId="6" fillId="0" borderId="83" xfId="0" applyFont="1" applyFill="1" applyBorder="1" applyAlignment="1">
      <alignment horizontal="left" vertical="top" wrapText="1"/>
    </xf>
    <xf numFmtId="0" fontId="5" fillId="0" borderId="0" xfId="81" applyFont="1" applyFill="1" applyBorder="1" applyAlignment="1">
      <alignment horizontal="left" vertical="center" wrapText="1"/>
    </xf>
    <xf numFmtId="0" fontId="5" fillId="0" borderId="0" xfId="0" applyFont="1" applyFill="1" applyBorder="1" applyAlignment="1">
      <alignment horizontal="center" vertical="top" wrapText="1"/>
    </xf>
    <xf numFmtId="0" fontId="28" fillId="0" borderId="36" xfId="0" applyFont="1" applyBorder="1" applyAlignment="1">
      <alignment horizontal="left" wrapText="1"/>
    </xf>
    <xf numFmtId="0" fontId="28" fillId="0" borderId="21" xfId="0" applyFont="1" applyBorder="1" applyAlignment="1">
      <alignment horizontal="left" wrapText="1"/>
    </xf>
    <xf numFmtId="0" fontId="6" fillId="54" borderId="70" xfId="81" applyFont="1" applyFill="1" applyBorder="1" applyAlignment="1">
      <alignment horizontal="left" vertical="top" wrapText="1"/>
    </xf>
    <xf numFmtId="0" fontId="29" fillId="0" borderId="71" xfId="0" applyFont="1" applyBorder="1"/>
    <xf numFmtId="0" fontId="29" fillId="0" borderId="72" xfId="0" applyFont="1" applyBorder="1"/>
    <xf numFmtId="0" fontId="28" fillId="0" borderId="36" xfId="0" applyFont="1" applyBorder="1" applyAlignment="1">
      <alignment horizontal="left" vertical="center" wrapText="1"/>
    </xf>
    <xf numFmtId="0" fontId="28" fillId="0" borderId="21" xfId="0" applyFont="1" applyBorder="1" applyAlignment="1">
      <alignment horizontal="left" vertical="center" wrapText="1"/>
    </xf>
    <xf numFmtId="0" fontId="28" fillId="0" borderId="36" xfId="0" applyFont="1" applyBorder="1" applyAlignment="1">
      <alignment horizontal="center" vertical="center" wrapText="1"/>
    </xf>
    <xf numFmtId="0" fontId="28" fillId="0" borderId="21" xfId="0" applyFont="1" applyBorder="1" applyAlignment="1">
      <alignment horizontal="center" vertical="center" wrapText="1"/>
    </xf>
    <xf numFmtId="0" fontId="28" fillId="0" borderId="36" xfId="0" applyFont="1" applyBorder="1" applyAlignment="1">
      <alignment horizontal="left" vertical="top" wrapText="1"/>
    </xf>
    <xf numFmtId="0" fontId="28" fillId="0" borderId="21" xfId="0" applyFont="1" applyBorder="1" applyAlignment="1">
      <alignment horizontal="left" vertical="top" wrapText="1"/>
    </xf>
    <xf numFmtId="0" fontId="29" fillId="54" borderId="71" xfId="0" applyFont="1" applyFill="1" applyBorder="1"/>
    <xf numFmtId="0" fontId="29" fillId="54" borderId="72" xfId="0" applyFont="1" applyFill="1" applyBorder="1"/>
    <xf numFmtId="0" fontId="5" fillId="0" borderId="15" xfId="57" applyFont="1" applyFill="1" applyBorder="1" applyAlignment="1">
      <alignment horizontal="center" vertical="top" wrapText="1"/>
    </xf>
    <xf numFmtId="0" fontId="5" fillId="0" borderId="16" xfId="57" applyFont="1" applyFill="1" applyBorder="1" applyAlignment="1">
      <alignment horizontal="center" vertical="top" wrapText="1"/>
    </xf>
    <xf numFmtId="0" fontId="2" fillId="0" borderId="15" xfId="57" applyFont="1" applyFill="1" applyBorder="1" applyAlignment="1">
      <alignment horizontal="center" vertical="top" wrapText="1"/>
    </xf>
    <xf numFmtId="0" fontId="2" fillId="0" borderId="16" xfId="57" applyFont="1" applyFill="1" applyBorder="1" applyAlignment="1">
      <alignment horizontal="center" vertical="top" wrapText="1"/>
    </xf>
    <xf numFmtId="0" fontId="6" fillId="49" borderId="141" xfId="81" applyFont="1" applyFill="1" applyBorder="1" applyAlignment="1">
      <alignment horizontal="left" vertical="top" wrapText="1"/>
    </xf>
    <xf numFmtId="0" fontId="6" fillId="49" borderId="142" xfId="81" applyFont="1" applyFill="1" applyBorder="1" applyAlignment="1">
      <alignment horizontal="left" vertical="top" wrapText="1"/>
    </xf>
    <xf numFmtId="0" fontId="6" fillId="0" borderId="77" xfId="80" applyFont="1" applyFill="1" applyBorder="1" applyAlignment="1">
      <alignment horizontal="left" vertical="top" wrapText="1"/>
    </xf>
    <xf numFmtId="0" fontId="6" fillId="0" borderId="82" xfId="80" applyFont="1" applyFill="1" applyBorder="1" applyAlignment="1">
      <alignment horizontal="left" vertical="top" wrapText="1"/>
    </xf>
    <xf numFmtId="0" fontId="6" fillId="0" borderId="83" xfId="80" applyFont="1" applyFill="1" applyBorder="1" applyAlignment="1">
      <alignment horizontal="left" vertical="top" wrapText="1"/>
    </xf>
    <xf numFmtId="0" fontId="6" fillId="49" borderId="70" xfId="80" applyFont="1" applyFill="1" applyBorder="1" applyAlignment="1">
      <alignment horizontal="left" vertical="top" wrapText="1"/>
    </xf>
    <xf numFmtId="0" fontId="6" fillId="49" borderId="71" xfId="80" applyFont="1" applyFill="1" applyBorder="1" applyAlignment="1">
      <alignment horizontal="left" vertical="top" wrapText="1"/>
    </xf>
    <xf numFmtId="0" fontId="6" fillId="49" borderId="72" xfId="80" applyFont="1" applyFill="1" applyBorder="1" applyAlignment="1">
      <alignment horizontal="left" vertical="top" wrapText="1"/>
    </xf>
    <xf numFmtId="0" fontId="6" fillId="49" borderId="141" xfId="80" applyFont="1" applyFill="1" applyBorder="1" applyAlignment="1">
      <alignment horizontal="left" vertical="top" wrapText="1"/>
    </xf>
    <xf numFmtId="0" fontId="6" fillId="49" borderId="142" xfId="80" applyFont="1" applyFill="1" applyBorder="1" applyAlignment="1">
      <alignment horizontal="left" vertical="top" wrapText="1"/>
    </xf>
    <xf numFmtId="0" fontId="6" fillId="49" borderId="143" xfId="80" applyFont="1" applyFill="1" applyBorder="1" applyAlignment="1">
      <alignment horizontal="left" vertical="top" wrapText="1"/>
    </xf>
    <xf numFmtId="0" fontId="6" fillId="0" borderId="141" xfId="57" applyFont="1" applyBorder="1" applyAlignment="1">
      <alignment horizontal="left" vertical="center" wrapText="1"/>
    </xf>
    <xf numFmtId="0" fontId="6" fillId="0" borderId="142" xfId="57" applyFont="1" applyBorder="1" applyAlignment="1">
      <alignment horizontal="left" vertical="center" wrapText="1"/>
    </xf>
    <xf numFmtId="0" fontId="6" fillId="0" borderId="143" xfId="57" applyFont="1" applyBorder="1" applyAlignment="1">
      <alignment horizontal="left" vertical="center" wrapText="1"/>
    </xf>
    <xf numFmtId="0" fontId="29" fillId="0" borderId="82" xfId="0" applyFont="1" applyBorder="1" applyAlignment="1">
      <alignment wrapText="1"/>
    </xf>
    <xf numFmtId="0" fontId="29" fillId="0" borderId="83" xfId="0" applyFont="1" applyBorder="1" applyAlignment="1">
      <alignment wrapText="1"/>
    </xf>
    <xf numFmtId="0" fontId="2" fillId="0" borderId="16" xfId="0" applyFont="1" applyFill="1" applyBorder="1" applyAlignment="1">
      <alignment horizontal="center" vertical="top" wrapText="1"/>
    </xf>
    <xf numFmtId="164" fontId="6" fillId="0" borderId="73" xfId="79" applyNumberFormat="1" applyFont="1" applyFill="1" applyBorder="1" applyAlignment="1">
      <alignment horizontal="left" vertical="top" wrapText="1"/>
    </xf>
    <xf numFmtId="164" fontId="6" fillId="0" borderId="74" xfId="79" applyNumberFormat="1" applyFont="1" applyFill="1" applyBorder="1" applyAlignment="1">
      <alignment horizontal="left" vertical="top" wrapText="1"/>
    </xf>
    <xf numFmtId="164" fontId="6" fillId="0" borderId="75" xfId="79" applyNumberFormat="1" applyFont="1" applyFill="1" applyBorder="1" applyAlignment="1">
      <alignment horizontal="left" vertical="top" wrapText="1"/>
    </xf>
    <xf numFmtId="0" fontId="5" fillId="0" borderId="79" xfId="57" applyFont="1" applyBorder="1" applyAlignment="1">
      <alignment horizontal="center" vertical="top" wrapText="1"/>
    </xf>
    <xf numFmtId="164" fontId="6" fillId="54" borderId="73" xfId="79" applyNumberFormat="1" applyFont="1" applyFill="1" applyBorder="1" applyAlignment="1">
      <alignment horizontal="left" vertical="top" wrapText="1"/>
    </xf>
    <xf numFmtId="164" fontId="6" fillId="54" borderId="74" xfId="79" applyNumberFormat="1" applyFont="1" applyFill="1" applyBorder="1" applyAlignment="1">
      <alignment horizontal="left" vertical="top" wrapText="1"/>
    </xf>
    <xf numFmtId="164" fontId="6" fillId="54" borderId="75" xfId="79" applyNumberFormat="1" applyFont="1" applyFill="1" applyBorder="1" applyAlignment="1">
      <alignment horizontal="left" vertical="top" wrapText="1"/>
    </xf>
    <xf numFmtId="164" fontId="6" fillId="0" borderId="41" xfId="79" applyNumberFormat="1" applyFont="1" applyFill="1" applyBorder="1" applyAlignment="1">
      <alignment horizontal="left" vertical="top" wrapText="1"/>
    </xf>
    <xf numFmtId="0" fontId="71" fillId="0" borderId="47" xfId="0" applyFont="1" applyBorder="1" applyAlignment="1">
      <alignment horizontal="left" vertical="top" wrapText="1"/>
    </xf>
    <xf numFmtId="0" fontId="71" fillId="0" borderId="60" xfId="0" applyFont="1" applyBorder="1" applyAlignment="1">
      <alignment horizontal="left" vertical="top" wrapText="1"/>
    </xf>
    <xf numFmtId="164" fontId="6" fillId="0" borderId="141" xfId="79" applyNumberFormat="1" applyFont="1" applyFill="1" applyBorder="1" applyAlignment="1">
      <alignment horizontal="left" vertical="top" wrapText="1"/>
    </xf>
    <xf numFmtId="164" fontId="6" fillId="0" borderId="142" xfId="79" applyNumberFormat="1" applyFont="1" applyFill="1" applyBorder="1" applyAlignment="1">
      <alignment horizontal="left" vertical="top" wrapText="1"/>
    </xf>
    <xf numFmtId="164" fontId="6" fillId="0" borderId="143" xfId="79" applyNumberFormat="1" applyFont="1" applyFill="1" applyBorder="1" applyAlignment="1">
      <alignment horizontal="left" vertical="top" wrapText="1"/>
    </xf>
    <xf numFmtId="164" fontId="2" fillId="0" borderId="41" xfId="79" applyNumberFormat="1" applyFont="1" applyFill="1" applyBorder="1" applyAlignment="1">
      <alignment horizontal="left" vertical="top" wrapText="1"/>
    </xf>
    <xf numFmtId="0" fontId="0" fillId="0" borderId="47" xfId="0" applyBorder="1" applyAlignment="1">
      <alignment horizontal="left" vertical="top" wrapText="1"/>
    </xf>
    <xf numFmtId="0" fontId="0" fillId="0" borderId="60" xfId="0" applyBorder="1" applyAlignment="1">
      <alignment horizontal="left" vertical="top" wrapText="1"/>
    </xf>
    <xf numFmtId="164" fontId="2" fillId="0" borderId="52" xfId="79" applyNumberFormat="1" applyFont="1" applyFill="1" applyBorder="1" applyAlignment="1">
      <alignment horizontal="left" vertical="top" wrapText="1"/>
    </xf>
    <xf numFmtId="0" fontId="0" fillId="0" borderId="0" xfId="0" applyBorder="1" applyAlignment="1">
      <alignment horizontal="left" vertical="top" wrapText="1"/>
    </xf>
    <xf numFmtId="164" fontId="2" fillId="0" borderId="73" xfId="79" applyNumberFormat="1" applyFont="1" applyFill="1" applyBorder="1" applyAlignment="1">
      <alignment horizontal="left" vertical="top" wrapText="1"/>
    </xf>
    <xf numFmtId="0" fontId="0" fillId="0" borderId="74" xfId="0" applyBorder="1" applyAlignment="1">
      <alignment horizontal="left" vertical="top" wrapText="1"/>
    </xf>
    <xf numFmtId="0" fontId="0" fillId="0" borderId="75" xfId="0" applyBorder="1" applyAlignment="1">
      <alignment horizontal="left" vertical="top" wrapText="1"/>
    </xf>
    <xf numFmtId="0" fontId="71" fillId="0" borderId="74" xfId="0" applyFont="1" applyBorder="1" applyAlignment="1">
      <alignment wrapText="1"/>
    </xf>
    <xf numFmtId="0" fontId="71" fillId="0" borderId="75" xfId="0" applyFont="1" applyBorder="1" applyAlignment="1">
      <alignment wrapText="1"/>
    </xf>
    <xf numFmtId="0" fontId="71" fillId="0" borderId="74" xfId="0" applyFont="1" applyBorder="1"/>
    <xf numFmtId="0" fontId="71" fillId="0" borderId="75" xfId="0" applyFont="1" applyBorder="1"/>
    <xf numFmtId="0" fontId="6" fillId="0" borderId="77" xfId="81" applyFont="1" applyBorder="1" applyAlignment="1">
      <alignment horizontal="left" vertical="top"/>
    </xf>
    <xf numFmtId="0" fontId="6" fillId="0" borderId="82" xfId="81" applyFont="1" applyBorder="1" applyAlignment="1">
      <alignment horizontal="left" vertical="top"/>
    </xf>
    <xf numFmtId="0" fontId="6" fillId="0" borderId="83" xfId="81" applyFont="1" applyBorder="1" applyAlignment="1">
      <alignment horizontal="left" vertical="top"/>
    </xf>
    <xf numFmtId="0" fontId="6" fillId="49" borderId="77" xfId="81" applyFont="1" applyFill="1" applyBorder="1" applyAlignment="1">
      <alignment horizontal="left" vertical="center" wrapText="1"/>
    </xf>
    <xf numFmtId="0" fontId="6" fillId="49" borderId="82" xfId="81" applyFont="1" applyFill="1" applyBorder="1" applyAlignment="1">
      <alignment horizontal="left" vertical="center" wrapText="1"/>
    </xf>
    <xf numFmtId="0" fontId="6" fillId="49" borderId="83" xfId="81" applyFont="1" applyFill="1" applyBorder="1" applyAlignment="1">
      <alignment horizontal="left" vertical="center" wrapText="1"/>
    </xf>
    <xf numFmtId="164" fontId="28" fillId="0" borderId="36" xfId="0" applyNumberFormat="1" applyFont="1" applyFill="1" applyBorder="1" applyAlignment="1">
      <alignment horizontal="left" vertical="top" wrapText="1"/>
    </xf>
    <xf numFmtId="164" fontId="28" fillId="0" borderId="21" xfId="0" applyNumberFormat="1" applyFont="1" applyFill="1" applyBorder="1" applyAlignment="1">
      <alignment horizontal="left" vertical="top" wrapText="1"/>
    </xf>
    <xf numFmtId="0" fontId="6" fillId="0" borderId="77" xfId="78" applyFont="1" applyFill="1" applyBorder="1" applyAlignment="1">
      <alignment horizontal="left" vertical="center" wrapText="1"/>
    </xf>
    <xf numFmtId="0" fontId="6" fillId="0" borderId="82" xfId="78" applyFont="1" applyFill="1" applyBorder="1" applyAlignment="1">
      <alignment horizontal="left" vertical="center" wrapText="1"/>
    </xf>
    <xf numFmtId="0" fontId="6" fillId="0" borderId="83" xfId="78" applyFont="1" applyFill="1" applyBorder="1" applyAlignment="1">
      <alignment horizontal="left" vertical="center" wrapText="1"/>
    </xf>
    <xf numFmtId="164" fontId="28" fillId="0" borderId="36" xfId="0" applyNumberFormat="1" applyFont="1" applyFill="1" applyBorder="1" applyAlignment="1">
      <alignment horizontal="left" wrapText="1"/>
    </xf>
    <xf numFmtId="164" fontId="28" fillId="0" borderId="21" xfId="0" applyNumberFormat="1" applyFont="1" applyFill="1" applyBorder="1" applyAlignment="1">
      <alignment horizontal="left" wrapText="1"/>
    </xf>
    <xf numFmtId="0" fontId="78" fillId="0" borderId="82" xfId="78" applyFont="1" applyFill="1" applyBorder="1" applyAlignment="1">
      <alignment horizontal="left" vertical="top" wrapText="1"/>
    </xf>
    <xf numFmtId="0" fontId="78" fillId="0" borderId="83" xfId="78" applyFont="1" applyFill="1" applyBorder="1" applyAlignment="1">
      <alignment horizontal="left" vertical="top" wrapText="1"/>
    </xf>
    <xf numFmtId="0" fontId="6" fillId="0" borderId="77" xfId="81" applyFont="1" applyBorder="1" applyAlignment="1">
      <alignment vertical="top" wrapText="1"/>
    </xf>
    <xf numFmtId="0" fontId="6" fillId="0" borderId="82" xfId="81" applyFont="1" applyBorder="1" applyAlignment="1">
      <alignment vertical="top" wrapText="1"/>
    </xf>
    <xf numFmtId="0" fontId="6" fillId="0" borderId="83" xfId="81" applyFont="1" applyBorder="1" applyAlignment="1">
      <alignment vertical="top" wrapText="1"/>
    </xf>
    <xf numFmtId="164" fontId="6" fillId="0" borderId="141" xfId="0" applyNumberFormat="1" applyFont="1" applyBorder="1" applyAlignment="1">
      <alignment horizontal="left" wrapText="1"/>
    </xf>
    <xf numFmtId="164" fontId="6" fillId="0" borderId="147" xfId="0" applyNumberFormat="1" applyFont="1" applyBorder="1" applyAlignment="1">
      <alignment horizontal="left" wrapText="1"/>
    </xf>
    <xf numFmtId="164" fontId="6" fillId="0" borderId="148" xfId="0" applyNumberFormat="1" applyFont="1" applyBorder="1" applyAlignment="1">
      <alignment horizontal="left" wrapText="1"/>
    </xf>
    <xf numFmtId="164" fontId="2" fillId="0" borderId="74" xfId="79" applyNumberFormat="1" applyFont="1" applyFill="1" applyBorder="1" applyAlignment="1">
      <alignment horizontal="left" vertical="top" wrapText="1"/>
    </xf>
    <xf numFmtId="164" fontId="2" fillId="0" borderId="75" xfId="79" applyNumberFormat="1" applyFont="1" applyFill="1" applyBorder="1" applyAlignment="1">
      <alignment horizontal="left" vertical="top" wrapText="1"/>
    </xf>
    <xf numFmtId="164" fontId="6" fillId="0" borderId="96" xfId="0" applyNumberFormat="1" applyFont="1" applyBorder="1" applyAlignment="1">
      <alignment horizontal="left" wrapText="1"/>
    </xf>
    <xf numFmtId="164" fontId="6" fillId="0" borderId="104" xfId="0" applyNumberFormat="1" applyFont="1" applyBorder="1" applyAlignment="1">
      <alignment horizontal="left" wrapText="1"/>
    </xf>
    <xf numFmtId="164" fontId="6" fillId="0" borderId="105" xfId="0" applyNumberFormat="1" applyFont="1" applyBorder="1" applyAlignment="1">
      <alignment horizontal="left" wrapText="1"/>
    </xf>
    <xf numFmtId="0" fontId="6" fillId="0" borderId="77" xfId="0" applyFont="1" applyFill="1" applyBorder="1" applyAlignment="1">
      <alignment horizontal="left" wrapText="1"/>
    </xf>
    <xf numFmtId="0" fontId="6" fillId="0" borderId="82" xfId="0" applyFont="1" applyFill="1" applyBorder="1" applyAlignment="1">
      <alignment horizontal="left" wrapText="1"/>
    </xf>
    <xf numFmtId="0" fontId="6" fillId="0" borderId="83" xfId="0" applyFont="1" applyFill="1" applyBorder="1" applyAlignment="1">
      <alignment horizontal="left" wrapText="1"/>
    </xf>
    <xf numFmtId="164" fontId="2" fillId="0" borderId="96" xfId="0" applyNumberFormat="1" applyFont="1" applyBorder="1" applyAlignment="1">
      <alignment horizontal="left" wrapText="1"/>
    </xf>
    <xf numFmtId="164" fontId="2" fillId="0" borderId="104" xfId="0" applyNumberFormat="1" applyFont="1" applyBorder="1" applyAlignment="1">
      <alignment horizontal="left" wrapText="1"/>
    </xf>
    <xf numFmtId="164" fontId="2" fillId="0" borderId="105" xfId="0" applyNumberFormat="1" applyFont="1" applyBorder="1" applyAlignment="1">
      <alignment horizontal="left" wrapText="1"/>
    </xf>
    <xf numFmtId="164" fontId="2" fillId="0" borderId="77" xfId="0" applyNumberFormat="1" applyFont="1" applyBorder="1" applyAlignment="1">
      <alignment horizontal="left" wrapText="1"/>
    </xf>
    <xf numFmtId="164" fontId="2" fillId="0" borderId="82" xfId="0" applyNumberFormat="1" applyFont="1" applyBorder="1" applyAlignment="1">
      <alignment horizontal="left" wrapText="1"/>
    </xf>
    <xf numFmtId="164" fontId="2" fillId="0" borderId="83" xfId="0" applyNumberFormat="1" applyFont="1" applyBorder="1" applyAlignment="1">
      <alignment horizontal="left" wrapText="1"/>
    </xf>
    <xf numFmtId="164" fontId="50" fillId="0" borderId="0" xfId="77" applyNumberFormat="1" applyFont="1" applyAlignment="1">
      <alignment horizontal="center" wrapText="1"/>
    </xf>
    <xf numFmtId="164" fontId="1" fillId="0" borderId="0" xfId="77" applyNumberFormat="1" applyFont="1" applyAlignment="1">
      <alignment horizontal="left" wrapText="1"/>
    </xf>
    <xf numFmtId="0" fontId="1" fillId="0" borderId="146" xfId="77" applyFont="1" applyBorder="1" applyAlignment="1">
      <alignment horizontal="center"/>
    </xf>
    <xf numFmtId="0" fontId="1" fillId="0" borderId="147" xfId="77" applyFont="1" applyBorder="1" applyAlignment="1">
      <alignment horizontal="center"/>
    </xf>
    <xf numFmtId="1" fontId="66" fillId="0" borderId="0" xfId="67" applyNumberFormat="1" applyFont="1" applyFill="1" applyAlignment="1">
      <alignment horizontal="justify" wrapText="1"/>
    </xf>
    <xf numFmtId="1" fontId="31" fillId="0" borderId="11" xfId="67" applyNumberFormat="1" applyFont="1" applyBorder="1" applyAlignment="1">
      <alignment horizontal="center" vertical="center" wrapText="1"/>
    </xf>
    <xf numFmtId="0" fontId="31" fillId="0" borderId="11" xfId="69" applyFont="1" applyBorder="1" applyAlignment="1">
      <alignment horizontal="center" vertical="center" wrapText="1"/>
    </xf>
    <xf numFmtId="1" fontId="1" fillId="0" borderId="146" xfId="67" applyNumberFormat="1" applyFont="1" applyBorder="1" applyAlignment="1">
      <alignment horizontal="center"/>
    </xf>
    <xf numFmtId="1" fontId="1" fillId="0" borderId="147" xfId="67" applyNumberFormat="1" applyFont="1" applyBorder="1" applyAlignment="1">
      <alignment horizontal="center"/>
    </xf>
    <xf numFmtId="1" fontId="1" fillId="0" borderId="148" xfId="67" applyNumberFormat="1" applyFont="1" applyBorder="1" applyAlignment="1">
      <alignment horizontal="center"/>
    </xf>
    <xf numFmtId="164" fontId="5" fillId="0" borderId="0" xfId="77" applyNumberFormat="1" applyFont="1" applyAlignment="1">
      <alignment horizontal="left" vertical="center" wrapText="1"/>
    </xf>
    <xf numFmtId="0" fontId="2" fillId="0" borderId="0" xfId="75" applyFont="1" applyAlignment="1">
      <alignment horizontal="right"/>
    </xf>
    <xf numFmtId="0" fontId="30" fillId="0" borderId="0" xfId="75" applyFont="1" applyAlignment="1">
      <alignment horizontal="center" vertical="top" wrapText="1"/>
    </xf>
    <xf numFmtId="1" fontId="30" fillId="0" borderId="0" xfId="67" applyNumberFormat="1" applyFont="1" applyBorder="1" applyAlignment="1">
      <alignment horizontal="center" vertical="center" wrapText="1"/>
    </xf>
    <xf numFmtId="1" fontId="31" fillId="0" borderId="11" xfId="67" applyNumberFormat="1" applyFont="1" applyBorder="1" applyAlignment="1">
      <alignment horizontal="center" vertical="center"/>
    </xf>
    <xf numFmtId="3" fontId="1" fillId="0" borderId="0" xfId="67" applyNumberFormat="1" applyFont="1" applyAlignment="1">
      <alignment horizontal="justify" vertical="top" wrapText="1"/>
    </xf>
    <xf numFmtId="0" fontId="1" fillId="0" borderId="77" xfId="77" applyFont="1" applyBorder="1" applyAlignment="1">
      <alignment horizontal="center"/>
    </xf>
    <xf numFmtId="0" fontId="1" fillId="0" borderId="82" xfId="77" applyFont="1" applyBorder="1" applyAlignment="1">
      <alignment horizontal="center"/>
    </xf>
    <xf numFmtId="1" fontId="1" fillId="0" borderId="77" xfId="67" applyNumberFormat="1" applyFont="1" applyBorder="1" applyAlignment="1">
      <alignment horizontal="center"/>
    </xf>
    <xf numFmtId="1" fontId="1" fillId="0" borderId="82" xfId="67" applyNumberFormat="1" applyFont="1" applyBorder="1" applyAlignment="1">
      <alignment horizontal="center"/>
    </xf>
    <xf numFmtId="1" fontId="1" fillId="0" borderId="83" xfId="67" applyNumberFormat="1" applyFont="1" applyBorder="1" applyAlignment="1">
      <alignment horizontal="center"/>
    </xf>
    <xf numFmtId="164" fontId="5" fillId="0" borderId="0" xfId="77" applyNumberFormat="1" applyFont="1" applyAlignment="1">
      <alignment horizontal="left" wrapText="1"/>
    </xf>
    <xf numFmtId="1" fontId="31" fillId="0" borderId="136" xfId="67" applyNumberFormat="1" applyFont="1" applyBorder="1" applyAlignment="1">
      <alignment horizontal="center" vertical="center"/>
    </xf>
    <xf numFmtId="1" fontId="31" fillId="0" borderId="137" xfId="67" applyNumberFormat="1" applyFont="1" applyBorder="1" applyAlignment="1">
      <alignment horizontal="center" vertical="center"/>
    </xf>
    <xf numFmtId="1" fontId="31" fillId="0" borderId="138" xfId="67" applyNumberFormat="1" applyFont="1" applyBorder="1" applyAlignment="1">
      <alignment horizontal="center" vertical="center"/>
    </xf>
    <xf numFmtId="3" fontId="1" fillId="0" borderId="0" xfId="67" applyNumberFormat="1" applyFont="1" applyAlignment="1">
      <alignment horizontal="left" wrapText="1"/>
    </xf>
    <xf numFmtId="3" fontId="31" fillId="0" borderId="11" xfId="69" applyNumberFormat="1" applyFont="1" applyBorder="1" applyAlignment="1">
      <alignment horizontal="center" vertical="center" wrapText="1"/>
    </xf>
    <xf numFmtId="1" fontId="67" fillId="0" borderId="0" xfId="67" applyNumberFormat="1" applyFont="1" applyBorder="1" applyAlignment="1">
      <alignment horizontal="center" vertical="center" wrapText="1"/>
    </xf>
    <xf numFmtId="0" fontId="1" fillId="0" borderId="141" xfId="77" applyFont="1" applyBorder="1" applyAlignment="1">
      <alignment horizontal="center"/>
    </xf>
    <xf numFmtId="0" fontId="1" fillId="0" borderId="142" xfId="77" applyFont="1" applyBorder="1" applyAlignment="1">
      <alignment horizontal="center"/>
    </xf>
    <xf numFmtId="1" fontId="1" fillId="0" borderId="76" xfId="67" applyNumberFormat="1" applyFont="1" applyBorder="1" applyAlignment="1">
      <alignment horizontal="center"/>
    </xf>
    <xf numFmtId="1" fontId="1" fillId="0" borderId="145" xfId="67" applyNumberFormat="1" applyFont="1" applyBorder="1" applyAlignment="1">
      <alignment horizontal="center"/>
    </xf>
    <xf numFmtId="3" fontId="134" fillId="0" borderId="0" xfId="0" applyNumberFormat="1" applyFont="1" applyFill="1" applyAlignment="1">
      <alignment horizontal="left" vertical="center" wrapText="1"/>
    </xf>
    <xf numFmtId="3" fontId="135" fillId="0" borderId="0" xfId="0" applyNumberFormat="1" applyFont="1" applyFill="1" applyAlignment="1">
      <alignment horizontal="left" vertical="center" wrapText="1"/>
    </xf>
    <xf numFmtId="0" fontId="2" fillId="0" borderId="0" xfId="75" applyFont="1" applyBorder="1" applyAlignment="1">
      <alignment horizontal="right"/>
    </xf>
    <xf numFmtId="0" fontId="30" fillId="0" borderId="0" xfId="75" applyFont="1" applyBorder="1" applyAlignment="1">
      <alignment horizontal="center" vertical="center" wrapText="1"/>
    </xf>
    <xf numFmtId="0" fontId="30" fillId="0" borderId="0" xfId="75" applyFont="1" applyAlignment="1">
      <alignment horizontal="center" vertical="center" wrapText="1"/>
    </xf>
    <xf numFmtId="1" fontId="1" fillId="0" borderId="142" xfId="67" applyNumberFormat="1" applyFont="1" applyBorder="1" applyAlignment="1">
      <alignment horizontal="center"/>
    </xf>
  </cellXfs>
  <cellStyles count="256">
    <cellStyle name=" 1" xfId="1"/>
    <cellStyle name="1. izcēlums" xfId="2"/>
    <cellStyle name="2. izcēlums" xfId="3"/>
    <cellStyle name="20% - Accent1 2" xfId="149"/>
    <cellStyle name="20% - Accent2 2" xfId="150"/>
    <cellStyle name="20% - Accent3 2" xfId="151"/>
    <cellStyle name="20% - Accent4 2" xfId="152"/>
    <cellStyle name="20% - Accent5 2" xfId="153"/>
    <cellStyle name="20% - Accent6 2" xfId="154"/>
    <cellStyle name="20% no 1. izcēluma" xfId="4"/>
    <cellStyle name="20% no 2. izcēluma" xfId="5"/>
    <cellStyle name="20% no 3. izcēluma" xfId="6"/>
    <cellStyle name="20% no 4. izcēluma" xfId="7"/>
    <cellStyle name="20% no 5. izcēluma" xfId="8"/>
    <cellStyle name="20% no 6. izcēluma" xfId="9"/>
    <cellStyle name="3. izcēlums " xfId="10"/>
    <cellStyle name="4. izcēlums" xfId="11"/>
    <cellStyle name="40% - Accent1 2" xfId="155"/>
    <cellStyle name="40% - Accent2 2" xfId="156"/>
    <cellStyle name="40% - Accent3 2" xfId="157"/>
    <cellStyle name="40% - Accent4 2" xfId="158"/>
    <cellStyle name="40% - Accent5 2" xfId="159"/>
    <cellStyle name="40% - Accent6 2" xfId="160"/>
    <cellStyle name="40% no 1. izcēluma" xfId="12"/>
    <cellStyle name="40% no 2. izcēluma" xfId="13"/>
    <cellStyle name="40% no 3. izcēluma" xfId="14"/>
    <cellStyle name="40% no 4. izcēluma" xfId="15"/>
    <cellStyle name="40% no 5. izcēluma" xfId="16"/>
    <cellStyle name="40% no 6. izcēluma" xfId="17"/>
    <cellStyle name="5. izcēlums" xfId="18"/>
    <cellStyle name="6. izcēlums" xfId="19"/>
    <cellStyle name="60% - Accent1 2" xfId="161"/>
    <cellStyle name="60% - Accent2 2" xfId="162"/>
    <cellStyle name="60% - Accent3 2" xfId="163"/>
    <cellStyle name="60% - Accent4 2" xfId="164"/>
    <cellStyle name="60% - Accent5 2" xfId="165"/>
    <cellStyle name="60% - Accent6 2" xfId="166"/>
    <cellStyle name="60% no 1. izcēluma" xfId="20"/>
    <cellStyle name="60% no 2. izcēluma" xfId="21"/>
    <cellStyle name="60% no 3. izcēluma" xfId="22"/>
    <cellStyle name="60% no 4. izcēluma" xfId="23"/>
    <cellStyle name="60% no 5. izcēluma" xfId="24"/>
    <cellStyle name="60% no 6. izcēluma" xfId="25"/>
    <cellStyle name="Accent1 - 20%" xfId="26"/>
    <cellStyle name="Accent1 - 40%" xfId="27"/>
    <cellStyle name="Accent1 - 60%" xfId="28"/>
    <cellStyle name="Accent1 2" xfId="167"/>
    <cellStyle name="Accent1 3" xfId="168"/>
    <cellStyle name="Accent1 4" xfId="169"/>
    <cellStyle name="Accent1 5" xfId="170"/>
    <cellStyle name="Accent1 6" xfId="171"/>
    <cellStyle name="Accent1 7" xfId="172"/>
    <cellStyle name="Accent1 8" xfId="173"/>
    <cellStyle name="Accent2 - 20%" xfId="29"/>
    <cellStyle name="Accent2 - 40%" xfId="30"/>
    <cellStyle name="Accent2 - 60%" xfId="31"/>
    <cellStyle name="Accent2 2" xfId="174"/>
    <cellStyle name="Accent2 3" xfId="175"/>
    <cellStyle name="Accent2 4" xfId="176"/>
    <cellStyle name="Accent2 5" xfId="177"/>
    <cellStyle name="Accent2 6" xfId="178"/>
    <cellStyle name="Accent2 7" xfId="179"/>
    <cellStyle name="Accent2 8" xfId="180"/>
    <cellStyle name="Accent3 - 20%" xfId="32"/>
    <cellStyle name="Accent3 - 40%" xfId="33"/>
    <cellStyle name="Accent3 - 60%" xfId="34"/>
    <cellStyle name="Accent3 2" xfId="181"/>
    <cellStyle name="Accent3 3" xfId="182"/>
    <cellStyle name="Accent3 4" xfId="183"/>
    <cellStyle name="Accent3 5" xfId="184"/>
    <cellStyle name="Accent3 6" xfId="185"/>
    <cellStyle name="Accent3 7" xfId="186"/>
    <cellStyle name="Accent3 8" xfId="187"/>
    <cellStyle name="Accent4 - 20%" xfId="35"/>
    <cellStyle name="Accent4 - 40%" xfId="36"/>
    <cellStyle name="Accent4 - 60%" xfId="37"/>
    <cellStyle name="Accent4 2" xfId="188"/>
    <cellStyle name="Accent4 3" xfId="189"/>
    <cellStyle name="Accent4 4" xfId="190"/>
    <cellStyle name="Accent4 5" xfId="191"/>
    <cellStyle name="Accent4 6" xfId="192"/>
    <cellStyle name="Accent4 7" xfId="193"/>
    <cellStyle name="Accent4 8" xfId="194"/>
    <cellStyle name="Accent5 - 20%" xfId="38"/>
    <cellStyle name="Accent5 - 40%" xfId="39"/>
    <cellStyle name="Accent5 - 60%" xfId="40"/>
    <cellStyle name="Accent5 2" xfId="195"/>
    <cellStyle name="Accent5 3" xfId="196"/>
    <cellStyle name="Accent5 4" xfId="197"/>
    <cellStyle name="Accent5 5" xfId="198"/>
    <cellStyle name="Accent5 6" xfId="199"/>
    <cellStyle name="Accent5 7" xfId="200"/>
    <cellStyle name="Accent5 8" xfId="201"/>
    <cellStyle name="Accent6 - 20%" xfId="41"/>
    <cellStyle name="Accent6 - 40%" xfId="42"/>
    <cellStyle name="Accent6 - 60%" xfId="43"/>
    <cellStyle name="Accent6 2" xfId="202"/>
    <cellStyle name="Accent6 3" xfId="203"/>
    <cellStyle name="Accent6 4" xfId="204"/>
    <cellStyle name="Accent6 5" xfId="205"/>
    <cellStyle name="Accent6 6" xfId="206"/>
    <cellStyle name="Accent6 7" xfId="207"/>
    <cellStyle name="Accent6 8" xfId="208"/>
    <cellStyle name="Aprēķināšana" xfId="44"/>
    <cellStyle name="Bad 2" xfId="209"/>
    <cellStyle name="Brīdinājuma teksts" xfId="45"/>
    <cellStyle name="Calculation 2" xfId="210"/>
    <cellStyle name="Check Cell 2" xfId="211"/>
    <cellStyle name="Emphasis 1" xfId="46"/>
    <cellStyle name="Emphasis 2" xfId="47"/>
    <cellStyle name="Emphasis 3" xfId="48"/>
    <cellStyle name="exo" xfId="49"/>
    <cellStyle name="Explanatory Text 2" xfId="212"/>
    <cellStyle name="Good 2" xfId="213"/>
    <cellStyle name="Heading 1 2" xfId="214"/>
    <cellStyle name="Heading 2 2" xfId="215"/>
    <cellStyle name="Heading 3 2" xfId="216"/>
    <cellStyle name="Heading 4 2" xfId="217"/>
    <cellStyle name="Ievade" xfId="50"/>
    <cellStyle name="Input 2" xfId="218"/>
    <cellStyle name="Izvade" xfId="51"/>
    <cellStyle name="Koefic." xfId="52"/>
    <cellStyle name="Kopsumma" xfId="53"/>
    <cellStyle name="Labs" xfId="54"/>
    <cellStyle name="Linked Cell 2" xfId="219"/>
    <cellStyle name="Neitrāls" xfId="55"/>
    <cellStyle name="Neutral 2" xfId="220"/>
    <cellStyle name="Normal" xfId="0" builtinId="0"/>
    <cellStyle name="Normal 10" xfId="56"/>
    <cellStyle name="Normal 11" xfId="148"/>
    <cellStyle name="Normal 2" xfId="57"/>
    <cellStyle name="Normal 2 2" xfId="58"/>
    <cellStyle name="Normal 3" xfId="59"/>
    <cellStyle name="Normal 3 2" xfId="60"/>
    <cellStyle name="Normal 4" xfId="61"/>
    <cellStyle name="Normal 5" xfId="62"/>
    <cellStyle name="Normal 6" xfId="63"/>
    <cellStyle name="Normal 7" xfId="64"/>
    <cellStyle name="Normal 8" xfId="65"/>
    <cellStyle name="Normal 9" xfId="66"/>
    <cellStyle name="Normal_11-1-Piel" xfId="67"/>
    <cellStyle name="Normal_Dažādi" xfId="68"/>
    <cellStyle name="Normal_ien_pamat2000" xfId="255"/>
    <cellStyle name="Normal_IZM2(1)pb2008" xfId="254"/>
    <cellStyle name="Normal_MD_Pielikumi_2000" xfId="69"/>
    <cellStyle name="Normal_Sheet12_iesniegts FM 2003." xfId="70"/>
    <cellStyle name="Normal_Sheet12_iesniegts FM 2003._2las_citi_prieksl_061108" xfId="71"/>
    <cellStyle name="Normal_SM_KOPĀ" xfId="147"/>
    <cellStyle name="Nosaukums" xfId="72"/>
    <cellStyle name="Note 2" xfId="221"/>
    <cellStyle name="Output 2" xfId="222"/>
    <cellStyle name="Parastais 13" xfId="73"/>
    <cellStyle name="Parastais 2" xfId="74"/>
    <cellStyle name="Parastais 3" xfId="75"/>
    <cellStyle name="Parastais_Budzets 2009_ar grozijumiem 011009" xfId="76"/>
    <cellStyle name="Parastais_FMInf_311007" xfId="77"/>
    <cellStyle name="Parastais_FMLikp01_p05_221205_pap_afp_makp" xfId="78"/>
    <cellStyle name="Parastais_FMpiel03_tehn_pal_131008" xfId="79"/>
    <cellStyle name="Parastais_TM_2007groz 2 lasijums (1)" xfId="80"/>
    <cellStyle name="Parastais_TM_2007groz 2 lasijums (1) 2" xfId="81"/>
    <cellStyle name="Parastais_TM_2007groz 2 lasijums (1) 4" xfId="82"/>
    <cellStyle name="Parasts 2" xfId="83"/>
    <cellStyle name="Parasts 3" xfId="84"/>
    <cellStyle name="Parasts 4" xfId="85"/>
    <cellStyle name="Paskaidrojošs teksts" xfId="86"/>
    <cellStyle name="Pārbaudes šūna" xfId="87"/>
    <cellStyle name="Percent 2" xfId="88"/>
    <cellStyle name="Pie??m." xfId="89"/>
    <cellStyle name="Piezīme" xfId="90"/>
    <cellStyle name="Saistītā šūna" xfId="91"/>
    <cellStyle name="SAPBEXaggData" xfId="92"/>
    <cellStyle name="SAPBEXaggDataEmph" xfId="93"/>
    <cellStyle name="SAPBEXaggDataEmph 2" xfId="223"/>
    <cellStyle name="SAPBEXaggItem" xfId="94"/>
    <cellStyle name="SAPBEXaggItem 2" xfId="224"/>
    <cellStyle name="SAPBEXaggItemX" xfId="95"/>
    <cellStyle name="SAPBEXaggItemX 2" xfId="225"/>
    <cellStyle name="SAPBEXchaText" xfId="96"/>
    <cellStyle name="SAPBEXchaText 2" xfId="226"/>
    <cellStyle name="SAPBEXchaText 3" xfId="227"/>
    <cellStyle name="SAPBEXexcBad7" xfId="97"/>
    <cellStyle name="SAPBEXexcBad8" xfId="98"/>
    <cellStyle name="SAPBEXexcBad9" xfId="99"/>
    <cellStyle name="SAPBEXexcCritical4" xfId="100"/>
    <cellStyle name="SAPBEXexcCritical5" xfId="101"/>
    <cellStyle name="SAPBEXexcCritical6" xfId="102"/>
    <cellStyle name="SAPBEXexcGood1" xfId="103"/>
    <cellStyle name="SAPBEXexcGood2" xfId="104"/>
    <cellStyle name="SAPBEXexcGood3" xfId="105"/>
    <cellStyle name="SAPBEXfilterDrill" xfId="106"/>
    <cellStyle name="SAPBEXfilterItem" xfId="107"/>
    <cellStyle name="SAPBEXfilterText" xfId="108"/>
    <cellStyle name="SAPBEXfilterText 2" xfId="228"/>
    <cellStyle name="SAPBEXformats" xfId="109"/>
    <cellStyle name="SAPBEXheaderItem" xfId="110"/>
    <cellStyle name="SAPBEXheaderItem 2" xfId="229"/>
    <cellStyle name="SAPBEXheaderText" xfId="111"/>
    <cellStyle name="SAPBEXheaderText 2" xfId="230"/>
    <cellStyle name="SAPBEXHLevel0" xfId="112"/>
    <cellStyle name="SAPBEXHLevel0 2" xfId="231"/>
    <cellStyle name="SAPBEXHLevel0X" xfId="113"/>
    <cellStyle name="SAPBEXHLevel0X 2" xfId="232"/>
    <cellStyle name="SAPBEXHLevel1" xfId="114"/>
    <cellStyle name="SAPBEXHLevel1 2" xfId="233"/>
    <cellStyle name="SAPBEXHLevel1 3" xfId="234"/>
    <cellStyle name="SAPBEXHLevel1X" xfId="115"/>
    <cellStyle name="SAPBEXHLevel1X 2" xfId="235"/>
    <cellStyle name="SAPBEXHLevel2" xfId="116"/>
    <cellStyle name="SAPBEXHLevel2 2" xfId="236"/>
    <cellStyle name="SAPBEXHLevel2 3" xfId="237"/>
    <cellStyle name="SAPBEXHLevel2X" xfId="117"/>
    <cellStyle name="SAPBEXHLevel2X 2" xfId="238"/>
    <cellStyle name="SAPBEXHLevel3" xfId="118"/>
    <cellStyle name="SAPBEXHLevel3 2" xfId="119"/>
    <cellStyle name="SAPBEXHLevel3 3" xfId="239"/>
    <cellStyle name="SAPBEXHLevel3 4" xfId="240"/>
    <cellStyle name="SAPBEXHLevel3X" xfId="120"/>
    <cellStyle name="SAPBEXHLevel3X 2" xfId="241"/>
    <cellStyle name="SAPBEXinputData" xfId="121"/>
    <cellStyle name="SAPBEXinputData 2" xfId="242"/>
    <cellStyle name="SAPBEXresData" xfId="122"/>
    <cellStyle name="SAPBEXresData 2" xfId="243"/>
    <cellStyle name="SAPBEXresDataEmph" xfId="123"/>
    <cellStyle name="SAPBEXresDataEmph 2" xfId="244"/>
    <cellStyle name="SAPBEXresItem" xfId="124"/>
    <cellStyle name="SAPBEXresItem 2" xfId="245"/>
    <cellStyle name="SAPBEXresItemX" xfId="125"/>
    <cellStyle name="SAPBEXresItemX 2" xfId="246"/>
    <cellStyle name="SAPBEXstdData" xfId="126"/>
    <cellStyle name="SAPBEXstdData 2" xfId="127"/>
    <cellStyle name="SAPBEXstdData 2 2" xfId="128"/>
    <cellStyle name="SAPBEXstdData 3" xfId="247"/>
    <cellStyle name="SAPBEXstdData_FM Izdev_samaz_2las_311008_bez vid (2)" xfId="129"/>
    <cellStyle name="SAPBEXstdData_FMpiel03_tehn_pal_131008" xfId="130"/>
    <cellStyle name="SAPBEXstdDataEmph" xfId="131"/>
    <cellStyle name="SAPBEXstdItem" xfId="132"/>
    <cellStyle name="SAPBEXstdItem 2" xfId="133"/>
    <cellStyle name="SAPBEXstdItem 3" xfId="248"/>
    <cellStyle name="SAPBEXstdItem_FMpiel03_tehn_pal_131008" xfId="134"/>
    <cellStyle name="SAPBEXstdItemX" xfId="135"/>
    <cellStyle name="SAPBEXstdItemX 2" xfId="249"/>
    <cellStyle name="SAPBEXtitle" xfId="136"/>
    <cellStyle name="SAPBEXtitle 2" xfId="250"/>
    <cellStyle name="SAPBEXundefined" xfId="137"/>
    <cellStyle name="Sheet Title" xfId="138"/>
    <cellStyle name="Slikts" xfId="139"/>
    <cellStyle name="Stils 1" xfId="140"/>
    <cellStyle name="Style 1" xfId="141"/>
    <cellStyle name="Title 2" xfId="251"/>
    <cellStyle name="Total 2" xfId="252"/>
    <cellStyle name="V?st." xfId="142"/>
    <cellStyle name="Virsraksts 1" xfId="143"/>
    <cellStyle name="Virsraksts 2" xfId="144"/>
    <cellStyle name="Virsraksts 3" xfId="145"/>
    <cellStyle name="Virsraksts 4" xfId="146"/>
    <cellStyle name="Warning Text 2" xfId="25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bd-adija/Local%20Settings/Temporary%20Internet%20Files/Content.Outlook/U63RD855/FM%20Izdev_samaz_2las_311008_bez%20vid%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bd-adija/Local%20Settings/Temporary%20Internet%20Files/Content.Outlook/U63RD855/MK_izdev_samaz_2las_2009_31%2010%2008_arESI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torage\redirect$\Documents%20and%20Settings\bd-adija\Local%20Settings\Temporary%20Internet%20Files\Content.Outlook\U63RD855\MK_izdev_samaz_2las_2009_31%2010%2008_arES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bd-adija/Local%20Settings/Temporary%20Internet%20Files/Content.Outlook/U63RD855/Izdev_samaz_2las_281008%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2piel"/>
      <sheetName val="HEADER"/>
      <sheetName val="FOOTER"/>
      <sheetName val="ZQZBC_PLN__04_03_10"/>
      <sheetName val="ZQZBC_PLN__04_03_11"/>
      <sheetName val="ZQZBC_PLN__04_03_12"/>
      <sheetName val="ZQZBC_PLN__04_03_14"/>
      <sheetName val="ZQZBC_PLN__04_03_13"/>
      <sheetName val="ZQZBC_PLN__04_03_15"/>
      <sheetName val="ZQZBC_PLN__04_03_201_IP7"/>
      <sheetName val="ZQZBC_PLN__04_03_211_IP7"/>
      <sheetName val="ZQZBC_PLN__04_03_212_IP7"/>
      <sheetName val="ZQZBC_PLN__04_03_213_IP7"/>
      <sheetName val="ZQZBC_PLN__04_03_214_IP7"/>
      <sheetName val="ZQZBC_PLN__04_03_215_IP7"/>
      <sheetName val="ZQZBC_PLN__04_03_216_IP7"/>
      <sheetName val="ZQZBC_PLN__04_03_217_IP7"/>
      <sheetName val="ZQZBC_PLN__04_03_218_IP7"/>
      <sheetName val="ZQZBC_PLN__04_03_219_IP7"/>
      <sheetName val="ZQZBC_PLN__04_03_220_IP7"/>
      <sheetName val="ZQZBC_PLN__04_03_221_IP7"/>
      <sheetName val="QEKK"/>
    </sheetNames>
    <sheetDataSet>
      <sheetData sheetId="0" refreshError="1"/>
      <sheetData sheetId="1" refreshError="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1piel"/>
      <sheetName val="2piel"/>
      <sheetName val="HEADER"/>
      <sheetName val="FOOTER"/>
      <sheetName val="ZQZBC_PLN__04_03_10"/>
      <sheetName val="ZQZBC_PLN__04_03_11"/>
      <sheetName val="ZQZBC_PLN__04_03_12"/>
      <sheetName val="ZQZBC_PLN__04_03_14"/>
      <sheetName val="ZQZBC_PLN__04_03_13"/>
      <sheetName val="ZQZBC_PLN__04_03_15"/>
      <sheetName val="ZQZBC_PLN__04_03_201_IP7"/>
      <sheetName val="ZQZBC_PLN__04_03_211_IP7"/>
      <sheetName val="ZQZBC_PLN__04_03_212_IP7"/>
      <sheetName val="ZQZBC_PLN__04_03_213_IP7"/>
      <sheetName val="ZQZBC_PLN__04_03_214_IP7"/>
      <sheetName val="ZQZBC_PLN__04_03_215_IP7"/>
      <sheetName val="ZQZBC_PLN__04_03_216_IP7"/>
      <sheetName val="ZQZBC_PLN__04_03_217_IP7"/>
      <sheetName val="ZQZBC_PLN__04_03_218_IP7"/>
      <sheetName val="ZQZBC_PLN__04_03_219_IP7"/>
      <sheetName val="ZQZBC_PLN__04_03_220_IP7"/>
      <sheetName val="ZQZBC_PLN__04_03_221_IP7"/>
      <sheetName val="QEKK"/>
    </sheetNames>
    <sheetDataSet>
      <sheetData sheetId="0" refreshError="1"/>
      <sheetData sheetId="1" refreshError="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1piel"/>
      <sheetName val="2piel"/>
      <sheetName val="HEADER"/>
      <sheetName val="FOOTER"/>
      <sheetName val="ZQZBC_PLN__04_03_10"/>
      <sheetName val="ZQZBC_PLN__04_03_11"/>
      <sheetName val="ZQZBC_PLN__04_03_12"/>
      <sheetName val="ZQZBC_PLN__04_03_14"/>
      <sheetName val="ZQZBC_PLN__04_03_13"/>
      <sheetName val="ZQZBC_PLN__04_03_15"/>
      <sheetName val="ZQZBC_PLN__04_03_201_IP7"/>
      <sheetName val="ZQZBC_PLN__04_03_211_IP7"/>
      <sheetName val="ZQZBC_PLN__04_03_212_IP7"/>
      <sheetName val="ZQZBC_PLN__04_03_213_IP7"/>
      <sheetName val="ZQZBC_PLN__04_03_214_IP7"/>
      <sheetName val="ZQZBC_PLN__04_03_215_IP7"/>
      <sheetName val="ZQZBC_PLN__04_03_216_IP7"/>
      <sheetName val="ZQZBC_PLN__04_03_217_IP7"/>
      <sheetName val="ZQZBC_PLN__04_03_218_IP7"/>
      <sheetName val="ZQZBC_PLN__04_03_219_IP7"/>
      <sheetName val="ZQZBC_PLN__04_03_220_IP7"/>
      <sheetName val="ZQZBC_PLN__04_03_221_IP7"/>
      <sheetName val="QEKK"/>
    </sheetNames>
    <sheetDataSet>
      <sheetData sheetId="0" refreshError="1"/>
      <sheetData sheetId="1" refreshError="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2piel"/>
      <sheetName val="HEADER"/>
      <sheetName val="FOOTER"/>
      <sheetName val="ZQZBC_PLN__04_03_10"/>
      <sheetName val="ZQZBC_PLN__04_03_11"/>
      <sheetName val="ZQZBC_PLN__04_03_12"/>
      <sheetName val="ZQZBC_PLN__04_03_14"/>
      <sheetName val="ZQZBC_PLN__04_03_13"/>
      <sheetName val="ZQZBC_PLN__04_03_15"/>
      <sheetName val="ZQZBC_PLN__04_03_201_IP7"/>
      <sheetName val="ZQZBC_PLN__04_03_211_IP7"/>
      <sheetName val="ZQZBC_PLN__04_03_212_IP7"/>
      <sheetName val="ZQZBC_PLN__04_03_213_IP7"/>
      <sheetName val="ZQZBC_PLN__04_03_214_IP7"/>
      <sheetName val="ZQZBC_PLN__04_03_215_IP7"/>
      <sheetName val="ZQZBC_PLN__04_03_216_IP7"/>
      <sheetName val="ZQZBC_PLN__04_03_217_IP7"/>
      <sheetName val="ZQZBC_PLN__04_03_218_IP7"/>
      <sheetName val="ZQZBC_PLN__04_03_219_IP7"/>
      <sheetName val="ZQZBC_PLN__04_03_220_IP7"/>
      <sheetName val="ZQZBC_PLN__04_03_221_IP7"/>
      <sheetName val="QEKK"/>
    </sheetNames>
    <sheetDataSet>
      <sheetData sheetId="0" refreshError="1"/>
      <sheetData sheetId="1" refreshError="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28"/>
  <sheetViews>
    <sheetView tabSelected="1" zoomScale="67" zoomScaleNormal="67" workbookViewId="0"/>
  </sheetViews>
  <sheetFormatPr defaultColWidth="9.109375" defaultRowHeight="15.6"/>
  <cols>
    <col min="1" max="1" width="5.109375" style="3193" customWidth="1"/>
    <col min="2" max="2" width="80.44140625" style="3200" customWidth="1"/>
    <col min="3" max="3" width="81.33203125" style="3194" customWidth="1"/>
    <col min="4" max="4" width="19" style="3193" customWidth="1"/>
    <col min="5" max="5" width="9.88671875" style="3194" customWidth="1"/>
    <col min="6" max="16384" width="9.109375" style="3194"/>
  </cols>
  <sheetData>
    <row r="1" spans="1:4" ht="36.75" customHeight="1">
      <c r="A1" s="3192"/>
      <c r="B1" s="3675" t="s">
        <v>1004</v>
      </c>
      <c r="C1" s="3675"/>
    </row>
    <row r="2" spans="1:4" ht="21.75" customHeight="1" thickBot="1">
      <c r="A2" s="3195"/>
      <c r="B2" s="3196"/>
      <c r="C2" s="3196"/>
    </row>
    <row r="3" spans="1:4">
      <c r="B3" s="3197"/>
      <c r="C3" s="3198"/>
      <c r="D3" s="3676" t="s">
        <v>42</v>
      </c>
    </row>
    <row r="4" spans="1:4" ht="16.2" thickBot="1">
      <c r="B4" s="3199" t="s">
        <v>91</v>
      </c>
      <c r="C4" s="3379" t="s">
        <v>81</v>
      </c>
      <c r="D4" s="3677"/>
    </row>
    <row r="5" spans="1:4">
      <c r="C5" s="3201"/>
    </row>
    <row r="6" spans="1:4" ht="16.2">
      <c r="B6" s="3202" t="s">
        <v>183</v>
      </c>
      <c r="C6" s="3201"/>
    </row>
    <row r="7" spans="1:4" ht="16.2">
      <c r="B7" s="3192"/>
      <c r="C7" s="3201"/>
    </row>
    <row r="8" spans="1:4" s="3206" customFormat="1" ht="16.2" thickBot="1">
      <c r="A8" s="1971"/>
      <c r="B8" s="3203" t="s">
        <v>40</v>
      </c>
      <c r="C8" s="3204"/>
      <c r="D8" s="3205"/>
    </row>
    <row r="9" spans="1:4" s="3206" customFormat="1" ht="46.8">
      <c r="A9" s="1971">
        <f>1</f>
        <v>1</v>
      </c>
      <c r="B9" s="2809" t="s">
        <v>896</v>
      </c>
      <c r="C9" s="3207" t="s">
        <v>890</v>
      </c>
      <c r="D9" s="3209" t="s">
        <v>1038</v>
      </c>
    </row>
    <row r="10" spans="1:4" s="3206" customFormat="1" ht="78">
      <c r="A10" s="1971"/>
      <c r="B10" s="2810" t="s">
        <v>249</v>
      </c>
      <c r="C10" s="3380" t="s">
        <v>253</v>
      </c>
      <c r="D10" s="3376">
        <f>A22</f>
        <v>3</v>
      </c>
    </row>
    <row r="11" spans="1:4" s="3206" customFormat="1" ht="62.4">
      <c r="A11" s="1971"/>
      <c r="B11" s="2810" t="s">
        <v>250</v>
      </c>
      <c r="C11" s="3381" t="s">
        <v>254</v>
      </c>
      <c r="D11" s="3377" t="s">
        <v>1000</v>
      </c>
    </row>
    <row r="12" spans="1:4" s="3206" customFormat="1" ht="46.8">
      <c r="A12" s="1971"/>
      <c r="B12" s="2810" t="s">
        <v>251</v>
      </c>
      <c r="C12" s="3380" t="s">
        <v>879</v>
      </c>
      <c r="D12" s="3205"/>
    </row>
    <row r="13" spans="1:4" s="3206" customFormat="1" ht="34.200000000000003" customHeight="1" thickBot="1">
      <c r="A13" s="1971"/>
      <c r="B13" s="2811" t="s">
        <v>252</v>
      </c>
      <c r="C13" s="3382" t="s">
        <v>891</v>
      </c>
      <c r="D13" s="3205"/>
    </row>
    <row r="14" spans="1:4" s="3206" customFormat="1" ht="16.2">
      <c r="A14" s="1971"/>
      <c r="B14" s="3192"/>
      <c r="C14" s="3204"/>
      <c r="D14" s="3205"/>
    </row>
    <row r="15" spans="1:4" s="3206" customFormat="1" ht="16.2" thickBot="1">
      <c r="A15" s="1971"/>
      <c r="B15" s="3203" t="s">
        <v>134</v>
      </c>
      <c r="C15" s="3204"/>
      <c r="D15" s="3205"/>
    </row>
    <row r="16" spans="1:4" s="3206" customFormat="1" ht="46.8">
      <c r="A16" s="1971">
        <f>A9+1</f>
        <v>2</v>
      </c>
      <c r="B16" s="2809" t="s">
        <v>896</v>
      </c>
      <c r="C16" s="3207" t="s">
        <v>892</v>
      </c>
      <c r="D16" s="3209" t="s">
        <v>1038</v>
      </c>
    </row>
    <row r="17" spans="1:7" s="3206" customFormat="1" ht="78">
      <c r="A17" s="1971"/>
      <c r="B17" s="2810" t="s">
        <v>253</v>
      </c>
      <c r="C17" s="3380" t="s">
        <v>893</v>
      </c>
      <c r="D17" s="3376">
        <f>A22</f>
        <v>3</v>
      </c>
      <c r="E17" s="3210"/>
    </row>
    <row r="18" spans="1:7" s="3206" customFormat="1" ht="62.4">
      <c r="A18" s="1971"/>
      <c r="B18" s="3208" t="s">
        <v>254</v>
      </c>
      <c r="C18" s="3381" t="s">
        <v>894</v>
      </c>
      <c r="D18" s="3377" t="s">
        <v>1000</v>
      </c>
      <c r="E18" s="3210"/>
    </row>
    <row r="19" spans="1:7" s="3206" customFormat="1" ht="52.8" customHeight="1" thickBot="1">
      <c r="A19" s="1971"/>
      <c r="B19" s="2811" t="s">
        <v>879</v>
      </c>
      <c r="C19" s="3382" t="s">
        <v>895</v>
      </c>
      <c r="D19" s="3205"/>
      <c r="E19" s="3210"/>
    </row>
    <row r="20" spans="1:7" s="1531" customFormat="1">
      <c r="A20" s="3211"/>
      <c r="B20" s="3212"/>
      <c r="C20" s="3213"/>
      <c r="D20" s="3217"/>
      <c r="E20" s="3214"/>
      <c r="F20" s="3215"/>
      <c r="G20" s="3215"/>
    </row>
    <row r="21" spans="1:7" s="1531" customFormat="1" ht="16.2" thickBot="1">
      <c r="A21" s="3211"/>
      <c r="B21" s="3216" t="s">
        <v>27</v>
      </c>
      <c r="C21" s="19"/>
      <c r="D21" s="3217"/>
      <c r="E21" s="3215"/>
      <c r="F21" s="3215"/>
      <c r="G21" s="3215"/>
    </row>
    <row r="22" spans="1:7" s="1531" customFormat="1" ht="46.8">
      <c r="A22" s="3211">
        <f>A16+1</f>
        <v>3</v>
      </c>
      <c r="B22" s="3528" t="s">
        <v>1070</v>
      </c>
      <c r="C22" s="3523" t="s">
        <v>1071</v>
      </c>
      <c r="D22" s="3217" t="s">
        <v>33</v>
      </c>
      <c r="E22" s="3215"/>
      <c r="F22" s="3215"/>
      <c r="G22" s="3215"/>
    </row>
    <row r="23" spans="1:7" s="1531" customFormat="1" ht="78">
      <c r="A23" s="3211"/>
      <c r="B23" s="2810" t="s">
        <v>249</v>
      </c>
      <c r="C23" s="3524" t="s">
        <v>1104</v>
      </c>
      <c r="D23" s="3217"/>
      <c r="E23" s="3215"/>
      <c r="F23" s="3215"/>
      <c r="G23" s="3215"/>
    </row>
    <row r="24" spans="1:7" s="1531" customFormat="1" ht="78">
      <c r="A24" s="3211"/>
      <c r="B24" s="2810" t="s">
        <v>250</v>
      </c>
      <c r="C24" s="3525" t="s">
        <v>1105</v>
      </c>
      <c r="D24" s="3217"/>
      <c r="E24" s="3215"/>
      <c r="F24" s="3215"/>
      <c r="G24" s="3215"/>
    </row>
    <row r="25" spans="1:7" s="1531" customFormat="1" ht="62.4">
      <c r="A25" s="3211"/>
      <c r="B25" s="2810" t="s">
        <v>251</v>
      </c>
      <c r="C25" s="3524" t="s">
        <v>1106</v>
      </c>
      <c r="D25" s="3217"/>
      <c r="E25" s="3215"/>
      <c r="F25" s="3215"/>
      <c r="G25" s="3215"/>
    </row>
    <row r="26" spans="1:7" s="1531" customFormat="1" ht="31.2">
      <c r="A26" s="3211"/>
      <c r="B26" s="2810" t="s">
        <v>252</v>
      </c>
      <c r="C26" s="2810" t="s">
        <v>1107</v>
      </c>
      <c r="D26" s="3217"/>
      <c r="E26" s="3215"/>
      <c r="F26" s="3215"/>
      <c r="G26" s="3215"/>
    </row>
    <row r="27" spans="1:7" s="1531" customFormat="1">
      <c r="A27" s="3211"/>
      <c r="B27" s="2810"/>
      <c r="C27" s="3526" t="s">
        <v>1068</v>
      </c>
      <c r="D27" s="3217"/>
      <c r="E27" s="3215"/>
      <c r="F27" s="3215"/>
      <c r="G27" s="3215"/>
    </row>
    <row r="28" spans="1:7" s="1531" customFormat="1" ht="46.8">
      <c r="A28" s="3211"/>
      <c r="B28" s="2810" t="s">
        <v>184</v>
      </c>
      <c r="C28" s="3526" t="s">
        <v>1069</v>
      </c>
      <c r="D28" s="3217"/>
      <c r="E28" s="3215"/>
      <c r="F28" s="3215"/>
      <c r="G28" s="3215"/>
    </row>
    <row r="29" spans="1:7" s="1531" customFormat="1" ht="47.4" thickBot="1">
      <c r="A29" s="3211"/>
      <c r="B29" s="2811" t="s">
        <v>185</v>
      </c>
      <c r="C29" s="3527"/>
      <c r="D29" s="3217"/>
      <c r="E29" s="3215"/>
      <c r="F29" s="3215"/>
      <c r="G29" s="3215"/>
    </row>
    <row r="30" spans="1:7" s="1531" customFormat="1">
      <c r="A30" s="3211"/>
      <c r="B30" s="3521"/>
      <c r="C30" s="3522"/>
      <c r="D30" s="3217"/>
      <c r="E30" s="3215"/>
      <c r="F30" s="3215"/>
      <c r="G30" s="3215"/>
    </row>
    <row r="31" spans="1:7" ht="16.2" thickBot="1">
      <c r="B31" s="3216" t="s">
        <v>27</v>
      </c>
      <c r="C31" s="3213"/>
    </row>
    <row r="32" spans="1:7" ht="117.6" customHeight="1" thickBot="1">
      <c r="A32" s="3218">
        <f>A22+1</f>
        <v>4</v>
      </c>
      <c r="B32" s="3219" t="s">
        <v>276</v>
      </c>
      <c r="C32" s="3383" t="s">
        <v>897</v>
      </c>
      <c r="D32" s="3217" t="s">
        <v>33</v>
      </c>
    </row>
    <row r="33" spans="1:7">
      <c r="C33" s="3201"/>
    </row>
    <row r="34" spans="1:7" s="1531" customFormat="1" ht="16.2" thickBot="1">
      <c r="A34" s="3220"/>
      <c r="B34" s="3216" t="s">
        <v>988</v>
      </c>
      <c r="C34" s="3213"/>
      <c r="D34" s="3378"/>
      <c r="E34" s="3215"/>
      <c r="F34" s="3215"/>
      <c r="G34" s="3215"/>
    </row>
    <row r="35" spans="1:7" s="1531" customFormat="1" ht="118.8" customHeight="1" thickBot="1">
      <c r="A35" s="3220">
        <f>A32+1</f>
        <v>5</v>
      </c>
      <c r="B35" s="3398" t="s">
        <v>978</v>
      </c>
      <c r="C35" s="3399" t="s">
        <v>984</v>
      </c>
      <c r="D35" s="3217" t="s">
        <v>33</v>
      </c>
      <c r="E35" s="3215"/>
      <c r="F35" s="3215"/>
      <c r="G35" s="3215"/>
    </row>
    <row r="36" spans="1:7">
      <c r="C36" s="3201"/>
    </row>
    <row r="37" spans="1:7" s="1531" customFormat="1" ht="16.2" thickBot="1">
      <c r="A37" s="3220"/>
      <c r="B37" s="3216" t="s">
        <v>988</v>
      </c>
      <c r="C37" s="3213"/>
      <c r="D37" s="3378"/>
      <c r="E37" s="3215"/>
      <c r="F37" s="3215"/>
      <c r="G37" s="3215"/>
    </row>
    <row r="38" spans="1:7" s="1531" customFormat="1" ht="155.4" customHeight="1" thickBot="1">
      <c r="A38" s="3220">
        <f>A35+1</f>
        <v>6</v>
      </c>
      <c r="B38" s="3396" t="s">
        <v>979</v>
      </c>
      <c r="C38" s="3397" t="s">
        <v>985</v>
      </c>
      <c r="D38" s="3217" t="s">
        <v>33</v>
      </c>
      <c r="E38" s="3215"/>
      <c r="F38" s="3215"/>
      <c r="G38" s="3215"/>
    </row>
    <row r="39" spans="1:7">
      <c r="C39" s="3201"/>
    </row>
    <row r="40" spans="1:7" s="1531" customFormat="1" ht="16.2" thickBot="1">
      <c r="A40" s="3220"/>
      <c r="B40" s="3216" t="s">
        <v>27</v>
      </c>
      <c r="C40" s="3213"/>
      <c r="D40" s="3378"/>
      <c r="E40" s="3215"/>
      <c r="F40" s="3215"/>
      <c r="G40" s="3215"/>
    </row>
    <row r="41" spans="1:7" s="1531" customFormat="1" ht="45" customHeight="1">
      <c r="A41" s="3220">
        <f>A38+1</f>
        <v>7</v>
      </c>
      <c r="B41" s="3680" t="s">
        <v>980</v>
      </c>
      <c r="C41" s="3393" t="s">
        <v>986</v>
      </c>
      <c r="D41" s="3217" t="s">
        <v>33</v>
      </c>
      <c r="E41" s="3215"/>
      <c r="F41" s="3215"/>
      <c r="G41" s="3215"/>
    </row>
    <row r="42" spans="1:7" s="1531" customFormat="1" ht="62.4">
      <c r="A42" s="3220"/>
      <c r="B42" s="3681"/>
      <c r="C42" s="3394" t="s">
        <v>981</v>
      </c>
      <c r="D42" s="3378"/>
      <c r="E42" s="3215"/>
      <c r="F42" s="3215"/>
      <c r="G42" s="3215"/>
    </row>
    <row r="43" spans="1:7" s="1531" customFormat="1" ht="77.25" customHeight="1" thickBot="1">
      <c r="A43" s="3220"/>
      <c r="B43" s="3682"/>
      <c r="C43" s="3395" t="s">
        <v>982</v>
      </c>
      <c r="D43" s="3378"/>
      <c r="E43" s="3215"/>
      <c r="F43" s="3215"/>
      <c r="G43" s="3215"/>
    </row>
    <row r="44" spans="1:7" s="1531" customFormat="1">
      <c r="A44" s="3220"/>
      <c r="B44" s="3212"/>
      <c r="C44" s="3384"/>
      <c r="D44" s="3378"/>
      <c r="E44" s="3215"/>
      <c r="F44" s="3215"/>
      <c r="G44" s="3215"/>
    </row>
    <row r="45" spans="1:7" s="1531" customFormat="1" ht="16.2" thickBot="1">
      <c r="A45" s="3220"/>
      <c r="B45" s="3216" t="s">
        <v>27</v>
      </c>
      <c r="C45" s="3384"/>
      <c r="D45" s="3378"/>
      <c r="E45" s="3215"/>
      <c r="F45" s="3215"/>
      <c r="G45" s="3215"/>
    </row>
    <row r="46" spans="1:7" s="1531" customFormat="1" ht="132.6" customHeight="1" thickBot="1">
      <c r="A46" s="3220">
        <f>A41+1</f>
        <v>8</v>
      </c>
      <c r="B46" s="3391" t="s">
        <v>987</v>
      </c>
      <c r="C46" s="3392" t="s">
        <v>994</v>
      </c>
      <c r="D46" s="3217" t="s">
        <v>33</v>
      </c>
      <c r="E46" s="3215"/>
      <c r="F46" s="3215"/>
      <c r="G46" s="3215"/>
    </row>
    <row r="47" spans="1:7" s="1531" customFormat="1">
      <c r="A47" s="3220"/>
      <c r="B47" s="3212"/>
      <c r="C47" s="3213"/>
      <c r="D47" s="3378"/>
      <c r="E47" s="3215"/>
      <c r="F47" s="3215"/>
      <c r="G47" s="3215"/>
    </row>
    <row r="48" spans="1:7" ht="16.2" thickBot="1">
      <c r="B48" s="3203" t="s">
        <v>27</v>
      </c>
      <c r="C48" s="3201"/>
    </row>
    <row r="49" spans="1:5" ht="86.4" customHeight="1" thickBot="1">
      <c r="A49" s="3218">
        <f>A46+1</f>
        <v>9</v>
      </c>
      <c r="B49" s="3316" t="s">
        <v>248</v>
      </c>
      <c r="C49" s="3385" t="s">
        <v>996</v>
      </c>
      <c r="D49" s="3217" t="s">
        <v>33</v>
      </c>
    </row>
    <row r="50" spans="1:5">
      <c r="C50" s="3201"/>
    </row>
    <row r="51" spans="1:5" ht="16.2" thickBot="1">
      <c r="B51" s="3203" t="s">
        <v>27</v>
      </c>
      <c r="C51" s="3201"/>
      <c r="D51" s="3194"/>
    </row>
    <row r="52" spans="1:5">
      <c r="A52" s="3221">
        <f>A49+1</f>
        <v>10</v>
      </c>
      <c r="B52" s="3222"/>
      <c r="C52" s="3223" t="s">
        <v>889</v>
      </c>
      <c r="D52" s="3224" t="s">
        <v>33</v>
      </c>
    </row>
    <row r="53" spans="1:5" ht="72.599999999999994" customHeight="1" thickBot="1">
      <c r="A53" s="3224"/>
      <c r="B53" s="3225"/>
      <c r="C53" s="3226" t="s">
        <v>989</v>
      </c>
      <c r="D53" s="3227"/>
      <c r="E53" s="3228"/>
    </row>
    <row r="54" spans="1:5" s="3230" customFormat="1" ht="54.75" customHeight="1" thickBot="1">
      <c r="A54" s="3229"/>
      <c r="B54" s="3678" t="s">
        <v>1020</v>
      </c>
      <c r="C54" s="3679"/>
    </row>
    <row r="55" spans="1:5">
      <c r="B55" s="3231"/>
      <c r="D55" s="3194"/>
    </row>
    <row r="56" spans="1:5" ht="16.2" thickBot="1">
      <c r="B56" s="3203" t="s">
        <v>27</v>
      </c>
      <c r="C56" s="3201"/>
      <c r="D56" s="3194"/>
    </row>
    <row r="57" spans="1:5">
      <c r="A57" s="3221">
        <f>A52+1</f>
        <v>11</v>
      </c>
      <c r="B57" s="3222"/>
      <c r="C57" s="3223" t="s">
        <v>889</v>
      </c>
      <c r="D57" s="3224" t="s">
        <v>33</v>
      </c>
    </row>
    <row r="58" spans="1:5" ht="63" thickBot="1">
      <c r="A58" s="3224"/>
      <c r="B58" s="3225"/>
      <c r="C58" s="3226" t="s">
        <v>1037</v>
      </c>
      <c r="D58" s="3227"/>
    </row>
    <row r="59" spans="1:5">
      <c r="B59" s="3231"/>
      <c r="D59" s="3194"/>
    </row>
    <row r="60" spans="1:5" ht="16.2" thickBot="1">
      <c r="A60" s="3232"/>
      <c r="B60" s="3203" t="s">
        <v>27</v>
      </c>
      <c r="C60" s="3233"/>
    </row>
    <row r="61" spans="1:5">
      <c r="A61" s="3232">
        <f>A57+1</f>
        <v>12</v>
      </c>
      <c r="B61" s="3238"/>
      <c r="C61" s="3239" t="s">
        <v>179</v>
      </c>
      <c r="D61" s="3193" t="s">
        <v>33</v>
      </c>
    </row>
    <row r="62" spans="1:5" ht="82.8" customHeight="1" thickBot="1">
      <c r="A62" s="3232"/>
      <c r="B62" s="3234"/>
      <c r="C62" s="3235" t="s">
        <v>1039</v>
      </c>
    </row>
    <row r="63" spans="1:5">
      <c r="A63" s="3232"/>
      <c r="B63" s="3236"/>
      <c r="C63" s="3237"/>
    </row>
    <row r="64" spans="1:5" ht="16.2" thickBot="1">
      <c r="B64" s="3203" t="s">
        <v>27</v>
      </c>
      <c r="C64" s="3386"/>
    </row>
    <row r="65" spans="1:7">
      <c r="A65" s="3218">
        <f>A61+1</f>
        <v>13</v>
      </c>
      <c r="B65" s="3238"/>
      <c r="C65" s="3239" t="s">
        <v>179</v>
      </c>
      <c r="D65" s="3193" t="s">
        <v>33</v>
      </c>
    </row>
    <row r="66" spans="1:7" ht="52.8" customHeight="1" thickBot="1">
      <c r="B66" s="3235"/>
      <c r="C66" s="3387" t="s">
        <v>1040</v>
      </c>
    </row>
    <row r="67" spans="1:7">
      <c r="C67" s="3386"/>
    </row>
    <row r="68" spans="1:7" ht="16.2" thickBot="1">
      <c r="B68" s="3203" t="s">
        <v>27</v>
      </c>
      <c r="C68" s="3386"/>
    </row>
    <row r="69" spans="1:7">
      <c r="A69" s="3218">
        <f>A65+1</f>
        <v>14</v>
      </c>
      <c r="B69" s="3238"/>
      <c r="C69" s="3239" t="s">
        <v>179</v>
      </c>
      <c r="D69" s="3193" t="s">
        <v>33</v>
      </c>
    </row>
    <row r="70" spans="1:7" ht="69" customHeight="1" thickBot="1">
      <c r="B70" s="3235"/>
      <c r="C70" s="3387" t="s">
        <v>1087</v>
      </c>
    </row>
    <row r="71" spans="1:7">
      <c r="C71" s="3201"/>
    </row>
    <row r="72" spans="1:7" ht="16.2" thickBot="1">
      <c r="B72" s="3203" t="s">
        <v>27</v>
      </c>
      <c r="C72" s="3386"/>
    </row>
    <row r="73" spans="1:7">
      <c r="A73" s="3218">
        <f>A69+1</f>
        <v>15</v>
      </c>
      <c r="B73" s="3238"/>
      <c r="C73" s="3239" t="s">
        <v>179</v>
      </c>
      <c r="D73" s="3193" t="s">
        <v>33</v>
      </c>
    </row>
    <row r="74" spans="1:7" ht="99.6" customHeight="1" thickBot="1">
      <c r="B74" s="3235"/>
      <c r="C74" s="3387" t="s">
        <v>1086</v>
      </c>
    </row>
    <row r="75" spans="1:7">
      <c r="C75" s="3201"/>
    </row>
    <row r="76" spans="1:7" ht="16.2" thickBot="1">
      <c r="B76" s="3203" t="s">
        <v>988</v>
      </c>
      <c r="C76" s="3201"/>
    </row>
    <row r="77" spans="1:7" ht="90" customHeight="1" thickBot="1">
      <c r="A77" s="3218">
        <f>A73+1</f>
        <v>16</v>
      </c>
      <c r="B77" s="3240"/>
      <c r="C77" s="3241" t="s">
        <v>1041</v>
      </c>
      <c r="D77" s="3193" t="s">
        <v>33</v>
      </c>
    </row>
    <row r="78" spans="1:7" ht="57" customHeight="1" thickBot="1">
      <c r="B78" s="3673" t="s">
        <v>1089</v>
      </c>
      <c r="C78" s="3674"/>
      <c r="E78" s="3242"/>
    </row>
    <row r="79" spans="1:7" s="3242" customFormat="1">
      <c r="A79" s="3232"/>
      <c r="B79" s="3233"/>
      <c r="C79" s="3233"/>
      <c r="D79" s="3319"/>
      <c r="F79" s="3243"/>
      <c r="G79" s="3243"/>
    </row>
    <row r="80" spans="1:7" s="3242" customFormat="1" ht="16.2" thickBot="1">
      <c r="A80" s="3232"/>
      <c r="B80" s="3231" t="s">
        <v>988</v>
      </c>
      <c r="C80" s="3233"/>
      <c r="D80" s="3319"/>
      <c r="F80" s="3243"/>
      <c r="G80" s="3243"/>
    </row>
    <row r="81" spans="1:7" ht="150" customHeight="1" thickBot="1">
      <c r="A81" s="3218">
        <f>A77+1</f>
        <v>17</v>
      </c>
      <c r="B81" s="3240"/>
      <c r="C81" s="3241" t="s">
        <v>1042</v>
      </c>
      <c r="D81" s="3209" t="s">
        <v>106</v>
      </c>
    </row>
    <row r="82" spans="1:7" s="3242" customFormat="1">
      <c r="A82" s="3232"/>
      <c r="B82" s="3233"/>
      <c r="C82" s="3233"/>
      <c r="D82" s="3319"/>
      <c r="E82" s="3243"/>
      <c r="F82" s="3243"/>
      <c r="G82" s="3243"/>
    </row>
    <row r="83" spans="1:7" s="3242" customFormat="1" ht="16.2" thickBot="1">
      <c r="A83" s="3232"/>
      <c r="B83" s="3231" t="s">
        <v>988</v>
      </c>
      <c r="C83" s="3388"/>
      <c r="D83" s="3319"/>
      <c r="E83" s="3243"/>
      <c r="F83" s="3243"/>
      <c r="G83" s="3243"/>
    </row>
    <row r="84" spans="1:7" s="3242" customFormat="1" ht="52.8" customHeight="1" thickBot="1">
      <c r="A84" s="3232">
        <f>A81+1</f>
        <v>18</v>
      </c>
      <c r="B84" s="3244"/>
      <c r="C84" s="3241" t="s">
        <v>1043</v>
      </c>
      <c r="D84" s="3209" t="s">
        <v>106</v>
      </c>
      <c r="E84" s="3243"/>
      <c r="F84" s="3243"/>
      <c r="G84" s="3243"/>
    </row>
    <row r="85" spans="1:7" s="3242" customFormat="1">
      <c r="A85" s="3232"/>
      <c r="B85" s="3233"/>
      <c r="C85" s="3233"/>
      <c r="D85" s="3319"/>
      <c r="E85" s="3243"/>
      <c r="F85" s="3243"/>
      <c r="G85" s="3243"/>
    </row>
    <row r="86" spans="1:7" s="3242" customFormat="1" ht="16.2" thickBot="1">
      <c r="A86" s="3232"/>
      <c r="B86" s="3203" t="s">
        <v>27</v>
      </c>
      <c r="C86" s="3388"/>
      <c r="D86" s="3319"/>
      <c r="E86" s="3243"/>
      <c r="F86" s="3243"/>
      <c r="G86" s="3243"/>
    </row>
    <row r="87" spans="1:7" s="3242" customFormat="1" ht="125.4" thickBot="1">
      <c r="A87" s="3232">
        <f>A84+1</f>
        <v>19</v>
      </c>
      <c r="B87" s="3244"/>
      <c r="C87" s="3241" t="s">
        <v>1044</v>
      </c>
      <c r="D87" s="3193" t="s">
        <v>33</v>
      </c>
      <c r="E87" s="3243"/>
      <c r="F87" s="3243"/>
      <c r="G87" s="3243"/>
    </row>
    <row r="88" spans="1:7" s="3242" customFormat="1">
      <c r="A88" s="3232"/>
      <c r="B88" s="3233"/>
      <c r="C88" s="3233"/>
      <c r="D88" s="3319"/>
      <c r="E88" s="3243"/>
      <c r="F88" s="3243"/>
      <c r="G88" s="3243"/>
    </row>
    <row r="89" spans="1:7" s="3242" customFormat="1" ht="16.2" thickBot="1">
      <c r="A89" s="485"/>
      <c r="B89" s="3347" t="s">
        <v>39</v>
      </c>
      <c r="C89" s="486"/>
      <c r="D89" s="3319"/>
      <c r="E89" s="3243"/>
      <c r="F89" s="3243"/>
      <c r="G89" s="3243"/>
    </row>
    <row r="90" spans="1:7" s="3242" customFormat="1">
      <c r="A90" s="3348">
        <f>A87+1</f>
        <v>20</v>
      </c>
      <c r="B90" s="3349"/>
      <c r="C90" s="3350" t="s">
        <v>179</v>
      </c>
      <c r="D90" s="3193" t="s">
        <v>33</v>
      </c>
      <c r="E90" s="3243"/>
      <c r="F90" s="3243"/>
      <c r="G90" s="3243"/>
    </row>
    <row r="91" spans="1:7" s="3242" customFormat="1" ht="84.6" customHeight="1" thickBot="1">
      <c r="A91" s="485"/>
      <c r="B91" s="3351"/>
      <c r="C91" s="3389" t="s">
        <v>1045</v>
      </c>
      <c r="D91" s="3319"/>
      <c r="E91" s="3243"/>
      <c r="F91" s="3243"/>
      <c r="G91" s="3243"/>
    </row>
    <row r="92" spans="1:7" s="3242" customFormat="1">
      <c r="A92" s="485"/>
      <c r="B92" s="182"/>
      <c r="C92" s="3386"/>
      <c r="D92" s="3319"/>
      <c r="E92" s="3243"/>
      <c r="F92" s="3243"/>
      <c r="G92" s="3243"/>
    </row>
    <row r="93" spans="1:7" s="3242" customFormat="1" ht="16.2" thickBot="1">
      <c r="A93" s="485"/>
      <c r="B93" s="3203" t="s">
        <v>27</v>
      </c>
      <c r="C93" s="3386"/>
      <c r="D93" s="3404"/>
      <c r="E93" s="3243"/>
      <c r="F93" s="3243"/>
      <c r="G93" s="3243"/>
    </row>
    <row r="94" spans="1:7" s="3242" customFormat="1">
      <c r="A94" s="3348">
        <f>A90+1</f>
        <v>21</v>
      </c>
      <c r="B94" s="3529"/>
      <c r="C94" s="3530" t="s">
        <v>179</v>
      </c>
      <c r="D94" s="3193" t="s">
        <v>33</v>
      </c>
      <c r="E94" s="3243"/>
      <c r="F94" s="3243"/>
      <c r="G94" s="3243"/>
    </row>
    <row r="95" spans="1:7" s="3242" customFormat="1" ht="67.8" customHeight="1" thickBot="1">
      <c r="A95" s="485"/>
      <c r="B95" s="3531"/>
      <c r="C95" s="3532" t="s">
        <v>1072</v>
      </c>
      <c r="D95" s="3404"/>
      <c r="E95" s="3243"/>
      <c r="F95" s="3243"/>
      <c r="G95" s="3243"/>
    </row>
    <row r="96" spans="1:7" s="3242" customFormat="1">
      <c r="A96" s="485"/>
      <c r="B96" s="18"/>
      <c r="C96" s="3533"/>
      <c r="D96" s="3404"/>
      <c r="E96" s="3243"/>
      <c r="F96" s="3243"/>
      <c r="G96" s="3243"/>
    </row>
    <row r="97" spans="1:7" s="3242" customFormat="1" ht="16.2" thickBot="1">
      <c r="A97" s="485"/>
      <c r="B97" s="3203" t="s">
        <v>27</v>
      </c>
      <c r="C97" s="3533"/>
      <c r="D97" s="3404"/>
      <c r="E97" s="3243"/>
      <c r="F97" s="3243"/>
      <c r="G97" s="3243"/>
    </row>
    <row r="98" spans="1:7" s="3242" customFormat="1">
      <c r="A98" s="3348">
        <f>A94+1</f>
        <v>22</v>
      </c>
      <c r="B98" s="3529"/>
      <c r="C98" s="3530" t="s">
        <v>179</v>
      </c>
      <c r="D98" s="3193" t="s">
        <v>33</v>
      </c>
      <c r="E98" s="3243"/>
      <c r="F98" s="3243"/>
      <c r="G98" s="3243"/>
    </row>
    <row r="99" spans="1:7" s="3242" customFormat="1" ht="64.8" customHeight="1" thickBot="1">
      <c r="A99" s="485"/>
      <c r="B99" s="3531"/>
      <c r="C99" s="3532" t="s">
        <v>1073</v>
      </c>
      <c r="D99" s="3404"/>
      <c r="E99" s="3243"/>
      <c r="F99" s="3243"/>
      <c r="G99" s="3243"/>
    </row>
    <row r="100" spans="1:7" s="3242" customFormat="1">
      <c r="A100" s="485"/>
      <c r="B100" s="182"/>
      <c r="C100" s="3386"/>
      <c r="D100" s="3404"/>
      <c r="E100" s="3243"/>
      <c r="F100" s="3243"/>
      <c r="G100" s="3243"/>
    </row>
    <row r="101" spans="1:7" s="3242" customFormat="1" ht="16.2" thickBot="1">
      <c r="A101" s="485"/>
      <c r="B101" s="3203" t="s">
        <v>27</v>
      </c>
      <c r="C101" s="3533"/>
      <c r="D101" s="3404"/>
      <c r="E101" s="3243"/>
      <c r="F101" s="3243"/>
      <c r="G101" s="3243"/>
    </row>
    <row r="102" spans="1:7" s="3242" customFormat="1">
      <c r="A102" s="3348">
        <f>A98+1</f>
        <v>23</v>
      </c>
      <c r="B102" s="3529"/>
      <c r="C102" s="3530" t="s">
        <v>179</v>
      </c>
      <c r="D102" s="3193" t="s">
        <v>33</v>
      </c>
      <c r="E102" s="3243"/>
      <c r="F102" s="3243"/>
      <c r="G102" s="3243"/>
    </row>
    <row r="103" spans="1:7" s="3242" customFormat="1" ht="152.4" customHeight="1" thickBot="1">
      <c r="A103" s="485"/>
      <c r="B103" s="3531"/>
      <c r="C103" s="3532" t="s">
        <v>1098</v>
      </c>
      <c r="D103" s="3404"/>
      <c r="E103" s="3243"/>
      <c r="F103" s="3243"/>
      <c r="G103" s="3243"/>
    </row>
    <row r="104" spans="1:7" s="3242" customFormat="1">
      <c r="A104" s="485"/>
      <c r="B104" s="182"/>
      <c r="C104" s="3386"/>
      <c r="D104" s="3404"/>
      <c r="E104" s="3243"/>
      <c r="F104" s="3243"/>
      <c r="G104" s="3243"/>
    </row>
    <row r="105" spans="1:7" s="3242" customFormat="1" ht="16.2" thickBot="1">
      <c r="A105" s="485"/>
      <c r="B105" s="3203" t="s">
        <v>27</v>
      </c>
      <c r="C105" s="3533"/>
      <c r="D105" s="3404"/>
      <c r="E105" s="3243"/>
      <c r="F105" s="3243"/>
      <c r="G105" s="3243"/>
    </row>
    <row r="106" spans="1:7" s="3242" customFormat="1">
      <c r="A106" s="3348">
        <f>A102+1</f>
        <v>24</v>
      </c>
      <c r="B106" s="3529"/>
      <c r="C106" s="3530" t="s">
        <v>179</v>
      </c>
      <c r="D106" s="3193" t="s">
        <v>33</v>
      </c>
      <c r="E106" s="3243"/>
      <c r="F106" s="3243"/>
      <c r="G106" s="3243"/>
    </row>
    <row r="107" spans="1:7" s="3242" customFormat="1" ht="55.2" customHeight="1" thickBot="1">
      <c r="A107" s="485"/>
      <c r="B107" s="3531"/>
      <c r="C107" s="3532" t="s">
        <v>1099</v>
      </c>
      <c r="D107" s="3404"/>
      <c r="E107" s="3243"/>
      <c r="F107" s="3243"/>
      <c r="G107" s="3243"/>
    </row>
    <row r="108" spans="1:7" s="3242" customFormat="1">
      <c r="A108" s="485"/>
      <c r="B108" s="182"/>
      <c r="C108" s="3386"/>
      <c r="D108" s="3404"/>
      <c r="E108" s="3243"/>
      <c r="F108" s="3243"/>
      <c r="G108" s="3243"/>
    </row>
    <row r="109" spans="1:7" ht="16.2" thickBot="1">
      <c r="B109" s="3203" t="s">
        <v>27</v>
      </c>
      <c r="C109" s="3203"/>
    </row>
    <row r="110" spans="1:7" ht="31.8" thickBot="1">
      <c r="A110" s="3218">
        <f>A106+1</f>
        <v>25</v>
      </c>
      <c r="B110" s="3245" t="s">
        <v>66</v>
      </c>
      <c r="C110" s="3246"/>
      <c r="D110" s="3193" t="s">
        <v>33</v>
      </c>
    </row>
    <row r="111" spans="1:7">
      <c r="C111" s="3246"/>
    </row>
    <row r="113" spans="1:4" ht="32.4">
      <c r="B113" s="3202" t="s">
        <v>186</v>
      </c>
    </row>
    <row r="115" spans="1:4" ht="16.2" thickBot="1">
      <c r="A115" s="3220"/>
      <c r="B115" s="3216" t="s">
        <v>27</v>
      </c>
      <c r="C115" s="3213"/>
      <c r="D115" s="3378"/>
    </row>
    <row r="116" spans="1:4" ht="88.8" customHeight="1" thickBot="1">
      <c r="A116" s="3220">
        <f>1</f>
        <v>1</v>
      </c>
      <c r="B116" s="3247" t="s">
        <v>983</v>
      </c>
      <c r="C116" s="3390" t="s">
        <v>995</v>
      </c>
      <c r="D116" s="3193" t="s">
        <v>33</v>
      </c>
    </row>
    <row r="117" spans="1:4">
      <c r="A117" s="3220"/>
      <c r="B117" s="3212"/>
      <c r="C117" s="3384"/>
      <c r="D117" s="3378"/>
    </row>
    <row r="118" spans="1:4" ht="16.2" thickBot="1">
      <c r="B118" s="3203" t="s">
        <v>27</v>
      </c>
      <c r="C118" s="3203"/>
    </row>
    <row r="119" spans="1:4" ht="31.8" thickBot="1">
      <c r="A119" s="3218">
        <f>A116+1</f>
        <v>2</v>
      </c>
      <c r="B119" s="3245" t="s">
        <v>66</v>
      </c>
      <c r="C119" s="3248"/>
      <c r="D119" s="3193" t="s">
        <v>33</v>
      </c>
    </row>
    <row r="127" spans="1:4">
      <c r="B127" s="3612"/>
    </row>
    <row r="128" spans="1:4">
      <c r="B128" s="396"/>
    </row>
  </sheetData>
  <mergeCells count="5">
    <mergeCell ref="B78:C78"/>
    <mergeCell ref="B1:C1"/>
    <mergeCell ref="D3:D4"/>
    <mergeCell ref="B54:C54"/>
    <mergeCell ref="B41:B43"/>
  </mergeCells>
  <pageMargins left="0.27559055118110237" right="0.32" top="0.55118110236220474" bottom="0.56999999999999995" header="0.31496062992125984" footer="0.31496062992125984"/>
  <pageSetup paperSize="9" scale="75" firstPageNumber="2" orientation="landscape" r:id="rId1"/>
  <headerFooter alignWithMargins="0">
    <oddFooter>&amp;L&amp;"Arial,Slīpraksts"&amp;8&amp;F&amp;C&amp;P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3656"/>
  <sheetViews>
    <sheetView topLeftCell="A3596" zoomScale="70" zoomScaleNormal="70" workbookViewId="0">
      <selection activeCell="K3621" sqref="K3621"/>
    </sheetView>
  </sheetViews>
  <sheetFormatPr defaultColWidth="9.109375" defaultRowHeight="13.2"/>
  <cols>
    <col min="1" max="1" width="6.44140625" style="74" customWidth="1"/>
    <col min="2" max="2" width="51.6640625" style="32" customWidth="1"/>
    <col min="3" max="4" width="14.6640625" style="33" customWidth="1"/>
    <col min="5" max="5" width="50.88671875" style="181" customWidth="1"/>
    <col min="6" max="6" width="13" style="31" customWidth="1"/>
    <col min="7" max="7" width="15" style="31" customWidth="1"/>
    <col min="8" max="8" width="17.44140625" style="484" customWidth="1"/>
    <col min="9" max="9" width="9.109375" style="48"/>
    <col min="10" max="16384" width="9.109375" style="31"/>
  </cols>
  <sheetData>
    <row r="1" spans="1:9" ht="13.2" customHeight="1">
      <c r="B1" s="582"/>
      <c r="C1" s="3783" t="s">
        <v>91</v>
      </c>
      <c r="D1" s="3783" t="s">
        <v>30</v>
      </c>
      <c r="E1" s="583"/>
      <c r="F1" s="3783" t="s">
        <v>91</v>
      </c>
      <c r="G1" s="3783" t="s">
        <v>30</v>
      </c>
      <c r="H1" s="3782" t="s">
        <v>42</v>
      </c>
    </row>
    <row r="2" spans="1:9" ht="13.8" thickBot="1">
      <c r="B2" s="24"/>
      <c r="C2" s="3697"/>
      <c r="D2" s="3697"/>
      <c r="E2" s="70"/>
      <c r="F2" s="3697"/>
      <c r="G2" s="3697"/>
      <c r="H2" s="3705"/>
    </row>
    <row r="3" spans="1:9" ht="13.8">
      <c r="B3" s="10"/>
      <c r="C3" s="59"/>
      <c r="D3" s="60"/>
      <c r="E3" s="180"/>
      <c r="F3" s="10"/>
      <c r="G3" s="43"/>
    </row>
    <row r="4" spans="1:9" ht="13.8">
      <c r="B4" s="162" t="s">
        <v>26</v>
      </c>
      <c r="C4" s="59"/>
      <c r="D4" s="60"/>
      <c r="E4" s="180"/>
      <c r="F4" s="10"/>
      <c r="G4" s="43"/>
    </row>
    <row r="5" spans="1:9" s="6" customFormat="1">
      <c r="A5" s="95"/>
      <c r="B5" s="21" t="s">
        <v>45</v>
      </c>
      <c r="C5" s="19"/>
      <c r="D5" s="37"/>
      <c r="E5" s="72" t="s">
        <v>46</v>
      </c>
      <c r="F5" s="8"/>
      <c r="G5" s="8"/>
      <c r="H5" s="306"/>
      <c r="I5" s="2066"/>
    </row>
    <row r="6" spans="1:9" s="6" customFormat="1">
      <c r="A6" s="95"/>
      <c r="B6" s="5" t="s">
        <v>48</v>
      </c>
      <c r="C6" s="112"/>
      <c r="D6" s="115"/>
      <c r="E6" s="5" t="s">
        <v>48</v>
      </c>
      <c r="F6" s="112"/>
      <c r="G6" s="115"/>
      <c r="H6" s="315"/>
      <c r="I6" s="2066"/>
    </row>
    <row r="7" spans="1:9" s="6" customFormat="1">
      <c r="A7" s="95"/>
      <c r="B7" s="271" t="s">
        <v>99</v>
      </c>
      <c r="C7" s="2065">
        <v>-138444259</v>
      </c>
      <c r="D7" s="115"/>
      <c r="E7" s="271" t="s">
        <v>99</v>
      </c>
      <c r="F7" s="2065">
        <v>-138444259</v>
      </c>
      <c r="G7" s="115"/>
      <c r="H7" s="315"/>
      <c r="I7" s="2066"/>
    </row>
    <row r="8" spans="1:9" s="6" customFormat="1">
      <c r="A8" s="95"/>
      <c r="B8" s="271" t="s">
        <v>100</v>
      </c>
      <c r="C8" s="2065">
        <v>406158063</v>
      </c>
      <c r="D8" s="115"/>
      <c r="E8" s="271" t="s">
        <v>100</v>
      </c>
      <c r="F8" s="2065">
        <v>406158063</v>
      </c>
      <c r="G8" s="115"/>
      <c r="H8" s="315"/>
      <c r="I8" s="2066"/>
    </row>
    <row r="9" spans="1:9" s="6" customFormat="1">
      <c r="A9" s="95"/>
      <c r="B9" s="271" t="s">
        <v>261</v>
      </c>
      <c r="C9" s="2065">
        <v>-239013812</v>
      </c>
      <c r="D9" s="115"/>
      <c r="E9" s="271" t="s">
        <v>261</v>
      </c>
      <c r="F9" s="2065">
        <v>-239013812</v>
      </c>
      <c r="G9" s="115"/>
      <c r="H9" s="315"/>
      <c r="I9" s="2066"/>
    </row>
    <row r="10" spans="1:9" s="6" customFormat="1">
      <c r="A10" s="95"/>
      <c r="B10" s="22" t="s">
        <v>41</v>
      </c>
      <c r="C10" s="2067"/>
      <c r="D10" s="115"/>
      <c r="E10" s="22" t="s">
        <v>41</v>
      </c>
      <c r="F10" s="2067"/>
      <c r="G10" s="115"/>
      <c r="H10" s="315"/>
      <c r="I10" s="2066"/>
    </row>
    <row r="11" spans="1:9" s="6" customFormat="1">
      <c r="A11" s="95"/>
      <c r="B11" s="271" t="s">
        <v>99</v>
      </c>
      <c r="C11" s="2068">
        <v>35571795</v>
      </c>
      <c r="D11" s="115">
        <f>D28+D3033+D3150+D3272+D3395</f>
        <v>-3568506</v>
      </c>
      <c r="E11" s="271" t="s">
        <v>99</v>
      </c>
      <c r="F11" s="2068">
        <v>35571795</v>
      </c>
      <c r="G11" s="115">
        <f>D28+D3033+D3150+D3272+D3395</f>
        <v>-3568506</v>
      </c>
      <c r="H11" s="315"/>
      <c r="I11" s="2066"/>
    </row>
    <row r="12" spans="1:9" s="6" customFormat="1">
      <c r="A12" s="95"/>
      <c r="B12" s="271" t="s">
        <v>100</v>
      </c>
      <c r="C12" s="2068">
        <v>35571795</v>
      </c>
      <c r="D12" s="115">
        <f>D76+D3080+D3202+D3325+D3445+D3595+D1124</f>
        <v>-7862991</v>
      </c>
      <c r="E12" s="271" t="s">
        <v>100</v>
      </c>
      <c r="F12" s="2068">
        <v>35571795</v>
      </c>
      <c r="G12" s="115">
        <f>D76+D3080+D3202+D3325+D3445+D3595+D1124</f>
        <v>-7862991</v>
      </c>
      <c r="H12" s="315"/>
      <c r="I12" s="2066"/>
    </row>
    <row r="13" spans="1:9" s="6" customFormat="1">
      <c r="A13" s="95"/>
      <c r="B13" s="271" t="s">
        <v>261</v>
      </c>
      <c r="C13" s="2068">
        <v>35571795</v>
      </c>
      <c r="D13" s="115">
        <f>D108+D3112+D3234+D3357+D3477+D3627+D866+D1085+D1156</f>
        <v>-13205963</v>
      </c>
      <c r="E13" s="271" t="s">
        <v>261</v>
      </c>
      <c r="F13" s="2068">
        <v>35571795</v>
      </c>
      <c r="G13" s="115">
        <f>D108+D3112+D3234+D3357+D3477+D3627+D866+D1085+D1156</f>
        <v>-13205963</v>
      </c>
      <c r="H13" s="315"/>
      <c r="I13" s="2066"/>
    </row>
    <row r="14" spans="1:9" s="6" customFormat="1" ht="39.6">
      <c r="A14" s="95"/>
      <c r="B14" s="22" t="s">
        <v>102</v>
      </c>
      <c r="C14" s="2067"/>
      <c r="D14" s="115"/>
      <c r="E14" s="22" t="s">
        <v>102</v>
      </c>
      <c r="F14" s="2067"/>
      <c r="G14" s="115"/>
      <c r="H14" s="315"/>
      <c r="I14" s="2066"/>
    </row>
    <row r="15" spans="1:9" s="6" customFormat="1">
      <c r="A15" s="95"/>
      <c r="B15" s="271" t="s">
        <v>99</v>
      </c>
      <c r="C15" s="2068">
        <v>213114917</v>
      </c>
      <c r="D15" s="115">
        <f>D1194+D1286+D1368+D1781+D2103</f>
        <v>-6260973</v>
      </c>
      <c r="E15" s="271" t="s">
        <v>99</v>
      </c>
      <c r="F15" s="2068">
        <v>213114917</v>
      </c>
      <c r="G15" s="115">
        <f>D1194+D1286+D1368+D1781+D2103</f>
        <v>-6260973</v>
      </c>
      <c r="H15" s="315"/>
      <c r="I15" s="2066"/>
    </row>
    <row r="16" spans="1:9" s="6" customFormat="1">
      <c r="A16" s="95"/>
      <c r="B16" s="271" t="s">
        <v>100</v>
      </c>
      <c r="C16" s="2068">
        <v>504313802</v>
      </c>
      <c r="D16" s="115">
        <f>D1802</f>
        <v>-4917702</v>
      </c>
      <c r="E16" s="271" t="s">
        <v>100</v>
      </c>
      <c r="F16" s="2068">
        <v>504313802</v>
      </c>
      <c r="G16" s="115">
        <f>D1802</f>
        <v>-4917702</v>
      </c>
      <c r="H16" s="315"/>
      <c r="I16" s="2066"/>
    </row>
    <row r="17" spans="1:9" s="6" customFormat="1">
      <c r="A17" s="95"/>
      <c r="B17" s="271" t="s">
        <v>261</v>
      </c>
      <c r="C17" s="2068">
        <v>976244767</v>
      </c>
      <c r="D17" s="115"/>
      <c r="E17" s="271" t="s">
        <v>261</v>
      </c>
      <c r="F17" s="2068">
        <v>976244767</v>
      </c>
      <c r="G17" s="115"/>
      <c r="H17" s="315"/>
      <c r="I17" s="2066"/>
    </row>
    <row r="18" spans="1:9" s="6" customFormat="1">
      <c r="A18" s="95"/>
      <c r="B18" s="271"/>
      <c r="C18" s="2070"/>
      <c r="D18" s="283"/>
      <c r="E18" s="271"/>
      <c r="F18" s="2070"/>
      <c r="G18" s="283"/>
      <c r="H18" s="314"/>
      <c r="I18" s="2066"/>
    </row>
    <row r="20" spans="1:9" s="77" customFormat="1">
      <c r="A20" s="99"/>
      <c r="B20" s="3739" t="s">
        <v>394</v>
      </c>
      <c r="C20" s="3739"/>
      <c r="D20" s="1329"/>
      <c r="E20" s="89"/>
      <c r="F20" s="1329"/>
      <c r="G20" s="1329"/>
      <c r="H20" s="948"/>
      <c r="I20" s="86"/>
    </row>
    <row r="21" spans="1:9" s="77" customFormat="1" ht="13.8" thickBot="1">
      <c r="A21" s="99"/>
      <c r="B21" s="1329"/>
      <c r="C21" s="1329"/>
      <c r="D21" s="1329"/>
      <c r="E21" s="89"/>
      <c r="F21" s="1329"/>
      <c r="G21" s="1329"/>
      <c r="H21" s="948"/>
      <c r="I21" s="86"/>
    </row>
    <row r="22" spans="1:9" s="77" customFormat="1" ht="26.4">
      <c r="A22" s="547">
        <f>'14'!A1910+1</f>
        <v>75</v>
      </c>
      <c r="B22" s="458" t="s">
        <v>29</v>
      </c>
      <c r="C22" s="90"/>
      <c r="D22" s="627"/>
      <c r="E22" s="1330" t="s">
        <v>395</v>
      </c>
      <c r="F22" s="91"/>
      <c r="G22" s="1331"/>
      <c r="H22" s="75" t="s">
        <v>33</v>
      </c>
      <c r="I22" s="86"/>
    </row>
    <row r="23" spans="1:9" s="77" customFormat="1">
      <c r="A23" s="99"/>
      <c r="B23" s="616" t="s">
        <v>22</v>
      </c>
      <c r="C23" s="617"/>
      <c r="D23" s="620"/>
      <c r="E23" s="616" t="s">
        <v>22</v>
      </c>
      <c r="F23" s="1332"/>
      <c r="G23" s="1333"/>
      <c r="H23" s="948"/>
      <c r="I23" s="86"/>
    </row>
    <row r="24" spans="1:9" s="77" customFormat="1" ht="26.4">
      <c r="A24" s="99"/>
      <c r="B24" s="1334" t="s">
        <v>255</v>
      </c>
      <c r="C24" s="636"/>
      <c r="D24" s="637"/>
      <c r="E24" s="635" t="s">
        <v>396</v>
      </c>
      <c r="F24" s="1335"/>
      <c r="G24" s="1336"/>
      <c r="H24" s="948"/>
      <c r="I24" s="86"/>
    </row>
    <row r="25" spans="1:9" s="77" customFormat="1" ht="28.5" customHeight="1">
      <c r="A25" s="99"/>
      <c r="B25" s="1013" t="s">
        <v>4</v>
      </c>
      <c r="C25" s="675">
        <v>35571795</v>
      </c>
      <c r="D25" s="1337">
        <f t="shared" ref="D25:D30" si="0">D26</f>
        <v>-3333361</v>
      </c>
      <c r="E25" s="124" t="s">
        <v>4</v>
      </c>
      <c r="F25" s="760">
        <f>F26</f>
        <v>8345739</v>
      </c>
      <c r="G25" s="1338">
        <f>G26</f>
        <v>3333361</v>
      </c>
      <c r="H25" s="948"/>
      <c r="I25" s="86"/>
    </row>
    <row r="26" spans="1:9" s="77" customFormat="1">
      <c r="A26" s="99"/>
      <c r="B26" s="1339" t="s">
        <v>10</v>
      </c>
      <c r="C26" s="676">
        <v>35571795</v>
      </c>
      <c r="D26" s="652">
        <f t="shared" si="0"/>
        <v>-3333361</v>
      </c>
      <c r="E26" s="1339" t="s">
        <v>10</v>
      </c>
      <c r="F26" s="740">
        <f>F27</f>
        <v>8345739</v>
      </c>
      <c r="G26" s="782">
        <f>G27</f>
        <v>3333361</v>
      </c>
      <c r="H26" s="948"/>
      <c r="I26" s="86"/>
    </row>
    <row r="27" spans="1:9" s="77" customFormat="1">
      <c r="A27" s="99"/>
      <c r="B27" s="100" t="s">
        <v>397</v>
      </c>
      <c r="C27" s="676">
        <v>35571795</v>
      </c>
      <c r="D27" s="652">
        <f t="shared" si="0"/>
        <v>-3333361</v>
      </c>
      <c r="E27" s="100" t="s">
        <v>397</v>
      </c>
      <c r="F27" s="740">
        <v>8345739</v>
      </c>
      <c r="G27" s="1340">
        <v>3333361</v>
      </c>
      <c r="H27" s="948"/>
      <c r="I27" s="86"/>
    </row>
    <row r="28" spans="1:9" s="77" customFormat="1">
      <c r="A28" s="99"/>
      <c r="B28" s="1013" t="s">
        <v>28</v>
      </c>
      <c r="C28" s="675">
        <v>35571795</v>
      </c>
      <c r="D28" s="1337">
        <f t="shared" si="0"/>
        <v>-3333361</v>
      </c>
      <c r="E28" s="97" t="s">
        <v>1</v>
      </c>
      <c r="F28" s="760">
        <f t="shared" ref="F28:G31" si="1">F29</f>
        <v>8345739</v>
      </c>
      <c r="G28" s="1338">
        <f t="shared" si="1"/>
        <v>3333361</v>
      </c>
      <c r="H28" s="948"/>
      <c r="I28" s="86"/>
    </row>
    <row r="29" spans="1:9" s="77" customFormat="1">
      <c r="A29" s="99"/>
      <c r="B29" s="1016" t="s">
        <v>2</v>
      </c>
      <c r="C29" s="676">
        <v>35571795</v>
      </c>
      <c r="D29" s="652">
        <f t="shared" si="0"/>
        <v>-3333361</v>
      </c>
      <c r="E29" s="100" t="s">
        <v>2</v>
      </c>
      <c r="F29" s="740">
        <f t="shared" si="1"/>
        <v>8345739</v>
      </c>
      <c r="G29" s="782">
        <f t="shared" si="1"/>
        <v>3333361</v>
      </c>
      <c r="H29" s="948"/>
      <c r="I29" s="86"/>
    </row>
    <row r="30" spans="1:9" s="77" customFormat="1">
      <c r="A30" s="99"/>
      <c r="B30" s="1020" t="s">
        <v>16</v>
      </c>
      <c r="C30" s="676">
        <v>35571795</v>
      </c>
      <c r="D30" s="652">
        <f t="shared" si="0"/>
        <v>-3333361</v>
      </c>
      <c r="E30" s="684" t="s">
        <v>19</v>
      </c>
      <c r="F30" s="740">
        <f t="shared" si="1"/>
        <v>8345739</v>
      </c>
      <c r="G30" s="782">
        <f t="shared" si="1"/>
        <v>3333361</v>
      </c>
      <c r="H30" s="948"/>
      <c r="I30" s="86"/>
    </row>
    <row r="31" spans="1:9" s="77" customFormat="1" ht="26.4">
      <c r="A31" s="99"/>
      <c r="B31" s="1022" t="s">
        <v>17</v>
      </c>
      <c r="C31" s="676">
        <v>35571795</v>
      </c>
      <c r="D31" s="652">
        <v>-3333361</v>
      </c>
      <c r="E31" s="1341" t="s">
        <v>51</v>
      </c>
      <c r="F31" s="740">
        <f t="shared" si="1"/>
        <v>8345739</v>
      </c>
      <c r="G31" s="782">
        <f t="shared" si="1"/>
        <v>3333361</v>
      </c>
      <c r="H31" s="948"/>
      <c r="I31" s="86"/>
    </row>
    <row r="32" spans="1:9" s="77" customFormat="1" ht="27" thickBot="1">
      <c r="A32" s="99"/>
      <c r="B32" s="100"/>
      <c r="C32" s="130"/>
      <c r="D32" s="631"/>
      <c r="E32" s="1342" t="s">
        <v>52</v>
      </c>
      <c r="F32" s="483">
        <v>8345739</v>
      </c>
      <c r="G32" s="1343">
        <v>3333361</v>
      </c>
      <c r="H32" s="948"/>
      <c r="I32" s="86"/>
    </row>
    <row r="33" spans="1:9" s="77" customFormat="1" ht="55.5" customHeight="1" thickBot="1">
      <c r="A33" s="99"/>
      <c r="B33" s="3787" t="s">
        <v>398</v>
      </c>
      <c r="C33" s="3788"/>
      <c r="D33" s="3788"/>
      <c r="E33" s="3788"/>
      <c r="F33" s="3788"/>
      <c r="G33" s="3789"/>
      <c r="H33" s="948"/>
      <c r="I33" s="86"/>
    </row>
    <row r="34" spans="1:9" s="77" customFormat="1">
      <c r="A34" s="99"/>
      <c r="B34" s="84"/>
      <c r="C34" s="85"/>
      <c r="D34" s="85"/>
      <c r="E34" s="358"/>
      <c r="F34" s="260"/>
      <c r="G34" s="260"/>
      <c r="H34" s="948"/>
      <c r="I34" s="86"/>
    </row>
    <row r="35" spans="1:9" s="77" customFormat="1">
      <c r="A35" s="99"/>
      <c r="B35" s="3775" t="s">
        <v>399</v>
      </c>
      <c r="C35" s="3775"/>
      <c r="D35" s="3775"/>
      <c r="E35" s="358"/>
      <c r="F35" s="260"/>
      <c r="G35" s="260"/>
      <c r="H35" s="948"/>
      <c r="I35" s="86"/>
    </row>
    <row r="36" spans="1:9" s="77" customFormat="1" ht="13.8" thickBot="1">
      <c r="A36" s="99"/>
      <c r="B36" s="84"/>
      <c r="C36" s="85"/>
      <c r="D36" s="85"/>
      <c r="E36" s="358"/>
      <c r="F36" s="260"/>
      <c r="G36" s="260"/>
      <c r="H36" s="948"/>
      <c r="I36" s="86"/>
    </row>
    <row r="37" spans="1:9" s="77" customFormat="1" ht="26.4">
      <c r="A37" s="99">
        <f>A22</f>
        <v>75</v>
      </c>
      <c r="B37" s="458" t="s">
        <v>29</v>
      </c>
      <c r="C37" s="90"/>
      <c r="D37" s="627"/>
      <c r="E37" s="1330" t="s">
        <v>395</v>
      </c>
      <c r="F37" s="91"/>
      <c r="G37" s="1331"/>
      <c r="H37" s="75" t="s">
        <v>33</v>
      </c>
      <c r="I37" s="86"/>
    </row>
    <row r="38" spans="1:9" s="77" customFormat="1">
      <c r="A38" s="99"/>
      <c r="B38" s="288" t="s">
        <v>82</v>
      </c>
      <c r="C38" s="225"/>
      <c r="D38" s="620"/>
      <c r="E38" s="616" t="s">
        <v>82</v>
      </c>
      <c r="F38" s="1332"/>
      <c r="G38" s="1333"/>
      <c r="H38" s="1959"/>
      <c r="I38" s="86"/>
    </row>
    <row r="39" spans="1:9" s="77" customFormat="1">
      <c r="A39" s="99"/>
      <c r="B39" s="1344" t="s">
        <v>83</v>
      </c>
      <c r="C39" s="1345"/>
      <c r="D39" s="637"/>
      <c r="E39" s="1346" t="s">
        <v>128</v>
      </c>
      <c r="F39" s="1335"/>
      <c r="G39" s="1336"/>
      <c r="H39" s="1959"/>
      <c r="I39" s="86"/>
    </row>
    <row r="40" spans="1:9" s="77" customFormat="1">
      <c r="A40" s="99"/>
      <c r="B40" s="1347" t="s">
        <v>87</v>
      </c>
      <c r="C40" s="610"/>
      <c r="D40" s="655" t="s">
        <v>400</v>
      </c>
      <c r="E40" s="630" t="s">
        <v>87</v>
      </c>
      <c r="F40" s="1332"/>
      <c r="G40" s="1333"/>
      <c r="H40" s="1959"/>
      <c r="I40" s="86"/>
    </row>
    <row r="41" spans="1:9" s="77" customFormat="1">
      <c r="A41" s="99"/>
      <c r="B41" s="1348" t="s">
        <v>4</v>
      </c>
      <c r="C41" s="650">
        <v>40422101</v>
      </c>
      <c r="D41" s="1338">
        <f>D42</f>
        <v>-3333361</v>
      </c>
      <c r="E41" s="375" t="s">
        <v>4</v>
      </c>
      <c r="F41" s="706">
        <v>226659500</v>
      </c>
      <c r="G41" s="707">
        <v>3333361</v>
      </c>
      <c r="H41" s="1959"/>
      <c r="I41" s="86"/>
    </row>
    <row r="42" spans="1:9" s="77" customFormat="1">
      <c r="A42" s="99"/>
      <c r="B42" s="376" t="s">
        <v>10</v>
      </c>
      <c r="C42" s="651">
        <v>40422101</v>
      </c>
      <c r="D42" s="655">
        <f>D43</f>
        <v>-3333361</v>
      </c>
      <c r="E42" s="376" t="s">
        <v>5</v>
      </c>
      <c r="F42" s="955">
        <v>7535144</v>
      </c>
      <c r="G42" s="908"/>
      <c r="H42" s="1959"/>
      <c r="I42" s="86"/>
    </row>
    <row r="43" spans="1:9" s="77" customFormat="1">
      <c r="A43" s="99"/>
      <c r="B43" s="376" t="s">
        <v>11</v>
      </c>
      <c r="C43" s="651">
        <v>40422101</v>
      </c>
      <c r="D43" s="655">
        <f>D44</f>
        <v>-3333361</v>
      </c>
      <c r="E43" s="376" t="s">
        <v>10</v>
      </c>
      <c r="F43" s="731">
        <v>219124356</v>
      </c>
      <c r="G43" s="781">
        <v>3333361</v>
      </c>
      <c r="H43" s="1959"/>
      <c r="I43" s="86"/>
    </row>
    <row r="44" spans="1:9" s="77" customFormat="1">
      <c r="A44" s="99"/>
      <c r="B44" s="1348" t="s">
        <v>28</v>
      </c>
      <c r="C44" s="650">
        <v>40422101</v>
      </c>
      <c r="D44" s="1349">
        <f>D45</f>
        <v>-3333361</v>
      </c>
      <c r="E44" s="376" t="s">
        <v>11</v>
      </c>
      <c r="F44" s="733">
        <v>219124356</v>
      </c>
      <c r="G44" s="780">
        <v>3333361</v>
      </c>
      <c r="H44" s="1959"/>
      <c r="I44" s="86"/>
    </row>
    <row r="45" spans="1:9" s="77" customFormat="1">
      <c r="A45" s="99"/>
      <c r="B45" s="404" t="s">
        <v>2</v>
      </c>
      <c r="C45" s="651">
        <v>40422101</v>
      </c>
      <c r="D45" s="655">
        <f>D46+D48</f>
        <v>-3333361</v>
      </c>
      <c r="E45" s="375" t="s">
        <v>1</v>
      </c>
      <c r="F45" s="731">
        <v>224960511</v>
      </c>
      <c r="G45" s="781">
        <v>3333361</v>
      </c>
      <c r="H45" s="948"/>
      <c r="I45" s="86"/>
    </row>
    <row r="46" spans="1:9" s="77" customFormat="1">
      <c r="A46" s="99"/>
      <c r="B46" s="405" t="s">
        <v>16</v>
      </c>
      <c r="C46" s="651">
        <v>40422101</v>
      </c>
      <c r="D46" s="632">
        <v>-3333361</v>
      </c>
      <c r="E46" s="376" t="s">
        <v>2</v>
      </c>
      <c r="F46" s="733">
        <v>214210663</v>
      </c>
      <c r="G46" s="780">
        <v>3333361</v>
      </c>
      <c r="H46" s="948"/>
      <c r="I46" s="86"/>
    </row>
    <row r="47" spans="1:9" s="77" customFormat="1">
      <c r="A47" s="99"/>
      <c r="B47" s="406" t="s">
        <v>17</v>
      </c>
      <c r="C47" s="651">
        <v>40422101</v>
      </c>
      <c r="D47" s="632">
        <v>-3333361</v>
      </c>
      <c r="E47" s="376" t="s">
        <v>12</v>
      </c>
      <c r="F47" s="733">
        <v>74338395</v>
      </c>
      <c r="G47" s="780"/>
      <c r="H47" s="948"/>
      <c r="I47" s="86"/>
    </row>
    <row r="48" spans="1:9" s="77" customFormat="1">
      <c r="A48" s="99"/>
      <c r="B48" s="100"/>
      <c r="C48" s="625"/>
      <c r="D48" s="631"/>
      <c r="E48" s="376" t="s">
        <v>13</v>
      </c>
      <c r="F48" s="733">
        <v>50236637</v>
      </c>
      <c r="G48" s="1350"/>
      <c r="H48" s="948"/>
      <c r="I48" s="86"/>
    </row>
    <row r="49" spans="1:9" s="77" customFormat="1">
      <c r="A49" s="99"/>
      <c r="B49" s="97"/>
      <c r="C49" s="625"/>
      <c r="D49" s="631"/>
      <c r="E49" s="376" t="s">
        <v>35</v>
      </c>
      <c r="F49" s="733">
        <v>40432663</v>
      </c>
      <c r="G49" s="1350"/>
      <c r="H49" s="948"/>
      <c r="I49" s="86"/>
    </row>
    <row r="50" spans="1:9" s="77" customFormat="1">
      <c r="A50" s="99"/>
      <c r="B50" s="97"/>
      <c r="C50" s="625"/>
      <c r="D50" s="631"/>
      <c r="E50" s="376" t="s">
        <v>15</v>
      </c>
      <c r="F50" s="733">
        <v>24101758</v>
      </c>
      <c r="G50" s="1350"/>
      <c r="H50" s="948"/>
      <c r="I50" s="86"/>
    </row>
    <row r="51" spans="1:9" s="77" customFormat="1">
      <c r="A51" s="99"/>
      <c r="B51" s="97"/>
      <c r="C51" s="625"/>
      <c r="D51" s="631"/>
      <c r="E51" s="376" t="s">
        <v>117</v>
      </c>
      <c r="F51" s="733">
        <v>1481144</v>
      </c>
      <c r="G51" s="1350"/>
      <c r="H51" s="948"/>
      <c r="I51" s="86"/>
    </row>
    <row r="52" spans="1:9" s="77" customFormat="1">
      <c r="A52" s="99"/>
      <c r="B52" s="100"/>
      <c r="C52" s="1351"/>
      <c r="D52" s="1352"/>
      <c r="E52" s="376" t="s">
        <v>16</v>
      </c>
      <c r="F52" s="733">
        <v>46396808</v>
      </c>
      <c r="G52" s="780"/>
      <c r="H52" s="948"/>
      <c r="I52" s="86"/>
    </row>
    <row r="53" spans="1:9" s="77" customFormat="1">
      <c r="A53" s="99"/>
      <c r="B53" s="1353"/>
      <c r="C53" s="1351"/>
      <c r="D53" s="1352"/>
      <c r="E53" s="376" t="s">
        <v>17</v>
      </c>
      <c r="F53" s="720">
        <v>42718751</v>
      </c>
      <c r="G53" s="1354"/>
      <c r="H53" s="948"/>
      <c r="I53" s="86"/>
    </row>
    <row r="54" spans="1:9" s="77" customFormat="1">
      <c r="A54" s="99"/>
      <c r="B54" s="1355"/>
      <c r="C54" s="1356"/>
      <c r="D54" s="1357"/>
      <c r="E54" s="376" t="s">
        <v>93</v>
      </c>
      <c r="F54" s="733">
        <v>3678057</v>
      </c>
      <c r="G54" s="1350"/>
      <c r="H54" s="948"/>
      <c r="I54" s="86"/>
    </row>
    <row r="55" spans="1:9" s="77" customFormat="1" ht="26.4">
      <c r="A55" s="99"/>
      <c r="B55" s="1358"/>
      <c r="C55" s="1301"/>
      <c r="D55" s="1359"/>
      <c r="E55" s="376" t="s">
        <v>115</v>
      </c>
      <c r="F55" s="733">
        <v>22766</v>
      </c>
      <c r="G55" s="780"/>
      <c r="H55" s="948"/>
      <c r="I55" s="86"/>
    </row>
    <row r="56" spans="1:9" s="77" customFormat="1">
      <c r="A56" s="99"/>
      <c r="B56" s="1358"/>
      <c r="C56" s="1301"/>
      <c r="D56" s="1359"/>
      <c r="E56" s="1360" t="s">
        <v>38</v>
      </c>
      <c r="F56" s="733">
        <v>22766</v>
      </c>
      <c r="G56" s="1350"/>
      <c r="H56" s="948"/>
      <c r="I56" s="86"/>
    </row>
    <row r="57" spans="1:9" s="77" customFormat="1">
      <c r="A57" s="99"/>
      <c r="B57" s="1358"/>
      <c r="C57" s="1301"/>
      <c r="D57" s="1359"/>
      <c r="E57" s="376" t="s">
        <v>19</v>
      </c>
      <c r="F57" s="733">
        <v>91971550</v>
      </c>
      <c r="G57" s="780">
        <v>3333361</v>
      </c>
      <c r="H57" s="948"/>
      <c r="I57" s="86"/>
    </row>
    <row r="58" spans="1:9" s="77" customFormat="1" ht="26.4">
      <c r="A58" s="99"/>
      <c r="B58" s="1358"/>
      <c r="C58" s="1301"/>
      <c r="D58" s="1359"/>
      <c r="E58" s="411" t="s">
        <v>51</v>
      </c>
      <c r="F58" s="733">
        <v>91971550</v>
      </c>
      <c r="G58" s="780">
        <v>3333361</v>
      </c>
      <c r="H58" s="948"/>
      <c r="I58" s="86"/>
    </row>
    <row r="59" spans="1:9" s="77" customFormat="1" ht="26.4">
      <c r="A59" s="99"/>
      <c r="B59" s="1358"/>
      <c r="C59" s="1301"/>
      <c r="D59" s="1359"/>
      <c r="E59" s="411" t="s">
        <v>52</v>
      </c>
      <c r="F59" s="733">
        <v>17453238</v>
      </c>
      <c r="G59" s="1361">
        <v>3333361</v>
      </c>
      <c r="H59" s="948"/>
      <c r="I59" s="86"/>
    </row>
    <row r="60" spans="1:9" s="77" customFormat="1" ht="39.6">
      <c r="A60" s="99"/>
      <c r="B60" s="1358"/>
      <c r="C60" s="1301"/>
      <c r="D60" s="1359"/>
      <c r="E60" s="1362" t="s">
        <v>191</v>
      </c>
      <c r="F60" s="733">
        <v>74518312</v>
      </c>
      <c r="G60" s="1361"/>
      <c r="H60" s="948"/>
      <c r="I60" s="86"/>
    </row>
    <row r="61" spans="1:9" s="77" customFormat="1">
      <c r="A61" s="99"/>
      <c r="B61" s="1358"/>
      <c r="C61" s="1301"/>
      <c r="D61" s="1359"/>
      <c r="E61" s="376" t="s">
        <v>3</v>
      </c>
      <c r="F61" s="733">
        <v>10749848</v>
      </c>
      <c r="G61" s="780"/>
      <c r="H61" s="948"/>
      <c r="I61" s="86"/>
    </row>
    <row r="62" spans="1:9" s="77" customFormat="1">
      <c r="A62" s="99"/>
      <c r="B62" s="1358"/>
      <c r="C62" s="1301"/>
      <c r="D62" s="1359"/>
      <c r="E62" s="376" t="s">
        <v>20</v>
      </c>
      <c r="F62" s="733">
        <v>6263997</v>
      </c>
      <c r="G62" s="1350"/>
      <c r="H62" s="948"/>
      <c r="I62" s="86"/>
    </row>
    <row r="63" spans="1:9" s="77" customFormat="1">
      <c r="A63" s="99"/>
      <c r="B63" s="1358"/>
      <c r="C63" s="1301"/>
      <c r="D63" s="1359"/>
      <c r="E63" s="411" t="s">
        <v>55</v>
      </c>
      <c r="F63" s="733">
        <v>4485851</v>
      </c>
      <c r="G63" s="780"/>
      <c r="H63" s="948"/>
      <c r="I63" s="86"/>
    </row>
    <row r="64" spans="1:9" s="77" customFormat="1" ht="26.4">
      <c r="A64" s="99"/>
      <c r="B64" s="1358"/>
      <c r="C64" s="1301"/>
      <c r="D64" s="1359"/>
      <c r="E64" s="411" t="s">
        <v>56</v>
      </c>
      <c r="F64" s="733">
        <v>4485851</v>
      </c>
      <c r="G64" s="780"/>
      <c r="H64" s="948"/>
      <c r="I64" s="86"/>
    </row>
    <row r="65" spans="1:9" s="77" customFormat="1" ht="26.4">
      <c r="A65" s="99"/>
      <c r="B65" s="1358"/>
      <c r="C65" s="1301"/>
      <c r="D65" s="1359"/>
      <c r="E65" s="411" t="s">
        <v>110</v>
      </c>
      <c r="F65" s="733">
        <v>4485851</v>
      </c>
      <c r="G65" s="780"/>
      <c r="H65" s="948"/>
      <c r="I65" s="86"/>
    </row>
    <row r="66" spans="1:9" s="77" customFormat="1">
      <c r="A66" s="99"/>
      <c r="B66" s="1358"/>
      <c r="C66" s="1301"/>
      <c r="D66" s="1359"/>
      <c r="E66" s="1363" t="s">
        <v>21</v>
      </c>
      <c r="F66" s="955">
        <v>1698989</v>
      </c>
      <c r="G66" s="908"/>
      <c r="H66" s="948"/>
      <c r="I66" s="86"/>
    </row>
    <row r="67" spans="1:9" s="77" customFormat="1">
      <c r="A67" s="99"/>
      <c r="B67" s="1358"/>
      <c r="C67" s="1301"/>
      <c r="D67" s="1359"/>
      <c r="E67" s="1363" t="s">
        <v>23</v>
      </c>
      <c r="F67" s="955">
        <v>-1698989</v>
      </c>
      <c r="G67" s="908"/>
      <c r="H67" s="948"/>
      <c r="I67" s="86"/>
    </row>
    <row r="68" spans="1:9" s="77" customFormat="1">
      <c r="A68" s="99"/>
      <c r="B68" s="1358"/>
      <c r="C68" s="1301"/>
      <c r="D68" s="1359"/>
      <c r="E68" s="411" t="s">
        <v>312</v>
      </c>
      <c r="F68" s="955">
        <v>-3747924</v>
      </c>
      <c r="G68" s="908"/>
      <c r="H68" s="948"/>
      <c r="I68" s="86"/>
    </row>
    <row r="69" spans="1:9" s="77" customFormat="1">
      <c r="A69" s="99"/>
      <c r="B69" s="1358"/>
      <c r="C69" s="1301"/>
      <c r="D69" s="1359"/>
      <c r="E69" s="411" t="s">
        <v>313</v>
      </c>
      <c r="F69" s="955">
        <v>-3747924</v>
      </c>
      <c r="G69" s="908"/>
      <c r="H69" s="948"/>
      <c r="I69" s="86"/>
    </row>
    <row r="70" spans="1:9" s="77" customFormat="1">
      <c r="A70" s="99"/>
      <c r="B70" s="1358"/>
      <c r="C70" s="1301"/>
      <c r="D70" s="1359"/>
      <c r="E70" s="411" t="s">
        <v>119</v>
      </c>
      <c r="F70" s="955">
        <v>2048935</v>
      </c>
      <c r="G70" s="908"/>
      <c r="H70" s="948"/>
      <c r="I70" s="86"/>
    </row>
    <row r="71" spans="1:9" s="77" customFormat="1" ht="13.8" thickBot="1">
      <c r="A71" s="99"/>
      <c r="B71" s="1364"/>
      <c r="C71" s="1365"/>
      <c r="D71" s="1366"/>
      <c r="E71" s="412" t="s">
        <v>314</v>
      </c>
      <c r="F71" s="1367">
        <v>2048935</v>
      </c>
      <c r="G71" s="709"/>
      <c r="H71" s="948"/>
      <c r="I71" s="86"/>
    </row>
    <row r="72" spans="1:9" s="77" customFormat="1">
      <c r="A72" s="99"/>
      <c r="B72" s="635" t="s">
        <v>88</v>
      </c>
      <c r="C72" s="1368"/>
      <c r="D72" s="1369"/>
      <c r="E72" s="635" t="s">
        <v>88</v>
      </c>
      <c r="F72" s="1335"/>
      <c r="G72" s="1336"/>
      <c r="H72" s="948"/>
      <c r="I72" s="86"/>
    </row>
    <row r="73" spans="1:9" s="77" customFormat="1">
      <c r="A73" s="99"/>
      <c r="B73" s="1348" t="s">
        <v>4</v>
      </c>
      <c r="C73" s="650">
        <v>83294805</v>
      </c>
      <c r="D73" s="1338">
        <v>-6824302</v>
      </c>
      <c r="E73" s="375" t="s">
        <v>4</v>
      </c>
      <c r="F73" s="706">
        <v>236515450</v>
      </c>
      <c r="G73" s="707">
        <v>6824302</v>
      </c>
      <c r="H73" s="948"/>
      <c r="I73" s="86"/>
    </row>
    <row r="74" spans="1:9" s="77" customFormat="1">
      <c r="A74" s="99"/>
      <c r="B74" s="376" t="s">
        <v>10</v>
      </c>
      <c r="C74" s="651">
        <v>83294805</v>
      </c>
      <c r="D74" s="782">
        <v>-6824302</v>
      </c>
      <c r="E74" s="376" t="s">
        <v>5</v>
      </c>
      <c r="F74" s="955">
        <v>7539412</v>
      </c>
      <c r="G74" s="908"/>
      <c r="H74" s="948"/>
      <c r="I74" s="86"/>
    </row>
    <row r="75" spans="1:9" s="77" customFormat="1">
      <c r="A75" s="99"/>
      <c r="B75" s="376" t="s">
        <v>11</v>
      </c>
      <c r="C75" s="651">
        <v>83294805</v>
      </c>
      <c r="D75" s="782">
        <v>-6824302</v>
      </c>
      <c r="E75" s="376" t="s">
        <v>10</v>
      </c>
      <c r="F75" s="733">
        <v>228976038</v>
      </c>
      <c r="G75" s="780">
        <v>6824302</v>
      </c>
      <c r="H75" s="948"/>
      <c r="I75" s="86"/>
    </row>
    <row r="76" spans="1:9" s="77" customFormat="1">
      <c r="A76" s="99"/>
      <c r="B76" s="1348" t="s">
        <v>28</v>
      </c>
      <c r="C76" s="650">
        <v>83294805</v>
      </c>
      <c r="D76" s="1338">
        <v>-6824302</v>
      </c>
      <c r="E76" s="376" t="s">
        <v>11</v>
      </c>
      <c r="F76" s="733">
        <v>228976038</v>
      </c>
      <c r="G76" s="780">
        <v>6824302</v>
      </c>
      <c r="H76" s="948"/>
      <c r="I76" s="86"/>
    </row>
    <row r="77" spans="1:9" s="77" customFormat="1">
      <c r="A77" s="99"/>
      <c r="B77" s="404" t="s">
        <v>2</v>
      </c>
      <c r="C77" s="651">
        <v>83294805</v>
      </c>
      <c r="D77" s="782">
        <v>-6824302</v>
      </c>
      <c r="E77" s="375" t="s">
        <v>1</v>
      </c>
      <c r="F77" s="731">
        <v>234593579</v>
      </c>
      <c r="G77" s="781">
        <v>6824302</v>
      </c>
      <c r="H77" s="948"/>
      <c r="I77" s="86"/>
    </row>
    <row r="78" spans="1:9" s="77" customFormat="1">
      <c r="A78" s="99"/>
      <c r="B78" s="405" t="s">
        <v>16</v>
      </c>
      <c r="C78" s="651">
        <v>83294805</v>
      </c>
      <c r="D78" s="782">
        <v>-6824302</v>
      </c>
      <c r="E78" s="376" t="s">
        <v>2</v>
      </c>
      <c r="F78" s="733">
        <v>225789165</v>
      </c>
      <c r="G78" s="780">
        <v>6824302</v>
      </c>
      <c r="H78" s="948"/>
      <c r="I78" s="86"/>
    </row>
    <row r="79" spans="1:9" s="77" customFormat="1">
      <c r="A79" s="99"/>
      <c r="B79" s="406" t="s">
        <v>17</v>
      </c>
      <c r="C79" s="651">
        <v>83294805</v>
      </c>
      <c r="D79" s="782">
        <v>-6824302</v>
      </c>
      <c r="E79" s="376" t="s">
        <v>12</v>
      </c>
      <c r="F79" s="733">
        <v>77666587</v>
      </c>
      <c r="G79" s="780"/>
      <c r="H79" s="948"/>
      <c r="I79" s="86"/>
    </row>
    <row r="80" spans="1:9" s="77" customFormat="1">
      <c r="A80" s="99"/>
      <c r="B80" s="1358"/>
      <c r="C80" s="1301"/>
      <c r="D80" s="1359"/>
      <c r="E80" s="376" t="s">
        <v>13</v>
      </c>
      <c r="F80" s="733">
        <v>50664374</v>
      </c>
      <c r="G80" s="1350"/>
      <c r="H80" s="948"/>
      <c r="I80" s="86"/>
    </row>
    <row r="81" spans="1:9" s="77" customFormat="1">
      <c r="A81" s="99"/>
      <c r="B81" s="1358"/>
      <c r="C81" s="1301"/>
      <c r="D81" s="1359"/>
      <c r="E81" s="376" t="s">
        <v>35</v>
      </c>
      <c r="F81" s="733">
        <v>40797407</v>
      </c>
      <c r="G81" s="1350"/>
      <c r="H81" s="948"/>
      <c r="I81" s="86"/>
    </row>
    <row r="82" spans="1:9" s="77" customFormat="1">
      <c r="A82" s="99"/>
      <c r="B82" s="1358"/>
      <c r="C82" s="1301"/>
      <c r="D82" s="1359"/>
      <c r="E82" s="376" t="s">
        <v>15</v>
      </c>
      <c r="F82" s="733">
        <v>27002213</v>
      </c>
      <c r="G82" s="1350"/>
      <c r="H82" s="948"/>
      <c r="I82" s="86"/>
    </row>
    <row r="83" spans="1:9" s="77" customFormat="1">
      <c r="A83" s="99"/>
      <c r="B83" s="1358"/>
      <c r="C83" s="1301"/>
      <c r="D83" s="1359"/>
      <c r="E83" s="376" t="s">
        <v>117</v>
      </c>
      <c r="F83" s="733">
        <v>1770421</v>
      </c>
      <c r="G83" s="1350"/>
      <c r="H83" s="948"/>
      <c r="I83" s="86"/>
    </row>
    <row r="84" spans="1:9" s="77" customFormat="1">
      <c r="A84" s="99"/>
      <c r="B84" s="1358"/>
      <c r="C84" s="1301"/>
      <c r="D84" s="1359"/>
      <c r="E84" s="376" t="s">
        <v>16</v>
      </c>
      <c r="F84" s="733">
        <v>45033744</v>
      </c>
      <c r="G84" s="780"/>
      <c r="H84" s="948"/>
      <c r="I84" s="86"/>
    </row>
    <row r="85" spans="1:9" s="77" customFormat="1">
      <c r="A85" s="99"/>
      <c r="B85" s="1358"/>
      <c r="C85" s="1301"/>
      <c r="D85" s="1359"/>
      <c r="E85" s="376" t="s">
        <v>17</v>
      </c>
      <c r="F85" s="720">
        <v>41355687</v>
      </c>
      <c r="G85" s="1354"/>
      <c r="H85" s="948"/>
      <c r="I85" s="86"/>
    </row>
    <row r="86" spans="1:9" s="77" customFormat="1">
      <c r="A86" s="99"/>
      <c r="B86" s="1358"/>
      <c r="C86" s="1301"/>
      <c r="D86" s="1359"/>
      <c r="E86" s="376" t="s">
        <v>93</v>
      </c>
      <c r="F86" s="733">
        <v>3678057</v>
      </c>
      <c r="G86" s="1350"/>
      <c r="H86" s="948"/>
      <c r="I86" s="86"/>
    </row>
    <row r="87" spans="1:9" s="77" customFormat="1" ht="26.4">
      <c r="A87" s="99"/>
      <c r="B87" s="1358"/>
      <c r="C87" s="1301"/>
      <c r="D87" s="1359"/>
      <c r="E87" s="376" t="s">
        <v>115</v>
      </c>
      <c r="F87" s="733">
        <v>82527</v>
      </c>
      <c r="G87" s="780"/>
      <c r="H87" s="948"/>
      <c r="I87" s="86"/>
    </row>
    <row r="88" spans="1:9" s="77" customFormat="1">
      <c r="A88" s="99"/>
      <c r="B88" s="1358"/>
      <c r="C88" s="1301"/>
      <c r="D88" s="1359"/>
      <c r="E88" s="1360" t="s">
        <v>38</v>
      </c>
      <c r="F88" s="733">
        <v>82527</v>
      </c>
      <c r="G88" s="1350"/>
      <c r="H88" s="948"/>
      <c r="I88" s="86"/>
    </row>
    <row r="89" spans="1:9" s="77" customFormat="1">
      <c r="A89" s="99"/>
      <c r="B89" s="1358"/>
      <c r="C89" s="1301"/>
      <c r="D89" s="1359"/>
      <c r="E89" s="376" t="s">
        <v>19</v>
      </c>
      <c r="F89" s="733">
        <v>101235886</v>
      </c>
      <c r="G89" s="780">
        <v>6824302</v>
      </c>
      <c r="H89" s="948"/>
      <c r="I89" s="86"/>
    </row>
    <row r="90" spans="1:9" s="77" customFormat="1" ht="26.4">
      <c r="A90" s="99"/>
      <c r="B90" s="1358"/>
      <c r="C90" s="1301"/>
      <c r="D90" s="1359"/>
      <c r="E90" s="411" t="s">
        <v>51</v>
      </c>
      <c r="F90" s="733">
        <v>101235886</v>
      </c>
      <c r="G90" s="780">
        <v>6824302</v>
      </c>
      <c r="H90" s="948"/>
      <c r="I90" s="86"/>
    </row>
    <row r="91" spans="1:9" s="77" customFormat="1" ht="26.4">
      <c r="A91" s="99"/>
      <c r="B91" s="1358"/>
      <c r="C91" s="1301"/>
      <c r="D91" s="1359"/>
      <c r="E91" s="411" t="s">
        <v>52</v>
      </c>
      <c r="F91" s="733">
        <v>18856415</v>
      </c>
      <c r="G91" s="1361">
        <v>6824302</v>
      </c>
      <c r="H91" s="948"/>
      <c r="I91" s="86"/>
    </row>
    <row r="92" spans="1:9" s="77" customFormat="1" ht="39.6">
      <c r="A92" s="99"/>
      <c r="B92" s="1358"/>
      <c r="C92" s="1301"/>
      <c r="D92" s="1359"/>
      <c r="E92" s="411" t="s">
        <v>191</v>
      </c>
      <c r="F92" s="733">
        <v>82379471</v>
      </c>
      <c r="G92" s="1361"/>
      <c r="H92" s="948"/>
      <c r="I92" s="86"/>
    </row>
    <row r="93" spans="1:9" s="77" customFormat="1">
      <c r="A93" s="99"/>
      <c r="B93" s="1358"/>
      <c r="C93" s="1301"/>
      <c r="D93" s="1359"/>
      <c r="E93" s="376" t="s">
        <v>3</v>
      </c>
      <c r="F93" s="733">
        <v>8804414</v>
      </c>
      <c r="G93" s="780"/>
      <c r="H93" s="948"/>
      <c r="I93" s="86"/>
    </row>
    <row r="94" spans="1:9" s="77" customFormat="1">
      <c r="A94" s="99"/>
      <c r="B94" s="1358"/>
      <c r="C94" s="1301"/>
      <c r="D94" s="1359"/>
      <c r="E94" s="376" t="s">
        <v>20</v>
      </c>
      <c r="F94" s="733">
        <v>4318563</v>
      </c>
      <c r="G94" s="1350"/>
      <c r="H94" s="948"/>
      <c r="I94" s="86"/>
    </row>
    <row r="95" spans="1:9" s="77" customFormat="1">
      <c r="A95" s="99"/>
      <c r="B95" s="1358"/>
      <c r="C95" s="1301"/>
      <c r="D95" s="1359"/>
      <c r="E95" s="411" t="s">
        <v>55</v>
      </c>
      <c r="F95" s="733">
        <v>4485851</v>
      </c>
      <c r="G95" s="780"/>
      <c r="H95" s="948"/>
      <c r="I95" s="86"/>
    </row>
    <row r="96" spans="1:9" s="77" customFormat="1" ht="26.4">
      <c r="A96" s="99"/>
      <c r="B96" s="1358"/>
      <c r="C96" s="1301"/>
      <c r="D96" s="1359"/>
      <c r="E96" s="411" t="s">
        <v>56</v>
      </c>
      <c r="F96" s="733">
        <v>4485851</v>
      </c>
      <c r="G96" s="780"/>
      <c r="H96" s="948"/>
      <c r="I96" s="86"/>
    </row>
    <row r="97" spans="1:9" s="77" customFormat="1" ht="26.4">
      <c r="A97" s="99"/>
      <c r="B97" s="1358"/>
      <c r="C97" s="1301"/>
      <c r="D97" s="1359"/>
      <c r="E97" s="411" t="s">
        <v>110</v>
      </c>
      <c r="F97" s="733">
        <v>4485851</v>
      </c>
      <c r="G97" s="780"/>
      <c r="H97" s="948"/>
      <c r="I97" s="86"/>
    </row>
    <row r="98" spans="1:9" s="77" customFormat="1">
      <c r="A98" s="99"/>
      <c r="B98" s="1358"/>
      <c r="C98" s="1301"/>
      <c r="D98" s="1359"/>
      <c r="E98" s="1363" t="s">
        <v>21</v>
      </c>
      <c r="F98" s="955">
        <v>1921871</v>
      </c>
      <c r="G98" s="908"/>
      <c r="H98" s="948"/>
      <c r="I98" s="86"/>
    </row>
    <row r="99" spans="1:9" s="77" customFormat="1">
      <c r="A99" s="99"/>
      <c r="B99" s="1358"/>
      <c r="C99" s="1301"/>
      <c r="D99" s="1359"/>
      <c r="E99" s="1363" t="s">
        <v>23</v>
      </c>
      <c r="F99" s="955">
        <v>-1921871</v>
      </c>
      <c r="G99" s="908"/>
      <c r="H99" s="948"/>
      <c r="I99" s="86"/>
    </row>
    <row r="100" spans="1:9" s="77" customFormat="1">
      <c r="A100" s="99"/>
      <c r="B100" s="1358"/>
      <c r="C100" s="1301"/>
      <c r="D100" s="1359"/>
      <c r="E100" s="411" t="s">
        <v>312</v>
      </c>
      <c r="F100" s="955">
        <v>-3970806</v>
      </c>
      <c r="G100" s="908"/>
      <c r="H100" s="948"/>
      <c r="I100" s="86"/>
    </row>
    <row r="101" spans="1:9" s="77" customFormat="1">
      <c r="A101" s="99"/>
      <c r="B101" s="1358"/>
      <c r="C101" s="1301"/>
      <c r="D101" s="1359"/>
      <c r="E101" s="411" t="s">
        <v>313</v>
      </c>
      <c r="F101" s="955">
        <v>-3970806</v>
      </c>
      <c r="G101" s="908"/>
      <c r="H101" s="948"/>
      <c r="I101" s="86"/>
    </row>
    <row r="102" spans="1:9" s="77" customFormat="1">
      <c r="A102" s="99"/>
      <c r="B102" s="1358"/>
      <c r="C102" s="1301"/>
      <c r="D102" s="1359"/>
      <c r="E102" s="411" t="s">
        <v>119</v>
      </c>
      <c r="F102" s="955">
        <v>2048935</v>
      </c>
      <c r="G102" s="908"/>
      <c r="H102" s="948"/>
      <c r="I102" s="86"/>
    </row>
    <row r="103" spans="1:9" s="77" customFormat="1">
      <c r="A103" s="99"/>
      <c r="B103" s="1364"/>
      <c r="C103" s="1365"/>
      <c r="D103" s="1366"/>
      <c r="E103" s="1370" t="s">
        <v>314</v>
      </c>
      <c r="F103" s="1371">
        <v>2048935</v>
      </c>
      <c r="G103" s="1372"/>
      <c r="H103" s="948"/>
      <c r="I103" s="86"/>
    </row>
    <row r="104" spans="1:9" s="77" customFormat="1">
      <c r="A104" s="99"/>
      <c r="B104" s="635" t="s">
        <v>189</v>
      </c>
      <c r="C104" s="636"/>
      <c r="D104" s="637"/>
      <c r="E104" s="635" t="s">
        <v>189</v>
      </c>
      <c r="F104" s="1335"/>
      <c r="G104" s="1336"/>
      <c r="H104" s="948"/>
      <c r="I104" s="86"/>
    </row>
    <row r="105" spans="1:9" s="77" customFormat="1">
      <c r="A105" s="99"/>
      <c r="B105" s="1348" t="s">
        <v>4</v>
      </c>
      <c r="C105" s="650">
        <v>39840411</v>
      </c>
      <c r="D105" s="1338">
        <v>-7283162</v>
      </c>
      <c r="E105" s="375" t="s">
        <v>4</v>
      </c>
      <c r="F105" s="706">
        <v>221215200</v>
      </c>
      <c r="G105" s="707">
        <v>7283162</v>
      </c>
      <c r="H105" s="948"/>
      <c r="I105" s="86"/>
    </row>
    <row r="106" spans="1:9" s="77" customFormat="1">
      <c r="A106" s="99"/>
      <c r="B106" s="376" t="s">
        <v>10</v>
      </c>
      <c r="C106" s="651">
        <v>39840411</v>
      </c>
      <c r="D106" s="782">
        <v>-7283162</v>
      </c>
      <c r="E106" s="376" t="s">
        <v>5</v>
      </c>
      <c r="F106" s="955">
        <v>7518069</v>
      </c>
      <c r="G106" s="908"/>
      <c r="H106" s="948"/>
      <c r="I106" s="86"/>
    </row>
    <row r="107" spans="1:9" s="77" customFormat="1">
      <c r="A107" s="99"/>
      <c r="B107" s="376" t="s">
        <v>11</v>
      </c>
      <c r="C107" s="651">
        <v>39840411</v>
      </c>
      <c r="D107" s="782">
        <v>-7283162</v>
      </c>
      <c r="E107" s="376" t="s">
        <v>10</v>
      </c>
      <c r="F107" s="733">
        <v>213697131</v>
      </c>
      <c r="G107" s="780">
        <v>7283162</v>
      </c>
      <c r="H107" s="948"/>
      <c r="I107" s="86"/>
    </row>
    <row r="108" spans="1:9" s="77" customFormat="1">
      <c r="A108" s="99"/>
      <c r="B108" s="1348" t="s">
        <v>28</v>
      </c>
      <c r="C108" s="650">
        <v>39840411</v>
      </c>
      <c r="D108" s="1338">
        <v>-7283162</v>
      </c>
      <c r="E108" s="376" t="s">
        <v>11</v>
      </c>
      <c r="F108" s="733">
        <v>213697131</v>
      </c>
      <c r="G108" s="780">
        <v>7283162</v>
      </c>
      <c r="H108" s="948"/>
      <c r="I108" s="86"/>
    </row>
    <row r="109" spans="1:9" s="77" customFormat="1">
      <c r="A109" s="99"/>
      <c r="B109" s="404" t="s">
        <v>2</v>
      </c>
      <c r="C109" s="651">
        <v>39840411</v>
      </c>
      <c r="D109" s="782">
        <v>-7283162</v>
      </c>
      <c r="E109" s="375" t="s">
        <v>1</v>
      </c>
      <c r="F109" s="731">
        <v>219020652</v>
      </c>
      <c r="G109" s="781">
        <v>7283162</v>
      </c>
      <c r="H109" s="948"/>
      <c r="I109" s="86"/>
    </row>
    <row r="110" spans="1:9" s="77" customFormat="1">
      <c r="A110" s="99"/>
      <c r="B110" s="405" t="s">
        <v>16</v>
      </c>
      <c r="C110" s="651">
        <v>39840411</v>
      </c>
      <c r="D110" s="782">
        <v>-7283162</v>
      </c>
      <c r="E110" s="376" t="s">
        <v>2</v>
      </c>
      <c r="F110" s="733">
        <v>213320418</v>
      </c>
      <c r="G110" s="780">
        <v>7283162</v>
      </c>
      <c r="H110" s="948"/>
      <c r="I110" s="86"/>
    </row>
    <row r="111" spans="1:9" s="77" customFormat="1">
      <c r="A111" s="99"/>
      <c r="B111" s="406" t="s">
        <v>17</v>
      </c>
      <c r="C111" s="651">
        <v>39840411</v>
      </c>
      <c r="D111" s="782">
        <v>-7283162</v>
      </c>
      <c r="E111" s="376" t="s">
        <v>12</v>
      </c>
      <c r="F111" s="733">
        <v>73778405</v>
      </c>
      <c r="G111" s="780"/>
      <c r="H111" s="948"/>
      <c r="I111" s="86"/>
    </row>
    <row r="112" spans="1:9" s="77" customFormat="1">
      <c r="A112" s="99"/>
      <c r="B112" s="1358"/>
      <c r="C112" s="1301"/>
      <c r="D112" s="1359"/>
      <c r="E112" s="376" t="s">
        <v>13</v>
      </c>
      <c r="F112" s="733">
        <v>50121470</v>
      </c>
      <c r="G112" s="1350"/>
      <c r="H112" s="948"/>
      <c r="I112" s="86"/>
    </row>
    <row r="113" spans="1:9" s="77" customFormat="1">
      <c r="A113" s="99"/>
      <c r="B113" s="1358"/>
      <c r="C113" s="1301"/>
      <c r="D113" s="1359"/>
      <c r="E113" s="376" t="s">
        <v>35</v>
      </c>
      <c r="F113" s="733">
        <v>40453669</v>
      </c>
      <c r="G113" s="1350"/>
      <c r="H113" s="948"/>
      <c r="I113" s="86"/>
    </row>
    <row r="114" spans="1:9" s="77" customFormat="1">
      <c r="A114" s="99"/>
      <c r="B114" s="1358"/>
      <c r="C114" s="1301"/>
      <c r="D114" s="1359"/>
      <c r="E114" s="376" t="s">
        <v>15</v>
      </c>
      <c r="F114" s="733">
        <v>23656935</v>
      </c>
      <c r="G114" s="1350"/>
      <c r="H114" s="948"/>
      <c r="I114" s="86"/>
    </row>
    <row r="115" spans="1:9" s="77" customFormat="1">
      <c r="A115" s="99"/>
      <c r="B115" s="1358"/>
      <c r="C115" s="1301"/>
      <c r="D115" s="1359"/>
      <c r="E115" s="376" t="s">
        <v>117</v>
      </c>
      <c r="F115" s="733">
        <v>2001678</v>
      </c>
      <c r="G115" s="1350"/>
      <c r="H115" s="948"/>
      <c r="I115" s="86"/>
    </row>
    <row r="116" spans="1:9" s="77" customFormat="1">
      <c r="A116" s="99"/>
      <c r="B116" s="1358"/>
      <c r="C116" s="1301"/>
      <c r="D116" s="1359"/>
      <c r="E116" s="376" t="s">
        <v>16</v>
      </c>
      <c r="F116" s="733">
        <v>30774454</v>
      </c>
      <c r="G116" s="780"/>
      <c r="H116" s="948"/>
      <c r="I116" s="86"/>
    </row>
    <row r="117" spans="1:9" s="77" customFormat="1">
      <c r="A117" s="99"/>
      <c r="B117" s="1358"/>
      <c r="C117" s="1301"/>
      <c r="D117" s="1359"/>
      <c r="E117" s="376" t="s">
        <v>17</v>
      </c>
      <c r="F117" s="720">
        <v>27096397</v>
      </c>
      <c r="G117" s="1354"/>
      <c r="H117" s="948"/>
      <c r="I117" s="86"/>
    </row>
    <row r="118" spans="1:9" s="77" customFormat="1">
      <c r="A118" s="99"/>
      <c r="B118" s="1358"/>
      <c r="C118" s="1301"/>
      <c r="D118" s="1359"/>
      <c r="E118" s="376" t="s">
        <v>93</v>
      </c>
      <c r="F118" s="733">
        <v>3678057</v>
      </c>
      <c r="G118" s="1350"/>
      <c r="H118" s="948"/>
      <c r="I118" s="86"/>
    </row>
    <row r="119" spans="1:9" s="77" customFormat="1" ht="26.4">
      <c r="A119" s="99"/>
      <c r="B119" s="1358"/>
      <c r="C119" s="1301"/>
      <c r="D119" s="1359"/>
      <c r="E119" s="376" t="s">
        <v>115</v>
      </c>
      <c r="F119" s="733">
        <v>180177</v>
      </c>
      <c r="G119" s="780"/>
      <c r="H119" s="948"/>
      <c r="I119" s="86"/>
    </row>
    <row r="120" spans="1:9" s="77" customFormat="1">
      <c r="A120" s="99"/>
      <c r="B120" s="1358"/>
      <c r="C120" s="1301"/>
      <c r="D120" s="1359"/>
      <c r="E120" s="1360" t="s">
        <v>38</v>
      </c>
      <c r="F120" s="733">
        <v>180177</v>
      </c>
      <c r="G120" s="1350"/>
      <c r="H120" s="948"/>
      <c r="I120" s="86"/>
    </row>
    <row r="121" spans="1:9" s="77" customFormat="1">
      <c r="A121" s="99"/>
      <c r="B121" s="1358"/>
      <c r="C121" s="1301"/>
      <c r="D121" s="1359"/>
      <c r="E121" s="376" t="s">
        <v>19</v>
      </c>
      <c r="F121" s="733">
        <v>106585704</v>
      </c>
      <c r="G121" s="780">
        <v>7283162</v>
      </c>
      <c r="H121" s="948"/>
      <c r="I121" s="86"/>
    </row>
    <row r="122" spans="1:9" s="77" customFormat="1" ht="26.4">
      <c r="A122" s="99"/>
      <c r="B122" s="1358"/>
      <c r="C122" s="1301"/>
      <c r="D122" s="1359"/>
      <c r="E122" s="411" t="s">
        <v>51</v>
      </c>
      <c r="F122" s="733">
        <v>106585704</v>
      </c>
      <c r="G122" s="780">
        <v>7283162</v>
      </c>
      <c r="H122" s="948"/>
      <c r="I122" s="86"/>
    </row>
    <row r="123" spans="1:9" s="77" customFormat="1" ht="26.4">
      <c r="A123" s="99"/>
      <c r="B123" s="1358"/>
      <c r="C123" s="1301"/>
      <c r="D123" s="1359"/>
      <c r="E123" s="411" t="s">
        <v>52</v>
      </c>
      <c r="F123" s="733">
        <v>19937618</v>
      </c>
      <c r="G123" s="1361">
        <v>7283162</v>
      </c>
      <c r="H123" s="948"/>
      <c r="I123" s="86"/>
    </row>
    <row r="124" spans="1:9" s="77" customFormat="1" ht="39.6">
      <c r="A124" s="99"/>
      <c r="B124" s="1358"/>
      <c r="C124" s="1301"/>
      <c r="D124" s="1359"/>
      <c r="E124" s="411" t="s">
        <v>191</v>
      </c>
      <c r="F124" s="733">
        <v>86648086</v>
      </c>
      <c r="G124" s="1361"/>
      <c r="H124" s="948"/>
      <c r="I124" s="86"/>
    </row>
    <row r="125" spans="1:9" s="77" customFormat="1">
      <c r="A125" s="99"/>
      <c r="B125" s="1358"/>
      <c r="C125" s="1301"/>
      <c r="D125" s="1359"/>
      <c r="E125" s="376" t="s">
        <v>3</v>
      </c>
      <c r="F125" s="733">
        <v>5700234</v>
      </c>
      <c r="G125" s="780"/>
      <c r="H125" s="948"/>
      <c r="I125" s="86"/>
    </row>
    <row r="126" spans="1:9" s="77" customFormat="1">
      <c r="A126" s="99"/>
      <c r="B126" s="1358"/>
      <c r="C126" s="1301"/>
      <c r="D126" s="1359"/>
      <c r="E126" s="376" t="s">
        <v>20</v>
      </c>
      <c r="F126" s="733">
        <v>1214383</v>
      </c>
      <c r="G126" s="1350"/>
      <c r="H126" s="948"/>
      <c r="I126" s="86"/>
    </row>
    <row r="127" spans="1:9" s="77" customFormat="1">
      <c r="A127" s="99"/>
      <c r="B127" s="1358"/>
      <c r="C127" s="1301"/>
      <c r="D127" s="1359"/>
      <c r="E127" s="411" t="s">
        <v>55</v>
      </c>
      <c r="F127" s="733">
        <v>4485851</v>
      </c>
      <c r="G127" s="780"/>
      <c r="H127" s="948"/>
      <c r="I127" s="86"/>
    </row>
    <row r="128" spans="1:9" s="77" customFormat="1" ht="26.4">
      <c r="A128" s="99"/>
      <c r="B128" s="1358"/>
      <c r="C128" s="1301"/>
      <c r="D128" s="1359"/>
      <c r="E128" s="411" t="s">
        <v>56</v>
      </c>
      <c r="F128" s="733">
        <v>4485851</v>
      </c>
      <c r="G128" s="780"/>
      <c r="H128" s="948"/>
      <c r="I128" s="86"/>
    </row>
    <row r="129" spans="1:9" s="77" customFormat="1" ht="26.4">
      <c r="A129" s="99"/>
      <c r="B129" s="1358"/>
      <c r="C129" s="1301"/>
      <c r="D129" s="1359"/>
      <c r="E129" s="411" t="s">
        <v>110</v>
      </c>
      <c r="F129" s="733">
        <v>4485851</v>
      </c>
      <c r="G129" s="780"/>
      <c r="H129" s="948"/>
      <c r="I129" s="86"/>
    </row>
    <row r="130" spans="1:9" s="77" customFormat="1">
      <c r="A130" s="99"/>
      <c r="B130" s="1358"/>
      <c r="C130" s="1301"/>
      <c r="D130" s="1359"/>
      <c r="E130" s="1363" t="s">
        <v>21</v>
      </c>
      <c r="F130" s="955">
        <v>2194548</v>
      </c>
      <c r="G130" s="908"/>
      <c r="H130" s="948"/>
      <c r="I130" s="86"/>
    </row>
    <row r="131" spans="1:9" s="77" customFormat="1">
      <c r="A131" s="99"/>
      <c r="B131" s="1358"/>
      <c r="C131" s="1301"/>
      <c r="D131" s="1359"/>
      <c r="E131" s="1363" t="s">
        <v>23</v>
      </c>
      <c r="F131" s="955">
        <v>-2194548</v>
      </c>
      <c r="G131" s="908"/>
      <c r="H131" s="948"/>
      <c r="I131" s="86"/>
    </row>
    <row r="132" spans="1:9" s="77" customFormat="1">
      <c r="A132" s="99"/>
      <c r="B132" s="1358"/>
      <c r="C132" s="1301"/>
      <c r="D132" s="1359"/>
      <c r="E132" s="411" t="s">
        <v>312</v>
      </c>
      <c r="F132" s="955">
        <v>-4243483</v>
      </c>
      <c r="G132" s="908"/>
      <c r="H132" s="75"/>
      <c r="I132" s="86"/>
    </row>
    <row r="133" spans="1:9" s="77" customFormat="1">
      <c r="A133" s="99"/>
      <c r="B133" s="1358"/>
      <c r="C133" s="1301"/>
      <c r="D133" s="1359"/>
      <c r="E133" s="411" t="s">
        <v>313</v>
      </c>
      <c r="F133" s="955">
        <v>-4243483</v>
      </c>
      <c r="G133" s="908"/>
      <c r="H133" s="948"/>
      <c r="I133" s="86"/>
    </row>
    <row r="134" spans="1:9" s="77" customFormat="1">
      <c r="A134" s="99"/>
      <c r="B134" s="1358"/>
      <c r="C134" s="1301"/>
      <c r="D134" s="1359"/>
      <c r="E134" s="411" t="s">
        <v>119</v>
      </c>
      <c r="F134" s="955">
        <v>2048935</v>
      </c>
      <c r="G134" s="908"/>
      <c r="H134" s="948"/>
      <c r="I134" s="86"/>
    </row>
    <row r="135" spans="1:9" s="77" customFormat="1" ht="13.8" thickBot="1">
      <c r="A135" s="99"/>
      <c r="B135" s="1373"/>
      <c r="C135" s="1374"/>
      <c r="D135" s="1375"/>
      <c r="E135" s="412" t="s">
        <v>314</v>
      </c>
      <c r="F135" s="1367">
        <v>2048935</v>
      </c>
      <c r="G135" s="709"/>
      <c r="H135" s="948"/>
      <c r="I135" s="86"/>
    </row>
    <row r="136" spans="1:9" s="77" customFormat="1" ht="40.5" customHeight="1" thickBot="1">
      <c r="A136" s="99"/>
      <c r="B136" s="3690" t="s">
        <v>401</v>
      </c>
      <c r="C136" s="3691"/>
      <c r="D136" s="3691"/>
      <c r="E136" s="3691"/>
      <c r="F136" s="3691"/>
      <c r="G136" s="3692"/>
      <c r="H136" s="948"/>
      <c r="I136" s="86"/>
    </row>
    <row r="137" spans="1:9" s="77" customFormat="1">
      <c r="A137" s="99"/>
      <c r="B137" s="84"/>
      <c r="C137" s="85"/>
      <c r="D137" s="85"/>
      <c r="F137" s="121"/>
      <c r="G137" s="121"/>
      <c r="H137" s="948"/>
      <c r="I137" s="86"/>
    </row>
    <row r="138" spans="1:9" s="77" customFormat="1">
      <c r="A138" s="99"/>
      <c r="B138" s="3739" t="s">
        <v>231</v>
      </c>
      <c r="C138" s="3739"/>
      <c r="D138" s="85"/>
      <c r="F138" s="121"/>
      <c r="G138" s="121"/>
      <c r="H138" s="948"/>
      <c r="I138" s="86"/>
    </row>
    <row r="139" spans="1:9" s="77" customFormat="1" ht="13.8" thickBot="1">
      <c r="A139" s="99"/>
      <c r="B139" s="84"/>
      <c r="C139" s="85"/>
      <c r="D139" s="85"/>
      <c r="F139" s="121"/>
      <c r="G139" s="121"/>
      <c r="H139" s="948"/>
      <c r="I139" s="86"/>
    </row>
    <row r="140" spans="1:9" s="77" customFormat="1">
      <c r="A140" s="547">
        <f>A22+1</f>
        <v>76</v>
      </c>
      <c r="B140" s="1376" t="s">
        <v>134</v>
      </c>
      <c r="C140" s="1377"/>
      <c r="D140" s="1378"/>
      <c r="E140" s="1376" t="s">
        <v>40</v>
      </c>
      <c r="F140" s="1377"/>
      <c r="G140" s="1378"/>
      <c r="H140" s="75" t="s">
        <v>33</v>
      </c>
      <c r="I140" s="86"/>
    </row>
    <row r="141" spans="1:9" s="77" customFormat="1">
      <c r="A141" s="87"/>
      <c r="B141" s="616" t="s">
        <v>22</v>
      </c>
      <c r="C141" s="617"/>
      <c r="D141" s="620"/>
      <c r="E141" s="123" t="s">
        <v>22</v>
      </c>
      <c r="F141" s="642"/>
      <c r="G141" s="643"/>
      <c r="H141" s="948"/>
      <c r="I141" s="86"/>
    </row>
    <row r="142" spans="1:9" s="77" customFormat="1" ht="26.4">
      <c r="A142" s="99"/>
      <c r="B142" s="1379" t="s">
        <v>396</v>
      </c>
      <c r="C142" s="1380"/>
      <c r="D142" s="1381"/>
      <c r="E142" s="1382" t="s">
        <v>135</v>
      </c>
      <c r="F142" s="1383"/>
      <c r="G142" s="1384"/>
      <c r="H142" s="948"/>
      <c r="I142" s="86"/>
    </row>
    <row r="143" spans="1:9" s="77" customFormat="1">
      <c r="A143" s="99"/>
      <c r="B143" s="124" t="s">
        <v>4</v>
      </c>
      <c r="C143" s="623">
        <f>C144</f>
        <v>8345739</v>
      </c>
      <c r="D143" s="1349"/>
      <c r="E143" s="1013" t="s">
        <v>4</v>
      </c>
      <c r="F143" s="675">
        <v>37593442</v>
      </c>
      <c r="G143" s="817">
        <f>G144</f>
        <v>13043</v>
      </c>
      <c r="H143" s="948"/>
      <c r="I143" s="86"/>
    </row>
    <row r="144" spans="1:9" s="77" customFormat="1">
      <c r="A144" s="99"/>
      <c r="B144" s="1339" t="s">
        <v>10</v>
      </c>
      <c r="C144" s="740">
        <f>C145</f>
        <v>8345739</v>
      </c>
      <c r="D144" s="782"/>
      <c r="E144" s="209" t="s">
        <v>7</v>
      </c>
      <c r="F144" s="700"/>
      <c r="G144" s="908">
        <f>G145</f>
        <v>13043</v>
      </c>
      <c r="H144" s="948"/>
      <c r="I144" s="86"/>
    </row>
    <row r="145" spans="1:9" s="77" customFormat="1">
      <c r="A145" s="99"/>
      <c r="B145" s="100" t="s">
        <v>397</v>
      </c>
      <c r="C145" s="625">
        <v>8345739</v>
      </c>
      <c r="D145" s="632"/>
      <c r="E145" s="211" t="s">
        <v>8</v>
      </c>
      <c r="F145" s="700"/>
      <c r="G145" s="908">
        <f>G146</f>
        <v>13043</v>
      </c>
      <c r="H145" s="948"/>
      <c r="I145" s="86"/>
    </row>
    <row r="146" spans="1:9" s="77" customFormat="1">
      <c r="A146" s="99"/>
      <c r="B146" s="97" t="s">
        <v>1</v>
      </c>
      <c r="C146" s="623">
        <f>C147</f>
        <v>8345739</v>
      </c>
      <c r="D146" s="1349"/>
      <c r="E146" s="210" t="s">
        <v>9</v>
      </c>
      <c r="F146" s="700"/>
      <c r="G146" s="908">
        <f>G147</f>
        <v>13043</v>
      </c>
      <c r="H146" s="948"/>
      <c r="I146" s="86"/>
    </row>
    <row r="147" spans="1:9" s="77" customFormat="1" ht="26.4">
      <c r="A147" s="99"/>
      <c r="B147" s="100" t="s">
        <v>2</v>
      </c>
      <c r="C147" s="625">
        <f>C148</f>
        <v>8345739</v>
      </c>
      <c r="D147" s="655"/>
      <c r="E147" s="212" t="s">
        <v>57</v>
      </c>
      <c r="F147" s="700"/>
      <c r="G147" s="908">
        <v>13043</v>
      </c>
      <c r="H147" s="948"/>
      <c r="I147" s="86"/>
    </row>
    <row r="148" spans="1:9" s="77" customFormat="1" ht="39.6">
      <c r="A148" s="99"/>
      <c r="B148" s="376" t="s">
        <v>19</v>
      </c>
      <c r="C148" s="625">
        <f>C152+C149</f>
        <v>8345739</v>
      </c>
      <c r="D148" s="655"/>
      <c r="E148" s="1385" t="s">
        <v>96</v>
      </c>
      <c r="F148" s="700"/>
      <c r="G148" s="908">
        <v>13043</v>
      </c>
      <c r="H148" s="948"/>
      <c r="I148" s="86"/>
    </row>
    <row r="149" spans="1:9" s="77" customFormat="1" ht="26.4">
      <c r="A149" s="99"/>
      <c r="B149" s="411" t="s">
        <v>84</v>
      </c>
      <c r="C149" s="625"/>
      <c r="D149" s="655">
        <f>D150</f>
        <v>13043</v>
      </c>
      <c r="E149" s="1016" t="s">
        <v>36</v>
      </c>
      <c r="F149" s="676">
        <v>613717</v>
      </c>
      <c r="G149" s="813"/>
      <c r="H149" s="948"/>
      <c r="I149" s="86"/>
    </row>
    <row r="150" spans="1:9" s="77" customFormat="1" ht="26.4">
      <c r="A150" s="99"/>
      <c r="B150" s="411" t="s">
        <v>85</v>
      </c>
      <c r="C150" s="625"/>
      <c r="D150" s="655">
        <v>13043</v>
      </c>
      <c r="E150" s="1016" t="s">
        <v>10</v>
      </c>
      <c r="F150" s="676">
        <v>36979725</v>
      </c>
      <c r="G150" s="813"/>
      <c r="H150" s="948"/>
      <c r="I150" s="86"/>
    </row>
    <row r="151" spans="1:9" s="77" customFormat="1" ht="39.6">
      <c r="A151" s="99"/>
      <c r="B151" s="411" t="s">
        <v>63</v>
      </c>
      <c r="C151" s="625"/>
      <c r="D151" s="655">
        <v>13043</v>
      </c>
      <c r="E151" s="1020" t="s">
        <v>11</v>
      </c>
      <c r="F151" s="676">
        <v>36979725</v>
      </c>
      <c r="G151" s="813"/>
      <c r="H151" s="948"/>
      <c r="I151" s="86"/>
    </row>
    <row r="152" spans="1:9" s="77" customFormat="1" ht="26.4">
      <c r="A152" s="99"/>
      <c r="B152" s="411" t="s">
        <v>51</v>
      </c>
      <c r="C152" s="625">
        <f>C153</f>
        <v>8345739</v>
      </c>
      <c r="D152" s="655">
        <f>D153</f>
        <v>-13043</v>
      </c>
      <c r="E152" s="1013" t="s">
        <v>28</v>
      </c>
      <c r="F152" s="675">
        <v>37593442</v>
      </c>
      <c r="G152" s="817">
        <f>G153</f>
        <v>13043</v>
      </c>
      <c r="H152" s="948"/>
      <c r="I152" s="86"/>
    </row>
    <row r="153" spans="1:9" s="77" customFormat="1" ht="26.4">
      <c r="A153" s="99"/>
      <c r="B153" s="1386" t="s">
        <v>52</v>
      </c>
      <c r="C153" s="116">
        <v>8345739</v>
      </c>
      <c r="D153" s="1387">
        <v>-13043</v>
      </c>
      <c r="E153" s="1016" t="s">
        <v>2</v>
      </c>
      <c r="F153" s="676">
        <v>37062806</v>
      </c>
      <c r="G153" s="813">
        <f>G154</f>
        <v>13043</v>
      </c>
      <c r="H153" s="948"/>
      <c r="I153" s="86"/>
    </row>
    <row r="154" spans="1:9" s="77" customFormat="1">
      <c r="A154" s="99"/>
      <c r="B154" s="1388"/>
      <c r="C154" s="1389"/>
      <c r="D154" s="1390"/>
      <c r="E154" s="1020" t="s">
        <v>12</v>
      </c>
      <c r="F154" s="676">
        <v>16249781</v>
      </c>
      <c r="G154" s="813">
        <f>G157</f>
        <v>13043</v>
      </c>
      <c r="H154" s="948"/>
      <c r="I154" s="86"/>
    </row>
    <row r="155" spans="1:9" s="77" customFormat="1">
      <c r="A155" s="99"/>
      <c r="B155" s="1391"/>
      <c r="C155" s="613"/>
      <c r="D155" s="1390"/>
      <c r="E155" s="1022" t="s">
        <v>37</v>
      </c>
      <c r="F155" s="676">
        <v>13760219</v>
      </c>
      <c r="G155" s="813"/>
      <c r="H155" s="948"/>
      <c r="I155" s="86"/>
    </row>
    <row r="156" spans="1:9" s="77" customFormat="1">
      <c r="A156" s="99"/>
      <c r="B156" s="1391"/>
      <c r="C156" s="613"/>
      <c r="D156" s="1390"/>
      <c r="E156" s="1024" t="s">
        <v>35</v>
      </c>
      <c r="F156" s="676">
        <v>11105107</v>
      </c>
      <c r="G156" s="813"/>
      <c r="H156" s="948"/>
      <c r="I156" s="86"/>
    </row>
    <row r="157" spans="1:9" s="77" customFormat="1">
      <c r="A157" s="99"/>
      <c r="B157" s="1391"/>
      <c r="C157" s="613"/>
      <c r="D157" s="1390"/>
      <c r="E157" s="1022" t="s">
        <v>15</v>
      </c>
      <c r="F157" s="676">
        <v>2489562</v>
      </c>
      <c r="G157" s="813">
        <v>13043</v>
      </c>
      <c r="H157" s="948"/>
      <c r="I157" s="86"/>
    </row>
    <row r="158" spans="1:9" s="77" customFormat="1">
      <c r="A158" s="99"/>
      <c r="B158" s="1391"/>
      <c r="C158" s="613"/>
      <c r="D158" s="1390"/>
      <c r="E158" s="1020" t="s">
        <v>16</v>
      </c>
      <c r="F158" s="676">
        <v>575612</v>
      </c>
      <c r="G158" s="813"/>
      <c r="H158" s="948"/>
      <c r="I158" s="86"/>
    </row>
    <row r="159" spans="1:9" s="77" customFormat="1">
      <c r="A159" s="99"/>
      <c r="B159" s="1391"/>
      <c r="C159" s="613"/>
      <c r="D159" s="1390"/>
      <c r="E159" s="1022" t="s">
        <v>17</v>
      </c>
      <c r="F159" s="676">
        <v>126384</v>
      </c>
      <c r="G159" s="813"/>
      <c r="H159" s="948"/>
      <c r="I159" s="86"/>
    </row>
    <row r="160" spans="1:9" s="77" customFormat="1">
      <c r="A160" s="99"/>
      <c r="B160" s="1391"/>
      <c r="C160" s="613"/>
      <c r="D160" s="1390"/>
      <c r="E160" s="1022" t="s">
        <v>93</v>
      </c>
      <c r="F160" s="676">
        <v>449228</v>
      </c>
      <c r="G160" s="817"/>
      <c r="H160" s="948"/>
      <c r="I160" s="86"/>
    </row>
    <row r="161" spans="1:9" s="77" customFormat="1">
      <c r="A161" s="99"/>
      <c r="B161" s="1391"/>
      <c r="C161" s="613"/>
      <c r="D161" s="1390"/>
      <c r="E161" s="1020" t="s">
        <v>19</v>
      </c>
      <c r="F161" s="676">
        <v>20237413</v>
      </c>
      <c r="G161" s="813"/>
      <c r="H161" s="948"/>
      <c r="I161" s="86"/>
    </row>
    <row r="162" spans="1:9" s="77" customFormat="1" ht="26.4">
      <c r="A162" s="99"/>
      <c r="B162" s="1391"/>
      <c r="C162" s="613"/>
      <c r="D162" s="1390"/>
      <c r="E162" s="1022" t="s">
        <v>51</v>
      </c>
      <c r="F162" s="676">
        <v>20237413</v>
      </c>
      <c r="G162" s="813"/>
      <c r="H162" s="948"/>
      <c r="I162" s="86"/>
    </row>
    <row r="163" spans="1:9" s="77" customFormat="1" ht="26.4">
      <c r="A163" s="99"/>
      <c r="B163" s="1391"/>
      <c r="C163" s="613"/>
      <c r="D163" s="1390"/>
      <c r="E163" s="1024" t="s">
        <v>52</v>
      </c>
      <c r="F163" s="676">
        <v>12392680</v>
      </c>
      <c r="G163" s="813"/>
      <c r="H163" s="948"/>
      <c r="I163" s="86"/>
    </row>
    <row r="164" spans="1:9" s="77" customFormat="1" ht="39.6">
      <c r="A164" s="99"/>
      <c r="B164" s="1391"/>
      <c r="C164" s="613"/>
      <c r="D164" s="1390"/>
      <c r="E164" s="1024" t="s">
        <v>191</v>
      </c>
      <c r="F164" s="676">
        <v>7844733</v>
      </c>
      <c r="G164" s="813"/>
      <c r="H164" s="948"/>
      <c r="I164" s="86"/>
    </row>
    <row r="165" spans="1:9" s="77" customFormat="1">
      <c r="A165" s="99"/>
      <c r="B165" s="1391"/>
      <c r="C165" s="613"/>
      <c r="D165" s="1390"/>
      <c r="E165" s="1016" t="s">
        <v>3</v>
      </c>
      <c r="F165" s="676">
        <v>530636</v>
      </c>
      <c r="G165" s="813"/>
      <c r="H165" s="948"/>
      <c r="I165" s="86"/>
    </row>
    <row r="166" spans="1:9" s="77" customFormat="1" ht="13.8" thickBot="1">
      <c r="A166" s="99"/>
      <c r="B166" s="1392"/>
      <c r="C166" s="256"/>
      <c r="D166" s="1393"/>
      <c r="E166" s="1394" t="s">
        <v>20</v>
      </c>
      <c r="F166" s="679">
        <v>530636</v>
      </c>
      <c r="G166" s="1041"/>
      <c r="H166" s="948"/>
      <c r="I166" s="86"/>
    </row>
    <row r="167" spans="1:9" s="77" customFormat="1" ht="58.5" customHeight="1" thickBot="1">
      <c r="A167" s="99"/>
      <c r="B167" s="3776" t="s">
        <v>402</v>
      </c>
      <c r="C167" s="3777"/>
      <c r="D167" s="3777"/>
      <c r="E167" s="3777"/>
      <c r="F167" s="3777"/>
      <c r="G167" s="3778"/>
      <c r="H167" s="948"/>
      <c r="I167" s="86"/>
    </row>
    <row r="168" spans="1:9" s="77" customFormat="1">
      <c r="A168" s="99"/>
      <c r="H168" s="948"/>
      <c r="I168" s="86"/>
    </row>
    <row r="169" spans="1:9" s="77" customFormat="1">
      <c r="A169" s="99"/>
      <c r="B169" s="949" t="s">
        <v>399</v>
      </c>
      <c r="C169" s="949"/>
      <c r="D169" s="949"/>
      <c r="H169" s="948"/>
      <c r="I169" s="86"/>
    </row>
    <row r="170" spans="1:9" s="77" customFormat="1" ht="13.8" thickBot="1">
      <c r="A170" s="99"/>
      <c r="B170" s="84"/>
      <c r="C170" s="85"/>
      <c r="D170" s="85"/>
      <c r="H170" s="948"/>
      <c r="I170" s="86"/>
    </row>
    <row r="171" spans="1:9" s="77" customFormat="1" ht="27" customHeight="1">
      <c r="A171" s="99">
        <f>A140</f>
        <v>76</v>
      </c>
      <c r="B171" s="1330" t="s">
        <v>403</v>
      </c>
      <c r="C171" s="201"/>
      <c r="D171" s="615"/>
      <c r="E171" s="1376" t="s">
        <v>40</v>
      </c>
      <c r="F171" s="201"/>
      <c r="G171" s="1396"/>
      <c r="H171" s="75" t="s">
        <v>33</v>
      </c>
      <c r="I171" s="86"/>
    </row>
    <row r="172" spans="1:9" s="77" customFormat="1">
      <c r="A172" s="99"/>
      <c r="B172" s="616" t="s">
        <v>82</v>
      </c>
      <c r="C172" s="612"/>
      <c r="D172" s="620"/>
      <c r="E172" s="288" t="s">
        <v>82</v>
      </c>
      <c r="F172" s="612"/>
      <c r="G172" s="1398"/>
      <c r="H172" s="948"/>
      <c r="I172" s="86"/>
    </row>
    <row r="173" spans="1:9" s="77" customFormat="1">
      <c r="A173" s="99"/>
      <c r="B173" s="1346" t="s">
        <v>128</v>
      </c>
      <c r="C173" s="1399"/>
      <c r="D173" s="637"/>
      <c r="E173" s="1400" t="s">
        <v>83</v>
      </c>
      <c r="F173" s="1401"/>
      <c r="G173" s="1402"/>
      <c r="H173" s="948"/>
      <c r="I173" s="86"/>
    </row>
    <row r="174" spans="1:9" s="77" customFormat="1">
      <c r="A174" s="99"/>
      <c r="B174" s="630" t="s">
        <v>87</v>
      </c>
      <c r="C174" s="617"/>
      <c r="D174" s="620"/>
      <c r="E174" s="1347" t="s">
        <v>87</v>
      </c>
      <c r="F174" s="783"/>
      <c r="G174" s="1398"/>
      <c r="H174" s="948"/>
      <c r="I174" s="86"/>
    </row>
    <row r="175" spans="1:9" s="77" customFormat="1">
      <c r="A175" s="99"/>
      <c r="B175" s="375" t="s">
        <v>4</v>
      </c>
      <c r="C175" s="1185">
        <v>226659500</v>
      </c>
      <c r="D175" s="816"/>
      <c r="E175" s="208" t="s">
        <v>4</v>
      </c>
      <c r="F175" s="666">
        <v>115260105</v>
      </c>
      <c r="G175" s="1403">
        <f>G177</f>
        <v>13043</v>
      </c>
      <c r="H175" s="948"/>
      <c r="I175" s="86"/>
    </row>
    <row r="176" spans="1:9" s="77" customFormat="1" ht="26.4">
      <c r="A176" s="99"/>
      <c r="B176" s="376" t="s">
        <v>5</v>
      </c>
      <c r="C176" s="1186">
        <v>7535144</v>
      </c>
      <c r="D176" s="1404"/>
      <c r="E176" s="1033" t="s">
        <v>36</v>
      </c>
      <c r="F176" s="690">
        <v>4535407</v>
      </c>
      <c r="G176" s="908"/>
      <c r="H176" s="948"/>
      <c r="I176" s="86"/>
    </row>
    <row r="177" spans="1:9" s="77" customFormat="1">
      <c r="A177" s="99"/>
      <c r="B177" s="376" t="s">
        <v>10</v>
      </c>
      <c r="C177" s="624">
        <v>219124356</v>
      </c>
      <c r="D177" s="817"/>
      <c r="E177" s="209" t="s">
        <v>7</v>
      </c>
      <c r="F177" s="690"/>
      <c r="G177" s="908">
        <f>G178</f>
        <v>13043</v>
      </c>
      <c r="H177" s="948"/>
      <c r="I177" s="86"/>
    </row>
    <row r="178" spans="1:9" s="77" customFormat="1">
      <c r="A178" s="99"/>
      <c r="B178" s="376" t="s">
        <v>11</v>
      </c>
      <c r="C178" s="626">
        <v>219124356</v>
      </c>
      <c r="D178" s="813"/>
      <c r="E178" s="211" t="s">
        <v>8</v>
      </c>
      <c r="F178" s="690"/>
      <c r="G178" s="908">
        <f>G179</f>
        <v>13043</v>
      </c>
      <c r="H178" s="948"/>
      <c r="I178" s="86"/>
    </row>
    <row r="179" spans="1:9" s="77" customFormat="1">
      <c r="A179" s="99"/>
      <c r="B179" s="375" t="s">
        <v>1</v>
      </c>
      <c r="C179" s="624">
        <v>224960511</v>
      </c>
      <c r="D179" s="817"/>
      <c r="E179" s="210" t="s">
        <v>9</v>
      </c>
      <c r="F179" s="690"/>
      <c r="G179" s="908">
        <f>G180</f>
        <v>13043</v>
      </c>
      <c r="H179" s="948"/>
      <c r="I179" s="86"/>
    </row>
    <row r="180" spans="1:9" s="77" customFormat="1" ht="26.4">
      <c r="A180" s="99"/>
      <c r="B180" s="376" t="s">
        <v>2</v>
      </c>
      <c r="C180" s="626">
        <v>214210663</v>
      </c>
      <c r="D180" s="813"/>
      <c r="E180" s="212" t="s">
        <v>57</v>
      </c>
      <c r="F180" s="690"/>
      <c r="G180" s="908">
        <v>13043</v>
      </c>
      <c r="H180" s="948"/>
      <c r="I180" s="86"/>
    </row>
    <row r="181" spans="1:9" s="77" customFormat="1" ht="39.6">
      <c r="A181" s="99"/>
      <c r="B181" s="376" t="s">
        <v>12</v>
      </c>
      <c r="C181" s="626">
        <v>74338395</v>
      </c>
      <c r="D181" s="813"/>
      <c r="E181" s="1385" t="s">
        <v>96</v>
      </c>
      <c r="F181" s="690"/>
      <c r="G181" s="908">
        <v>13043</v>
      </c>
      <c r="H181" s="948"/>
      <c r="I181" s="86"/>
    </row>
    <row r="182" spans="1:9" s="77" customFormat="1">
      <c r="A182" s="99"/>
      <c r="B182" s="376" t="s">
        <v>13</v>
      </c>
      <c r="C182" s="626">
        <v>50236637</v>
      </c>
      <c r="D182" s="1405"/>
      <c r="E182" s="1033" t="s">
        <v>10</v>
      </c>
      <c r="F182" s="690">
        <v>110724698</v>
      </c>
      <c r="G182" s="908"/>
      <c r="H182" s="948"/>
      <c r="I182" s="86"/>
    </row>
    <row r="183" spans="1:9" s="77" customFormat="1" ht="26.4">
      <c r="A183" s="99"/>
      <c r="B183" s="376" t="s">
        <v>35</v>
      </c>
      <c r="C183" s="626">
        <v>40432663</v>
      </c>
      <c r="D183" s="1405"/>
      <c r="E183" s="672" t="s">
        <v>11</v>
      </c>
      <c r="F183" s="690">
        <v>110724698</v>
      </c>
      <c r="G183" s="780"/>
      <c r="H183" s="948"/>
      <c r="I183" s="86"/>
    </row>
    <row r="184" spans="1:9" s="77" customFormat="1">
      <c r="A184" s="99"/>
      <c r="B184" s="376" t="s">
        <v>15</v>
      </c>
      <c r="C184" s="626">
        <v>24101758</v>
      </c>
      <c r="D184" s="1405"/>
      <c r="E184" s="208" t="s">
        <v>28</v>
      </c>
      <c r="F184" s="666">
        <v>115260105</v>
      </c>
      <c r="G184" s="908">
        <f>G185</f>
        <v>13043</v>
      </c>
      <c r="H184" s="948"/>
      <c r="I184" s="86"/>
    </row>
    <row r="185" spans="1:9" s="77" customFormat="1">
      <c r="A185" s="99"/>
      <c r="B185" s="376" t="s">
        <v>117</v>
      </c>
      <c r="C185" s="626">
        <v>1481144</v>
      </c>
      <c r="D185" s="1405"/>
      <c r="E185" s="1033" t="s">
        <v>2</v>
      </c>
      <c r="F185" s="690">
        <v>113554733</v>
      </c>
      <c r="G185" s="908">
        <f>G186+G188</f>
        <v>13043</v>
      </c>
      <c r="H185" s="948"/>
      <c r="I185" s="86"/>
    </row>
    <row r="186" spans="1:9" s="77" customFormat="1">
      <c r="A186" s="99"/>
      <c r="B186" s="376" t="s">
        <v>16</v>
      </c>
      <c r="C186" s="626">
        <v>46396808</v>
      </c>
      <c r="D186" s="813"/>
      <c r="E186" s="672" t="s">
        <v>12</v>
      </c>
      <c r="F186" s="690">
        <v>55029458</v>
      </c>
      <c r="G186" s="908">
        <f>G189</f>
        <v>13043</v>
      </c>
      <c r="H186" s="948"/>
      <c r="I186" s="86"/>
    </row>
    <row r="187" spans="1:9" s="77" customFormat="1">
      <c r="A187" s="99"/>
      <c r="B187" s="376" t="s">
        <v>17</v>
      </c>
      <c r="C187" s="654">
        <v>42718751</v>
      </c>
      <c r="D187" s="1406"/>
      <c r="E187" s="1034" t="s">
        <v>37</v>
      </c>
      <c r="F187" s="690">
        <v>35909336</v>
      </c>
      <c r="G187" s="908"/>
      <c r="H187" s="948"/>
      <c r="I187" s="86"/>
    </row>
    <row r="188" spans="1:9" s="77" customFormat="1">
      <c r="A188" s="99"/>
      <c r="B188" s="376" t="s">
        <v>93</v>
      </c>
      <c r="C188" s="626">
        <v>3678057</v>
      </c>
      <c r="D188" s="1405"/>
      <c r="E188" s="1035" t="s">
        <v>35</v>
      </c>
      <c r="F188" s="690">
        <v>28868876</v>
      </c>
      <c r="G188" s="780"/>
      <c r="H188" s="948"/>
      <c r="I188" s="86"/>
    </row>
    <row r="189" spans="1:9" s="77" customFormat="1" ht="26.4">
      <c r="A189" s="99"/>
      <c r="B189" s="376" t="s">
        <v>115</v>
      </c>
      <c r="C189" s="626">
        <v>22766</v>
      </c>
      <c r="D189" s="813"/>
      <c r="E189" s="1034" t="s">
        <v>15</v>
      </c>
      <c r="F189" s="690">
        <v>19120122</v>
      </c>
      <c r="G189" s="908">
        <v>13043</v>
      </c>
      <c r="H189" s="948"/>
      <c r="I189" s="86"/>
    </row>
    <row r="190" spans="1:9" s="77" customFormat="1">
      <c r="A190" s="99"/>
      <c r="B190" s="1360" t="s">
        <v>38</v>
      </c>
      <c r="C190" s="626">
        <v>22766</v>
      </c>
      <c r="D190" s="1405"/>
      <c r="E190" s="672" t="s">
        <v>16</v>
      </c>
      <c r="F190" s="690">
        <v>36874157</v>
      </c>
      <c r="G190" s="1407"/>
      <c r="H190" s="948"/>
      <c r="I190" s="86"/>
    </row>
    <row r="191" spans="1:9" s="77" customFormat="1">
      <c r="A191" s="99"/>
      <c r="B191" s="376" t="s">
        <v>19</v>
      </c>
      <c r="C191" s="626">
        <v>91971550</v>
      </c>
      <c r="D191" s="813"/>
      <c r="E191" s="1034" t="s">
        <v>17</v>
      </c>
      <c r="F191" s="690">
        <v>36349830</v>
      </c>
      <c r="G191" s="908"/>
      <c r="H191" s="948"/>
      <c r="I191" s="86"/>
    </row>
    <row r="192" spans="1:9" s="77" customFormat="1">
      <c r="A192" s="99"/>
      <c r="B192" s="411" t="s">
        <v>84</v>
      </c>
      <c r="C192" s="626">
        <v>0</v>
      </c>
      <c r="D192" s="813">
        <v>13043</v>
      </c>
      <c r="E192" s="1034" t="s">
        <v>93</v>
      </c>
      <c r="F192" s="690">
        <v>524327</v>
      </c>
      <c r="G192" s="908"/>
      <c r="H192" s="948"/>
      <c r="I192" s="86"/>
    </row>
    <row r="193" spans="1:9" s="77" customFormat="1" ht="26.4">
      <c r="A193" s="99"/>
      <c r="B193" s="411" t="s">
        <v>85</v>
      </c>
      <c r="C193" s="626">
        <v>0</v>
      </c>
      <c r="D193" s="813">
        <v>13043</v>
      </c>
      <c r="E193" s="672" t="s">
        <v>49</v>
      </c>
      <c r="F193" s="690">
        <v>179811</v>
      </c>
      <c r="G193" s="908"/>
      <c r="H193" s="948"/>
      <c r="I193" s="86"/>
    </row>
    <row r="194" spans="1:9" s="77" customFormat="1" ht="39.6">
      <c r="A194" s="99"/>
      <c r="B194" s="411" t="s">
        <v>63</v>
      </c>
      <c r="C194" s="626"/>
      <c r="D194" s="813">
        <v>13043</v>
      </c>
      <c r="E194" s="1034" t="s">
        <v>38</v>
      </c>
      <c r="F194" s="690">
        <v>179811</v>
      </c>
      <c r="G194" s="707"/>
      <c r="H194" s="948"/>
      <c r="I194" s="86"/>
    </row>
    <row r="195" spans="1:9" s="77" customFormat="1" ht="26.4">
      <c r="A195" s="99"/>
      <c r="B195" s="411" t="s">
        <v>51</v>
      </c>
      <c r="C195" s="626">
        <v>91971550</v>
      </c>
      <c r="D195" s="813">
        <v>-13043</v>
      </c>
      <c r="E195" s="672" t="s">
        <v>19</v>
      </c>
      <c r="F195" s="690">
        <v>21471307</v>
      </c>
      <c r="G195" s="908"/>
      <c r="H195" s="948"/>
      <c r="I195" s="86"/>
    </row>
    <row r="196" spans="1:9" s="77" customFormat="1" ht="26.4">
      <c r="A196" s="99"/>
      <c r="B196" s="411" t="s">
        <v>52</v>
      </c>
      <c r="C196" s="626">
        <v>17453238</v>
      </c>
      <c r="D196" s="1408">
        <v>-13043</v>
      </c>
      <c r="E196" s="1034" t="s">
        <v>51</v>
      </c>
      <c r="F196" s="690">
        <v>20759410</v>
      </c>
      <c r="G196" s="908"/>
      <c r="H196" s="948"/>
      <c r="I196" s="86"/>
    </row>
    <row r="197" spans="1:9" s="77" customFormat="1" ht="39.6">
      <c r="A197" s="99"/>
      <c r="B197" s="1362" t="s">
        <v>191</v>
      </c>
      <c r="C197" s="626">
        <v>74518312</v>
      </c>
      <c r="D197" s="1408"/>
      <c r="E197" s="1035" t="s">
        <v>52</v>
      </c>
      <c r="F197" s="690">
        <v>12734169</v>
      </c>
      <c r="G197" s="908"/>
      <c r="H197" s="948"/>
      <c r="I197" s="86"/>
    </row>
    <row r="198" spans="1:9" s="77" customFormat="1" ht="39.6">
      <c r="A198" s="99"/>
      <c r="B198" s="376" t="s">
        <v>3</v>
      </c>
      <c r="C198" s="626">
        <v>10749848</v>
      </c>
      <c r="D198" s="813"/>
      <c r="E198" s="1035" t="s">
        <v>191</v>
      </c>
      <c r="F198" s="690">
        <v>8025241</v>
      </c>
      <c r="G198" s="908"/>
      <c r="H198" s="948"/>
      <c r="I198" s="86"/>
    </row>
    <row r="199" spans="1:9" s="77" customFormat="1" ht="26.4">
      <c r="A199" s="99"/>
      <c r="B199" s="376" t="s">
        <v>20</v>
      </c>
      <c r="C199" s="626">
        <v>6263997</v>
      </c>
      <c r="D199" s="1405"/>
      <c r="E199" s="1034" t="s">
        <v>50</v>
      </c>
      <c r="F199" s="690">
        <v>711897</v>
      </c>
      <c r="G199" s="908"/>
      <c r="H199" s="948"/>
      <c r="I199" s="86"/>
    </row>
    <row r="200" spans="1:9" s="77" customFormat="1" ht="26.4">
      <c r="A200" s="99"/>
      <c r="B200" s="411" t="s">
        <v>55</v>
      </c>
      <c r="C200" s="626">
        <v>4485851</v>
      </c>
      <c r="D200" s="813"/>
      <c r="E200" s="1035" t="s">
        <v>92</v>
      </c>
      <c r="F200" s="690">
        <v>262314</v>
      </c>
      <c r="G200" s="908"/>
      <c r="H200" s="948"/>
      <c r="I200" s="86"/>
    </row>
    <row r="201" spans="1:9" s="77" customFormat="1" ht="52.8">
      <c r="A201" s="99"/>
      <c r="B201" s="411" t="s">
        <v>56</v>
      </c>
      <c r="C201" s="626">
        <v>4485851</v>
      </c>
      <c r="D201" s="813"/>
      <c r="E201" s="1035" t="s">
        <v>196</v>
      </c>
      <c r="F201" s="690">
        <v>449583</v>
      </c>
      <c r="G201" s="908"/>
      <c r="H201" s="948"/>
      <c r="I201" s="86"/>
    </row>
    <row r="202" spans="1:9" s="77" customFormat="1" ht="26.4">
      <c r="A202" s="99"/>
      <c r="B202" s="411" t="s">
        <v>110</v>
      </c>
      <c r="C202" s="626">
        <v>4485851</v>
      </c>
      <c r="D202" s="813"/>
      <c r="E202" s="1033" t="s">
        <v>3</v>
      </c>
      <c r="F202" s="690">
        <v>1705372</v>
      </c>
      <c r="G202" s="908"/>
      <c r="H202" s="948"/>
      <c r="I202" s="86"/>
    </row>
    <row r="203" spans="1:9" s="77" customFormat="1">
      <c r="A203" s="99"/>
      <c r="B203" s="1363" t="s">
        <v>21</v>
      </c>
      <c r="C203" s="1186">
        <v>1698989</v>
      </c>
      <c r="D203" s="1404"/>
      <c r="E203" s="672" t="s">
        <v>20</v>
      </c>
      <c r="F203" s="690">
        <v>1705372</v>
      </c>
      <c r="G203" s="908"/>
      <c r="H203" s="948"/>
      <c r="I203" s="86"/>
    </row>
    <row r="204" spans="1:9" s="77" customFormat="1">
      <c r="A204" s="99"/>
      <c r="B204" s="1363" t="s">
        <v>23</v>
      </c>
      <c r="C204" s="1186">
        <v>-1698989</v>
      </c>
      <c r="D204" s="1404"/>
      <c r="E204" s="672"/>
      <c r="F204" s="690"/>
      <c r="G204" s="908"/>
      <c r="H204" s="948"/>
      <c r="I204" s="86"/>
    </row>
    <row r="205" spans="1:9" s="77" customFormat="1">
      <c r="A205" s="99"/>
      <c r="B205" s="411" t="s">
        <v>312</v>
      </c>
      <c r="C205" s="1186">
        <v>-3747924</v>
      </c>
      <c r="D205" s="1404"/>
      <c r="E205" s="209"/>
      <c r="F205" s="667"/>
      <c r="G205" s="908"/>
      <c r="H205" s="948"/>
      <c r="I205" s="86"/>
    </row>
    <row r="206" spans="1:9" s="77" customFormat="1">
      <c r="A206" s="99"/>
      <c r="B206" s="411" t="s">
        <v>313</v>
      </c>
      <c r="C206" s="1186">
        <v>-3747924</v>
      </c>
      <c r="D206" s="1404"/>
      <c r="E206" s="1388"/>
      <c r="F206" s="613"/>
      <c r="G206" s="1409"/>
      <c r="H206" s="948"/>
      <c r="I206" s="86"/>
    </row>
    <row r="207" spans="1:9" s="77" customFormat="1">
      <c r="A207" s="99"/>
      <c r="B207" s="411" t="s">
        <v>119</v>
      </c>
      <c r="C207" s="1186">
        <v>2048935</v>
      </c>
      <c r="D207" s="1404"/>
      <c r="E207" s="1388"/>
      <c r="F207" s="613"/>
      <c r="G207" s="1409"/>
      <c r="H207" s="948"/>
      <c r="I207" s="86"/>
    </row>
    <row r="208" spans="1:9" s="77" customFormat="1" ht="13.8" thickBot="1">
      <c r="A208" s="99"/>
      <c r="B208" s="412" t="s">
        <v>314</v>
      </c>
      <c r="C208" s="1410">
        <v>2048935</v>
      </c>
      <c r="D208" s="1411"/>
      <c r="E208" s="1412"/>
      <c r="F208" s="256"/>
      <c r="G208" s="1413"/>
      <c r="H208" s="948"/>
      <c r="I208" s="86"/>
    </row>
    <row r="209" spans="1:9" s="77" customFormat="1" ht="45.75" customHeight="1" thickBot="1">
      <c r="A209" s="99"/>
      <c r="B209" s="3772" t="s">
        <v>404</v>
      </c>
      <c r="C209" s="3773"/>
      <c r="D209" s="3773"/>
      <c r="E209" s="3773"/>
      <c r="F209" s="3773"/>
      <c r="G209" s="3774"/>
      <c r="H209" s="948"/>
      <c r="I209" s="86"/>
    </row>
    <row r="210" spans="1:9" s="77" customFormat="1">
      <c r="A210" s="99"/>
      <c r="B210" s="84"/>
      <c r="C210" s="85"/>
      <c r="D210" s="85"/>
      <c r="F210" s="121"/>
      <c r="G210" s="121"/>
      <c r="H210" s="948"/>
      <c r="I210" s="86"/>
    </row>
    <row r="211" spans="1:9" s="77" customFormat="1">
      <c r="A211" s="99"/>
      <c r="B211" s="3739" t="s">
        <v>394</v>
      </c>
      <c r="C211" s="3739"/>
      <c r="D211" s="85"/>
      <c r="F211" s="121"/>
      <c r="G211" s="121"/>
      <c r="H211" s="948"/>
      <c r="I211" s="86"/>
    </row>
    <row r="212" spans="1:9" s="77" customFormat="1" ht="13.8" thickBot="1">
      <c r="A212" s="99"/>
      <c r="B212" s="84"/>
      <c r="C212" s="85"/>
      <c r="D212" s="85"/>
      <c r="F212" s="121"/>
      <c r="G212" s="121"/>
      <c r="H212" s="948"/>
      <c r="I212" s="86"/>
    </row>
    <row r="213" spans="1:9" s="77" customFormat="1" ht="26.4">
      <c r="A213" s="547">
        <f>A140+1</f>
        <v>77</v>
      </c>
      <c r="B213" s="1330" t="s">
        <v>395</v>
      </c>
      <c r="C213" s="90"/>
      <c r="D213" s="627"/>
      <c r="E213" s="1330" t="s">
        <v>395</v>
      </c>
      <c r="F213" s="91"/>
      <c r="G213" s="1331"/>
      <c r="H213" s="1997" t="s">
        <v>106</v>
      </c>
      <c r="I213" s="86"/>
    </row>
    <row r="214" spans="1:9" s="77" customFormat="1">
      <c r="A214" s="99"/>
      <c r="B214" s="616" t="s">
        <v>22</v>
      </c>
      <c r="C214" s="617"/>
      <c r="D214" s="620"/>
      <c r="E214" s="616" t="s">
        <v>22</v>
      </c>
      <c r="F214" s="1332"/>
      <c r="G214" s="1333"/>
      <c r="H214" s="948"/>
      <c r="I214" s="86"/>
    </row>
    <row r="215" spans="1:9" s="77" customFormat="1" ht="39.6">
      <c r="A215" s="99"/>
      <c r="B215" s="635" t="s">
        <v>405</v>
      </c>
      <c r="C215" s="636"/>
      <c r="D215" s="637"/>
      <c r="E215" s="1414" t="s">
        <v>406</v>
      </c>
      <c r="F215" s="1335"/>
      <c r="G215" s="1336"/>
      <c r="H215" s="948"/>
      <c r="I215" s="86"/>
    </row>
    <row r="216" spans="1:9" s="77" customFormat="1">
      <c r="A216" s="99"/>
      <c r="B216" s="124" t="s">
        <v>4</v>
      </c>
      <c r="C216" s="624">
        <v>1203459</v>
      </c>
      <c r="D216" s="1349">
        <v>-213430</v>
      </c>
      <c r="E216" s="124" t="s">
        <v>4</v>
      </c>
      <c r="F216" s="760">
        <f>F217</f>
        <v>17895154</v>
      </c>
      <c r="G216" s="1338">
        <f>G217</f>
        <v>213430</v>
      </c>
      <c r="H216" s="948"/>
      <c r="I216" s="86"/>
    </row>
    <row r="217" spans="1:9" s="77" customFormat="1">
      <c r="A217" s="99"/>
      <c r="B217" s="1339" t="s">
        <v>10</v>
      </c>
      <c r="C217" s="733">
        <v>1203459</v>
      </c>
      <c r="D217" s="782">
        <v>-213430</v>
      </c>
      <c r="E217" s="1339" t="s">
        <v>10</v>
      </c>
      <c r="F217" s="740">
        <f>F218</f>
        <v>17895154</v>
      </c>
      <c r="G217" s="782">
        <f>G218</f>
        <v>213430</v>
      </c>
      <c r="H217" s="948"/>
      <c r="I217" s="86"/>
    </row>
    <row r="218" spans="1:9" s="77" customFormat="1">
      <c r="A218" s="99"/>
      <c r="B218" s="100" t="s">
        <v>397</v>
      </c>
      <c r="C218" s="626">
        <v>1203459</v>
      </c>
      <c r="D218" s="655">
        <v>-213430</v>
      </c>
      <c r="E218" s="100" t="s">
        <v>397</v>
      </c>
      <c r="F218" s="740">
        <v>17895154</v>
      </c>
      <c r="G218" s="782">
        <v>213430</v>
      </c>
      <c r="H218" s="948"/>
      <c r="I218" s="86"/>
    </row>
    <row r="219" spans="1:9" s="77" customFormat="1">
      <c r="A219" s="99"/>
      <c r="B219" s="375" t="s">
        <v>1</v>
      </c>
      <c r="C219" s="624">
        <v>1203459</v>
      </c>
      <c r="D219" s="817">
        <v>-213430</v>
      </c>
      <c r="E219" s="97" t="s">
        <v>1</v>
      </c>
      <c r="F219" s="760">
        <f t="shared" ref="F219:G221" si="2">F220</f>
        <v>17895154</v>
      </c>
      <c r="G219" s="1338">
        <f t="shared" si="2"/>
        <v>213430</v>
      </c>
      <c r="H219" s="948"/>
      <c r="I219" s="86"/>
    </row>
    <row r="220" spans="1:9" s="77" customFormat="1">
      <c r="A220" s="99"/>
      <c r="B220" s="376" t="s">
        <v>2</v>
      </c>
      <c r="C220" s="626">
        <v>1203459</v>
      </c>
      <c r="D220" s="813">
        <v>-213430</v>
      </c>
      <c r="E220" s="100" t="s">
        <v>2</v>
      </c>
      <c r="F220" s="740">
        <f t="shared" si="2"/>
        <v>17895154</v>
      </c>
      <c r="G220" s="782">
        <f t="shared" si="2"/>
        <v>213430</v>
      </c>
      <c r="H220" s="948"/>
      <c r="I220" s="86"/>
    </row>
    <row r="221" spans="1:9" s="77" customFormat="1">
      <c r="A221" s="99"/>
      <c r="B221" s="376" t="s">
        <v>12</v>
      </c>
      <c r="C221" s="626">
        <v>6798</v>
      </c>
      <c r="D221" s="813">
        <v>0</v>
      </c>
      <c r="E221" s="376" t="s">
        <v>16</v>
      </c>
      <c r="F221" s="740">
        <f t="shared" si="2"/>
        <v>17895154</v>
      </c>
      <c r="G221" s="782">
        <f t="shared" si="2"/>
        <v>213430</v>
      </c>
      <c r="H221" s="948"/>
      <c r="I221" s="86"/>
    </row>
    <row r="222" spans="1:9" s="77" customFormat="1">
      <c r="A222" s="99"/>
      <c r="B222" s="376" t="s">
        <v>13</v>
      </c>
      <c r="C222" s="626">
        <v>6798</v>
      </c>
      <c r="D222" s="1405"/>
      <c r="E222" s="376" t="s">
        <v>17</v>
      </c>
      <c r="F222" s="740">
        <v>17895154</v>
      </c>
      <c r="G222" s="1340">
        <v>213430</v>
      </c>
      <c r="H222" s="948"/>
      <c r="I222" s="86"/>
    </row>
    <row r="223" spans="1:9" s="77" customFormat="1">
      <c r="A223" s="99"/>
      <c r="B223" s="376" t="s">
        <v>35</v>
      </c>
      <c r="C223" s="626">
        <v>5501</v>
      </c>
      <c r="D223" s="1405"/>
      <c r="E223" s="100"/>
      <c r="F223" s="740"/>
      <c r="G223" s="1340"/>
      <c r="H223" s="948"/>
      <c r="I223" s="86"/>
    </row>
    <row r="224" spans="1:9" s="77" customFormat="1">
      <c r="A224" s="99"/>
      <c r="B224" s="376" t="s">
        <v>16</v>
      </c>
      <c r="C224" s="626">
        <v>25424</v>
      </c>
      <c r="D224" s="813">
        <v>0</v>
      </c>
      <c r="E224" s="100"/>
      <c r="F224" s="1415"/>
      <c r="G224" s="1340"/>
      <c r="H224" s="948"/>
      <c r="I224" s="86"/>
    </row>
    <row r="225" spans="1:9" s="77" customFormat="1">
      <c r="A225" s="99"/>
      <c r="B225" s="376" t="s">
        <v>17</v>
      </c>
      <c r="C225" s="654">
        <v>25424</v>
      </c>
      <c r="D225" s="1406"/>
      <c r="E225" s="100"/>
      <c r="F225" s="1415"/>
      <c r="G225" s="1340"/>
      <c r="H225" s="948"/>
      <c r="I225" s="86"/>
    </row>
    <row r="226" spans="1:9" s="77" customFormat="1">
      <c r="A226" s="99"/>
      <c r="B226" s="376" t="s">
        <v>19</v>
      </c>
      <c r="C226" s="626">
        <v>1171237</v>
      </c>
      <c r="D226" s="813">
        <v>-213430</v>
      </c>
      <c r="E226" s="1388"/>
      <c r="F226" s="613"/>
      <c r="G226" s="1409"/>
      <c r="H226" s="948"/>
      <c r="I226" s="86"/>
    </row>
    <row r="227" spans="1:9" s="77" customFormat="1" ht="26.4">
      <c r="A227" s="99"/>
      <c r="B227" s="411" t="s">
        <v>51</v>
      </c>
      <c r="C227" s="626">
        <v>1171237</v>
      </c>
      <c r="D227" s="813">
        <v>-213430</v>
      </c>
      <c r="E227" s="1388"/>
      <c r="F227" s="613"/>
      <c r="G227" s="1409"/>
      <c r="H227" s="948"/>
      <c r="I227" s="86"/>
    </row>
    <row r="228" spans="1:9" s="77" customFormat="1" ht="27" thickBot="1">
      <c r="A228" s="99"/>
      <c r="B228" s="1370" t="s">
        <v>52</v>
      </c>
      <c r="C228" s="1416">
        <v>1171237</v>
      </c>
      <c r="D228" s="1417">
        <v>-213430</v>
      </c>
      <c r="E228" s="1418"/>
      <c r="F228" s="1419"/>
      <c r="G228" s="1420"/>
      <c r="H228" s="948"/>
      <c r="I228" s="86"/>
    </row>
    <row r="229" spans="1:9" s="1422" customFormat="1" ht="56.4" customHeight="1" thickBot="1">
      <c r="A229" s="1956"/>
      <c r="B229" s="3772" t="s">
        <v>407</v>
      </c>
      <c r="C229" s="3773"/>
      <c r="D229" s="3773"/>
      <c r="E229" s="3773"/>
      <c r="F229" s="3773"/>
      <c r="G229" s="3774"/>
      <c r="H229" s="1002"/>
      <c r="I229" s="1421"/>
    </row>
    <row r="230" spans="1:9" s="1422" customFormat="1">
      <c r="A230" s="1956"/>
      <c r="B230" s="1423"/>
      <c r="C230" s="1423"/>
      <c r="D230" s="1423"/>
      <c r="E230" s="1423"/>
      <c r="F230" s="1424"/>
      <c r="G230" s="1424"/>
      <c r="H230" s="1002"/>
      <c r="I230" s="1421"/>
    </row>
    <row r="231" spans="1:9" s="77" customFormat="1">
      <c r="A231" s="99"/>
      <c r="B231" s="3775" t="s">
        <v>399</v>
      </c>
      <c r="C231" s="3775"/>
      <c r="D231" s="3775"/>
      <c r="F231" s="121"/>
      <c r="G231" s="121"/>
      <c r="H231" s="948"/>
      <c r="I231" s="86"/>
    </row>
    <row r="232" spans="1:9" s="77" customFormat="1" ht="13.8" thickBot="1">
      <c r="A232" s="99"/>
      <c r="B232" s="84"/>
      <c r="C232" s="85"/>
      <c r="D232" s="85"/>
      <c r="F232" s="121"/>
      <c r="G232" s="121"/>
      <c r="H232" s="948"/>
      <c r="I232" s="86"/>
    </row>
    <row r="233" spans="1:9" s="77" customFormat="1">
      <c r="A233" s="99">
        <f>A213</f>
        <v>77</v>
      </c>
      <c r="B233" s="1425" t="s">
        <v>26</v>
      </c>
      <c r="C233" s="1395"/>
      <c r="D233" s="615"/>
      <c r="E233" s="1425" t="s">
        <v>26</v>
      </c>
      <c r="F233" s="1426"/>
      <c r="G233" s="1427"/>
      <c r="H233" s="1997" t="s">
        <v>106</v>
      </c>
      <c r="I233" s="86"/>
    </row>
    <row r="234" spans="1:9" s="77" customFormat="1">
      <c r="A234" s="99"/>
      <c r="B234" s="616" t="s">
        <v>82</v>
      </c>
      <c r="C234" s="1397"/>
      <c r="D234" s="620"/>
      <c r="E234" s="616" t="s">
        <v>82</v>
      </c>
      <c r="F234" s="1332"/>
      <c r="G234" s="1428"/>
      <c r="H234" s="948"/>
      <c r="I234" s="86"/>
    </row>
    <row r="235" spans="1:9" s="77" customFormat="1">
      <c r="A235" s="99"/>
      <c r="B235" s="1346" t="s">
        <v>128</v>
      </c>
      <c r="C235" s="1399"/>
      <c r="D235" s="637"/>
      <c r="E235" s="1346" t="s">
        <v>128</v>
      </c>
      <c r="F235" s="1335"/>
      <c r="G235" s="1429"/>
      <c r="H235" s="948"/>
      <c r="I235" s="86"/>
    </row>
    <row r="236" spans="1:9" s="77" customFormat="1">
      <c r="A236" s="99"/>
      <c r="B236" s="630" t="s">
        <v>87</v>
      </c>
      <c r="C236" s="617"/>
      <c r="D236" s="620"/>
      <c r="E236" s="630" t="s">
        <v>87</v>
      </c>
      <c r="F236" s="1332"/>
      <c r="G236" s="1428"/>
      <c r="H236" s="948"/>
      <c r="I236" s="86"/>
    </row>
    <row r="237" spans="1:9" s="77" customFormat="1">
      <c r="A237" s="99"/>
      <c r="B237" s="375" t="s">
        <v>4</v>
      </c>
      <c r="C237" s="1185">
        <v>226659500</v>
      </c>
      <c r="D237" s="816">
        <v>-213430</v>
      </c>
      <c r="E237" s="375" t="s">
        <v>4</v>
      </c>
      <c r="F237" s="706">
        <v>226659500</v>
      </c>
      <c r="G237" s="707">
        <v>213430</v>
      </c>
      <c r="H237" s="948"/>
      <c r="I237" s="86"/>
    </row>
    <row r="238" spans="1:9" s="77" customFormat="1">
      <c r="A238" s="99"/>
      <c r="B238" s="376" t="s">
        <v>5</v>
      </c>
      <c r="C238" s="1186">
        <v>7535144</v>
      </c>
      <c r="D238" s="1404"/>
      <c r="E238" s="376" t="s">
        <v>5</v>
      </c>
      <c r="F238" s="955">
        <v>7535144</v>
      </c>
      <c r="G238" s="908"/>
      <c r="H238" s="948"/>
      <c r="I238" s="86"/>
    </row>
    <row r="239" spans="1:9" s="77" customFormat="1">
      <c r="A239" s="99"/>
      <c r="B239" s="376" t="s">
        <v>10</v>
      </c>
      <c r="C239" s="624">
        <v>219124356</v>
      </c>
      <c r="D239" s="813">
        <v>-213430</v>
      </c>
      <c r="E239" s="376" t="s">
        <v>10</v>
      </c>
      <c r="F239" s="733">
        <v>219124356</v>
      </c>
      <c r="G239" s="780">
        <v>213430</v>
      </c>
      <c r="H239" s="948"/>
      <c r="I239" s="86"/>
    </row>
    <row r="240" spans="1:9" s="77" customFormat="1">
      <c r="A240" s="99"/>
      <c r="B240" s="376" t="s">
        <v>11</v>
      </c>
      <c r="C240" s="626">
        <v>219124356</v>
      </c>
      <c r="D240" s="813">
        <v>-213430</v>
      </c>
      <c r="E240" s="376" t="s">
        <v>11</v>
      </c>
      <c r="F240" s="733">
        <v>219124356</v>
      </c>
      <c r="G240" s="780">
        <v>213430</v>
      </c>
      <c r="H240" s="948"/>
      <c r="I240" s="86"/>
    </row>
    <row r="241" spans="1:9" s="77" customFormat="1">
      <c r="A241" s="99"/>
      <c r="B241" s="375" t="s">
        <v>1</v>
      </c>
      <c r="C241" s="624">
        <v>224960511</v>
      </c>
      <c r="D241" s="817">
        <v>-213430</v>
      </c>
      <c r="E241" s="375" t="s">
        <v>1</v>
      </c>
      <c r="F241" s="731">
        <v>224960511</v>
      </c>
      <c r="G241" s="781">
        <v>213430</v>
      </c>
      <c r="H241" s="948"/>
      <c r="I241" s="86"/>
    </row>
    <row r="242" spans="1:9" s="77" customFormat="1">
      <c r="A242" s="99"/>
      <c r="B242" s="376" t="s">
        <v>2</v>
      </c>
      <c r="C242" s="626">
        <v>214210663</v>
      </c>
      <c r="D242" s="813">
        <v>-213430</v>
      </c>
      <c r="E242" s="376" t="s">
        <v>2</v>
      </c>
      <c r="F242" s="733">
        <v>214210663</v>
      </c>
      <c r="G242" s="780">
        <v>213430</v>
      </c>
      <c r="H242" s="948"/>
      <c r="I242" s="86"/>
    </row>
    <row r="243" spans="1:9" s="77" customFormat="1">
      <c r="A243" s="99"/>
      <c r="B243" s="376" t="s">
        <v>12</v>
      </c>
      <c r="C243" s="626">
        <v>74338395</v>
      </c>
      <c r="D243" s="813">
        <v>0</v>
      </c>
      <c r="E243" s="376" t="s">
        <v>12</v>
      </c>
      <c r="F243" s="733">
        <v>74338395</v>
      </c>
      <c r="G243" s="780">
        <v>0</v>
      </c>
      <c r="H243" s="948"/>
      <c r="I243" s="86"/>
    </row>
    <row r="244" spans="1:9" s="77" customFormat="1">
      <c r="A244" s="99"/>
      <c r="B244" s="376" t="s">
        <v>13</v>
      </c>
      <c r="C244" s="626">
        <v>50236637</v>
      </c>
      <c r="D244" s="1405"/>
      <c r="E244" s="376" t="s">
        <v>13</v>
      </c>
      <c r="F244" s="733">
        <v>50236637</v>
      </c>
      <c r="G244" s="780"/>
      <c r="H244" s="948"/>
      <c r="I244" s="86"/>
    </row>
    <row r="245" spans="1:9" s="77" customFormat="1">
      <c r="A245" s="99"/>
      <c r="B245" s="376" t="s">
        <v>35</v>
      </c>
      <c r="C245" s="626">
        <v>40432663</v>
      </c>
      <c r="D245" s="1405"/>
      <c r="E245" s="376" t="s">
        <v>35</v>
      </c>
      <c r="F245" s="733">
        <v>40432663</v>
      </c>
      <c r="G245" s="780"/>
      <c r="H245" s="948"/>
      <c r="I245" s="86"/>
    </row>
    <row r="246" spans="1:9" s="77" customFormat="1">
      <c r="A246" s="99"/>
      <c r="B246" s="376" t="s">
        <v>15</v>
      </c>
      <c r="C246" s="626">
        <v>24101758</v>
      </c>
      <c r="D246" s="1405"/>
      <c r="E246" s="376" t="s">
        <v>15</v>
      </c>
      <c r="F246" s="733">
        <v>24101758</v>
      </c>
      <c r="G246" s="780"/>
      <c r="H246" s="948"/>
      <c r="I246" s="86"/>
    </row>
    <row r="247" spans="1:9" s="77" customFormat="1">
      <c r="A247" s="99"/>
      <c r="B247" s="376" t="s">
        <v>117</v>
      </c>
      <c r="C247" s="626">
        <v>1481144</v>
      </c>
      <c r="D247" s="1405"/>
      <c r="E247" s="376" t="s">
        <v>117</v>
      </c>
      <c r="F247" s="733">
        <v>1481144</v>
      </c>
      <c r="G247" s="780"/>
      <c r="H247" s="948"/>
      <c r="I247" s="86"/>
    </row>
    <row r="248" spans="1:9" s="77" customFormat="1">
      <c r="A248" s="99"/>
      <c r="B248" s="376" t="s">
        <v>16</v>
      </c>
      <c r="C248" s="626">
        <v>46396808</v>
      </c>
      <c r="D248" s="813">
        <v>0</v>
      </c>
      <c r="E248" s="376" t="s">
        <v>16</v>
      </c>
      <c r="F248" s="733">
        <v>46396808</v>
      </c>
      <c r="G248" s="780">
        <v>213430</v>
      </c>
      <c r="H248" s="948"/>
      <c r="I248" s="86"/>
    </row>
    <row r="249" spans="1:9" s="77" customFormat="1">
      <c r="A249" s="99"/>
      <c r="B249" s="376" t="s">
        <v>17</v>
      </c>
      <c r="C249" s="654">
        <v>42718751</v>
      </c>
      <c r="D249" s="1406"/>
      <c r="E249" s="376" t="s">
        <v>17</v>
      </c>
      <c r="F249" s="720">
        <v>42718751</v>
      </c>
      <c r="G249" s="1430">
        <v>213430</v>
      </c>
      <c r="H249" s="948"/>
      <c r="I249" s="86"/>
    </row>
    <row r="250" spans="1:9" s="77" customFormat="1">
      <c r="A250" s="99"/>
      <c r="B250" s="376" t="s">
        <v>93</v>
      </c>
      <c r="C250" s="626">
        <v>3678057</v>
      </c>
      <c r="D250" s="1405"/>
      <c r="E250" s="376" t="s">
        <v>93</v>
      </c>
      <c r="F250" s="733">
        <v>3678057</v>
      </c>
      <c r="G250" s="780"/>
      <c r="H250" s="948"/>
      <c r="I250" s="86"/>
    </row>
    <row r="251" spans="1:9" s="77" customFormat="1" ht="26.4">
      <c r="A251" s="99"/>
      <c r="B251" s="376" t="s">
        <v>115</v>
      </c>
      <c r="C251" s="626">
        <v>22766</v>
      </c>
      <c r="D251" s="813">
        <v>0</v>
      </c>
      <c r="E251" s="376" t="s">
        <v>115</v>
      </c>
      <c r="F251" s="733">
        <v>22766</v>
      </c>
      <c r="G251" s="780">
        <v>0</v>
      </c>
      <c r="H251" s="948"/>
      <c r="I251" s="86"/>
    </row>
    <row r="252" spans="1:9" s="77" customFormat="1">
      <c r="A252" s="99"/>
      <c r="B252" s="1360" t="s">
        <v>38</v>
      </c>
      <c r="C252" s="626">
        <v>22766</v>
      </c>
      <c r="D252" s="1405"/>
      <c r="E252" s="1360" t="s">
        <v>38</v>
      </c>
      <c r="F252" s="733">
        <v>22766</v>
      </c>
      <c r="G252" s="780"/>
      <c r="H252" s="948"/>
      <c r="I252" s="86"/>
    </row>
    <row r="253" spans="1:9" s="77" customFormat="1">
      <c r="A253" s="99"/>
      <c r="B253" s="376" t="s">
        <v>19</v>
      </c>
      <c r="C253" s="626">
        <v>91971550</v>
      </c>
      <c r="D253" s="813">
        <v>-213430</v>
      </c>
      <c r="E253" s="376" t="s">
        <v>19</v>
      </c>
      <c r="F253" s="733">
        <v>91971550</v>
      </c>
      <c r="G253" s="780"/>
      <c r="H253" s="948"/>
      <c r="I253" s="86"/>
    </row>
    <row r="254" spans="1:9" s="77" customFormat="1" ht="26.4">
      <c r="A254" s="99"/>
      <c r="B254" s="411" t="s">
        <v>51</v>
      </c>
      <c r="C254" s="626">
        <v>91971550</v>
      </c>
      <c r="D254" s="813">
        <v>-213430</v>
      </c>
      <c r="E254" s="411" t="s">
        <v>51</v>
      </c>
      <c r="F254" s="733">
        <v>91971550</v>
      </c>
      <c r="G254" s="780">
        <v>0</v>
      </c>
      <c r="H254" s="948"/>
      <c r="I254" s="86"/>
    </row>
    <row r="255" spans="1:9" s="77" customFormat="1" ht="26.4">
      <c r="A255" s="99"/>
      <c r="B255" s="411" t="s">
        <v>52</v>
      </c>
      <c r="C255" s="626">
        <v>17453238</v>
      </c>
      <c r="D255" s="1408">
        <v>-213430</v>
      </c>
      <c r="E255" s="411" t="s">
        <v>52</v>
      </c>
      <c r="F255" s="733">
        <v>17453238</v>
      </c>
      <c r="G255" s="1361"/>
      <c r="H255" s="948"/>
      <c r="I255" s="86"/>
    </row>
    <row r="256" spans="1:9" s="77" customFormat="1" ht="39.6">
      <c r="A256" s="99"/>
      <c r="B256" s="1362" t="s">
        <v>191</v>
      </c>
      <c r="C256" s="626">
        <v>74518312</v>
      </c>
      <c r="D256" s="1408"/>
      <c r="E256" s="1362" t="s">
        <v>191</v>
      </c>
      <c r="F256" s="733">
        <v>74518312</v>
      </c>
      <c r="G256" s="1361"/>
      <c r="H256" s="948"/>
      <c r="I256" s="86"/>
    </row>
    <row r="257" spans="1:9" s="77" customFormat="1">
      <c r="A257" s="99"/>
      <c r="B257" s="376" t="s">
        <v>3</v>
      </c>
      <c r="C257" s="626">
        <v>10749848</v>
      </c>
      <c r="D257" s="813">
        <v>0</v>
      </c>
      <c r="E257" s="376" t="s">
        <v>3</v>
      </c>
      <c r="F257" s="733">
        <v>10749848</v>
      </c>
      <c r="G257" s="780">
        <v>0</v>
      </c>
      <c r="H257" s="948"/>
      <c r="I257" s="86"/>
    </row>
    <row r="258" spans="1:9" s="77" customFormat="1">
      <c r="A258" s="99"/>
      <c r="B258" s="376" t="s">
        <v>20</v>
      </c>
      <c r="C258" s="626">
        <v>6263997</v>
      </c>
      <c r="D258" s="1405"/>
      <c r="E258" s="376" t="s">
        <v>20</v>
      </c>
      <c r="F258" s="733">
        <v>6263997</v>
      </c>
      <c r="G258" s="780"/>
      <c r="H258" s="948"/>
      <c r="I258" s="86"/>
    </row>
    <row r="259" spans="1:9" s="77" customFormat="1">
      <c r="A259" s="99"/>
      <c r="B259" s="411" t="s">
        <v>55</v>
      </c>
      <c r="C259" s="626">
        <v>4485851</v>
      </c>
      <c r="D259" s="813">
        <v>0</v>
      </c>
      <c r="E259" s="411" t="s">
        <v>55</v>
      </c>
      <c r="F259" s="733">
        <v>4485851</v>
      </c>
      <c r="G259" s="780">
        <v>0</v>
      </c>
      <c r="H259" s="948"/>
      <c r="I259" s="86"/>
    </row>
    <row r="260" spans="1:9" s="77" customFormat="1" ht="26.4">
      <c r="A260" s="99"/>
      <c r="B260" s="411" t="s">
        <v>56</v>
      </c>
      <c r="C260" s="626">
        <v>4485851</v>
      </c>
      <c r="D260" s="813">
        <v>0</v>
      </c>
      <c r="E260" s="411" t="s">
        <v>56</v>
      </c>
      <c r="F260" s="733">
        <v>4485851</v>
      </c>
      <c r="G260" s="780">
        <v>0</v>
      </c>
      <c r="H260" s="948"/>
      <c r="I260" s="86"/>
    </row>
    <row r="261" spans="1:9" s="77" customFormat="1" ht="26.4">
      <c r="A261" s="99"/>
      <c r="B261" s="411" t="s">
        <v>110</v>
      </c>
      <c r="C261" s="626">
        <v>4485851</v>
      </c>
      <c r="D261" s="813"/>
      <c r="E261" s="411" t="s">
        <v>110</v>
      </c>
      <c r="F261" s="733">
        <v>4485851</v>
      </c>
      <c r="G261" s="780"/>
      <c r="H261" s="948"/>
      <c r="I261" s="86"/>
    </row>
    <row r="262" spans="1:9" s="77" customFormat="1">
      <c r="A262" s="99"/>
      <c r="B262" s="1363" t="s">
        <v>21</v>
      </c>
      <c r="C262" s="1186">
        <v>1698989</v>
      </c>
      <c r="D262" s="1404">
        <v>0</v>
      </c>
      <c r="E262" s="1363" t="s">
        <v>21</v>
      </c>
      <c r="F262" s="955">
        <v>1698989</v>
      </c>
      <c r="G262" s="908">
        <v>0</v>
      </c>
      <c r="H262" s="948"/>
      <c r="I262" s="86"/>
    </row>
    <row r="263" spans="1:9" s="77" customFormat="1">
      <c r="A263" s="99"/>
      <c r="B263" s="1363" t="s">
        <v>23</v>
      </c>
      <c r="C263" s="1186">
        <v>-1698989</v>
      </c>
      <c r="D263" s="1404"/>
      <c r="E263" s="1363" t="s">
        <v>23</v>
      </c>
      <c r="F263" s="955">
        <v>-1698989</v>
      </c>
      <c r="G263" s="908"/>
      <c r="H263" s="948"/>
      <c r="I263" s="86"/>
    </row>
    <row r="264" spans="1:9" s="77" customFormat="1">
      <c r="A264" s="99"/>
      <c r="B264" s="411" t="s">
        <v>312</v>
      </c>
      <c r="C264" s="1186">
        <v>-3747924</v>
      </c>
      <c r="D264" s="1404">
        <v>0</v>
      </c>
      <c r="E264" s="411" t="s">
        <v>312</v>
      </c>
      <c r="F264" s="955">
        <v>-3747924</v>
      </c>
      <c r="G264" s="908">
        <v>0</v>
      </c>
      <c r="H264" s="948"/>
      <c r="I264" s="86"/>
    </row>
    <row r="265" spans="1:9" s="77" customFormat="1">
      <c r="A265" s="99"/>
      <c r="B265" s="411" t="s">
        <v>313</v>
      </c>
      <c r="C265" s="1186">
        <v>-3747924</v>
      </c>
      <c r="D265" s="1404"/>
      <c r="E265" s="411" t="s">
        <v>313</v>
      </c>
      <c r="F265" s="955">
        <v>-3747924</v>
      </c>
      <c r="G265" s="908"/>
      <c r="H265" s="948"/>
      <c r="I265" s="86"/>
    </row>
    <row r="266" spans="1:9" s="77" customFormat="1">
      <c r="A266" s="99"/>
      <c r="B266" s="411" t="s">
        <v>119</v>
      </c>
      <c r="C266" s="1186">
        <v>2048935</v>
      </c>
      <c r="D266" s="1404">
        <v>0</v>
      </c>
      <c r="E266" s="411" t="s">
        <v>119</v>
      </c>
      <c r="F266" s="955">
        <v>2048935</v>
      </c>
      <c r="G266" s="908">
        <v>0</v>
      </c>
      <c r="H266" s="948"/>
      <c r="I266" s="86"/>
    </row>
    <row r="267" spans="1:9" s="77" customFormat="1" ht="13.8" thickBot="1">
      <c r="A267" s="99"/>
      <c r="B267" s="412" t="s">
        <v>314</v>
      </c>
      <c r="C267" s="1410">
        <v>2048935</v>
      </c>
      <c r="D267" s="1411"/>
      <c r="E267" s="412" t="s">
        <v>314</v>
      </c>
      <c r="F267" s="1367">
        <v>2048935</v>
      </c>
      <c r="G267" s="709"/>
      <c r="H267" s="948"/>
      <c r="I267" s="86"/>
    </row>
    <row r="268" spans="1:9" s="77" customFormat="1">
      <c r="A268" s="99"/>
      <c r="B268" s="635" t="s">
        <v>88</v>
      </c>
      <c r="C268" s="636"/>
      <c r="D268" s="637"/>
      <c r="E268" s="635" t="s">
        <v>88</v>
      </c>
      <c r="F268" s="1335"/>
      <c r="G268" s="1336"/>
      <c r="H268" s="948"/>
      <c r="I268" s="86"/>
    </row>
    <row r="269" spans="1:9" s="77" customFormat="1">
      <c r="A269" s="99"/>
      <c r="B269" s="375" t="s">
        <v>4</v>
      </c>
      <c r="C269" s="1185">
        <v>236515450</v>
      </c>
      <c r="D269" s="816">
        <v>-213430</v>
      </c>
      <c r="E269" s="375" t="s">
        <v>4</v>
      </c>
      <c r="F269" s="706">
        <v>236515450</v>
      </c>
      <c r="G269" s="1403">
        <v>213430</v>
      </c>
      <c r="H269" s="948"/>
      <c r="I269" s="86"/>
    </row>
    <row r="270" spans="1:9" s="77" customFormat="1">
      <c r="A270" s="99"/>
      <c r="B270" s="376" t="s">
        <v>5</v>
      </c>
      <c r="C270" s="1186">
        <v>7539412</v>
      </c>
      <c r="D270" s="1404"/>
      <c r="E270" s="376" t="s">
        <v>5</v>
      </c>
      <c r="F270" s="955">
        <v>7539412</v>
      </c>
      <c r="G270" s="1431"/>
      <c r="H270" s="948"/>
      <c r="I270" s="86"/>
    </row>
    <row r="271" spans="1:9" s="77" customFormat="1">
      <c r="A271" s="99"/>
      <c r="B271" s="376" t="s">
        <v>10</v>
      </c>
      <c r="C271" s="626">
        <v>228976038</v>
      </c>
      <c r="D271" s="813">
        <v>-213430</v>
      </c>
      <c r="E271" s="376" t="s">
        <v>10</v>
      </c>
      <c r="F271" s="733">
        <v>228976038</v>
      </c>
      <c r="G271" s="782">
        <v>213430</v>
      </c>
      <c r="H271" s="948"/>
      <c r="I271" s="86"/>
    </row>
    <row r="272" spans="1:9" s="77" customFormat="1">
      <c r="A272" s="99"/>
      <c r="B272" s="376" t="s">
        <v>11</v>
      </c>
      <c r="C272" s="626">
        <v>228976038</v>
      </c>
      <c r="D272" s="813">
        <v>-213430</v>
      </c>
      <c r="E272" s="376" t="s">
        <v>11</v>
      </c>
      <c r="F272" s="733">
        <v>228976038</v>
      </c>
      <c r="G272" s="782">
        <v>213430</v>
      </c>
      <c r="H272" s="948"/>
      <c r="I272" s="86"/>
    </row>
    <row r="273" spans="1:9" s="77" customFormat="1">
      <c r="A273" s="99"/>
      <c r="B273" s="375" t="s">
        <v>1</v>
      </c>
      <c r="C273" s="624">
        <v>234593579</v>
      </c>
      <c r="D273" s="817">
        <v>-213430</v>
      </c>
      <c r="E273" s="375" t="s">
        <v>1</v>
      </c>
      <c r="F273" s="731">
        <v>234593579</v>
      </c>
      <c r="G273" s="1338">
        <v>213430</v>
      </c>
      <c r="H273" s="948"/>
      <c r="I273" s="86"/>
    </row>
    <row r="274" spans="1:9" s="77" customFormat="1">
      <c r="A274" s="99"/>
      <c r="B274" s="376" t="s">
        <v>2</v>
      </c>
      <c r="C274" s="626">
        <v>225789165</v>
      </c>
      <c r="D274" s="813">
        <v>-213430</v>
      </c>
      <c r="E274" s="376" t="s">
        <v>2</v>
      </c>
      <c r="F274" s="733">
        <v>225789165</v>
      </c>
      <c r="G274" s="782">
        <v>213430</v>
      </c>
      <c r="H274" s="948"/>
      <c r="I274" s="86"/>
    </row>
    <row r="275" spans="1:9" s="77" customFormat="1">
      <c r="A275" s="99"/>
      <c r="B275" s="376" t="s">
        <v>12</v>
      </c>
      <c r="C275" s="626">
        <v>77666587</v>
      </c>
      <c r="D275" s="813">
        <v>0</v>
      </c>
      <c r="E275" s="376" t="s">
        <v>12</v>
      </c>
      <c r="F275" s="733">
        <v>77666587</v>
      </c>
      <c r="G275" s="782">
        <v>0</v>
      </c>
      <c r="H275" s="948"/>
      <c r="I275" s="86"/>
    </row>
    <row r="276" spans="1:9" s="77" customFormat="1">
      <c r="A276" s="99"/>
      <c r="B276" s="376" t="s">
        <v>13</v>
      </c>
      <c r="C276" s="626">
        <v>50664374</v>
      </c>
      <c r="D276" s="1405"/>
      <c r="E276" s="376" t="s">
        <v>13</v>
      </c>
      <c r="F276" s="733">
        <v>50664374</v>
      </c>
      <c r="G276" s="782"/>
      <c r="H276" s="948"/>
      <c r="I276" s="86"/>
    </row>
    <row r="277" spans="1:9" s="77" customFormat="1">
      <c r="A277" s="99"/>
      <c r="B277" s="376" t="s">
        <v>35</v>
      </c>
      <c r="C277" s="626">
        <v>40797407</v>
      </c>
      <c r="D277" s="1405"/>
      <c r="E277" s="376" t="s">
        <v>35</v>
      </c>
      <c r="F277" s="733">
        <v>40797407</v>
      </c>
      <c r="G277" s="782"/>
      <c r="H277" s="948"/>
      <c r="I277" s="86"/>
    </row>
    <row r="278" spans="1:9" s="77" customFormat="1">
      <c r="A278" s="99"/>
      <c r="B278" s="376" t="s">
        <v>15</v>
      </c>
      <c r="C278" s="626">
        <v>27002213</v>
      </c>
      <c r="D278" s="1405"/>
      <c r="E278" s="376" t="s">
        <v>15</v>
      </c>
      <c r="F278" s="733">
        <v>27002213</v>
      </c>
      <c r="G278" s="782"/>
      <c r="H278" s="948"/>
      <c r="I278" s="86"/>
    </row>
    <row r="279" spans="1:9" s="77" customFormat="1">
      <c r="A279" s="99"/>
      <c r="B279" s="376" t="s">
        <v>117</v>
      </c>
      <c r="C279" s="626">
        <v>1770421</v>
      </c>
      <c r="D279" s="1405"/>
      <c r="E279" s="376" t="s">
        <v>117</v>
      </c>
      <c r="F279" s="733">
        <v>1770421</v>
      </c>
      <c r="G279" s="782"/>
      <c r="H279" s="948"/>
      <c r="I279" s="86"/>
    </row>
    <row r="280" spans="1:9" s="77" customFormat="1">
      <c r="A280" s="99"/>
      <c r="B280" s="376" t="s">
        <v>16</v>
      </c>
      <c r="C280" s="626">
        <v>45033744</v>
      </c>
      <c r="D280" s="813">
        <v>0</v>
      </c>
      <c r="E280" s="376" t="s">
        <v>16</v>
      </c>
      <c r="F280" s="733">
        <v>45033744</v>
      </c>
      <c r="G280" s="782">
        <v>213430</v>
      </c>
      <c r="H280" s="948"/>
      <c r="I280" s="86"/>
    </row>
    <row r="281" spans="1:9" s="77" customFormat="1">
      <c r="A281" s="99"/>
      <c r="B281" s="376" t="s">
        <v>17</v>
      </c>
      <c r="C281" s="654">
        <v>41355687</v>
      </c>
      <c r="D281" s="1406"/>
      <c r="E281" s="376" t="s">
        <v>17</v>
      </c>
      <c r="F281" s="720">
        <v>41355687</v>
      </c>
      <c r="G281" s="776">
        <v>213430</v>
      </c>
      <c r="H281" s="948"/>
      <c r="I281" s="86"/>
    </row>
    <row r="282" spans="1:9" s="77" customFormat="1">
      <c r="A282" s="99"/>
      <c r="B282" s="376" t="s">
        <v>93</v>
      </c>
      <c r="C282" s="626">
        <v>3678057</v>
      </c>
      <c r="D282" s="1405"/>
      <c r="E282" s="376" t="s">
        <v>93</v>
      </c>
      <c r="F282" s="733">
        <v>3678057</v>
      </c>
      <c r="G282" s="782"/>
      <c r="H282" s="948"/>
      <c r="I282" s="86"/>
    </row>
    <row r="283" spans="1:9" s="77" customFormat="1" ht="26.4">
      <c r="A283" s="99"/>
      <c r="B283" s="376" t="s">
        <v>115</v>
      </c>
      <c r="C283" s="626">
        <v>82527</v>
      </c>
      <c r="D283" s="813">
        <v>0</v>
      </c>
      <c r="E283" s="376" t="s">
        <v>115</v>
      </c>
      <c r="F283" s="733">
        <v>82527</v>
      </c>
      <c r="G283" s="782">
        <v>0</v>
      </c>
      <c r="H283" s="948"/>
      <c r="I283" s="86"/>
    </row>
    <row r="284" spans="1:9" s="77" customFormat="1">
      <c r="A284" s="99"/>
      <c r="B284" s="1360" t="s">
        <v>38</v>
      </c>
      <c r="C284" s="626">
        <v>82527</v>
      </c>
      <c r="D284" s="1405"/>
      <c r="E284" s="1360" t="s">
        <v>38</v>
      </c>
      <c r="F284" s="733">
        <v>82527</v>
      </c>
      <c r="G284" s="782"/>
      <c r="H284" s="948"/>
      <c r="I284" s="86"/>
    </row>
    <row r="285" spans="1:9" s="77" customFormat="1">
      <c r="A285" s="99"/>
      <c r="B285" s="376" t="s">
        <v>19</v>
      </c>
      <c r="C285" s="626">
        <v>101235886</v>
      </c>
      <c r="D285" s="813">
        <v>-213430</v>
      </c>
      <c r="E285" s="376" t="s">
        <v>19</v>
      </c>
      <c r="F285" s="733">
        <v>101235886</v>
      </c>
      <c r="G285" s="782">
        <v>0</v>
      </c>
      <c r="H285" s="948"/>
      <c r="I285" s="86"/>
    </row>
    <row r="286" spans="1:9" s="77" customFormat="1" ht="26.4">
      <c r="A286" s="99"/>
      <c r="B286" s="411" t="s">
        <v>51</v>
      </c>
      <c r="C286" s="626">
        <v>101235886</v>
      </c>
      <c r="D286" s="813">
        <v>-213430</v>
      </c>
      <c r="E286" s="411" t="s">
        <v>51</v>
      </c>
      <c r="F286" s="733">
        <v>101235886</v>
      </c>
      <c r="G286" s="782">
        <v>0</v>
      </c>
      <c r="H286" s="948"/>
      <c r="I286" s="86"/>
    </row>
    <row r="287" spans="1:9" s="77" customFormat="1" ht="26.4">
      <c r="A287" s="99"/>
      <c r="B287" s="411" t="s">
        <v>52</v>
      </c>
      <c r="C287" s="626">
        <v>18856415</v>
      </c>
      <c r="D287" s="1408">
        <v>-213430</v>
      </c>
      <c r="E287" s="411" t="s">
        <v>52</v>
      </c>
      <c r="F287" s="733">
        <v>18856415</v>
      </c>
      <c r="G287" s="1432"/>
      <c r="H287" s="948"/>
      <c r="I287" s="86"/>
    </row>
    <row r="288" spans="1:9" s="77" customFormat="1" ht="39.6">
      <c r="A288" s="99"/>
      <c r="B288" s="411" t="s">
        <v>191</v>
      </c>
      <c r="C288" s="626">
        <v>82379471</v>
      </c>
      <c r="D288" s="1408"/>
      <c r="E288" s="411" t="s">
        <v>191</v>
      </c>
      <c r="F288" s="733">
        <v>82379471</v>
      </c>
      <c r="G288" s="1432"/>
      <c r="H288" s="948"/>
      <c r="I288" s="86"/>
    </row>
    <row r="289" spans="1:9" s="77" customFormat="1">
      <c r="A289" s="99"/>
      <c r="B289" s="376" t="s">
        <v>3</v>
      </c>
      <c r="C289" s="626">
        <v>8804414</v>
      </c>
      <c r="D289" s="813">
        <v>0</v>
      </c>
      <c r="E289" s="376" t="s">
        <v>3</v>
      </c>
      <c r="F289" s="733">
        <v>8804414</v>
      </c>
      <c r="G289" s="782">
        <v>0</v>
      </c>
      <c r="H289" s="948"/>
      <c r="I289" s="86"/>
    </row>
    <row r="290" spans="1:9" s="77" customFormat="1">
      <c r="A290" s="99"/>
      <c r="B290" s="376" t="s">
        <v>20</v>
      </c>
      <c r="C290" s="626">
        <v>4318563</v>
      </c>
      <c r="D290" s="1405"/>
      <c r="E290" s="376" t="s">
        <v>20</v>
      </c>
      <c r="F290" s="733">
        <v>4318563</v>
      </c>
      <c r="G290" s="782"/>
      <c r="H290" s="948"/>
      <c r="I290" s="86"/>
    </row>
    <row r="291" spans="1:9" s="77" customFormat="1">
      <c r="A291" s="99"/>
      <c r="B291" s="411" t="s">
        <v>55</v>
      </c>
      <c r="C291" s="626">
        <v>4485851</v>
      </c>
      <c r="D291" s="813">
        <v>0</v>
      </c>
      <c r="E291" s="411" t="s">
        <v>55</v>
      </c>
      <c r="F291" s="733">
        <v>4485851</v>
      </c>
      <c r="G291" s="782">
        <v>0</v>
      </c>
      <c r="H291" s="948"/>
      <c r="I291" s="86"/>
    </row>
    <row r="292" spans="1:9" s="77" customFormat="1" ht="26.4">
      <c r="A292" s="99"/>
      <c r="B292" s="411" t="s">
        <v>56</v>
      </c>
      <c r="C292" s="626">
        <v>4485851</v>
      </c>
      <c r="D292" s="813">
        <v>0</v>
      </c>
      <c r="E292" s="411" t="s">
        <v>56</v>
      </c>
      <c r="F292" s="733">
        <v>4485851</v>
      </c>
      <c r="G292" s="782">
        <v>0</v>
      </c>
      <c r="H292" s="948"/>
      <c r="I292" s="86"/>
    </row>
    <row r="293" spans="1:9" s="77" customFormat="1" ht="26.4">
      <c r="A293" s="99"/>
      <c r="B293" s="411" t="s">
        <v>110</v>
      </c>
      <c r="C293" s="626">
        <v>4485851</v>
      </c>
      <c r="D293" s="813"/>
      <c r="E293" s="411" t="s">
        <v>110</v>
      </c>
      <c r="F293" s="733">
        <v>4485851</v>
      </c>
      <c r="G293" s="782"/>
      <c r="H293" s="948"/>
      <c r="I293" s="86"/>
    </row>
    <row r="294" spans="1:9" s="77" customFormat="1">
      <c r="A294" s="99"/>
      <c r="B294" s="1363" t="s">
        <v>21</v>
      </c>
      <c r="C294" s="1186">
        <v>1921871</v>
      </c>
      <c r="D294" s="1404">
        <v>0</v>
      </c>
      <c r="E294" s="1363" t="s">
        <v>21</v>
      </c>
      <c r="F294" s="955">
        <v>1921871</v>
      </c>
      <c r="G294" s="1431">
        <v>0</v>
      </c>
      <c r="H294" s="948"/>
      <c r="I294" s="86"/>
    </row>
    <row r="295" spans="1:9" s="77" customFormat="1">
      <c r="A295" s="99"/>
      <c r="B295" s="1363" t="s">
        <v>23</v>
      </c>
      <c r="C295" s="1186">
        <v>-1921871</v>
      </c>
      <c r="D295" s="1404"/>
      <c r="E295" s="1363" t="s">
        <v>23</v>
      </c>
      <c r="F295" s="955">
        <v>-1921871</v>
      </c>
      <c r="G295" s="1431"/>
      <c r="H295" s="948"/>
      <c r="I295" s="86"/>
    </row>
    <row r="296" spans="1:9" s="77" customFormat="1">
      <c r="A296" s="99"/>
      <c r="B296" s="411" t="s">
        <v>312</v>
      </c>
      <c r="C296" s="1186">
        <v>-3970806</v>
      </c>
      <c r="D296" s="1404">
        <v>0</v>
      </c>
      <c r="E296" s="411" t="s">
        <v>312</v>
      </c>
      <c r="F296" s="955">
        <v>-3970806</v>
      </c>
      <c r="G296" s="1431">
        <v>0</v>
      </c>
      <c r="H296" s="948"/>
      <c r="I296" s="86"/>
    </row>
    <row r="297" spans="1:9" s="77" customFormat="1">
      <c r="A297" s="99"/>
      <c r="B297" s="411" t="s">
        <v>313</v>
      </c>
      <c r="C297" s="1186">
        <v>-3970806</v>
      </c>
      <c r="D297" s="1404"/>
      <c r="E297" s="411" t="s">
        <v>313</v>
      </c>
      <c r="F297" s="955">
        <v>-3970806</v>
      </c>
      <c r="G297" s="1431"/>
      <c r="H297" s="948"/>
      <c r="I297" s="86"/>
    </row>
    <row r="298" spans="1:9" s="77" customFormat="1">
      <c r="A298" s="99"/>
      <c r="B298" s="411" t="s">
        <v>119</v>
      </c>
      <c r="C298" s="1186">
        <v>2048935</v>
      </c>
      <c r="D298" s="1404">
        <v>0</v>
      </c>
      <c r="E298" s="411" t="s">
        <v>119</v>
      </c>
      <c r="F298" s="955">
        <v>2048935</v>
      </c>
      <c r="G298" s="1431">
        <v>0</v>
      </c>
      <c r="H298" s="948"/>
      <c r="I298" s="86"/>
    </row>
    <row r="299" spans="1:9" s="77" customFormat="1" ht="13.8" thickBot="1">
      <c r="A299" s="99"/>
      <c r="B299" s="412" t="s">
        <v>314</v>
      </c>
      <c r="C299" s="1410">
        <v>2048935</v>
      </c>
      <c r="D299" s="1411"/>
      <c r="E299" s="412" t="s">
        <v>314</v>
      </c>
      <c r="F299" s="1367">
        <v>2048935</v>
      </c>
      <c r="G299" s="1433"/>
      <c r="H299" s="948"/>
      <c r="I299" s="86"/>
    </row>
    <row r="300" spans="1:9" s="77" customFormat="1">
      <c r="A300" s="99"/>
      <c r="B300" s="635" t="s">
        <v>189</v>
      </c>
      <c r="C300" s="636"/>
      <c r="D300" s="637"/>
      <c r="E300" s="635" t="s">
        <v>189</v>
      </c>
      <c r="F300" s="1335"/>
      <c r="G300" s="1336"/>
      <c r="H300" s="948"/>
      <c r="I300" s="86"/>
    </row>
    <row r="301" spans="1:9" s="77" customFormat="1">
      <c r="A301" s="99"/>
      <c r="B301" s="375" t="s">
        <v>4</v>
      </c>
      <c r="C301" s="1185">
        <v>221215200</v>
      </c>
      <c r="D301" s="816">
        <v>-213430</v>
      </c>
      <c r="E301" s="375" t="s">
        <v>4</v>
      </c>
      <c r="F301" s="1434">
        <v>221215200</v>
      </c>
      <c r="G301" s="1403">
        <v>213430</v>
      </c>
      <c r="H301" s="948"/>
      <c r="I301" s="86"/>
    </row>
    <row r="302" spans="1:9" s="77" customFormat="1">
      <c r="A302" s="99"/>
      <c r="B302" s="376" t="s">
        <v>5</v>
      </c>
      <c r="C302" s="1186">
        <v>7518069</v>
      </c>
      <c r="D302" s="1404"/>
      <c r="E302" s="376" t="s">
        <v>5</v>
      </c>
      <c r="F302" s="1435">
        <v>7518069</v>
      </c>
      <c r="G302" s="1431"/>
      <c r="H302" s="948"/>
      <c r="I302" s="86"/>
    </row>
    <row r="303" spans="1:9" s="77" customFormat="1">
      <c r="A303" s="99"/>
      <c r="B303" s="376" t="s">
        <v>10</v>
      </c>
      <c r="C303" s="626">
        <v>213697131</v>
      </c>
      <c r="D303" s="813">
        <v>-213430</v>
      </c>
      <c r="E303" s="376" t="s">
        <v>10</v>
      </c>
      <c r="F303" s="740">
        <v>213697131</v>
      </c>
      <c r="G303" s="782">
        <v>213430</v>
      </c>
      <c r="H303" s="948"/>
      <c r="I303" s="86"/>
    </row>
    <row r="304" spans="1:9" s="77" customFormat="1">
      <c r="A304" s="99"/>
      <c r="B304" s="376" t="s">
        <v>11</v>
      </c>
      <c r="C304" s="626">
        <v>213697131</v>
      </c>
      <c r="D304" s="813">
        <v>-213430</v>
      </c>
      <c r="E304" s="376" t="s">
        <v>11</v>
      </c>
      <c r="F304" s="740">
        <v>213697131</v>
      </c>
      <c r="G304" s="782">
        <v>213430</v>
      </c>
      <c r="H304" s="948"/>
      <c r="I304" s="86"/>
    </row>
    <row r="305" spans="1:9" s="77" customFormat="1">
      <c r="A305" s="99"/>
      <c r="B305" s="375" t="s">
        <v>1</v>
      </c>
      <c r="C305" s="624">
        <v>219020652</v>
      </c>
      <c r="D305" s="817">
        <v>-213430</v>
      </c>
      <c r="E305" s="375" t="s">
        <v>1</v>
      </c>
      <c r="F305" s="760">
        <v>219020652</v>
      </c>
      <c r="G305" s="1338">
        <v>213430</v>
      </c>
      <c r="H305" s="948"/>
      <c r="I305" s="86"/>
    </row>
    <row r="306" spans="1:9" s="77" customFormat="1">
      <c r="A306" s="99"/>
      <c r="B306" s="376" t="s">
        <v>2</v>
      </c>
      <c r="C306" s="626">
        <v>213320418</v>
      </c>
      <c r="D306" s="813">
        <v>-213430</v>
      </c>
      <c r="E306" s="376" t="s">
        <v>2</v>
      </c>
      <c r="F306" s="740">
        <v>213320418</v>
      </c>
      <c r="G306" s="782">
        <v>213430</v>
      </c>
      <c r="H306" s="948"/>
      <c r="I306" s="86"/>
    </row>
    <row r="307" spans="1:9" s="77" customFormat="1">
      <c r="A307" s="99"/>
      <c r="B307" s="376" t="s">
        <v>12</v>
      </c>
      <c r="C307" s="626">
        <v>73778405</v>
      </c>
      <c r="D307" s="813">
        <v>0</v>
      </c>
      <c r="E307" s="376" t="s">
        <v>12</v>
      </c>
      <c r="F307" s="740">
        <v>73778405</v>
      </c>
      <c r="G307" s="782">
        <v>0</v>
      </c>
      <c r="H307" s="948"/>
      <c r="I307" s="86"/>
    </row>
    <row r="308" spans="1:9" s="77" customFormat="1">
      <c r="A308" s="99"/>
      <c r="B308" s="376" t="s">
        <v>13</v>
      </c>
      <c r="C308" s="626">
        <v>50121470</v>
      </c>
      <c r="D308" s="1405"/>
      <c r="E308" s="376" t="s">
        <v>13</v>
      </c>
      <c r="F308" s="740">
        <v>50121470</v>
      </c>
      <c r="G308" s="782"/>
      <c r="H308" s="948"/>
      <c r="I308" s="86"/>
    </row>
    <row r="309" spans="1:9" s="77" customFormat="1">
      <c r="A309" s="99"/>
      <c r="B309" s="376" t="s">
        <v>35</v>
      </c>
      <c r="C309" s="626">
        <v>40453669</v>
      </c>
      <c r="D309" s="1405"/>
      <c r="E309" s="376" t="s">
        <v>35</v>
      </c>
      <c r="F309" s="740">
        <v>40453669</v>
      </c>
      <c r="G309" s="782"/>
      <c r="H309" s="948"/>
      <c r="I309" s="86"/>
    </row>
    <row r="310" spans="1:9" s="77" customFormat="1">
      <c r="A310" s="99"/>
      <c r="B310" s="376" t="s">
        <v>15</v>
      </c>
      <c r="C310" s="626">
        <v>23656935</v>
      </c>
      <c r="D310" s="1405"/>
      <c r="E310" s="376" t="s">
        <v>15</v>
      </c>
      <c r="F310" s="740">
        <v>23656935</v>
      </c>
      <c r="G310" s="782"/>
      <c r="H310" s="948"/>
      <c r="I310" s="86"/>
    </row>
    <row r="311" spans="1:9" s="77" customFormat="1">
      <c r="A311" s="99"/>
      <c r="B311" s="376" t="s">
        <v>117</v>
      </c>
      <c r="C311" s="626">
        <v>2001678</v>
      </c>
      <c r="D311" s="1405"/>
      <c r="E311" s="376" t="s">
        <v>117</v>
      </c>
      <c r="F311" s="740">
        <v>2001678</v>
      </c>
      <c r="G311" s="782"/>
      <c r="H311" s="948"/>
      <c r="I311" s="86"/>
    </row>
    <row r="312" spans="1:9" s="77" customFormat="1">
      <c r="A312" s="99"/>
      <c r="B312" s="376" t="s">
        <v>16</v>
      </c>
      <c r="C312" s="626">
        <v>30774454</v>
      </c>
      <c r="D312" s="813">
        <v>0</v>
      </c>
      <c r="E312" s="376" t="s">
        <v>16</v>
      </c>
      <c r="F312" s="740">
        <v>30774454</v>
      </c>
      <c r="G312" s="782">
        <v>213430</v>
      </c>
      <c r="H312" s="948"/>
      <c r="I312" s="86"/>
    </row>
    <row r="313" spans="1:9" s="77" customFormat="1">
      <c r="A313" s="99"/>
      <c r="B313" s="376" t="s">
        <v>17</v>
      </c>
      <c r="C313" s="654">
        <v>27096397</v>
      </c>
      <c r="D313" s="1406"/>
      <c r="E313" s="376" t="s">
        <v>17</v>
      </c>
      <c r="F313" s="722">
        <v>27096397</v>
      </c>
      <c r="G313" s="776">
        <v>213430</v>
      </c>
      <c r="H313" s="948"/>
      <c r="I313" s="86"/>
    </row>
    <row r="314" spans="1:9" s="77" customFormat="1">
      <c r="A314" s="99"/>
      <c r="B314" s="376" t="s">
        <v>93</v>
      </c>
      <c r="C314" s="626">
        <v>3678057</v>
      </c>
      <c r="D314" s="1405"/>
      <c r="E314" s="376" t="s">
        <v>93</v>
      </c>
      <c r="F314" s="740">
        <v>3678057</v>
      </c>
      <c r="G314" s="782"/>
      <c r="H314" s="948"/>
      <c r="I314" s="86"/>
    </row>
    <row r="315" spans="1:9" s="77" customFormat="1" ht="26.4">
      <c r="A315" s="99"/>
      <c r="B315" s="376" t="s">
        <v>115</v>
      </c>
      <c r="C315" s="626">
        <v>180177</v>
      </c>
      <c r="D315" s="813">
        <v>0</v>
      </c>
      <c r="E315" s="376" t="s">
        <v>115</v>
      </c>
      <c r="F315" s="740">
        <v>180177</v>
      </c>
      <c r="G315" s="782">
        <v>0</v>
      </c>
      <c r="H315" s="948"/>
      <c r="I315" s="86"/>
    </row>
    <row r="316" spans="1:9" s="77" customFormat="1">
      <c r="A316" s="99"/>
      <c r="B316" s="1360" t="s">
        <v>38</v>
      </c>
      <c r="C316" s="626">
        <v>180177</v>
      </c>
      <c r="D316" s="1405"/>
      <c r="E316" s="1360" t="s">
        <v>38</v>
      </c>
      <c r="F316" s="740">
        <v>180177</v>
      </c>
      <c r="G316" s="782"/>
      <c r="H316" s="948"/>
      <c r="I316" s="86"/>
    </row>
    <row r="317" spans="1:9" s="77" customFormat="1">
      <c r="A317" s="99"/>
      <c r="B317" s="376" t="s">
        <v>19</v>
      </c>
      <c r="C317" s="626">
        <v>106585704</v>
      </c>
      <c r="D317" s="813">
        <v>-213430</v>
      </c>
      <c r="E317" s="376" t="s">
        <v>19</v>
      </c>
      <c r="F317" s="740">
        <v>106585704</v>
      </c>
      <c r="G317" s="782">
        <v>0</v>
      </c>
      <c r="H317" s="948"/>
      <c r="I317" s="86"/>
    </row>
    <row r="318" spans="1:9" s="77" customFormat="1" ht="26.4">
      <c r="A318" s="99"/>
      <c r="B318" s="411" t="s">
        <v>51</v>
      </c>
      <c r="C318" s="626">
        <v>106585704</v>
      </c>
      <c r="D318" s="813">
        <v>-213430</v>
      </c>
      <c r="E318" s="411" t="s">
        <v>51</v>
      </c>
      <c r="F318" s="740">
        <v>106585704</v>
      </c>
      <c r="G318" s="782">
        <v>0</v>
      </c>
      <c r="H318" s="948"/>
      <c r="I318" s="86"/>
    </row>
    <row r="319" spans="1:9" s="77" customFormat="1" ht="26.4">
      <c r="A319" s="99"/>
      <c r="B319" s="411" t="s">
        <v>52</v>
      </c>
      <c r="C319" s="626">
        <v>19937618</v>
      </c>
      <c r="D319" s="1408">
        <v>-213430</v>
      </c>
      <c r="E319" s="411" t="s">
        <v>52</v>
      </c>
      <c r="F319" s="740">
        <v>19937618</v>
      </c>
      <c r="G319" s="1432"/>
      <c r="H319" s="948"/>
      <c r="I319" s="86"/>
    </row>
    <row r="320" spans="1:9" s="77" customFormat="1" ht="39.6">
      <c r="A320" s="99"/>
      <c r="B320" s="411" t="s">
        <v>191</v>
      </c>
      <c r="C320" s="626">
        <v>86648086</v>
      </c>
      <c r="D320" s="1408"/>
      <c r="E320" s="411" t="s">
        <v>191</v>
      </c>
      <c r="F320" s="740">
        <v>86648086</v>
      </c>
      <c r="G320" s="1432"/>
      <c r="H320" s="948"/>
      <c r="I320" s="86"/>
    </row>
    <row r="321" spans="1:9" s="77" customFormat="1">
      <c r="A321" s="99"/>
      <c r="B321" s="376" t="s">
        <v>3</v>
      </c>
      <c r="C321" s="626">
        <v>5700234</v>
      </c>
      <c r="D321" s="813">
        <v>0</v>
      </c>
      <c r="E321" s="376" t="s">
        <v>3</v>
      </c>
      <c r="F321" s="740">
        <v>5700234</v>
      </c>
      <c r="G321" s="782">
        <v>0</v>
      </c>
      <c r="H321" s="948"/>
      <c r="I321" s="86"/>
    </row>
    <row r="322" spans="1:9" s="77" customFormat="1">
      <c r="A322" s="99"/>
      <c r="B322" s="376" t="s">
        <v>20</v>
      </c>
      <c r="C322" s="626">
        <v>1214383</v>
      </c>
      <c r="D322" s="1405"/>
      <c r="E322" s="376" t="s">
        <v>20</v>
      </c>
      <c r="F322" s="740">
        <v>1214383</v>
      </c>
      <c r="G322" s="782"/>
      <c r="H322" s="948"/>
      <c r="I322" s="86"/>
    </row>
    <row r="323" spans="1:9" s="77" customFormat="1">
      <c r="A323" s="99"/>
      <c r="B323" s="411" t="s">
        <v>55</v>
      </c>
      <c r="C323" s="626">
        <v>4485851</v>
      </c>
      <c r="D323" s="813">
        <v>0</v>
      </c>
      <c r="E323" s="411" t="s">
        <v>55</v>
      </c>
      <c r="F323" s="740">
        <v>4485851</v>
      </c>
      <c r="G323" s="782">
        <v>0</v>
      </c>
      <c r="H323" s="948"/>
      <c r="I323" s="86"/>
    </row>
    <row r="324" spans="1:9" s="77" customFormat="1" ht="26.4">
      <c r="A324" s="99"/>
      <c r="B324" s="411" t="s">
        <v>56</v>
      </c>
      <c r="C324" s="626">
        <v>4485851</v>
      </c>
      <c r="D324" s="813">
        <v>0</v>
      </c>
      <c r="E324" s="411" t="s">
        <v>56</v>
      </c>
      <c r="F324" s="740">
        <v>4485851</v>
      </c>
      <c r="G324" s="782">
        <v>0</v>
      </c>
      <c r="H324" s="948"/>
      <c r="I324" s="86"/>
    </row>
    <row r="325" spans="1:9" s="77" customFormat="1" ht="26.4">
      <c r="A325" s="99"/>
      <c r="B325" s="411" t="s">
        <v>110</v>
      </c>
      <c r="C325" s="626">
        <v>4485851</v>
      </c>
      <c r="D325" s="813"/>
      <c r="E325" s="411" t="s">
        <v>110</v>
      </c>
      <c r="F325" s="740">
        <v>4485851</v>
      </c>
      <c r="G325" s="782"/>
      <c r="H325" s="948"/>
      <c r="I325" s="86"/>
    </row>
    <row r="326" spans="1:9" s="77" customFormat="1">
      <c r="A326" s="99"/>
      <c r="B326" s="1363" t="s">
        <v>21</v>
      </c>
      <c r="C326" s="1186">
        <v>2194548</v>
      </c>
      <c r="D326" s="1404">
        <v>0</v>
      </c>
      <c r="E326" s="1363" t="s">
        <v>21</v>
      </c>
      <c r="F326" s="1435">
        <v>2194548</v>
      </c>
      <c r="G326" s="1431">
        <v>0</v>
      </c>
      <c r="H326" s="948"/>
      <c r="I326" s="86"/>
    </row>
    <row r="327" spans="1:9" s="77" customFormat="1">
      <c r="A327" s="99"/>
      <c r="B327" s="1363" t="s">
        <v>23</v>
      </c>
      <c r="C327" s="1186">
        <v>-2194548</v>
      </c>
      <c r="D327" s="1404"/>
      <c r="E327" s="1363" t="s">
        <v>23</v>
      </c>
      <c r="F327" s="1435">
        <v>-2194548</v>
      </c>
      <c r="G327" s="1431"/>
      <c r="H327" s="948"/>
      <c r="I327" s="86"/>
    </row>
    <row r="328" spans="1:9" s="77" customFormat="1">
      <c r="A328" s="99"/>
      <c r="B328" s="411" t="s">
        <v>312</v>
      </c>
      <c r="C328" s="1186">
        <v>-4243483</v>
      </c>
      <c r="D328" s="1404">
        <v>0</v>
      </c>
      <c r="E328" s="411" t="s">
        <v>312</v>
      </c>
      <c r="F328" s="1435">
        <v>-4243483</v>
      </c>
      <c r="G328" s="1431">
        <v>0</v>
      </c>
      <c r="H328" s="948"/>
      <c r="I328" s="86"/>
    </row>
    <row r="329" spans="1:9" s="77" customFormat="1">
      <c r="A329" s="99"/>
      <c r="B329" s="411" t="s">
        <v>313</v>
      </c>
      <c r="C329" s="1186">
        <v>-4243483</v>
      </c>
      <c r="D329" s="1404"/>
      <c r="E329" s="411" t="s">
        <v>313</v>
      </c>
      <c r="F329" s="1435">
        <v>-4243483</v>
      </c>
      <c r="G329" s="1431"/>
      <c r="H329" s="948"/>
      <c r="I329" s="86"/>
    </row>
    <row r="330" spans="1:9" s="77" customFormat="1">
      <c r="A330" s="99"/>
      <c r="B330" s="411" t="s">
        <v>119</v>
      </c>
      <c r="C330" s="1186">
        <v>2048935</v>
      </c>
      <c r="D330" s="1404">
        <v>0</v>
      </c>
      <c r="E330" s="411" t="s">
        <v>119</v>
      </c>
      <c r="F330" s="1435">
        <v>2048935</v>
      </c>
      <c r="G330" s="1431">
        <v>0</v>
      </c>
      <c r="H330" s="948"/>
      <c r="I330" s="86"/>
    </row>
    <row r="331" spans="1:9" s="77" customFormat="1" ht="13.8" thickBot="1">
      <c r="A331" s="99"/>
      <c r="B331" s="412" t="s">
        <v>314</v>
      </c>
      <c r="C331" s="1410">
        <v>2048935</v>
      </c>
      <c r="D331" s="1411"/>
      <c r="E331" s="412" t="s">
        <v>314</v>
      </c>
      <c r="F331" s="1436">
        <v>2048935</v>
      </c>
      <c r="G331" s="1433"/>
      <c r="H331" s="948"/>
      <c r="I331" s="86"/>
    </row>
    <row r="332" spans="1:9" s="77" customFormat="1" ht="28.5" customHeight="1" thickBot="1">
      <c r="A332" s="99"/>
      <c r="B332" s="3772" t="s">
        <v>408</v>
      </c>
      <c r="C332" s="3773"/>
      <c r="D332" s="3773"/>
      <c r="E332" s="3773"/>
      <c r="F332" s="3773"/>
      <c r="G332" s="3774"/>
      <c r="H332" s="948"/>
      <c r="I332" s="86"/>
    </row>
    <row r="333" spans="1:9" s="77" customFormat="1">
      <c r="A333" s="99"/>
      <c r="B333" s="84"/>
      <c r="C333" s="85"/>
      <c r="D333" s="85"/>
      <c r="F333" s="121"/>
      <c r="G333" s="121"/>
      <c r="H333" s="948"/>
      <c r="I333" s="86"/>
    </row>
    <row r="334" spans="1:9" s="77" customFormat="1">
      <c r="A334" s="99"/>
      <c r="B334" s="3739" t="s">
        <v>231</v>
      </c>
      <c r="C334" s="3739"/>
      <c r="D334" s="85"/>
      <c r="F334" s="121"/>
      <c r="G334" s="121"/>
      <c r="H334" s="948"/>
      <c r="I334" s="86"/>
    </row>
    <row r="335" spans="1:9" s="77" customFormat="1" ht="13.8" thickBot="1">
      <c r="A335" s="99"/>
      <c r="B335" s="84"/>
      <c r="C335" s="85"/>
      <c r="D335" s="85"/>
      <c r="F335" s="121"/>
      <c r="G335" s="121"/>
      <c r="H335" s="948"/>
      <c r="I335" s="86"/>
    </row>
    <row r="336" spans="1:9" s="77" customFormat="1" ht="26.4">
      <c r="A336" s="547">
        <f>A213+1</f>
        <v>78</v>
      </c>
      <c r="B336" s="1330" t="s">
        <v>409</v>
      </c>
      <c r="C336" s="90"/>
      <c r="D336" s="627"/>
      <c r="E336" s="1437" t="s">
        <v>395</v>
      </c>
      <c r="F336" s="91"/>
      <c r="G336" s="1331"/>
      <c r="H336" s="1997" t="s">
        <v>106</v>
      </c>
      <c r="I336" s="86"/>
    </row>
    <row r="337" spans="1:9" s="77" customFormat="1">
      <c r="A337" s="99"/>
      <c r="B337" s="616" t="s">
        <v>22</v>
      </c>
      <c r="C337" s="617"/>
      <c r="D337" s="620"/>
      <c r="E337" s="619" t="s">
        <v>22</v>
      </c>
      <c r="F337" s="1332"/>
      <c r="G337" s="1333"/>
      <c r="H337" s="948"/>
      <c r="I337" s="86"/>
    </row>
    <row r="338" spans="1:9" s="77" customFormat="1" ht="39.6">
      <c r="A338" s="99"/>
      <c r="B338" s="1414" t="s">
        <v>410</v>
      </c>
      <c r="C338" s="636"/>
      <c r="D338" s="637"/>
      <c r="E338" s="1438" t="s">
        <v>406</v>
      </c>
      <c r="F338" s="1335"/>
      <c r="G338" s="1336"/>
      <c r="H338" s="948"/>
      <c r="I338" s="86"/>
    </row>
    <row r="339" spans="1:9" s="77" customFormat="1">
      <c r="A339" s="99"/>
      <c r="B339" s="124" t="s">
        <v>4</v>
      </c>
      <c r="C339" s="624">
        <f>C340</f>
        <v>231122620</v>
      </c>
      <c r="D339" s="813">
        <f>D340</f>
        <v>-631442</v>
      </c>
      <c r="E339" s="1439" t="s">
        <v>4</v>
      </c>
      <c r="F339" s="760">
        <f>F340</f>
        <v>17895154</v>
      </c>
      <c r="G339" s="1338">
        <f>G340</f>
        <v>631442</v>
      </c>
      <c r="H339" s="948"/>
      <c r="I339" s="86"/>
    </row>
    <row r="340" spans="1:9" s="77" customFormat="1" ht="18.75" customHeight="1">
      <c r="A340" s="99"/>
      <c r="B340" s="1339" t="s">
        <v>10</v>
      </c>
      <c r="C340" s="733">
        <f>C341</f>
        <v>231122620</v>
      </c>
      <c r="D340" s="780">
        <f>D341</f>
        <v>-631442</v>
      </c>
      <c r="E340" s="1440" t="s">
        <v>10</v>
      </c>
      <c r="F340" s="740">
        <f>F341</f>
        <v>17895154</v>
      </c>
      <c r="G340" s="782">
        <f>G341</f>
        <v>631442</v>
      </c>
      <c r="H340" s="948"/>
      <c r="I340" s="86"/>
    </row>
    <row r="341" spans="1:9" s="77" customFormat="1">
      <c r="A341" s="99"/>
      <c r="B341" s="100" t="s">
        <v>397</v>
      </c>
      <c r="C341" s="626">
        <v>231122620</v>
      </c>
      <c r="D341" s="813">
        <v>-631442</v>
      </c>
      <c r="E341" s="1441" t="s">
        <v>397</v>
      </c>
      <c r="F341" s="740">
        <v>17895154</v>
      </c>
      <c r="G341" s="782">
        <v>631442</v>
      </c>
      <c r="H341" s="948"/>
      <c r="I341" s="86"/>
    </row>
    <row r="342" spans="1:9" s="77" customFormat="1">
      <c r="A342" s="99"/>
      <c r="B342" s="375" t="s">
        <v>1</v>
      </c>
      <c r="C342" s="624">
        <f t="shared" ref="C342:D345" si="3">C343</f>
        <v>231122620</v>
      </c>
      <c r="D342" s="817">
        <f t="shared" si="3"/>
        <v>-631442</v>
      </c>
      <c r="E342" s="1442" t="s">
        <v>1</v>
      </c>
      <c r="F342" s="760">
        <f t="shared" ref="F342:G344" si="4">F343</f>
        <v>17895154</v>
      </c>
      <c r="G342" s="1338">
        <f t="shared" si="4"/>
        <v>631442</v>
      </c>
      <c r="H342" s="948"/>
      <c r="I342" s="86"/>
    </row>
    <row r="343" spans="1:9" s="77" customFormat="1">
      <c r="A343" s="99"/>
      <c r="B343" s="376" t="s">
        <v>2</v>
      </c>
      <c r="C343" s="626">
        <f t="shared" si="3"/>
        <v>231122620</v>
      </c>
      <c r="D343" s="813">
        <f t="shared" si="3"/>
        <v>-631442</v>
      </c>
      <c r="E343" s="1441" t="s">
        <v>2</v>
      </c>
      <c r="F343" s="740">
        <f t="shared" si="4"/>
        <v>17895154</v>
      </c>
      <c r="G343" s="782">
        <f t="shared" si="4"/>
        <v>631442</v>
      </c>
      <c r="H343" s="948"/>
      <c r="I343" s="86"/>
    </row>
    <row r="344" spans="1:9" s="77" customFormat="1">
      <c r="A344" s="99"/>
      <c r="B344" s="376" t="s">
        <v>19</v>
      </c>
      <c r="C344" s="626">
        <f t="shared" si="3"/>
        <v>231122620</v>
      </c>
      <c r="D344" s="813">
        <f t="shared" si="3"/>
        <v>-631442</v>
      </c>
      <c r="E344" s="1123" t="s">
        <v>16</v>
      </c>
      <c r="F344" s="740">
        <f t="shared" si="4"/>
        <v>17895154</v>
      </c>
      <c r="G344" s="782">
        <f t="shared" si="4"/>
        <v>631442</v>
      </c>
      <c r="H344" s="948"/>
      <c r="I344" s="86"/>
    </row>
    <row r="345" spans="1:9" s="77" customFormat="1" ht="26.4">
      <c r="A345" s="99"/>
      <c r="B345" s="411" t="s">
        <v>51</v>
      </c>
      <c r="C345" s="626">
        <f t="shared" si="3"/>
        <v>231122620</v>
      </c>
      <c r="D345" s="813">
        <f t="shared" si="3"/>
        <v>-631442</v>
      </c>
      <c r="E345" s="1123" t="s">
        <v>17</v>
      </c>
      <c r="F345" s="740">
        <v>17895154</v>
      </c>
      <c r="G345" s="1340">
        <v>631442</v>
      </c>
      <c r="H345" s="948"/>
      <c r="I345" s="86"/>
    </row>
    <row r="346" spans="1:9" s="77" customFormat="1" ht="27" thickBot="1">
      <c r="A346" s="99"/>
      <c r="B346" s="1443" t="s">
        <v>52</v>
      </c>
      <c r="C346" s="1444">
        <v>231122620</v>
      </c>
      <c r="D346" s="1075">
        <v>-631442</v>
      </c>
      <c r="E346" s="1445"/>
      <c r="F346" s="483"/>
      <c r="G346" s="1446"/>
      <c r="H346" s="948"/>
      <c r="I346" s="86"/>
    </row>
    <row r="347" spans="1:9" s="77" customFormat="1" ht="63.75" customHeight="1" thickBot="1">
      <c r="A347" s="99"/>
      <c r="B347" s="3772" t="s">
        <v>411</v>
      </c>
      <c r="C347" s="3773"/>
      <c r="D347" s="3773"/>
      <c r="E347" s="3773"/>
      <c r="F347" s="3773"/>
      <c r="G347" s="3774"/>
      <c r="H347" s="948"/>
      <c r="I347" s="86"/>
    </row>
    <row r="348" spans="1:9" s="77" customFormat="1">
      <c r="A348" s="99"/>
      <c r="B348" s="84"/>
      <c r="C348" s="85"/>
      <c r="D348" s="85"/>
      <c r="F348" s="121"/>
      <c r="G348" s="121"/>
      <c r="H348" s="948"/>
      <c r="I348" s="86"/>
    </row>
    <row r="349" spans="1:9" s="77" customFormat="1">
      <c r="A349" s="99"/>
      <c r="B349" s="3775" t="s">
        <v>399</v>
      </c>
      <c r="C349" s="3775"/>
      <c r="D349" s="3775"/>
      <c r="F349" s="121"/>
      <c r="G349" s="121"/>
      <c r="H349" s="948"/>
      <c r="I349" s="86"/>
    </row>
    <row r="350" spans="1:9" s="77" customFormat="1" ht="13.8" thickBot="1">
      <c r="A350" s="99"/>
      <c r="B350" s="84"/>
      <c r="C350" s="85"/>
      <c r="D350" s="85"/>
      <c r="F350" s="121"/>
      <c r="G350" s="121"/>
      <c r="H350" s="948"/>
      <c r="I350" s="86"/>
    </row>
    <row r="351" spans="1:9" s="77" customFormat="1" ht="26.4">
      <c r="A351" s="99">
        <f>A336</f>
        <v>78</v>
      </c>
      <c r="B351" s="1330" t="s">
        <v>409</v>
      </c>
      <c r="C351" s="1395"/>
      <c r="D351" s="615"/>
      <c r="E351" s="1330" t="s">
        <v>395</v>
      </c>
      <c r="F351" s="1395"/>
      <c r="G351" s="1331"/>
      <c r="H351" s="1997" t="s">
        <v>106</v>
      </c>
      <c r="I351" s="86"/>
    </row>
    <row r="352" spans="1:9" s="77" customFormat="1">
      <c r="A352" s="99"/>
      <c r="B352" s="1447" t="s">
        <v>82</v>
      </c>
      <c r="C352" s="626"/>
      <c r="D352" s="620"/>
      <c r="E352" s="616" t="s">
        <v>82</v>
      </c>
      <c r="F352" s="1454"/>
      <c r="G352" s="1333"/>
      <c r="H352" s="948"/>
      <c r="I352" s="86"/>
    </row>
    <row r="353" spans="1:9" s="77" customFormat="1">
      <c r="A353" s="99"/>
      <c r="B353" s="1346" t="s">
        <v>128</v>
      </c>
      <c r="C353" s="1399"/>
      <c r="D353" s="637"/>
      <c r="E353" s="1346" t="s">
        <v>128</v>
      </c>
      <c r="F353" s="1449"/>
      <c r="G353" s="1336"/>
      <c r="H353" s="948"/>
      <c r="I353" s="86"/>
    </row>
    <row r="354" spans="1:9" s="77" customFormat="1">
      <c r="A354" s="99"/>
      <c r="B354" s="630" t="s">
        <v>87</v>
      </c>
      <c r="C354" s="617"/>
      <c r="D354" s="620"/>
      <c r="E354" s="630" t="s">
        <v>87</v>
      </c>
      <c r="F354" s="1332"/>
      <c r="G354" s="1333"/>
      <c r="H354" s="948"/>
      <c r="I354" s="86"/>
    </row>
    <row r="355" spans="1:9" s="77" customFormat="1">
      <c r="A355" s="99"/>
      <c r="B355" s="375" t="s">
        <v>4</v>
      </c>
      <c r="C355" s="1084">
        <v>323895415</v>
      </c>
      <c r="D355" s="652">
        <v>-631442</v>
      </c>
      <c r="E355" s="1450" t="s">
        <v>4</v>
      </c>
      <c r="F355" s="706">
        <v>226659500</v>
      </c>
      <c r="G355" s="707">
        <v>631442</v>
      </c>
      <c r="H355" s="948"/>
      <c r="I355" s="86"/>
    </row>
    <row r="356" spans="1:9" s="77" customFormat="1">
      <c r="A356" s="99"/>
      <c r="B356" s="376" t="s">
        <v>10</v>
      </c>
      <c r="C356" s="1451">
        <v>323895415</v>
      </c>
      <c r="D356" s="782">
        <v>-631442</v>
      </c>
      <c r="E356" s="1123" t="s">
        <v>5</v>
      </c>
      <c r="F356" s="955">
        <v>7535144</v>
      </c>
      <c r="G356" s="908"/>
      <c r="H356" s="948"/>
      <c r="I356" s="86"/>
    </row>
    <row r="357" spans="1:9" s="77" customFormat="1">
      <c r="A357" s="99"/>
      <c r="B357" s="376" t="s">
        <v>11</v>
      </c>
      <c r="C357" s="1085">
        <v>323895415</v>
      </c>
      <c r="D357" s="652">
        <v>-631442</v>
      </c>
      <c r="E357" s="1123" t="s">
        <v>10</v>
      </c>
      <c r="F357" s="731">
        <v>219124356</v>
      </c>
      <c r="G357" s="780">
        <v>631442</v>
      </c>
      <c r="H357" s="948"/>
      <c r="I357" s="86"/>
    </row>
    <row r="358" spans="1:9" s="77" customFormat="1">
      <c r="A358" s="99"/>
      <c r="B358" s="375" t="s">
        <v>1</v>
      </c>
      <c r="C358" s="1085">
        <v>323895415</v>
      </c>
      <c r="D358" s="1337">
        <v>-631442</v>
      </c>
      <c r="E358" s="1123" t="s">
        <v>11</v>
      </c>
      <c r="F358" s="733">
        <v>219124356</v>
      </c>
      <c r="G358" s="780">
        <v>631442</v>
      </c>
      <c r="H358" s="948"/>
      <c r="I358" s="86"/>
    </row>
    <row r="359" spans="1:9" s="77" customFormat="1">
      <c r="A359" s="99"/>
      <c r="B359" s="376" t="s">
        <v>2</v>
      </c>
      <c r="C359" s="646">
        <v>323895415</v>
      </c>
      <c r="D359" s="652">
        <v>-631442</v>
      </c>
      <c r="E359" s="1450" t="s">
        <v>103</v>
      </c>
      <c r="F359" s="731">
        <v>226659500</v>
      </c>
      <c r="G359" s="781">
        <v>631442</v>
      </c>
      <c r="H359" s="948"/>
      <c r="I359" s="86"/>
    </row>
    <row r="360" spans="1:9" s="77" customFormat="1">
      <c r="A360" s="99"/>
      <c r="B360" s="376" t="s">
        <v>19</v>
      </c>
      <c r="C360" s="646">
        <v>323895415</v>
      </c>
      <c r="D360" s="652">
        <v>-631442</v>
      </c>
      <c r="E360" s="1123" t="s">
        <v>2</v>
      </c>
      <c r="F360" s="733">
        <v>214210663</v>
      </c>
      <c r="G360" s="780">
        <v>631442</v>
      </c>
      <c r="H360" s="948"/>
      <c r="I360" s="86"/>
    </row>
    <row r="361" spans="1:9" s="77" customFormat="1" ht="26.4">
      <c r="A361" s="99"/>
      <c r="B361" s="411" t="s">
        <v>51</v>
      </c>
      <c r="C361" s="646">
        <v>323895415</v>
      </c>
      <c r="D361" s="652">
        <v>-631442</v>
      </c>
      <c r="E361" s="1123" t="s">
        <v>12</v>
      </c>
      <c r="F361" s="733">
        <v>74338395</v>
      </c>
      <c r="G361" s="780">
        <v>0</v>
      </c>
      <c r="H361" s="948"/>
      <c r="I361" s="86"/>
    </row>
    <row r="362" spans="1:9" s="77" customFormat="1" ht="26.4">
      <c r="A362" s="99"/>
      <c r="B362" s="1452" t="s">
        <v>52</v>
      </c>
      <c r="C362" s="646">
        <v>323895415</v>
      </c>
      <c r="D362" s="652"/>
      <c r="E362" s="1123" t="s">
        <v>13</v>
      </c>
      <c r="F362" s="733">
        <v>50236637</v>
      </c>
      <c r="G362" s="780"/>
      <c r="H362" s="948"/>
      <c r="I362" s="86"/>
    </row>
    <row r="363" spans="1:9" s="77" customFormat="1">
      <c r="A363" s="99"/>
      <c r="B363" s="376"/>
      <c r="C363" s="626"/>
      <c r="D363" s="1405"/>
      <c r="E363" s="1123" t="s">
        <v>35</v>
      </c>
      <c r="F363" s="733">
        <v>40432663</v>
      </c>
      <c r="G363" s="780"/>
      <c r="H363" s="948"/>
      <c r="I363" s="86"/>
    </row>
    <row r="364" spans="1:9" s="77" customFormat="1">
      <c r="A364" s="99"/>
      <c r="B364" s="1453"/>
      <c r="C364" s="1454"/>
      <c r="D364" s="1405"/>
      <c r="E364" s="376" t="s">
        <v>15</v>
      </c>
      <c r="F364" s="733">
        <v>24101758</v>
      </c>
      <c r="G364" s="780"/>
      <c r="H364" s="948"/>
      <c r="I364" s="86"/>
    </row>
    <row r="365" spans="1:9" s="77" customFormat="1">
      <c r="A365" s="99"/>
      <c r="B365" s="376"/>
      <c r="C365" s="626"/>
      <c r="D365" s="1405"/>
      <c r="E365" s="376" t="s">
        <v>117</v>
      </c>
      <c r="F365" s="733">
        <v>1481144</v>
      </c>
      <c r="G365" s="780"/>
      <c r="H365" s="948"/>
      <c r="I365" s="86"/>
    </row>
    <row r="366" spans="1:9" s="77" customFormat="1">
      <c r="A366" s="99"/>
      <c r="B366" s="376"/>
      <c r="C366" s="626"/>
      <c r="D366" s="813"/>
      <c r="E366" s="376" t="s">
        <v>16</v>
      </c>
      <c r="F366" s="733">
        <v>46396808</v>
      </c>
      <c r="G366" s="780">
        <v>631442</v>
      </c>
      <c r="H366" s="948"/>
      <c r="I366" s="86"/>
    </row>
    <row r="367" spans="1:9" s="77" customFormat="1">
      <c r="A367" s="99"/>
      <c r="B367" s="376"/>
      <c r="C367" s="654"/>
      <c r="D367" s="1406"/>
      <c r="E367" s="376" t="s">
        <v>17</v>
      </c>
      <c r="F367" s="720">
        <v>42718751</v>
      </c>
      <c r="G367" s="1430">
        <v>631442</v>
      </c>
      <c r="H367" s="948"/>
      <c r="I367" s="86"/>
    </row>
    <row r="368" spans="1:9" s="77" customFormat="1">
      <c r="A368" s="99"/>
      <c r="B368" s="376"/>
      <c r="C368" s="626"/>
      <c r="D368" s="1405"/>
      <c r="E368" s="376" t="s">
        <v>93</v>
      </c>
      <c r="F368" s="733">
        <v>3678057</v>
      </c>
      <c r="G368" s="780"/>
      <c r="H368" s="948"/>
      <c r="I368" s="86"/>
    </row>
    <row r="369" spans="1:9" s="77" customFormat="1" ht="26.4">
      <c r="A369" s="99"/>
      <c r="B369" s="376"/>
      <c r="C369" s="626"/>
      <c r="D369" s="813"/>
      <c r="E369" s="376" t="s">
        <v>115</v>
      </c>
      <c r="F369" s="733">
        <v>22766</v>
      </c>
      <c r="G369" s="780">
        <v>0</v>
      </c>
      <c r="H369" s="948"/>
      <c r="I369" s="86"/>
    </row>
    <row r="370" spans="1:9" s="77" customFormat="1">
      <c r="A370" s="99"/>
      <c r="B370" s="1360"/>
      <c r="C370" s="626"/>
      <c r="D370" s="1405"/>
      <c r="E370" s="1360" t="s">
        <v>38</v>
      </c>
      <c r="F370" s="733">
        <v>22766</v>
      </c>
      <c r="G370" s="780"/>
      <c r="H370" s="948"/>
      <c r="I370" s="86"/>
    </row>
    <row r="371" spans="1:9" s="77" customFormat="1">
      <c r="A371" s="99"/>
      <c r="B371" s="376"/>
      <c r="C371" s="626"/>
      <c r="D371" s="813"/>
      <c r="E371" s="376" t="s">
        <v>19</v>
      </c>
      <c r="F371" s="733">
        <v>91971550</v>
      </c>
      <c r="G371" s="780"/>
      <c r="H371" s="948"/>
      <c r="I371" s="86"/>
    </row>
    <row r="372" spans="1:9" s="77" customFormat="1" ht="26.4">
      <c r="A372" s="99"/>
      <c r="B372" s="411"/>
      <c r="C372" s="626"/>
      <c r="D372" s="813"/>
      <c r="E372" s="411" t="s">
        <v>51</v>
      </c>
      <c r="F372" s="733">
        <v>91971550</v>
      </c>
      <c r="G372" s="780">
        <v>0</v>
      </c>
      <c r="H372" s="948"/>
      <c r="I372" s="86"/>
    </row>
    <row r="373" spans="1:9" s="77" customFormat="1" ht="26.4">
      <c r="A373" s="99"/>
      <c r="B373" s="411"/>
      <c r="C373" s="626"/>
      <c r="D373" s="1408"/>
      <c r="E373" s="411" t="s">
        <v>52</v>
      </c>
      <c r="F373" s="733">
        <v>17453238</v>
      </c>
      <c r="G373" s="1361"/>
      <c r="H373" s="948"/>
      <c r="I373" s="86"/>
    </row>
    <row r="374" spans="1:9" s="77" customFormat="1" ht="39.6">
      <c r="A374" s="99"/>
      <c r="B374" s="1362"/>
      <c r="C374" s="626"/>
      <c r="D374" s="1408"/>
      <c r="E374" s="1362" t="s">
        <v>191</v>
      </c>
      <c r="F374" s="733">
        <v>74518312</v>
      </c>
      <c r="G374" s="1361"/>
      <c r="H374" s="948"/>
      <c r="I374" s="86"/>
    </row>
    <row r="375" spans="1:9" s="77" customFormat="1">
      <c r="A375" s="99"/>
      <c r="B375" s="376"/>
      <c r="C375" s="624"/>
      <c r="D375" s="817"/>
      <c r="E375" s="376" t="s">
        <v>3</v>
      </c>
      <c r="F375" s="733">
        <v>10749848</v>
      </c>
      <c r="G375" s="780">
        <v>0</v>
      </c>
      <c r="H375" s="948"/>
      <c r="I375" s="86"/>
    </row>
    <row r="376" spans="1:9" s="77" customFormat="1">
      <c r="A376" s="99"/>
      <c r="B376" s="376"/>
      <c r="C376" s="626"/>
      <c r="D376" s="1405"/>
      <c r="E376" s="376" t="s">
        <v>20</v>
      </c>
      <c r="F376" s="733">
        <v>6263997</v>
      </c>
      <c r="G376" s="780"/>
      <c r="H376" s="948"/>
      <c r="I376" s="86"/>
    </row>
    <row r="377" spans="1:9" s="77" customFormat="1">
      <c r="A377" s="99"/>
      <c r="B377" s="411"/>
      <c r="C377" s="626"/>
      <c r="D377" s="813"/>
      <c r="E377" s="411" t="s">
        <v>55</v>
      </c>
      <c r="F377" s="733">
        <v>4485851</v>
      </c>
      <c r="G377" s="780">
        <v>0</v>
      </c>
      <c r="H377" s="948"/>
      <c r="I377" s="86"/>
    </row>
    <row r="378" spans="1:9" s="77" customFormat="1" ht="26.4">
      <c r="A378" s="99"/>
      <c r="B378" s="411"/>
      <c r="C378" s="624"/>
      <c r="D378" s="817"/>
      <c r="E378" s="411" t="s">
        <v>56</v>
      </c>
      <c r="F378" s="733">
        <v>4485851</v>
      </c>
      <c r="G378" s="780">
        <v>0</v>
      </c>
      <c r="H378" s="948"/>
      <c r="I378" s="86"/>
    </row>
    <row r="379" spans="1:9" s="77" customFormat="1" ht="26.4">
      <c r="A379" s="99"/>
      <c r="B379" s="411"/>
      <c r="C379" s="626"/>
      <c r="D379" s="813"/>
      <c r="E379" s="411" t="s">
        <v>110</v>
      </c>
      <c r="F379" s="733">
        <v>4485851</v>
      </c>
      <c r="G379" s="780"/>
      <c r="H379" s="948"/>
      <c r="I379" s="86"/>
    </row>
    <row r="380" spans="1:9" s="77" customFormat="1">
      <c r="A380" s="99"/>
      <c r="B380" s="1363"/>
      <c r="C380" s="1185"/>
      <c r="D380" s="816"/>
      <c r="E380" s="1363" t="s">
        <v>23</v>
      </c>
      <c r="F380" s="955">
        <v>-1698989</v>
      </c>
      <c r="G380" s="908"/>
      <c r="H380" s="948"/>
      <c r="I380" s="86"/>
    </row>
    <row r="381" spans="1:9" s="77" customFormat="1">
      <c r="A381" s="99"/>
      <c r="B381" s="411"/>
      <c r="C381" s="1186"/>
      <c r="D381" s="1404"/>
      <c r="E381" s="411" t="s">
        <v>312</v>
      </c>
      <c r="F381" s="955">
        <v>-3747924</v>
      </c>
      <c r="G381" s="908">
        <v>0</v>
      </c>
      <c r="H381" s="948"/>
      <c r="I381" s="86"/>
    </row>
    <row r="382" spans="1:9" s="77" customFormat="1">
      <c r="A382" s="99"/>
      <c r="B382" s="411"/>
      <c r="C382" s="1186"/>
      <c r="D382" s="1404"/>
      <c r="E382" s="411" t="s">
        <v>313</v>
      </c>
      <c r="F382" s="955">
        <v>-3747924</v>
      </c>
      <c r="G382" s="908"/>
      <c r="H382" s="948"/>
      <c r="I382" s="86"/>
    </row>
    <row r="383" spans="1:9" s="77" customFormat="1">
      <c r="A383" s="99"/>
      <c r="B383" s="411"/>
      <c r="C383" s="1186"/>
      <c r="D383" s="1404"/>
      <c r="E383" s="411" t="s">
        <v>119</v>
      </c>
      <c r="F383" s="955">
        <v>2048935</v>
      </c>
      <c r="G383" s="908">
        <v>0</v>
      </c>
      <c r="H383" s="948"/>
      <c r="I383" s="86"/>
    </row>
    <row r="384" spans="1:9" s="77" customFormat="1" ht="13.8" thickBot="1">
      <c r="A384" s="99"/>
      <c r="B384" s="412"/>
      <c r="C384" s="1410"/>
      <c r="D384" s="1411"/>
      <c r="E384" s="412" t="s">
        <v>314</v>
      </c>
      <c r="F384" s="1367">
        <v>2048935</v>
      </c>
      <c r="G384" s="709"/>
      <c r="H384" s="948"/>
      <c r="I384" s="86"/>
    </row>
    <row r="385" spans="1:9" s="77" customFormat="1">
      <c r="A385" s="99"/>
      <c r="B385" s="635" t="s">
        <v>88</v>
      </c>
      <c r="C385" s="636"/>
      <c r="D385" s="637"/>
      <c r="E385" s="635" t="s">
        <v>88</v>
      </c>
      <c r="F385" s="1335"/>
      <c r="G385" s="1336"/>
      <c r="H385" s="948"/>
      <c r="I385" s="86"/>
    </row>
    <row r="386" spans="1:9" s="77" customFormat="1">
      <c r="A386" s="99"/>
      <c r="B386" s="375" t="s">
        <v>4</v>
      </c>
      <c r="C386" s="1185">
        <v>326555892</v>
      </c>
      <c r="D386" s="816">
        <v>-631442</v>
      </c>
      <c r="E386" s="375" t="s">
        <v>4</v>
      </c>
      <c r="F386" s="1434">
        <v>236515450</v>
      </c>
      <c r="G386" s="1403">
        <v>631442</v>
      </c>
      <c r="H386" s="948"/>
      <c r="I386" s="86"/>
    </row>
    <row r="387" spans="1:9" s="77" customFormat="1">
      <c r="A387" s="99"/>
      <c r="B387" s="376" t="s">
        <v>10</v>
      </c>
      <c r="C387" s="1186">
        <v>326555892</v>
      </c>
      <c r="D387" s="1404">
        <v>-631442</v>
      </c>
      <c r="E387" s="376" t="s">
        <v>5</v>
      </c>
      <c r="F387" s="1435">
        <v>7539412</v>
      </c>
      <c r="G387" s="1431"/>
      <c r="H387" s="948"/>
      <c r="I387" s="86"/>
    </row>
    <row r="388" spans="1:9" s="77" customFormat="1">
      <c r="A388" s="99"/>
      <c r="B388" s="376" t="s">
        <v>11</v>
      </c>
      <c r="C388" s="626">
        <v>326555892</v>
      </c>
      <c r="D388" s="813">
        <v>-631442</v>
      </c>
      <c r="E388" s="376" t="s">
        <v>10</v>
      </c>
      <c r="F388" s="740">
        <v>228976038</v>
      </c>
      <c r="G388" s="782">
        <v>631442</v>
      </c>
      <c r="H388" s="948"/>
      <c r="I388" s="86"/>
    </row>
    <row r="389" spans="1:9" s="77" customFormat="1">
      <c r="A389" s="99"/>
      <c r="B389" s="375" t="s">
        <v>1</v>
      </c>
      <c r="C389" s="624">
        <v>326555892</v>
      </c>
      <c r="D389" s="817">
        <v>-631442</v>
      </c>
      <c r="E389" s="376" t="s">
        <v>11</v>
      </c>
      <c r="F389" s="740">
        <v>228976038</v>
      </c>
      <c r="G389" s="782">
        <v>631442</v>
      </c>
      <c r="H389" s="948"/>
      <c r="I389" s="86"/>
    </row>
    <row r="390" spans="1:9" s="77" customFormat="1">
      <c r="A390" s="99"/>
      <c r="B390" s="376" t="s">
        <v>2</v>
      </c>
      <c r="C390" s="626">
        <v>326555892</v>
      </c>
      <c r="D390" s="1455">
        <v>-631442</v>
      </c>
      <c r="E390" s="375" t="s">
        <v>1</v>
      </c>
      <c r="F390" s="760">
        <v>234593579</v>
      </c>
      <c r="G390" s="1338">
        <v>631442</v>
      </c>
      <c r="H390" s="948"/>
      <c r="I390" s="86"/>
    </row>
    <row r="391" spans="1:9" s="77" customFormat="1">
      <c r="A391" s="99"/>
      <c r="B391" s="376" t="s">
        <v>19</v>
      </c>
      <c r="C391" s="626">
        <v>326555892</v>
      </c>
      <c r="D391" s="1455">
        <v>-631442</v>
      </c>
      <c r="E391" s="376" t="s">
        <v>2</v>
      </c>
      <c r="F391" s="740">
        <v>225789165</v>
      </c>
      <c r="G391" s="782">
        <v>631442</v>
      </c>
      <c r="H391" s="948"/>
      <c r="I391" s="86"/>
    </row>
    <row r="392" spans="1:9" s="77" customFormat="1" ht="26.4">
      <c r="A392" s="99"/>
      <c r="B392" s="411" t="s">
        <v>51</v>
      </c>
      <c r="C392" s="626">
        <v>326555892</v>
      </c>
      <c r="D392" s="1455">
        <v>-631442</v>
      </c>
      <c r="E392" s="376" t="s">
        <v>12</v>
      </c>
      <c r="F392" s="740">
        <v>77666587</v>
      </c>
      <c r="G392" s="782">
        <v>0</v>
      </c>
      <c r="H392" s="948"/>
      <c r="I392" s="86"/>
    </row>
    <row r="393" spans="1:9" s="77" customFormat="1" ht="26.4">
      <c r="A393" s="99"/>
      <c r="B393" s="411" t="s">
        <v>52</v>
      </c>
      <c r="C393" s="626">
        <v>326555892</v>
      </c>
      <c r="D393" s="813">
        <v>-631442</v>
      </c>
      <c r="E393" s="376" t="s">
        <v>13</v>
      </c>
      <c r="F393" s="740">
        <v>50664374</v>
      </c>
      <c r="G393" s="782"/>
      <c r="H393" s="948"/>
      <c r="I393" s="86"/>
    </row>
    <row r="394" spans="1:9" s="77" customFormat="1">
      <c r="A394" s="99"/>
      <c r="B394" s="376"/>
      <c r="C394" s="626"/>
      <c r="D394" s="1405"/>
      <c r="E394" s="376" t="s">
        <v>35</v>
      </c>
      <c r="F394" s="740">
        <v>40797407</v>
      </c>
      <c r="G394" s="782"/>
      <c r="H394" s="948"/>
      <c r="I394" s="86"/>
    </row>
    <row r="395" spans="1:9" s="77" customFormat="1">
      <c r="A395" s="99"/>
      <c r="B395" s="376"/>
      <c r="C395" s="626"/>
      <c r="D395" s="1405"/>
      <c r="E395" s="376" t="s">
        <v>15</v>
      </c>
      <c r="F395" s="740">
        <v>27002213</v>
      </c>
      <c r="G395" s="782"/>
      <c r="H395" s="948"/>
      <c r="I395" s="86"/>
    </row>
    <row r="396" spans="1:9" s="77" customFormat="1">
      <c r="A396" s="99"/>
      <c r="B396" s="376"/>
      <c r="C396" s="626"/>
      <c r="D396" s="1405"/>
      <c r="E396" s="376" t="s">
        <v>117</v>
      </c>
      <c r="F396" s="740">
        <v>1770421</v>
      </c>
      <c r="G396" s="782"/>
      <c r="H396" s="948"/>
      <c r="I396" s="86"/>
    </row>
    <row r="397" spans="1:9" s="77" customFormat="1">
      <c r="A397" s="99"/>
      <c r="B397" s="376"/>
      <c r="C397" s="626"/>
      <c r="D397" s="813"/>
      <c r="E397" s="376" t="s">
        <v>16</v>
      </c>
      <c r="F397" s="740">
        <v>45033744</v>
      </c>
      <c r="G397" s="782">
        <v>631442</v>
      </c>
      <c r="H397" s="948"/>
      <c r="I397" s="86"/>
    </row>
    <row r="398" spans="1:9" s="77" customFormat="1">
      <c r="A398" s="99"/>
      <c r="B398" s="376"/>
      <c r="C398" s="654"/>
      <c r="D398" s="1406"/>
      <c r="E398" s="376" t="s">
        <v>17</v>
      </c>
      <c r="F398" s="722">
        <v>41355687</v>
      </c>
      <c r="G398" s="776">
        <v>631442</v>
      </c>
      <c r="H398" s="948"/>
      <c r="I398" s="86"/>
    </row>
    <row r="399" spans="1:9" s="77" customFormat="1">
      <c r="A399" s="99"/>
      <c r="B399" s="376"/>
      <c r="C399" s="626"/>
      <c r="D399" s="1405"/>
      <c r="E399" s="376" t="s">
        <v>93</v>
      </c>
      <c r="F399" s="740">
        <v>3678057</v>
      </c>
      <c r="G399" s="782"/>
      <c r="H399" s="948"/>
      <c r="I399" s="86"/>
    </row>
    <row r="400" spans="1:9" s="77" customFormat="1" ht="26.4">
      <c r="A400" s="99"/>
      <c r="B400" s="376"/>
      <c r="C400" s="626"/>
      <c r="D400" s="813"/>
      <c r="E400" s="376" t="s">
        <v>115</v>
      </c>
      <c r="F400" s="740">
        <v>82527</v>
      </c>
      <c r="G400" s="782">
        <v>0</v>
      </c>
      <c r="H400" s="948"/>
      <c r="I400" s="86"/>
    </row>
    <row r="401" spans="1:9" s="77" customFormat="1">
      <c r="A401" s="99"/>
      <c r="B401" s="1360"/>
      <c r="C401" s="626"/>
      <c r="D401" s="1405"/>
      <c r="E401" s="1360" t="s">
        <v>38</v>
      </c>
      <c r="F401" s="740">
        <v>82527</v>
      </c>
      <c r="G401" s="782"/>
      <c r="H401" s="948"/>
      <c r="I401" s="86"/>
    </row>
    <row r="402" spans="1:9" s="77" customFormat="1">
      <c r="A402" s="99"/>
      <c r="B402" s="376"/>
      <c r="C402" s="626"/>
      <c r="D402" s="813"/>
      <c r="E402" s="376" t="s">
        <v>19</v>
      </c>
      <c r="F402" s="740">
        <v>101235886</v>
      </c>
      <c r="G402" s="782">
        <v>0</v>
      </c>
      <c r="H402" s="948"/>
      <c r="I402" s="86"/>
    </row>
    <row r="403" spans="1:9" s="77" customFormat="1" ht="26.4">
      <c r="A403" s="99"/>
      <c r="B403" s="411"/>
      <c r="C403" s="626"/>
      <c r="D403" s="813"/>
      <c r="E403" s="411" t="s">
        <v>51</v>
      </c>
      <c r="F403" s="740">
        <v>101235886</v>
      </c>
      <c r="G403" s="782">
        <v>0</v>
      </c>
      <c r="H403" s="948"/>
      <c r="I403" s="86"/>
    </row>
    <row r="404" spans="1:9" s="77" customFormat="1" ht="26.4">
      <c r="A404" s="99"/>
      <c r="B404" s="411"/>
      <c r="C404" s="626"/>
      <c r="D404" s="1408"/>
      <c r="E404" s="411" t="s">
        <v>52</v>
      </c>
      <c r="F404" s="740">
        <v>18856415</v>
      </c>
      <c r="G404" s="1432"/>
      <c r="H404" s="948"/>
      <c r="I404" s="86"/>
    </row>
    <row r="405" spans="1:9" s="77" customFormat="1" ht="39.6">
      <c r="A405" s="99"/>
      <c r="B405" s="411"/>
      <c r="C405" s="626"/>
      <c r="D405" s="1408"/>
      <c r="E405" s="411" t="s">
        <v>191</v>
      </c>
      <c r="F405" s="740">
        <v>82379471</v>
      </c>
      <c r="G405" s="1432"/>
      <c r="H405" s="948"/>
      <c r="I405" s="86"/>
    </row>
    <row r="406" spans="1:9" s="77" customFormat="1">
      <c r="A406" s="99"/>
      <c r="B406" s="376"/>
      <c r="C406" s="624"/>
      <c r="D406" s="817"/>
      <c r="E406" s="376" t="s">
        <v>3</v>
      </c>
      <c r="F406" s="740">
        <v>8804414</v>
      </c>
      <c r="G406" s="782">
        <v>0</v>
      </c>
      <c r="H406" s="948"/>
      <c r="I406" s="86"/>
    </row>
    <row r="407" spans="1:9" s="77" customFormat="1">
      <c r="A407" s="99"/>
      <c r="B407" s="376"/>
      <c r="C407" s="626"/>
      <c r="D407" s="1405"/>
      <c r="E407" s="376" t="s">
        <v>20</v>
      </c>
      <c r="F407" s="740">
        <v>4318563</v>
      </c>
      <c r="G407" s="782"/>
      <c r="H407" s="948"/>
      <c r="I407" s="86"/>
    </row>
    <row r="408" spans="1:9" s="77" customFormat="1">
      <c r="A408" s="99"/>
      <c r="B408" s="411"/>
      <c r="C408" s="626"/>
      <c r="D408" s="813"/>
      <c r="E408" s="411" t="s">
        <v>55</v>
      </c>
      <c r="F408" s="740">
        <v>4485851</v>
      </c>
      <c r="G408" s="782">
        <v>0</v>
      </c>
      <c r="H408" s="948"/>
      <c r="I408" s="86"/>
    </row>
    <row r="409" spans="1:9" s="77" customFormat="1" ht="26.4">
      <c r="A409" s="99"/>
      <c r="B409" s="411"/>
      <c r="C409" s="624"/>
      <c r="D409" s="817"/>
      <c r="E409" s="411" t="s">
        <v>56</v>
      </c>
      <c r="F409" s="740">
        <v>4485851</v>
      </c>
      <c r="G409" s="782">
        <v>0</v>
      </c>
      <c r="H409" s="948"/>
      <c r="I409" s="86"/>
    </row>
    <row r="410" spans="1:9" s="77" customFormat="1" ht="26.4">
      <c r="A410" s="99"/>
      <c r="B410" s="411"/>
      <c r="C410" s="626"/>
      <c r="D410" s="813"/>
      <c r="E410" s="411" t="s">
        <v>110</v>
      </c>
      <c r="F410" s="740">
        <v>4485851</v>
      </c>
      <c r="G410" s="782"/>
      <c r="H410" s="948"/>
      <c r="I410" s="86"/>
    </row>
    <row r="411" spans="1:9" s="77" customFormat="1">
      <c r="A411" s="99"/>
      <c r="B411" s="1363"/>
      <c r="C411" s="1185"/>
      <c r="D411" s="816"/>
      <c r="E411" s="1363" t="s">
        <v>21</v>
      </c>
      <c r="F411" s="1435">
        <v>1921871</v>
      </c>
      <c r="G411" s="1431">
        <v>0</v>
      </c>
      <c r="H411" s="948"/>
      <c r="I411" s="86"/>
    </row>
    <row r="412" spans="1:9" s="77" customFormat="1">
      <c r="A412" s="99"/>
      <c r="B412" s="1363"/>
      <c r="C412" s="1185"/>
      <c r="D412" s="816"/>
      <c r="E412" s="1363" t="s">
        <v>23</v>
      </c>
      <c r="F412" s="1435">
        <v>-1921871</v>
      </c>
      <c r="G412" s="1431"/>
      <c r="H412" s="948"/>
      <c r="I412" s="86"/>
    </row>
    <row r="413" spans="1:9" s="77" customFormat="1">
      <c r="A413" s="99"/>
      <c r="B413" s="411"/>
      <c r="C413" s="1186"/>
      <c r="D413" s="1404"/>
      <c r="E413" s="411" t="s">
        <v>312</v>
      </c>
      <c r="F413" s="1435">
        <v>-3970806</v>
      </c>
      <c r="G413" s="1431">
        <v>0</v>
      </c>
      <c r="H413" s="948"/>
      <c r="I413" s="86"/>
    </row>
    <row r="414" spans="1:9" s="77" customFormat="1">
      <c r="A414" s="99"/>
      <c r="B414" s="411"/>
      <c r="C414" s="1186"/>
      <c r="D414" s="1404"/>
      <c r="E414" s="411" t="s">
        <v>313</v>
      </c>
      <c r="F414" s="1435">
        <v>-3970806</v>
      </c>
      <c r="G414" s="1431"/>
      <c r="H414" s="948"/>
      <c r="I414" s="86"/>
    </row>
    <row r="415" spans="1:9" s="77" customFormat="1">
      <c r="A415" s="99"/>
      <c r="B415" s="411"/>
      <c r="C415" s="1186"/>
      <c r="D415" s="1404"/>
      <c r="E415" s="411" t="s">
        <v>119</v>
      </c>
      <c r="F415" s="1435">
        <v>2048935</v>
      </c>
      <c r="G415" s="1431">
        <v>0</v>
      </c>
      <c r="H415" s="948"/>
      <c r="I415" s="86"/>
    </row>
    <row r="416" spans="1:9" s="77" customFormat="1" ht="13.8" thickBot="1">
      <c r="A416" s="99"/>
      <c r="B416" s="412"/>
      <c r="C416" s="1410"/>
      <c r="D416" s="1411"/>
      <c r="E416" s="412" t="s">
        <v>314</v>
      </c>
      <c r="F416" s="1436">
        <v>2048935</v>
      </c>
      <c r="G416" s="1433"/>
      <c r="H416" s="948"/>
      <c r="I416" s="86"/>
    </row>
    <row r="417" spans="1:9" s="77" customFormat="1">
      <c r="A417" s="99"/>
      <c r="B417" s="1456" t="s">
        <v>189</v>
      </c>
      <c r="C417" s="1457"/>
      <c r="D417" s="1458"/>
      <c r="E417" s="1456" t="s">
        <v>189</v>
      </c>
      <c r="F417" s="1459"/>
      <c r="G417" s="1460"/>
      <c r="H417" s="948"/>
      <c r="I417" s="86"/>
    </row>
    <row r="418" spans="1:9" s="77" customFormat="1">
      <c r="A418" s="99"/>
      <c r="B418" s="375" t="s">
        <v>4</v>
      </c>
      <c r="C418" s="1461">
        <v>328299589</v>
      </c>
      <c r="D418" s="1462">
        <v>-631442</v>
      </c>
      <c r="E418" s="375" t="s">
        <v>4</v>
      </c>
      <c r="F418" s="1434">
        <v>221215200</v>
      </c>
      <c r="G418" s="1403">
        <v>631442</v>
      </c>
      <c r="H418" s="948"/>
      <c r="I418" s="86"/>
    </row>
    <row r="419" spans="1:9" s="77" customFormat="1">
      <c r="A419" s="99"/>
      <c r="B419" s="376" t="s">
        <v>10</v>
      </c>
      <c r="C419" s="1451">
        <v>328299589</v>
      </c>
      <c r="D419" s="653">
        <v>-631442</v>
      </c>
      <c r="E419" s="376" t="s">
        <v>5</v>
      </c>
      <c r="F419" s="1435">
        <v>7518069</v>
      </c>
      <c r="G419" s="1431"/>
      <c r="H419" s="948"/>
      <c r="I419" s="86"/>
    </row>
    <row r="420" spans="1:9" s="77" customFormat="1">
      <c r="A420" s="99"/>
      <c r="B420" s="376" t="s">
        <v>11</v>
      </c>
      <c r="C420" s="646">
        <v>328299589</v>
      </c>
      <c r="D420" s="652">
        <v>-631442</v>
      </c>
      <c r="E420" s="376" t="s">
        <v>10</v>
      </c>
      <c r="F420" s="740">
        <v>213697131</v>
      </c>
      <c r="G420" s="782">
        <v>631442</v>
      </c>
      <c r="H420" s="948"/>
      <c r="I420" s="86"/>
    </row>
    <row r="421" spans="1:9" s="77" customFormat="1">
      <c r="A421" s="99"/>
      <c r="B421" s="375" t="s">
        <v>1</v>
      </c>
      <c r="C421" s="1085">
        <v>328299589</v>
      </c>
      <c r="D421" s="1337">
        <v>-631442</v>
      </c>
      <c r="E421" s="376" t="s">
        <v>11</v>
      </c>
      <c r="F421" s="740">
        <v>213697131</v>
      </c>
      <c r="G421" s="782">
        <v>631442</v>
      </c>
      <c r="H421" s="948"/>
      <c r="I421" s="86"/>
    </row>
    <row r="422" spans="1:9" s="77" customFormat="1">
      <c r="A422" s="99"/>
      <c r="B422" s="376" t="s">
        <v>2</v>
      </c>
      <c r="C422" s="646">
        <v>328299589</v>
      </c>
      <c r="D422" s="1463">
        <v>-631442</v>
      </c>
      <c r="E422" s="375" t="s">
        <v>1</v>
      </c>
      <c r="F422" s="760">
        <v>219020652</v>
      </c>
      <c r="G422" s="1338">
        <v>631442</v>
      </c>
      <c r="H422" s="948"/>
      <c r="I422" s="86"/>
    </row>
    <row r="423" spans="1:9" s="77" customFormat="1">
      <c r="A423" s="99"/>
      <c r="B423" s="376" t="s">
        <v>19</v>
      </c>
      <c r="C423" s="646">
        <v>328299589</v>
      </c>
      <c r="D423" s="1463">
        <v>-631442</v>
      </c>
      <c r="E423" s="376" t="s">
        <v>2</v>
      </c>
      <c r="F423" s="740">
        <v>213320418</v>
      </c>
      <c r="G423" s="782">
        <v>631442</v>
      </c>
      <c r="H423" s="948"/>
      <c r="I423" s="86"/>
    </row>
    <row r="424" spans="1:9" s="77" customFormat="1" ht="26.4">
      <c r="A424" s="99"/>
      <c r="B424" s="411" t="s">
        <v>51</v>
      </c>
      <c r="C424" s="646">
        <v>328299589</v>
      </c>
      <c r="D424" s="1463">
        <v>-631442</v>
      </c>
      <c r="E424" s="376" t="s">
        <v>12</v>
      </c>
      <c r="F424" s="740">
        <v>73778405</v>
      </c>
      <c r="G424" s="782">
        <v>0</v>
      </c>
      <c r="H424" s="948"/>
      <c r="I424" s="86"/>
    </row>
    <row r="425" spans="1:9" s="77" customFormat="1" ht="26.4">
      <c r="A425" s="99"/>
      <c r="B425" s="1370" t="s">
        <v>52</v>
      </c>
      <c r="C425" s="646">
        <v>328299589</v>
      </c>
      <c r="D425" s="652">
        <v>-631442</v>
      </c>
      <c r="E425" s="376" t="s">
        <v>13</v>
      </c>
      <c r="F425" s="740">
        <v>50121470</v>
      </c>
      <c r="G425" s="782"/>
      <c r="H425" s="948"/>
      <c r="I425" s="86"/>
    </row>
    <row r="426" spans="1:9" s="77" customFormat="1">
      <c r="A426" s="99"/>
      <c r="B426" s="376"/>
      <c r="C426" s="626"/>
      <c r="D426" s="1405"/>
      <c r="E426" s="376" t="s">
        <v>35</v>
      </c>
      <c r="F426" s="740">
        <v>40453669</v>
      </c>
      <c r="G426" s="782"/>
      <c r="H426" s="948"/>
      <c r="I426" s="86"/>
    </row>
    <row r="427" spans="1:9" s="77" customFormat="1">
      <c r="A427" s="99"/>
      <c r="B427" s="376"/>
      <c r="C427" s="626"/>
      <c r="D427" s="1405"/>
      <c r="E427" s="376" t="s">
        <v>15</v>
      </c>
      <c r="F427" s="740">
        <v>23656935</v>
      </c>
      <c r="G427" s="782"/>
      <c r="H427" s="948"/>
      <c r="I427" s="86"/>
    </row>
    <row r="428" spans="1:9" s="77" customFormat="1">
      <c r="A428" s="99"/>
      <c r="B428" s="376"/>
      <c r="C428" s="626"/>
      <c r="D428" s="1405"/>
      <c r="E428" s="376" t="s">
        <v>117</v>
      </c>
      <c r="F428" s="740">
        <v>2001678</v>
      </c>
      <c r="G428" s="782"/>
      <c r="H428" s="948"/>
      <c r="I428" s="86"/>
    </row>
    <row r="429" spans="1:9" s="77" customFormat="1">
      <c r="A429" s="99"/>
      <c r="B429" s="376"/>
      <c r="C429" s="626"/>
      <c r="D429" s="813"/>
      <c r="E429" s="376" t="s">
        <v>16</v>
      </c>
      <c r="F429" s="740">
        <v>30774454</v>
      </c>
      <c r="G429" s="782">
        <v>631442</v>
      </c>
      <c r="H429" s="948"/>
      <c r="I429" s="86"/>
    </row>
    <row r="430" spans="1:9" s="77" customFormat="1">
      <c r="A430" s="99"/>
      <c r="B430" s="376"/>
      <c r="C430" s="654"/>
      <c r="D430" s="1406"/>
      <c r="E430" s="376" t="s">
        <v>17</v>
      </c>
      <c r="F430" s="722">
        <v>27096397</v>
      </c>
      <c r="G430" s="776">
        <v>631442</v>
      </c>
      <c r="H430" s="948"/>
      <c r="I430" s="86"/>
    </row>
    <row r="431" spans="1:9" s="77" customFormat="1">
      <c r="A431" s="99"/>
      <c r="B431" s="376"/>
      <c r="C431" s="626"/>
      <c r="D431" s="1405"/>
      <c r="E431" s="376" t="s">
        <v>93</v>
      </c>
      <c r="F431" s="740">
        <v>3678057</v>
      </c>
      <c r="G431" s="782"/>
      <c r="H431" s="948"/>
      <c r="I431" s="86"/>
    </row>
    <row r="432" spans="1:9" s="77" customFormat="1" ht="26.4">
      <c r="A432" s="99"/>
      <c r="B432" s="376"/>
      <c r="C432" s="626"/>
      <c r="D432" s="813"/>
      <c r="E432" s="376" t="s">
        <v>115</v>
      </c>
      <c r="F432" s="740">
        <v>180177</v>
      </c>
      <c r="G432" s="782">
        <v>0</v>
      </c>
      <c r="H432" s="948"/>
      <c r="I432" s="86"/>
    </row>
    <row r="433" spans="1:9" s="77" customFormat="1">
      <c r="A433" s="99"/>
      <c r="B433" s="1360"/>
      <c r="C433" s="626"/>
      <c r="D433" s="1405"/>
      <c r="E433" s="1360" t="s">
        <v>38</v>
      </c>
      <c r="F433" s="740">
        <v>180177</v>
      </c>
      <c r="G433" s="782"/>
      <c r="H433" s="948"/>
      <c r="I433" s="86"/>
    </row>
    <row r="434" spans="1:9" s="77" customFormat="1">
      <c r="A434" s="99"/>
      <c r="B434" s="376"/>
      <c r="C434" s="626"/>
      <c r="D434" s="813"/>
      <c r="E434" s="376" t="s">
        <v>19</v>
      </c>
      <c r="F434" s="740">
        <v>106585704</v>
      </c>
      <c r="G434" s="782">
        <v>0</v>
      </c>
      <c r="H434" s="948"/>
      <c r="I434" s="86"/>
    </row>
    <row r="435" spans="1:9" s="77" customFormat="1" ht="26.4">
      <c r="A435" s="99"/>
      <c r="B435" s="411"/>
      <c r="C435" s="626"/>
      <c r="D435" s="813"/>
      <c r="E435" s="411" t="s">
        <v>51</v>
      </c>
      <c r="F435" s="740">
        <v>106585704</v>
      </c>
      <c r="G435" s="782">
        <v>0</v>
      </c>
      <c r="H435" s="948"/>
      <c r="I435" s="86"/>
    </row>
    <row r="436" spans="1:9" s="77" customFormat="1" ht="26.4">
      <c r="A436" s="99"/>
      <c r="B436" s="411"/>
      <c r="C436" s="626"/>
      <c r="D436" s="1408"/>
      <c r="E436" s="411" t="s">
        <v>52</v>
      </c>
      <c r="F436" s="740">
        <v>19937618</v>
      </c>
      <c r="G436" s="1432"/>
      <c r="H436" s="948"/>
      <c r="I436" s="86"/>
    </row>
    <row r="437" spans="1:9" s="77" customFormat="1" ht="39.6">
      <c r="A437" s="99"/>
      <c r="B437" s="411"/>
      <c r="C437" s="626"/>
      <c r="D437" s="1408"/>
      <c r="E437" s="411" t="s">
        <v>191</v>
      </c>
      <c r="F437" s="740">
        <v>86648086</v>
      </c>
      <c r="G437" s="1432"/>
      <c r="H437" s="948"/>
      <c r="I437" s="86"/>
    </row>
    <row r="438" spans="1:9" s="77" customFormat="1">
      <c r="A438" s="99"/>
      <c r="B438" s="376"/>
      <c r="C438" s="626"/>
      <c r="D438" s="813"/>
      <c r="E438" s="376" t="s">
        <v>3</v>
      </c>
      <c r="F438" s="740">
        <v>5700234</v>
      </c>
      <c r="G438" s="782">
        <v>0</v>
      </c>
      <c r="H438" s="948"/>
      <c r="I438" s="86"/>
    </row>
    <row r="439" spans="1:9" s="77" customFormat="1">
      <c r="A439" s="99"/>
      <c r="B439" s="376"/>
      <c r="C439" s="626"/>
      <c r="D439" s="1405"/>
      <c r="E439" s="376" t="s">
        <v>20</v>
      </c>
      <c r="F439" s="740">
        <v>1214383</v>
      </c>
      <c r="G439" s="782"/>
      <c r="H439" s="948"/>
      <c r="I439" s="86"/>
    </row>
    <row r="440" spans="1:9" s="77" customFormat="1">
      <c r="A440" s="99"/>
      <c r="B440" s="411"/>
      <c r="C440" s="626"/>
      <c r="D440" s="813"/>
      <c r="E440" s="411" t="s">
        <v>55</v>
      </c>
      <c r="F440" s="740">
        <v>4485851</v>
      </c>
      <c r="G440" s="782">
        <v>0</v>
      </c>
      <c r="H440" s="948"/>
      <c r="I440" s="86"/>
    </row>
    <row r="441" spans="1:9" s="77" customFormat="1" ht="26.4">
      <c r="A441" s="99"/>
      <c r="B441" s="411"/>
      <c r="C441" s="626"/>
      <c r="D441" s="813"/>
      <c r="E441" s="411" t="s">
        <v>56</v>
      </c>
      <c r="F441" s="740">
        <v>4485851</v>
      </c>
      <c r="G441" s="782">
        <v>0</v>
      </c>
      <c r="H441" s="948"/>
      <c r="I441" s="86"/>
    </row>
    <row r="442" spans="1:9" s="77" customFormat="1" ht="26.4">
      <c r="A442" s="99"/>
      <c r="B442" s="411"/>
      <c r="C442" s="626"/>
      <c r="D442" s="813"/>
      <c r="E442" s="411" t="s">
        <v>110</v>
      </c>
      <c r="F442" s="740">
        <v>4485851</v>
      </c>
      <c r="G442" s="782"/>
      <c r="H442" s="948"/>
      <c r="I442" s="86"/>
    </row>
    <row r="443" spans="1:9" s="77" customFormat="1">
      <c r="A443" s="99"/>
      <c r="B443" s="1363"/>
      <c r="C443" s="1186"/>
      <c r="D443" s="1404"/>
      <c r="E443" s="1363" t="s">
        <v>21</v>
      </c>
      <c r="F443" s="1435">
        <v>2194548</v>
      </c>
      <c r="G443" s="1431">
        <v>0</v>
      </c>
      <c r="H443" s="948"/>
      <c r="I443" s="86"/>
    </row>
    <row r="444" spans="1:9" s="77" customFormat="1">
      <c r="A444" s="99"/>
      <c r="B444" s="1363"/>
      <c r="C444" s="1186"/>
      <c r="D444" s="1404"/>
      <c r="E444" s="1363" t="s">
        <v>23</v>
      </c>
      <c r="F444" s="1435">
        <v>-2194548</v>
      </c>
      <c r="G444" s="1431"/>
      <c r="H444" s="948"/>
      <c r="I444" s="86"/>
    </row>
    <row r="445" spans="1:9" s="77" customFormat="1">
      <c r="A445" s="99"/>
      <c r="B445" s="411"/>
      <c r="C445" s="1186"/>
      <c r="D445" s="1404"/>
      <c r="E445" s="411" t="s">
        <v>312</v>
      </c>
      <c r="F445" s="1435">
        <v>-4243483</v>
      </c>
      <c r="G445" s="1431">
        <v>0</v>
      </c>
      <c r="H445" s="948"/>
      <c r="I445" s="86"/>
    </row>
    <row r="446" spans="1:9" s="77" customFormat="1">
      <c r="A446" s="99"/>
      <c r="B446" s="411"/>
      <c r="C446" s="1186"/>
      <c r="D446" s="1404"/>
      <c r="E446" s="411" t="s">
        <v>313</v>
      </c>
      <c r="F446" s="1435">
        <v>-4243483</v>
      </c>
      <c r="G446" s="1431"/>
      <c r="H446" s="948"/>
      <c r="I446" s="86"/>
    </row>
    <row r="447" spans="1:9" s="77" customFormat="1">
      <c r="A447" s="99"/>
      <c r="B447" s="411"/>
      <c r="C447" s="1186"/>
      <c r="D447" s="1404"/>
      <c r="E447" s="411" t="s">
        <v>119</v>
      </c>
      <c r="F447" s="1435">
        <v>2048935</v>
      </c>
      <c r="G447" s="1431">
        <v>0</v>
      </c>
      <c r="H447" s="948"/>
      <c r="I447" s="86"/>
    </row>
    <row r="448" spans="1:9" s="77" customFormat="1" ht="13.8" thickBot="1">
      <c r="A448" s="99"/>
      <c r="B448" s="412"/>
      <c r="C448" s="1410"/>
      <c r="D448" s="1411"/>
      <c r="E448" s="412" t="s">
        <v>314</v>
      </c>
      <c r="F448" s="1436">
        <v>2048935</v>
      </c>
      <c r="G448" s="1433"/>
      <c r="H448" s="948"/>
      <c r="I448" s="86"/>
    </row>
    <row r="449" spans="1:9" s="77" customFormat="1" ht="29.25" customHeight="1" thickBot="1">
      <c r="A449" s="99"/>
      <c r="B449" s="3772" t="s">
        <v>412</v>
      </c>
      <c r="C449" s="3773"/>
      <c r="D449" s="3773"/>
      <c r="E449" s="3773"/>
      <c r="F449" s="3773"/>
      <c r="G449" s="3774"/>
      <c r="H449" s="948"/>
      <c r="I449" s="86"/>
    </row>
    <row r="450" spans="1:9" s="77" customFormat="1">
      <c r="A450" s="99"/>
      <c r="B450" s="84"/>
      <c r="C450" s="85"/>
      <c r="D450" s="85"/>
      <c r="F450" s="121"/>
      <c r="G450" s="121"/>
      <c r="H450" s="948"/>
      <c r="I450" s="86"/>
    </row>
    <row r="451" spans="1:9" s="77" customFormat="1">
      <c r="A451" s="99"/>
      <c r="B451" s="3739" t="s">
        <v>231</v>
      </c>
      <c r="C451" s="3739"/>
      <c r="D451" s="85"/>
      <c r="F451" s="121"/>
      <c r="G451" s="121"/>
      <c r="H451" s="948"/>
      <c r="I451" s="86"/>
    </row>
    <row r="452" spans="1:9" s="77" customFormat="1" ht="13.8" thickBot="1">
      <c r="A452" s="99"/>
      <c r="B452" s="84"/>
      <c r="C452" s="85"/>
      <c r="D452" s="85"/>
      <c r="F452" s="121"/>
      <c r="G452" s="121"/>
      <c r="H452" s="948"/>
      <c r="I452" s="86"/>
    </row>
    <row r="453" spans="1:9" s="77" customFormat="1" ht="26.4">
      <c r="A453" s="547">
        <f>A336+1</f>
        <v>79</v>
      </c>
      <c r="B453" s="1330" t="s">
        <v>409</v>
      </c>
      <c r="C453" s="90"/>
      <c r="D453" s="627"/>
      <c r="E453" s="1330" t="s">
        <v>395</v>
      </c>
      <c r="F453" s="91"/>
      <c r="G453" s="1331"/>
      <c r="H453" s="75" t="s">
        <v>33</v>
      </c>
      <c r="I453" s="86"/>
    </row>
    <row r="454" spans="1:9" s="77" customFormat="1">
      <c r="A454" s="99"/>
      <c r="B454" s="616" t="s">
        <v>22</v>
      </c>
      <c r="C454" s="617"/>
      <c r="D454" s="620"/>
      <c r="E454" s="616" t="s">
        <v>22</v>
      </c>
      <c r="F454" s="1332"/>
      <c r="G454" s="1333"/>
      <c r="H454" s="948"/>
      <c r="I454" s="86"/>
    </row>
    <row r="455" spans="1:9" s="77" customFormat="1" ht="39.6">
      <c r="A455" s="99"/>
      <c r="B455" s="1414" t="s">
        <v>410</v>
      </c>
      <c r="C455" s="636"/>
      <c r="D455" s="637"/>
      <c r="E455" s="1438" t="s">
        <v>406</v>
      </c>
      <c r="F455" s="1335"/>
      <c r="G455" s="1336"/>
      <c r="H455" s="948"/>
      <c r="I455" s="86"/>
    </row>
    <row r="456" spans="1:9" s="77" customFormat="1">
      <c r="A456" s="99"/>
      <c r="B456" s="124" t="s">
        <v>4</v>
      </c>
      <c r="C456" s="626">
        <f>C457</f>
        <v>231122620</v>
      </c>
      <c r="D456" s="813">
        <f>D457</f>
        <v>-128134</v>
      </c>
      <c r="E456" s="1439" t="s">
        <v>4</v>
      </c>
      <c r="F456" s="760">
        <f>F457</f>
        <v>17895154</v>
      </c>
      <c r="G456" s="1464">
        <f>G457</f>
        <v>128134</v>
      </c>
      <c r="H456" s="948"/>
      <c r="I456" s="86"/>
    </row>
    <row r="457" spans="1:9" s="77" customFormat="1">
      <c r="A457" s="99"/>
      <c r="B457" s="1339" t="s">
        <v>10</v>
      </c>
      <c r="C457" s="733">
        <f>C458</f>
        <v>231122620</v>
      </c>
      <c r="D457" s="780">
        <f>D458</f>
        <v>-128134</v>
      </c>
      <c r="E457" s="1440" t="s">
        <v>10</v>
      </c>
      <c r="F457" s="740">
        <f>F458</f>
        <v>17895154</v>
      </c>
      <c r="G457" s="782">
        <f>G458</f>
        <v>128134</v>
      </c>
      <c r="H457" s="948"/>
      <c r="I457" s="86"/>
    </row>
    <row r="458" spans="1:9" s="77" customFormat="1">
      <c r="A458" s="99"/>
      <c r="B458" s="100" t="s">
        <v>397</v>
      </c>
      <c r="C458" s="626">
        <v>231122620</v>
      </c>
      <c r="D458" s="813">
        <v>-128134</v>
      </c>
      <c r="E458" s="1441" t="s">
        <v>397</v>
      </c>
      <c r="F458" s="740">
        <v>17895154</v>
      </c>
      <c r="G458" s="782">
        <v>128134</v>
      </c>
      <c r="H458" s="948"/>
      <c r="I458" s="86"/>
    </row>
    <row r="459" spans="1:9" s="77" customFormat="1">
      <c r="A459" s="99"/>
      <c r="B459" s="375" t="s">
        <v>1</v>
      </c>
      <c r="C459" s="624">
        <f t="shared" ref="C459:D461" si="5">C460</f>
        <v>231122620</v>
      </c>
      <c r="D459" s="817">
        <f t="shared" si="5"/>
        <v>-128134</v>
      </c>
      <c r="E459" s="1442" t="s">
        <v>1</v>
      </c>
      <c r="F459" s="760">
        <f t="shared" ref="F459:G461" si="6">F460</f>
        <v>17895154</v>
      </c>
      <c r="G459" s="1338">
        <f t="shared" si="6"/>
        <v>128134</v>
      </c>
      <c r="H459" s="948"/>
      <c r="I459" s="86"/>
    </row>
    <row r="460" spans="1:9" s="77" customFormat="1">
      <c r="A460" s="99"/>
      <c r="B460" s="376" t="s">
        <v>2</v>
      </c>
      <c r="C460" s="626">
        <f t="shared" si="5"/>
        <v>231122620</v>
      </c>
      <c r="D460" s="813">
        <f t="shared" si="5"/>
        <v>-128134</v>
      </c>
      <c r="E460" s="1441" t="s">
        <v>2</v>
      </c>
      <c r="F460" s="740">
        <f t="shared" si="6"/>
        <v>17895154</v>
      </c>
      <c r="G460" s="782">
        <f t="shared" si="6"/>
        <v>128134</v>
      </c>
      <c r="H460" s="948"/>
      <c r="I460" s="86"/>
    </row>
    <row r="461" spans="1:9" s="77" customFormat="1">
      <c r="A461" s="99"/>
      <c r="B461" s="376" t="s">
        <v>19</v>
      </c>
      <c r="C461" s="626">
        <f t="shared" si="5"/>
        <v>231122620</v>
      </c>
      <c r="D461" s="813">
        <f t="shared" si="5"/>
        <v>-128134</v>
      </c>
      <c r="E461" s="1123" t="s">
        <v>16</v>
      </c>
      <c r="F461" s="740">
        <f t="shared" si="6"/>
        <v>17895154</v>
      </c>
      <c r="G461" s="782">
        <f t="shared" si="6"/>
        <v>128134</v>
      </c>
      <c r="H461" s="948"/>
      <c r="I461" s="86"/>
    </row>
    <row r="462" spans="1:9" s="77" customFormat="1" ht="26.4">
      <c r="A462" s="99"/>
      <c r="B462" s="411" t="s">
        <v>51</v>
      </c>
      <c r="C462" s="626">
        <v>231122620</v>
      </c>
      <c r="D462" s="813">
        <f>D463</f>
        <v>-128134</v>
      </c>
      <c r="E462" s="1123" t="s">
        <v>17</v>
      </c>
      <c r="F462" s="740">
        <v>17895154</v>
      </c>
      <c r="G462" s="1340">
        <v>128134</v>
      </c>
      <c r="H462" s="948"/>
      <c r="I462" s="86"/>
    </row>
    <row r="463" spans="1:9" s="77" customFormat="1" ht="27" thickBot="1">
      <c r="A463" s="99"/>
      <c r="B463" s="1370" t="s">
        <v>52</v>
      </c>
      <c r="C463" s="1444">
        <v>231122620</v>
      </c>
      <c r="D463" s="1075">
        <v>-128134</v>
      </c>
      <c r="E463" s="1441"/>
      <c r="F463" s="483"/>
      <c r="G463" s="1446"/>
      <c r="H463" s="948"/>
      <c r="I463" s="86"/>
    </row>
    <row r="464" spans="1:9" s="77" customFormat="1" ht="53.25" customHeight="1" thickBot="1">
      <c r="A464" s="99"/>
      <c r="B464" s="3772" t="s">
        <v>413</v>
      </c>
      <c r="C464" s="3773"/>
      <c r="D464" s="3773"/>
      <c r="E464" s="3773"/>
      <c r="F464" s="3773"/>
      <c r="G464" s="3774"/>
      <c r="H464" s="948"/>
      <c r="I464" s="86"/>
    </row>
    <row r="465" spans="1:9" s="77" customFormat="1">
      <c r="A465" s="99"/>
      <c r="B465" s="84"/>
      <c r="C465" s="85"/>
      <c r="D465" s="85"/>
      <c r="F465" s="121"/>
      <c r="G465" s="121"/>
      <c r="H465" s="948"/>
      <c r="I465" s="86"/>
    </row>
    <row r="466" spans="1:9" s="77" customFormat="1">
      <c r="A466" s="99"/>
      <c r="B466" s="3775" t="s">
        <v>399</v>
      </c>
      <c r="C466" s="3775"/>
      <c r="D466" s="3775"/>
      <c r="F466" s="121"/>
      <c r="G466" s="121"/>
      <c r="H466" s="948"/>
      <c r="I466" s="86"/>
    </row>
    <row r="467" spans="1:9" s="77" customFormat="1" ht="13.8" thickBot="1">
      <c r="A467" s="99"/>
      <c r="B467" s="84"/>
      <c r="C467" s="85"/>
      <c r="D467" s="85"/>
      <c r="F467" s="121"/>
      <c r="G467" s="121"/>
      <c r="H467" s="948"/>
      <c r="I467" s="86"/>
    </row>
    <row r="468" spans="1:9" s="77" customFormat="1" ht="26.4">
      <c r="A468" s="99">
        <f>A453</f>
        <v>79</v>
      </c>
      <c r="B468" s="1330" t="s">
        <v>409</v>
      </c>
      <c r="C468" s="91"/>
      <c r="D468" s="615"/>
      <c r="E468" s="1330" t="s">
        <v>395</v>
      </c>
      <c r="F468" s="91"/>
      <c r="G468" s="1331"/>
      <c r="H468" s="75" t="s">
        <v>33</v>
      </c>
      <c r="I468" s="86"/>
    </row>
    <row r="469" spans="1:9" s="77" customFormat="1">
      <c r="A469" s="99"/>
      <c r="B469" s="1447" t="s">
        <v>82</v>
      </c>
      <c r="C469" s="1332"/>
      <c r="D469" s="620"/>
      <c r="E469" s="616" t="s">
        <v>82</v>
      </c>
      <c r="F469" s="1332"/>
      <c r="G469" s="1333"/>
      <c r="H469" s="948"/>
      <c r="I469" s="86"/>
    </row>
    <row r="470" spans="1:9" s="77" customFormat="1">
      <c r="A470" s="99"/>
      <c r="B470" s="1346" t="s">
        <v>128</v>
      </c>
      <c r="C470" s="1399"/>
      <c r="D470" s="637"/>
      <c r="E470" s="1346" t="s">
        <v>128</v>
      </c>
      <c r="F470" s="1335"/>
      <c r="G470" s="1336"/>
      <c r="H470" s="948"/>
      <c r="I470" s="86"/>
    </row>
    <row r="471" spans="1:9" s="77" customFormat="1">
      <c r="A471" s="99"/>
      <c r="B471" s="630" t="s">
        <v>87</v>
      </c>
      <c r="C471" s="617"/>
      <c r="D471" s="620"/>
      <c r="E471" s="630" t="s">
        <v>87</v>
      </c>
      <c r="F471" s="1332"/>
      <c r="G471" s="1333"/>
      <c r="H471" s="948"/>
      <c r="I471" s="86"/>
    </row>
    <row r="472" spans="1:9" s="77" customFormat="1">
      <c r="A472" s="99"/>
      <c r="B472" s="375" t="s">
        <v>4</v>
      </c>
      <c r="C472" s="1084">
        <v>323895415</v>
      </c>
      <c r="D472" s="1465">
        <v>-128134</v>
      </c>
      <c r="E472" s="375" t="s">
        <v>4</v>
      </c>
      <c r="F472" s="1434">
        <v>226659500</v>
      </c>
      <c r="G472" s="1403">
        <v>128134</v>
      </c>
      <c r="H472" s="948"/>
      <c r="I472" s="86"/>
    </row>
    <row r="473" spans="1:9" s="77" customFormat="1">
      <c r="A473" s="99"/>
      <c r="B473" s="376" t="s">
        <v>10</v>
      </c>
      <c r="C473" s="1451">
        <v>323895415</v>
      </c>
      <c r="D473" s="1466">
        <v>-128134</v>
      </c>
      <c r="E473" s="376" t="s">
        <v>5</v>
      </c>
      <c r="F473" s="1435">
        <v>7535144</v>
      </c>
      <c r="G473" s="1431"/>
      <c r="H473" s="948"/>
      <c r="I473" s="86"/>
    </row>
    <row r="474" spans="1:9" s="77" customFormat="1">
      <c r="A474" s="99"/>
      <c r="B474" s="376" t="s">
        <v>11</v>
      </c>
      <c r="C474" s="646">
        <v>323895415</v>
      </c>
      <c r="D474" s="652">
        <v>-128134</v>
      </c>
      <c r="E474" s="376" t="s">
        <v>10</v>
      </c>
      <c r="F474" s="760">
        <v>219124356</v>
      </c>
      <c r="G474" s="782">
        <v>128134</v>
      </c>
      <c r="H474" s="948"/>
      <c r="I474" s="86"/>
    </row>
    <row r="475" spans="1:9" s="77" customFormat="1">
      <c r="A475" s="99"/>
      <c r="B475" s="1467" t="s">
        <v>1</v>
      </c>
      <c r="C475" s="1085">
        <v>323895415</v>
      </c>
      <c r="D475" s="1337">
        <v>-128134</v>
      </c>
      <c r="E475" s="376" t="s">
        <v>11</v>
      </c>
      <c r="F475" s="740">
        <v>219124356</v>
      </c>
      <c r="G475" s="782">
        <v>128134</v>
      </c>
      <c r="H475" s="948"/>
      <c r="I475" s="86"/>
    </row>
    <row r="476" spans="1:9" s="77" customFormat="1">
      <c r="A476" s="99"/>
      <c r="B476" s="376" t="s">
        <v>2</v>
      </c>
      <c r="C476" s="646">
        <v>323895415</v>
      </c>
      <c r="D476" s="652">
        <v>-128134</v>
      </c>
      <c r="E476" s="375" t="s">
        <v>1</v>
      </c>
      <c r="F476" s="760">
        <v>224960511</v>
      </c>
      <c r="G476" s="1338">
        <v>128134</v>
      </c>
      <c r="H476" s="948"/>
      <c r="I476" s="86"/>
    </row>
    <row r="477" spans="1:9" s="77" customFormat="1">
      <c r="A477" s="99"/>
      <c r="B477" s="376" t="s">
        <v>19</v>
      </c>
      <c r="C477" s="646">
        <v>323895415</v>
      </c>
      <c r="D477" s="652">
        <v>-128134</v>
      </c>
      <c r="E477" s="376" t="s">
        <v>2</v>
      </c>
      <c r="F477" s="740">
        <v>214210663</v>
      </c>
      <c r="G477" s="782">
        <v>128134</v>
      </c>
      <c r="H477" s="948"/>
      <c r="I477" s="86"/>
    </row>
    <row r="478" spans="1:9" s="77" customFormat="1" ht="26.4">
      <c r="A478" s="99"/>
      <c r="B478" s="1468" t="s">
        <v>51</v>
      </c>
      <c r="C478" s="646">
        <v>323895415</v>
      </c>
      <c r="D478" s="652">
        <v>-128134</v>
      </c>
      <c r="E478" s="1469" t="s">
        <v>12</v>
      </c>
      <c r="F478" s="740">
        <v>74338395</v>
      </c>
      <c r="G478" s="782"/>
      <c r="H478" s="948"/>
      <c r="I478" s="86"/>
    </row>
    <row r="479" spans="1:9" s="77" customFormat="1" ht="26.4">
      <c r="A479" s="99"/>
      <c r="B479" s="1452" t="s">
        <v>52</v>
      </c>
      <c r="C479" s="646">
        <v>323895415</v>
      </c>
      <c r="D479" s="652">
        <v>-128134</v>
      </c>
      <c r="E479" s="1469" t="s">
        <v>13</v>
      </c>
      <c r="F479" s="740">
        <v>50236637</v>
      </c>
      <c r="G479" s="782"/>
      <c r="H479" s="948"/>
      <c r="I479" s="86"/>
    </row>
    <row r="480" spans="1:9" s="77" customFormat="1">
      <c r="A480" s="99"/>
      <c r="B480" s="376"/>
      <c r="C480" s="626"/>
      <c r="D480" s="1405"/>
      <c r="E480" s="376" t="s">
        <v>35</v>
      </c>
      <c r="F480" s="740">
        <v>40432663</v>
      </c>
      <c r="G480" s="782"/>
      <c r="H480" s="948"/>
      <c r="I480" s="86"/>
    </row>
    <row r="481" spans="1:9" s="77" customFormat="1">
      <c r="A481" s="99"/>
      <c r="B481" s="1453"/>
      <c r="C481" s="1454"/>
      <c r="D481" s="1405"/>
      <c r="E481" s="376" t="s">
        <v>15</v>
      </c>
      <c r="F481" s="740">
        <v>24101758</v>
      </c>
      <c r="G481" s="782"/>
      <c r="H481" s="948"/>
      <c r="I481" s="86"/>
    </row>
    <row r="482" spans="1:9" s="77" customFormat="1">
      <c r="A482" s="99"/>
      <c r="B482" s="376"/>
      <c r="C482" s="626"/>
      <c r="D482" s="1405"/>
      <c r="E482" s="376" t="s">
        <v>117</v>
      </c>
      <c r="F482" s="740">
        <v>1481144</v>
      </c>
      <c r="G482" s="782"/>
      <c r="H482" s="948"/>
      <c r="I482" s="86"/>
    </row>
    <row r="483" spans="1:9" s="77" customFormat="1">
      <c r="A483" s="99"/>
      <c r="B483" s="376"/>
      <c r="C483" s="626"/>
      <c r="D483" s="813"/>
      <c r="E483" s="376" t="s">
        <v>16</v>
      </c>
      <c r="F483" s="740">
        <v>46396808</v>
      </c>
      <c r="G483" s="782">
        <v>128134</v>
      </c>
      <c r="H483" s="948"/>
      <c r="I483" s="86"/>
    </row>
    <row r="484" spans="1:9" s="77" customFormat="1">
      <c r="A484" s="99"/>
      <c r="B484" s="376"/>
      <c r="C484" s="654"/>
      <c r="D484" s="1406"/>
      <c r="E484" s="376" t="s">
        <v>17</v>
      </c>
      <c r="F484" s="722">
        <v>42718751</v>
      </c>
      <c r="G484" s="776">
        <v>128134</v>
      </c>
      <c r="H484" s="948"/>
      <c r="I484" s="86"/>
    </row>
    <row r="485" spans="1:9" s="77" customFormat="1">
      <c r="A485" s="99"/>
      <c r="B485" s="376"/>
      <c r="C485" s="626"/>
      <c r="D485" s="1405"/>
      <c r="E485" s="376" t="s">
        <v>93</v>
      </c>
      <c r="F485" s="740">
        <v>3678057</v>
      </c>
      <c r="G485" s="782"/>
      <c r="H485" s="948"/>
      <c r="I485" s="86"/>
    </row>
    <row r="486" spans="1:9" s="77" customFormat="1" ht="26.4">
      <c r="A486" s="99"/>
      <c r="B486" s="376"/>
      <c r="C486" s="626"/>
      <c r="D486" s="813"/>
      <c r="E486" s="376" t="s">
        <v>115</v>
      </c>
      <c r="F486" s="740">
        <v>22766</v>
      </c>
      <c r="G486" s="782"/>
      <c r="H486" s="948"/>
      <c r="I486" s="86"/>
    </row>
    <row r="487" spans="1:9" s="77" customFormat="1">
      <c r="A487" s="99"/>
      <c r="B487" s="1360"/>
      <c r="C487" s="626"/>
      <c r="D487" s="1405"/>
      <c r="E487" s="1360" t="s">
        <v>38</v>
      </c>
      <c r="F487" s="740">
        <v>22766</v>
      </c>
      <c r="G487" s="782"/>
      <c r="H487" s="948"/>
      <c r="I487" s="86"/>
    </row>
    <row r="488" spans="1:9" s="77" customFormat="1">
      <c r="A488" s="99"/>
      <c r="B488" s="376"/>
      <c r="C488" s="626"/>
      <c r="D488" s="813"/>
      <c r="E488" s="376" t="s">
        <v>19</v>
      </c>
      <c r="F488" s="740">
        <v>91971550</v>
      </c>
      <c r="G488" s="782"/>
      <c r="H488" s="948"/>
      <c r="I488" s="86"/>
    </row>
    <row r="489" spans="1:9" s="77" customFormat="1" ht="26.4">
      <c r="A489" s="99"/>
      <c r="B489" s="411"/>
      <c r="C489" s="626"/>
      <c r="D489" s="813"/>
      <c r="E489" s="411" t="s">
        <v>51</v>
      </c>
      <c r="F489" s="740">
        <v>91971550</v>
      </c>
      <c r="G489" s="782"/>
      <c r="H489" s="948"/>
      <c r="I489" s="86"/>
    </row>
    <row r="490" spans="1:9" s="77" customFormat="1" ht="26.4">
      <c r="A490" s="99"/>
      <c r="B490" s="411"/>
      <c r="C490" s="626"/>
      <c r="D490" s="1408"/>
      <c r="E490" s="411" t="s">
        <v>52</v>
      </c>
      <c r="F490" s="740">
        <v>17453238</v>
      </c>
      <c r="G490" s="1432"/>
      <c r="H490" s="948"/>
      <c r="I490" s="86"/>
    </row>
    <row r="491" spans="1:9" s="77" customFormat="1" ht="39.6">
      <c r="A491" s="99"/>
      <c r="B491" s="1362"/>
      <c r="C491" s="626"/>
      <c r="D491" s="1408"/>
      <c r="E491" s="1362" t="s">
        <v>191</v>
      </c>
      <c r="F491" s="740">
        <v>74518312</v>
      </c>
      <c r="G491" s="1432"/>
      <c r="H491" s="948"/>
      <c r="I491" s="86"/>
    </row>
    <row r="492" spans="1:9" s="77" customFormat="1">
      <c r="A492" s="99"/>
      <c r="B492" s="376"/>
      <c r="C492" s="624"/>
      <c r="D492" s="817"/>
      <c r="E492" s="376" t="s">
        <v>3</v>
      </c>
      <c r="F492" s="740">
        <v>10749848</v>
      </c>
      <c r="G492" s="782"/>
      <c r="H492" s="948"/>
      <c r="I492" s="86"/>
    </row>
    <row r="493" spans="1:9" s="77" customFormat="1">
      <c r="A493" s="99"/>
      <c r="B493" s="376"/>
      <c r="C493" s="626"/>
      <c r="D493" s="1405"/>
      <c r="E493" s="376" t="s">
        <v>20</v>
      </c>
      <c r="F493" s="740">
        <v>6263997</v>
      </c>
      <c r="G493" s="782"/>
      <c r="H493" s="948"/>
      <c r="I493" s="86"/>
    </row>
    <row r="494" spans="1:9" s="77" customFormat="1">
      <c r="A494" s="99"/>
      <c r="B494" s="411"/>
      <c r="C494" s="626"/>
      <c r="D494" s="813"/>
      <c r="E494" s="411" t="s">
        <v>55</v>
      </c>
      <c r="F494" s="740">
        <v>4485851</v>
      </c>
      <c r="G494" s="782"/>
      <c r="H494" s="948"/>
      <c r="I494" s="86"/>
    </row>
    <row r="495" spans="1:9" s="77" customFormat="1" ht="26.4">
      <c r="A495" s="99"/>
      <c r="B495" s="411"/>
      <c r="C495" s="624"/>
      <c r="D495" s="817"/>
      <c r="E495" s="411" t="s">
        <v>56</v>
      </c>
      <c r="F495" s="740">
        <v>4485851</v>
      </c>
      <c r="G495" s="782"/>
      <c r="H495" s="948"/>
      <c r="I495" s="86"/>
    </row>
    <row r="496" spans="1:9" s="77" customFormat="1" ht="26.4">
      <c r="A496" s="99"/>
      <c r="B496" s="411"/>
      <c r="C496" s="626"/>
      <c r="D496" s="813"/>
      <c r="E496" s="411" t="s">
        <v>110</v>
      </c>
      <c r="F496" s="740">
        <v>4485851</v>
      </c>
      <c r="G496" s="782"/>
      <c r="H496" s="948"/>
      <c r="I496" s="86"/>
    </row>
    <row r="497" spans="1:9" s="77" customFormat="1">
      <c r="A497" s="99"/>
      <c r="B497" s="1363"/>
      <c r="C497" s="1185"/>
      <c r="D497" s="816"/>
      <c r="E497" s="1363" t="s">
        <v>21</v>
      </c>
      <c r="F497" s="1435">
        <v>1698989</v>
      </c>
      <c r="G497" s="1431"/>
      <c r="H497" s="948"/>
      <c r="I497" s="86"/>
    </row>
    <row r="498" spans="1:9" s="77" customFormat="1">
      <c r="A498" s="99"/>
      <c r="B498" s="1363"/>
      <c r="C498" s="1185"/>
      <c r="D498" s="816"/>
      <c r="E498" s="1363" t="s">
        <v>23</v>
      </c>
      <c r="F498" s="1435">
        <v>-1698989</v>
      </c>
      <c r="G498" s="1431"/>
      <c r="H498" s="948"/>
      <c r="I498" s="86"/>
    </row>
    <row r="499" spans="1:9" s="77" customFormat="1">
      <c r="A499" s="99"/>
      <c r="B499" s="411"/>
      <c r="C499" s="1186"/>
      <c r="D499" s="1404"/>
      <c r="E499" s="411" t="s">
        <v>312</v>
      </c>
      <c r="F499" s="1435">
        <v>-3747924</v>
      </c>
      <c r="G499" s="1431"/>
      <c r="H499" s="948"/>
      <c r="I499" s="86"/>
    </row>
    <row r="500" spans="1:9" s="77" customFormat="1">
      <c r="A500" s="99"/>
      <c r="B500" s="411"/>
      <c r="C500" s="1186"/>
      <c r="D500" s="1404"/>
      <c r="E500" s="411" t="s">
        <v>313</v>
      </c>
      <c r="F500" s="1435">
        <v>-3747924</v>
      </c>
      <c r="G500" s="1431"/>
      <c r="H500" s="948"/>
      <c r="I500" s="86"/>
    </row>
    <row r="501" spans="1:9" s="77" customFormat="1">
      <c r="A501" s="99"/>
      <c r="B501" s="411"/>
      <c r="C501" s="1186"/>
      <c r="D501" s="1404"/>
      <c r="E501" s="411" t="s">
        <v>119</v>
      </c>
      <c r="F501" s="1435">
        <v>2048935</v>
      </c>
      <c r="G501" s="1431"/>
      <c r="H501" s="948"/>
      <c r="I501" s="86"/>
    </row>
    <row r="502" spans="1:9" s="77" customFormat="1" ht="13.8" thickBot="1">
      <c r="A502" s="99"/>
      <c r="B502" s="412"/>
      <c r="C502" s="1410"/>
      <c r="D502" s="1411"/>
      <c r="E502" s="412" t="s">
        <v>314</v>
      </c>
      <c r="F502" s="1436">
        <v>2048935</v>
      </c>
      <c r="G502" s="1433"/>
      <c r="H502" s="948"/>
      <c r="I502" s="86"/>
    </row>
    <row r="503" spans="1:9" s="77" customFormat="1">
      <c r="A503" s="99"/>
      <c r="B503" s="635" t="s">
        <v>88</v>
      </c>
      <c r="C503" s="636"/>
      <c r="D503" s="637"/>
      <c r="E503" s="635" t="s">
        <v>88</v>
      </c>
      <c r="F503" s="1335"/>
      <c r="G503" s="1336"/>
      <c r="H503" s="948"/>
      <c r="I503" s="86"/>
    </row>
    <row r="504" spans="1:9" s="77" customFormat="1">
      <c r="A504" s="99"/>
      <c r="B504" s="375" t="s">
        <v>4</v>
      </c>
      <c r="C504" s="1084">
        <v>326555892</v>
      </c>
      <c r="D504" s="1462">
        <v>-128134</v>
      </c>
      <c r="E504" s="375" t="s">
        <v>4</v>
      </c>
      <c r="F504" s="1434">
        <v>236515450</v>
      </c>
      <c r="G504" s="1403">
        <v>128134</v>
      </c>
      <c r="H504" s="948"/>
      <c r="I504" s="86"/>
    </row>
    <row r="505" spans="1:9" s="77" customFormat="1">
      <c r="A505" s="99"/>
      <c r="B505" s="376" t="s">
        <v>10</v>
      </c>
      <c r="C505" s="1451">
        <v>326555892</v>
      </c>
      <c r="D505" s="653">
        <v>-128134</v>
      </c>
      <c r="E505" s="376" t="s">
        <v>5</v>
      </c>
      <c r="F505" s="1435">
        <v>7539412</v>
      </c>
      <c r="G505" s="1431"/>
      <c r="H505" s="948"/>
      <c r="I505" s="86"/>
    </row>
    <row r="506" spans="1:9" s="77" customFormat="1">
      <c r="A506" s="99"/>
      <c r="B506" s="376" t="s">
        <v>11</v>
      </c>
      <c r="C506" s="646">
        <v>326555892</v>
      </c>
      <c r="D506" s="652">
        <v>-128134</v>
      </c>
      <c r="E506" s="376" t="s">
        <v>10</v>
      </c>
      <c r="F506" s="740">
        <v>228976038</v>
      </c>
      <c r="G506" s="782">
        <v>128134</v>
      </c>
      <c r="H506" s="948"/>
      <c r="I506" s="86"/>
    </row>
    <row r="507" spans="1:9" s="77" customFormat="1">
      <c r="A507" s="99"/>
      <c r="B507" s="375" t="s">
        <v>1</v>
      </c>
      <c r="C507" s="1085">
        <v>326555892</v>
      </c>
      <c r="D507" s="1337">
        <v>-128134</v>
      </c>
      <c r="E507" s="376" t="s">
        <v>11</v>
      </c>
      <c r="F507" s="740">
        <v>228976038</v>
      </c>
      <c r="G507" s="782">
        <v>128134</v>
      </c>
      <c r="H507" s="948"/>
      <c r="I507" s="86"/>
    </row>
    <row r="508" spans="1:9" s="77" customFormat="1">
      <c r="A508" s="99"/>
      <c r="B508" s="376" t="s">
        <v>2</v>
      </c>
      <c r="C508" s="646">
        <v>326555892</v>
      </c>
      <c r="D508" s="652">
        <v>-128134</v>
      </c>
      <c r="E508" s="375" t="s">
        <v>1</v>
      </c>
      <c r="F508" s="760">
        <v>234593579</v>
      </c>
      <c r="G508" s="1338">
        <v>128134</v>
      </c>
      <c r="H508" s="948"/>
      <c r="I508" s="86"/>
    </row>
    <row r="509" spans="1:9" s="77" customFormat="1">
      <c r="A509" s="99"/>
      <c r="B509" s="376" t="s">
        <v>19</v>
      </c>
      <c r="C509" s="646">
        <v>326555892</v>
      </c>
      <c r="D509" s="652">
        <v>-128134</v>
      </c>
      <c r="E509" s="376" t="s">
        <v>2</v>
      </c>
      <c r="F509" s="740">
        <v>225789165</v>
      </c>
      <c r="G509" s="782">
        <v>128134</v>
      </c>
      <c r="H509" s="948"/>
      <c r="I509" s="86"/>
    </row>
    <row r="510" spans="1:9" s="77" customFormat="1" ht="26.4">
      <c r="A510" s="99"/>
      <c r="B510" s="411" t="s">
        <v>51</v>
      </c>
      <c r="C510" s="646">
        <v>326555892</v>
      </c>
      <c r="D510" s="652">
        <v>-128134</v>
      </c>
      <c r="E510" s="376" t="s">
        <v>12</v>
      </c>
      <c r="F510" s="740">
        <v>77666587</v>
      </c>
      <c r="G510" s="782"/>
      <c r="H510" s="948"/>
      <c r="I510" s="86"/>
    </row>
    <row r="511" spans="1:9" s="77" customFormat="1" ht="26.4">
      <c r="A511" s="99"/>
      <c r="B511" s="1370" t="s">
        <v>52</v>
      </c>
      <c r="C511" s="646">
        <v>326555892</v>
      </c>
      <c r="D511" s="652">
        <v>-128134</v>
      </c>
      <c r="E511" s="376" t="s">
        <v>13</v>
      </c>
      <c r="F511" s="740">
        <v>50664374</v>
      </c>
      <c r="G511" s="782"/>
      <c r="H511" s="948"/>
      <c r="I511" s="86"/>
    </row>
    <row r="512" spans="1:9" s="77" customFormat="1">
      <c r="A512" s="99"/>
      <c r="B512" s="376"/>
      <c r="C512" s="626"/>
      <c r="D512" s="1405"/>
      <c r="E512" s="376" t="s">
        <v>35</v>
      </c>
      <c r="F512" s="740">
        <v>40797407</v>
      </c>
      <c r="G512" s="782"/>
      <c r="H512" s="948"/>
      <c r="I512" s="86"/>
    </row>
    <row r="513" spans="1:9" s="77" customFormat="1">
      <c r="A513" s="99"/>
      <c r="B513" s="376"/>
      <c r="C513" s="626"/>
      <c r="D513" s="1405"/>
      <c r="E513" s="376" t="s">
        <v>15</v>
      </c>
      <c r="F513" s="740">
        <v>27002213</v>
      </c>
      <c r="G513" s="782"/>
      <c r="H513" s="948"/>
      <c r="I513" s="86"/>
    </row>
    <row r="514" spans="1:9" s="77" customFormat="1">
      <c r="A514" s="99"/>
      <c r="B514" s="376"/>
      <c r="C514" s="626"/>
      <c r="D514" s="1405"/>
      <c r="E514" s="376" t="s">
        <v>117</v>
      </c>
      <c r="F514" s="740">
        <v>1770421</v>
      </c>
      <c r="G514" s="782"/>
      <c r="H514" s="948"/>
      <c r="I514" s="86"/>
    </row>
    <row r="515" spans="1:9" s="77" customFormat="1">
      <c r="A515" s="99"/>
      <c r="B515" s="376"/>
      <c r="C515" s="626"/>
      <c r="D515" s="813"/>
      <c r="E515" s="376" t="s">
        <v>16</v>
      </c>
      <c r="F515" s="740">
        <v>45033744</v>
      </c>
      <c r="G515" s="782">
        <v>128134</v>
      </c>
      <c r="H515" s="948"/>
      <c r="I515" s="86"/>
    </row>
    <row r="516" spans="1:9" s="77" customFormat="1">
      <c r="A516" s="99"/>
      <c r="B516" s="376"/>
      <c r="C516" s="654"/>
      <c r="D516" s="1406"/>
      <c r="E516" s="376" t="s">
        <v>17</v>
      </c>
      <c r="F516" s="722">
        <v>41355687</v>
      </c>
      <c r="G516" s="776">
        <v>128134</v>
      </c>
      <c r="H516" s="948"/>
      <c r="I516" s="86"/>
    </row>
    <row r="517" spans="1:9" s="77" customFormat="1">
      <c r="A517" s="99"/>
      <c r="B517" s="376"/>
      <c r="C517" s="626"/>
      <c r="D517" s="1405"/>
      <c r="E517" s="376" t="s">
        <v>93</v>
      </c>
      <c r="F517" s="740">
        <v>3678057</v>
      </c>
      <c r="G517" s="782"/>
      <c r="H517" s="948"/>
      <c r="I517" s="86"/>
    </row>
    <row r="518" spans="1:9" s="77" customFormat="1" ht="26.4">
      <c r="A518" s="99"/>
      <c r="B518" s="376"/>
      <c r="C518" s="626"/>
      <c r="D518" s="813"/>
      <c r="E518" s="376" t="s">
        <v>115</v>
      </c>
      <c r="F518" s="740">
        <v>82527</v>
      </c>
      <c r="G518" s="782"/>
      <c r="H518" s="948"/>
      <c r="I518" s="86"/>
    </row>
    <row r="519" spans="1:9" s="77" customFormat="1">
      <c r="A519" s="99"/>
      <c r="B519" s="1360"/>
      <c r="C519" s="626"/>
      <c r="D519" s="1405"/>
      <c r="E519" s="1360" t="s">
        <v>38</v>
      </c>
      <c r="F519" s="740">
        <v>82527</v>
      </c>
      <c r="G519" s="782"/>
      <c r="H519" s="948"/>
      <c r="I519" s="86"/>
    </row>
    <row r="520" spans="1:9" s="77" customFormat="1">
      <c r="A520" s="99"/>
      <c r="B520" s="376"/>
      <c r="C520" s="626"/>
      <c r="D520" s="813"/>
      <c r="E520" s="376" t="s">
        <v>19</v>
      </c>
      <c r="F520" s="740">
        <v>101235886</v>
      </c>
      <c r="G520" s="782"/>
      <c r="H520" s="948"/>
      <c r="I520" s="86"/>
    </row>
    <row r="521" spans="1:9" s="77" customFormat="1" ht="26.4">
      <c r="A521" s="99"/>
      <c r="B521" s="411"/>
      <c r="C521" s="626"/>
      <c r="D521" s="813"/>
      <c r="E521" s="411" t="s">
        <v>51</v>
      </c>
      <c r="F521" s="740">
        <v>101235886</v>
      </c>
      <c r="G521" s="782"/>
      <c r="H521" s="948"/>
      <c r="I521" s="86"/>
    </row>
    <row r="522" spans="1:9" s="77" customFormat="1" ht="26.4">
      <c r="A522" s="99"/>
      <c r="B522" s="411"/>
      <c r="C522" s="626"/>
      <c r="D522" s="1408"/>
      <c r="E522" s="411" t="s">
        <v>52</v>
      </c>
      <c r="F522" s="740">
        <v>18856415</v>
      </c>
      <c r="G522" s="1432"/>
      <c r="H522" s="948"/>
      <c r="I522" s="86"/>
    </row>
    <row r="523" spans="1:9" s="77" customFormat="1" ht="39.6">
      <c r="A523" s="99"/>
      <c r="B523" s="411"/>
      <c r="C523" s="626"/>
      <c r="D523" s="1408"/>
      <c r="E523" s="411" t="s">
        <v>191</v>
      </c>
      <c r="F523" s="740">
        <v>82379471</v>
      </c>
      <c r="G523" s="1432"/>
      <c r="H523" s="948"/>
      <c r="I523" s="86"/>
    </row>
    <row r="524" spans="1:9" s="77" customFormat="1">
      <c r="A524" s="99"/>
      <c r="B524" s="376"/>
      <c r="C524" s="624"/>
      <c r="D524" s="817"/>
      <c r="E524" s="376" t="s">
        <v>3</v>
      </c>
      <c r="F524" s="740">
        <v>8804414</v>
      </c>
      <c r="G524" s="782"/>
      <c r="H524" s="948"/>
      <c r="I524" s="86"/>
    </row>
    <row r="525" spans="1:9" s="77" customFormat="1">
      <c r="A525" s="99"/>
      <c r="B525" s="376"/>
      <c r="C525" s="626"/>
      <c r="D525" s="1405"/>
      <c r="E525" s="376" t="s">
        <v>20</v>
      </c>
      <c r="F525" s="740">
        <v>4318563</v>
      </c>
      <c r="G525" s="782"/>
      <c r="H525" s="948"/>
      <c r="I525" s="86"/>
    </row>
    <row r="526" spans="1:9" s="77" customFormat="1">
      <c r="A526" s="99"/>
      <c r="B526" s="411"/>
      <c r="C526" s="626"/>
      <c r="D526" s="813"/>
      <c r="E526" s="411" t="s">
        <v>55</v>
      </c>
      <c r="F526" s="740">
        <v>4485851</v>
      </c>
      <c r="G526" s="782"/>
      <c r="H526" s="948"/>
      <c r="I526" s="86"/>
    </row>
    <row r="527" spans="1:9" s="77" customFormat="1" ht="26.4">
      <c r="A527" s="99"/>
      <c r="B527" s="411"/>
      <c r="C527" s="624"/>
      <c r="D527" s="817"/>
      <c r="E527" s="411" t="s">
        <v>56</v>
      </c>
      <c r="F527" s="740">
        <v>4485851</v>
      </c>
      <c r="G527" s="782"/>
      <c r="H527" s="948"/>
      <c r="I527" s="86"/>
    </row>
    <row r="528" spans="1:9" s="77" customFormat="1" ht="26.4">
      <c r="A528" s="99"/>
      <c r="B528" s="411"/>
      <c r="C528" s="626"/>
      <c r="D528" s="813"/>
      <c r="E528" s="411" t="s">
        <v>110</v>
      </c>
      <c r="F528" s="740">
        <v>4485851</v>
      </c>
      <c r="G528" s="782"/>
      <c r="H528" s="948"/>
      <c r="I528" s="86"/>
    </row>
    <row r="529" spans="1:9" s="77" customFormat="1">
      <c r="A529" s="99"/>
      <c r="B529" s="1363"/>
      <c r="C529" s="1185"/>
      <c r="D529" s="816"/>
      <c r="E529" s="1363" t="s">
        <v>21</v>
      </c>
      <c r="F529" s="1435">
        <v>1921871</v>
      </c>
      <c r="G529" s="1431"/>
      <c r="H529" s="948"/>
      <c r="I529" s="86"/>
    </row>
    <row r="530" spans="1:9" s="77" customFormat="1">
      <c r="A530" s="99"/>
      <c r="B530" s="1363"/>
      <c r="C530" s="1185"/>
      <c r="D530" s="816"/>
      <c r="E530" s="1363" t="s">
        <v>23</v>
      </c>
      <c r="F530" s="1435">
        <v>-1921871</v>
      </c>
      <c r="G530" s="1431"/>
      <c r="H530" s="948"/>
      <c r="I530" s="86"/>
    </row>
    <row r="531" spans="1:9" s="77" customFormat="1">
      <c r="A531" s="99"/>
      <c r="B531" s="411"/>
      <c r="C531" s="1186"/>
      <c r="D531" s="1404"/>
      <c r="E531" s="411" t="s">
        <v>312</v>
      </c>
      <c r="F531" s="1435">
        <v>-3970806</v>
      </c>
      <c r="G531" s="1431"/>
      <c r="H531" s="948"/>
      <c r="I531" s="86"/>
    </row>
    <row r="532" spans="1:9" s="77" customFormat="1">
      <c r="A532" s="99"/>
      <c r="B532" s="411"/>
      <c r="C532" s="1186"/>
      <c r="D532" s="1404"/>
      <c r="E532" s="411" t="s">
        <v>313</v>
      </c>
      <c r="F532" s="1435">
        <v>-3970806</v>
      </c>
      <c r="G532" s="1431"/>
      <c r="H532" s="948"/>
      <c r="I532" s="86"/>
    </row>
    <row r="533" spans="1:9" s="77" customFormat="1">
      <c r="A533" s="99"/>
      <c r="B533" s="411"/>
      <c r="C533" s="1186"/>
      <c r="D533" s="1404"/>
      <c r="E533" s="411" t="s">
        <v>119</v>
      </c>
      <c r="F533" s="1435">
        <v>2048935</v>
      </c>
      <c r="G533" s="1431"/>
      <c r="H533" s="948"/>
      <c r="I533" s="86"/>
    </row>
    <row r="534" spans="1:9" s="77" customFormat="1" ht="13.8" thickBot="1">
      <c r="A534" s="99"/>
      <c r="B534" s="412"/>
      <c r="C534" s="1410"/>
      <c r="D534" s="1411"/>
      <c r="E534" s="412" t="s">
        <v>314</v>
      </c>
      <c r="F534" s="1436">
        <v>2048935</v>
      </c>
      <c r="G534" s="1433"/>
      <c r="H534" s="948"/>
      <c r="I534" s="86"/>
    </row>
    <row r="535" spans="1:9" s="77" customFormat="1">
      <c r="A535" s="99"/>
      <c r="B535" s="635" t="s">
        <v>189</v>
      </c>
      <c r="C535" s="1457"/>
      <c r="D535" s="637"/>
      <c r="E535" s="635" t="s">
        <v>189</v>
      </c>
      <c r="F535" s="1335"/>
      <c r="G535" s="1336"/>
      <c r="H535" s="948"/>
      <c r="I535" s="86"/>
    </row>
    <row r="536" spans="1:9" s="77" customFormat="1">
      <c r="A536" s="99"/>
      <c r="B536" s="375" t="s">
        <v>4</v>
      </c>
      <c r="C536" s="1461">
        <v>328299589</v>
      </c>
      <c r="D536" s="1462">
        <v>-128134</v>
      </c>
      <c r="E536" s="375" t="s">
        <v>4</v>
      </c>
      <c r="F536" s="1434">
        <v>221215200</v>
      </c>
      <c r="G536" s="1403">
        <v>128134</v>
      </c>
      <c r="H536" s="948"/>
      <c r="I536" s="86"/>
    </row>
    <row r="537" spans="1:9" s="77" customFormat="1">
      <c r="A537" s="99"/>
      <c r="B537" s="376" t="s">
        <v>10</v>
      </c>
      <c r="C537" s="1451">
        <v>328299589</v>
      </c>
      <c r="D537" s="653">
        <v>-128134</v>
      </c>
      <c r="E537" s="376" t="s">
        <v>5</v>
      </c>
      <c r="F537" s="1435">
        <v>7518069</v>
      </c>
      <c r="G537" s="1431"/>
      <c r="H537" s="948"/>
      <c r="I537" s="86"/>
    </row>
    <row r="538" spans="1:9" s="77" customFormat="1">
      <c r="A538" s="99"/>
      <c r="B538" s="376" t="s">
        <v>11</v>
      </c>
      <c r="C538" s="646">
        <v>328299589</v>
      </c>
      <c r="D538" s="652">
        <v>-128134</v>
      </c>
      <c r="E538" s="376" t="s">
        <v>10</v>
      </c>
      <c r="F538" s="740">
        <v>213697131</v>
      </c>
      <c r="G538" s="782">
        <v>128134</v>
      </c>
      <c r="H538" s="948"/>
      <c r="I538" s="86"/>
    </row>
    <row r="539" spans="1:9" s="77" customFormat="1">
      <c r="A539" s="99"/>
      <c r="B539" s="375" t="s">
        <v>1</v>
      </c>
      <c r="C539" s="1085">
        <v>328299589</v>
      </c>
      <c r="D539" s="1337">
        <v>-128134</v>
      </c>
      <c r="E539" s="376" t="s">
        <v>11</v>
      </c>
      <c r="F539" s="740">
        <v>213697131</v>
      </c>
      <c r="G539" s="782">
        <v>128134</v>
      </c>
      <c r="H539" s="948"/>
      <c r="I539" s="86"/>
    </row>
    <row r="540" spans="1:9" s="77" customFormat="1">
      <c r="A540" s="99"/>
      <c r="B540" s="376" t="s">
        <v>2</v>
      </c>
      <c r="C540" s="646">
        <v>328299589</v>
      </c>
      <c r="D540" s="1463">
        <v>-128134</v>
      </c>
      <c r="E540" s="375" t="s">
        <v>1</v>
      </c>
      <c r="F540" s="760">
        <v>219020652</v>
      </c>
      <c r="G540" s="1338">
        <v>128134</v>
      </c>
      <c r="H540" s="948"/>
      <c r="I540" s="86"/>
    </row>
    <row r="541" spans="1:9" s="77" customFormat="1">
      <c r="A541" s="99"/>
      <c r="B541" s="376" t="s">
        <v>19</v>
      </c>
      <c r="C541" s="646">
        <v>328299589</v>
      </c>
      <c r="D541" s="1463">
        <v>-128134</v>
      </c>
      <c r="E541" s="376" t="s">
        <v>2</v>
      </c>
      <c r="F541" s="740">
        <v>213320418</v>
      </c>
      <c r="G541" s="782">
        <v>128134</v>
      </c>
      <c r="H541" s="948"/>
      <c r="I541" s="86"/>
    </row>
    <row r="542" spans="1:9" s="77" customFormat="1" ht="26.4">
      <c r="A542" s="99"/>
      <c r="B542" s="411" t="s">
        <v>51</v>
      </c>
      <c r="C542" s="646">
        <v>328299589</v>
      </c>
      <c r="D542" s="1463">
        <v>-128134</v>
      </c>
      <c r="E542" s="376" t="s">
        <v>12</v>
      </c>
      <c r="F542" s="740">
        <v>73778405</v>
      </c>
      <c r="G542" s="782">
        <v>0</v>
      </c>
      <c r="H542" s="948"/>
      <c r="I542" s="86"/>
    </row>
    <row r="543" spans="1:9" s="77" customFormat="1" ht="26.4">
      <c r="A543" s="99"/>
      <c r="B543" s="411" t="s">
        <v>52</v>
      </c>
      <c r="C543" s="646">
        <v>328299589</v>
      </c>
      <c r="D543" s="652">
        <v>-128134</v>
      </c>
      <c r="E543" s="376" t="s">
        <v>13</v>
      </c>
      <c r="F543" s="740">
        <v>50121470</v>
      </c>
      <c r="G543" s="782"/>
      <c r="H543" s="948"/>
      <c r="I543" s="86"/>
    </row>
    <row r="544" spans="1:9" s="77" customFormat="1">
      <c r="A544" s="99"/>
      <c r="B544" s="376"/>
      <c r="C544" s="626"/>
      <c r="D544" s="813"/>
      <c r="E544" s="376" t="s">
        <v>35</v>
      </c>
      <c r="F544" s="740">
        <v>40453669</v>
      </c>
      <c r="G544" s="782"/>
      <c r="H544" s="948"/>
      <c r="I544" s="86"/>
    </row>
    <row r="545" spans="1:9" s="77" customFormat="1">
      <c r="A545" s="99"/>
      <c r="B545" s="376"/>
      <c r="C545" s="626"/>
      <c r="D545" s="1405"/>
      <c r="E545" s="376" t="s">
        <v>15</v>
      </c>
      <c r="F545" s="740">
        <v>23656935</v>
      </c>
      <c r="G545" s="782"/>
      <c r="H545" s="948"/>
      <c r="I545" s="86"/>
    </row>
    <row r="546" spans="1:9" s="77" customFormat="1">
      <c r="A546" s="99"/>
      <c r="B546" s="376"/>
      <c r="C546" s="626"/>
      <c r="D546" s="1405"/>
      <c r="E546" s="376" t="s">
        <v>117</v>
      </c>
      <c r="F546" s="740">
        <v>2001678</v>
      </c>
      <c r="G546" s="782"/>
      <c r="H546" s="948"/>
      <c r="I546" s="86"/>
    </row>
    <row r="547" spans="1:9" s="77" customFormat="1">
      <c r="A547" s="99"/>
      <c r="B547" s="376"/>
      <c r="C547" s="626"/>
      <c r="D547" s="813"/>
      <c r="E547" s="376" t="s">
        <v>16</v>
      </c>
      <c r="F547" s="740">
        <v>30774454</v>
      </c>
      <c r="G547" s="782">
        <v>128134</v>
      </c>
      <c r="H547" s="948"/>
      <c r="I547" s="86"/>
    </row>
    <row r="548" spans="1:9" s="77" customFormat="1">
      <c r="A548" s="99"/>
      <c r="B548" s="376"/>
      <c r="C548" s="654"/>
      <c r="D548" s="1406"/>
      <c r="E548" s="376" t="s">
        <v>17</v>
      </c>
      <c r="F548" s="722">
        <v>27096397</v>
      </c>
      <c r="G548" s="776">
        <v>128134</v>
      </c>
      <c r="H548" s="948"/>
      <c r="I548" s="86"/>
    </row>
    <row r="549" spans="1:9" s="77" customFormat="1">
      <c r="A549" s="99"/>
      <c r="B549" s="376"/>
      <c r="C549" s="626"/>
      <c r="D549" s="1405"/>
      <c r="E549" s="376" t="s">
        <v>93</v>
      </c>
      <c r="F549" s="740">
        <v>3678057</v>
      </c>
      <c r="G549" s="782"/>
      <c r="H549" s="948"/>
      <c r="I549" s="86"/>
    </row>
    <row r="550" spans="1:9" s="77" customFormat="1" ht="26.4">
      <c r="A550" s="99"/>
      <c r="B550" s="376"/>
      <c r="C550" s="626"/>
      <c r="D550" s="813"/>
      <c r="E550" s="376" t="s">
        <v>115</v>
      </c>
      <c r="F550" s="740">
        <v>180177</v>
      </c>
      <c r="G550" s="782"/>
      <c r="H550" s="948"/>
      <c r="I550" s="86"/>
    </row>
    <row r="551" spans="1:9" s="77" customFormat="1">
      <c r="A551" s="99"/>
      <c r="B551" s="1360"/>
      <c r="C551" s="626"/>
      <c r="D551" s="1405"/>
      <c r="E551" s="1360" t="s">
        <v>38</v>
      </c>
      <c r="F551" s="740">
        <v>180177</v>
      </c>
      <c r="G551" s="782"/>
      <c r="H551" s="948"/>
      <c r="I551" s="86"/>
    </row>
    <row r="552" spans="1:9" s="77" customFormat="1">
      <c r="A552" s="99"/>
      <c r="B552" s="376"/>
      <c r="C552" s="626"/>
      <c r="D552" s="813"/>
      <c r="E552" s="376" t="s">
        <v>19</v>
      </c>
      <c r="F552" s="740">
        <v>106585704</v>
      </c>
      <c r="G552" s="782"/>
      <c r="H552" s="948"/>
      <c r="I552" s="86"/>
    </row>
    <row r="553" spans="1:9" s="77" customFormat="1" ht="26.4">
      <c r="A553" s="99"/>
      <c r="B553" s="411"/>
      <c r="C553" s="626"/>
      <c r="D553" s="813"/>
      <c r="E553" s="411" t="s">
        <v>51</v>
      </c>
      <c r="F553" s="740">
        <v>106585704</v>
      </c>
      <c r="G553" s="782"/>
      <c r="H553" s="948"/>
      <c r="I553" s="86"/>
    </row>
    <row r="554" spans="1:9" s="77" customFormat="1" ht="26.4">
      <c r="A554" s="99"/>
      <c r="B554" s="411"/>
      <c r="C554" s="626"/>
      <c r="D554" s="1408"/>
      <c r="E554" s="411" t="s">
        <v>52</v>
      </c>
      <c r="F554" s="740">
        <v>19937618</v>
      </c>
      <c r="G554" s="1432"/>
      <c r="H554" s="948"/>
      <c r="I554" s="86"/>
    </row>
    <row r="555" spans="1:9" s="77" customFormat="1" ht="39.6">
      <c r="A555" s="99"/>
      <c r="B555" s="411"/>
      <c r="C555" s="626"/>
      <c r="D555" s="1408"/>
      <c r="E555" s="411" t="s">
        <v>191</v>
      </c>
      <c r="F555" s="740">
        <v>86648086</v>
      </c>
      <c r="G555" s="1432"/>
      <c r="H555" s="948"/>
      <c r="I555" s="86"/>
    </row>
    <row r="556" spans="1:9" s="77" customFormat="1">
      <c r="A556" s="99"/>
      <c r="B556" s="376"/>
      <c r="C556" s="626"/>
      <c r="D556" s="813"/>
      <c r="E556" s="376" t="s">
        <v>3</v>
      </c>
      <c r="F556" s="740">
        <v>5700234</v>
      </c>
      <c r="G556" s="782"/>
      <c r="H556" s="948"/>
      <c r="I556" s="86"/>
    </row>
    <row r="557" spans="1:9" s="77" customFormat="1">
      <c r="A557" s="99"/>
      <c r="B557" s="376"/>
      <c r="C557" s="626"/>
      <c r="D557" s="1405"/>
      <c r="E557" s="376" t="s">
        <v>20</v>
      </c>
      <c r="F557" s="740">
        <v>1214383</v>
      </c>
      <c r="G557" s="782"/>
      <c r="H557" s="948"/>
      <c r="I557" s="86"/>
    </row>
    <row r="558" spans="1:9" s="77" customFormat="1">
      <c r="A558" s="99"/>
      <c r="B558" s="411"/>
      <c r="C558" s="626"/>
      <c r="D558" s="813"/>
      <c r="E558" s="411" t="s">
        <v>55</v>
      </c>
      <c r="F558" s="740">
        <v>4485851</v>
      </c>
      <c r="G558" s="782"/>
      <c r="H558" s="948"/>
      <c r="I558" s="86"/>
    </row>
    <row r="559" spans="1:9" s="77" customFormat="1" ht="26.4">
      <c r="A559" s="99"/>
      <c r="B559" s="411"/>
      <c r="C559" s="626"/>
      <c r="D559" s="813"/>
      <c r="E559" s="411" t="s">
        <v>56</v>
      </c>
      <c r="F559" s="740">
        <v>4485851</v>
      </c>
      <c r="G559" s="782"/>
      <c r="H559" s="948"/>
      <c r="I559" s="86"/>
    </row>
    <row r="560" spans="1:9" s="77" customFormat="1" ht="26.4">
      <c r="A560" s="99"/>
      <c r="B560" s="411"/>
      <c r="C560" s="626"/>
      <c r="D560" s="813"/>
      <c r="E560" s="411" t="s">
        <v>110</v>
      </c>
      <c r="F560" s="740">
        <v>4485851</v>
      </c>
      <c r="G560" s="782"/>
      <c r="H560" s="948"/>
      <c r="I560" s="86"/>
    </row>
    <row r="561" spans="1:9" s="77" customFormat="1">
      <c r="A561" s="99"/>
      <c r="B561" s="1363"/>
      <c r="C561" s="1186"/>
      <c r="D561" s="1404"/>
      <c r="E561" s="1363" t="s">
        <v>21</v>
      </c>
      <c r="F561" s="1435">
        <v>2194548</v>
      </c>
      <c r="G561" s="1431"/>
      <c r="H561" s="948"/>
      <c r="I561" s="86"/>
    </row>
    <row r="562" spans="1:9" s="77" customFormat="1">
      <c r="A562" s="99"/>
      <c r="B562" s="1363"/>
      <c r="C562" s="1186"/>
      <c r="D562" s="1404"/>
      <c r="E562" s="1363" t="s">
        <v>23</v>
      </c>
      <c r="F562" s="1435">
        <v>-2194548</v>
      </c>
      <c r="G562" s="1431"/>
      <c r="H562" s="948"/>
      <c r="I562" s="86"/>
    </row>
    <row r="563" spans="1:9" s="77" customFormat="1">
      <c r="A563" s="99"/>
      <c r="B563" s="411"/>
      <c r="C563" s="1186"/>
      <c r="D563" s="1404"/>
      <c r="E563" s="411" t="s">
        <v>312</v>
      </c>
      <c r="F563" s="1435">
        <v>-4243483</v>
      </c>
      <c r="G563" s="1431"/>
      <c r="H563" s="948"/>
      <c r="I563" s="86"/>
    </row>
    <row r="564" spans="1:9" s="77" customFormat="1">
      <c r="A564" s="99"/>
      <c r="B564" s="411"/>
      <c r="C564" s="1186"/>
      <c r="D564" s="1404"/>
      <c r="E564" s="411" t="s">
        <v>313</v>
      </c>
      <c r="F564" s="1435">
        <v>-4243483</v>
      </c>
      <c r="G564" s="1431"/>
      <c r="H564" s="948"/>
      <c r="I564" s="86"/>
    </row>
    <row r="565" spans="1:9" s="77" customFormat="1">
      <c r="A565" s="99"/>
      <c r="B565" s="411"/>
      <c r="C565" s="1186"/>
      <c r="D565" s="1404"/>
      <c r="E565" s="411" t="s">
        <v>119</v>
      </c>
      <c r="F565" s="1435">
        <v>2048935</v>
      </c>
      <c r="G565" s="1431"/>
      <c r="H565" s="948"/>
      <c r="I565" s="86"/>
    </row>
    <row r="566" spans="1:9" s="77" customFormat="1" ht="13.8" thickBot="1">
      <c r="A566" s="99"/>
      <c r="B566" s="412"/>
      <c r="C566" s="1410"/>
      <c r="D566" s="1411"/>
      <c r="E566" s="412" t="s">
        <v>314</v>
      </c>
      <c r="F566" s="1436">
        <v>2048935</v>
      </c>
      <c r="G566" s="1433"/>
      <c r="H566" s="948"/>
      <c r="I566" s="86"/>
    </row>
    <row r="567" spans="1:9" s="77" customFormat="1" ht="44.25" customHeight="1" thickBot="1">
      <c r="A567" s="99"/>
      <c r="B567" s="3772" t="s">
        <v>414</v>
      </c>
      <c r="C567" s="3773"/>
      <c r="D567" s="3773"/>
      <c r="E567" s="3773"/>
      <c r="F567" s="3773"/>
      <c r="G567" s="3774"/>
      <c r="H567" s="948"/>
      <c r="I567" s="86"/>
    </row>
    <row r="568" spans="1:9" s="77" customFormat="1">
      <c r="A568" s="99"/>
      <c r="B568" s="84"/>
      <c r="C568" s="85"/>
      <c r="D568" s="85"/>
      <c r="F568" s="121"/>
      <c r="G568" s="121"/>
      <c r="H568" s="948"/>
      <c r="I568" s="86"/>
    </row>
    <row r="569" spans="1:9" s="77" customFormat="1">
      <c r="A569" s="99"/>
      <c r="B569" s="3739" t="s">
        <v>231</v>
      </c>
      <c r="C569" s="3739"/>
      <c r="D569" s="85"/>
      <c r="F569" s="121"/>
      <c r="G569" s="121"/>
      <c r="H569" s="948"/>
      <c r="I569" s="86"/>
    </row>
    <row r="570" spans="1:9" s="77" customFormat="1" ht="13.8" thickBot="1">
      <c r="A570" s="99"/>
      <c r="B570" s="84"/>
      <c r="C570" s="85"/>
      <c r="D570" s="85"/>
      <c r="F570" s="121"/>
      <c r="G570" s="121"/>
      <c r="H570" s="948"/>
      <c r="I570" s="86"/>
    </row>
    <row r="571" spans="1:9" s="77" customFormat="1" ht="26.4">
      <c r="A571" s="547">
        <f>A453+1</f>
        <v>80</v>
      </c>
      <c r="B571" s="1330" t="s">
        <v>409</v>
      </c>
      <c r="C571" s="90"/>
      <c r="D571" s="1470"/>
      <c r="E571" s="1330" t="s">
        <v>395</v>
      </c>
      <c r="F571" s="91"/>
      <c r="G571" s="1331"/>
      <c r="H571" s="75" t="s">
        <v>33</v>
      </c>
      <c r="I571" s="86"/>
    </row>
    <row r="572" spans="1:9" s="77" customFormat="1">
      <c r="A572" s="99"/>
      <c r="B572" s="616" t="s">
        <v>22</v>
      </c>
      <c r="C572" s="617"/>
      <c r="D572" s="619"/>
      <c r="E572" s="616" t="s">
        <v>22</v>
      </c>
      <c r="F572" s="1332"/>
      <c r="G572" s="1333"/>
      <c r="H572" s="948"/>
      <c r="I572" s="86"/>
    </row>
    <row r="573" spans="1:9" s="77" customFormat="1" ht="39.6">
      <c r="A573" s="99"/>
      <c r="B573" s="1414" t="s">
        <v>410</v>
      </c>
      <c r="C573" s="636"/>
      <c r="D573" s="1471"/>
      <c r="E573" s="1472" t="s">
        <v>415</v>
      </c>
      <c r="F573" s="1335"/>
      <c r="G573" s="1336"/>
      <c r="H573" s="948"/>
      <c r="I573" s="86"/>
    </row>
    <row r="574" spans="1:9" s="77" customFormat="1">
      <c r="A574" s="99"/>
      <c r="B574" s="124" t="s">
        <v>4</v>
      </c>
      <c r="C574" s="626">
        <v>231122620</v>
      </c>
      <c r="D574" s="811">
        <f>D575</f>
        <v>-4618</v>
      </c>
      <c r="E574" s="124" t="s">
        <v>4</v>
      </c>
      <c r="F574" s="760">
        <v>6370124</v>
      </c>
      <c r="G574" s="1338">
        <v>4618</v>
      </c>
      <c r="H574" s="948"/>
      <c r="I574" s="86"/>
    </row>
    <row r="575" spans="1:9" s="77" customFormat="1">
      <c r="A575" s="99"/>
      <c r="B575" s="1339" t="s">
        <v>10</v>
      </c>
      <c r="C575" s="733">
        <v>231122620</v>
      </c>
      <c r="D575" s="1473">
        <f>D576</f>
        <v>-4618</v>
      </c>
      <c r="E575" s="376" t="s">
        <v>5</v>
      </c>
      <c r="F575" s="740">
        <v>38417</v>
      </c>
      <c r="G575" s="1338"/>
      <c r="H575" s="948"/>
      <c r="I575" s="86"/>
    </row>
    <row r="576" spans="1:9" s="77" customFormat="1">
      <c r="A576" s="99"/>
      <c r="B576" s="100" t="s">
        <v>11</v>
      </c>
      <c r="C576" s="626">
        <v>231122620</v>
      </c>
      <c r="D576" s="811">
        <v>-4618</v>
      </c>
      <c r="E576" s="1339" t="s">
        <v>10</v>
      </c>
      <c r="F576" s="740">
        <v>6331707</v>
      </c>
      <c r="G576" s="782">
        <v>4618</v>
      </c>
      <c r="H576" s="948"/>
      <c r="I576" s="86"/>
    </row>
    <row r="577" spans="1:9" s="77" customFormat="1">
      <c r="A577" s="99"/>
      <c r="B577" s="1467" t="s">
        <v>28</v>
      </c>
      <c r="C577" s="624">
        <v>231122620</v>
      </c>
      <c r="D577" s="812">
        <f>D578</f>
        <v>-4618</v>
      </c>
      <c r="E577" s="100" t="s">
        <v>397</v>
      </c>
      <c r="F577" s="740">
        <v>6331707</v>
      </c>
      <c r="G577" s="782">
        <v>4618</v>
      </c>
      <c r="H577" s="948"/>
      <c r="I577" s="86"/>
    </row>
    <row r="578" spans="1:9" s="77" customFormat="1">
      <c r="A578" s="99"/>
      <c r="B578" s="376" t="s">
        <v>2</v>
      </c>
      <c r="C578" s="626">
        <v>231122620</v>
      </c>
      <c r="D578" s="811">
        <f>D579</f>
        <v>-4618</v>
      </c>
      <c r="E578" s="97" t="s">
        <v>1</v>
      </c>
      <c r="F578" s="760">
        <v>6370124</v>
      </c>
      <c r="G578" s="1338">
        <v>4618</v>
      </c>
      <c r="H578" s="948"/>
      <c r="I578" s="86"/>
    </row>
    <row r="579" spans="1:9" s="77" customFormat="1">
      <c r="A579" s="99"/>
      <c r="B579" s="376" t="s">
        <v>19</v>
      </c>
      <c r="C579" s="626">
        <v>231122620</v>
      </c>
      <c r="D579" s="811">
        <f>D580</f>
        <v>-4618</v>
      </c>
      <c r="E579" s="100" t="s">
        <v>2</v>
      </c>
      <c r="F579" s="740">
        <v>1570955</v>
      </c>
      <c r="G579" s="782">
        <v>4618</v>
      </c>
      <c r="H579" s="948"/>
      <c r="I579" s="86"/>
    </row>
    <row r="580" spans="1:9" s="77" customFormat="1" ht="26.4">
      <c r="A580" s="99"/>
      <c r="B580" s="411" t="s">
        <v>51</v>
      </c>
      <c r="C580" s="626">
        <v>231122620</v>
      </c>
      <c r="D580" s="811">
        <f>D581</f>
        <v>-4618</v>
      </c>
      <c r="E580" s="100" t="s">
        <v>12</v>
      </c>
      <c r="F580" s="740">
        <v>1570955</v>
      </c>
      <c r="G580" s="782">
        <v>4618</v>
      </c>
      <c r="H580" s="948"/>
      <c r="I580" s="86"/>
    </row>
    <row r="581" spans="1:9" s="77" customFormat="1" ht="26.4">
      <c r="A581" s="99"/>
      <c r="B581" s="1468" t="s">
        <v>52</v>
      </c>
      <c r="C581" s="626">
        <v>231122620</v>
      </c>
      <c r="D581" s="811">
        <v>-4618</v>
      </c>
      <c r="E581" s="100" t="s">
        <v>37</v>
      </c>
      <c r="F581" s="740">
        <v>1018125</v>
      </c>
      <c r="G581" s="1340">
        <v>4618</v>
      </c>
      <c r="H581" s="948"/>
      <c r="I581" s="86"/>
    </row>
    <row r="582" spans="1:9" s="77" customFormat="1">
      <c r="A582" s="99"/>
      <c r="B582" s="1358"/>
      <c r="C582" s="1301"/>
      <c r="D582" s="1359"/>
      <c r="E582" s="100" t="s">
        <v>35</v>
      </c>
      <c r="F582" s="740">
        <v>823792</v>
      </c>
      <c r="G582" s="1340">
        <v>3737</v>
      </c>
      <c r="H582" s="948"/>
      <c r="I582" s="86"/>
    </row>
    <row r="583" spans="1:9" s="77" customFormat="1">
      <c r="A583" s="99"/>
      <c r="B583" s="1358"/>
      <c r="C583" s="1474"/>
      <c r="D583" s="1475"/>
      <c r="E583" s="100" t="s">
        <v>15</v>
      </c>
      <c r="F583" s="740">
        <v>552830</v>
      </c>
      <c r="G583" s="1476"/>
      <c r="H583" s="948"/>
      <c r="I583" s="86"/>
    </row>
    <row r="584" spans="1:9" s="77" customFormat="1">
      <c r="A584" s="99"/>
      <c r="B584" s="1358"/>
      <c r="C584" s="1474"/>
      <c r="D584" s="1475"/>
      <c r="E584" s="376" t="s">
        <v>3</v>
      </c>
      <c r="F584" s="613">
        <v>4799169</v>
      </c>
      <c r="G584" s="1409">
        <v>0</v>
      </c>
      <c r="H584" s="948"/>
      <c r="I584" s="86"/>
    </row>
    <row r="585" spans="1:9" s="77" customFormat="1" ht="13.8" thickBot="1">
      <c r="A585" s="99"/>
      <c r="B585" s="1373"/>
      <c r="C585" s="1477"/>
      <c r="D585" s="1478"/>
      <c r="E585" s="1479" t="s">
        <v>20</v>
      </c>
      <c r="F585" s="256">
        <v>4799169</v>
      </c>
      <c r="G585" s="1413"/>
      <c r="H585" s="948"/>
      <c r="I585" s="86"/>
    </row>
    <row r="586" spans="1:9" s="77" customFormat="1" ht="54" customHeight="1" thickBot="1">
      <c r="A586" s="99"/>
      <c r="B586" s="3772" t="s">
        <v>416</v>
      </c>
      <c r="C586" s="3773"/>
      <c r="D586" s="3773"/>
      <c r="E586" s="3773"/>
      <c r="F586" s="3773"/>
      <c r="G586" s="3774"/>
      <c r="H586" s="948"/>
      <c r="I586" s="86"/>
    </row>
    <row r="587" spans="1:9" s="77" customFormat="1">
      <c r="A587" s="99"/>
      <c r="B587" s="84"/>
      <c r="C587" s="85"/>
      <c r="D587" s="85"/>
      <c r="F587" s="121"/>
      <c r="G587" s="121"/>
      <c r="H587" s="948"/>
      <c r="I587" s="86"/>
    </row>
    <row r="588" spans="1:9" s="77" customFormat="1">
      <c r="A588" s="99"/>
      <c r="B588" s="3775" t="s">
        <v>399</v>
      </c>
      <c r="C588" s="3775"/>
      <c r="D588" s="3775"/>
      <c r="F588" s="121"/>
      <c r="G588" s="121"/>
      <c r="H588" s="948"/>
      <c r="I588" s="86"/>
    </row>
    <row r="589" spans="1:9" s="77" customFormat="1" ht="13.8" thickBot="1">
      <c r="A589" s="99"/>
      <c r="B589" s="84"/>
      <c r="C589" s="85"/>
      <c r="D589" s="85"/>
      <c r="F589" s="121"/>
      <c r="G589" s="121"/>
      <c r="H589" s="948"/>
      <c r="I589" s="86"/>
    </row>
    <row r="590" spans="1:9" s="77" customFormat="1" ht="26.4">
      <c r="A590" s="99">
        <f>A571</f>
        <v>80</v>
      </c>
      <c r="B590" s="1330" t="s">
        <v>409</v>
      </c>
      <c r="C590" s="1395"/>
      <c r="D590" s="615"/>
      <c r="E590" s="1330" t="s">
        <v>395</v>
      </c>
      <c r="F590" s="1395"/>
      <c r="G590" s="1331"/>
      <c r="H590" s="99" t="s">
        <v>33</v>
      </c>
      <c r="I590" s="86"/>
    </row>
    <row r="591" spans="1:9" s="77" customFormat="1">
      <c r="A591" s="99"/>
      <c r="B591" s="1447" t="s">
        <v>82</v>
      </c>
      <c r="C591" s="850"/>
      <c r="D591" s="620"/>
      <c r="E591" s="616" t="s">
        <v>82</v>
      </c>
      <c r="F591" s="1480"/>
      <c r="G591" s="1333"/>
      <c r="H591" s="948"/>
      <c r="I591" s="86"/>
    </row>
    <row r="592" spans="1:9" s="77" customFormat="1">
      <c r="A592" s="99"/>
      <c r="B592" s="1346" t="s">
        <v>128</v>
      </c>
      <c r="C592" s="1399"/>
      <c r="D592" s="637"/>
      <c r="E592" s="1346" t="s">
        <v>128</v>
      </c>
      <c r="F592" s="1449"/>
      <c r="G592" s="1336"/>
      <c r="H592" s="948"/>
      <c r="I592" s="86"/>
    </row>
    <row r="593" spans="1:9" s="77" customFormat="1">
      <c r="A593" s="99"/>
      <c r="B593" s="630" t="s">
        <v>87</v>
      </c>
      <c r="C593" s="617"/>
      <c r="D593" s="620"/>
      <c r="E593" s="630" t="s">
        <v>87</v>
      </c>
      <c r="F593" s="1332"/>
      <c r="G593" s="1333"/>
      <c r="H593" s="948"/>
      <c r="I593" s="86"/>
    </row>
    <row r="594" spans="1:9" s="77" customFormat="1">
      <c r="A594" s="99"/>
      <c r="B594" s="375" t="s">
        <v>4</v>
      </c>
      <c r="C594" s="1084">
        <v>323895415</v>
      </c>
      <c r="D594" s="1465">
        <v>-4618</v>
      </c>
      <c r="E594" s="375" t="s">
        <v>4</v>
      </c>
      <c r="F594" s="1434">
        <v>226659500</v>
      </c>
      <c r="G594" s="1403">
        <v>4618</v>
      </c>
      <c r="H594" s="948"/>
      <c r="I594" s="86"/>
    </row>
    <row r="595" spans="1:9" s="77" customFormat="1">
      <c r="A595" s="99"/>
      <c r="B595" s="376" t="s">
        <v>10</v>
      </c>
      <c r="C595" s="1451">
        <v>323895415</v>
      </c>
      <c r="D595" s="1466">
        <v>-4618</v>
      </c>
      <c r="E595" s="376" t="s">
        <v>5</v>
      </c>
      <c r="F595" s="1435">
        <v>7535144</v>
      </c>
      <c r="G595" s="1431"/>
      <c r="H595" s="948"/>
      <c r="I595" s="86"/>
    </row>
    <row r="596" spans="1:9" s="77" customFormat="1">
      <c r="A596" s="99"/>
      <c r="B596" s="376" t="s">
        <v>11</v>
      </c>
      <c r="C596" s="646">
        <v>323895415</v>
      </c>
      <c r="D596" s="652">
        <v>-4618</v>
      </c>
      <c r="E596" s="376" t="s">
        <v>10</v>
      </c>
      <c r="F596" s="740">
        <v>219124356</v>
      </c>
      <c r="G596" s="782">
        <v>4618</v>
      </c>
      <c r="H596" s="948"/>
      <c r="I596" s="86"/>
    </row>
    <row r="597" spans="1:9" s="77" customFormat="1">
      <c r="A597" s="99"/>
      <c r="B597" s="375" t="s">
        <v>1</v>
      </c>
      <c r="C597" s="1085">
        <v>323895415</v>
      </c>
      <c r="D597" s="1337">
        <v>-4618</v>
      </c>
      <c r="E597" s="376" t="s">
        <v>11</v>
      </c>
      <c r="F597" s="740">
        <v>219124356</v>
      </c>
      <c r="G597" s="782">
        <v>4618</v>
      </c>
      <c r="H597" s="948"/>
      <c r="I597" s="86"/>
    </row>
    <row r="598" spans="1:9" s="77" customFormat="1">
      <c r="A598" s="99"/>
      <c r="B598" s="376" t="s">
        <v>2</v>
      </c>
      <c r="C598" s="646">
        <v>323895415</v>
      </c>
      <c r="D598" s="652">
        <v>-4618</v>
      </c>
      <c r="E598" s="375" t="s">
        <v>1</v>
      </c>
      <c r="F598" s="760">
        <v>224960511</v>
      </c>
      <c r="G598" s="1338">
        <v>4618</v>
      </c>
      <c r="H598" s="948"/>
      <c r="I598" s="86"/>
    </row>
    <row r="599" spans="1:9" s="77" customFormat="1">
      <c r="A599" s="99"/>
      <c r="B599" s="376" t="s">
        <v>19</v>
      </c>
      <c r="C599" s="646">
        <v>323895415</v>
      </c>
      <c r="D599" s="652">
        <v>-4618</v>
      </c>
      <c r="E599" s="376" t="s">
        <v>2</v>
      </c>
      <c r="F599" s="740">
        <v>214210663</v>
      </c>
      <c r="G599" s="782">
        <v>4618</v>
      </c>
      <c r="H599" s="948"/>
      <c r="I599" s="86"/>
    </row>
    <row r="600" spans="1:9" s="77" customFormat="1" ht="26.4">
      <c r="A600" s="99"/>
      <c r="B600" s="411" t="s">
        <v>51</v>
      </c>
      <c r="C600" s="646">
        <v>323895415</v>
      </c>
      <c r="D600" s="652">
        <v>-4618</v>
      </c>
      <c r="E600" s="376" t="s">
        <v>12</v>
      </c>
      <c r="F600" s="740">
        <v>74338395</v>
      </c>
      <c r="G600" s="782">
        <v>4618</v>
      </c>
      <c r="H600" s="948"/>
      <c r="I600" s="86"/>
    </row>
    <row r="601" spans="1:9" s="77" customFormat="1" ht="26.4">
      <c r="A601" s="99"/>
      <c r="B601" s="1370" t="s">
        <v>52</v>
      </c>
      <c r="C601" s="646">
        <v>323895415</v>
      </c>
      <c r="D601" s="652">
        <v>-4618</v>
      </c>
      <c r="E601" s="376" t="s">
        <v>13</v>
      </c>
      <c r="F601" s="740">
        <v>50236637</v>
      </c>
      <c r="G601" s="782">
        <v>4618</v>
      </c>
      <c r="H601" s="948"/>
      <c r="I601" s="86"/>
    </row>
    <row r="602" spans="1:9" s="77" customFormat="1">
      <c r="A602" s="99"/>
      <c r="B602" s="376"/>
      <c r="C602" s="626"/>
      <c r="D602" s="1405"/>
      <c r="E602" s="376" t="s">
        <v>35</v>
      </c>
      <c r="F602" s="740">
        <v>40432663</v>
      </c>
      <c r="G602" s="782">
        <v>3737</v>
      </c>
      <c r="H602" s="948"/>
      <c r="I602" s="86"/>
    </row>
    <row r="603" spans="1:9" s="77" customFormat="1">
      <c r="A603" s="99"/>
      <c r="B603" s="1453"/>
      <c r="C603" s="646"/>
      <c r="D603" s="652"/>
      <c r="E603" s="376" t="s">
        <v>15</v>
      </c>
      <c r="F603" s="740">
        <v>24101758</v>
      </c>
      <c r="G603" s="782"/>
      <c r="H603" s="948"/>
      <c r="I603" s="86"/>
    </row>
    <row r="604" spans="1:9" s="77" customFormat="1">
      <c r="A604" s="99"/>
      <c r="B604" s="376"/>
      <c r="C604" s="626"/>
      <c r="D604" s="1405"/>
      <c r="E604" s="376" t="s">
        <v>117</v>
      </c>
      <c r="F604" s="740">
        <v>1481144</v>
      </c>
      <c r="G604" s="782"/>
      <c r="H604" s="948"/>
      <c r="I604" s="86"/>
    </row>
    <row r="605" spans="1:9" s="77" customFormat="1">
      <c r="A605" s="99"/>
      <c r="B605" s="376"/>
      <c r="C605" s="626"/>
      <c r="D605" s="813"/>
      <c r="E605" s="376" t="s">
        <v>16</v>
      </c>
      <c r="F605" s="740">
        <v>46396808</v>
      </c>
      <c r="G605" s="782">
        <v>0</v>
      </c>
      <c r="H605" s="948"/>
      <c r="I605" s="86"/>
    </row>
    <row r="606" spans="1:9" s="77" customFormat="1">
      <c r="A606" s="99"/>
      <c r="B606" s="376"/>
      <c r="C606" s="654"/>
      <c r="D606" s="1406"/>
      <c r="E606" s="376" t="s">
        <v>17</v>
      </c>
      <c r="F606" s="722">
        <v>42718751</v>
      </c>
      <c r="G606" s="776"/>
      <c r="H606" s="948"/>
      <c r="I606" s="86"/>
    </row>
    <row r="607" spans="1:9" s="77" customFormat="1">
      <c r="A607" s="99"/>
      <c r="B607" s="376"/>
      <c r="C607" s="626"/>
      <c r="D607" s="1405"/>
      <c r="E607" s="376" t="s">
        <v>93</v>
      </c>
      <c r="F607" s="740">
        <v>3678057</v>
      </c>
      <c r="G607" s="782"/>
      <c r="H607" s="948"/>
      <c r="I607" s="86"/>
    </row>
    <row r="608" spans="1:9" s="77" customFormat="1" ht="26.4">
      <c r="A608" s="99"/>
      <c r="B608" s="376"/>
      <c r="C608" s="626"/>
      <c r="D608" s="813"/>
      <c r="E608" s="376" t="s">
        <v>115</v>
      </c>
      <c r="F608" s="740">
        <v>22766</v>
      </c>
      <c r="G608" s="782">
        <v>0</v>
      </c>
      <c r="H608" s="948"/>
      <c r="I608" s="86"/>
    </row>
    <row r="609" spans="1:9" s="77" customFormat="1">
      <c r="A609" s="99"/>
      <c r="B609" s="1360"/>
      <c r="C609" s="626"/>
      <c r="D609" s="1405"/>
      <c r="E609" s="1360" t="s">
        <v>38</v>
      </c>
      <c r="F609" s="740">
        <v>22766</v>
      </c>
      <c r="G609" s="782"/>
      <c r="H609" s="948"/>
      <c r="I609" s="86"/>
    </row>
    <row r="610" spans="1:9" s="77" customFormat="1">
      <c r="A610" s="99"/>
      <c r="B610" s="376"/>
      <c r="C610" s="626"/>
      <c r="D610" s="813"/>
      <c r="E610" s="376" t="s">
        <v>19</v>
      </c>
      <c r="F610" s="740">
        <v>91971550</v>
      </c>
      <c r="G610" s="782"/>
      <c r="H610" s="948"/>
      <c r="I610" s="86"/>
    </row>
    <row r="611" spans="1:9" s="77" customFormat="1" ht="26.4">
      <c r="A611" s="99"/>
      <c r="B611" s="411"/>
      <c r="C611" s="626"/>
      <c r="D611" s="813"/>
      <c r="E611" s="411" t="s">
        <v>51</v>
      </c>
      <c r="F611" s="740">
        <v>91971550</v>
      </c>
      <c r="G611" s="782">
        <v>0</v>
      </c>
      <c r="H611" s="948"/>
      <c r="I611" s="86"/>
    </row>
    <row r="612" spans="1:9" s="77" customFormat="1" ht="26.4">
      <c r="A612" s="99"/>
      <c r="B612" s="411"/>
      <c r="C612" s="626"/>
      <c r="D612" s="1408"/>
      <c r="E612" s="411" t="s">
        <v>52</v>
      </c>
      <c r="F612" s="740">
        <v>17453238</v>
      </c>
      <c r="G612" s="1432"/>
      <c r="H612" s="948"/>
      <c r="I612" s="86"/>
    </row>
    <row r="613" spans="1:9" s="77" customFormat="1" ht="46.5" customHeight="1">
      <c r="A613" s="99"/>
      <c r="B613" s="1362"/>
      <c r="C613" s="626"/>
      <c r="D613" s="1408"/>
      <c r="E613" s="1362" t="s">
        <v>191</v>
      </c>
      <c r="F613" s="740">
        <v>74518312</v>
      </c>
      <c r="G613" s="1432"/>
      <c r="H613" s="948"/>
      <c r="I613" s="86"/>
    </row>
    <row r="614" spans="1:9" s="77" customFormat="1">
      <c r="A614" s="99"/>
      <c r="B614" s="376"/>
      <c r="C614" s="624"/>
      <c r="D614" s="817"/>
      <c r="E614" s="376" t="s">
        <v>3</v>
      </c>
      <c r="F614" s="740">
        <v>10749848</v>
      </c>
      <c r="G614" s="782">
        <v>0</v>
      </c>
      <c r="H614" s="948"/>
      <c r="I614" s="86"/>
    </row>
    <row r="615" spans="1:9" s="77" customFormat="1">
      <c r="A615" s="99"/>
      <c r="B615" s="376"/>
      <c r="C615" s="626"/>
      <c r="D615" s="1405"/>
      <c r="E615" s="376" t="s">
        <v>20</v>
      </c>
      <c r="F615" s="740">
        <v>6263997</v>
      </c>
      <c r="G615" s="782"/>
      <c r="H615" s="948"/>
      <c r="I615" s="86"/>
    </row>
    <row r="616" spans="1:9" s="77" customFormat="1">
      <c r="A616" s="99"/>
      <c r="B616" s="411"/>
      <c r="C616" s="626"/>
      <c r="D616" s="813"/>
      <c r="E616" s="411" t="s">
        <v>55</v>
      </c>
      <c r="F616" s="740">
        <v>4485851</v>
      </c>
      <c r="G616" s="782">
        <v>0</v>
      </c>
      <c r="H616" s="948"/>
      <c r="I616" s="86"/>
    </row>
    <row r="617" spans="1:9" s="77" customFormat="1" ht="26.4">
      <c r="A617" s="99"/>
      <c r="B617" s="411"/>
      <c r="C617" s="624"/>
      <c r="D617" s="817"/>
      <c r="E617" s="411" t="s">
        <v>56</v>
      </c>
      <c r="F617" s="740">
        <v>4485851</v>
      </c>
      <c r="G617" s="782">
        <v>0</v>
      </c>
      <c r="H617" s="948"/>
      <c r="I617" s="86"/>
    </row>
    <row r="618" spans="1:9" s="77" customFormat="1" ht="26.4">
      <c r="A618" s="99"/>
      <c r="B618" s="411"/>
      <c r="C618" s="626"/>
      <c r="D618" s="813"/>
      <c r="E618" s="411" t="s">
        <v>110</v>
      </c>
      <c r="F618" s="740">
        <v>4485851</v>
      </c>
      <c r="G618" s="782"/>
      <c r="H618" s="948"/>
      <c r="I618" s="86"/>
    </row>
    <row r="619" spans="1:9" s="77" customFormat="1">
      <c r="A619" s="99"/>
      <c r="B619" s="1363"/>
      <c r="C619" s="1185"/>
      <c r="D619" s="816"/>
      <c r="E619" s="1363" t="s">
        <v>21</v>
      </c>
      <c r="F619" s="1435">
        <v>1698989</v>
      </c>
      <c r="G619" s="1431">
        <v>0</v>
      </c>
      <c r="H619" s="948"/>
      <c r="I619" s="86"/>
    </row>
    <row r="620" spans="1:9" s="77" customFormat="1">
      <c r="A620" s="99"/>
      <c r="B620" s="1363"/>
      <c r="C620" s="1185"/>
      <c r="D620" s="816"/>
      <c r="E620" s="1363" t="s">
        <v>23</v>
      </c>
      <c r="F620" s="1435">
        <v>-1698989</v>
      </c>
      <c r="G620" s="1431"/>
      <c r="H620" s="948"/>
      <c r="I620" s="86"/>
    </row>
    <row r="621" spans="1:9" s="77" customFormat="1">
      <c r="A621" s="99"/>
      <c r="B621" s="411"/>
      <c r="C621" s="1186"/>
      <c r="D621" s="1404"/>
      <c r="E621" s="411" t="s">
        <v>312</v>
      </c>
      <c r="F621" s="1435">
        <v>-3747924</v>
      </c>
      <c r="G621" s="1431">
        <v>0</v>
      </c>
      <c r="H621" s="948"/>
      <c r="I621" s="86"/>
    </row>
    <row r="622" spans="1:9" s="77" customFormat="1">
      <c r="A622" s="99"/>
      <c r="B622" s="411"/>
      <c r="C622" s="1186"/>
      <c r="D622" s="1404"/>
      <c r="E622" s="411" t="s">
        <v>313</v>
      </c>
      <c r="F622" s="1435">
        <v>-3747924</v>
      </c>
      <c r="G622" s="1431"/>
      <c r="H622" s="948"/>
      <c r="I622" s="86"/>
    </row>
    <row r="623" spans="1:9" s="77" customFormat="1">
      <c r="A623" s="99"/>
      <c r="B623" s="411"/>
      <c r="C623" s="1186"/>
      <c r="D623" s="1404"/>
      <c r="E623" s="411" t="s">
        <v>119</v>
      </c>
      <c r="F623" s="1435">
        <v>2048935</v>
      </c>
      <c r="G623" s="1431">
        <v>0</v>
      </c>
      <c r="H623" s="948"/>
      <c r="I623" s="86"/>
    </row>
    <row r="624" spans="1:9" s="77" customFormat="1" ht="13.8" thickBot="1">
      <c r="A624" s="99"/>
      <c r="B624" s="412"/>
      <c r="C624" s="1410"/>
      <c r="D624" s="1411"/>
      <c r="E624" s="412" t="s">
        <v>314</v>
      </c>
      <c r="F624" s="1436">
        <v>2048935</v>
      </c>
      <c r="G624" s="1433"/>
      <c r="H624" s="948"/>
      <c r="I624" s="86"/>
    </row>
    <row r="625" spans="1:9" s="77" customFormat="1">
      <c r="A625" s="99"/>
      <c r="B625" s="635" t="s">
        <v>88</v>
      </c>
      <c r="C625" s="1457"/>
      <c r="D625" s="637"/>
      <c r="E625" s="635" t="s">
        <v>88</v>
      </c>
      <c r="F625" s="1335"/>
      <c r="G625" s="1336"/>
      <c r="H625" s="948"/>
      <c r="I625" s="86"/>
    </row>
    <row r="626" spans="1:9" s="77" customFormat="1">
      <c r="A626" s="99"/>
      <c r="B626" s="375" t="s">
        <v>4</v>
      </c>
      <c r="C626" s="1461">
        <v>326555892</v>
      </c>
      <c r="D626" s="1462">
        <v>-4618</v>
      </c>
      <c r="E626" s="375" t="s">
        <v>4</v>
      </c>
      <c r="F626" s="1434">
        <v>236515450</v>
      </c>
      <c r="G626" s="1403">
        <v>4618</v>
      </c>
      <c r="H626" s="948"/>
      <c r="I626" s="86"/>
    </row>
    <row r="627" spans="1:9" s="77" customFormat="1">
      <c r="A627" s="99"/>
      <c r="B627" s="376" t="s">
        <v>10</v>
      </c>
      <c r="C627" s="1451">
        <v>326555892</v>
      </c>
      <c r="D627" s="653">
        <v>-4618</v>
      </c>
      <c r="E627" s="376" t="s">
        <v>5</v>
      </c>
      <c r="F627" s="1435">
        <v>7539412</v>
      </c>
      <c r="G627" s="1431"/>
      <c r="H627" s="948"/>
      <c r="I627" s="86"/>
    </row>
    <row r="628" spans="1:9" s="77" customFormat="1">
      <c r="A628" s="99"/>
      <c r="B628" s="376" t="s">
        <v>11</v>
      </c>
      <c r="C628" s="646">
        <v>326555892</v>
      </c>
      <c r="D628" s="652">
        <v>-4618</v>
      </c>
      <c r="E628" s="376" t="s">
        <v>10</v>
      </c>
      <c r="F628" s="740">
        <v>228976038</v>
      </c>
      <c r="G628" s="782">
        <v>4618</v>
      </c>
      <c r="H628" s="948"/>
      <c r="I628" s="86"/>
    </row>
    <row r="629" spans="1:9" s="77" customFormat="1">
      <c r="A629" s="99"/>
      <c r="B629" s="1467" t="s">
        <v>1</v>
      </c>
      <c r="C629" s="1085">
        <v>326555892</v>
      </c>
      <c r="D629" s="1337">
        <v>-4618</v>
      </c>
      <c r="E629" s="376" t="s">
        <v>11</v>
      </c>
      <c r="F629" s="740">
        <v>228976038</v>
      </c>
      <c r="G629" s="782">
        <v>4618</v>
      </c>
      <c r="H629" s="948"/>
      <c r="I629" s="86"/>
    </row>
    <row r="630" spans="1:9" s="77" customFormat="1">
      <c r="A630" s="99"/>
      <c r="B630" s="376" t="s">
        <v>2</v>
      </c>
      <c r="C630" s="646">
        <v>326555892</v>
      </c>
      <c r="D630" s="1463">
        <v>-4618</v>
      </c>
      <c r="E630" s="375" t="s">
        <v>1</v>
      </c>
      <c r="F630" s="760">
        <v>234593579</v>
      </c>
      <c r="G630" s="1338">
        <v>4618</v>
      </c>
      <c r="H630" s="948"/>
      <c r="I630" s="86"/>
    </row>
    <row r="631" spans="1:9" s="77" customFormat="1">
      <c r="A631" s="99"/>
      <c r="B631" s="376" t="s">
        <v>19</v>
      </c>
      <c r="C631" s="646">
        <v>326555892</v>
      </c>
      <c r="D631" s="1463">
        <v>-4618</v>
      </c>
      <c r="E631" s="376" t="s">
        <v>2</v>
      </c>
      <c r="F631" s="740">
        <v>225789165</v>
      </c>
      <c r="G631" s="782">
        <v>4618</v>
      </c>
      <c r="H631" s="948"/>
      <c r="I631" s="86"/>
    </row>
    <row r="632" spans="1:9" s="77" customFormat="1" ht="26.4">
      <c r="A632" s="99"/>
      <c r="B632" s="411" t="s">
        <v>51</v>
      </c>
      <c r="C632" s="646">
        <v>326555892</v>
      </c>
      <c r="D632" s="1463">
        <v>-4618</v>
      </c>
      <c r="E632" s="376" t="s">
        <v>12</v>
      </c>
      <c r="F632" s="740">
        <v>77666587</v>
      </c>
      <c r="G632" s="782">
        <v>4618</v>
      </c>
      <c r="H632" s="948"/>
      <c r="I632" s="86"/>
    </row>
    <row r="633" spans="1:9" s="77" customFormat="1" ht="26.4">
      <c r="A633" s="99"/>
      <c r="B633" s="411" t="s">
        <v>52</v>
      </c>
      <c r="C633" s="646">
        <v>326555892</v>
      </c>
      <c r="D633" s="652">
        <v>-4618</v>
      </c>
      <c r="E633" s="376" t="s">
        <v>13</v>
      </c>
      <c r="F633" s="740">
        <v>50664374</v>
      </c>
      <c r="G633" s="782">
        <v>4618</v>
      </c>
      <c r="H633" s="948"/>
      <c r="I633" s="86"/>
    </row>
    <row r="634" spans="1:9" s="77" customFormat="1">
      <c r="A634" s="99"/>
      <c r="B634" s="376"/>
      <c r="C634" s="626"/>
      <c r="D634" s="1405"/>
      <c r="E634" s="376" t="s">
        <v>35</v>
      </c>
      <c r="F634" s="740">
        <v>40797407</v>
      </c>
      <c r="G634" s="782">
        <v>3737</v>
      </c>
      <c r="H634" s="948"/>
      <c r="I634" s="86"/>
    </row>
    <row r="635" spans="1:9" s="77" customFormat="1">
      <c r="A635" s="99"/>
      <c r="B635" s="376"/>
      <c r="C635" s="626"/>
      <c r="D635" s="1405"/>
      <c r="E635" s="376" t="s">
        <v>15</v>
      </c>
      <c r="F635" s="740">
        <v>27002213</v>
      </c>
      <c r="G635" s="782"/>
      <c r="H635" s="948"/>
      <c r="I635" s="86"/>
    </row>
    <row r="636" spans="1:9" s="77" customFormat="1">
      <c r="A636" s="99"/>
      <c r="B636" s="376"/>
      <c r="C636" s="626"/>
      <c r="D636" s="1405"/>
      <c r="E636" s="376" t="s">
        <v>117</v>
      </c>
      <c r="F636" s="740">
        <v>1770421</v>
      </c>
      <c r="G636" s="782"/>
      <c r="H636" s="948"/>
      <c r="I636" s="86"/>
    </row>
    <row r="637" spans="1:9" s="77" customFormat="1">
      <c r="A637" s="99"/>
      <c r="B637" s="376"/>
      <c r="C637" s="626"/>
      <c r="D637" s="813"/>
      <c r="E637" s="376" t="s">
        <v>16</v>
      </c>
      <c r="F637" s="740">
        <v>45033744</v>
      </c>
      <c r="G637" s="782">
        <v>0</v>
      </c>
      <c r="H637" s="948"/>
      <c r="I637" s="86"/>
    </row>
    <row r="638" spans="1:9" s="77" customFormat="1">
      <c r="A638" s="99"/>
      <c r="B638" s="376"/>
      <c r="C638" s="654"/>
      <c r="D638" s="1406"/>
      <c r="E638" s="376" t="s">
        <v>17</v>
      </c>
      <c r="F638" s="722">
        <v>41355687</v>
      </c>
      <c r="G638" s="776"/>
      <c r="H638" s="948"/>
      <c r="I638" s="86"/>
    </row>
    <row r="639" spans="1:9" s="77" customFormat="1">
      <c r="A639" s="99"/>
      <c r="B639" s="376"/>
      <c r="C639" s="626"/>
      <c r="D639" s="1405"/>
      <c r="E639" s="376" t="s">
        <v>93</v>
      </c>
      <c r="F639" s="740">
        <v>3678057</v>
      </c>
      <c r="G639" s="782"/>
      <c r="H639" s="948"/>
      <c r="I639" s="86"/>
    </row>
    <row r="640" spans="1:9" s="77" customFormat="1" ht="26.4">
      <c r="A640" s="99"/>
      <c r="B640" s="376"/>
      <c r="C640" s="626"/>
      <c r="D640" s="813"/>
      <c r="E640" s="376" t="s">
        <v>115</v>
      </c>
      <c r="F640" s="740">
        <v>82527</v>
      </c>
      <c r="G640" s="782">
        <v>0</v>
      </c>
      <c r="H640" s="948"/>
      <c r="I640" s="86"/>
    </row>
    <row r="641" spans="1:9" s="77" customFormat="1">
      <c r="A641" s="99"/>
      <c r="B641" s="1360"/>
      <c r="C641" s="626"/>
      <c r="D641" s="1405"/>
      <c r="E641" s="1360" t="s">
        <v>38</v>
      </c>
      <c r="F641" s="740">
        <v>82527</v>
      </c>
      <c r="G641" s="782"/>
      <c r="H641" s="948"/>
      <c r="I641" s="86"/>
    </row>
    <row r="642" spans="1:9" s="77" customFormat="1">
      <c r="A642" s="99"/>
      <c r="B642" s="376"/>
      <c r="C642" s="626"/>
      <c r="D642" s="813"/>
      <c r="E642" s="376" t="s">
        <v>19</v>
      </c>
      <c r="F642" s="740">
        <v>101235886</v>
      </c>
      <c r="G642" s="782">
        <v>0</v>
      </c>
      <c r="H642" s="948"/>
      <c r="I642" s="86"/>
    </row>
    <row r="643" spans="1:9" s="77" customFormat="1" ht="26.4">
      <c r="A643" s="99"/>
      <c r="B643" s="411"/>
      <c r="C643" s="626"/>
      <c r="D643" s="813"/>
      <c r="E643" s="411" t="s">
        <v>51</v>
      </c>
      <c r="F643" s="740">
        <v>101235886</v>
      </c>
      <c r="G643" s="782">
        <v>0</v>
      </c>
      <c r="H643" s="948"/>
      <c r="I643" s="86"/>
    </row>
    <row r="644" spans="1:9" s="77" customFormat="1" ht="26.4">
      <c r="A644" s="99"/>
      <c r="B644" s="411"/>
      <c r="C644" s="626"/>
      <c r="D644" s="1408"/>
      <c r="E644" s="411" t="s">
        <v>52</v>
      </c>
      <c r="F644" s="740">
        <v>18856415</v>
      </c>
      <c r="G644" s="1432"/>
      <c r="H644" s="948"/>
      <c r="I644" s="86"/>
    </row>
    <row r="645" spans="1:9" s="77" customFormat="1" ht="39.6">
      <c r="A645" s="99"/>
      <c r="B645" s="411"/>
      <c r="C645" s="626"/>
      <c r="D645" s="1408"/>
      <c r="E645" s="411" t="s">
        <v>191</v>
      </c>
      <c r="F645" s="740">
        <v>82379471</v>
      </c>
      <c r="G645" s="1432"/>
      <c r="H645" s="948"/>
      <c r="I645" s="86"/>
    </row>
    <row r="646" spans="1:9" s="77" customFormat="1">
      <c r="A646" s="99"/>
      <c r="B646" s="376"/>
      <c r="C646" s="624"/>
      <c r="D646" s="817"/>
      <c r="E646" s="376" t="s">
        <v>3</v>
      </c>
      <c r="F646" s="740">
        <v>8804414</v>
      </c>
      <c r="G646" s="782">
        <v>0</v>
      </c>
      <c r="H646" s="948"/>
      <c r="I646" s="86"/>
    </row>
    <row r="647" spans="1:9" s="77" customFormat="1">
      <c r="A647" s="99"/>
      <c r="B647" s="376"/>
      <c r="C647" s="626"/>
      <c r="D647" s="1405"/>
      <c r="E647" s="376" t="s">
        <v>20</v>
      </c>
      <c r="F647" s="740">
        <v>4318563</v>
      </c>
      <c r="G647" s="782"/>
      <c r="H647" s="948"/>
      <c r="I647" s="86"/>
    </row>
    <row r="648" spans="1:9" s="77" customFormat="1">
      <c r="A648" s="99"/>
      <c r="B648" s="411"/>
      <c r="C648" s="626"/>
      <c r="D648" s="813"/>
      <c r="E648" s="411" t="s">
        <v>55</v>
      </c>
      <c r="F648" s="740">
        <v>4485851</v>
      </c>
      <c r="G648" s="782">
        <v>0</v>
      </c>
      <c r="H648" s="948"/>
      <c r="I648" s="86"/>
    </row>
    <row r="649" spans="1:9" s="77" customFormat="1" ht="26.4">
      <c r="A649" s="99"/>
      <c r="B649" s="411"/>
      <c r="C649" s="624"/>
      <c r="D649" s="817"/>
      <c r="E649" s="411" t="s">
        <v>56</v>
      </c>
      <c r="F649" s="740">
        <v>4485851</v>
      </c>
      <c r="G649" s="782">
        <v>0</v>
      </c>
      <c r="H649" s="948"/>
      <c r="I649" s="86"/>
    </row>
    <row r="650" spans="1:9" s="77" customFormat="1" ht="26.4">
      <c r="A650" s="99"/>
      <c r="B650" s="411"/>
      <c r="C650" s="626"/>
      <c r="D650" s="813"/>
      <c r="E650" s="411" t="s">
        <v>110</v>
      </c>
      <c r="F650" s="740">
        <v>4485851</v>
      </c>
      <c r="G650" s="782"/>
      <c r="H650" s="948"/>
      <c r="I650" s="86"/>
    </row>
    <row r="651" spans="1:9" s="77" customFormat="1">
      <c r="A651" s="99"/>
      <c r="B651" s="1363"/>
      <c r="C651" s="1185"/>
      <c r="D651" s="816"/>
      <c r="E651" s="1363" t="s">
        <v>21</v>
      </c>
      <c r="F651" s="1435">
        <v>1921871</v>
      </c>
      <c r="G651" s="1431">
        <v>0</v>
      </c>
      <c r="H651" s="948"/>
      <c r="I651" s="86"/>
    </row>
    <row r="652" spans="1:9" s="77" customFormat="1">
      <c r="A652" s="99"/>
      <c r="B652" s="1363"/>
      <c r="C652" s="1185"/>
      <c r="D652" s="816"/>
      <c r="E652" s="1363" t="s">
        <v>23</v>
      </c>
      <c r="F652" s="1435">
        <v>-1921871</v>
      </c>
      <c r="G652" s="1431"/>
      <c r="H652" s="948"/>
      <c r="I652" s="86"/>
    </row>
    <row r="653" spans="1:9" s="77" customFormat="1">
      <c r="A653" s="99"/>
      <c r="B653" s="411"/>
      <c r="C653" s="1186"/>
      <c r="D653" s="1404"/>
      <c r="E653" s="411" t="s">
        <v>312</v>
      </c>
      <c r="F653" s="1435">
        <v>-3970806</v>
      </c>
      <c r="G653" s="1431">
        <v>0</v>
      </c>
      <c r="H653" s="948"/>
      <c r="I653" s="86"/>
    </row>
    <row r="654" spans="1:9" s="77" customFormat="1">
      <c r="A654" s="99"/>
      <c r="B654" s="411"/>
      <c r="C654" s="1186"/>
      <c r="D654" s="1404"/>
      <c r="E654" s="411" t="s">
        <v>313</v>
      </c>
      <c r="F654" s="1435">
        <v>-3970806</v>
      </c>
      <c r="G654" s="1431"/>
      <c r="H654" s="948"/>
      <c r="I654" s="86"/>
    </row>
    <row r="655" spans="1:9" s="77" customFormat="1">
      <c r="A655" s="99"/>
      <c r="B655" s="411"/>
      <c r="C655" s="1186"/>
      <c r="D655" s="1404"/>
      <c r="E655" s="411" t="s">
        <v>119</v>
      </c>
      <c r="F655" s="1435">
        <v>2048935</v>
      </c>
      <c r="G655" s="1431">
        <v>0</v>
      </c>
      <c r="H655" s="948"/>
      <c r="I655" s="86"/>
    </row>
    <row r="656" spans="1:9" s="77" customFormat="1" ht="13.8" thickBot="1">
      <c r="A656" s="99"/>
      <c r="B656" s="412"/>
      <c r="C656" s="1410"/>
      <c r="D656" s="1411"/>
      <c r="E656" s="412" t="s">
        <v>314</v>
      </c>
      <c r="F656" s="1436">
        <v>2048935</v>
      </c>
      <c r="G656" s="1433"/>
      <c r="H656" s="948"/>
      <c r="I656" s="86"/>
    </row>
    <row r="657" spans="1:9" s="77" customFormat="1">
      <c r="A657" s="99"/>
      <c r="B657" s="635" t="s">
        <v>189</v>
      </c>
      <c r="C657" s="1457"/>
      <c r="D657" s="637"/>
      <c r="E657" s="635" t="s">
        <v>189</v>
      </c>
      <c r="F657" s="1335"/>
      <c r="G657" s="1336"/>
      <c r="H657" s="948"/>
      <c r="I657" s="86"/>
    </row>
    <row r="658" spans="1:9" s="77" customFormat="1">
      <c r="A658" s="99"/>
      <c r="B658" s="375" t="s">
        <v>4</v>
      </c>
      <c r="C658" s="1461">
        <v>328299589</v>
      </c>
      <c r="D658" s="1462">
        <v>-4618</v>
      </c>
      <c r="E658" s="375" t="s">
        <v>4</v>
      </c>
      <c r="F658" s="1434">
        <v>221215200</v>
      </c>
      <c r="G658" s="1403">
        <v>4618</v>
      </c>
      <c r="H658" s="948"/>
      <c r="I658" s="86"/>
    </row>
    <row r="659" spans="1:9" s="77" customFormat="1">
      <c r="A659" s="99"/>
      <c r="B659" s="376" t="s">
        <v>10</v>
      </c>
      <c r="C659" s="1451">
        <v>328299589</v>
      </c>
      <c r="D659" s="653">
        <v>-4618</v>
      </c>
      <c r="E659" s="376" t="s">
        <v>5</v>
      </c>
      <c r="F659" s="1435">
        <v>7518069</v>
      </c>
      <c r="G659" s="1431"/>
      <c r="H659" s="948"/>
      <c r="I659" s="86"/>
    </row>
    <row r="660" spans="1:9" s="77" customFormat="1">
      <c r="A660" s="99"/>
      <c r="B660" s="376" t="s">
        <v>11</v>
      </c>
      <c r="C660" s="646">
        <v>328299589</v>
      </c>
      <c r="D660" s="652">
        <v>-4618</v>
      </c>
      <c r="E660" s="376" t="s">
        <v>10</v>
      </c>
      <c r="F660" s="740">
        <v>213697131</v>
      </c>
      <c r="G660" s="782">
        <v>4618</v>
      </c>
      <c r="H660" s="948"/>
      <c r="I660" s="86"/>
    </row>
    <row r="661" spans="1:9" s="77" customFormat="1">
      <c r="A661" s="99"/>
      <c r="B661" s="375" t="s">
        <v>1</v>
      </c>
      <c r="C661" s="1085">
        <v>328299589</v>
      </c>
      <c r="D661" s="1337">
        <v>-4618</v>
      </c>
      <c r="E661" s="376" t="s">
        <v>11</v>
      </c>
      <c r="F661" s="740">
        <v>213697131</v>
      </c>
      <c r="G661" s="782">
        <v>4618</v>
      </c>
      <c r="H661" s="948"/>
      <c r="I661" s="86"/>
    </row>
    <row r="662" spans="1:9" s="77" customFormat="1">
      <c r="A662" s="99"/>
      <c r="B662" s="376" t="s">
        <v>2</v>
      </c>
      <c r="C662" s="646">
        <v>328299589</v>
      </c>
      <c r="D662" s="1463">
        <v>-4618</v>
      </c>
      <c r="E662" s="375" t="s">
        <v>1</v>
      </c>
      <c r="F662" s="760">
        <v>219020652</v>
      </c>
      <c r="G662" s="1338">
        <v>4618</v>
      </c>
      <c r="H662" s="948"/>
      <c r="I662" s="86"/>
    </row>
    <row r="663" spans="1:9" s="77" customFormat="1">
      <c r="A663" s="99"/>
      <c r="B663" s="376" t="s">
        <v>19</v>
      </c>
      <c r="C663" s="646">
        <v>328299589</v>
      </c>
      <c r="D663" s="1463">
        <v>-4618</v>
      </c>
      <c r="E663" s="376" t="s">
        <v>2</v>
      </c>
      <c r="F663" s="740">
        <v>213320418</v>
      </c>
      <c r="G663" s="782">
        <v>4618</v>
      </c>
      <c r="H663" s="948"/>
      <c r="I663" s="86"/>
    </row>
    <row r="664" spans="1:9" s="77" customFormat="1" ht="26.4">
      <c r="A664" s="99"/>
      <c r="B664" s="411" t="s">
        <v>51</v>
      </c>
      <c r="C664" s="646">
        <v>328299589</v>
      </c>
      <c r="D664" s="1463">
        <v>-4618</v>
      </c>
      <c r="E664" s="376" t="s">
        <v>12</v>
      </c>
      <c r="F664" s="740">
        <v>73778405</v>
      </c>
      <c r="G664" s="782">
        <v>4618</v>
      </c>
      <c r="H664" s="948"/>
      <c r="I664" s="86"/>
    </row>
    <row r="665" spans="1:9" s="77" customFormat="1" ht="26.4">
      <c r="A665" s="99"/>
      <c r="B665" s="411" t="s">
        <v>52</v>
      </c>
      <c r="C665" s="646">
        <v>328299589</v>
      </c>
      <c r="D665" s="652">
        <v>-4618</v>
      </c>
      <c r="E665" s="376" t="s">
        <v>13</v>
      </c>
      <c r="F665" s="740">
        <v>50121470</v>
      </c>
      <c r="G665" s="782">
        <v>4618</v>
      </c>
      <c r="H665" s="948"/>
      <c r="I665" s="86"/>
    </row>
    <row r="666" spans="1:9" s="77" customFormat="1">
      <c r="A666" s="99"/>
      <c r="B666" s="376"/>
      <c r="C666" s="626"/>
      <c r="D666" s="813"/>
      <c r="E666" s="376" t="s">
        <v>35</v>
      </c>
      <c r="F666" s="740">
        <v>40453669</v>
      </c>
      <c r="G666" s="782">
        <v>3737</v>
      </c>
      <c r="H666" s="948"/>
      <c r="I666" s="86"/>
    </row>
    <row r="667" spans="1:9" s="77" customFormat="1">
      <c r="A667" s="99"/>
      <c r="B667" s="376"/>
      <c r="C667" s="626"/>
      <c r="D667" s="1405"/>
      <c r="E667" s="376" t="s">
        <v>15</v>
      </c>
      <c r="F667" s="740">
        <v>23656935</v>
      </c>
      <c r="G667" s="782"/>
      <c r="H667" s="948"/>
      <c r="I667" s="86"/>
    </row>
    <row r="668" spans="1:9" s="77" customFormat="1">
      <c r="A668" s="99"/>
      <c r="B668" s="376"/>
      <c r="C668" s="626"/>
      <c r="D668" s="1405"/>
      <c r="E668" s="376" t="s">
        <v>117</v>
      </c>
      <c r="F668" s="740">
        <v>2001678</v>
      </c>
      <c r="G668" s="782"/>
      <c r="H668" s="948"/>
      <c r="I668" s="86"/>
    </row>
    <row r="669" spans="1:9" s="77" customFormat="1">
      <c r="A669" s="99"/>
      <c r="B669" s="376"/>
      <c r="C669" s="626"/>
      <c r="D669" s="813"/>
      <c r="E669" s="376" t="s">
        <v>16</v>
      </c>
      <c r="F669" s="740">
        <v>30774454</v>
      </c>
      <c r="G669" s="782">
        <v>0</v>
      </c>
      <c r="H669" s="948"/>
      <c r="I669" s="86"/>
    </row>
    <row r="670" spans="1:9" s="77" customFormat="1">
      <c r="A670" s="99"/>
      <c r="B670" s="376"/>
      <c r="C670" s="654"/>
      <c r="D670" s="1406"/>
      <c r="E670" s="376" t="s">
        <v>17</v>
      </c>
      <c r="F670" s="722">
        <v>27096397</v>
      </c>
      <c r="G670" s="776"/>
      <c r="H670" s="948"/>
      <c r="I670" s="86"/>
    </row>
    <row r="671" spans="1:9" s="77" customFormat="1">
      <c r="A671" s="99"/>
      <c r="B671" s="376"/>
      <c r="C671" s="626"/>
      <c r="D671" s="1405"/>
      <c r="E671" s="376" t="s">
        <v>93</v>
      </c>
      <c r="F671" s="740">
        <v>3678057</v>
      </c>
      <c r="G671" s="782"/>
      <c r="H671" s="948"/>
      <c r="I671" s="86"/>
    </row>
    <row r="672" spans="1:9" s="77" customFormat="1" ht="26.4">
      <c r="A672" s="99"/>
      <c r="B672" s="376"/>
      <c r="C672" s="626"/>
      <c r="D672" s="813"/>
      <c r="E672" s="376" t="s">
        <v>115</v>
      </c>
      <c r="F672" s="740">
        <v>180177</v>
      </c>
      <c r="G672" s="782">
        <v>0</v>
      </c>
      <c r="H672" s="948"/>
      <c r="I672" s="86"/>
    </row>
    <row r="673" spans="1:9" s="77" customFormat="1">
      <c r="A673" s="99"/>
      <c r="B673" s="1360"/>
      <c r="C673" s="626"/>
      <c r="D673" s="1405"/>
      <c r="E673" s="1360" t="s">
        <v>38</v>
      </c>
      <c r="F673" s="740">
        <v>180177</v>
      </c>
      <c r="G673" s="782"/>
      <c r="H673" s="948"/>
      <c r="I673" s="86"/>
    </row>
    <row r="674" spans="1:9" s="77" customFormat="1">
      <c r="A674" s="99"/>
      <c r="B674" s="376"/>
      <c r="C674" s="626"/>
      <c r="D674" s="813"/>
      <c r="E674" s="376" t="s">
        <v>19</v>
      </c>
      <c r="F674" s="740">
        <v>106585704</v>
      </c>
      <c r="G674" s="782">
        <v>0</v>
      </c>
      <c r="H674" s="948"/>
      <c r="I674" s="86"/>
    </row>
    <row r="675" spans="1:9" s="77" customFormat="1" ht="26.4">
      <c r="A675" s="99"/>
      <c r="B675" s="411"/>
      <c r="C675" s="626"/>
      <c r="D675" s="813"/>
      <c r="E675" s="411" t="s">
        <v>51</v>
      </c>
      <c r="F675" s="740">
        <v>106585704</v>
      </c>
      <c r="G675" s="782">
        <v>0</v>
      </c>
      <c r="H675" s="948"/>
      <c r="I675" s="86"/>
    </row>
    <row r="676" spans="1:9" s="77" customFormat="1" ht="26.4">
      <c r="A676" s="99"/>
      <c r="B676" s="411"/>
      <c r="C676" s="626"/>
      <c r="D676" s="1408"/>
      <c r="E676" s="411" t="s">
        <v>52</v>
      </c>
      <c r="F676" s="740">
        <v>19937618</v>
      </c>
      <c r="G676" s="1432"/>
      <c r="H676" s="948"/>
      <c r="I676" s="86"/>
    </row>
    <row r="677" spans="1:9" s="77" customFormat="1" ht="39.6">
      <c r="A677" s="99"/>
      <c r="B677" s="411"/>
      <c r="C677" s="626"/>
      <c r="D677" s="1408"/>
      <c r="E677" s="411" t="s">
        <v>191</v>
      </c>
      <c r="F677" s="740">
        <v>86648086</v>
      </c>
      <c r="G677" s="1432"/>
      <c r="H677" s="948"/>
      <c r="I677" s="86"/>
    </row>
    <row r="678" spans="1:9" s="77" customFormat="1">
      <c r="A678" s="99"/>
      <c r="B678" s="376"/>
      <c r="C678" s="626"/>
      <c r="D678" s="813"/>
      <c r="E678" s="376" t="s">
        <v>3</v>
      </c>
      <c r="F678" s="740">
        <v>5700234</v>
      </c>
      <c r="G678" s="782">
        <v>0</v>
      </c>
      <c r="H678" s="948"/>
      <c r="I678" s="86"/>
    </row>
    <row r="679" spans="1:9" s="77" customFormat="1">
      <c r="A679" s="99"/>
      <c r="B679" s="376"/>
      <c r="C679" s="626"/>
      <c r="D679" s="1405"/>
      <c r="E679" s="376" t="s">
        <v>20</v>
      </c>
      <c r="F679" s="740">
        <v>1214383</v>
      </c>
      <c r="G679" s="782"/>
      <c r="H679" s="948"/>
      <c r="I679" s="86"/>
    </row>
    <row r="680" spans="1:9" s="77" customFormat="1">
      <c r="A680" s="99"/>
      <c r="B680" s="411"/>
      <c r="C680" s="626"/>
      <c r="D680" s="813"/>
      <c r="E680" s="411" t="s">
        <v>55</v>
      </c>
      <c r="F680" s="740">
        <v>4485851</v>
      </c>
      <c r="G680" s="782">
        <v>0</v>
      </c>
      <c r="H680" s="948"/>
      <c r="I680" s="86"/>
    </row>
    <row r="681" spans="1:9" s="77" customFormat="1" ht="26.4">
      <c r="A681" s="99"/>
      <c r="B681" s="411"/>
      <c r="C681" s="626"/>
      <c r="D681" s="813"/>
      <c r="E681" s="411" t="s">
        <v>56</v>
      </c>
      <c r="F681" s="740">
        <v>4485851</v>
      </c>
      <c r="G681" s="782">
        <v>0</v>
      </c>
      <c r="H681" s="948"/>
      <c r="I681" s="86"/>
    </row>
    <row r="682" spans="1:9" s="77" customFormat="1" ht="26.4">
      <c r="A682" s="99"/>
      <c r="B682" s="411"/>
      <c r="C682" s="626"/>
      <c r="D682" s="813"/>
      <c r="E682" s="411" t="s">
        <v>110</v>
      </c>
      <c r="F682" s="740">
        <v>4485851</v>
      </c>
      <c r="G682" s="782"/>
      <c r="H682" s="948"/>
      <c r="I682" s="86"/>
    </row>
    <row r="683" spans="1:9" s="77" customFormat="1">
      <c r="A683" s="99"/>
      <c r="B683" s="1363"/>
      <c r="C683" s="1186"/>
      <c r="D683" s="1404"/>
      <c r="E683" s="1363" t="s">
        <v>21</v>
      </c>
      <c r="F683" s="1435">
        <v>2194548</v>
      </c>
      <c r="G683" s="1431">
        <v>0</v>
      </c>
      <c r="H683" s="948"/>
      <c r="I683" s="86"/>
    </row>
    <row r="684" spans="1:9" s="77" customFormat="1">
      <c r="A684" s="99"/>
      <c r="B684" s="1363"/>
      <c r="C684" s="1186"/>
      <c r="D684" s="1404"/>
      <c r="E684" s="1363" t="s">
        <v>23</v>
      </c>
      <c r="F684" s="1435">
        <v>-2194548</v>
      </c>
      <c r="G684" s="1431"/>
      <c r="H684" s="948"/>
      <c r="I684" s="86"/>
    </row>
    <row r="685" spans="1:9" s="77" customFormat="1">
      <c r="A685" s="99"/>
      <c r="B685" s="411"/>
      <c r="C685" s="1186"/>
      <c r="D685" s="1404"/>
      <c r="E685" s="411" t="s">
        <v>312</v>
      </c>
      <c r="F685" s="1435">
        <v>-4243483</v>
      </c>
      <c r="G685" s="1431">
        <v>0</v>
      </c>
      <c r="H685" s="948"/>
      <c r="I685" s="86"/>
    </row>
    <row r="686" spans="1:9" s="77" customFormat="1">
      <c r="A686" s="99"/>
      <c r="B686" s="411"/>
      <c r="C686" s="1186"/>
      <c r="D686" s="1404"/>
      <c r="E686" s="411" t="s">
        <v>313</v>
      </c>
      <c r="F686" s="1435">
        <v>-4243483</v>
      </c>
      <c r="G686" s="1431"/>
      <c r="H686" s="948"/>
      <c r="I686" s="86"/>
    </row>
    <row r="687" spans="1:9" s="77" customFormat="1">
      <c r="A687" s="99"/>
      <c r="B687" s="411"/>
      <c r="C687" s="1186"/>
      <c r="D687" s="1404"/>
      <c r="E687" s="411" t="s">
        <v>119</v>
      </c>
      <c r="F687" s="1435">
        <v>2048935</v>
      </c>
      <c r="G687" s="1431">
        <v>0</v>
      </c>
      <c r="H687" s="948"/>
      <c r="I687" s="86"/>
    </row>
    <row r="688" spans="1:9" s="77" customFormat="1" ht="13.8" thickBot="1">
      <c r="A688" s="99"/>
      <c r="B688" s="412"/>
      <c r="C688" s="1410"/>
      <c r="D688" s="1411"/>
      <c r="E688" s="412" t="s">
        <v>314</v>
      </c>
      <c r="F688" s="1436">
        <v>2048935</v>
      </c>
      <c r="G688" s="1433"/>
      <c r="H688" s="948"/>
      <c r="I688" s="86"/>
    </row>
    <row r="689" spans="1:9" s="77" customFormat="1" ht="43.5" customHeight="1" thickBot="1">
      <c r="A689" s="99"/>
      <c r="B689" s="3772" t="s">
        <v>417</v>
      </c>
      <c r="C689" s="3773"/>
      <c r="D689" s="3773"/>
      <c r="E689" s="3773"/>
      <c r="F689" s="3773"/>
      <c r="G689" s="3774"/>
      <c r="H689" s="948"/>
      <c r="I689" s="86"/>
    </row>
    <row r="690" spans="1:9" s="77" customFormat="1">
      <c r="A690" s="99"/>
      <c r="B690" s="84"/>
      <c r="C690" s="85"/>
      <c r="D690" s="85"/>
      <c r="F690" s="121"/>
      <c r="G690" s="121"/>
      <c r="H690" s="948"/>
      <c r="I690" s="86"/>
    </row>
    <row r="691" spans="1:9" s="77" customFormat="1">
      <c r="A691" s="99"/>
      <c r="B691" s="3739" t="s">
        <v>231</v>
      </c>
      <c r="C691" s="3739"/>
      <c r="D691" s="85"/>
      <c r="F691" s="121"/>
      <c r="G691" s="121"/>
      <c r="H691" s="948"/>
      <c r="I691" s="86"/>
    </row>
    <row r="692" spans="1:9" s="77" customFormat="1" ht="13.8" thickBot="1">
      <c r="A692" s="99"/>
      <c r="B692" s="84"/>
      <c r="C692" s="85"/>
      <c r="D692" s="85"/>
      <c r="F692" s="121"/>
      <c r="G692" s="121"/>
      <c r="H692" s="948"/>
      <c r="I692" s="86"/>
    </row>
    <row r="693" spans="1:9" s="77" customFormat="1" ht="26.4">
      <c r="A693" s="547">
        <f>A571+1</f>
        <v>81</v>
      </c>
      <c r="B693" s="1330" t="s">
        <v>409</v>
      </c>
      <c r="C693" s="90"/>
      <c r="D693" s="1470"/>
      <c r="E693" s="1330" t="s">
        <v>395</v>
      </c>
      <c r="F693" s="91"/>
      <c r="G693" s="1331"/>
      <c r="H693" s="75" t="s">
        <v>33</v>
      </c>
      <c r="I693" s="86"/>
    </row>
    <row r="694" spans="1:9" s="77" customFormat="1">
      <c r="A694" s="99"/>
      <c r="B694" s="616" t="s">
        <v>22</v>
      </c>
      <c r="C694" s="617"/>
      <c r="D694" s="619"/>
      <c r="E694" s="616" t="s">
        <v>22</v>
      </c>
      <c r="F694" s="1332"/>
      <c r="G694" s="1333"/>
      <c r="H694" s="948"/>
      <c r="I694" s="86"/>
    </row>
    <row r="695" spans="1:9" s="77" customFormat="1" ht="39.6">
      <c r="A695" s="99"/>
      <c r="B695" s="1414" t="s">
        <v>418</v>
      </c>
      <c r="C695" s="636"/>
      <c r="D695" s="637"/>
      <c r="E695" s="1481" t="s">
        <v>419</v>
      </c>
      <c r="F695" s="1335"/>
      <c r="G695" s="1336"/>
      <c r="H695" s="948"/>
      <c r="I695" s="86"/>
    </row>
    <row r="696" spans="1:9" s="77" customFormat="1">
      <c r="A696" s="99"/>
      <c r="B696" s="124" t="s">
        <v>4</v>
      </c>
      <c r="C696" s="624">
        <v>231122620</v>
      </c>
      <c r="D696" s="813">
        <v>-166160</v>
      </c>
      <c r="E696" s="124" t="s">
        <v>4</v>
      </c>
      <c r="F696" s="760">
        <v>6491316</v>
      </c>
      <c r="G696" s="1338">
        <v>166160</v>
      </c>
      <c r="H696" s="948"/>
      <c r="I696" s="86"/>
    </row>
    <row r="697" spans="1:9" s="77" customFormat="1">
      <c r="A697" s="99"/>
      <c r="B697" s="1339" t="s">
        <v>10</v>
      </c>
      <c r="C697" s="733">
        <v>231122620</v>
      </c>
      <c r="D697" s="780">
        <v>-166160</v>
      </c>
      <c r="E697" s="1339" t="s">
        <v>10</v>
      </c>
      <c r="F697" s="740">
        <v>6491316</v>
      </c>
      <c r="G697" s="782">
        <v>166160</v>
      </c>
      <c r="H697" s="948"/>
      <c r="I697" s="86"/>
    </row>
    <row r="698" spans="1:9" s="77" customFormat="1">
      <c r="A698" s="99"/>
      <c r="B698" s="100" t="s">
        <v>397</v>
      </c>
      <c r="C698" s="626">
        <v>231122620</v>
      </c>
      <c r="D698" s="813">
        <v>-166160</v>
      </c>
      <c r="E698" s="100" t="s">
        <v>397</v>
      </c>
      <c r="F698" s="740">
        <v>6491316</v>
      </c>
      <c r="G698" s="782">
        <v>166160</v>
      </c>
      <c r="H698" s="948"/>
      <c r="I698" s="86"/>
    </row>
    <row r="699" spans="1:9" s="77" customFormat="1">
      <c r="A699" s="99"/>
      <c r="B699" s="375" t="s">
        <v>1</v>
      </c>
      <c r="C699" s="624">
        <v>231122620</v>
      </c>
      <c r="D699" s="817">
        <v>-166160</v>
      </c>
      <c r="E699" s="97" t="s">
        <v>1</v>
      </c>
      <c r="F699" s="760">
        <v>6491316</v>
      </c>
      <c r="G699" s="1338">
        <v>166160</v>
      </c>
      <c r="H699" s="948"/>
      <c r="I699" s="86"/>
    </row>
    <row r="700" spans="1:9" s="77" customFormat="1">
      <c r="A700" s="99"/>
      <c r="B700" s="376" t="s">
        <v>2</v>
      </c>
      <c r="C700" s="626">
        <v>231122620</v>
      </c>
      <c r="D700" s="813">
        <v>-166160</v>
      </c>
      <c r="E700" s="375" t="s">
        <v>2</v>
      </c>
      <c r="F700" s="740">
        <v>6491316</v>
      </c>
      <c r="G700" s="782">
        <v>166160</v>
      </c>
      <c r="H700" s="948"/>
      <c r="I700" s="86"/>
    </row>
    <row r="701" spans="1:9" s="77" customFormat="1">
      <c r="A701" s="99"/>
      <c r="B701" s="376" t="s">
        <v>19</v>
      </c>
      <c r="C701" s="626">
        <v>231122620</v>
      </c>
      <c r="D701" s="813">
        <v>-166160</v>
      </c>
      <c r="E701" s="375" t="s">
        <v>16</v>
      </c>
      <c r="F701" s="740">
        <v>95332</v>
      </c>
      <c r="G701" s="782">
        <v>3509</v>
      </c>
      <c r="H701" s="948"/>
      <c r="I701" s="86"/>
    </row>
    <row r="702" spans="1:9" s="77" customFormat="1" ht="26.4">
      <c r="A702" s="99"/>
      <c r="B702" s="411" t="s">
        <v>51</v>
      </c>
      <c r="C702" s="626">
        <v>231122620</v>
      </c>
      <c r="D702" s="813">
        <v>-166160</v>
      </c>
      <c r="E702" s="1469" t="s">
        <v>17</v>
      </c>
      <c r="F702" s="740">
        <v>95332</v>
      </c>
      <c r="G702" s="782">
        <v>3509</v>
      </c>
      <c r="H702" s="948"/>
      <c r="I702" s="86"/>
    </row>
    <row r="703" spans="1:9" s="77" customFormat="1" ht="26.4">
      <c r="A703" s="99"/>
      <c r="B703" s="1468" t="s">
        <v>52</v>
      </c>
      <c r="C703" s="626">
        <v>231122620</v>
      </c>
      <c r="D703" s="813">
        <v>-166160</v>
      </c>
      <c r="E703" s="1469" t="s">
        <v>19</v>
      </c>
      <c r="F703" s="740">
        <v>6395984</v>
      </c>
      <c r="G703" s="782">
        <v>162651</v>
      </c>
      <c r="H703" s="948"/>
      <c r="I703" s="86"/>
    </row>
    <row r="704" spans="1:9" s="77" customFormat="1" ht="26.4">
      <c r="A704" s="99"/>
      <c r="B704" s="1358"/>
      <c r="C704" s="1301"/>
      <c r="D704" s="1359"/>
      <c r="E704" s="411" t="s">
        <v>51</v>
      </c>
      <c r="F704" s="740">
        <v>6395984</v>
      </c>
      <c r="G704" s="782">
        <v>162651</v>
      </c>
      <c r="H704" s="948"/>
      <c r="I704" s="86"/>
    </row>
    <row r="705" spans="1:9" s="77" customFormat="1" ht="27" thickBot="1">
      <c r="A705" s="99"/>
      <c r="B705" s="1373"/>
      <c r="C705" s="1374"/>
      <c r="D705" s="1375"/>
      <c r="E705" s="412" t="s">
        <v>52</v>
      </c>
      <c r="F705" s="483">
        <v>6395984</v>
      </c>
      <c r="G705" s="1343">
        <v>162651</v>
      </c>
      <c r="H705" s="948"/>
      <c r="I705" s="86"/>
    </row>
    <row r="706" spans="1:9" s="77" customFormat="1" ht="54.75" customHeight="1" thickBot="1">
      <c r="A706" s="99"/>
      <c r="B706" s="3772" t="s">
        <v>420</v>
      </c>
      <c r="C706" s="3773"/>
      <c r="D706" s="3773"/>
      <c r="E706" s="3773"/>
      <c r="F706" s="3773"/>
      <c r="G706" s="3774"/>
      <c r="H706" s="948"/>
      <c r="I706" s="86"/>
    </row>
    <row r="707" spans="1:9" s="77" customFormat="1">
      <c r="A707" s="99"/>
      <c r="B707" s="84"/>
      <c r="C707" s="85"/>
      <c r="D707" s="85"/>
      <c r="F707" s="121"/>
      <c r="G707" s="121"/>
      <c r="H707" s="948"/>
      <c r="I707" s="86"/>
    </row>
    <row r="708" spans="1:9" s="77" customFormat="1">
      <c r="A708" s="99"/>
      <c r="B708" s="3775" t="s">
        <v>399</v>
      </c>
      <c r="C708" s="3775"/>
      <c r="D708" s="3775"/>
      <c r="F708" s="121"/>
      <c r="G708" s="121"/>
      <c r="H708" s="948"/>
      <c r="I708" s="86"/>
    </row>
    <row r="709" spans="1:9" s="77" customFormat="1" ht="13.8" thickBot="1">
      <c r="A709" s="99"/>
      <c r="B709" s="84"/>
      <c r="C709" s="85"/>
      <c r="D709" s="85"/>
      <c r="F709" s="121"/>
      <c r="G709" s="121"/>
      <c r="H709" s="948"/>
      <c r="I709" s="86"/>
    </row>
    <row r="710" spans="1:9" s="77" customFormat="1" ht="26.4">
      <c r="A710" s="99">
        <f>A693</f>
        <v>81</v>
      </c>
      <c r="B710" s="1330" t="s">
        <v>421</v>
      </c>
      <c r="C710" s="91"/>
      <c r="D710" s="615"/>
      <c r="E710" s="1330" t="s">
        <v>395</v>
      </c>
      <c r="F710" s="91"/>
      <c r="G710" s="1331"/>
      <c r="H710" s="99" t="s">
        <v>33</v>
      </c>
      <c r="I710" s="86"/>
    </row>
    <row r="711" spans="1:9" s="77" customFormat="1">
      <c r="A711" s="99"/>
      <c r="B711" s="1447" t="s">
        <v>82</v>
      </c>
      <c r="C711" s="850"/>
      <c r="D711" s="620"/>
      <c r="E711" s="616" t="s">
        <v>82</v>
      </c>
      <c r="F711" s="1332"/>
      <c r="G711" s="1333"/>
      <c r="H711" s="948"/>
      <c r="I711" s="86"/>
    </row>
    <row r="712" spans="1:9" s="77" customFormat="1">
      <c r="A712" s="99"/>
      <c r="B712" s="1346" t="s">
        <v>128</v>
      </c>
      <c r="C712" s="1399"/>
      <c r="D712" s="637"/>
      <c r="E712" s="1346" t="s">
        <v>128</v>
      </c>
      <c r="F712" s="1335"/>
      <c r="G712" s="1336"/>
      <c r="H712" s="948"/>
      <c r="I712" s="86"/>
    </row>
    <row r="713" spans="1:9" s="77" customFormat="1">
      <c r="A713" s="99"/>
      <c r="B713" s="630" t="s">
        <v>87</v>
      </c>
      <c r="C713" s="617"/>
      <c r="D713" s="620"/>
      <c r="E713" s="630" t="s">
        <v>87</v>
      </c>
      <c r="F713" s="1332"/>
      <c r="G713" s="1333"/>
      <c r="H713" s="948"/>
      <c r="I713" s="86"/>
    </row>
    <row r="714" spans="1:9" s="77" customFormat="1">
      <c r="A714" s="99"/>
      <c r="B714" s="375" t="s">
        <v>4</v>
      </c>
      <c r="C714" s="1084">
        <v>323895415</v>
      </c>
      <c r="D714" s="1465">
        <v>-166160</v>
      </c>
      <c r="E714" s="375" t="s">
        <v>4</v>
      </c>
      <c r="F714" s="1434">
        <v>226659500</v>
      </c>
      <c r="G714" s="1403">
        <v>166160</v>
      </c>
      <c r="H714" s="948"/>
      <c r="I714" s="86"/>
    </row>
    <row r="715" spans="1:9" s="77" customFormat="1">
      <c r="A715" s="99"/>
      <c r="B715" s="376" t="s">
        <v>10</v>
      </c>
      <c r="C715" s="1451">
        <v>323895415</v>
      </c>
      <c r="D715" s="1466">
        <v>-166160</v>
      </c>
      <c r="E715" s="376" t="s">
        <v>5</v>
      </c>
      <c r="F715" s="1435">
        <v>7535144</v>
      </c>
      <c r="G715" s="1431"/>
      <c r="H715" s="948"/>
      <c r="I715" s="86"/>
    </row>
    <row r="716" spans="1:9" s="77" customFormat="1">
      <c r="A716" s="99"/>
      <c r="B716" s="376" t="s">
        <v>11</v>
      </c>
      <c r="C716" s="646">
        <v>323895415</v>
      </c>
      <c r="D716" s="652">
        <v>-166160</v>
      </c>
      <c r="E716" s="376" t="s">
        <v>10</v>
      </c>
      <c r="F716" s="740">
        <v>219124356</v>
      </c>
      <c r="G716" s="782">
        <v>166160</v>
      </c>
      <c r="H716" s="948"/>
      <c r="I716" s="86"/>
    </row>
    <row r="717" spans="1:9" s="77" customFormat="1">
      <c r="A717" s="99"/>
      <c r="B717" s="1467" t="s">
        <v>1</v>
      </c>
      <c r="C717" s="1085">
        <v>323895415</v>
      </c>
      <c r="D717" s="1337">
        <v>-166160</v>
      </c>
      <c r="E717" s="376" t="s">
        <v>11</v>
      </c>
      <c r="F717" s="740">
        <v>219124356</v>
      </c>
      <c r="G717" s="782">
        <v>166160</v>
      </c>
      <c r="H717" s="948"/>
      <c r="I717" s="86"/>
    </row>
    <row r="718" spans="1:9" s="77" customFormat="1">
      <c r="A718" s="99"/>
      <c r="B718" s="376" t="s">
        <v>2</v>
      </c>
      <c r="C718" s="646">
        <v>323895415</v>
      </c>
      <c r="D718" s="652">
        <v>-166160</v>
      </c>
      <c r="E718" s="375" t="s">
        <v>1</v>
      </c>
      <c r="F718" s="760">
        <v>224960511</v>
      </c>
      <c r="G718" s="1338">
        <v>166160</v>
      </c>
      <c r="H718" s="948"/>
      <c r="I718" s="86"/>
    </row>
    <row r="719" spans="1:9" s="77" customFormat="1">
      <c r="A719" s="99"/>
      <c r="B719" s="376" t="s">
        <v>19</v>
      </c>
      <c r="C719" s="646">
        <v>323895415</v>
      </c>
      <c r="D719" s="652">
        <v>-166160</v>
      </c>
      <c r="E719" s="376" t="s">
        <v>2</v>
      </c>
      <c r="F719" s="740">
        <v>214210663</v>
      </c>
      <c r="G719" s="782">
        <v>166160</v>
      </c>
      <c r="H719" s="948"/>
      <c r="I719" s="86"/>
    </row>
    <row r="720" spans="1:9" s="77" customFormat="1" ht="26.4">
      <c r="A720" s="99"/>
      <c r="B720" s="411" t="s">
        <v>51</v>
      </c>
      <c r="C720" s="646">
        <v>323895415</v>
      </c>
      <c r="D720" s="652">
        <v>-166160</v>
      </c>
      <c r="E720" s="376" t="s">
        <v>12</v>
      </c>
      <c r="F720" s="740">
        <v>74338395</v>
      </c>
      <c r="G720" s="782">
        <v>0</v>
      </c>
      <c r="H720" s="948"/>
      <c r="I720" s="86"/>
    </row>
    <row r="721" spans="1:9" s="77" customFormat="1" ht="26.4">
      <c r="A721" s="99"/>
      <c r="B721" s="1370" t="s">
        <v>52</v>
      </c>
      <c r="C721" s="646">
        <v>323895415</v>
      </c>
      <c r="D721" s="652">
        <v>-166160</v>
      </c>
      <c r="E721" s="376" t="s">
        <v>13</v>
      </c>
      <c r="F721" s="740">
        <v>50236637</v>
      </c>
      <c r="G721" s="782"/>
      <c r="H721" s="948"/>
      <c r="I721" s="86"/>
    </row>
    <row r="722" spans="1:9" s="77" customFormat="1">
      <c r="A722" s="99"/>
      <c r="B722" s="376"/>
      <c r="C722" s="626"/>
      <c r="D722" s="813"/>
      <c r="E722" s="376" t="s">
        <v>35</v>
      </c>
      <c r="F722" s="740">
        <v>40432663</v>
      </c>
      <c r="G722" s="782"/>
      <c r="H722" s="948"/>
      <c r="I722" s="86"/>
    </row>
    <row r="723" spans="1:9" s="77" customFormat="1">
      <c r="A723" s="99"/>
      <c r="B723" s="1453"/>
      <c r="C723" s="1454"/>
      <c r="D723" s="1405"/>
      <c r="E723" s="376" t="s">
        <v>15</v>
      </c>
      <c r="F723" s="740">
        <v>24101758</v>
      </c>
      <c r="G723" s="782"/>
      <c r="H723" s="948"/>
      <c r="I723" s="86"/>
    </row>
    <row r="724" spans="1:9" s="77" customFormat="1">
      <c r="A724" s="99"/>
      <c r="B724" s="376"/>
      <c r="C724" s="626"/>
      <c r="D724" s="1405"/>
      <c r="E724" s="376" t="s">
        <v>117</v>
      </c>
      <c r="F724" s="740">
        <v>1481144</v>
      </c>
      <c r="G724" s="782"/>
      <c r="H724" s="948"/>
      <c r="I724" s="86"/>
    </row>
    <row r="725" spans="1:9" s="77" customFormat="1">
      <c r="A725" s="99"/>
      <c r="B725" s="376"/>
      <c r="C725" s="626"/>
      <c r="D725" s="813"/>
      <c r="E725" s="376" t="s">
        <v>16</v>
      </c>
      <c r="F725" s="740">
        <v>46396808</v>
      </c>
      <c r="G725" s="782">
        <v>3509</v>
      </c>
      <c r="H725" s="948"/>
      <c r="I725" s="86"/>
    </row>
    <row r="726" spans="1:9" s="77" customFormat="1">
      <c r="A726" s="99"/>
      <c r="B726" s="376"/>
      <c r="C726" s="654"/>
      <c r="D726" s="1406"/>
      <c r="E726" s="376" t="s">
        <v>17</v>
      </c>
      <c r="F726" s="722">
        <v>42718751</v>
      </c>
      <c r="G726" s="776">
        <v>3509</v>
      </c>
      <c r="H726" s="948"/>
      <c r="I726" s="86"/>
    </row>
    <row r="727" spans="1:9" s="77" customFormat="1">
      <c r="A727" s="99"/>
      <c r="B727" s="376"/>
      <c r="C727" s="626"/>
      <c r="D727" s="1405"/>
      <c r="E727" s="376" t="s">
        <v>93</v>
      </c>
      <c r="F727" s="740">
        <v>3678057</v>
      </c>
      <c r="G727" s="782"/>
      <c r="H727" s="948"/>
      <c r="I727" s="86"/>
    </row>
    <row r="728" spans="1:9" s="77" customFormat="1" ht="26.4">
      <c r="A728" s="99"/>
      <c r="B728" s="376"/>
      <c r="C728" s="626"/>
      <c r="D728" s="813"/>
      <c r="E728" s="376" t="s">
        <v>115</v>
      </c>
      <c r="F728" s="740">
        <v>22766</v>
      </c>
      <c r="G728" s="782">
        <v>0</v>
      </c>
      <c r="H728" s="948"/>
      <c r="I728" s="86"/>
    </row>
    <row r="729" spans="1:9" s="77" customFormat="1">
      <c r="A729" s="99"/>
      <c r="B729" s="1360"/>
      <c r="C729" s="626"/>
      <c r="D729" s="1405"/>
      <c r="E729" s="1360" t="s">
        <v>38</v>
      </c>
      <c r="F729" s="740">
        <v>22766</v>
      </c>
      <c r="G729" s="782"/>
      <c r="H729" s="948"/>
      <c r="I729" s="86"/>
    </row>
    <row r="730" spans="1:9" s="77" customFormat="1">
      <c r="A730" s="99"/>
      <c r="B730" s="376"/>
      <c r="C730" s="626"/>
      <c r="D730" s="813"/>
      <c r="E730" s="376" t="s">
        <v>19</v>
      </c>
      <c r="F730" s="740">
        <v>91971550</v>
      </c>
      <c r="G730" s="782">
        <v>162651</v>
      </c>
      <c r="H730" s="948"/>
      <c r="I730" s="86"/>
    </row>
    <row r="731" spans="1:9" s="77" customFormat="1" ht="26.4">
      <c r="A731" s="99"/>
      <c r="B731" s="411"/>
      <c r="C731" s="626"/>
      <c r="D731" s="813"/>
      <c r="E731" s="411" t="s">
        <v>51</v>
      </c>
      <c r="F731" s="740">
        <v>91971550</v>
      </c>
      <c r="G731" s="782">
        <v>162651</v>
      </c>
      <c r="H731" s="948"/>
      <c r="I731" s="86"/>
    </row>
    <row r="732" spans="1:9" s="77" customFormat="1" ht="26.4">
      <c r="A732" s="99"/>
      <c r="B732" s="411"/>
      <c r="C732" s="626"/>
      <c r="D732" s="1408"/>
      <c r="E732" s="411" t="s">
        <v>52</v>
      </c>
      <c r="F732" s="740">
        <v>17453238</v>
      </c>
      <c r="G732" s="1432">
        <v>162651</v>
      </c>
      <c r="H732" s="948"/>
      <c r="I732" s="86"/>
    </row>
    <row r="733" spans="1:9" s="77" customFormat="1" ht="39.6">
      <c r="A733" s="99"/>
      <c r="B733" s="1362"/>
      <c r="C733" s="626"/>
      <c r="D733" s="1408"/>
      <c r="E733" s="1482" t="s">
        <v>191</v>
      </c>
      <c r="F733" s="646">
        <v>74518312</v>
      </c>
      <c r="G733" s="1432"/>
      <c r="H733" s="948"/>
      <c r="I733" s="86"/>
    </row>
    <row r="734" spans="1:9" s="77" customFormat="1">
      <c r="A734" s="99"/>
      <c r="B734" s="376"/>
      <c r="C734" s="624"/>
      <c r="D734" s="817"/>
      <c r="E734" s="376" t="s">
        <v>3</v>
      </c>
      <c r="F734" s="740">
        <v>10749848</v>
      </c>
      <c r="G734" s="782">
        <v>0</v>
      </c>
      <c r="H734" s="948"/>
      <c r="I734" s="86"/>
    </row>
    <row r="735" spans="1:9" s="77" customFormat="1">
      <c r="A735" s="99"/>
      <c r="B735" s="376"/>
      <c r="C735" s="626"/>
      <c r="D735" s="1405"/>
      <c r="E735" s="376" t="s">
        <v>20</v>
      </c>
      <c r="F735" s="740">
        <v>6263997</v>
      </c>
      <c r="G735" s="782"/>
      <c r="H735" s="948"/>
      <c r="I735" s="86"/>
    </row>
    <row r="736" spans="1:9" s="77" customFormat="1">
      <c r="A736" s="99"/>
      <c r="B736" s="411"/>
      <c r="C736" s="626"/>
      <c r="D736" s="813"/>
      <c r="E736" s="411" t="s">
        <v>55</v>
      </c>
      <c r="F736" s="740">
        <v>4485851</v>
      </c>
      <c r="G736" s="782">
        <v>0</v>
      </c>
      <c r="H736" s="948"/>
      <c r="I736" s="86"/>
    </row>
    <row r="737" spans="1:9" s="77" customFormat="1" ht="26.4">
      <c r="A737" s="99"/>
      <c r="B737" s="411"/>
      <c r="C737" s="624"/>
      <c r="D737" s="817"/>
      <c r="E737" s="411" t="s">
        <v>56</v>
      </c>
      <c r="F737" s="740">
        <v>4485851</v>
      </c>
      <c r="G737" s="782">
        <v>0</v>
      </c>
      <c r="H737" s="948"/>
      <c r="I737" s="86"/>
    </row>
    <row r="738" spans="1:9" s="77" customFormat="1" ht="26.4">
      <c r="A738" s="99"/>
      <c r="B738" s="411"/>
      <c r="C738" s="626"/>
      <c r="D738" s="813"/>
      <c r="E738" s="411" t="s">
        <v>110</v>
      </c>
      <c r="F738" s="740">
        <v>4485851</v>
      </c>
      <c r="G738" s="782"/>
      <c r="H738" s="948"/>
      <c r="I738" s="86"/>
    </row>
    <row r="739" spans="1:9" s="77" customFormat="1">
      <c r="A739" s="99"/>
      <c r="B739" s="1363"/>
      <c r="C739" s="1185"/>
      <c r="D739" s="816"/>
      <c r="E739" s="1363" t="s">
        <v>21</v>
      </c>
      <c r="F739" s="1435">
        <v>1698989</v>
      </c>
      <c r="G739" s="1431">
        <v>0</v>
      </c>
      <c r="H739" s="948"/>
      <c r="I739" s="86"/>
    </row>
    <row r="740" spans="1:9" s="77" customFormat="1">
      <c r="A740" s="99"/>
      <c r="B740" s="1363"/>
      <c r="C740" s="1185"/>
      <c r="D740" s="816"/>
      <c r="E740" s="1363" t="s">
        <v>23</v>
      </c>
      <c r="F740" s="1435">
        <v>-1698989</v>
      </c>
      <c r="G740" s="1431"/>
      <c r="H740" s="948"/>
      <c r="I740" s="86"/>
    </row>
    <row r="741" spans="1:9" s="77" customFormat="1">
      <c r="A741" s="99"/>
      <c r="B741" s="411"/>
      <c r="C741" s="1186"/>
      <c r="D741" s="1404"/>
      <c r="E741" s="411" t="s">
        <v>312</v>
      </c>
      <c r="F741" s="1435">
        <v>-3747924</v>
      </c>
      <c r="G741" s="1431">
        <v>0</v>
      </c>
      <c r="H741" s="948"/>
      <c r="I741" s="86"/>
    </row>
    <row r="742" spans="1:9" s="77" customFormat="1">
      <c r="A742" s="99"/>
      <c r="B742" s="411"/>
      <c r="C742" s="1186"/>
      <c r="D742" s="1404"/>
      <c r="E742" s="411" t="s">
        <v>313</v>
      </c>
      <c r="F742" s="1435">
        <v>-3747924</v>
      </c>
      <c r="G742" s="1431"/>
      <c r="H742" s="948"/>
      <c r="I742" s="86"/>
    </row>
    <row r="743" spans="1:9" s="77" customFormat="1">
      <c r="A743" s="99"/>
      <c r="B743" s="411"/>
      <c r="C743" s="1186"/>
      <c r="D743" s="1404"/>
      <c r="E743" s="411" t="s">
        <v>119</v>
      </c>
      <c r="F743" s="1435">
        <v>2048935</v>
      </c>
      <c r="G743" s="1431">
        <v>0</v>
      </c>
      <c r="H743" s="948"/>
      <c r="I743" s="86"/>
    </row>
    <row r="744" spans="1:9" s="77" customFormat="1" ht="13.8" thickBot="1">
      <c r="A744" s="99"/>
      <c r="B744" s="412"/>
      <c r="C744" s="1483"/>
      <c r="D744" s="1411"/>
      <c r="E744" s="412" t="s">
        <v>314</v>
      </c>
      <c r="F744" s="1436">
        <v>2048935</v>
      </c>
      <c r="G744" s="1433"/>
      <c r="H744" s="948"/>
      <c r="I744" s="86"/>
    </row>
    <row r="745" spans="1:9" s="77" customFormat="1">
      <c r="A745" s="99"/>
      <c r="B745" s="1456" t="s">
        <v>88</v>
      </c>
      <c r="C745" s="1484"/>
      <c r="D745" s="637"/>
      <c r="E745" s="635" t="s">
        <v>88</v>
      </c>
      <c r="F745" s="1335"/>
      <c r="G745" s="1336"/>
      <c r="H745" s="948"/>
      <c r="I745" s="86"/>
    </row>
    <row r="746" spans="1:9" s="77" customFormat="1">
      <c r="A746" s="99"/>
      <c r="B746" s="375" t="s">
        <v>4</v>
      </c>
      <c r="C746" s="1461">
        <v>326555892</v>
      </c>
      <c r="D746" s="1462">
        <v>-166160</v>
      </c>
      <c r="E746" s="375" t="s">
        <v>4</v>
      </c>
      <c r="F746" s="1434">
        <v>236515450</v>
      </c>
      <c r="G746" s="1403">
        <v>166160</v>
      </c>
      <c r="H746" s="948"/>
      <c r="I746" s="86"/>
    </row>
    <row r="747" spans="1:9" s="77" customFormat="1">
      <c r="A747" s="99"/>
      <c r="B747" s="376" t="s">
        <v>10</v>
      </c>
      <c r="C747" s="1451">
        <v>326555892</v>
      </c>
      <c r="D747" s="653">
        <v>-166160</v>
      </c>
      <c r="E747" s="376" t="s">
        <v>5</v>
      </c>
      <c r="F747" s="1435">
        <v>7539412</v>
      </c>
      <c r="G747" s="1431"/>
      <c r="H747" s="948"/>
      <c r="I747" s="86"/>
    </row>
    <row r="748" spans="1:9" s="77" customFormat="1">
      <c r="A748" s="99"/>
      <c r="B748" s="376" t="s">
        <v>11</v>
      </c>
      <c r="C748" s="646">
        <v>326555892</v>
      </c>
      <c r="D748" s="652">
        <v>-166160</v>
      </c>
      <c r="E748" s="376" t="s">
        <v>10</v>
      </c>
      <c r="F748" s="740">
        <v>228976038</v>
      </c>
      <c r="G748" s="782">
        <v>166160</v>
      </c>
      <c r="H748" s="948"/>
      <c r="I748" s="86"/>
    </row>
    <row r="749" spans="1:9" s="77" customFormat="1">
      <c r="A749" s="99"/>
      <c r="B749" s="1467" t="s">
        <v>1</v>
      </c>
      <c r="C749" s="1085">
        <v>326555892</v>
      </c>
      <c r="D749" s="1337">
        <v>-166160</v>
      </c>
      <c r="E749" s="376" t="s">
        <v>11</v>
      </c>
      <c r="F749" s="740">
        <v>228976038</v>
      </c>
      <c r="G749" s="782">
        <v>166160</v>
      </c>
      <c r="H749" s="948"/>
      <c r="I749" s="86"/>
    </row>
    <row r="750" spans="1:9" s="77" customFormat="1">
      <c r="A750" s="99"/>
      <c r="B750" s="376" t="s">
        <v>2</v>
      </c>
      <c r="C750" s="646">
        <v>326555892</v>
      </c>
      <c r="D750" s="1463">
        <v>-166160</v>
      </c>
      <c r="E750" s="375" t="s">
        <v>1</v>
      </c>
      <c r="F750" s="760">
        <v>234593579</v>
      </c>
      <c r="G750" s="1338">
        <v>166160</v>
      </c>
      <c r="H750" s="948"/>
      <c r="I750" s="86"/>
    </row>
    <row r="751" spans="1:9" s="77" customFormat="1">
      <c r="A751" s="99"/>
      <c r="B751" s="376" t="s">
        <v>19</v>
      </c>
      <c r="C751" s="646">
        <v>326555892</v>
      </c>
      <c r="D751" s="1463">
        <v>-166160</v>
      </c>
      <c r="E751" s="376" t="s">
        <v>2</v>
      </c>
      <c r="F751" s="740">
        <v>225789165</v>
      </c>
      <c r="G751" s="782">
        <v>166160</v>
      </c>
      <c r="H751" s="948"/>
      <c r="I751" s="86"/>
    </row>
    <row r="752" spans="1:9" s="77" customFormat="1" ht="26.4">
      <c r="A752" s="99"/>
      <c r="B752" s="411" t="s">
        <v>51</v>
      </c>
      <c r="C752" s="646">
        <v>326555892</v>
      </c>
      <c r="D752" s="1463">
        <v>-166160</v>
      </c>
      <c r="E752" s="376" t="s">
        <v>12</v>
      </c>
      <c r="F752" s="740">
        <v>77666587</v>
      </c>
      <c r="G752" s="782">
        <v>0</v>
      </c>
      <c r="H752" s="948"/>
      <c r="I752" s="86"/>
    </row>
    <row r="753" spans="1:9" s="77" customFormat="1" ht="26.4">
      <c r="A753" s="99"/>
      <c r="B753" s="411" t="s">
        <v>52</v>
      </c>
      <c r="C753" s="646">
        <v>326555892</v>
      </c>
      <c r="D753" s="652">
        <v>-166160</v>
      </c>
      <c r="E753" s="376" t="s">
        <v>13</v>
      </c>
      <c r="F753" s="740">
        <v>50664374</v>
      </c>
      <c r="G753" s="782"/>
      <c r="H753" s="948"/>
      <c r="I753" s="86"/>
    </row>
    <row r="754" spans="1:9" s="77" customFormat="1">
      <c r="A754" s="99"/>
      <c r="B754" s="376"/>
      <c r="C754" s="654"/>
      <c r="D754" s="1406"/>
      <c r="E754" s="376" t="s">
        <v>35</v>
      </c>
      <c r="F754" s="740">
        <v>40797407</v>
      </c>
      <c r="G754" s="782"/>
      <c r="H754" s="948"/>
      <c r="I754" s="86"/>
    </row>
    <row r="755" spans="1:9" s="77" customFormat="1">
      <c r="A755" s="99"/>
      <c r="B755" s="376"/>
      <c r="C755" s="626"/>
      <c r="D755" s="1405"/>
      <c r="E755" s="376" t="s">
        <v>15</v>
      </c>
      <c r="F755" s="740">
        <v>27002213</v>
      </c>
      <c r="G755" s="782"/>
      <c r="H755" s="948"/>
      <c r="I755" s="86"/>
    </row>
    <row r="756" spans="1:9" s="77" customFormat="1">
      <c r="A756" s="99"/>
      <c r="B756" s="376"/>
      <c r="C756" s="626"/>
      <c r="D756" s="1405"/>
      <c r="E756" s="376" t="s">
        <v>117</v>
      </c>
      <c r="F756" s="740">
        <v>1770421</v>
      </c>
      <c r="G756" s="782"/>
      <c r="H756" s="948"/>
      <c r="I756" s="86"/>
    </row>
    <row r="757" spans="1:9" s="77" customFormat="1">
      <c r="A757" s="99"/>
      <c r="B757" s="376"/>
      <c r="C757" s="626"/>
      <c r="D757" s="813"/>
      <c r="E757" s="376" t="s">
        <v>16</v>
      </c>
      <c r="F757" s="740">
        <v>45033744</v>
      </c>
      <c r="G757" s="782">
        <v>3509</v>
      </c>
      <c r="H757" s="948"/>
      <c r="I757" s="86"/>
    </row>
    <row r="758" spans="1:9" s="77" customFormat="1">
      <c r="A758" s="99"/>
      <c r="B758" s="376"/>
      <c r="C758" s="654"/>
      <c r="D758" s="1406"/>
      <c r="E758" s="376" t="s">
        <v>17</v>
      </c>
      <c r="F758" s="722">
        <v>41355687</v>
      </c>
      <c r="G758" s="776">
        <v>3509</v>
      </c>
      <c r="H758" s="948"/>
      <c r="I758" s="86"/>
    </row>
    <row r="759" spans="1:9" s="77" customFormat="1">
      <c r="A759" s="99"/>
      <c r="B759" s="376"/>
      <c r="C759" s="626"/>
      <c r="D759" s="1405"/>
      <c r="E759" s="376" t="s">
        <v>93</v>
      </c>
      <c r="F759" s="740">
        <v>3678057</v>
      </c>
      <c r="G759" s="782"/>
      <c r="H759" s="948"/>
      <c r="I759" s="86"/>
    </row>
    <row r="760" spans="1:9" s="77" customFormat="1" ht="26.4">
      <c r="A760" s="99"/>
      <c r="B760" s="376"/>
      <c r="C760" s="626"/>
      <c r="D760" s="813"/>
      <c r="E760" s="376" t="s">
        <v>115</v>
      </c>
      <c r="F760" s="740">
        <v>82527</v>
      </c>
      <c r="G760" s="782">
        <v>0</v>
      </c>
      <c r="H760" s="948"/>
      <c r="I760" s="86"/>
    </row>
    <row r="761" spans="1:9" s="77" customFormat="1">
      <c r="A761" s="99"/>
      <c r="B761" s="1360"/>
      <c r="C761" s="626"/>
      <c r="D761" s="1405"/>
      <c r="E761" s="1360" t="s">
        <v>38</v>
      </c>
      <c r="F761" s="740">
        <v>82527</v>
      </c>
      <c r="G761" s="782"/>
      <c r="H761" s="948"/>
      <c r="I761" s="86"/>
    </row>
    <row r="762" spans="1:9" s="77" customFormat="1">
      <c r="A762" s="99"/>
      <c r="B762" s="376"/>
      <c r="C762" s="626"/>
      <c r="D762" s="813"/>
      <c r="E762" s="376" t="s">
        <v>19</v>
      </c>
      <c r="F762" s="740">
        <v>101235886</v>
      </c>
      <c r="G762" s="782">
        <v>162651</v>
      </c>
      <c r="H762" s="948"/>
      <c r="I762" s="86"/>
    </row>
    <row r="763" spans="1:9" s="77" customFormat="1" ht="26.4">
      <c r="A763" s="99"/>
      <c r="B763" s="411"/>
      <c r="C763" s="626"/>
      <c r="D763" s="813"/>
      <c r="E763" s="411" t="s">
        <v>51</v>
      </c>
      <c r="F763" s="740">
        <v>101235886</v>
      </c>
      <c r="G763" s="782">
        <v>162651</v>
      </c>
      <c r="H763" s="948"/>
      <c r="I763" s="86"/>
    </row>
    <row r="764" spans="1:9" s="77" customFormat="1" ht="26.4">
      <c r="A764" s="99"/>
      <c r="B764" s="411"/>
      <c r="C764" s="626"/>
      <c r="D764" s="1408"/>
      <c r="E764" s="411" t="s">
        <v>52</v>
      </c>
      <c r="F764" s="740">
        <v>18856415</v>
      </c>
      <c r="G764" s="1432">
        <v>162651</v>
      </c>
      <c r="H764" s="948"/>
      <c r="I764" s="86"/>
    </row>
    <row r="765" spans="1:9" s="77" customFormat="1" ht="39.6">
      <c r="A765" s="99"/>
      <c r="B765" s="411"/>
      <c r="C765" s="626"/>
      <c r="D765" s="1408"/>
      <c r="E765" s="411" t="s">
        <v>191</v>
      </c>
      <c r="F765" s="740">
        <v>82379471</v>
      </c>
      <c r="G765" s="1432"/>
      <c r="H765" s="948"/>
      <c r="I765" s="86"/>
    </row>
    <row r="766" spans="1:9" s="77" customFormat="1">
      <c r="A766" s="99"/>
      <c r="B766" s="376"/>
      <c r="C766" s="624"/>
      <c r="D766" s="817"/>
      <c r="E766" s="376" t="s">
        <v>3</v>
      </c>
      <c r="F766" s="740">
        <v>8804414</v>
      </c>
      <c r="G766" s="782">
        <v>0</v>
      </c>
      <c r="H766" s="948"/>
      <c r="I766" s="86"/>
    </row>
    <row r="767" spans="1:9" s="77" customFormat="1">
      <c r="A767" s="99"/>
      <c r="B767" s="376"/>
      <c r="C767" s="626"/>
      <c r="D767" s="1405"/>
      <c r="E767" s="376" t="s">
        <v>20</v>
      </c>
      <c r="F767" s="740">
        <v>4318563</v>
      </c>
      <c r="G767" s="782"/>
      <c r="H767" s="948"/>
      <c r="I767" s="86"/>
    </row>
    <row r="768" spans="1:9" s="77" customFormat="1">
      <c r="A768" s="99"/>
      <c r="B768" s="411"/>
      <c r="C768" s="626"/>
      <c r="D768" s="813"/>
      <c r="E768" s="411" t="s">
        <v>55</v>
      </c>
      <c r="F768" s="740">
        <v>4485851</v>
      </c>
      <c r="G768" s="782">
        <v>0</v>
      </c>
      <c r="H768" s="948"/>
      <c r="I768" s="86"/>
    </row>
    <row r="769" spans="1:9" s="77" customFormat="1" ht="26.4">
      <c r="A769" s="99"/>
      <c r="B769" s="411"/>
      <c r="C769" s="624"/>
      <c r="D769" s="817"/>
      <c r="E769" s="411" t="s">
        <v>56</v>
      </c>
      <c r="F769" s="740">
        <v>4485851</v>
      </c>
      <c r="G769" s="782">
        <v>0</v>
      </c>
      <c r="H769" s="948"/>
      <c r="I769" s="86"/>
    </row>
    <row r="770" spans="1:9" s="77" customFormat="1" ht="26.4">
      <c r="A770" s="99"/>
      <c r="B770" s="411"/>
      <c r="C770" s="626"/>
      <c r="D770" s="813"/>
      <c r="E770" s="411" t="s">
        <v>110</v>
      </c>
      <c r="F770" s="740">
        <v>4485851</v>
      </c>
      <c r="G770" s="782"/>
      <c r="H770" s="948"/>
      <c r="I770" s="86"/>
    </row>
    <row r="771" spans="1:9" s="77" customFormat="1">
      <c r="A771" s="99"/>
      <c r="B771" s="1363"/>
      <c r="C771" s="1185"/>
      <c r="D771" s="816"/>
      <c r="E771" s="1363" t="s">
        <v>21</v>
      </c>
      <c r="F771" s="1435">
        <v>1921871</v>
      </c>
      <c r="G771" s="1431">
        <v>0</v>
      </c>
      <c r="H771" s="948"/>
      <c r="I771" s="86"/>
    </row>
    <row r="772" spans="1:9" s="77" customFormat="1">
      <c r="A772" s="99"/>
      <c r="B772" s="1363"/>
      <c r="C772" s="1185"/>
      <c r="D772" s="816"/>
      <c r="E772" s="1363" t="s">
        <v>23</v>
      </c>
      <c r="F772" s="1435">
        <v>-1921871</v>
      </c>
      <c r="G772" s="1431"/>
      <c r="H772" s="948"/>
      <c r="I772" s="86"/>
    </row>
    <row r="773" spans="1:9" s="77" customFormat="1">
      <c r="A773" s="99"/>
      <c r="B773" s="411"/>
      <c r="C773" s="1186"/>
      <c r="D773" s="1404"/>
      <c r="E773" s="411" t="s">
        <v>312</v>
      </c>
      <c r="F773" s="1435">
        <v>-3970806</v>
      </c>
      <c r="G773" s="1431">
        <v>0</v>
      </c>
      <c r="H773" s="948"/>
      <c r="I773" s="86"/>
    </row>
    <row r="774" spans="1:9" s="77" customFormat="1">
      <c r="A774" s="99"/>
      <c r="B774" s="411"/>
      <c r="C774" s="1186"/>
      <c r="D774" s="1404"/>
      <c r="E774" s="411" t="s">
        <v>313</v>
      </c>
      <c r="F774" s="1435">
        <v>-3970806</v>
      </c>
      <c r="G774" s="1431"/>
      <c r="H774" s="948"/>
      <c r="I774" s="86"/>
    </row>
    <row r="775" spans="1:9" s="77" customFormat="1">
      <c r="A775" s="99"/>
      <c r="B775" s="411"/>
      <c r="C775" s="1186"/>
      <c r="D775" s="1404"/>
      <c r="E775" s="411" t="s">
        <v>119</v>
      </c>
      <c r="F775" s="1435">
        <v>2048935</v>
      </c>
      <c r="G775" s="1431">
        <v>0</v>
      </c>
      <c r="H775" s="948"/>
      <c r="I775" s="86"/>
    </row>
    <row r="776" spans="1:9" s="77" customFormat="1" ht="13.8" thickBot="1">
      <c r="A776" s="99"/>
      <c r="B776" s="412"/>
      <c r="C776" s="1410"/>
      <c r="D776" s="1411"/>
      <c r="E776" s="412" t="s">
        <v>314</v>
      </c>
      <c r="F776" s="1436">
        <v>2048935</v>
      </c>
      <c r="G776" s="1433"/>
      <c r="H776" s="948"/>
      <c r="I776" s="86"/>
    </row>
    <row r="777" spans="1:9" s="77" customFormat="1">
      <c r="A777" s="99"/>
      <c r="B777" s="1456" t="s">
        <v>189</v>
      </c>
      <c r="C777" s="1457"/>
      <c r="D777" s="1458"/>
      <c r="E777" s="1456" t="s">
        <v>189</v>
      </c>
      <c r="F777" s="1459"/>
      <c r="G777" s="1460"/>
      <c r="H777" s="948"/>
      <c r="I777" s="86"/>
    </row>
    <row r="778" spans="1:9" s="77" customFormat="1">
      <c r="A778" s="99"/>
      <c r="B778" s="375" t="s">
        <v>4</v>
      </c>
      <c r="C778" s="1461">
        <v>328299589</v>
      </c>
      <c r="D778" s="1462">
        <v>-166160</v>
      </c>
      <c r="E778" s="375" t="s">
        <v>4</v>
      </c>
      <c r="F778" s="1434">
        <v>221215200</v>
      </c>
      <c r="G778" s="1403">
        <v>166160</v>
      </c>
      <c r="H778" s="948"/>
      <c r="I778" s="86"/>
    </row>
    <row r="779" spans="1:9" s="77" customFormat="1">
      <c r="A779" s="99"/>
      <c r="B779" s="376" t="s">
        <v>10</v>
      </c>
      <c r="C779" s="1451">
        <v>328299589</v>
      </c>
      <c r="D779" s="653">
        <v>-166160</v>
      </c>
      <c r="E779" s="376" t="s">
        <v>5</v>
      </c>
      <c r="F779" s="1435">
        <v>7518069</v>
      </c>
      <c r="G779" s="1431"/>
      <c r="H779" s="948"/>
      <c r="I779" s="86"/>
    </row>
    <row r="780" spans="1:9" s="77" customFormat="1">
      <c r="A780" s="99"/>
      <c r="B780" s="376" t="s">
        <v>11</v>
      </c>
      <c r="C780" s="646">
        <v>328299589</v>
      </c>
      <c r="D780" s="652">
        <v>-166160</v>
      </c>
      <c r="E780" s="376" t="s">
        <v>10</v>
      </c>
      <c r="F780" s="740">
        <v>213697131</v>
      </c>
      <c r="G780" s="782">
        <v>166160</v>
      </c>
      <c r="H780" s="948"/>
      <c r="I780" s="86"/>
    </row>
    <row r="781" spans="1:9" s="77" customFormat="1">
      <c r="A781" s="99"/>
      <c r="B781" s="375" t="s">
        <v>1</v>
      </c>
      <c r="C781" s="1085">
        <v>328299589</v>
      </c>
      <c r="D781" s="1337">
        <v>-166160</v>
      </c>
      <c r="E781" s="376" t="s">
        <v>11</v>
      </c>
      <c r="F781" s="740">
        <v>213697131</v>
      </c>
      <c r="G781" s="782">
        <v>166160</v>
      </c>
      <c r="H781" s="948"/>
      <c r="I781" s="86"/>
    </row>
    <row r="782" spans="1:9" s="77" customFormat="1">
      <c r="A782" s="99"/>
      <c r="B782" s="376" t="s">
        <v>2</v>
      </c>
      <c r="C782" s="646">
        <v>328299589</v>
      </c>
      <c r="D782" s="1463">
        <v>-166160</v>
      </c>
      <c r="E782" s="375" t="s">
        <v>1</v>
      </c>
      <c r="F782" s="760">
        <v>219020652</v>
      </c>
      <c r="G782" s="1338">
        <v>166160</v>
      </c>
      <c r="H782" s="948"/>
      <c r="I782" s="86"/>
    </row>
    <row r="783" spans="1:9" s="77" customFormat="1">
      <c r="A783" s="99"/>
      <c r="B783" s="376" t="s">
        <v>19</v>
      </c>
      <c r="C783" s="646">
        <v>328299589</v>
      </c>
      <c r="D783" s="1463">
        <v>-166160</v>
      </c>
      <c r="E783" s="376" t="s">
        <v>2</v>
      </c>
      <c r="F783" s="740">
        <v>213320418</v>
      </c>
      <c r="G783" s="782">
        <v>166160</v>
      </c>
      <c r="H783" s="948"/>
      <c r="I783" s="86"/>
    </row>
    <row r="784" spans="1:9" s="77" customFormat="1" ht="26.4">
      <c r="A784" s="99"/>
      <c r="B784" s="411" t="s">
        <v>51</v>
      </c>
      <c r="C784" s="646">
        <v>328299589</v>
      </c>
      <c r="D784" s="1463">
        <v>-166160</v>
      </c>
      <c r="E784" s="376" t="s">
        <v>12</v>
      </c>
      <c r="F784" s="740">
        <v>73778405</v>
      </c>
      <c r="G784" s="782">
        <v>0</v>
      </c>
      <c r="H784" s="948"/>
      <c r="I784" s="86"/>
    </row>
    <row r="785" spans="1:9" s="77" customFormat="1" ht="26.4">
      <c r="A785" s="99"/>
      <c r="B785" s="1370" t="s">
        <v>52</v>
      </c>
      <c r="C785" s="646">
        <v>328299589</v>
      </c>
      <c r="D785" s="652">
        <v>-166160</v>
      </c>
      <c r="E785" s="376" t="s">
        <v>13</v>
      </c>
      <c r="F785" s="740">
        <v>50121470</v>
      </c>
      <c r="G785" s="782"/>
      <c r="H785" s="948"/>
      <c r="I785" s="86"/>
    </row>
    <row r="786" spans="1:9" s="77" customFormat="1">
      <c r="A786" s="99"/>
      <c r="B786" s="376"/>
      <c r="C786" s="626"/>
      <c r="D786" s="813"/>
      <c r="E786" s="376" t="s">
        <v>35</v>
      </c>
      <c r="F786" s="740">
        <v>40453669</v>
      </c>
      <c r="G786" s="782"/>
      <c r="H786" s="948"/>
      <c r="I786" s="86"/>
    </row>
    <row r="787" spans="1:9" s="77" customFormat="1">
      <c r="A787" s="99"/>
      <c r="B787" s="376"/>
      <c r="C787" s="626"/>
      <c r="D787" s="1405"/>
      <c r="E787" s="376" t="s">
        <v>15</v>
      </c>
      <c r="F787" s="740">
        <v>23656935</v>
      </c>
      <c r="G787" s="782"/>
      <c r="H787" s="948"/>
      <c r="I787" s="86"/>
    </row>
    <row r="788" spans="1:9" s="77" customFormat="1">
      <c r="A788" s="99"/>
      <c r="B788" s="376"/>
      <c r="C788" s="626"/>
      <c r="D788" s="1405"/>
      <c r="E788" s="376" t="s">
        <v>117</v>
      </c>
      <c r="F788" s="740">
        <v>2001678</v>
      </c>
      <c r="G788" s="782"/>
      <c r="H788" s="948"/>
      <c r="I788" s="86"/>
    </row>
    <row r="789" spans="1:9" s="77" customFormat="1">
      <c r="A789" s="99"/>
      <c r="B789" s="376"/>
      <c r="C789" s="626"/>
      <c r="D789" s="813"/>
      <c r="E789" s="376" t="s">
        <v>16</v>
      </c>
      <c r="F789" s="740">
        <v>30774454</v>
      </c>
      <c r="G789" s="782">
        <v>3509</v>
      </c>
      <c r="H789" s="948"/>
      <c r="I789" s="86"/>
    </row>
    <row r="790" spans="1:9" s="77" customFormat="1">
      <c r="A790" s="99"/>
      <c r="B790" s="376"/>
      <c r="C790" s="654"/>
      <c r="D790" s="1406"/>
      <c r="E790" s="376" t="s">
        <v>17</v>
      </c>
      <c r="F790" s="722">
        <v>27096397</v>
      </c>
      <c r="G790" s="776">
        <v>3509</v>
      </c>
      <c r="H790" s="948"/>
      <c r="I790" s="86"/>
    </row>
    <row r="791" spans="1:9" s="77" customFormat="1">
      <c r="A791" s="99"/>
      <c r="B791" s="376"/>
      <c r="C791" s="626"/>
      <c r="D791" s="1405"/>
      <c r="E791" s="376" t="s">
        <v>93</v>
      </c>
      <c r="F791" s="740">
        <v>3678057</v>
      </c>
      <c r="G791" s="782"/>
      <c r="H791" s="948"/>
      <c r="I791" s="86"/>
    </row>
    <row r="792" spans="1:9" s="77" customFormat="1" ht="26.4">
      <c r="A792" s="99"/>
      <c r="B792" s="376"/>
      <c r="C792" s="626"/>
      <c r="D792" s="813"/>
      <c r="E792" s="376" t="s">
        <v>115</v>
      </c>
      <c r="F792" s="740">
        <v>180177</v>
      </c>
      <c r="G792" s="782">
        <v>0</v>
      </c>
      <c r="H792" s="948"/>
      <c r="I792" s="86"/>
    </row>
    <row r="793" spans="1:9" s="77" customFormat="1">
      <c r="A793" s="99"/>
      <c r="B793" s="1360"/>
      <c r="C793" s="626"/>
      <c r="D793" s="1405"/>
      <c r="E793" s="1360" t="s">
        <v>38</v>
      </c>
      <c r="F793" s="740">
        <v>180177</v>
      </c>
      <c r="G793" s="782"/>
      <c r="H793" s="948"/>
      <c r="I793" s="86"/>
    </row>
    <row r="794" spans="1:9" s="77" customFormat="1">
      <c r="A794" s="99"/>
      <c r="B794" s="376"/>
      <c r="C794" s="626"/>
      <c r="D794" s="813"/>
      <c r="E794" s="376" t="s">
        <v>19</v>
      </c>
      <c r="F794" s="740">
        <v>106585704</v>
      </c>
      <c r="G794" s="782">
        <v>162651</v>
      </c>
      <c r="H794" s="948"/>
      <c r="I794" s="86"/>
    </row>
    <row r="795" spans="1:9" s="77" customFormat="1" ht="26.4">
      <c r="A795" s="99"/>
      <c r="B795" s="411"/>
      <c r="C795" s="626"/>
      <c r="D795" s="813"/>
      <c r="E795" s="411" t="s">
        <v>51</v>
      </c>
      <c r="F795" s="740">
        <v>106585704</v>
      </c>
      <c r="G795" s="782">
        <v>162651</v>
      </c>
      <c r="H795" s="948"/>
      <c r="I795" s="86"/>
    </row>
    <row r="796" spans="1:9" s="77" customFormat="1" ht="26.4">
      <c r="A796" s="99"/>
      <c r="B796" s="411"/>
      <c r="C796" s="626"/>
      <c r="D796" s="1408"/>
      <c r="E796" s="411" t="s">
        <v>52</v>
      </c>
      <c r="F796" s="740">
        <v>19937618</v>
      </c>
      <c r="G796" s="1432">
        <v>162651</v>
      </c>
      <c r="H796" s="948"/>
      <c r="I796" s="86"/>
    </row>
    <row r="797" spans="1:9" s="77" customFormat="1" ht="39.6">
      <c r="A797" s="99"/>
      <c r="B797" s="411"/>
      <c r="C797" s="626"/>
      <c r="D797" s="1408"/>
      <c r="E797" s="411" t="s">
        <v>191</v>
      </c>
      <c r="F797" s="740">
        <v>86648086</v>
      </c>
      <c r="G797" s="1432"/>
      <c r="H797" s="948"/>
      <c r="I797" s="86"/>
    </row>
    <row r="798" spans="1:9" s="77" customFormat="1">
      <c r="A798" s="99"/>
      <c r="B798" s="376"/>
      <c r="C798" s="626"/>
      <c r="D798" s="813"/>
      <c r="E798" s="376" t="s">
        <v>3</v>
      </c>
      <c r="F798" s="740">
        <v>5700234</v>
      </c>
      <c r="G798" s="782">
        <v>0</v>
      </c>
      <c r="H798" s="948"/>
      <c r="I798" s="86"/>
    </row>
    <row r="799" spans="1:9" s="77" customFormat="1">
      <c r="A799" s="99"/>
      <c r="B799" s="376"/>
      <c r="C799" s="626"/>
      <c r="D799" s="1405"/>
      <c r="E799" s="376" t="s">
        <v>20</v>
      </c>
      <c r="F799" s="740">
        <v>1214383</v>
      </c>
      <c r="G799" s="782"/>
      <c r="H799" s="948"/>
      <c r="I799" s="86"/>
    </row>
    <row r="800" spans="1:9" s="77" customFormat="1">
      <c r="A800" s="99"/>
      <c r="B800" s="411"/>
      <c r="C800" s="626"/>
      <c r="D800" s="813"/>
      <c r="E800" s="411" t="s">
        <v>55</v>
      </c>
      <c r="F800" s="740">
        <v>4485851</v>
      </c>
      <c r="G800" s="782">
        <v>0</v>
      </c>
      <c r="H800" s="948"/>
      <c r="I800" s="86"/>
    </row>
    <row r="801" spans="1:9" s="77" customFormat="1" ht="26.4">
      <c r="A801" s="99"/>
      <c r="B801" s="411"/>
      <c r="C801" s="626"/>
      <c r="D801" s="813"/>
      <c r="E801" s="411" t="s">
        <v>56</v>
      </c>
      <c r="F801" s="740">
        <v>4485851</v>
      </c>
      <c r="G801" s="782">
        <v>0</v>
      </c>
      <c r="H801" s="948"/>
      <c r="I801" s="86"/>
    </row>
    <row r="802" spans="1:9" s="77" customFormat="1" ht="26.4">
      <c r="A802" s="99"/>
      <c r="B802" s="411"/>
      <c r="C802" s="626"/>
      <c r="D802" s="813"/>
      <c r="E802" s="411" t="s">
        <v>110</v>
      </c>
      <c r="F802" s="740">
        <v>4485851</v>
      </c>
      <c r="G802" s="782"/>
      <c r="H802" s="948"/>
      <c r="I802" s="86"/>
    </row>
    <row r="803" spans="1:9" s="77" customFormat="1">
      <c r="A803" s="99"/>
      <c r="B803" s="1363"/>
      <c r="C803" s="1186"/>
      <c r="D803" s="1404"/>
      <c r="E803" s="1363" t="s">
        <v>21</v>
      </c>
      <c r="F803" s="1435">
        <v>2194548</v>
      </c>
      <c r="G803" s="1431">
        <v>0</v>
      </c>
      <c r="H803" s="948"/>
      <c r="I803" s="86"/>
    </row>
    <row r="804" spans="1:9" s="77" customFormat="1">
      <c r="A804" s="99"/>
      <c r="B804" s="1363"/>
      <c r="C804" s="1186"/>
      <c r="D804" s="1404"/>
      <c r="E804" s="1363" t="s">
        <v>23</v>
      </c>
      <c r="F804" s="1435">
        <v>-2194548</v>
      </c>
      <c r="G804" s="1431"/>
      <c r="H804" s="948"/>
      <c r="I804" s="86"/>
    </row>
    <row r="805" spans="1:9" s="77" customFormat="1">
      <c r="A805" s="99"/>
      <c r="B805" s="411"/>
      <c r="C805" s="1186"/>
      <c r="D805" s="1404"/>
      <c r="E805" s="411" t="s">
        <v>312</v>
      </c>
      <c r="F805" s="1435">
        <v>-4243483</v>
      </c>
      <c r="G805" s="1431">
        <v>0</v>
      </c>
      <c r="H805" s="948"/>
      <c r="I805" s="86"/>
    </row>
    <row r="806" spans="1:9" s="77" customFormat="1">
      <c r="A806" s="99"/>
      <c r="B806" s="411"/>
      <c r="C806" s="1186"/>
      <c r="D806" s="1404"/>
      <c r="E806" s="411" t="s">
        <v>313</v>
      </c>
      <c r="F806" s="1435">
        <v>-4243483</v>
      </c>
      <c r="G806" s="1431"/>
      <c r="H806" s="948"/>
      <c r="I806" s="86"/>
    </row>
    <row r="807" spans="1:9" s="77" customFormat="1">
      <c r="A807" s="99"/>
      <c r="B807" s="411"/>
      <c r="C807" s="1186"/>
      <c r="D807" s="1404"/>
      <c r="E807" s="411" t="s">
        <v>119</v>
      </c>
      <c r="F807" s="1435">
        <v>2048935</v>
      </c>
      <c r="G807" s="1431">
        <v>0</v>
      </c>
      <c r="H807" s="948"/>
      <c r="I807" s="86"/>
    </row>
    <row r="808" spans="1:9" s="77" customFormat="1" ht="13.8" thickBot="1">
      <c r="A808" s="99"/>
      <c r="B808" s="412"/>
      <c r="C808" s="1410"/>
      <c r="D808" s="1411"/>
      <c r="E808" s="412" t="s">
        <v>314</v>
      </c>
      <c r="F808" s="1436">
        <v>2048935</v>
      </c>
      <c r="G808" s="1433"/>
      <c r="H808" s="948"/>
      <c r="I808" s="86"/>
    </row>
    <row r="809" spans="1:9" s="77" customFormat="1" ht="53.25" customHeight="1" thickBot="1">
      <c r="A809" s="99"/>
      <c r="B809" s="3772" t="s">
        <v>422</v>
      </c>
      <c r="C809" s="3773"/>
      <c r="D809" s="3773"/>
      <c r="E809" s="3773"/>
      <c r="F809" s="3773"/>
      <c r="G809" s="3774"/>
      <c r="H809" s="948"/>
      <c r="I809" s="86"/>
    </row>
    <row r="810" spans="1:9" s="77" customFormat="1">
      <c r="A810" s="99"/>
      <c r="B810" s="84"/>
      <c r="C810" s="85"/>
      <c r="D810" s="85"/>
      <c r="F810" s="121"/>
      <c r="G810" s="121"/>
      <c r="H810" s="948"/>
      <c r="I810" s="86"/>
    </row>
    <row r="811" spans="1:9" s="77" customFormat="1">
      <c r="A811" s="99"/>
      <c r="B811" s="3739" t="s">
        <v>231</v>
      </c>
      <c r="C811" s="3739"/>
      <c r="D811" s="85"/>
      <c r="F811" s="121"/>
      <c r="G811" s="121"/>
      <c r="H811" s="948"/>
      <c r="I811" s="86"/>
    </row>
    <row r="812" spans="1:9" s="77" customFormat="1" ht="13.8" thickBot="1">
      <c r="A812" s="99"/>
      <c r="B812" s="84"/>
      <c r="C812" s="85"/>
      <c r="D812" s="85"/>
      <c r="F812" s="121"/>
      <c r="G812" s="121"/>
      <c r="H812" s="948"/>
      <c r="I812" s="86"/>
    </row>
    <row r="813" spans="1:9" s="77" customFormat="1" ht="26.4">
      <c r="A813" s="547">
        <f>A693+1</f>
        <v>82</v>
      </c>
      <c r="B813" s="1425" t="s">
        <v>395</v>
      </c>
      <c r="C813" s="90"/>
      <c r="D813" s="627"/>
      <c r="E813" s="1330" t="s">
        <v>395</v>
      </c>
      <c r="F813" s="91"/>
      <c r="G813" s="1331"/>
      <c r="H813" s="75" t="s">
        <v>33</v>
      </c>
      <c r="I813" s="86"/>
    </row>
    <row r="814" spans="1:9" s="77" customFormat="1">
      <c r="A814" s="99"/>
      <c r="B814" s="616" t="s">
        <v>22</v>
      </c>
      <c r="C814" s="617"/>
      <c r="D814" s="620"/>
      <c r="E814" s="616" t="s">
        <v>22</v>
      </c>
      <c r="F814" s="1332"/>
      <c r="G814" s="1333"/>
      <c r="H814" s="948"/>
      <c r="I814" s="86"/>
    </row>
    <row r="815" spans="1:9" s="77" customFormat="1" ht="26.4">
      <c r="A815" s="99"/>
      <c r="B815" s="635" t="s">
        <v>423</v>
      </c>
      <c r="C815" s="636"/>
      <c r="D815" s="637"/>
      <c r="E815" s="635" t="s">
        <v>424</v>
      </c>
      <c r="F815" s="1335"/>
      <c r="G815" s="1336"/>
      <c r="H815" s="948"/>
      <c r="I815" s="86"/>
    </row>
    <row r="816" spans="1:9" s="77" customFormat="1">
      <c r="A816" s="99"/>
      <c r="B816" s="124" t="s">
        <v>4</v>
      </c>
      <c r="C816" s="623">
        <v>1718032</v>
      </c>
      <c r="D816" s="1349">
        <v>-100000</v>
      </c>
      <c r="E816" s="124" t="s">
        <v>4</v>
      </c>
      <c r="F816" s="624">
        <v>548357</v>
      </c>
      <c r="G816" s="817">
        <v>100000</v>
      </c>
      <c r="H816" s="948"/>
      <c r="I816" s="86"/>
    </row>
    <row r="817" spans="1:9" s="77" customFormat="1">
      <c r="A817" s="99"/>
      <c r="B817" s="100" t="s">
        <v>10</v>
      </c>
      <c r="C817" s="740">
        <v>1718032</v>
      </c>
      <c r="D817" s="1485">
        <v>-100000</v>
      </c>
      <c r="E817" s="1486" t="s">
        <v>425</v>
      </c>
      <c r="F817" s="626">
        <v>46238</v>
      </c>
      <c r="G817" s="813"/>
      <c r="H817" s="948"/>
      <c r="I817" s="86"/>
    </row>
    <row r="818" spans="1:9" s="77" customFormat="1">
      <c r="A818" s="99"/>
      <c r="B818" s="100" t="s">
        <v>397</v>
      </c>
      <c r="C818" s="625">
        <v>1718032</v>
      </c>
      <c r="D818" s="1487">
        <v>-100000</v>
      </c>
      <c r="E818" s="1339" t="s">
        <v>10</v>
      </c>
      <c r="F818" s="626">
        <v>502119</v>
      </c>
      <c r="G818" s="813">
        <v>100000</v>
      </c>
      <c r="H818" s="948"/>
      <c r="I818" s="86"/>
    </row>
    <row r="819" spans="1:9" s="77" customFormat="1">
      <c r="A819" s="99"/>
      <c r="B819" s="97" t="s">
        <v>1</v>
      </c>
      <c r="C819" s="623">
        <v>1718032</v>
      </c>
      <c r="D819" s="1349">
        <v>-100000</v>
      </c>
      <c r="E819" s="100" t="s">
        <v>397</v>
      </c>
      <c r="F819" s="626">
        <v>502119</v>
      </c>
      <c r="G819" s="813">
        <v>100000</v>
      </c>
      <c r="H819" s="948"/>
      <c r="I819" s="86"/>
    </row>
    <row r="820" spans="1:9" s="949" customFormat="1">
      <c r="A820" s="99"/>
      <c r="B820" s="100" t="s">
        <v>2</v>
      </c>
      <c r="C820" s="625">
        <v>1296862</v>
      </c>
      <c r="D820" s="1487">
        <v>-100000</v>
      </c>
      <c r="E820" s="97" t="s">
        <v>1</v>
      </c>
      <c r="F820" s="624">
        <v>548357</v>
      </c>
      <c r="G820" s="817">
        <v>100000</v>
      </c>
      <c r="H820" s="75"/>
      <c r="I820" s="1319"/>
    </row>
    <row r="821" spans="1:9" s="77" customFormat="1">
      <c r="A821" s="99"/>
      <c r="B821" s="100" t="s">
        <v>12</v>
      </c>
      <c r="C821" s="625">
        <v>1296862</v>
      </c>
      <c r="D821" s="1487">
        <v>-100000</v>
      </c>
      <c r="E821" s="100" t="s">
        <v>2</v>
      </c>
      <c r="F821" s="626">
        <v>541243</v>
      </c>
      <c r="G821" s="813">
        <v>100000</v>
      </c>
      <c r="H821" s="948"/>
      <c r="I821" s="86"/>
    </row>
    <row r="822" spans="1:9" s="77" customFormat="1">
      <c r="A822" s="99"/>
      <c r="B822" s="100" t="s">
        <v>37</v>
      </c>
      <c r="C822" s="625"/>
      <c r="D822" s="631"/>
      <c r="E822" s="100" t="s">
        <v>12</v>
      </c>
      <c r="F822" s="626">
        <v>524169</v>
      </c>
      <c r="G822" s="813">
        <v>100000</v>
      </c>
      <c r="H822" s="948"/>
      <c r="I822" s="86"/>
    </row>
    <row r="823" spans="1:9" s="77" customFormat="1">
      <c r="A823" s="99"/>
      <c r="B823" s="100" t="s">
        <v>35</v>
      </c>
      <c r="C823" s="625"/>
      <c r="D823" s="631"/>
      <c r="E823" s="100" t="s">
        <v>37</v>
      </c>
      <c r="F823" s="626">
        <v>376490</v>
      </c>
      <c r="G823" s="813"/>
      <c r="H823" s="948"/>
      <c r="I823" s="86"/>
    </row>
    <row r="824" spans="1:9" s="77" customFormat="1">
      <c r="A824" s="99"/>
      <c r="B824" s="100" t="s">
        <v>15</v>
      </c>
      <c r="C824" s="625">
        <v>1296862</v>
      </c>
      <c r="D824" s="632">
        <v>-100000</v>
      </c>
      <c r="E824" s="100" t="s">
        <v>35</v>
      </c>
      <c r="F824" s="626">
        <v>303401</v>
      </c>
      <c r="G824" s="813"/>
      <c r="H824" s="948"/>
      <c r="I824" s="86"/>
    </row>
    <row r="825" spans="1:9" s="77" customFormat="1">
      <c r="A825" s="99"/>
      <c r="B825" s="376" t="s">
        <v>3</v>
      </c>
      <c r="C825" s="625">
        <v>421170</v>
      </c>
      <c r="D825" s="655">
        <v>0</v>
      </c>
      <c r="E825" s="100" t="s">
        <v>15</v>
      </c>
      <c r="F825" s="626">
        <v>147679</v>
      </c>
      <c r="G825" s="813">
        <v>100000</v>
      </c>
      <c r="H825" s="948"/>
      <c r="I825" s="86"/>
    </row>
    <row r="826" spans="1:9" s="77" customFormat="1" ht="15.75" customHeight="1">
      <c r="A826" s="99"/>
      <c r="B826" s="376" t="s">
        <v>20</v>
      </c>
      <c r="C826" s="625">
        <v>421170</v>
      </c>
      <c r="D826" s="631"/>
      <c r="E826" s="684" t="s">
        <v>16</v>
      </c>
      <c r="F826" s="1488">
        <v>17074</v>
      </c>
      <c r="G826" s="1489">
        <v>0</v>
      </c>
      <c r="H826" s="948"/>
      <c r="I826" s="86"/>
    </row>
    <row r="827" spans="1:9" s="77" customFormat="1">
      <c r="A827" s="99"/>
      <c r="B827" s="97"/>
      <c r="C827" s="625"/>
      <c r="D827" s="631"/>
      <c r="E827" s="684" t="s">
        <v>93</v>
      </c>
      <c r="F827" s="1488">
        <v>17074</v>
      </c>
      <c r="G827" s="1489"/>
      <c r="H827" s="948"/>
      <c r="I827" s="86"/>
    </row>
    <row r="828" spans="1:9" s="77" customFormat="1">
      <c r="A828" s="99"/>
      <c r="B828" s="97"/>
      <c r="C828" s="625"/>
      <c r="D828" s="631"/>
      <c r="E828" s="684" t="s">
        <v>3</v>
      </c>
      <c r="F828" s="1488">
        <v>7114</v>
      </c>
      <c r="G828" s="1489">
        <v>0</v>
      </c>
      <c r="H828" s="948"/>
      <c r="I828" s="86"/>
    </row>
    <row r="829" spans="1:9" s="77" customFormat="1" ht="13.8" thickBot="1">
      <c r="A829" s="99"/>
      <c r="B829" s="100"/>
      <c r="C829" s="1490"/>
      <c r="D829" s="1352"/>
      <c r="E829" s="684" t="s">
        <v>20</v>
      </c>
      <c r="F829" s="1491">
        <v>7114</v>
      </c>
      <c r="G829" s="1352"/>
      <c r="H829" s="948"/>
      <c r="I829" s="86"/>
    </row>
    <row r="830" spans="1:9" s="77" customFormat="1" ht="58.5" customHeight="1" thickBot="1">
      <c r="A830" s="99"/>
      <c r="B830" s="3776" t="s">
        <v>426</v>
      </c>
      <c r="C830" s="3777"/>
      <c r="D830" s="3777"/>
      <c r="E830" s="3777"/>
      <c r="F830" s="3777"/>
      <c r="G830" s="3778"/>
      <c r="H830" s="948"/>
      <c r="I830" s="86"/>
    </row>
    <row r="831" spans="1:9" s="77" customFormat="1">
      <c r="A831" s="99"/>
      <c r="B831" s="84"/>
      <c r="C831" s="85"/>
      <c r="D831" s="85"/>
      <c r="F831" s="121"/>
      <c r="G831" s="121"/>
      <c r="H831" s="948"/>
      <c r="I831" s="86"/>
    </row>
    <row r="832" spans="1:9" s="77" customFormat="1" ht="12.75" customHeight="1">
      <c r="A832" s="75"/>
      <c r="B832" s="3739" t="s">
        <v>394</v>
      </c>
      <c r="C832" s="3739"/>
      <c r="D832" s="85"/>
      <c r="F832" s="121"/>
      <c r="G832" s="121"/>
      <c r="H832" s="948"/>
      <c r="I832" s="86"/>
    </row>
    <row r="833" spans="1:9" s="77" customFormat="1" ht="13.8" thickBot="1">
      <c r="A833" s="75"/>
      <c r="B833" s="84"/>
      <c r="C833" s="85"/>
      <c r="D833" s="85"/>
      <c r="F833" s="121"/>
      <c r="G833" s="121"/>
      <c r="H833" s="948"/>
      <c r="I833" s="86"/>
    </row>
    <row r="834" spans="1:9" s="77" customFormat="1" ht="26.4">
      <c r="A834" s="547">
        <f>A813+1</f>
        <v>83</v>
      </c>
      <c r="B834" s="1330" t="s">
        <v>395</v>
      </c>
      <c r="C834" s="201"/>
      <c r="D834" s="1492"/>
      <c r="F834" s="121"/>
      <c r="G834" s="121"/>
      <c r="H834" s="75" t="s">
        <v>33</v>
      </c>
      <c r="I834" s="86"/>
    </row>
    <row r="835" spans="1:9" s="77" customFormat="1">
      <c r="A835" s="75"/>
      <c r="B835" s="288" t="s">
        <v>54</v>
      </c>
      <c r="C835" s="610"/>
      <c r="D835" s="1493"/>
      <c r="F835" s="121"/>
      <c r="G835" s="121"/>
      <c r="H835" s="948"/>
      <c r="I835" s="86"/>
    </row>
    <row r="836" spans="1:9" s="77" customFormat="1">
      <c r="A836" s="75"/>
      <c r="B836" s="1072" t="s">
        <v>89</v>
      </c>
      <c r="C836" s="610"/>
      <c r="D836" s="1493"/>
      <c r="F836" s="121"/>
      <c r="G836" s="121"/>
      <c r="H836" s="948"/>
      <c r="I836" s="86"/>
    </row>
    <row r="837" spans="1:9" s="77" customFormat="1" ht="24.75" customHeight="1">
      <c r="A837" s="948"/>
      <c r="B837" s="1494" t="s">
        <v>415</v>
      </c>
      <c r="C837" s="1495"/>
      <c r="D837" s="1496"/>
      <c r="F837" s="121"/>
      <c r="G837" s="121"/>
      <c r="H837" s="948"/>
      <c r="I837" s="86"/>
    </row>
    <row r="838" spans="1:9" s="77" customFormat="1" ht="26.4">
      <c r="A838" s="75"/>
      <c r="B838" s="288" t="s">
        <v>427</v>
      </c>
      <c r="C838" s="610"/>
      <c r="D838" s="1493"/>
      <c r="F838" s="121"/>
      <c r="G838" s="121"/>
      <c r="H838" s="948"/>
      <c r="I838" s="86"/>
    </row>
    <row r="839" spans="1:9" s="77" customFormat="1">
      <c r="A839" s="75"/>
      <c r="B839" s="410" t="s">
        <v>87</v>
      </c>
      <c r="C839" s="613"/>
      <c r="D839" s="1409"/>
      <c r="F839" s="121"/>
      <c r="G839" s="121"/>
      <c r="H839" s="948"/>
      <c r="I839" s="86"/>
    </row>
    <row r="840" spans="1:9" s="77" customFormat="1">
      <c r="A840" s="75"/>
      <c r="B840" s="400" t="s">
        <v>4</v>
      </c>
      <c r="C840" s="693"/>
      <c r="D840" s="1497">
        <v>4799169</v>
      </c>
      <c r="F840" s="121"/>
      <c r="G840" s="121"/>
      <c r="H840" s="948"/>
      <c r="I840" s="86"/>
    </row>
    <row r="841" spans="1:9" s="77" customFormat="1">
      <c r="A841" s="75"/>
      <c r="B841" s="446" t="s">
        <v>10</v>
      </c>
      <c r="C841" s="693"/>
      <c r="D841" s="1498">
        <v>4799169</v>
      </c>
      <c r="F841" s="121"/>
      <c r="G841" s="121"/>
      <c r="H841" s="948"/>
      <c r="I841" s="86"/>
    </row>
    <row r="842" spans="1:9" s="77" customFormat="1" ht="26.4">
      <c r="A842" s="75"/>
      <c r="B842" s="447" t="s">
        <v>11</v>
      </c>
      <c r="C842" s="693"/>
      <c r="D842" s="1498">
        <v>4799169</v>
      </c>
      <c r="F842" s="121"/>
      <c r="G842" s="121"/>
      <c r="H842" s="948"/>
      <c r="I842" s="86"/>
    </row>
    <row r="843" spans="1:9" s="77" customFormat="1">
      <c r="A843" s="75"/>
      <c r="B843" s="400" t="s">
        <v>28</v>
      </c>
      <c r="C843" s="693"/>
      <c r="D843" s="1497">
        <v>4799169</v>
      </c>
      <c r="F843" s="121"/>
      <c r="G843" s="121"/>
      <c r="H843" s="948"/>
      <c r="I843" s="86"/>
    </row>
    <row r="844" spans="1:9" s="77" customFormat="1">
      <c r="A844" s="75"/>
      <c r="B844" s="446" t="s">
        <v>3</v>
      </c>
      <c r="C844" s="693"/>
      <c r="D844" s="1498">
        <v>4799169</v>
      </c>
      <c r="F844" s="121"/>
      <c r="G844" s="121"/>
      <c r="H844" s="948"/>
      <c r="I844" s="86"/>
    </row>
    <row r="845" spans="1:9" s="77" customFormat="1">
      <c r="A845" s="75"/>
      <c r="B845" s="447" t="s">
        <v>20</v>
      </c>
      <c r="C845" s="693"/>
      <c r="D845" s="1498">
        <v>4799169</v>
      </c>
      <c r="F845" s="121"/>
      <c r="G845" s="121"/>
      <c r="H845" s="948"/>
      <c r="I845" s="86"/>
    </row>
    <row r="846" spans="1:9" s="77" customFormat="1">
      <c r="A846" s="75"/>
      <c r="B846" s="1347" t="s">
        <v>88</v>
      </c>
      <c r="C846" s="613"/>
      <c r="D846" s="1409"/>
      <c r="F846" s="121"/>
      <c r="G846" s="121"/>
      <c r="H846" s="948"/>
      <c r="I846" s="86"/>
    </row>
    <row r="847" spans="1:9" s="77" customFormat="1">
      <c r="A847" s="75"/>
      <c r="B847" s="400" t="s">
        <v>4</v>
      </c>
      <c r="C847" s="693"/>
      <c r="D847" s="1497">
        <v>3104180</v>
      </c>
      <c r="F847" s="121"/>
      <c r="G847" s="121"/>
      <c r="H847" s="948"/>
      <c r="I847" s="86"/>
    </row>
    <row r="848" spans="1:9" s="77" customFormat="1">
      <c r="A848" s="75"/>
      <c r="B848" s="446" t="s">
        <v>10</v>
      </c>
      <c r="C848" s="693"/>
      <c r="D848" s="1498">
        <v>3104180</v>
      </c>
      <c r="F848" s="121"/>
      <c r="G848" s="121"/>
      <c r="H848" s="948"/>
      <c r="I848" s="86"/>
    </row>
    <row r="849" spans="1:9" s="77" customFormat="1" ht="26.4">
      <c r="A849" s="75"/>
      <c r="B849" s="447" t="s">
        <v>11</v>
      </c>
      <c r="C849" s="693"/>
      <c r="D849" s="1498">
        <v>3104180</v>
      </c>
      <c r="F849" s="121"/>
      <c r="G849" s="121"/>
      <c r="H849" s="948"/>
      <c r="I849" s="86"/>
    </row>
    <row r="850" spans="1:9" s="77" customFormat="1">
      <c r="A850" s="75"/>
      <c r="B850" s="400" t="s">
        <v>28</v>
      </c>
      <c r="C850" s="693"/>
      <c r="D850" s="1497">
        <v>3104180</v>
      </c>
      <c r="F850" s="121"/>
      <c r="G850" s="121"/>
      <c r="H850" s="948"/>
      <c r="I850" s="86"/>
    </row>
    <row r="851" spans="1:9" s="77" customFormat="1">
      <c r="A851" s="75"/>
      <c r="B851" s="446" t="s">
        <v>3</v>
      </c>
      <c r="C851" s="693"/>
      <c r="D851" s="1498">
        <v>3104180</v>
      </c>
      <c r="F851" s="121"/>
      <c r="G851" s="121"/>
      <c r="H851" s="948"/>
      <c r="I851" s="86"/>
    </row>
    <row r="852" spans="1:9" s="77" customFormat="1" ht="13.8" thickBot="1">
      <c r="A852" s="75"/>
      <c r="B852" s="447" t="s">
        <v>20</v>
      </c>
      <c r="C852" s="1256"/>
      <c r="D852" s="1498">
        <v>3104180</v>
      </c>
      <c r="F852" s="121"/>
      <c r="G852" s="121"/>
      <c r="H852" s="948"/>
      <c r="I852" s="86"/>
    </row>
    <row r="853" spans="1:9" s="77" customFormat="1" ht="39" customHeight="1" thickBot="1">
      <c r="A853" s="75"/>
      <c r="B853" s="3690" t="s">
        <v>428</v>
      </c>
      <c r="C853" s="3691"/>
      <c r="D853" s="3692"/>
      <c r="F853" s="121"/>
      <c r="G853" s="121"/>
      <c r="H853" s="948"/>
      <c r="I853" s="86"/>
    </row>
    <row r="854" spans="1:9" s="77" customFormat="1">
      <c r="A854" s="99"/>
      <c r="B854" s="710"/>
      <c r="C854" s="1499"/>
      <c r="D854" s="1499"/>
      <c r="F854" s="121"/>
      <c r="G854" s="121"/>
      <c r="H854" s="948"/>
      <c r="I854" s="86"/>
    </row>
    <row r="855" spans="1:9" s="77" customFormat="1" ht="12.75" customHeight="1">
      <c r="A855" s="75"/>
      <c r="B855" s="3739" t="s">
        <v>394</v>
      </c>
      <c r="C855" s="3739"/>
      <c r="D855" s="1499"/>
      <c r="F855" s="121"/>
      <c r="G855" s="121"/>
      <c r="H855" s="948"/>
      <c r="I855" s="86"/>
    </row>
    <row r="856" spans="1:9" s="77" customFormat="1" ht="13.8" thickBot="1">
      <c r="A856" s="75"/>
      <c r="B856" s="710"/>
      <c r="C856" s="1499"/>
      <c r="D856" s="1499"/>
      <c r="F856" s="121"/>
      <c r="G856" s="121"/>
      <c r="H856" s="948"/>
      <c r="I856" s="86"/>
    </row>
    <row r="857" spans="1:9" s="77" customFormat="1" ht="26.4">
      <c r="A857" s="547">
        <f>A834+1</f>
        <v>84</v>
      </c>
      <c r="B857" s="461" t="s">
        <v>29</v>
      </c>
      <c r="C857" s="201"/>
      <c r="D857" s="202"/>
      <c r="E857" s="442" t="s">
        <v>395</v>
      </c>
      <c r="F857" s="201"/>
      <c r="G857" s="1492"/>
      <c r="H857" s="75" t="s">
        <v>33</v>
      </c>
      <c r="I857" s="86"/>
    </row>
    <row r="858" spans="1:9" s="77" customFormat="1">
      <c r="A858" s="75"/>
      <c r="B858" s="152"/>
      <c r="C858" s="1500"/>
      <c r="D858" s="441"/>
      <c r="E858" s="152" t="s">
        <v>54</v>
      </c>
      <c r="F858" s="671"/>
      <c r="G858" s="1501"/>
      <c r="H858" s="948"/>
      <c r="I858" s="86"/>
    </row>
    <row r="859" spans="1:9" s="77" customFormat="1">
      <c r="A859" s="75"/>
      <c r="B859" s="434"/>
      <c r="C859" s="671"/>
      <c r="D859" s="381"/>
      <c r="E859" s="773" t="s">
        <v>89</v>
      </c>
      <c r="F859" s="671"/>
      <c r="G859" s="1501"/>
      <c r="H859" s="948"/>
      <c r="I859" s="86"/>
    </row>
    <row r="860" spans="1:9" s="77" customFormat="1">
      <c r="A860" s="75"/>
      <c r="B860" s="1502"/>
      <c r="C860" s="1503"/>
      <c r="D860" s="1504"/>
      <c r="E860" s="1505" t="s">
        <v>415</v>
      </c>
      <c r="F860" s="1495"/>
      <c r="G860" s="1496"/>
      <c r="H860" s="948"/>
      <c r="I860" s="86"/>
    </row>
    <row r="861" spans="1:9" s="77" customFormat="1" ht="26.4">
      <c r="A861" s="75"/>
      <c r="B861" s="132"/>
      <c r="C861" s="864"/>
      <c r="D861" s="169"/>
      <c r="E861" s="163" t="s">
        <v>427</v>
      </c>
      <c r="F861" s="610"/>
      <c r="G861" s="1493"/>
      <c r="H861" s="948"/>
      <c r="I861" s="86"/>
    </row>
    <row r="862" spans="1:9" s="77" customFormat="1">
      <c r="A862" s="75"/>
      <c r="B862" s="380" t="s">
        <v>189</v>
      </c>
      <c r="C862" s="864"/>
      <c r="D862" s="169"/>
      <c r="E862" s="434" t="s">
        <v>189</v>
      </c>
      <c r="F862" s="1506"/>
      <c r="G862" s="1507"/>
      <c r="H862" s="948"/>
      <c r="I862" s="86"/>
    </row>
    <row r="863" spans="1:9" s="77" customFormat="1">
      <c r="A863" s="75"/>
      <c r="B863" s="142" t="s">
        <v>4</v>
      </c>
      <c r="C863" s="650">
        <v>39840411</v>
      </c>
      <c r="D863" s="170">
        <f t="shared" ref="D863:D868" si="7">D864</f>
        <v>-1093868</v>
      </c>
      <c r="E863" s="142" t="s">
        <v>4</v>
      </c>
      <c r="F863" s="693"/>
      <c r="G863" s="1498">
        <v>1093868</v>
      </c>
      <c r="H863" s="948"/>
      <c r="I863" s="86"/>
    </row>
    <row r="864" spans="1:9" s="77" customFormat="1">
      <c r="A864" s="75"/>
      <c r="B864" s="132" t="s">
        <v>10</v>
      </c>
      <c r="C864" s="651">
        <v>39840411</v>
      </c>
      <c r="D864" s="169">
        <f t="shared" si="7"/>
        <v>-1093868</v>
      </c>
      <c r="E864" s="132" t="s">
        <v>10</v>
      </c>
      <c r="F864" s="693"/>
      <c r="G864" s="1498">
        <v>1093868</v>
      </c>
      <c r="H864" s="948"/>
      <c r="I864" s="86"/>
    </row>
    <row r="865" spans="1:9" s="77" customFormat="1" ht="39" customHeight="1">
      <c r="A865" s="75"/>
      <c r="B865" s="133" t="s">
        <v>11</v>
      </c>
      <c r="C865" s="651">
        <v>39840411</v>
      </c>
      <c r="D865" s="169">
        <f t="shared" si="7"/>
        <v>-1093868</v>
      </c>
      <c r="E865" s="133" t="s">
        <v>11</v>
      </c>
      <c r="F865" s="693"/>
      <c r="G865" s="1498">
        <v>1093868</v>
      </c>
      <c r="H865" s="948"/>
      <c r="I865" s="86"/>
    </row>
    <row r="866" spans="1:9" s="77" customFormat="1" ht="18" customHeight="1">
      <c r="A866" s="75"/>
      <c r="B866" s="142" t="s">
        <v>28</v>
      </c>
      <c r="C866" s="650">
        <v>39840411</v>
      </c>
      <c r="D866" s="170">
        <f t="shared" si="7"/>
        <v>-1093868</v>
      </c>
      <c r="E866" s="142" t="s">
        <v>28</v>
      </c>
      <c r="F866" s="693"/>
      <c r="G866" s="1497">
        <v>1093868</v>
      </c>
      <c r="H866" s="948"/>
      <c r="I866" s="86"/>
    </row>
    <row r="867" spans="1:9" s="77" customFormat="1" ht="15.75" customHeight="1">
      <c r="A867" s="75"/>
      <c r="B867" s="132" t="s">
        <v>2</v>
      </c>
      <c r="C867" s="651">
        <v>39840411</v>
      </c>
      <c r="D867" s="169">
        <f t="shared" si="7"/>
        <v>-1093868</v>
      </c>
      <c r="E867" s="132" t="s">
        <v>3</v>
      </c>
      <c r="F867" s="693"/>
      <c r="G867" s="1498">
        <v>1093868</v>
      </c>
      <c r="H867" s="948"/>
      <c r="I867" s="86"/>
    </row>
    <row r="868" spans="1:9" s="77" customFormat="1">
      <c r="A868" s="75"/>
      <c r="B868" s="133" t="s">
        <v>16</v>
      </c>
      <c r="C868" s="651">
        <v>39840411</v>
      </c>
      <c r="D868" s="169">
        <f t="shared" si="7"/>
        <v>-1093868</v>
      </c>
      <c r="E868" s="133" t="s">
        <v>20</v>
      </c>
      <c r="F868" s="693"/>
      <c r="G868" s="1498">
        <v>1093868</v>
      </c>
      <c r="H868" s="948"/>
      <c r="I868" s="86"/>
    </row>
    <row r="869" spans="1:9" s="77" customFormat="1" ht="13.8" thickBot="1">
      <c r="A869" s="75"/>
      <c r="B869" s="239" t="s">
        <v>17</v>
      </c>
      <c r="C869" s="3559">
        <v>39840411</v>
      </c>
      <c r="D869" s="918">
        <f>-1093868</f>
        <v>-1093868</v>
      </c>
      <c r="E869" s="238"/>
      <c r="F869" s="1256"/>
      <c r="G869" s="1508"/>
      <c r="H869" s="948"/>
      <c r="I869" s="86"/>
    </row>
    <row r="870" spans="1:9" s="77" customFormat="1" ht="31.5" customHeight="1" thickBot="1">
      <c r="A870" s="75"/>
      <c r="B870" s="3784" t="s">
        <v>428</v>
      </c>
      <c r="C870" s="3785"/>
      <c r="D870" s="3785"/>
      <c r="E870" s="3785"/>
      <c r="F870" s="3785"/>
      <c r="G870" s="3786"/>
      <c r="H870" s="948"/>
      <c r="I870" s="86"/>
    </row>
    <row r="871" spans="1:9" s="77" customFormat="1">
      <c r="A871" s="99"/>
      <c r="B871" s="84"/>
      <c r="C871" s="85"/>
      <c r="D871" s="85"/>
      <c r="E871" s="1509"/>
      <c r="F871" s="1499"/>
      <c r="G871" s="1499"/>
      <c r="H871" s="948"/>
      <c r="I871" s="86"/>
    </row>
    <row r="872" spans="1:9" s="77" customFormat="1" ht="12.75" customHeight="1">
      <c r="A872" s="75"/>
      <c r="B872" s="3775" t="s">
        <v>429</v>
      </c>
      <c r="C872" s="3775"/>
      <c r="D872" s="3775"/>
      <c r="E872" s="3775"/>
      <c r="F872" s="121"/>
      <c r="G872" s="121"/>
      <c r="H872" s="948"/>
      <c r="I872" s="86"/>
    </row>
    <row r="873" spans="1:9" s="77" customFormat="1" ht="13.8" thickBot="1">
      <c r="A873" s="75"/>
      <c r="B873" s="84"/>
      <c r="C873" s="85"/>
      <c r="D873" s="85"/>
      <c r="F873" s="121"/>
      <c r="G873" s="121"/>
      <c r="H873" s="948"/>
      <c r="I873" s="86"/>
    </row>
    <row r="874" spans="1:9" s="77" customFormat="1" ht="26.4">
      <c r="A874" s="75">
        <f>A857</f>
        <v>84</v>
      </c>
      <c r="B874" s="458" t="s">
        <v>29</v>
      </c>
      <c r="C874" s="90"/>
      <c r="D874" s="921"/>
      <c r="E874" s="1330" t="s">
        <v>395</v>
      </c>
      <c r="F874" s="91"/>
      <c r="G874" s="368"/>
      <c r="H874" s="75" t="s">
        <v>33</v>
      </c>
      <c r="I874" s="86"/>
    </row>
    <row r="875" spans="1:9" s="77" customFormat="1">
      <c r="A875" s="75"/>
      <c r="B875" s="288" t="s">
        <v>82</v>
      </c>
      <c r="C875" s="607"/>
      <c r="D875" s="643"/>
      <c r="E875" s="123" t="s">
        <v>82</v>
      </c>
      <c r="F875" s="1510"/>
      <c r="G875" s="1006"/>
      <c r="H875" s="948"/>
      <c r="I875" s="86"/>
    </row>
    <row r="876" spans="1:9" s="77" customFormat="1">
      <c r="A876" s="75"/>
      <c r="B876" s="1344" t="s">
        <v>83</v>
      </c>
      <c r="C876" s="1345"/>
      <c r="D876" s="1511"/>
      <c r="E876" s="1346" t="s">
        <v>128</v>
      </c>
      <c r="F876" s="1512"/>
      <c r="G876" s="1513"/>
      <c r="H876" s="948"/>
      <c r="I876" s="86"/>
    </row>
    <row r="877" spans="1:9" s="77" customFormat="1">
      <c r="A877" s="948"/>
      <c r="B877" s="1514" t="s">
        <v>189</v>
      </c>
      <c r="C877" s="1515"/>
      <c r="D877" s="1516"/>
      <c r="E877" s="1514" t="s">
        <v>189</v>
      </c>
      <c r="F877" s="1512"/>
      <c r="G877" s="1513"/>
      <c r="H877" s="948"/>
      <c r="I877" s="86"/>
    </row>
    <row r="878" spans="1:9" s="77" customFormat="1">
      <c r="A878" s="75"/>
      <c r="B878" s="1348" t="s">
        <v>4</v>
      </c>
      <c r="C878" s="650">
        <v>39840411</v>
      </c>
      <c r="D878" s="1517">
        <v>-1093868</v>
      </c>
      <c r="E878" s="375" t="s">
        <v>4</v>
      </c>
      <c r="F878" s="706">
        <f>F879+F880</f>
        <v>221215200</v>
      </c>
      <c r="G878" s="707">
        <f>G879+G880</f>
        <v>1093868</v>
      </c>
      <c r="H878" s="948"/>
      <c r="I878" s="86"/>
    </row>
    <row r="879" spans="1:9" s="77" customFormat="1">
      <c r="A879" s="75"/>
      <c r="B879" s="376" t="s">
        <v>10</v>
      </c>
      <c r="C879" s="651">
        <v>39840411</v>
      </c>
      <c r="D879" s="1359">
        <v>-1093868</v>
      </c>
      <c r="E879" s="376" t="s">
        <v>5</v>
      </c>
      <c r="F879" s="955">
        <v>7518069</v>
      </c>
      <c r="G879" s="908"/>
      <c r="H879" s="948"/>
      <c r="I879" s="86"/>
    </row>
    <row r="880" spans="1:9" s="77" customFormat="1">
      <c r="A880" s="75"/>
      <c r="B880" s="376" t="s">
        <v>11</v>
      </c>
      <c r="C880" s="651">
        <v>39840411</v>
      </c>
      <c r="D880" s="1359">
        <v>-1093868</v>
      </c>
      <c r="E880" s="376" t="s">
        <v>10</v>
      </c>
      <c r="F880" s="733">
        <f>F881</f>
        <v>213697131</v>
      </c>
      <c r="G880" s="780">
        <f>G881</f>
        <v>1093868</v>
      </c>
      <c r="H880" s="948"/>
      <c r="I880" s="86"/>
    </row>
    <row r="881" spans="1:9" s="77" customFormat="1">
      <c r="A881" s="75"/>
      <c r="B881" s="1348" t="s">
        <v>28</v>
      </c>
      <c r="C881" s="650">
        <v>39840411</v>
      </c>
      <c r="D881" s="1517">
        <v>-1093868</v>
      </c>
      <c r="E881" s="376" t="s">
        <v>11</v>
      </c>
      <c r="F881" s="733">
        <v>213697131</v>
      </c>
      <c r="G881" s="780">
        <v>1093868</v>
      </c>
      <c r="H881" s="948"/>
      <c r="I881" s="86"/>
    </row>
    <row r="882" spans="1:9" s="77" customFormat="1">
      <c r="A882" s="75"/>
      <c r="B882" s="404" t="s">
        <v>2</v>
      </c>
      <c r="C882" s="651">
        <v>39840411</v>
      </c>
      <c r="D882" s="1359">
        <v>-1093868</v>
      </c>
      <c r="E882" s="375" t="s">
        <v>1</v>
      </c>
      <c r="F882" s="731">
        <f>F883+F898</f>
        <v>219020652</v>
      </c>
      <c r="G882" s="781">
        <f>G883+G898</f>
        <v>1093868</v>
      </c>
      <c r="H882" s="948"/>
      <c r="I882" s="86"/>
    </row>
    <row r="883" spans="1:9" s="77" customFormat="1">
      <c r="A883" s="75"/>
      <c r="B883" s="405" t="s">
        <v>16</v>
      </c>
      <c r="C883" s="651">
        <v>39840411</v>
      </c>
      <c r="D883" s="1359">
        <v>-1093868</v>
      </c>
      <c r="E883" s="376" t="s">
        <v>2</v>
      </c>
      <c r="F883" s="733">
        <f>F884+F888+F889+F892+F894</f>
        <v>213320418</v>
      </c>
      <c r="G883" s="780">
        <f>G884+G888+G889+G892+G894</f>
        <v>0</v>
      </c>
      <c r="H883" s="948"/>
      <c r="I883" s="86"/>
    </row>
    <row r="884" spans="1:9" s="77" customFormat="1">
      <c r="A884" s="75"/>
      <c r="B884" s="406" t="s">
        <v>17</v>
      </c>
      <c r="C884" s="651">
        <v>39840411</v>
      </c>
      <c r="D884" s="1359">
        <v>-1093868</v>
      </c>
      <c r="E884" s="376" t="s">
        <v>12</v>
      </c>
      <c r="F884" s="733">
        <f>F885+F887</f>
        <v>73778405</v>
      </c>
      <c r="G884" s="780">
        <f>G885+G887</f>
        <v>0</v>
      </c>
      <c r="H884" s="948"/>
      <c r="I884" s="86"/>
    </row>
    <row r="885" spans="1:9" s="77" customFormat="1">
      <c r="A885" s="75"/>
      <c r="B885" s="1358"/>
      <c r="C885" s="1301"/>
      <c r="D885" s="1359"/>
      <c r="E885" s="376" t="s">
        <v>13</v>
      </c>
      <c r="F885" s="733">
        <v>50121470</v>
      </c>
      <c r="G885" s="1350"/>
      <c r="H885" s="948"/>
      <c r="I885" s="86"/>
    </row>
    <row r="886" spans="1:9" s="77" customFormat="1">
      <c r="A886" s="75"/>
      <c r="B886" s="1358"/>
      <c r="C886" s="1301"/>
      <c r="D886" s="1359"/>
      <c r="E886" s="376" t="s">
        <v>35</v>
      </c>
      <c r="F886" s="733">
        <v>40453669</v>
      </c>
      <c r="G886" s="1350"/>
      <c r="H886" s="948"/>
      <c r="I886" s="86"/>
    </row>
    <row r="887" spans="1:9" s="77" customFormat="1">
      <c r="A887" s="75"/>
      <c r="B887" s="1358"/>
      <c r="C887" s="1301"/>
      <c r="D887" s="1359"/>
      <c r="E887" s="376" t="s">
        <v>15</v>
      </c>
      <c r="F887" s="733">
        <v>23656935</v>
      </c>
      <c r="G887" s="1350"/>
      <c r="H887" s="948"/>
      <c r="I887" s="86"/>
    </row>
    <row r="888" spans="1:9" s="77" customFormat="1">
      <c r="A888" s="75"/>
      <c r="B888" s="1358"/>
      <c r="C888" s="1301"/>
      <c r="D888" s="1359"/>
      <c r="E888" s="376" t="s">
        <v>117</v>
      </c>
      <c r="F888" s="733">
        <v>2001678</v>
      </c>
      <c r="G888" s="1350"/>
      <c r="H888" s="948"/>
      <c r="I888" s="86"/>
    </row>
    <row r="889" spans="1:9" s="77" customFormat="1">
      <c r="A889" s="75"/>
      <c r="B889" s="1358"/>
      <c r="C889" s="1301"/>
      <c r="D889" s="1359"/>
      <c r="E889" s="376" t="s">
        <v>16</v>
      </c>
      <c r="F889" s="733">
        <f>F890+F891</f>
        <v>30774454</v>
      </c>
      <c r="G889" s="780">
        <f>G890+G891</f>
        <v>0</v>
      </c>
      <c r="H889" s="948"/>
      <c r="I889" s="86"/>
    </row>
    <row r="890" spans="1:9" s="77" customFormat="1">
      <c r="A890" s="75"/>
      <c r="B890" s="1358"/>
      <c r="C890" s="1301"/>
      <c r="D890" s="1359"/>
      <c r="E890" s="376" t="s">
        <v>17</v>
      </c>
      <c r="F890" s="720">
        <v>27096397</v>
      </c>
      <c r="G890" s="1354"/>
      <c r="H890" s="948"/>
      <c r="I890" s="86"/>
    </row>
    <row r="891" spans="1:9" s="77" customFormat="1">
      <c r="A891" s="75"/>
      <c r="B891" s="1358"/>
      <c r="C891" s="1301"/>
      <c r="D891" s="1359"/>
      <c r="E891" s="376" t="s">
        <v>93</v>
      </c>
      <c r="F891" s="733">
        <v>3678057</v>
      </c>
      <c r="G891" s="1350"/>
      <c r="H891" s="948"/>
      <c r="I891" s="86"/>
    </row>
    <row r="892" spans="1:9" s="77" customFormat="1" ht="26.4">
      <c r="A892" s="75"/>
      <c r="B892" s="1358"/>
      <c r="C892" s="1301"/>
      <c r="D892" s="1359"/>
      <c r="E892" s="376" t="s">
        <v>115</v>
      </c>
      <c r="F892" s="733">
        <f>F893</f>
        <v>180177</v>
      </c>
      <c r="G892" s="780">
        <f>G893</f>
        <v>0</v>
      </c>
      <c r="H892" s="948"/>
      <c r="I892" s="86"/>
    </row>
    <row r="893" spans="1:9" s="77" customFormat="1">
      <c r="A893" s="75"/>
      <c r="B893" s="1358"/>
      <c r="C893" s="1301"/>
      <c r="D893" s="1359"/>
      <c r="E893" s="1360" t="s">
        <v>38</v>
      </c>
      <c r="F893" s="733">
        <v>180177</v>
      </c>
      <c r="G893" s="1350"/>
      <c r="H893" s="948"/>
      <c r="I893" s="86"/>
    </row>
    <row r="894" spans="1:9" s="77" customFormat="1">
      <c r="A894" s="75"/>
      <c r="B894" s="1358"/>
      <c r="C894" s="1301"/>
      <c r="D894" s="1359"/>
      <c r="E894" s="376" t="s">
        <v>19</v>
      </c>
      <c r="F894" s="733">
        <f>F895</f>
        <v>106585704</v>
      </c>
      <c r="G894" s="780">
        <f>G895</f>
        <v>0</v>
      </c>
      <c r="H894" s="948"/>
      <c r="I894" s="86"/>
    </row>
    <row r="895" spans="1:9" s="77" customFormat="1" ht="26.4">
      <c r="A895" s="75"/>
      <c r="B895" s="1358"/>
      <c r="C895" s="1301"/>
      <c r="D895" s="1359"/>
      <c r="E895" s="411" t="s">
        <v>51</v>
      </c>
      <c r="F895" s="733">
        <f>SUM(F896:F897)</f>
        <v>106585704</v>
      </c>
      <c r="G895" s="780">
        <f>SUM(G896:G897)</f>
        <v>0</v>
      </c>
      <c r="H895" s="948"/>
      <c r="I895" s="86"/>
    </row>
    <row r="896" spans="1:9" s="77" customFormat="1" ht="26.4">
      <c r="A896" s="75"/>
      <c r="B896" s="1358"/>
      <c r="C896" s="1301"/>
      <c r="D896" s="1359"/>
      <c r="E896" s="411" t="s">
        <v>52</v>
      </c>
      <c r="F896" s="733">
        <v>19937618</v>
      </c>
      <c r="G896" s="1361"/>
      <c r="H896" s="948"/>
      <c r="I896" s="86"/>
    </row>
    <row r="897" spans="1:9" s="77" customFormat="1" ht="63" customHeight="1">
      <c r="A897" s="75"/>
      <c r="B897" s="1358"/>
      <c r="C897" s="1301"/>
      <c r="D897" s="1359"/>
      <c r="E897" s="411" t="s">
        <v>191</v>
      </c>
      <c r="F897" s="733">
        <v>86648086</v>
      </c>
      <c r="G897" s="1361"/>
      <c r="H897" s="948"/>
      <c r="I897" s="86"/>
    </row>
    <row r="898" spans="1:9" s="77" customFormat="1">
      <c r="A898" s="75"/>
      <c r="B898" s="1358"/>
      <c r="C898" s="1301"/>
      <c r="D898" s="1359"/>
      <c r="E898" s="376" t="s">
        <v>3</v>
      </c>
      <c r="F898" s="733">
        <f>F899+F900</f>
        <v>5700234</v>
      </c>
      <c r="G898" s="780">
        <f>G899+G900</f>
        <v>1093868</v>
      </c>
      <c r="H898" s="948"/>
      <c r="I898" s="86"/>
    </row>
    <row r="899" spans="1:9" s="77" customFormat="1">
      <c r="A899" s="75"/>
      <c r="B899" s="1358"/>
      <c r="C899" s="1301"/>
      <c r="D899" s="1359"/>
      <c r="E899" s="376" t="s">
        <v>20</v>
      </c>
      <c r="F899" s="733">
        <v>1214383</v>
      </c>
      <c r="G899" s="780">
        <v>1093868</v>
      </c>
      <c r="H899" s="948"/>
      <c r="I899" s="86"/>
    </row>
    <row r="900" spans="1:9" s="77" customFormat="1">
      <c r="A900" s="75"/>
      <c r="B900" s="1358"/>
      <c r="C900" s="1301"/>
      <c r="D900" s="1359"/>
      <c r="E900" s="411" t="s">
        <v>55</v>
      </c>
      <c r="F900" s="733">
        <f>F901</f>
        <v>4485851</v>
      </c>
      <c r="G900" s="780">
        <f>G901</f>
        <v>0</v>
      </c>
      <c r="H900" s="948"/>
      <c r="I900" s="86"/>
    </row>
    <row r="901" spans="1:9" s="77" customFormat="1" ht="26.4">
      <c r="A901" s="75"/>
      <c r="B901" s="1358"/>
      <c r="C901" s="1301"/>
      <c r="D901" s="1359"/>
      <c r="E901" s="411" t="s">
        <v>56</v>
      </c>
      <c r="F901" s="733">
        <f>SUM(F902:F902)</f>
        <v>4485851</v>
      </c>
      <c r="G901" s="780">
        <f>SUM(G902:G902)</f>
        <v>0</v>
      </c>
      <c r="H901" s="948"/>
      <c r="I901" s="86"/>
    </row>
    <row r="902" spans="1:9" s="77" customFormat="1" ht="26.4">
      <c r="A902" s="75"/>
      <c r="B902" s="1358"/>
      <c r="C902" s="1301"/>
      <c r="D902" s="1359"/>
      <c r="E902" s="411" t="s">
        <v>110</v>
      </c>
      <c r="F902" s="733">
        <v>4485851</v>
      </c>
      <c r="G902" s="780"/>
      <c r="H902" s="948"/>
      <c r="I902" s="86"/>
    </row>
    <row r="903" spans="1:9" s="77" customFormat="1">
      <c r="A903" s="75"/>
      <c r="B903" s="1358"/>
      <c r="C903" s="1301"/>
      <c r="D903" s="1359"/>
      <c r="E903" s="1363" t="s">
        <v>21</v>
      </c>
      <c r="F903" s="955">
        <f>F878-F882</f>
        <v>2194548</v>
      </c>
      <c r="G903" s="908">
        <f>G878-G882</f>
        <v>0</v>
      </c>
      <c r="H903" s="948"/>
      <c r="I903" s="86"/>
    </row>
    <row r="904" spans="1:9" s="77" customFormat="1">
      <c r="A904" s="75"/>
      <c r="B904" s="1358"/>
      <c r="C904" s="1301"/>
      <c r="D904" s="1359"/>
      <c r="E904" s="1363" t="s">
        <v>23</v>
      </c>
      <c r="F904" s="955">
        <f>F905+F908+F911</f>
        <v>-2194548</v>
      </c>
      <c r="G904" s="908"/>
      <c r="H904" s="948"/>
      <c r="I904" s="86"/>
    </row>
    <row r="905" spans="1:9" s="77" customFormat="1">
      <c r="A905" s="75"/>
      <c r="B905" s="1358"/>
      <c r="C905" s="1301"/>
      <c r="D905" s="1359"/>
      <c r="E905" s="411" t="s">
        <v>312</v>
      </c>
      <c r="F905" s="955">
        <f>F906+F907</f>
        <v>-4243483</v>
      </c>
      <c r="G905" s="908">
        <f>G906+G907</f>
        <v>0</v>
      </c>
      <c r="H905" s="948"/>
      <c r="I905" s="86"/>
    </row>
    <row r="906" spans="1:9" s="77" customFormat="1">
      <c r="A906" s="75"/>
      <c r="B906" s="1358"/>
      <c r="C906" s="1301"/>
      <c r="D906" s="1359"/>
      <c r="E906" s="411" t="s">
        <v>430</v>
      </c>
      <c r="F906" s="955"/>
      <c r="G906" s="908"/>
      <c r="H906" s="948"/>
      <c r="I906" s="86"/>
    </row>
    <row r="907" spans="1:9" s="77" customFormat="1">
      <c r="A907" s="75"/>
      <c r="B907" s="1358"/>
      <c r="C907" s="1301"/>
      <c r="D907" s="1359"/>
      <c r="E907" s="411" t="s">
        <v>313</v>
      </c>
      <c r="F907" s="955">
        <v>-4243483</v>
      </c>
      <c r="G907" s="908"/>
      <c r="H907" s="948"/>
      <c r="I907" s="86"/>
    </row>
    <row r="908" spans="1:9" s="77" customFormat="1">
      <c r="A908" s="75"/>
      <c r="B908" s="1358"/>
      <c r="C908" s="1301"/>
      <c r="D908" s="1359"/>
      <c r="E908" s="411" t="s">
        <v>119</v>
      </c>
      <c r="F908" s="955">
        <f>F909+F910</f>
        <v>2048935</v>
      </c>
      <c r="G908" s="908">
        <f>G909+G910</f>
        <v>0</v>
      </c>
      <c r="H908" s="948"/>
      <c r="I908" s="86"/>
    </row>
    <row r="909" spans="1:9" s="77" customFormat="1">
      <c r="A909" s="75"/>
      <c r="B909" s="1358"/>
      <c r="C909" s="1301"/>
      <c r="D909" s="1359"/>
      <c r="E909" s="411" t="s">
        <v>431</v>
      </c>
      <c r="F909" s="955"/>
      <c r="G909" s="908"/>
      <c r="H909" s="948"/>
      <c r="I909" s="86"/>
    </row>
    <row r="910" spans="1:9" s="77" customFormat="1" ht="13.8" thickBot="1">
      <c r="A910" s="75"/>
      <c r="B910" s="1373"/>
      <c r="C910" s="1374"/>
      <c r="D910" s="1375"/>
      <c r="E910" s="412" t="s">
        <v>314</v>
      </c>
      <c r="F910" s="1367">
        <v>2048935</v>
      </c>
      <c r="G910" s="709"/>
      <c r="H910" s="948"/>
      <c r="I910" s="86"/>
    </row>
    <row r="911" spans="1:9" s="77" customFormat="1" ht="36.75" customHeight="1" thickBot="1">
      <c r="A911" s="75"/>
      <c r="B911" s="3772" t="s">
        <v>432</v>
      </c>
      <c r="C911" s="3773"/>
      <c r="D911" s="3773"/>
      <c r="E911" s="3773"/>
      <c r="F911" s="3773"/>
      <c r="G911" s="3774"/>
      <c r="H911" s="948"/>
      <c r="I911" s="86"/>
    </row>
    <row r="912" spans="1:9" s="77" customFormat="1">
      <c r="A912" s="99"/>
      <c r="B912" s="84"/>
      <c r="C912" s="85"/>
      <c r="D912" s="85"/>
      <c r="F912" s="121"/>
      <c r="G912" s="121"/>
      <c r="H912" s="948"/>
      <c r="I912" s="86"/>
    </row>
    <row r="913" spans="1:9" s="77" customFormat="1" ht="12.75" customHeight="1">
      <c r="A913" s="75"/>
      <c r="B913" s="3739" t="s">
        <v>394</v>
      </c>
      <c r="C913" s="3739"/>
      <c r="D913" s="85"/>
      <c r="F913" s="121"/>
      <c r="G913" s="121"/>
      <c r="H913" s="3320"/>
      <c r="I913" s="86"/>
    </row>
    <row r="914" spans="1:9" s="77" customFormat="1" ht="13.8" thickBot="1">
      <c r="A914" s="75"/>
      <c r="B914" s="84"/>
      <c r="C914" s="85"/>
      <c r="D914" s="85"/>
      <c r="F914" s="121"/>
      <c r="G914" s="121"/>
      <c r="H914" s="3320"/>
      <c r="I914" s="86"/>
    </row>
    <row r="915" spans="1:9" s="77" customFormat="1" ht="26.4">
      <c r="A915" s="547">
        <f>A857+1</f>
        <v>85</v>
      </c>
      <c r="B915" s="1330" t="s">
        <v>395</v>
      </c>
      <c r="C915" s="191"/>
      <c r="D915" s="1518"/>
      <c r="E915" s="1330" t="s">
        <v>395</v>
      </c>
      <c r="F915" s="201"/>
      <c r="G915" s="1492"/>
      <c r="H915" s="75" t="s">
        <v>33</v>
      </c>
      <c r="I915" s="86"/>
    </row>
    <row r="916" spans="1:9" s="77" customFormat="1">
      <c r="A916" s="75"/>
      <c r="B916" s="288" t="s">
        <v>22</v>
      </c>
      <c r="C916" s="612"/>
      <c r="D916" s="1398"/>
      <c r="E916" s="288" t="s">
        <v>22</v>
      </c>
      <c r="F916" s="612"/>
      <c r="G916" s="1398"/>
      <c r="H916" s="3320"/>
      <c r="I916" s="86"/>
    </row>
    <row r="917" spans="1:9" s="77" customFormat="1" ht="26.4">
      <c r="A917" s="75"/>
      <c r="B917" s="1334" t="s">
        <v>433</v>
      </c>
      <c r="C917" s="1519"/>
      <c r="D917" s="1520"/>
      <c r="E917" s="1334" t="s">
        <v>434</v>
      </c>
      <c r="F917" s="1521"/>
      <c r="G917" s="1520"/>
      <c r="H917" s="3320"/>
      <c r="I917" s="86"/>
    </row>
    <row r="918" spans="1:9" s="77" customFormat="1">
      <c r="A918" s="75"/>
      <c r="B918" s="400" t="s">
        <v>4</v>
      </c>
      <c r="C918" s="688">
        <v>9184121</v>
      </c>
      <c r="D918" s="707">
        <f t="shared" ref="D918:D923" si="8">D919</f>
        <v>-4747339</v>
      </c>
      <c r="E918" s="1074" t="s">
        <v>4</v>
      </c>
      <c r="F918" s="1522">
        <v>1720585</v>
      </c>
      <c r="G918" s="1523">
        <f t="shared" ref="G918:G923" si="9">G919</f>
        <v>4747339</v>
      </c>
      <c r="H918" s="3320"/>
      <c r="I918" s="86"/>
    </row>
    <row r="919" spans="1:9" s="77" customFormat="1">
      <c r="A919" s="75"/>
      <c r="B919" s="446" t="s">
        <v>10</v>
      </c>
      <c r="C919" s="688">
        <v>9184121</v>
      </c>
      <c r="D919" s="908">
        <f t="shared" si="8"/>
        <v>-4747339</v>
      </c>
      <c r="E919" s="1071" t="s">
        <v>10</v>
      </c>
      <c r="F919" s="1522">
        <v>1720585</v>
      </c>
      <c r="G919" s="1524">
        <f t="shared" si="9"/>
        <v>4747339</v>
      </c>
      <c r="H919" s="3320"/>
      <c r="I919" s="86"/>
    </row>
    <row r="920" spans="1:9" s="77" customFormat="1" ht="26.4">
      <c r="A920" s="75"/>
      <c r="B920" s="447" t="s">
        <v>11</v>
      </c>
      <c r="C920" s="688">
        <v>9184121</v>
      </c>
      <c r="D920" s="908">
        <f t="shared" si="8"/>
        <v>-4747339</v>
      </c>
      <c r="E920" s="1071" t="s">
        <v>11</v>
      </c>
      <c r="F920" s="1522">
        <v>1720585</v>
      </c>
      <c r="G920" s="1524">
        <f t="shared" si="9"/>
        <v>4747339</v>
      </c>
      <c r="H920" s="3320"/>
      <c r="I920" s="86"/>
    </row>
    <row r="921" spans="1:9" s="77" customFormat="1">
      <c r="A921" s="75"/>
      <c r="B921" s="400" t="s">
        <v>28</v>
      </c>
      <c r="C921" s="688">
        <v>9184121</v>
      </c>
      <c r="D921" s="707">
        <f t="shared" si="8"/>
        <v>-4747339</v>
      </c>
      <c r="E921" s="1074" t="s">
        <v>28</v>
      </c>
      <c r="F921" s="1522">
        <v>1720585</v>
      </c>
      <c r="G921" s="1523">
        <f t="shared" si="9"/>
        <v>4747339</v>
      </c>
      <c r="H921" s="3320"/>
      <c r="I921" s="86"/>
    </row>
    <row r="922" spans="1:9" s="77" customFormat="1">
      <c r="A922" s="75"/>
      <c r="B922" s="446" t="s">
        <v>2</v>
      </c>
      <c r="C922" s="688">
        <v>9184121</v>
      </c>
      <c r="D922" s="908">
        <f t="shared" si="8"/>
        <v>-4747339</v>
      </c>
      <c r="E922" s="1071" t="s">
        <v>2</v>
      </c>
      <c r="F922" s="1522">
        <v>1720585</v>
      </c>
      <c r="G922" s="1524">
        <f t="shared" si="9"/>
        <v>4747339</v>
      </c>
      <c r="H922" s="3320"/>
      <c r="I922" s="86"/>
    </row>
    <row r="923" spans="1:9" s="77" customFormat="1">
      <c r="A923" s="75"/>
      <c r="B923" s="447" t="s">
        <v>16</v>
      </c>
      <c r="C923" s="688">
        <v>9184121</v>
      </c>
      <c r="D923" s="908">
        <f t="shared" si="8"/>
        <v>-4747339</v>
      </c>
      <c r="E923" s="447" t="s">
        <v>16</v>
      </c>
      <c r="F923" s="1522">
        <v>1720585</v>
      </c>
      <c r="G923" s="1524">
        <f t="shared" si="9"/>
        <v>4747339</v>
      </c>
      <c r="H923" s="3320"/>
      <c r="I923" s="86"/>
    </row>
    <row r="924" spans="1:9" s="77" customFormat="1">
      <c r="A924" s="75"/>
      <c r="B924" s="448" t="s">
        <v>17</v>
      </c>
      <c r="C924" s="688">
        <v>9184121</v>
      </c>
      <c r="D924" s="908">
        <v>-4747339</v>
      </c>
      <c r="E924" s="448" t="s">
        <v>17</v>
      </c>
      <c r="F924" s="1522">
        <v>1720585</v>
      </c>
      <c r="G924" s="1524">
        <v>4747339</v>
      </c>
      <c r="H924" s="3320"/>
      <c r="I924" s="86"/>
    </row>
    <row r="925" spans="1:9" s="77" customFormat="1">
      <c r="A925" s="75"/>
      <c r="B925" s="288" t="s">
        <v>54</v>
      </c>
      <c r="C925" s="613"/>
      <c r="D925" s="1409"/>
      <c r="E925" s="288"/>
      <c r="F925" s="610"/>
      <c r="G925" s="1493"/>
      <c r="H925" s="3320"/>
      <c r="I925" s="86"/>
    </row>
    <row r="926" spans="1:9" s="77" customFormat="1">
      <c r="A926" s="75"/>
      <c r="B926" s="1072" t="s">
        <v>89</v>
      </c>
      <c r="C926" s="613"/>
      <c r="D926" s="1409"/>
      <c r="E926" s="1072"/>
      <c r="F926" s="610"/>
      <c r="G926" s="1493"/>
      <c r="H926" s="3320"/>
      <c r="I926" s="86"/>
    </row>
    <row r="927" spans="1:9" s="77" customFormat="1" ht="26.4">
      <c r="A927" s="75"/>
      <c r="B927" s="288" t="s">
        <v>435</v>
      </c>
      <c r="C927" s="613"/>
      <c r="D927" s="1409"/>
      <c r="E927" s="288"/>
      <c r="F927" s="610"/>
      <c r="G927" s="1493"/>
      <c r="H927" s="3320"/>
      <c r="I927" s="86"/>
    </row>
    <row r="928" spans="1:9" s="77" customFormat="1">
      <c r="A928" s="75"/>
      <c r="B928" s="410" t="s">
        <v>87</v>
      </c>
      <c r="C928" s="613"/>
      <c r="D928" s="1409"/>
      <c r="E928" s="410"/>
      <c r="F928" s="613"/>
      <c r="G928" s="1409"/>
      <c r="H928" s="3320"/>
      <c r="I928" s="86"/>
    </row>
    <row r="929" spans="1:9" s="77" customFormat="1">
      <c r="A929" s="75"/>
      <c r="B929" s="400" t="s">
        <v>4</v>
      </c>
      <c r="C929" s="687">
        <v>1465600</v>
      </c>
      <c r="D929" s="707">
        <f t="shared" ref="D929:D934" si="10">D930</f>
        <v>-1465600</v>
      </c>
      <c r="E929" s="400"/>
      <c r="F929" s="1522"/>
      <c r="G929" s="1523"/>
      <c r="H929" s="3320"/>
      <c r="I929" s="86"/>
    </row>
    <row r="930" spans="1:9" s="77" customFormat="1">
      <c r="A930" s="75"/>
      <c r="B930" s="446" t="s">
        <v>10</v>
      </c>
      <c r="C930" s="688">
        <v>1465600</v>
      </c>
      <c r="D930" s="908">
        <f t="shared" si="10"/>
        <v>-1465600</v>
      </c>
      <c r="E930" s="446"/>
      <c r="F930" s="1522"/>
      <c r="G930" s="1524"/>
      <c r="H930" s="3320"/>
      <c r="I930" s="86"/>
    </row>
    <row r="931" spans="1:9" s="77" customFormat="1" ht="26.4">
      <c r="A931" s="75"/>
      <c r="B931" s="447" t="s">
        <v>11</v>
      </c>
      <c r="C931" s="688">
        <v>1465600</v>
      </c>
      <c r="D931" s="908">
        <f t="shared" si="10"/>
        <v>-1465600</v>
      </c>
      <c r="E931" s="447"/>
      <c r="F931" s="1522"/>
      <c r="G931" s="1524"/>
      <c r="H931" s="3320"/>
      <c r="I931" s="86"/>
    </row>
    <row r="932" spans="1:9" s="77" customFormat="1">
      <c r="A932" s="75"/>
      <c r="B932" s="400" t="s">
        <v>28</v>
      </c>
      <c r="C932" s="687">
        <v>1465600</v>
      </c>
      <c r="D932" s="707">
        <f t="shared" si="10"/>
        <v>-1465600</v>
      </c>
      <c r="E932" s="400"/>
      <c r="F932" s="1522"/>
      <c r="G932" s="1523"/>
      <c r="H932" s="3320"/>
      <c r="I932" s="86"/>
    </row>
    <row r="933" spans="1:9" s="77" customFormat="1">
      <c r="A933" s="75"/>
      <c r="B933" s="446" t="s">
        <v>2</v>
      </c>
      <c r="C933" s="688">
        <v>1465600</v>
      </c>
      <c r="D933" s="908">
        <f t="shared" si="10"/>
        <v>-1465600</v>
      </c>
      <c r="E933" s="446"/>
      <c r="F933" s="1522"/>
      <c r="G933" s="1524"/>
      <c r="H933" s="3320"/>
      <c r="I933" s="86"/>
    </row>
    <row r="934" spans="1:9" s="77" customFormat="1">
      <c r="A934" s="75"/>
      <c r="B934" s="447" t="s">
        <v>16</v>
      </c>
      <c r="C934" s="688">
        <v>1465600</v>
      </c>
      <c r="D934" s="908">
        <f t="shared" si="10"/>
        <v>-1465600</v>
      </c>
      <c r="E934" s="447"/>
      <c r="F934" s="1522"/>
      <c r="G934" s="1524"/>
      <c r="H934" s="3320"/>
      <c r="I934" s="86"/>
    </row>
    <row r="935" spans="1:9" s="77" customFormat="1">
      <c r="A935" s="75"/>
      <c r="B935" s="448" t="s">
        <v>17</v>
      </c>
      <c r="C935" s="688">
        <v>1465600</v>
      </c>
      <c r="D935" s="908">
        <v>-1465600</v>
      </c>
      <c r="E935" s="448"/>
      <c r="F935" s="1522"/>
      <c r="G935" s="1524"/>
      <c r="H935" s="3320"/>
      <c r="I935" s="86"/>
    </row>
    <row r="936" spans="1:9" s="77" customFormat="1">
      <c r="A936" s="75"/>
      <c r="B936" s="410" t="s">
        <v>88</v>
      </c>
      <c r="C936" s="613"/>
      <c r="D936" s="1409"/>
      <c r="E936" s="1347"/>
      <c r="F936" s="613"/>
      <c r="G936" s="1409"/>
      <c r="H936" s="3320"/>
      <c r="I936" s="86"/>
    </row>
    <row r="937" spans="1:9" s="77" customFormat="1">
      <c r="A937" s="75"/>
      <c r="B937" s="400" t="s">
        <v>4</v>
      </c>
      <c r="C937" s="688">
        <v>1395315</v>
      </c>
      <c r="D937" s="707">
        <f t="shared" ref="D937:D942" si="11">D938</f>
        <v>-1395315</v>
      </c>
      <c r="E937" s="400"/>
      <c r="F937" s="1522"/>
      <c r="G937" s="1523"/>
      <c r="H937" s="3320"/>
      <c r="I937" s="86"/>
    </row>
    <row r="938" spans="1:9" s="77" customFormat="1">
      <c r="A938" s="75"/>
      <c r="B938" s="446" t="s">
        <v>10</v>
      </c>
      <c r="C938" s="688">
        <v>1395315</v>
      </c>
      <c r="D938" s="908">
        <f t="shared" si="11"/>
        <v>-1395315</v>
      </c>
      <c r="E938" s="446"/>
      <c r="F938" s="1522"/>
      <c r="G938" s="1524"/>
      <c r="H938" s="3320"/>
      <c r="I938" s="86"/>
    </row>
    <row r="939" spans="1:9" s="77" customFormat="1" ht="26.4">
      <c r="A939" s="75"/>
      <c r="B939" s="447" t="s">
        <v>11</v>
      </c>
      <c r="C939" s="688">
        <v>1395315</v>
      </c>
      <c r="D939" s="908">
        <f t="shared" si="11"/>
        <v>-1395315</v>
      </c>
      <c r="E939" s="447"/>
      <c r="F939" s="1522"/>
      <c r="G939" s="1524"/>
      <c r="H939" s="3320"/>
      <c r="I939" s="86"/>
    </row>
    <row r="940" spans="1:9" s="77" customFormat="1">
      <c r="A940" s="75"/>
      <c r="B940" s="400" t="s">
        <v>28</v>
      </c>
      <c r="C940" s="688">
        <v>1395315</v>
      </c>
      <c r="D940" s="707">
        <f t="shared" si="11"/>
        <v>-1395315</v>
      </c>
      <c r="E940" s="400"/>
      <c r="F940" s="1522"/>
      <c r="G940" s="1523"/>
      <c r="H940" s="3320"/>
      <c r="I940" s="86"/>
    </row>
    <row r="941" spans="1:9" s="77" customFormat="1">
      <c r="A941" s="75"/>
      <c r="B941" s="446" t="s">
        <v>2</v>
      </c>
      <c r="C941" s="688">
        <v>1395315</v>
      </c>
      <c r="D941" s="908">
        <f t="shared" si="11"/>
        <v>-1395315</v>
      </c>
      <c r="E941" s="446"/>
      <c r="F941" s="1522"/>
      <c r="G941" s="1524"/>
      <c r="H941" s="3320"/>
      <c r="I941" s="86"/>
    </row>
    <row r="942" spans="1:9" s="77" customFormat="1">
      <c r="A942" s="75"/>
      <c r="B942" s="447" t="s">
        <v>16</v>
      </c>
      <c r="C942" s="688">
        <v>1395315</v>
      </c>
      <c r="D942" s="908">
        <f t="shared" si="11"/>
        <v>-1395315</v>
      </c>
      <c r="E942" s="447"/>
      <c r="F942" s="1522"/>
      <c r="G942" s="1524"/>
      <c r="H942" s="3320"/>
      <c r="I942" s="86"/>
    </row>
    <row r="943" spans="1:9" s="77" customFormat="1">
      <c r="A943" s="75"/>
      <c r="B943" s="448" t="s">
        <v>17</v>
      </c>
      <c r="C943" s="688">
        <v>1395315</v>
      </c>
      <c r="D943" s="908">
        <v>-1395315</v>
      </c>
      <c r="E943" s="448"/>
      <c r="F943" s="1522"/>
      <c r="G943" s="1524"/>
      <c r="H943" s="3320"/>
      <c r="I943" s="86"/>
    </row>
    <row r="944" spans="1:9" s="77" customFormat="1">
      <c r="A944" s="75"/>
      <c r="B944" s="410" t="s">
        <v>189</v>
      </c>
      <c r="C944" s="613"/>
      <c r="D944" s="1409"/>
      <c r="E944" s="1347"/>
      <c r="F944" s="613"/>
      <c r="G944" s="1409"/>
      <c r="H944" s="3320"/>
      <c r="I944" s="86"/>
    </row>
    <row r="945" spans="1:9" s="77" customFormat="1">
      <c r="A945" s="75"/>
      <c r="B945" s="400" t="s">
        <v>4</v>
      </c>
      <c r="C945" s="688">
        <f>C946</f>
        <v>1325029</v>
      </c>
      <c r="D945" s="707">
        <f t="shared" ref="D945:D950" si="12">D946</f>
        <v>-1325029</v>
      </c>
      <c r="E945" s="400"/>
      <c r="F945" s="1522"/>
      <c r="G945" s="1523"/>
      <c r="H945" s="3320"/>
      <c r="I945" s="86"/>
    </row>
    <row r="946" spans="1:9" s="77" customFormat="1">
      <c r="A946" s="75"/>
      <c r="B946" s="446" t="s">
        <v>10</v>
      </c>
      <c r="C946" s="688">
        <f>C947</f>
        <v>1325029</v>
      </c>
      <c r="D946" s="908">
        <f t="shared" si="12"/>
        <v>-1325029</v>
      </c>
      <c r="E946" s="446"/>
      <c r="F946" s="1522"/>
      <c r="G946" s="1524"/>
      <c r="H946" s="3320"/>
      <c r="I946" s="86"/>
    </row>
    <row r="947" spans="1:9" s="77" customFormat="1" ht="26.4">
      <c r="A947" s="75"/>
      <c r="B947" s="447" t="s">
        <v>11</v>
      </c>
      <c r="C947" s="688">
        <v>1325029</v>
      </c>
      <c r="D947" s="908">
        <f t="shared" si="12"/>
        <v>-1325029</v>
      </c>
      <c r="E947" s="447"/>
      <c r="F947" s="1522"/>
      <c r="G947" s="1524"/>
      <c r="H947" s="3320"/>
      <c r="I947" s="86"/>
    </row>
    <row r="948" spans="1:9" s="77" customFormat="1">
      <c r="A948" s="75"/>
      <c r="B948" s="400" t="s">
        <v>28</v>
      </c>
      <c r="C948" s="688">
        <v>1325029</v>
      </c>
      <c r="D948" s="707">
        <f t="shared" si="12"/>
        <v>-1325029</v>
      </c>
      <c r="E948" s="400"/>
      <c r="F948" s="1522"/>
      <c r="G948" s="1523"/>
      <c r="H948" s="3320"/>
      <c r="I948" s="86"/>
    </row>
    <row r="949" spans="1:9" s="77" customFormat="1">
      <c r="A949" s="75"/>
      <c r="B949" s="446" t="s">
        <v>2</v>
      </c>
      <c r="C949" s="688">
        <f>C950</f>
        <v>1325029</v>
      </c>
      <c r="D949" s="908">
        <f t="shared" si="12"/>
        <v>-1325029</v>
      </c>
      <c r="E949" s="446"/>
      <c r="F949" s="1522"/>
      <c r="G949" s="1524"/>
      <c r="H949" s="3320"/>
      <c r="I949" s="86"/>
    </row>
    <row r="950" spans="1:9" s="77" customFormat="1">
      <c r="A950" s="75"/>
      <c r="B950" s="447" t="s">
        <v>16</v>
      </c>
      <c r="C950" s="688">
        <v>1325029</v>
      </c>
      <c r="D950" s="908">
        <f t="shared" si="12"/>
        <v>-1325029</v>
      </c>
      <c r="E950" s="447"/>
      <c r="F950" s="1522"/>
      <c r="G950" s="1524"/>
      <c r="H950" s="3320"/>
      <c r="I950" s="86"/>
    </row>
    <row r="951" spans="1:9" s="77" customFormat="1">
      <c r="A951" s="75"/>
      <c r="B951" s="448" t="s">
        <v>17</v>
      </c>
      <c r="C951" s="688">
        <v>1325029</v>
      </c>
      <c r="D951" s="908">
        <v>-1325029</v>
      </c>
      <c r="E951" s="448"/>
      <c r="F951" s="1522"/>
      <c r="G951" s="1524"/>
      <c r="H951" s="3320"/>
      <c r="I951" s="86"/>
    </row>
    <row r="952" spans="1:9" s="77" customFormat="1">
      <c r="A952" s="75"/>
      <c r="B952" s="410" t="s">
        <v>594</v>
      </c>
      <c r="C952" s="688"/>
      <c r="D952" s="908"/>
      <c r="E952" s="448"/>
      <c r="F952" s="1522"/>
      <c r="G952" s="1524"/>
      <c r="H952" s="3320"/>
      <c r="I952" s="86"/>
    </row>
    <row r="953" spans="1:9" s="77" customFormat="1">
      <c r="A953" s="75"/>
      <c r="B953" s="400" t="s">
        <v>4</v>
      </c>
      <c r="C953" s="688">
        <v>9605865</v>
      </c>
      <c r="D953" s="908">
        <v>-9605865</v>
      </c>
      <c r="E953" s="448"/>
      <c r="F953" s="1522"/>
      <c r="G953" s="1524"/>
      <c r="H953" s="3320"/>
      <c r="I953" s="86"/>
    </row>
    <row r="954" spans="1:9" s="77" customFormat="1">
      <c r="A954" s="75"/>
      <c r="B954" s="446" t="s">
        <v>10</v>
      </c>
      <c r="C954" s="688">
        <v>9605865</v>
      </c>
      <c r="D954" s="908">
        <v>-9605865</v>
      </c>
      <c r="E954" s="448"/>
      <c r="F954" s="1522"/>
      <c r="G954" s="1524"/>
      <c r="H954" s="3320"/>
      <c r="I954" s="86"/>
    </row>
    <row r="955" spans="1:9" s="77" customFormat="1" ht="26.4">
      <c r="A955" s="75"/>
      <c r="B955" s="447" t="s">
        <v>11</v>
      </c>
      <c r="C955" s="688">
        <v>9605865</v>
      </c>
      <c r="D955" s="908">
        <v>-9605865</v>
      </c>
      <c r="E955" s="448"/>
      <c r="F955" s="1522"/>
      <c r="G955" s="1524"/>
      <c r="H955" s="3320"/>
      <c r="I955" s="86"/>
    </row>
    <row r="956" spans="1:9" s="77" customFormat="1">
      <c r="A956" s="75"/>
      <c r="B956" s="400" t="s">
        <v>28</v>
      </c>
      <c r="C956" s="688">
        <v>9605865</v>
      </c>
      <c r="D956" s="908">
        <v>-9605865</v>
      </c>
      <c r="E956" s="448"/>
      <c r="F956" s="1522"/>
      <c r="G956" s="1524"/>
      <c r="H956" s="3320"/>
      <c r="I956" s="86"/>
    </row>
    <row r="957" spans="1:9" s="77" customFormat="1">
      <c r="A957" s="75"/>
      <c r="B957" s="446" t="s">
        <v>2</v>
      </c>
      <c r="C957" s="688">
        <v>9605865</v>
      </c>
      <c r="D957" s="908">
        <v>-9605865</v>
      </c>
      <c r="E957" s="448"/>
      <c r="F957" s="1522"/>
      <c r="G957" s="1524"/>
      <c r="H957" s="3320"/>
      <c r="I957" s="86"/>
    </row>
    <row r="958" spans="1:9" s="77" customFormat="1" ht="13.5" customHeight="1">
      <c r="A958" s="75"/>
      <c r="B958" s="447" t="s">
        <v>16</v>
      </c>
      <c r="C958" s="688">
        <v>9605865</v>
      </c>
      <c r="D958" s="908">
        <v>-9605865</v>
      </c>
      <c r="E958" s="448"/>
      <c r="F958" s="1522"/>
      <c r="G958" s="1524"/>
      <c r="H958" s="3320"/>
      <c r="I958" s="86"/>
    </row>
    <row r="959" spans="1:9" s="77" customFormat="1" ht="15" customHeight="1">
      <c r="A959" s="75"/>
      <c r="B959" s="448" t="s">
        <v>17</v>
      </c>
      <c r="C959" s="688">
        <v>9605865</v>
      </c>
      <c r="D959" s="908">
        <v>-9605865</v>
      </c>
      <c r="E959" s="448"/>
      <c r="F959" s="1522"/>
      <c r="G959" s="1524"/>
      <c r="H959" s="3320"/>
      <c r="I959" s="86"/>
    </row>
    <row r="960" spans="1:9" s="77" customFormat="1">
      <c r="A960" s="75"/>
      <c r="B960" s="288" t="s">
        <v>436</v>
      </c>
      <c r="C960" s="613"/>
      <c r="D960" s="1409"/>
      <c r="E960" s="448"/>
      <c r="F960" s="1522"/>
      <c r="G960" s="1524"/>
      <c r="H960" s="3320"/>
      <c r="I960" s="86"/>
    </row>
    <row r="961" spans="1:9" s="77" customFormat="1">
      <c r="A961" s="75"/>
      <c r="B961" s="410" t="s">
        <v>87</v>
      </c>
      <c r="C961" s="613"/>
      <c r="D961" s="1409"/>
      <c r="E961" s="448"/>
      <c r="F961" s="1522"/>
      <c r="G961" s="1524"/>
      <c r="H961" s="3320"/>
      <c r="I961" s="86"/>
    </row>
    <row r="962" spans="1:9" s="77" customFormat="1">
      <c r="A962" s="75"/>
      <c r="B962" s="400" t="s">
        <v>4</v>
      </c>
      <c r="C962" s="688">
        <v>1385294</v>
      </c>
      <c r="D962" s="707">
        <f t="shared" ref="D962:D967" si="13">D963</f>
        <v>-1385294</v>
      </c>
      <c r="E962" s="448"/>
      <c r="F962" s="1522"/>
      <c r="G962" s="1524"/>
      <c r="H962" s="3320"/>
      <c r="I962" s="86"/>
    </row>
    <row r="963" spans="1:9" s="77" customFormat="1">
      <c r="A963" s="75"/>
      <c r="B963" s="446" t="s">
        <v>10</v>
      </c>
      <c r="C963" s="688">
        <v>1385294</v>
      </c>
      <c r="D963" s="908">
        <f t="shared" si="13"/>
        <v>-1385294</v>
      </c>
      <c r="E963" s="448"/>
      <c r="F963" s="1522"/>
      <c r="G963" s="1524"/>
      <c r="H963" s="3320"/>
      <c r="I963" s="86"/>
    </row>
    <row r="964" spans="1:9" s="77" customFormat="1" ht="26.4">
      <c r="A964" s="75"/>
      <c r="B964" s="447" t="s">
        <v>11</v>
      </c>
      <c r="C964" s="688">
        <v>1385294</v>
      </c>
      <c r="D964" s="908">
        <f t="shared" si="13"/>
        <v>-1385294</v>
      </c>
      <c r="E964" s="448"/>
      <c r="F964" s="1522"/>
      <c r="G964" s="1524"/>
      <c r="H964" s="3320"/>
      <c r="I964" s="86"/>
    </row>
    <row r="965" spans="1:9" s="77" customFormat="1">
      <c r="A965" s="75"/>
      <c r="B965" s="400" t="s">
        <v>28</v>
      </c>
      <c r="C965" s="688">
        <v>1385294</v>
      </c>
      <c r="D965" s="707">
        <f t="shared" si="13"/>
        <v>-1385294</v>
      </c>
      <c r="E965" s="448"/>
      <c r="F965" s="1522"/>
      <c r="G965" s="1524"/>
      <c r="H965" s="3320"/>
      <c r="I965" s="86"/>
    </row>
    <row r="966" spans="1:9" s="77" customFormat="1">
      <c r="A966" s="75"/>
      <c r="B966" s="446" t="s">
        <v>2</v>
      </c>
      <c r="C966" s="688">
        <v>1385294</v>
      </c>
      <c r="D966" s="908">
        <f t="shared" si="13"/>
        <v>-1385294</v>
      </c>
      <c r="E966" s="448"/>
      <c r="F966" s="1522"/>
      <c r="G966" s="1524"/>
      <c r="H966" s="3320"/>
      <c r="I966" s="86"/>
    </row>
    <row r="967" spans="1:9" s="77" customFormat="1">
      <c r="A967" s="75"/>
      <c r="B967" s="447" t="s">
        <v>16</v>
      </c>
      <c r="C967" s="688">
        <v>1385294</v>
      </c>
      <c r="D967" s="908">
        <f t="shared" si="13"/>
        <v>-1385294</v>
      </c>
      <c r="E967" s="448"/>
      <c r="F967" s="1522"/>
      <c r="G967" s="1524"/>
      <c r="H967" s="3320"/>
      <c r="I967" s="86"/>
    </row>
    <row r="968" spans="1:9" s="77" customFormat="1">
      <c r="A968" s="75"/>
      <c r="B968" s="448" t="s">
        <v>17</v>
      </c>
      <c r="C968" s="688">
        <v>1385294</v>
      </c>
      <c r="D968" s="908">
        <v>-1385294</v>
      </c>
      <c r="E968" s="448"/>
      <c r="F968" s="1522"/>
      <c r="G968" s="1524"/>
      <c r="H968" s="3320"/>
      <c r="I968" s="86"/>
    </row>
    <row r="969" spans="1:9" s="77" customFormat="1">
      <c r="A969" s="75"/>
      <c r="B969" s="410" t="s">
        <v>88</v>
      </c>
      <c r="C969" s="613"/>
      <c r="D969" s="1409"/>
      <c r="E969" s="448"/>
      <c r="F969" s="1522"/>
      <c r="G969" s="1524"/>
      <c r="H969" s="3320"/>
      <c r="I969" s="86"/>
    </row>
    <row r="970" spans="1:9" s="77" customFormat="1">
      <c r="A970" s="75"/>
      <c r="B970" s="400" t="s">
        <v>4</v>
      </c>
      <c r="C970" s="688">
        <v>1318860</v>
      </c>
      <c r="D970" s="707">
        <f t="shared" ref="D970:D975" si="14">D971</f>
        <v>-1318860</v>
      </c>
      <c r="E970" s="448"/>
      <c r="F970" s="1522"/>
      <c r="G970" s="1524"/>
      <c r="H970" s="3320"/>
      <c r="I970" s="86"/>
    </row>
    <row r="971" spans="1:9" s="77" customFormat="1">
      <c r="A971" s="75"/>
      <c r="B971" s="446" t="s">
        <v>10</v>
      </c>
      <c r="C971" s="688">
        <v>1318860</v>
      </c>
      <c r="D971" s="908">
        <f t="shared" si="14"/>
        <v>-1318860</v>
      </c>
      <c r="E971" s="448"/>
      <c r="F971" s="1522"/>
      <c r="G971" s="1524"/>
      <c r="H971" s="3320"/>
      <c r="I971" s="86"/>
    </row>
    <row r="972" spans="1:9" s="77" customFormat="1" ht="26.4">
      <c r="A972" s="75"/>
      <c r="B972" s="447" t="s">
        <v>11</v>
      </c>
      <c r="C972" s="688">
        <v>1318860</v>
      </c>
      <c r="D972" s="908">
        <f t="shared" si="14"/>
        <v>-1318860</v>
      </c>
      <c r="E972" s="448"/>
      <c r="F972" s="1522"/>
      <c r="G972" s="1524"/>
      <c r="H972" s="3320"/>
      <c r="I972" s="86"/>
    </row>
    <row r="973" spans="1:9" s="77" customFormat="1">
      <c r="A973" s="75"/>
      <c r="B973" s="400" t="s">
        <v>28</v>
      </c>
      <c r="C973" s="688">
        <v>1318860</v>
      </c>
      <c r="D973" s="707">
        <f t="shared" si="14"/>
        <v>-1318860</v>
      </c>
      <c r="E973" s="448"/>
      <c r="F973" s="1522"/>
      <c r="G973" s="1524"/>
      <c r="H973" s="3320"/>
      <c r="I973" s="86"/>
    </row>
    <row r="974" spans="1:9" s="77" customFormat="1">
      <c r="A974" s="75"/>
      <c r="B974" s="446" t="s">
        <v>2</v>
      </c>
      <c r="C974" s="688">
        <v>1318860</v>
      </c>
      <c r="D974" s="908">
        <f t="shared" si="14"/>
        <v>-1318860</v>
      </c>
      <c r="E974" s="448"/>
      <c r="F974" s="1522"/>
      <c r="G974" s="1524"/>
      <c r="H974" s="3320"/>
      <c r="I974" s="86"/>
    </row>
    <row r="975" spans="1:9" s="77" customFormat="1">
      <c r="A975" s="75"/>
      <c r="B975" s="447" t="s">
        <v>16</v>
      </c>
      <c r="C975" s="688">
        <v>1318860</v>
      </c>
      <c r="D975" s="908">
        <f t="shared" si="14"/>
        <v>-1318860</v>
      </c>
      <c r="E975" s="448"/>
      <c r="F975" s="1522"/>
      <c r="G975" s="1524"/>
      <c r="H975" s="3320"/>
      <c r="I975" s="86"/>
    </row>
    <row r="976" spans="1:9" s="77" customFormat="1">
      <c r="A976" s="75"/>
      <c r="B976" s="448" t="s">
        <v>17</v>
      </c>
      <c r="C976" s="688">
        <v>1318860</v>
      </c>
      <c r="D976" s="908">
        <v>-1318860</v>
      </c>
      <c r="E976" s="448"/>
      <c r="F976" s="1522"/>
      <c r="G976" s="1524"/>
      <c r="H976" s="3320"/>
      <c r="I976" s="86"/>
    </row>
    <row r="977" spans="1:9" s="77" customFormat="1">
      <c r="A977" s="75"/>
      <c r="B977" s="410" t="s">
        <v>189</v>
      </c>
      <c r="C977" s="613"/>
      <c r="D977" s="1409"/>
      <c r="E977" s="448"/>
      <c r="F977" s="1522"/>
      <c r="G977" s="1524"/>
      <c r="H977" s="3320"/>
      <c r="I977" s="86"/>
    </row>
    <row r="978" spans="1:9" s="77" customFormat="1">
      <c r="A978" s="75"/>
      <c r="B978" s="400" t="s">
        <v>4</v>
      </c>
      <c r="C978" s="688">
        <v>1252426</v>
      </c>
      <c r="D978" s="707">
        <f t="shared" ref="D978:D983" si="15">D979</f>
        <v>-1252426</v>
      </c>
      <c r="E978" s="448"/>
      <c r="F978" s="1522"/>
      <c r="G978" s="1524"/>
      <c r="H978" s="3320"/>
      <c r="I978" s="86"/>
    </row>
    <row r="979" spans="1:9" s="77" customFormat="1">
      <c r="A979" s="75"/>
      <c r="B979" s="446" t="s">
        <v>10</v>
      </c>
      <c r="C979" s="688">
        <v>1252426</v>
      </c>
      <c r="D979" s="908">
        <f t="shared" si="15"/>
        <v>-1252426</v>
      </c>
      <c r="E979" s="448"/>
      <c r="F979" s="1522"/>
      <c r="G979" s="1524"/>
      <c r="H979" s="3320"/>
      <c r="I979" s="86"/>
    </row>
    <row r="980" spans="1:9" s="77" customFormat="1" ht="26.4">
      <c r="A980" s="75"/>
      <c r="B980" s="447" t="s">
        <v>11</v>
      </c>
      <c r="C980" s="688">
        <v>1252426</v>
      </c>
      <c r="D980" s="908">
        <f t="shared" si="15"/>
        <v>-1252426</v>
      </c>
      <c r="E980" s="448"/>
      <c r="F980" s="1522"/>
      <c r="G980" s="1524"/>
      <c r="H980" s="3320"/>
      <c r="I980" s="86"/>
    </row>
    <row r="981" spans="1:9" s="77" customFormat="1">
      <c r="A981" s="75"/>
      <c r="B981" s="400" t="s">
        <v>28</v>
      </c>
      <c r="C981" s="688">
        <v>1252426</v>
      </c>
      <c r="D981" s="707">
        <f t="shared" si="15"/>
        <v>-1252426</v>
      </c>
      <c r="E981" s="448"/>
      <c r="F981" s="1522"/>
      <c r="G981" s="1524"/>
      <c r="H981" s="3320"/>
      <c r="I981" s="86"/>
    </row>
    <row r="982" spans="1:9" s="77" customFormat="1">
      <c r="A982" s="75"/>
      <c r="B982" s="446" t="s">
        <v>2</v>
      </c>
      <c r="C982" s="688">
        <v>1252426</v>
      </c>
      <c r="D982" s="908">
        <f t="shared" si="15"/>
        <v>-1252426</v>
      </c>
      <c r="E982" s="448"/>
      <c r="F982" s="1522"/>
      <c r="G982" s="1524"/>
      <c r="H982" s="3320"/>
      <c r="I982" s="86"/>
    </row>
    <row r="983" spans="1:9" s="77" customFormat="1">
      <c r="A983" s="75"/>
      <c r="B983" s="447" t="s">
        <v>16</v>
      </c>
      <c r="C983" s="688">
        <v>1252426</v>
      </c>
      <c r="D983" s="908">
        <f t="shared" si="15"/>
        <v>-1252426</v>
      </c>
      <c r="E983" s="448"/>
      <c r="F983" s="1522"/>
      <c r="G983" s="1524"/>
      <c r="H983" s="3320"/>
      <c r="I983" s="86"/>
    </row>
    <row r="984" spans="1:9" s="77" customFormat="1">
      <c r="A984" s="75"/>
      <c r="B984" s="448" t="s">
        <v>17</v>
      </c>
      <c r="C984" s="688">
        <v>1252426</v>
      </c>
      <c r="D984" s="908">
        <v>-1252426</v>
      </c>
      <c r="E984" s="448"/>
      <c r="F984" s="1522"/>
      <c r="G984" s="1524"/>
      <c r="H984" s="3320"/>
      <c r="I984" s="86"/>
    </row>
    <row r="985" spans="1:9" s="77" customFormat="1">
      <c r="A985" s="75"/>
      <c r="B985" s="410" t="s">
        <v>594</v>
      </c>
      <c r="C985" s="688"/>
      <c r="D985" s="908"/>
      <c r="E985" s="448"/>
      <c r="F985" s="1522"/>
      <c r="G985" s="1524"/>
      <c r="H985" s="3320"/>
      <c r="I985" s="86"/>
    </row>
    <row r="986" spans="1:9" s="77" customFormat="1">
      <c r="A986" s="75"/>
      <c r="B986" s="400" t="s">
        <v>4</v>
      </c>
      <c r="C986" s="688">
        <v>10597677</v>
      </c>
      <c r="D986" s="688">
        <v>-10597677</v>
      </c>
      <c r="E986" s="448"/>
      <c r="F986" s="1522"/>
      <c r="G986" s="1524"/>
      <c r="H986" s="3320"/>
      <c r="I986" s="86"/>
    </row>
    <row r="987" spans="1:9" s="77" customFormat="1">
      <c r="A987" s="75"/>
      <c r="B987" s="446" t="s">
        <v>10</v>
      </c>
      <c r="C987" s="688">
        <v>10597677</v>
      </c>
      <c r="D987" s="688">
        <v>-10597677</v>
      </c>
      <c r="E987" s="448"/>
      <c r="F987" s="1522"/>
      <c r="G987" s="1524"/>
      <c r="H987" s="3320"/>
      <c r="I987" s="86"/>
    </row>
    <row r="988" spans="1:9" s="77" customFormat="1" ht="26.4">
      <c r="A988" s="75"/>
      <c r="B988" s="447" t="s">
        <v>11</v>
      </c>
      <c r="C988" s="688">
        <v>10597677</v>
      </c>
      <c r="D988" s="688">
        <v>-10597677</v>
      </c>
      <c r="E988" s="448"/>
      <c r="F988" s="1522"/>
      <c r="G988" s="1524"/>
      <c r="H988" s="3320"/>
      <c r="I988" s="86"/>
    </row>
    <row r="989" spans="1:9" s="77" customFormat="1">
      <c r="A989" s="75"/>
      <c r="B989" s="400" t="s">
        <v>28</v>
      </c>
      <c r="C989" s="688">
        <v>10597677</v>
      </c>
      <c r="D989" s="688">
        <v>-10597677</v>
      </c>
      <c r="E989" s="448"/>
      <c r="F989" s="1522"/>
      <c r="G989" s="1524"/>
      <c r="H989" s="3320"/>
      <c r="I989" s="86"/>
    </row>
    <row r="990" spans="1:9" s="77" customFormat="1">
      <c r="A990" s="75"/>
      <c r="B990" s="446" t="s">
        <v>2</v>
      </c>
      <c r="C990" s="688">
        <v>10597677</v>
      </c>
      <c r="D990" s="688">
        <v>-10597677</v>
      </c>
      <c r="E990" s="448"/>
      <c r="F990" s="1522"/>
      <c r="G990" s="1524"/>
      <c r="H990" s="3320"/>
      <c r="I990" s="86"/>
    </row>
    <row r="991" spans="1:9" s="77" customFormat="1">
      <c r="A991" s="75"/>
      <c r="B991" s="447" t="s">
        <v>16</v>
      </c>
      <c r="C991" s="688">
        <v>10597677</v>
      </c>
      <c r="D991" s="688">
        <v>-10597677</v>
      </c>
      <c r="E991" s="448"/>
      <c r="F991" s="1522"/>
      <c r="G991" s="1524"/>
      <c r="H991" s="3320"/>
      <c r="I991" s="86"/>
    </row>
    <row r="992" spans="1:9" s="77" customFormat="1">
      <c r="A992" s="75"/>
      <c r="B992" s="448" t="s">
        <v>17</v>
      </c>
      <c r="C992" s="688">
        <v>10597677</v>
      </c>
      <c r="D992" s="688">
        <v>-10597677</v>
      </c>
      <c r="E992" s="448"/>
      <c r="F992" s="1522"/>
      <c r="G992" s="1524"/>
      <c r="H992" s="3320"/>
      <c r="I992" s="86"/>
    </row>
    <row r="993" spans="1:9" s="77" customFormat="1">
      <c r="A993" s="75"/>
      <c r="B993" s="288" t="s">
        <v>437</v>
      </c>
      <c r="C993" s="613"/>
      <c r="D993" s="1409"/>
      <c r="E993" s="448"/>
      <c r="F993" s="1522"/>
      <c r="G993" s="1524"/>
      <c r="H993" s="3320"/>
      <c r="I993" s="86"/>
    </row>
    <row r="994" spans="1:9" s="77" customFormat="1">
      <c r="A994" s="75"/>
      <c r="B994" s="410" t="s">
        <v>87</v>
      </c>
      <c r="C994" s="613"/>
      <c r="D994" s="1409"/>
      <c r="E994" s="448"/>
      <c r="F994" s="1522"/>
      <c r="G994" s="1524"/>
      <c r="H994" s="3320"/>
      <c r="I994" s="86"/>
    </row>
    <row r="995" spans="1:9" s="77" customFormat="1">
      <c r="A995" s="75"/>
      <c r="B995" s="400" t="s">
        <v>4</v>
      </c>
      <c r="C995" s="688">
        <f>C996</f>
        <v>1254310</v>
      </c>
      <c r="D995" s="707">
        <f t="shared" ref="D995:D1000" si="16">D996</f>
        <v>-142287</v>
      </c>
      <c r="E995" s="448"/>
      <c r="F995" s="1522"/>
      <c r="G995" s="1524"/>
      <c r="H995" s="3320"/>
      <c r="I995" s="86"/>
    </row>
    <row r="996" spans="1:9" s="77" customFormat="1">
      <c r="A996" s="75"/>
      <c r="B996" s="446" t="s">
        <v>10</v>
      </c>
      <c r="C996" s="688">
        <f>C997</f>
        <v>1254310</v>
      </c>
      <c r="D996" s="908">
        <f t="shared" si="16"/>
        <v>-142287</v>
      </c>
      <c r="E996" s="448"/>
      <c r="F996" s="1522"/>
      <c r="G996" s="1524"/>
      <c r="H996" s="3320"/>
      <c r="I996" s="86"/>
    </row>
    <row r="997" spans="1:9" s="77" customFormat="1" ht="26.4">
      <c r="A997" s="75"/>
      <c r="B997" s="447" t="s">
        <v>11</v>
      </c>
      <c r="C997" s="688">
        <v>1254310</v>
      </c>
      <c r="D997" s="908">
        <f t="shared" si="16"/>
        <v>-142287</v>
      </c>
      <c r="E997" s="448"/>
      <c r="F997" s="1522"/>
      <c r="G997" s="1524"/>
      <c r="H997" s="3320"/>
      <c r="I997" s="86"/>
    </row>
    <row r="998" spans="1:9" s="77" customFormat="1">
      <c r="A998" s="75"/>
      <c r="B998" s="400" t="s">
        <v>28</v>
      </c>
      <c r="C998" s="688">
        <f>C999</f>
        <v>1254310</v>
      </c>
      <c r="D998" s="707">
        <f t="shared" si="16"/>
        <v>-142287</v>
      </c>
      <c r="E998" s="448"/>
      <c r="F998" s="1522"/>
      <c r="G998" s="1524"/>
      <c r="H998" s="3320"/>
      <c r="I998" s="86"/>
    </row>
    <row r="999" spans="1:9" s="77" customFormat="1">
      <c r="A999" s="75"/>
      <c r="B999" s="446" t="s">
        <v>2</v>
      </c>
      <c r="C999" s="688">
        <f>C1000</f>
        <v>1254310</v>
      </c>
      <c r="D999" s="908">
        <f t="shared" si="16"/>
        <v>-142287</v>
      </c>
      <c r="E999" s="448"/>
      <c r="F999" s="1522"/>
      <c r="G999" s="1524"/>
      <c r="H999" s="3320"/>
      <c r="I999" s="86"/>
    </row>
    <row r="1000" spans="1:9" s="77" customFormat="1">
      <c r="A1000" s="75"/>
      <c r="B1000" s="447" t="s">
        <v>16</v>
      </c>
      <c r="C1000" s="688">
        <f>C1001</f>
        <v>1254310</v>
      </c>
      <c r="D1000" s="908">
        <f t="shared" si="16"/>
        <v>-142287</v>
      </c>
      <c r="E1000" s="448"/>
      <c r="F1000" s="1522"/>
      <c r="G1000" s="1524"/>
      <c r="H1000" s="3320"/>
      <c r="I1000" s="86"/>
    </row>
    <row r="1001" spans="1:9" s="77" customFormat="1">
      <c r="A1001" s="75"/>
      <c r="B1001" s="448" t="s">
        <v>17</v>
      </c>
      <c r="C1001" s="688">
        <v>1254310</v>
      </c>
      <c r="D1001" s="908">
        <v>-142287</v>
      </c>
      <c r="E1001" s="448"/>
      <c r="F1001" s="1522"/>
      <c r="G1001" s="1524"/>
      <c r="H1001" s="3320"/>
      <c r="I1001" s="86"/>
    </row>
    <row r="1002" spans="1:9" s="77" customFormat="1">
      <c r="A1002" s="75"/>
      <c r="B1002" s="288" t="s">
        <v>438</v>
      </c>
      <c r="C1002" s="613"/>
      <c r="D1002" s="1409"/>
      <c r="E1002" s="448"/>
      <c r="F1002" s="1522"/>
      <c r="G1002" s="1524"/>
      <c r="H1002" s="3320"/>
      <c r="I1002" s="86"/>
    </row>
    <row r="1003" spans="1:9" s="77" customFormat="1">
      <c r="A1003" s="75"/>
      <c r="B1003" s="410" t="s">
        <v>87</v>
      </c>
      <c r="C1003" s="613"/>
      <c r="D1003" s="1409"/>
      <c r="E1003" s="448"/>
      <c r="F1003" s="1522"/>
      <c r="G1003" s="1524"/>
      <c r="H1003" s="3320"/>
      <c r="I1003" s="86"/>
    </row>
    <row r="1004" spans="1:9" s="77" customFormat="1">
      <c r="A1004" s="75"/>
      <c r="B1004" s="400" t="s">
        <v>4</v>
      </c>
      <c r="C1004" s="688">
        <f>C1005</f>
        <v>627733</v>
      </c>
      <c r="D1004" s="707">
        <f t="shared" ref="D1004:D1009" si="17">D1005</f>
        <v>-142287</v>
      </c>
      <c r="E1004" s="448"/>
      <c r="F1004" s="1522"/>
      <c r="G1004" s="1524"/>
      <c r="H1004" s="3320"/>
      <c r="I1004" s="86"/>
    </row>
    <row r="1005" spans="1:9" s="77" customFormat="1">
      <c r="A1005" s="75"/>
      <c r="B1005" s="446" t="s">
        <v>10</v>
      </c>
      <c r="C1005" s="688">
        <f>C1006</f>
        <v>627733</v>
      </c>
      <c r="D1005" s="908">
        <f t="shared" si="17"/>
        <v>-142287</v>
      </c>
      <c r="E1005" s="448"/>
      <c r="F1005" s="1522"/>
      <c r="G1005" s="1524"/>
      <c r="H1005" s="3320"/>
      <c r="I1005" s="86"/>
    </row>
    <row r="1006" spans="1:9" s="77" customFormat="1" ht="26.4">
      <c r="A1006" s="75"/>
      <c r="B1006" s="447" t="s">
        <v>11</v>
      </c>
      <c r="C1006" s="688">
        <v>627733</v>
      </c>
      <c r="D1006" s="908">
        <f t="shared" si="17"/>
        <v>-142287</v>
      </c>
      <c r="E1006" s="448"/>
      <c r="F1006" s="1522"/>
      <c r="G1006" s="1524"/>
      <c r="H1006" s="3320"/>
      <c r="I1006" s="86"/>
    </row>
    <row r="1007" spans="1:9" s="77" customFormat="1">
      <c r="A1007" s="75"/>
      <c r="B1007" s="400" t="s">
        <v>28</v>
      </c>
      <c r="C1007" s="688">
        <f>C1008</f>
        <v>627733</v>
      </c>
      <c r="D1007" s="707">
        <f t="shared" si="17"/>
        <v>-142287</v>
      </c>
      <c r="E1007" s="448"/>
      <c r="F1007" s="1522"/>
      <c r="G1007" s="1524"/>
      <c r="H1007" s="3320"/>
      <c r="I1007" s="86"/>
    </row>
    <row r="1008" spans="1:9" s="77" customFormat="1">
      <c r="A1008" s="75"/>
      <c r="B1008" s="446" t="s">
        <v>2</v>
      </c>
      <c r="C1008" s="688">
        <f>C1009</f>
        <v>627733</v>
      </c>
      <c r="D1008" s="908">
        <f t="shared" si="17"/>
        <v>-142287</v>
      </c>
      <c r="E1008" s="448"/>
      <c r="F1008" s="1522"/>
      <c r="G1008" s="1524"/>
      <c r="H1008" s="3320"/>
      <c r="I1008" s="86"/>
    </row>
    <row r="1009" spans="1:9" s="77" customFormat="1">
      <c r="A1009" s="75"/>
      <c r="B1009" s="447" t="s">
        <v>16</v>
      </c>
      <c r="C1009" s="688">
        <f>C1010</f>
        <v>627733</v>
      </c>
      <c r="D1009" s="908">
        <f t="shared" si="17"/>
        <v>-142287</v>
      </c>
      <c r="E1009" s="448"/>
      <c r="F1009" s="1522"/>
      <c r="G1009" s="1524"/>
      <c r="H1009" s="3320"/>
      <c r="I1009" s="86"/>
    </row>
    <row r="1010" spans="1:9" s="77" customFormat="1">
      <c r="A1010" s="75"/>
      <c r="B1010" s="448" t="s">
        <v>17</v>
      </c>
      <c r="C1010" s="688">
        <v>627733</v>
      </c>
      <c r="D1010" s="908">
        <v>-142287</v>
      </c>
      <c r="E1010" s="448"/>
      <c r="F1010" s="1522"/>
      <c r="G1010" s="1524"/>
      <c r="H1010" s="3320"/>
      <c r="I1010" s="86"/>
    </row>
    <row r="1011" spans="1:9" s="77" customFormat="1">
      <c r="A1011" s="75"/>
      <c r="B1011" s="288" t="s">
        <v>439</v>
      </c>
      <c r="C1011" s="613"/>
      <c r="D1011" s="1409"/>
      <c r="E1011" s="448"/>
      <c r="F1011" s="1522"/>
      <c r="G1011" s="1524"/>
      <c r="H1011" s="3320"/>
      <c r="I1011" s="86"/>
    </row>
    <row r="1012" spans="1:9" s="77" customFormat="1">
      <c r="A1012" s="75"/>
      <c r="B1012" s="410" t="s">
        <v>87</v>
      </c>
      <c r="C1012" s="613"/>
      <c r="D1012" s="1409"/>
      <c r="E1012" s="448"/>
      <c r="F1012" s="1522"/>
      <c r="G1012" s="1524"/>
      <c r="H1012" s="3320"/>
      <c r="I1012" s="86"/>
    </row>
    <row r="1013" spans="1:9" s="77" customFormat="1">
      <c r="A1013" s="75"/>
      <c r="B1013" s="400" t="s">
        <v>4</v>
      </c>
      <c r="C1013" s="688">
        <f>C1014</f>
        <v>614378</v>
      </c>
      <c r="D1013" s="707">
        <f t="shared" ref="D1013:D1018" si="18">D1014</f>
        <v>-142287</v>
      </c>
      <c r="E1013" s="448"/>
      <c r="F1013" s="1522"/>
      <c r="G1013" s="1524"/>
      <c r="H1013" s="3320"/>
      <c r="I1013" s="86"/>
    </row>
    <row r="1014" spans="1:9" s="77" customFormat="1">
      <c r="A1014" s="75"/>
      <c r="B1014" s="446" t="s">
        <v>10</v>
      </c>
      <c r="C1014" s="688">
        <f>C1015</f>
        <v>614378</v>
      </c>
      <c r="D1014" s="908">
        <f t="shared" si="18"/>
        <v>-142287</v>
      </c>
      <c r="E1014" s="448"/>
      <c r="F1014" s="1522"/>
      <c r="G1014" s="1524"/>
      <c r="H1014" s="3320"/>
      <c r="I1014" s="86"/>
    </row>
    <row r="1015" spans="1:9" s="77" customFormat="1" ht="26.4">
      <c r="A1015" s="75"/>
      <c r="B1015" s="447" t="s">
        <v>11</v>
      </c>
      <c r="C1015" s="688">
        <v>614378</v>
      </c>
      <c r="D1015" s="908">
        <f t="shared" si="18"/>
        <v>-142287</v>
      </c>
      <c r="E1015" s="448"/>
      <c r="F1015" s="1522"/>
      <c r="G1015" s="1524"/>
      <c r="H1015" s="3320"/>
      <c r="I1015" s="86"/>
    </row>
    <row r="1016" spans="1:9" s="77" customFormat="1">
      <c r="A1016" s="75"/>
      <c r="B1016" s="400" t="s">
        <v>28</v>
      </c>
      <c r="C1016" s="688">
        <f>C1017</f>
        <v>614378</v>
      </c>
      <c r="D1016" s="707">
        <f t="shared" si="18"/>
        <v>-142287</v>
      </c>
      <c r="E1016" s="448"/>
      <c r="F1016" s="1522"/>
      <c r="G1016" s="1524"/>
      <c r="H1016" s="3320"/>
      <c r="I1016" s="86"/>
    </row>
    <row r="1017" spans="1:9" s="77" customFormat="1">
      <c r="A1017" s="75"/>
      <c r="B1017" s="446" t="s">
        <v>2</v>
      </c>
      <c r="C1017" s="688">
        <f>C1018</f>
        <v>614378</v>
      </c>
      <c r="D1017" s="908">
        <f t="shared" si="18"/>
        <v>-142287</v>
      </c>
      <c r="E1017" s="448"/>
      <c r="F1017" s="1522"/>
      <c r="G1017" s="1524"/>
      <c r="H1017" s="3320"/>
      <c r="I1017" s="86"/>
    </row>
    <row r="1018" spans="1:9" s="77" customFormat="1">
      <c r="A1018" s="75"/>
      <c r="B1018" s="447" t="s">
        <v>16</v>
      </c>
      <c r="C1018" s="688">
        <f>C1019</f>
        <v>614378</v>
      </c>
      <c r="D1018" s="908">
        <f t="shared" si="18"/>
        <v>-142287</v>
      </c>
      <c r="E1018" s="448"/>
      <c r="F1018" s="1522"/>
      <c r="G1018" s="1524"/>
      <c r="H1018" s="3320"/>
      <c r="I1018" s="86"/>
    </row>
    <row r="1019" spans="1:9" s="77" customFormat="1">
      <c r="A1019" s="75"/>
      <c r="B1019" s="448" t="s">
        <v>17</v>
      </c>
      <c r="C1019" s="688">
        <v>614378</v>
      </c>
      <c r="D1019" s="908">
        <v>-142287</v>
      </c>
      <c r="E1019" s="448"/>
      <c r="F1019" s="1522"/>
      <c r="G1019" s="1524"/>
      <c r="H1019" s="3320"/>
      <c r="I1019" s="86"/>
    </row>
    <row r="1020" spans="1:9" s="77" customFormat="1" ht="26.4">
      <c r="A1020" s="75"/>
      <c r="B1020" s="288" t="s">
        <v>440</v>
      </c>
      <c r="C1020" s="613"/>
      <c r="D1020" s="1409"/>
      <c r="E1020" s="448"/>
      <c r="F1020" s="1522"/>
      <c r="G1020" s="1524"/>
      <c r="H1020" s="3320"/>
      <c r="I1020" s="86"/>
    </row>
    <row r="1021" spans="1:9" s="77" customFormat="1">
      <c r="A1021" s="75"/>
      <c r="B1021" s="410" t="s">
        <v>87</v>
      </c>
      <c r="C1021" s="613"/>
      <c r="D1021" s="1409"/>
      <c r="E1021" s="448"/>
      <c r="F1021" s="1522"/>
      <c r="G1021" s="1524"/>
      <c r="H1021" s="3320"/>
      <c r="I1021" s="86"/>
    </row>
    <row r="1022" spans="1:9" s="77" customFormat="1">
      <c r="A1022" s="75"/>
      <c r="B1022" s="400" t="s">
        <v>4</v>
      </c>
      <c r="C1022" s="688">
        <f>C1023</f>
        <v>420696</v>
      </c>
      <c r="D1022" s="707">
        <f t="shared" ref="D1022:D1027" si="19">D1023</f>
        <v>-210348</v>
      </c>
      <c r="E1022" s="448"/>
      <c r="F1022" s="1522"/>
      <c r="G1022" s="1524"/>
      <c r="H1022" s="3320"/>
      <c r="I1022" s="86"/>
    </row>
    <row r="1023" spans="1:9" s="77" customFormat="1">
      <c r="A1023" s="75"/>
      <c r="B1023" s="446" t="s">
        <v>10</v>
      </c>
      <c r="C1023" s="688">
        <f>C1024</f>
        <v>420696</v>
      </c>
      <c r="D1023" s="908">
        <f t="shared" si="19"/>
        <v>-210348</v>
      </c>
      <c r="E1023" s="448"/>
      <c r="F1023" s="1522"/>
      <c r="G1023" s="1524"/>
      <c r="H1023" s="3320"/>
      <c r="I1023" s="86"/>
    </row>
    <row r="1024" spans="1:9" s="77" customFormat="1" ht="26.4">
      <c r="A1024" s="75"/>
      <c r="B1024" s="447" t="s">
        <v>11</v>
      </c>
      <c r="C1024" s="688">
        <v>420696</v>
      </c>
      <c r="D1024" s="908">
        <f t="shared" si="19"/>
        <v>-210348</v>
      </c>
      <c r="E1024" s="448"/>
      <c r="F1024" s="1522"/>
      <c r="G1024" s="1524"/>
      <c r="H1024" s="3320"/>
      <c r="I1024" s="86"/>
    </row>
    <row r="1025" spans="1:9" s="77" customFormat="1">
      <c r="A1025" s="75"/>
      <c r="B1025" s="400" t="s">
        <v>28</v>
      </c>
      <c r="C1025" s="688">
        <f>C1026</f>
        <v>420696</v>
      </c>
      <c r="D1025" s="707">
        <f t="shared" si="19"/>
        <v>-210348</v>
      </c>
      <c r="E1025" s="448"/>
      <c r="F1025" s="1522"/>
      <c r="G1025" s="1524"/>
      <c r="H1025" s="3320"/>
      <c r="I1025" s="86"/>
    </row>
    <row r="1026" spans="1:9" s="77" customFormat="1">
      <c r="A1026" s="75"/>
      <c r="B1026" s="446" t="s">
        <v>2</v>
      </c>
      <c r="C1026" s="688">
        <f>C1027</f>
        <v>420696</v>
      </c>
      <c r="D1026" s="908">
        <f t="shared" si="19"/>
        <v>-210348</v>
      </c>
      <c r="E1026" s="448"/>
      <c r="F1026" s="1522"/>
      <c r="G1026" s="1524"/>
      <c r="H1026" s="3320"/>
      <c r="I1026" s="86"/>
    </row>
    <row r="1027" spans="1:9" s="77" customFormat="1">
      <c r="A1027" s="75"/>
      <c r="B1027" s="447" t="s">
        <v>16</v>
      </c>
      <c r="C1027" s="688">
        <f>C1028</f>
        <v>420696</v>
      </c>
      <c r="D1027" s="908">
        <f t="shared" si="19"/>
        <v>-210348</v>
      </c>
      <c r="E1027" s="448"/>
      <c r="F1027" s="1522"/>
      <c r="G1027" s="1524"/>
      <c r="H1027" s="3320"/>
      <c r="I1027" s="86"/>
    </row>
    <row r="1028" spans="1:9" s="77" customFormat="1">
      <c r="A1028" s="75"/>
      <c r="B1028" s="448" t="s">
        <v>17</v>
      </c>
      <c r="C1028" s="688">
        <v>420696</v>
      </c>
      <c r="D1028" s="908">
        <v>-210348</v>
      </c>
      <c r="E1028" s="448"/>
      <c r="F1028" s="1522"/>
      <c r="G1028" s="1524"/>
      <c r="H1028" s="3320"/>
      <c r="I1028" s="86"/>
    </row>
    <row r="1029" spans="1:9" s="77" customFormat="1">
      <c r="A1029" s="75"/>
      <c r="B1029" s="288" t="s">
        <v>441</v>
      </c>
      <c r="C1029" s="613"/>
      <c r="D1029" s="1409"/>
      <c r="E1029" s="448"/>
      <c r="F1029" s="1522"/>
      <c r="G1029" s="1524"/>
      <c r="H1029" s="3320"/>
      <c r="I1029" s="86"/>
    </row>
    <row r="1030" spans="1:9" s="77" customFormat="1">
      <c r="A1030" s="75"/>
      <c r="B1030" s="410" t="s">
        <v>87</v>
      </c>
      <c r="C1030" s="613"/>
      <c r="D1030" s="1409"/>
      <c r="E1030" s="448"/>
      <c r="F1030" s="1522"/>
      <c r="G1030" s="1524"/>
      <c r="H1030" s="3320"/>
      <c r="I1030" s="86"/>
    </row>
    <row r="1031" spans="1:9" s="77" customFormat="1">
      <c r="A1031" s="75"/>
      <c r="B1031" s="400" t="s">
        <v>4</v>
      </c>
      <c r="C1031" s="688">
        <f>C1032</f>
        <v>845062</v>
      </c>
      <c r="D1031" s="707">
        <f t="shared" ref="D1031:D1036" si="20">D1032</f>
        <v>-269647</v>
      </c>
      <c r="E1031" s="448"/>
      <c r="F1031" s="1522"/>
      <c r="G1031" s="1524"/>
      <c r="H1031" s="3320"/>
      <c r="I1031" s="86"/>
    </row>
    <row r="1032" spans="1:9" s="77" customFormat="1">
      <c r="A1032" s="75"/>
      <c r="B1032" s="446" t="s">
        <v>10</v>
      </c>
      <c r="C1032" s="688">
        <f>C1033</f>
        <v>845062</v>
      </c>
      <c r="D1032" s="908">
        <f t="shared" si="20"/>
        <v>-269647</v>
      </c>
      <c r="E1032" s="448"/>
      <c r="F1032" s="1522"/>
      <c r="G1032" s="1524"/>
      <c r="H1032" s="3320"/>
      <c r="I1032" s="86"/>
    </row>
    <row r="1033" spans="1:9" s="77" customFormat="1" ht="26.4">
      <c r="A1033" s="75"/>
      <c r="B1033" s="447" t="s">
        <v>11</v>
      </c>
      <c r="C1033" s="688">
        <v>845062</v>
      </c>
      <c r="D1033" s="908">
        <f t="shared" si="20"/>
        <v>-269647</v>
      </c>
      <c r="E1033" s="448"/>
      <c r="F1033" s="1522"/>
      <c r="G1033" s="1524"/>
      <c r="H1033" s="3320"/>
      <c r="I1033" s="86"/>
    </row>
    <row r="1034" spans="1:9" s="77" customFormat="1">
      <c r="A1034" s="75"/>
      <c r="B1034" s="400" t="s">
        <v>28</v>
      </c>
      <c r="C1034" s="688">
        <f>C1035</f>
        <v>845062</v>
      </c>
      <c r="D1034" s="707">
        <f t="shared" si="20"/>
        <v>-269647</v>
      </c>
      <c r="E1034" s="448"/>
      <c r="F1034" s="1522"/>
      <c r="G1034" s="1524"/>
      <c r="H1034" s="3320"/>
      <c r="I1034" s="86"/>
    </row>
    <row r="1035" spans="1:9" s="77" customFormat="1">
      <c r="A1035" s="75"/>
      <c r="B1035" s="446" t="s">
        <v>2</v>
      </c>
      <c r="C1035" s="688">
        <f>C1036</f>
        <v>845062</v>
      </c>
      <c r="D1035" s="908">
        <f t="shared" si="20"/>
        <v>-269647</v>
      </c>
      <c r="E1035" s="448"/>
      <c r="F1035" s="1522"/>
      <c r="G1035" s="1524"/>
      <c r="H1035" s="3320"/>
      <c r="I1035" s="86"/>
    </row>
    <row r="1036" spans="1:9" s="77" customFormat="1">
      <c r="A1036" s="75"/>
      <c r="B1036" s="447" t="s">
        <v>16</v>
      </c>
      <c r="C1036" s="688">
        <f>C1037</f>
        <v>845062</v>
      </c>
      <c r="D1036" s="908">
        <f t="shared" si="20"/>
        <v>-269647</v>
      </c>
      <c r="E1036" s="448"/>
      <c r="F1036" s="1522"/>
      <c r="G1036" s="1524"/>
      <c r="H1036" s="3320"/>
      <c r="I1036" s="86"/>
    </row>
    <row r="1037" spans="1:9" s="77" customFormat="1">
      <c r="A1037" s="75"/>
      <c r="B1037" s="448" t="s">
        <v>17</v>
      </c>
      <c r="C1037" s="688">
        <v>845062</v>
      </c>
      <c r="D1037" s="908">
        <v>-269647</v>
      </c>
      <c r="E1037" s="448"/>
      <c r="F1037" s="1522"/>
      <c r="G1037" s="1524"/>
      <c r="H1037" s="3320"/>
      <c r="I1037" s="86"/>
    </row>
    <row r="1038" spans="1:9" s="77" customFormat="1">
      <c r="A1038" s="75"/>
      <c r="B1038" s="288" t="s">
        <v>442</v>
      </c>
      <c r="C1038" s="613"/>
      <c r="D1038" s="1409"/>
      <c r="E1038" s="448"/>
      <c r="F1038" s="1522"/>
      <c r="G1038" s="1524"/>
      <c r="H1038" s="3320"/>
      <c r="I1038" s="86"/>
    </row>
    <row r="1039" spans="1:9" s="77" customFormat="1">
      <c r="A1039" s="75"/>
      <c r="B1039" s="410" t="s">
        <v>87</v>
      </c>
      <c r="C1039" s="613"/>
      <c r="D1039" s="1409"/>
      <c r="E1039" s="448"/>
      <c r="F1039" s="1522"/>
      <c r="G1039" s="1524"/>
      <c r="H1039" s="3320"/>
      <c r="I1039" s="86"/>
    </row>
    <row r="1040" spans="1:9" s="77" customFormat="1">
      <c r="A1040" s="75"/>
      <c r="B1040" s="400" t="s">
        <v>4</v>
      </c>
      <c r="C1040" s="688">
        <f>C1041</f>
        <v>702662</v>
      </c>
      <c r="D1040" s="707">
        <f t="shared" ref="D1040:D1045" si="21">D1041</f>
        <v>-351331</v>
      </c>
      <c r="E1040" s="448"/>
      <c r="F1040" s="1522"/>
      <c r="G1040" s="1524"/>
      <c r="H1040" s="3320"/>
      <c r="I1040" s="86"/>
    </row>
    <row r="1041" spans="1:9" s="77" customFormat="1">
      <c r="A1041" s="75"/>
      <c r="B1041" s="446" t="s">
        <v>10</v>
      </c>
      <c r="C1041" s="688">
        <f>C1042</f>
        <v>702662</v>
      </c>
      <c r="D1041" s="908">
        <f t="shared" si="21"/>
        <v>-351331</v>
      </c>
      <c r="E1041" s="448"/>
      <c r="F1041" s="1522"/>
      <c r="G1041" s="1524"/>
      <c r="H1041" s="3320"/>
      <c r="I1041" s="86"/>
    </row>
    <row r="1042" spans="1:9" s="77" customFormat="1" ht="26.4">
      <c r="A1042" s="75"/>
      <c r="B1042" s="447" t="s">
        <v>11</v>
      </c>
      <c r="C1042" s="688">
        <v>702662</v>
      </c>
      <c r="D1042" s="908">
        <f t="shared" si="21"/>
        <v>-351331</v>
      </c>
      <c r="E1042" s="448"/>
      <c r="F1042" s="1522"/>
      <c r="G1042" s="1524"/>
      <c r="H1042" s="3320"/>
      <c r="I1042" s="86"/>
    </row>
    <row r="1043" spans="1:9" s="77" customFormat="1">
      <c r="A1043" s="75"/>
      <c r="B1043" s="400" t="s">
        <v>28</v>
      </c>
      <c r="C1043" s="688">
        <f>C1044</f>
        <v>702662</v>
      </c>
      <c r="D1043" s="707">
        <f t="shared" si="21"/>
        <v>-351331</v>
      </c>
      <c r="E1043" s="448"/>
      <c r="F1043" s="1522"/>
      <c r="G1043" s="1524"/>
      <c r="H1043" s="3320"/>
      <c r="I1043" s="86"/>
    </row>
    <row r="1044" spans="1:9" s="77" customFormat="1">
      <c r="A1044" s="75"/>
      <c r="B1044" s="446" t="s">
        <v>2</v>
      </c>
      <c r="C1044" s="688">
        <f>C1045</f>
        <v>702662</v>
      </c>
      <c r="D1044" s="908">
        <f t="shared" si="21"/>
        <v>-351331</v>
      </c>
      <c r="E1044" s="448"/>
      <c r="F1044" s="1522"/>
      <c r="G1044" s="1524"/>
      <c r="H1044" s="3320"/>
      <c r="I1044" s="86"/>
    </row>
    <row r="1045" spans="1:9" s="77" customFormat="1">
      <c r="A1045" s="75"/>
      <c r="B1045" s="447" t="s">
        <v>16</v>
      </c>
      <c r="C1045" s="688">
        <f>C1046</f>
        <v>702662</v>
      </c>
      <c r="D1045" s="908">
        <f t="shared" si="21"/>
        <v>-351331</v>
      </c>
      <c r="E1045" s="448"/>
      <c r="F1045" s="1522"/>
      <c r="G1045" s="1524"/>
      <c r="H1045" s="3320"/>
      <c r="I1045" s="86"/>
    </row>
    <row r="1046" spans="1:9" s="77" customFormat="1">
      <c r="A1046" s="75"/>
      <c r="B1046" s="448" t="s">
        <v>17</v>
      </c>
      <c r="C1046" s="688">
        <v>702662</v>
      </c>
      <c r="D1046" s="908">
        <v>-351331</v>
      </c>
      <c r="E1046" s="448"/>
      <c r="F1046" s="1522"/>
      <c r="G1046" s="1524"/>
      <c r="H1046" s="3320"/>
      <c r="I1046" s="86"/>
    </row>
    <row r="1047" spans="1:9" s="77" customFormat="1" ht="26.4">
      <c r="A1047" s="75"/>
      <c r="B1047" s="288" t="s">
        <v>443</v>
      </c>
      <c r="C1047" s="613"/>
      <c r="D1047" s="1409"/>
      <c r="E1047" s="448"/>
      <c r="F1047" s="1522"/>
      <c r="G1047" s="1524"/>
      <c r="H1047" s="3320"/>
      <c r="I1047" s="86"/>
    </row>
    <row r="1048" spans="1:9" s="77" customFormat="1">
      <c r="A1048" s="75"/>
      <c r="B1048" s="410" t="s">
        <v>87</v>
      </c>
      <c r="C1048" s="613"/>
      <c r="D1048" s="1409"/>
      <c r="E1048" s="448"/>
      <c r="F1048" s="1522"/>
      <c r="G1048" s="1524"/>
      <c r="H1048" s="3320"/>
      <c r="I1048" s="86"/>
    </row>
    <row r="1049" spans="1:9" s="77" customFormat="1">
      <c r="A1049" s="75"/>
      <c r="B1049" s="400" t="s">
        <v>4</v>
      </c>
      <c r="C1049" s="688">
        <f>C1050</f>
        <v>110190</v>
      </c>
      <c r="D1049" s="707">
        <f t="shared" ref="D1049:D1054" si="22">D1050</f>
        <v>-55095</v>
      </c>
      <c r="E1049" s="448"/>
      <c r="F1049" s="1522"/>
      <c r="G1049" s="1524"/>
      <c r="H1049" s="3320"/>
      <c r="I1049" s="86"/>
    </row>
    <row r="1050" spans="1:9" s="77" customFormat="1">
      <c r="A1050" s="75"/>
      <c r="B1050" s="446" t="s">
        <v>10</v>
      </c>
      <c r="C1050" s="688">
        <f>C1051</f>
        <v>110190</v>
      </c>
      <c r="D1050" s="908">
        <f t="shared" si="22"/>
        <v>-55095</v>
      </c>
      <c r="E1050" s="448"/>
      <c r="F1050" s="1522"/>
      <c r="G1050" s="1524"/>
      <c r="H1050" s="3320"/>
      <c r="I1050" s="86"/>
    </row>
    <row r="1051" spans="1:9" s="77" customFormat="1" ht="26.4">
      <c r="A1051" s="75"/>
      <c r="B1051" s="447" t="s">
        <v>11</v>
      </c>
      <c r="C1051" s="688">
        <v>110190</v>
      </c>
      <c r="D1051" s="908">
        <f t="shared" si="22"/>
        <v>-55095</v>
      </c>
      <c r="E1051" s="448"/>
      <c r="F1051" s="1522"/>
      <c r="G1051" s="1524"/>
      <c r="H1051" s="3320"/>
      <c r="I1051" s="86"/>
    </row>
    <row r="1052" spans="1:9" s="77" customFormat="1">
      <c r="A1052" s="75"/>
      <c r="B1052" s="400" t="s">
        <v>28</v>
      </c>
      <c r="C1052" s="688">
        <f>C1053</f>
        <v>110190</v>
      </c>
      <c r="D1052" s="707">
        <f t="shared" si="22"/>
        <v>-55095</v>
      </c>
      <c r="E1052" s="448"/>
      <c r="F1052" s="1522"/>
      <c r="G1052" s="1524"/>
      <c r="H1052" s="3320"/>
      <c r="I1052" s="86"/>
    </row>
    <row r="1053" spans="1:9" s="77" customFormat="1">
      <c r="A1053" s="75"/>
      <c r="B1053" s="446" t="s">
        <v>2</v>
      </c>
      <c r="C1053" s="688">
        <f>C1054</f>
        <v>110190</v>
      </c>
      <c r="D1053" s="908">
        <f t="shared" si="22"/>
        <v>-55095</v>
      </c>
      <c r="E1053" s="448"/>
      <c r="F1053" s="1522"/>
      <c r="G1053" s="1524"/>
      <c r="H1053" s="3320"/>
      <c r="I1053" s="86"/>
    </row>
    <row r="1054" spans="1:9" s="77" customFormat="1">
      <c r="A1054" s="75"/>
      <c r="B1054" s="447" t="s">
        <v>16</v>
      </c>
      <c r="C1054" s="688">
        <f>C1055</f>
        <v>110190</v>
      </c>
      <c r="D1054" s="908">
        <f t="shared" si="22"/>
        <v>-55095</v>
      </c>
      <c r="E1054" s="448"/>
      <c r="F1054" s="1522"/>
      <c r="G1054" s="1524"/>
      <c r="H1054" s="3320"/>
      <c r="I1054" s="86"/>
    </row>
    <row r="1055" spans="1:9" s="77" customFormat="1">
      <c r="A1055" s="75"/>
      <c r="B1055" s="448" t="s">
        <v>17</v>
      </c>
      <c r="C1055" s="688">
        <v>110190</v>
      </c>
      <c r="D1055" s="908">
        <v>-55095</v>
      </c>
      <c r="E1055" s="448"/>
      <c r="F1055" s="1522"/>
      <c r="G1055" s="1524"/>
      <c r="H1055" s="3320"/>
      <c r="I1055" s="86"/>
    </row>
    <row r="1056" spans="1:9" s="77" customFormat="1" ht="26.4">
      <c r="A1056" s="75"/>
      <c r="B1056" s="288" t="s">
        <v>444</v>
      </c>
      <c r="C1056" s="613"/>
      <c r="D1056" s="1409"/>
      <c r="E1056" s="448"/>
      <c r="F1056" s="1522"/>
      <c r="G1056" s="1524"/>
      <c r="H1056" s="3320"/>
      <c r="I1056" s="86"/>
    </row>
    <row r="1057" spans="1:9" s="77" customFormat="1" ht="12.75" customHeight="1">
      <c r="A1057" s="75"/>
      <c r="B1057" s="410" t="s">
        <v>87</v>
      </c>
      <c r="C1057" s="613"/>
      <c r="D1057" s="1409"/>
      <c r="E1057" s="448"/>
      <c r="F1057" s="1522"/>
      <c r="G1057" s="1524"/>
      <c r="H1057" s="3320"/>
      <c r="I1057" s="86"/>
    </row>
    <row r="1058" spans="1:9" s="77" customFormat="1">
      <c r="A1058" s="75"/>
      <c r="B1058" s="400" t="s">
        <v>4</v>
      </c>
      <c r="C1058" s="688">
        <f>C1059</f>
        <v>543261</v>
      </c>
      <c r="D1058" s="707">
        <f t="shared" ref="D1058:D1063" si="23">D1059</f>
        <v>-271631</v>
      </c>
      <c r="E1058" s="448"/>
      <c r="F1058" s="1522"/>
      <c r="G1058" s="1524"/>
      <c r="H1058" s="3320"/>
      <c r="I1058" s="86"/>
    </row>
    <row r="1059" spans="1:9" s="77" customFormat="1">
      <c r="A1059" s="75"/>
      <c r="B1059" s="446" t="s">
        <v>10</v>
      </c>
      <c r="C1059" s="688">
        <f>C1060</f>
        <v>543261</v>
      </c>
      <c r="D1059" s="908">
        <f t="shared" si="23"/>
        <v>-271631</v>
      </c>
      <c r="E1059" s="448"/>
      <c r="F1059" s="1522"/>
      <c r="G1059" s="1524"/>
      <c r="H1059" s="3320"/>
      <c r="I1059" s="86"/>
    </row>
    <row r="1060" spans="1:9" s="77" customFormat="1" ht="26.4">
      <c r="A1060" s="75"/>
      <c r="B1060" s="447" t="s">
        <v>11</v>
      </c>
      <c r="C1060" s="688">
        <v>543261</v>
      </c>
      <c r="D1060" s="908">
        <f t="shared" si="23"/>
        <v>-271631</v>
      </c>
      <c r="E1060" s="448"/>
      <c r="F1060" s="1522"/>
      <c r="G1060" s="1524"/>
      <c r="H1060" s="3320"/>
      <c r="I1060" s="86"/>
    </row>
    <row r="1061" spans="1:9" s="77" customFormat="1">
      <c r="A1061" s="75"/>
      <c r="B1061" s="400" t="s">
        <v>28</v>
      </c>
      <c r="C1061" s="688">
        <f>C1062</f>
        <v>543261</v>
      </c>
      <c r="D1061" s="707">
        <f t="shared" si="23"/>
        <v>-271631</v>
      </c>
      <c r="E1061" s="448"/>
      <c r="F1061" s="1522"/>
      <c r="G1061" s="1524"/>
      <c r="H1061" s="3320"/>
      <c r="I1061" s="86"/>
    </row>
    <row r="1062" spans="1:9" s="77" customFormat="1">
      <c r="A1062" s="75"/>
      <c r="B1062" s="446" t="s">
        <v>2</v>
      </c>
      <c r="C1062" s="688">
        <f>C1063</f>
        <v>543261</v>
      </c>
      <c r="D1062" s="908">
        <f t="shared" si="23"/>
        <v>-271631</v>
      </c>
      <c r="E1062" s="448"/>
      <c r="F1062" s="1522"/>
      <c r="G1062" s="1524"/>
      <c r="H1062" s="3320"/>
      <c r="I1062" s="86"/>
    </row>
    <row r="1063" spans="1:9" s="77" customFormat="1">
      <c r="A1063" s="75"/>
      <c r="B1063" s="447" t="s">
        <v>16</v>
      </c>
      <c r="C1063" s="688">
        <f>C1064</f>
        <v>543261</v>
      </c>
      <c r="D1063" s="908">
        <f t="shared" si="23"/>
        <v>-271631</v>
      </c>
      <c r="E1063" s="448"/>
      <c r="F1063" s="1522"/>
      <c r="G1063" s="1524"/>
      <c r="H1063" s="3320"/>
      <c r="I1063" s="86"/>
    </row>
    <row r="1064" spans="1:9" s="77" customFormat="1">
      <c r="A1064" s="75"/>
      <c r="B1064" s="448" t="s">
        <v>17</v>
      </c>
      <c r="C1064" s="688">
        <v>543261</v>
      </c>
      <c r="D1064" s="908">
        <v>-271631</v>
      </c>
      <c r="E1064" s="448"/>
      <c r="F1064" s="1522"/>
      <c r="G1064" s="1524"/>
      <c r="H1064" s="3320"/>
      <c r="I1064" s="86"/>
    </row>
    <row r="1065" spans="1:9" s="77" customFormat="1">
      <c r="A1065" s="75"/>
      <c r="B1065" s="288" t="s">
        <v>445</v>
      </c>
      <c r="C1065" s="613"/>
      <c r="D1065" s="1409"/>
      <c r="E1065" s="448"/>
      <c r="F1065" s="1522"/>
      <c r="G1065" s="1524"/>
      <c r="H1065" s="3320"/>
      <c r="I1065" s="86"/>
    </row>
    <row r="1066" spans="1:9" s="77" customFormat="1">
      <c r="A1066" s="75"/>
      <c r="B1066" s="410" t="s">
        <v>87</v>
      </c>
      <c r="C1066" s="613"/>
      <c r="D1066" s="1409"/>
      <c r="E1066" s="448"/>
      <c r="F1066" s="1522"/>
      <c r="G1066" s="1524"/>
      <c r="H1066" s="3320"/>
      <c r="I1066" s="86"/>
    </row>
    <row r="1067" spans="1:9" s="77" customFormat="1">
      <c r="A1067" s="75"/>
      <c r="B1067" s="400" t="s">
        <v>4</v>
      </c>
      <c r="C1067" s="688">
        <f>C1068</f>
        <v>623064</v>
      </c>
      <c r="D1067" s="707">
        <f t="shared" ref="D1067:D1072" si="24">D1068</f>
        <v>-311532</v>
      </c>
      <c r="E1067" s="448"/>
      <c r="F1067" s="1522"/>
      <c r="G1067" s="1524"/>
      <c r="H1067" s="3320"/>
      <c r="I1067" s="86"/>
    </row>
    <row r="1068" spans="1:9" s="77" customFormat="1">
      <c r="A1068" s="75"/>
      <c r="B1068" s="446" t="s">
        <v>10</v>
      </c>
      <c r="C1068" s="688">
        <f>C1069</f>
        <v>623064</v>
      </c>
      <c r="D1068" s="908">
        <f t="shared" si="24"/>
        <v>-311532</v>
      </c>
      <c r="E1068" s="448"/>
      <c r="F1068" s="1522"/>
      <c r="G1068" s="1524"/>
      <c r="H1068" s="3320"/>
      <c r="I1068" s="86"/>
    </row>
    <row r="1069" spans="1:9" s="77" customFormat="1" ht="26.4">
      <c r="A1069" s="75"/>
      <c r="B1069" s="447" t="s">
        <v>11</v>
      </c>
      <c r="C1069" s="688">
        <v>623064</v>
      </c>
      <c r="D1069" s="908">
        <f t="shared" si="24"/>
        <v>-311532</v>
      </c>
      <c r="E1069" s="448"/>
      <c r="F1069" s="1522"/>
      <c r="G1069" s="1524"/>
      <c r="H1069" s="3320"/>
      <c r="I1069" s="86"/>
    </row>
    <row r="1070" spans="1:9" s="77" customFormat="1">
      <c r="A1070" s="75"/>
      <c r="B1070" s="400" t="s">
        <v>28</v>
      </c>
      <c r="C1070" s="688">
        <f>C1071</f>
        <v>623064</v>
      </c>
      <c r="D1070" s="707">
        <f t="shared" si="24"/>
        <v>-311532</v>
      </c>
      <c r="E1070" s="448"/>
      <c r="F1070" s="1522"/>
      <c r="G1070" s="1524"/>
      <c r="H1070" s="3320"/>
      <c r="I1070" s="86"/>
    </row>
    <row r="1071" spans="1:9" s="77" customFormat="1">
      <c r="A1071" s="75"/>
      <c r="B1071" s="446" t="s">
        <v>2</v>
      </c>
      <c r="C1071" s="688">
        <f>C1072</f>
        <v>623064</v>
      </c>
      <c r="D1071" s="908">
        <f t="shared" si="24"/>
        <v>-311532</v>
      </c>
      <c r="E1071" s="448"/>
      <c r="F1071" s="1522"/>
      <c r="G1071" s="1524"/>
      <c r="H1071" s="3320"/>
      <c r="I1071" s="86"/>
    </row>
    <row r="1072" spans="1:9" s="77" customFormat="1">
      <c r="A1072" s="75"/>
      <c r="B1072" s="447" t="s">
        <v>16</v>
      </c>
      <c r="C1072" s="688">
        <f>C1073</f>
        <v>623064</v>
      </c>
      <c r="D1072" s="908">
        <f t="shared" si="24"/>
        <v>-311532</v>
      </c>
      <c r="E1072" s="448"/>
      <c r="F1072" s="1522"/>
      <c r="G1072" s="1524"/>
      <c r="H1072" s="3320"/>
      <c r="I1072" s="86"/>
    </row>
    <row r="1073" spans="1:9" s="77" customFormat="1" ht="13.8" thickBot="1">
      <c r="A1073" s="75"/>
      <c r="B1073" s="704" t="s">
        <v>17</v>
      </c>
      <c r="C1073" s="224">
        <v>623064</v>
      </c>
      <c r="D1073" s="1372">
        <v>-311532</v>
      </c>
      <c r="E1073" s="448"/>
      <c r="F1073" s="1522"/>
      <c r="G1073" s="1524"/>
      <c r="H1073" s="3320"/>
      <c r="I1073" s="86"/>
    </row>
    <row r="1074" spans="1:9" s="77" customFormat="1" ht="57" customHeight="1" thickBot="1">
      <c r="A1074" s="75"/>
      <c r="B1074" s="3794" t="s">
        <v>446</v>
      </c>
      <c r="C1074" s="3795"/>
      <c r="D1074" s="3795"/>
      <c r="E1074" s="3795"/>
      <c r="F1074" s="3795"/>
      <c r="G1074" s="3796"/>
      <c r="H1074" s="3320"/>
      <c r="I1074" s="86"/>
    </row>
    <row r="1075" spans="1:9" s="77" customFormat="1">
      <c r="A1075" s="99"/>
      <c r="B1075" s="84"/>
      <c r="C1075" s="85"/>
      <c r="D1075" s="85"/>
      <c r="F1075" s="121"/>
      <c r="G1075" s="121"/>
      <c r="H1075" s="3320"/>
      <c r="I1075" s="86"/>
    </row>
    <row r="1076" spans="1:9" s="77" customFormat="1" ht="12.75" customHeight="1">
      <c r="A1076" s="75"/>
      <c r="B1076" s="3775" t="s">
        <v>429</v>
      </c>
      <c r="C1076" s="3775"/>
      <c r="D1076" s="3775"/>
      <c r="E1076" s="3775"/>
      <c r="F1076" s="121"/>
      <c r="G1076" s="121"/>
      <c r="H1076" s="948"/>
      <c r="I1076" s="86"/>
    </row>
    <row r="1077" spans="1:9" s="77" customFormat="1" ht="13.8" thickBot="1">
      <c r="A1077" s="75"/>
      <c r="B1077" s="84"/>
      <c r="C1077" s="85"/>
      <c r="D1077" s="85"/>
      <c r="F1077" s="121"/>
      <c r="G1077" s="121"/>
      <c r="H1077" s="948"/>
      <c r="I1077" s="86"/>
    </row>
    <row r="1078" spans="1:9" s="77" customFormat="1" ht="26.4">
      <c r="A1078" s="99">
        <f>A915+1</f>
        <v>86</v>
      </c>
      <c r="B1078" s="458" t="s">
        <v>29</v>
      </c>
      <c r="C1078" s="90"/>
      <c r="D1078" s="921"/>
      <c r="E1078" s="1330" t="s">
        <v>395</v>
      </c>
      <c r="F1078" s="91"/>
      <c r="G1078" s="368"/>
      <c r="H1078" s="75" t="s">
        <v>33</v>
      </c>
      <c r="I1078" s="86"/>
    </row>
    <row r="1079" spans="1:9" s="77" customFormat="1">
      <c r="A1079" s="75"/>
      <c r="B1079" s="288" t="s">
        <v>82</v>
      </c>
      <c r="C1079" s="225"/>
      <c r="D1079" s="643"/>
      <c r="E1079" s="123" t="s">
        <v>82</v>
      </c>
      <c r="F1079" s="1510"/>
      <c r="G1079" s="1006"/>
      <c r="H1079" s="948"/>
      <c r="I1079" s="86"/>
    </row>
    <row r="1080" spans="1:9" s="77" customFormat="1">
      <c r="A1080" s="75"/>
      <c r="B1080" s="1344" t="s">
        <v>83</v>
      </c>
      <c r="C1080" s="1345"/>
      <c r="D1080" s="1511"/>
      <c r="E1080" s="1344" t="s">
        <v>128</v>
      </c>
      <c r="F1080" s="1512"/>
      <c r="G1080" s="1513"/>
      <c r="H1080" s="948"/>
      <c r="I1080" s="86"/>
    </row>
    <row r="1081" spans="1:9" s="77" customFormat="1">
      <c r="A1081" s="948"/>
      <c r="B1081" s="1514" t="s">
        <v>189</v>
      </c>
      <c r="C1081" s="1515"/>
      <c r="D1081" s="1516"/>
      <c r="E1081" s="1514" t="s">
        <v>189</v>
      </c>
      <c r="F1081" s="1512"/>
      <c r="G1081" s="1513"/>
      <c r="H1081" s="948"/>
      <c r="I1081" s="86"/>
    </row>
    <row r="1082" spans="1:9" s="77" customFormat="1">
      <c r="A1082" s="75"/>
      <c r="B1082" s="1348" t="s">
        <v>4</v>
      </c>
      <c r="C1082" s="650">
        <v>39840411</v>
      </c>
      <c r="D1082" s="1517">
        <f t="shared" ref="D1082:D1087" si="25">D1083</f>
        <v>-3780244</v>
      </c>
      <c r="E1082" s="375" t="s">
        <v>4</v>
      </c>
      <c r="F1082" s="706">
        <f>F1083+F1084</f>
        <v>221215200</v>
      </c>
      <c r="G1082" s="707">
        <f>G1083+G1084</f>
        <v>3780244</v>
      </c>
      <c r="H1082" s="948"/>
      <c r="I1082" s="86"/>
    </row>
    <row r="1083" spans="1:9" s="77" customFormat="1">
      <c r="A1083" s="75"/>
      <c r="B1083" s="376" t="s">
        <v>10</v>
      </c>
      <c r="C1083" s="651">
        <v>39840411</v>
      </c>
      <c r="D1083" s="1359">
        <f t="shared" si="25"/>
        <v>-3780244</v>
      </c>
      <c r="E1083" s="376" t="s">
        <v>5</v>
      </c>
      <c r="F1083" s="955">
        <v>7518069</v>
      </c>
      <c r="G1083" s="908"/>
      <c r="H1083" s="948"/>
      <c r="I1083" s="86"/>
    </row>
    <row r="1084" spans="1:9" s="77" customFormat="1">
      <c r="A1084" s="75"/>
      <c r="B1084" s="376" t="s">
        <v>11</v>
      </c>
      <c r="C1084" s="651">
        <v>39840411</v>
      </c>
      <c r="D1084" s="1359">
        <f t="shared" si="25"/>
        <v>-3780244</v>
      </c>
      <c r="E1084" s="376" t="s">
        <v>10</v>
      </c>
      <c r="F1084" s="733">
        <f>F1085</f>
        <v>213697131</v>
      </c>
      <c r="G1084" s="780">
        <f>G1085</f>
        <v>3780244</v>
      </c>
      <c r="H1084" s="948"/>
      <c r="I1084" s="86"/>
    </row>
    <row r="1085" spans="1:9" s="77" customFormat="1">
      <c r="A1085" s="75"/>
      <c r="B1085" s="1348" t="s">
        <v>28</v>
      </c>
      <c r="C1085" s="650">
        <v>39840411</v>
      </c>
      <c r="D1085" s="1517">
        <f t="shared" si="25"/>
        <v>-3780244</v>
      </c>
      <c r="E1085" s="376" t="s">
        <v>11</v>
      </c>
      <c r="F1085" s="733">
        <v>213697131</v>
      </c>
      <c r="G1085" s="780">
        <v>3780244</v>
      </c>
      <c r="H1085" s="948"/>
      <c r="I1085" s="86"/>
    </row>
    <row r="1086" spans="1:9" s="77" customFormat="1">
      <c r="A1086" s="75"/>
      <c r="B1086" s="404" t="s">
        <v>2</v>
      </c>
      <c r="C1086" s="651">
        <v>39840411</v>
      </c>
      <c r="D1086" s="1359">
        <f t="shared" si="25"/>
        <v>-3780244</v>
      </c>
      <c r="E1086" s="375" t="s">
        <v>1</v>
      </c>
      <c r="F1086" s="731">
        <f>F1087+F1102</f>
        <v>219020652</v>
      </c>
      <c r="G1086" s="781">
        <f>G1087+G1102</f>
        <v>3780244</v>
      </c>
      <c r="H1086" s="948"/>
      <c r="I1086" s="86"/>
    </row>
    <row r="1087" spans="1:9" s="77" customFormat="1">
      <c r="A1087" s="75"/>
      <c r="B1087" s="405" t="s">
        <v>16</v>
      </c>
      <c r="C1087" s="651">
        <v>39840411</v>
      </c>
      <c r="D1087" s="1359">
        <f t="shared" si="25"/>
        <v>-3780244</v>
      </c>
      <c r="E1087" s="376" t="s">
        <v>2</v>
      </c>
      <c r="F1087" s="733">
        <f>F1088+F1092+F1093+F1096+F1098</f>
        <v>213320418</v>
      </c>
      <c r="G1087" s="780">
        <f>G1088+G1092+G1093+G1096+G1098</f>
        <v>3780244</v>
      </c>
      <c r="H1087" s="948"/>
      <c r="I1087" s="86"/>
    </row>
    <row r="1088" spans="1:9" s="77" customFormat="1">
      <c r="A1088" s="75"/>
      <c r="B1088" s="406" t="s">
        <v>17</v>
      </c>
      <c r="C1088" s="651">
        <v>39840411</v>
      </c>
      <c r="D1088" s="1525">
        <v>-3780244</v>
      </c>
      <c r="E1088" s="376" t="s">
        <v>12</v>
      </c>
      <c r="F1088" s="733">
        <f>F1089+F1091</f>
        <v>73778405</v>
      </c>
      <c r="G1088" s="780">
        <f>G1089+G1091</f>
        <v>0</v>
      </c>
      <c r="H1088" s="948"/>
      <c r="I1088" s="86"/>
    </row>
    <row r="1089" spans="1:9" s="77" customFormat="1">
      <c r="A1089" s="75"/>
      <c r="B1089" s="1358"/>
      <c r="C1089" s="1301"/>
      <c r="D1089" s="1359"/>
      <c r="E1089" s="376" t="s">
        <v>13</v>
      </c>
      <c r="F1089" s="733">
        <v>50121470</v>
      </c>
      <c r="G1089" s="1350"/>
      <c r="H1089" s="948"/>
      <c r="I1089" s="86"/>
    </row>
    <row r="1090" spans="1:9" s="77" customFormat="1">
      <c r="A1090" s="75"/>
      <c r="B1090" s="1358"/>
      <c r="C1090" s="1301"/>
      <c r="D1090" s="1359"/>
      <c r="E1090" s="376" t="s">
        <v>35</v>
      </c>
      <c r="F1090" s="733">
        <v>40453669</v>
      </c>
      <c r="G1090" s="1350"/>
      <c r="H1090" s="948"/>
      <c r="I1090" s="86"/>
    </row>
    <row r="1091" spans="1:9" s="77" customFormat="1">
      <c r="A1091" s="75"/>
      <c r="B1091" s="1358"/>
      <c r="C1091" s="1301"/>
      <c r="D1091" s="1359"/>
      <c r="E1091" s="376" t="s">
        <v>15</v>
      </c>
      <c r="F1091" s="733">
        <v>23656935</v>
      </c>
      <c r="G1091" s="1350"/>
      <c r="H1091" s="948"/>
      <c r="I1091" s="86"/>
    </row>
    <row r="1092" spans="1:9" s="77" customFormat="1">
      <c r="A1092" s="75"/>
      <c r="B1092" s="1358"/>
      <c r="C1092" s="1301"/>
      <c r="D1092" s="1359"/>
      <c r="E1092" s="376" t="s">
        <v>117</v>
      </c>
      <c r="F1092" s="733">
        <v>2001678</v>
      </c>
      <c r="G1092" s="1350"/>
      <c r="H1092" s="948"/>
      <c r="I1092" s="86"/>
    </row>
    <row r="1093" spans="1:9" s="77" customFormat="1">
      <c r="A1093" s="75"/>
      <c r="B1093" s="1358"/>
      <c r="C1093" s="1301"/>
      <c r="D1093" s="1359"/>
      <c r="E1093" s="376" t="s">
        <v>16</v>
      </c>
      <c r="F1093" s="733">
        <f>F1094+F1095</f>
        <v>30774454</v>
      </c>
      <c r="G1093" s="780">
        <f>G1094+G1095</f>
        <v>3780244</v>
      </c>
      <c r="H1093" s="948"/>
      <c r="I1093" s="86"/>
    </row>
    <row r="1094" spans="1:9" s="77" customFormat="1">
      <c r="A1094" s="75"/>
      <c r="B1094" s="1358"/>
      <c r="C1094" s="1301"/>
      <c r="D1094" s="1359"/>
      <c r="E1094" s="376" t="s">
        <v>17</v>
      </c>
      <c r="F1094" s="720">
        <v>27096397</v>
      </c>
      <c r="G1094" s="1430">
        <v>3780244</v>
      </c>
      <c r="H1094" s="948"/>
      <c r="I1094" s="86"/>
    </row>
    <row r="1095" spans="1:9" s="77" customFormat="1">
      <c r="A1095" s="75"/>
      <c r="B1095" s="1358"/>
      <c r="C1095" s="1301"/>
      <c r="D1095" s="1359"/>
      <c r="E1095" s="376" t="s">
        <v>93</v>
      </c>
      <c r="F1095" s="733">
        <v>3678057</v>
      </c>
      <c r="G1095" s="1350"/>
      <c r="H1095" s="948"/>
      <c r="I1095" s="86"/>
    </row>
    <row r="1096" spans="1:9" s="77" customFormat="1" ht="26.4">
      <c r="A1096" s="75"/>
      <c r="B1096" s="1358"/>
      <c r="C1096" s="1301"/>
      <c r="D1096" s="1359"/>
      <c r="E1096" s="376" t="s">
        <v>115</v>
      </c>
      <c r="F1096" s="733">
        <f>F1097</f>
        <v>180177</v>
      </c>
      <c r="G1096" s="780">
        <f>G1097</f>
        <v>0</v>
      </c>
      <c r="H1096" s="948"/>
      <c r="I1096" s="86"/>
    </row>
    <row r="1097" spans="1:9" s="77" customFormat="1">
      <c r="A1097" s="75"/>
      <c r="B1097" s="1358"/>
      <c r="C1097" s="1301"/>
      <c r="D1097" s="1359"/>
      <c r="E1097" s="1360" t="s">
        <v>38</v>
      </c>
      <c r="F1097" s="733">
        <v>180177</v>
      </c>
      <c r="G1097" s="1350"/>
      <c r="H1097" s="948"/>
      <c r="I1097" s="86"/>
    </row>
    <row r="1098" spans="1:9" s="77" customFormat="1">
      <c r="A1098" s="75"/>
      <c r="B1098" s="1358"/>
      <c r="C1098" s="1301"/>
      <c r="D1098" s="1359"/>
      <c r="E1098" s="376" t="s">
        <v>19</v>
      </c>
      <c r="F1098" s="733">
        <f>F1099</f>
        <v>106585704</v>
      </c>
      <c r="G1098" s="780">
        <f>G1099</f>
        <v>0</v>
      </c>
      <c r="H1098" s="948"/>
      <c r="I1098" s="86"/>
    </row>
    <row r="1099" spans="1:9" s="77" customFormat="1" ht="26.4">
      <c r="A1099" s="75"/>
      <c r="B1099" s="1358"/>
      <c r="C1099" s="1301"/>
      <c r="D1099" s="1359"/>
      <c r="E1099" s="411" t="s">
        <v>51</v>
      </c>
      <c r="F1099" s="733">
        <f>SUM(F1100:F1101)</f>
        <v>106585704</v>
      </c>
      <c r="G1099" s="780">
        <f>SUM(G1100:G1101)</f>
        <v>0</v>
      </c>
      <c r="H1099" s="948"/>
      <c r="I1099" s="86"/>
    </row>
    <row r="1100" spans="1:9" s="77" customFormat="1" ht="26.4">
      <c r="A1100" s="75"/>
      <c r="B1100" s="1358"/>
      <c r="C1100" s="1301"/>
      <c r="D1100" s="1359"/>
      <c r="E1100" s="411" t="s">
        <v>52</v>
      </c>
      <c r="F1100" s="733">
        <v>19937618</v>
      </c>
      <c r="G1100" s="1361"/>
      <c r="H1100" s="948"/>
      <c r="I1100" s="86"/>
    </row>
    <row r="1101" spans="1:9" s="77" customFormat="1" ht="39.6">
      <c r="A1101" s="75"/>
      <c r="B1101" s="1358"/>
      <c r="C1101" s="1301"/>
      <c r="D1101" s="1359"/>
      <c r="E1101" s="411" t="s">
        <v>191</v>
      </c>
      <c r="F1101" s="733">
        <v>86648086</v>
      </c>
      <c r="G1101" s="1361"/>
      <c r="H1101" s="948"/>
      <c r="I1101" s="86"/>
    </row>
    <row r="1102" spans="1:9" s="77" customFormat="1">
      <c r="A1102" s="75"/>
      <c r="B1102" s="1358"/>
      <c r="C1102" s="1301"/>
      <c r="D1102" s="1359"/>
      <c r="E1102" s="376" t="s">
        <v>3</v>
      </c>
      <c r="F1102" s="733">
        <f>F1103+F1104</f>
        <v>5700234</v>
      </c>
      <c r="G1102" s="780">
        <f>G1103+G1104</f>
        <v>0</v>
      </c>
      <c r="H1102" s="948"/>
      <c r="I1102" s="86"/>
    </row>
    <row r="1103" spans="1:9" s="77" customFormat="1">
      <c r="A1103" s="75"/>
      <c r="B1103" s="1358"/>
      <c r="C1103" s="1301"/>
      <c r="D1103" s="1359"/>
      <c r="E1103" s="376" t="s">
        <v>20</v>
      </c>
      <c r="F1103" s="733">
        <v>1214383</v>
      </c>
      <c r="G1103" s="1350"/>
      <c r="H1103" s="948"/>
      <c r="I1103" s="86"/>
    </row>
    <row r="1104" spans="1:9" s="77" customFormat="1">
      <c r="A1104" s="75"/>
      <c r="B1104" s="1358"/>
      <c r="C1104" s="1301"/>
      <c r="D1104" s="1359"/>
      <c r="E1104" s="411" t="s">
        <v>55</v>
      </c>
      <c r="F1104" s="733">
        <f>F1105</f>
        <v>4485851</v>
      </c>
      <c r="G1104" s="780">
        <f>G1105</f>
        <v>0</v>
      </c>
      <c r="H1104" s="948"/>
      <c r="I1104" s="86"/>
    </row>
    <row r="1105" spans="1:9" s="77" customFormat="1" ht="26.4">
      <c r="A1105" s="75"/>
      <c r="B1105" s="1358"/>
      <c r="C1105" s="1301"/>
      <c r="D1105" s="1359"/>
      <c r="E1105" s="411" t="s">
        <v>56</v>
      </c>
      <c r="F1105" s="733">
        <f>F1106</f>
        <v>4485851</v>
      </c>
      <c r="G1105" s="780">
        <f>SUM(G1106:G1106)</f>
        <v>0</v>
      </c>
      <c r="H1105" s="948"/>
      <c r="I1105" s="86"/>
    </row>
    <row r="1106" spans="1:9" s="77" customFormat="1" ht="26.4">
      <c r="A1106" s="75"/>
      <c r="B1106" s="1358"/>
      <c r="C1106" s="1301"/>
      <c r="D1106" s="1359"/>
      <c r="E1106" s="411" t="s">
        <v>110</v>
      </c>
      <c r="F1106" s="733">
        <v>4485851</v>
      </c>
      <c r="G1106" s="780"/>
      <c r="H1106" s="948"/>
      <c r="I1106" s="86"/>
    </row>
    <row r="1107" spans="1:9" s="77" customFormat="1">
      <c r="A1107" s="75"/>
      <c r="B1107" s="1358"/>
      <c r="C1107" s="1301"/>
      <c r="D1107" s="1359"/>
      <c r="E1107" s="1363" t="s">
        <v>21</v>
      </c>
      <c r="F1107" s="955">
        <f>F1082-F1086</f>
        <v>2194548</v>
      </c>
      <c r="G1107" s="908">
        <f>G1082-G1086</f>
        <v>0</v>
      </c>
      <c r="H1107" s="948"/>
      <c r="I1107" s="86"/>
    </row>
    <row r="1108" spans="1:9" s="77" customFormat="1">
      <c r="A1108" s="75"/>
      <c r="B1108" s="1358"/>
      <c r="C1108" s="1301"/>
      <c r="D1108" s="1359"/>
      <c r="E1108" s="1363" t="s">
        <v>23</v>
      </c>
      <c r="F1108" s="955">
        <f>F1109+F1111+F1113</f>
        <v>-2194548</v>
      </c>
      <c r="G1108" s="908"/>
      <c r="H1108" s="948"/>
      <c r="I1108" s="86"/>
    </row>
    <row r="1109" spans="1:9" s="77" customFormat="1">
      <c r="A1109" s="75"/>
      <c r="B1109" s="1358"/>
      <c r="C1109" s="1301"/>
      <c r="D1109" s="1359"/>
      <c r="E1109" s="411" t="s">
        <v>312</v>
      </c>
      <c r="F1109" s="955">
        <f>F1110</f>
        <v>-4243483</v>
      </c>
      <c r="G1109" s="908">
        <f>G1110</f>
        <v>0</v>
      </c>
      <c r="H1109" s="948"/>
      <c r="I1109" s="86"/>
    </row>
    <row r="1110" spans="1:9" s="77" customFormat="1">
      <c r="A1110" s="75"/>
      <c r="B1110" s="1358"/>
      <c r="C1110" s="1301"/>
      <c r="D1110" s="1359"/>
      <c r="E1110" s="411" t="s">
        <v>313</v>
      </c>
      <c r="F1110" s="955">
        <v>-4243483</v>
      </c>
      <c r="G1110" s="908"/>
      <c r="H1110" s="948"/>
      <c r="I1110" s="86"/>
    </row>
    <row r="1111" spans="1:9" s="77" customFormat="1">
      <c r="A1111" s="75"/>
      <c r="B1111" s="1358"/>
      <c r="C1111" s="1301"/>
      <c r="D1111" s="1359"/>
      <c r="E1111" s="411" t="s">
        <v>119</v>
      </c>
      <c r="F1111" s="955">
        <f>F1112</f>
        <v>2048935</v>
      </c>
      <c r="G1111" s="908">
        <f>G1112</f>
        <v>0</v>
      </c>
      <c r="H1111" s="948"/>
      <c r="I1111" s="86"/>
    </row>
    <row r="1112" spans="1:9" s="77" customFormat="1" ht="13.8" thickBot="1">
      <c r="A1112" s="75"/>
      <c r="B1112" s="1373"/>
      <c r="C1112" s="1374"/>
      <c r="D1112" s="1375"/>
      <c r="E1112" s="412" t="s">
        <v>314</v>
      </c>
      <c r="F1112" s="1367">
        <v>2048935</v>
      </c>
      <c r="G1112" s="709"/>
      <c r="H1112" s="948"/>
      <c r="I1112" s="86"/>
    </row>
    <row r="1113" spans="1:9" s="77" customFormat="1" ht="35.25" customHeight="1" thickBot="1">
      <c r="A1113" s="75"/>
      <c r="B1113" s="3772" t="s">
        <v>447</v>
      </c>
      <c r="C1113" s="3773"/>
      <c r="D1113" s="3773"/>
      <c r="E1113" s="3773"/>
      <c r="F1113" s="3773"/>
      <c r="G1113" s="3774"/>
      <c r="H1113" s="948"/>
      <c r="I1113" s="86"/>
    </row>
    <row r="1114" spans="1:9" s="77" customFormat="1">
      <c r="A1114" s="580"/>
      <c r="B1114" s="1421"/>
      <c r="C1114" s="1526"/>
      <c r="D1114" s="1526"/>
      <c r="E1114" s="1"/>
      <c r="F1114" s="347"/>
      <c r="G1114" s="347"/>
      <c r="H1114" s="948"/>
      <c r="I1114" s="86"/>
    </row>
    <row r="1115" spans="1:9" s="77" customFormat="1">
      <c r="A1115" s="75"/>
      <c r="B1115" s="3775" t="s">
        <v>429</v>
      </c>
      <c r="C1115" s="3775"/>
      <c r="D1115" s="3775"/>
      <c r="E1115" s="3775"/>
      <c r="F1115" s="121"/>
      <c r="G1115" s="121"/>
      <c r="H1115" s="948"/>
      <c r="I1115" s="86"/>
    </row>
    <row r="1116" spans="1:9" s="77" customFormat="1" ht="13.8" thickBot="1">
      <c r="A1116" s="75"/>
      <c r="B1116" s="84"/>
      <c r="C1116" s="85"/>
      <c r="D1116" s="85"/>
      <c r="F1116" s="121"/>
      <c r="G1116" s="121"/>
      <c r="H1116" s="948"/>
      <c r="I1116" s="86"/>
    </row>
    <row r="1117" spans="1:9" s="77" customFormat="1" ht="26.4">
      <c r="A1117" s="99">
        <f>A1078+1</f>
        <v>87</v>
      </c>
      <c r="B1117" s="458" t="s">
        <v>29</v>
      </c>
      <c r="C1117" s="201"/>
      <c r="D1117" s="1492"/>
      <c r="E1117" s="1425" t="s">
        <v>26</v>
      </c>
      <c r="F1117" s="91"/>
      <c r="G1117" s="1067"/>
      <c r="H1117" s="75" t="s">
        <v>33</v>
      </c>
      <c r="I1117" s="86"/>
    </row>
    <row r="1118" spans="1:9" s="77" customFormat="1">
      <c r="A1118" s="75"/>
      <c r="B1118" s="288" t="s">
        <v>82</v>
      </c>
      <c r="C1118" s="225"/>
      <c r="D1118" s="1527"/>
      <c r="E1118" s="1528" t="s">
        <v>82</v>
      </c>
      <c r="F1118" s="1529"/>
      <c r="G1118" s="289"/>
      <c r="H1118" s="87"/>
      <c r="I1118" s="86"/>
    </row>
    <row r="1119" spans="1:9" s="77" customFormat="1">
      <c r="A1119" s="75"/>
      <c r="B1119" s="3560" t="s">
        <v>83</v>
      </c>
      <c r="C1119" s="3561"/>
      <c r="D1119" s="3562"/>
      <c r="E1119" s="3566" t="s">
        <v>128</v>
      </c>
      <c r="F1119" s="3567"/>
      <c r="G1119" s="1009"/>
      <c r="H1119" s="948"/>
      <c r="I1119" s="86"/>
    </row>
    <row r="1120" spans="1:9" s="77" customFormat="1">
      <c r="A1120" s="75"/>
      <c r="B1120" s="3563" t="s">
        <v>88</v>
      </c>
      <c r="C1120" s="3564"/>
      <c r="D1120" s="3565"/>
      <c r="E1120" s="3568" t="s">
        <v>88</v>
      </c>
      <c r="F1120" s="3569"/>
      <c r="G1120" s="1009"/>
      <c r="H1120" s="948"/>
      <c r="I1120" s="86"/>
    </row>
    <row r="1121" spans="1:9" s="77" customFormat="1">
      <c r="A1121" s="75"/>
      <c r="B1121" s="208" t="s">
        <v>4</v>
      </c>
      <c r="C1121" s="667">
        <v>83294805</v>
      </c>
      <c r="D1121" s="1337">
        <f t="shared" ref="D1121:D1126" si="26">D1122</f>
        <v>-320000</v>
      </c>
      <c r="E1121" s="375" t="s">
        <v>4</v>
      </c>
      <c r="F1121" s="1185">
        <f>F1122+F1123</f>
        <v>236515450</v>
      </c>
      <c r="G1121" s="816">
        <f>G1122+G1123</f>
        <v>320000</v>
      </c>
      <c r="H1121" s="948"/>
      <c r="I1121" s="86"/>
    </row>
    <row r="1122" spans="1:9" s="77" customFormat="1">
      <c r="A1122" s="75"/>
      <c r="B1122" s="209" t="s">
        <v>10</v>
      </c>
      <c r="C1122" s="667">
        <v>83294805</v>
      </c>
      <c r="D1122" s="652">
        <f t="shared" si="26"/>
        <v>-320000</v>
      </c>
      <c r="E1122" s="376" t="s">
        <v>5</v>
      </c>
      <c r="F1122" s="1186">
        <v>7539412</v>
      </c>
      <c r="G1122" s="1404"/>
      <c r="H1122" s="948"/>
      <c r="I1122" s="86"/>
    </row>
    <row r="1123" spans="1:9" s="77" customFormat="1" ht="26.4">
      <c r="A1123" s="75"/>
      <c r="B1123" s="211" t="s">
        <v>11</v>
      </c>
      <c r="C1123" s="667">
        <v>83294805</v>
      </c>
      <c r="D1123" s="652">
        <f t="shared" si="26"/>
        <v>-320000</v>
      </c>
      <c r="E1123" s="376" t="s">
        <v>10</v>
      </c>
      <c r="F1123" s="626">
        <f>F1124</f>
        <v>228976038</v>
      </c>
      <c r="G1123" s="813">
        <f>G1124</f>
        <v>320000</v>
      </c>
      <c r="H1123" s="948"/>
      <c r="I1123" s="86"/>
    </row>
    <row r="1124" spans="1:9" s="77" customFormat="1">
      <c r="A1124" s="75"/>
      <c r="B1124" s="208" t="s">
        <v>28</v>
      </c>
      <c r="C1124" s="667">
        <v>83294805</v>
      </c>
      <c r="D1124" s="1337">
        <f t="shared" si="26"/>
        <v>-320000</v>
      </c>
      <c r="E1124" s="376" t="s">
        <v>11</v>
      </c>
      <c r="F1124" s="626">
        <v>228976038</v>
      </c>
      <c r="G1124" s="813">
        <v>320000</v>
      </c>
      <c r="H1124" s="948"/>
      <c r="I1124" s="86"/>
    </row>
    <row r="1125" spans="1:9" s="77" customFormat="1">
      <c r="A1125" s="75"/>
      <c r="B1125" s="209" t="s">
        <v>2</v>
      </c>
      <c r="C1125" s="667">
        <v>83294805</v>
      </c>
      <c r="D1125" s="652">
        <f t="shared" si="26"/>
        <v>-320000</v>
      </c>
      <c r="E1125" s="375" t="s">
        <v>1</v>
      </c>
      <c r="F1125" s="624">
        <f>F1126+F1141</f>
        <v>234593579</v>
      </c>
      <c r="G1125" s="817">
        <f>G1126+G1141</f>
        <v>320000</v>
      </c>
      <c r="H1125" s="948"/>
      <c r="I1125" s="86"/>
    </row>
    <row r="1126" spans="1:9" s="77" customFormat="1">
      <c r="A1126" s="75"/>
      <c r="B1126" s="211" t="s">
        <v>16</v>
      </c>
      <c r="C1126" s="667">
        <v>83294805</v>
      </c>
      <c r="D1126" s="652">
        <f t="shared" si="26"/>
        <v>-320000</v>
      </c>
      <c r="E1126" s="376" t="s">
        <v>2</v>
      </c>
      <c r="F1126" s="626">
        <f>F1127+F1131+F1132+F1135+F1137</f>
        <v>225789165</v>
      </c>
      <c r="G1126" s="813">
        <f>G1127+G1131+G1132+G1135+G1137</f>
        <v>320000</v>
      </c>
      <c r="H1126" s="948"/>
      <c r="I1126" s="86"/>
    </row>
    <row r="1127" spans="1:9" s="77" customFormat="1">
      <c r="A1127" s="75"/>
      <c r="B1127" s="210" t="s">
        <v>17</v>
      </c>
      <c r="C1127" s="667">
        <v>83294805</v>
      </c>
      <c r="D1127" s="652">
        <f>-320000</f>
        <v>-320000</v>
      </c>
      <c r="E1127" s="376" t="s">
        <v>12</v>
      </c>
      <c r="F1127" s="626">
        <f>F1128+F1130</f>
        <v>77666587</v>
      </c>
      <c r="G1127" s="813">
        <f>G1128+G1130</f>
        <v>0</v>
      </c>
      <c r="H1127" s="948"/>
      <c r="I1127" s="86"/>
    </row>
    <row r="1128" spans="1:9" s="77" customFormat="1">
      <c r="A1128" s="75"/>
      <c r="B1128" s="1358"/>
      <c r="C1128" s="1301"/>
      <c r="D1128" s="1359"/>
      <c r="E1128" s="376" t="s">
        <v>13</v>
      </c>
      <c r="F1128" s="626">
        <v>50664374</v>
      </c>
      <c r="G1128" s="1405"/>
      <c r="H1128" s="948"/>
      <c r="I1128" s="86"/>
    </row>
    <row r="1129" spans="1:9" s="77" customFormat="1">
      <c r="A1129" s="75"/>
      <c r="B1129" s="1358"/>
      <c r="C1129" s="1301"/>
      <c r="D1129" s="1359"/>
      <c r="E1129" s="376" t="s">
        <v>35</v>
      </c>
      <c r="F1129" s="626">
        <v>40797407</v>
      </c>
      <c r="G1129" s="1405"/>
      <c r="H1129" s="948"/>
      <c r="I1129" s="86"/>
    </row>
    <row r="1130" spans="1:9" s="77" customFormat="1">
      <c r="A1130" s="75"/>
      <c r="B1130" s="1358"/>
      <c r="C1130" s="1301"/>
      <c r="D1130" s="1359"/>
      <c r="E1130" s="376" t="s">
        <v>15</v>
      </c>
      <c r="F1130" s="626">
        <v>27002213</v>
      </c>
      <c r="G1130" s="1405"/>
      <c r="H1130" s="948"/>
      <c r="I1130" s="86"/>
    </row>
    <row r="1131" spans="1:9" s="77" customFormat="1">
      <c r="A1131" s="75"/>
      <c r="B1131" s="1358"/>
      <c r="C1131" s="1301"/>
      <c r="D1131" s="1359"/>
      <c r="E1131" s="376" t="s">
        <v>117</v>
      </c>
      <c r="F1131" s="626">
        <v>1770421</v>
      </c>
      <c r="G1131" s="1405"/>
      <c r="H1131" s="948"/>
      <c r="I1131" s="86"/>
    </row>
    <row r="1132" spans="1:9" s="77" customFormat="1">
      <c r="A1132" s="75"/>
      <c r="B1132" s="1358"/>
      <c r="C1132" s="1301"/>
      <c r="D1132" s="1359"/>
      <c r="E1132" s="376" t="s">
        <v>16</v>
      </c>
      <c r="F1132" s="626">
        <f>F1133+F1134</f>
        <v>45033744</v>
      </c>
      <c r="G1132" s="813">
        <f>G1133+G1134</f>
        <v>320000</v>
      </c>
      <c r="H1132" s="948"/>
      <c r="I1132" s="86"/>
    </row>
    <row r="1133" spans="1:9" s="77" customFormat="1">
      <c r="A1133" s="75"/>
      <c r="B1133" s="1358"/>
      <c r="C1133" s="1301"/>
      <c r="D1133" s="1359"/>
      <c r="E1133" s="376" t="s">
        <v>17</v>
      </c>
      <c r="F1133" s="654">
        <v>41355687</v>
      </c>
      <c r="G1133" s="1530">
        <v>320000</v>
      </c>
      <c r="H1133" s="948"/>
      <c r="I1133" s="86"/>
    </row>
    <row r="1134" spans="1:9" s="77" customFormat="1">
      <c r="A1134" s="75"/>
      <c r="B1134" s="1358"/>
      <c r="C1134" s="1301"/>
      <c r="D1134" s="1359"/>
      <c r="E1134" s="376" t="s">
        <v>93</v>
      </c>
      <c r="F1134" s="626">
        <v>3678057</v>
      </c>
      <c r="G1134" s="1405"/>
      <c r="H1134" s="948"/>
      <c r="I1134" s="86"/>
    </row>
    <row r="1135" spans="1:9" s="77" customFormat="1" ht="26.4">
      <c r="A1135" s="75"/>
      <c r="B1135" s="1358"/>
      <c r="C1135" s="1301"/>
      <c r="D1135" s="1359"/>
      <c r="E1135" s="376" t="s">
        <v>115</v>
      </c>
      <c r="F1135" s="626">
        <f>F1136</f>
        <v>82527</v>
      </c>
      <c r="G1135" s="813">
        <f>G1136</f>
        <v>0</v>
      </c>
      <c r="H1135" s="948"/>
      <c r="I1135" s="86"/>
    </row>
    <row r="1136" spans="1:9" s="77" customFormat="1">
      <c r="A1136" s="75"/>
      <c r="B1136" s="1360"/>
      <c r="C1136" s="626"/>
      <c r="D1136" s="1405"/>
      <c r="E1136" s="1360" t="s">
        <v>38</v>
      </c>
      <c r="F1136" s="626">
        <v>82527</v>
      </c>
      <c r="G1136" s="1405"/>
      <c r="H1136" s="948"/>
      <c r="I1136" s="86"/>
    </row>
    <row r="1137" spans="1:9" s="77" customFormat="1">
      <c r="A1137" s="75"/>
      <c r="B1137" s="376"/>
      <c r="C1137" s="626"/>
      <c r="D1137" s="813"/>
      <c r="E1137" s="376" t="s">
        <v>19</v>
      </c>
      <c r="F1137" s="626">
        <f>F1138</f>
        <v>101235886</v>
      </c>
      <c r="G1137" s="813">
        <f>G1138</f>
        <v>0</v>
      </c>
      <c r="H1137" s="948"/>
      <c r="I1137" s="86"/>
    </row>
    <row r="1138" spans="1:9" s="77" customFormat="1" ht="26.4">
      <c r="A1138" s="75"/>
      <c r="B1138" s="411"/>
      <c r="C1138" s="626"/>
      <c r="D1138" s="813"/>
      <c r="E1138" s="411" t="s">
        <v>51</v>
      </c>
      <c r="F1138" s="626">
        <f>SUM(F1139:F1140)</f>
        <v>101235886</v>
      </c>
      <c r="G1138" s="813">
        <f>SUM(G1139:G1140)</f>
        <v>0</v>
      </c>
      <c r="H1138" s="948"/>
      <c r="I1138" s="86"/>
    </row>
    <row r="1139" spans="1:9" s="77" customFormat="1" ht="26.4">
      <c r="A1139" s="75"/>
      <c r="B1139" s="411"/>
      <c r="C1139" s="626"/>
      <c r="D1139" s="1408"/>
      <c r="E1139" s="411" t="s">
        <v>52</v>
      </c>
      <c r="F1139" s="626">
        <v>18856415</v>
      </c>
      <c r="G1139" s="1408"/>
      <c r="H1139" s="948"/>
      <c r="I1139" s="86"/>
    </row>
    <row r="1140" spans="1:9" s="77" customFormat="1" ht="39.6">
      <c r="A1140" s="75"/>
      <c r="B1140" s="411"/>
      <c r="C1140" s="626"/>
      <c r="D1140" s="1408"/>
      <c r="E1140" s="411" t="s">
        <v>191</v>
      </c>
      <c r="F1140" s="626">
        <v>82379471</v>
      </c>
      <c r="G1140" s="1408"/>
      <c r="H1140" s="948"/>
      <c r="I1140" s="86"/>
    </row>
    <row r="1141" spans="1:9" s="77" customFormat="1">
      <c r="A1141" s="75"/>
      <c r="B1141" s="376"/>
      <c r="C1141" s="624"/>
      <c r="D1141" s="817"/>
      <c r="E1141" s="376" t="s">
        <v>3</v>
      </c>
      <c r="F1141" s="624">
        <f>F1142+F1143</f>
        <v>8804414</v>
      </c>
      <c r="G1141" s="817">
        <f>G1142+G1143</f>
        <v>0</v>
      </c>
      <c r="H1141" s="948"/>
      <c r="I1141" s="86"/>
    </row>
    <row r="1142" spans="1:9" s="77" customFormat="1">
      <c r="A1142" s="75"/>
      <c r="B1142" s="376"/>
      <c r="C1142" s="626"/>
      <c r="D1142" s="1405"/>
      <c r="E1142" s="376" t="s">
        <v>20</v>
      </c>
      <c r="F1142" s="626">
        <v>4318563</v>
      </c>
      <c r="G1142" s="1405"/>
      <c r="H1142" s="948"/>
      <c r="I1142" s="86"/>
    </row>
    <row r="1143" spans="1:9" s="77" customFormat="1">
      <c r="A1143" s="75"/>
      <c r="B1143" s="411"/>
      <c r="C1143" s="626"/>
      <c r="D1143" s="813"/>
      <c r="E1143" s="411" t="s">
        <v>55</v>
      </c>
      <c r="F1143" s="626">
        <f>F1144</f>
        <v>4485851</v>
      </c>
      <c r="G1143" s="813">
        <f>G1144</f>
        <v>0</v>
      </c>
      <c r="H1143" s="948"/>
      <c r="I1143" s="86"/>
    </row>
    <row r="1144" spans="1:9" s="77" customFormat="1" ht="26.4">
      <c r="A1144" s="75"/>
      <c r="B1144" s="411"/>
      <c r="C1144" s="624"/>
      <c r="D1144" s="817"/>
      <c r="E1144" s="411" t="s">
        <v>56</v>
      </c>
      <c r="F1144" s="624">
        <f>SUM(F1145:F1145)</f>
        <v>4485851</v>
      </c>
      <c r="G1144" s="817">
        <f>SUM(G1145:G1145)</f>
        <v>0</v>
      </c>
      <c r="H1144" s="948"/>
      <c r="I1144" s="86"/>
    </row>
    <row r="1145" spans="1:9" s="77" customFormat="1" ht="26.4">
      <c r="A1145" s="75"/>
      <c r="B1145" s="411"/>
      <c r="C1145" s="626"/>
      <c r="D1145" s="813"/>
      <c r="E1145" s="411" t="s">
        <v>110</v>
      </c>
      <c r="F1145" s="626">
        <v>4485851</v>
      </c>
      <c r="G1145" s="813"/>
      <c r="H1145" s="948"/>
      <c r="I1145" s="86"/>
    </row>
    <row r="1146" spans="1:9" s="77" customFormat="1">
      <c r="A1146" s="75"/>
      <c r="B1146" s="1363"/>
      <c r="C1146" s="1185"/>
      <c r="D1146" s="816"/>
      <c r="E1146" s="1363" t="s">
        <v>21</v>
      </c>
      <c r="F1146" s="1185">
        <f>F1121-F1125</f>
        <v>1921871</v>
      </c>
      <c r="G1146" s="816">
        <f>G1121-G1125</f>
        <v>0</v>
      </c>
      <c r="H1146" s="948"/>
      <c r="I1146" s="86"/>
    </row>
    <row r="1147" spans="1:9" s="77" customFormat="1">
      <c r="A1147" s="75"/>
      <c r="B1147" s="1363"/>
      <c r="C1147" s="1185"/>
      <c r="D1147" s="816"/>
      <c r="E1147" s="1363" t="s">
        <v>23</v>
      </c>
      <c r="F1147" s="1185">
        <f>F1148+F1150</f>
        <v>-1921871</v>
      </c>
      <c r="G1147" s="816"/>
      <c r="H1147" s="948"/>
      <c r="I1147" s="86"/>
    </row>
    <row r="1148" spans="1:9" s="77" customFormat="1">
      <c r="A1148" s="75"/>
      <c r="B1148" s="411"/>
      <c r="C1148" s="1186"/>
      <c r="D1148" s="1404"/>
      <c r="E1148" s="411" t="s">
        <v>312</v>
      </c>
      <c r="F1148" s="1186">
        <f>F1149</f>
        <v>-3970806</v>
      </c>
      <c r="G1148" s="1404">
        <f>G1149</f>
        <v>0</v>
      </c>
      <c r="H1148" s="948"/>
      <c r="I1148" s="86"/>
    </row>
    <row r="1149" spans="1:9" s="77" customFormat="1">
      <c r="A1149" s="75"/>
      <c r="B1149" s="411"/>
      <c r="C1149" s="1186"/>
      <c r="D1149" s="1404"/>
      <c r="E1149" s="411" t="s">
        <v>313</v>
      </c>
      <c r="F1149" s="1186">
        <v>-3970806</v>
      </c>
      <c r="G1149" s="1404"/>
      <c r="H1149" s="948"/>
      <c r="I1149" s="86"/>
    </row>
    <row r="1150" spans="1:9" s="77" customFormat="1">
      <c r="A1150" s="75"/>
      <c r="B1150" s="411"/>
      <c r="C1150" s="1186"/>
      <c r="D1150" s="1404"/>
      <c r="E1150" s="411" t="s">
        <v>119</v>
      </c>
      <c r="F1150" s="1186">
        <f>F1151</f>
        <v>2048935</v>
      </c>
      <c r="G1150" s="1404">
        <f>G1151</f>
        <v>0</v>
      </c>
      <c r="H1150" s="948"/>
      <c r="I1150" s="86"/>
    </row>
    <row r="1151" spans="1:9" s="77" customFormat="1" ht="13.8" thickBot="1">
      <c r="A1151" s="75"/>
      <c r="B1151" s="412"/>
      <c r="C1151" s="1410"/>
      <c r="D1151" s="1411"/>
      <c r="E1151" s="412" t="s">
        <v>314</v>
      </c>
      <c r="F1151" s="1410">
        <v>2048935</v>
      </c>
      <c r="G1151" s="1411"/>
      <c r="H1151" s="948"/>
      <c r="I1151" s="86"/>
    </row>
    <row r="1152" spans="1:9" s="77" customFormat="1">
      <c r="A1152" s="75"/>
      <c r="B1152" s="3563" t="s">
        <v>189</v>
      </c>
      <c r="C1152" s="3564"/>
      <c r="D1152" s="3565"/>
      <c r="E1152" s="3568" t="s">
        <v>189</v>
      </c>
      <c r="F1152" s="3569"/>
      <c r="G1152" s="1009"/>
      <c r="H1152" s="948"/>
      <c r="I1152" s="86"/>
    </row>
    <row r="1153" spans="1:9" s="77" customFormat="1">
      <c r="A1153" s="75"/>
      <c r="B1153" s="208" t="s">
        <v>4</v>
      </c>
      <c r="C1153" s="667">
        <v>39840411</v>
      </c>
      <c r="D1153" s="1337">
        <f t="shared" ref="D1153:D1158" si="27">D1154</f>
        <v>-330000</v>
      </c>
      <c r="E1153" s="375" t="s">
        <v>4</v>
      </c>
      <c r="F1153" s="1185">
        <f>F1154+F1155</f>
        <v>221215200</v>
      </c>
      <c r="G1153" s="816">
        <f>G1154+G1155</f>
        <v>330000</v>
      </c>
      <c r="H1153" s="948"/>
      <c r="I1153" s="86"/>
    </row>
    <row r="1154" spans="1:9" s="77" customFormat="1">
      <c r="A1154" s="75"/>
      <c r="B1154" s="209" t="s">
        <v>10</v>
      </c>
      <c r="C1154" s="667">
        <v>39840411</v>
      </c>
      <c r="D1154" s="652">
        <f t="shared" si="27"/>
        <v>-330000</v>
      </c>
      <c r="E1154" s="376" t="s">
        <v>5</v>
      </c>
      <c r="F1154" s="1186">
        <v>7518069</v>
      </c>
      <c r="G1154" s="1404"/>
      <c r="H1154" s="948"/>
      <c r="I1154" s="86"/>
    </row>
    <row r="1155" spans="1:9" s="77" customFormat="1" ht="26.4">
      <c r="A1155" s="75"/>
      <c r="B1155" s="211" t="s">
        <v>11</v>
      </c>
      <c r="C1155" s="667">
        <v>39840411</v>
      </c>
      <c r="D1155" s="652">
        <f t="shared" si="27"/>
        <v>-330000</v>
      </c>
      <c r="E1155" s="376" t="s">
        <v>10</v>
      </c>
      <c r="F1155" s="626">
        <f>F1156</f>
        <v>213697131</v>
      </c>
      <c r="G1155" s="813">
        <f>G1156</f>
        <v>330000</v>
      </c>
      <c r="H1155" s="948"/>
      <c r="I1155" s="86"/>
    </row>
    <row r="1156" spans="1:9" s="77" customFormat="1">
      <c r="A1156" s="75"/>
      <c r="B1156" s="208" t="s">
        <v>28</v>
      </c>
      <c r="C1156" s="667">
        <v>39840411</v>
      </c>
      <c r="D1156" s="1337">
        <f t="shared" si="27"/>
        <v>-330000</v>
      </c>
      <c r="E1156" s="376" t="s">
        <v>11</v>
      </c>
      <c r="F1156" s="626">
        <v>213697131</v>
      </c>
      <c r="G1156" s="813">
        <v>330000</v>
      </c>
      <c r="H1156" s="948"/>
      <c r="I1156" s="86"/>
    </row>
    <row r="1157" spans="1:9" s="77" customFormat="1">
      <c r="A1157" s="75"/>
      <c r="B1157" s="209" t="s">
        <v>2</v>
      </c>
      <c r="C1157" s="667">
        <v>39840411</v>
      </c>
      <c r="D1157" s="652">
        <f t="shared" si="27"/>
        <v>-330000</v>
      </c>
      <c r="E1157" s="375" t="s">
        <v>1</v>
      </c>
      <c r="F1157" s="624">
        <f>F1158+F1173</f>
        <v>219020652</v>
      </c>
      <c r="G1157" s="817">
        <f>G1158+G1173</f>
        <v>330000</v>
      </c>
      <c r="H1157" s="948"/>
      <c r="I1157" s="86"/>
    </row>
    <row r="1158" spans="1:9" s="77" customFormat="1">
      <c r="A1158" s="75"/>
      <c r="B1158" s="211" t="s">
        <v>16</v>
      </c>
      <c r="C1158" s="667">
        <v>39840411</v>
      </c>
      <c r="D1158" s="652">
        <f t="shared" si="27"/>
        <v>-330000</v>
      </c>
      <c r="E1158" s="376" t="s">
        <v>2</v>
      </c>
      <c r="F1158" s="626">
        <f>F1159+F1163+F1164+F1167+F1169</f>
        <v>213320418</v>
      </c>
      <c r="G1158" s="813">
        <f>G1159+G1163+G1164+G1167+G1169</f>
        <v>330000</v>
      </c>
      <c r="H1158" s="948"/>
      <c r="I1158" s="86"/>
    </row>
    <row r="1159" spans="1:9" s="77" customFormat="1">
      <c r="A1159" s="75"/>
      <c r="B1159" s="210" t="s">
        <v>17</v>
      </c>
      <c r="C1159" s="667">
        <v>39840411</v>
      </c>
      <c r="D1159" s="652">
        <f>-330000</f>
        <v>-330000</v>
      </c>
      <c r="E1159" s="376" t="s">
        <v>12</v>
      </c>
      <c r="F1159" s="626">
        <f>F1160+F1162</f>
        <v>73778405</v>
      </c>
      <c r="G1159" s="813">
        <f>G1160+G1162</f>
        <v>0</v>
      </c>
      <c r="H1159" s="948"/>
      <c r="I1159" s="86"/>
    </row>
    <row r="1160" spans="1:9" s="77" customFormat="1">
      <c r="A1160" s="75"/>
      <c r="B1160" s="376"/>
      <c r="C1160" s="626"/>
      <c r="D1160" s="1405"/>
      <c r="E1160" s="376" t="s">
        <v>13</v>
      </c>
      <c r="F1160" s="626">
        <v>50121470</v>
      </c>
      <c r="G1160" s="1405"/>
      <c r="H1160" s="948"/>
      <c r="I1160" s="86"/>
    </row>
    <row r="1161" spans="1:9" s="77" customFormat="1">
      <c r="A1161" s="75"/>
      <c r="B1161" s="376"/>
      <c r="C1161" s="626"/>
      <c r="D1161" s="1405"/>
      <c r="E1161" s="376" t="s">
        <v>35</v>
      </c>
      <c r="F1161" s="626">
        <v>40453669</v>
      </c>
      <c r="G1161" s="1405"/>
      <c r="H1161" s="948"/>
      <c r="I1161" s="86"/>
    </row>
    <row r="1162" spans="1:9" s="77" customFormat="1">
      <c r="A1162" s="75"/>
      <c r="B1162" s="376"/>
      <c r="C1162" s="626"/>
      <c r="D1162" s="1405"/>
      <c r="E1162" s="376" t="s">
        <v>15</v>
      </c>
      <c r="F1162" s="626">
        <v>23656935</v>
      </c>
      <c r="G1162" s="1405"/>
      <c r="H1162" s="948"/>
      <c r="I1162" s="86"/>
    </row>
    <row r="1163" spans="1:9" s="77" customFormat="1">
      <c r="A1163" s="75"/>
      <c r="B1163" s="376"/>
      <c r="C1163" s="626"/>
      <c r="D1163" s="1405"/>
      <c r="E1163" s="376" t="s">
        <v>117</v>
      </c>
      <c r="F1163" s="626">
        <v>2001678</v>
      </c>
      <c r="G1163" s="1405"/>
      <c r="H1163" s="948"/>
      <c r="I1163" s="86"/>
    </row>
    <row r="1164" spans="1:9" s="77" customFormat="1">
      <c r="A1164" s="75"/>
      <c r="B1164" s="376"/>
      <c r="C1164" s="626"/>
      <c r="D1164" s="813"/>
      <c r="E1164" s="376" t="s">
        <v>16</v>
      </c>
      <c r="F1164" s="626">
        <f>F1165+F1166</f>
        <v>30774454</v>
      </c>
      <c r="G1164" s="813">
        <f>G1165+G1166</f>
        <v>330000</v>
      </c>
      <c r="H1164" s="948"/>
      <c r="I1164" s="86"/>
    </row>
    <row r="1165" spans="1:9" s="77" customFormat="1">
      <c r="A1165" s="75"/>
      <c r="B1165" s="376"/>
      <c r="C1165" s="654"/>
      <c r="D1165" s="813"/>
      <c r="E1165" s="376" t="s">
        <v>17</v>
      </c>
      <c r="F1165" s="654">
        <v>27096397</v>
      </c>
      <c r="G1165" s="813">
        <v>330000</v>
      </c>
      <c r="H1165" s="948"/>
      <c r="I1165" s="86"/>
    </row>
    <row r="1166" spans="1:9" s="77" customFormat="1">
      <c r="A1166" s="75"/>
      <c r="B1166" s="376"/>
      <c r="C1166" s="626"/>
      <c r="D1166" s="1405"/>
      <c r="E1166" s="376" t="s">
        <v>93</v>
      </c>
      <c r="F1166" s="626">
        <v>3678057</v>
      </c>
      <c r="G1166" s="1405"/>
      <c r="H1166" s="948"/>
      <c r="I1166" s="86"/>
    </row>
    <row r="1167" spans="1:9" s="77" customFormat="1" ht="26.4">
      <c r="A1167" s="75"/>
      <c r="B1167" s="376"/>
      <c r="C1167" s="626"/>
      <c r="D1167" s="813"/>
      <c r="E1167" s="376" t="s">
        <v>115</v>
      </c>
      <c r="F1167" s="626">
        <f>F1168</f>
        <v>180177</v>
      </c>
      <c r="G1167" s="813">
        <f>G1168</f>
        <v>0</v>
      </c>
      <c r="H1167" s="948"/>
      <c r="I1167" s="86"/>
    </row>
    <row r="1168" spans="1:9" s="77" customFormat="1">
      <c r="A1168" s="75"/>
      <c r="B1168" s="1360"/>
      <c r="C1168" s="626"/>
      <c r="D1168" s="1405"/>
      <c r="E1168" s="1360" t="s">
        <v>38</v>
      </c>
      <c r="F1168" s="626">
        <v>180177</v>
      </c>
      <c r="G1168" s="1405"/>
      <c r="H1168" s="948"/>
      <c r="I1168" s="86"/>
    </row>
    <row r="1169" spans="1:9" s="77" customFormat="1">
      <c r="A1169" s="75"/>
      <c r="B1169" s="376"/>
      <c r="C1169" s="626"/>
      <c r="D1169" s="813"/>
      <c r="E1169" s="376" t="s">
        <v>19</v>
      </c>
      <c r="F1169" s="626">
        <f>F1170</f>
        <v>106585704</v>
      </c>
      <c r="G1169" s="813">
        <f>G1170</f>
        <v>0</v>
      </c>
      <c r="H1169" s="948"/>
      <c r="I1169" s="86"/>
    </row>
    <row r="1170" spans="1:9" s="77" customFormat="1" ht="26.4">
      <c r="A1170" s="75"/>
      <c r="B1170" s="411"/>
      <c r="C1170" s="626"/>
      <c r="D1170" s="813"/>
      <c r="E1170" s="411" t="s">
        <v>51</v>
      </c>
      <c r="F1170" s="626">
        <f>SUM(F1171:F1172)</f>
        <v>106585704</v>
      </c>
      <c r="G1170" s="813">
        <f>SUM(G1171:G1172)</f>
        <v>0</v>
      </c>
      <c r="H1170" s="948"/>
      <c r="I1170" s="86"/>
    </row>
    <row r="1171" spans="1:9" s="77" customFormat="1" ht="26.4">
      <c r="A1171" s="75"/>
      <c r="B1171" s="411"/>
      <c r="C1171" s="626"/>
      <c r="D1171" s="1408"/>
      <c r="E1171" s="411" t="s">
        <v>52</v>
      </c>
      <c r="F1171" s="626">
        <v>19937618</v>
      </c>
      <c r="G1171" s="1408"/>
      <c r="H1171" s="948"/>
      <c r="I1171" s="86"/>
    </row>
    <row r="1172" spans="1:9" s="77" customFormat="1" ht="39.6">
      <c r="A1172" s="75"/>
      <c r="B1172" s="411"/>
      <c r="C1172" s="626"/>
      <c r="D1172" s="1408"/>
      <c r="E1172" s="411" t="s">
        <v>191</v>
      </c>
      <c r="F1172" s="626">
        <v>86648086</v>
      </c>
      <c r="G1172" s="1408"/>
      <c r="H1172" s="948"/>
      <c r="I1172" s="86"/>
    </row>
    <row r="1173" spans="1:9" s="77" customFormat="1">
      <c r="A1173" s="75"/>
      <c r="B1173" s="376"/>
      <c r="C1173" s="626"/>
      <c r="D1173" s="813"/>
      <c r="E1173" s="376" t="s">
        <v>3</v>
      </c>
      <c r="F1173" s="626">
        <f>F1174+F1175</f>
        <v>5700234</v>
      </c>
      <c r="G1173" s="813">
        <f>G1174+G1175</f>
        <v>0</v>
      </c>
      <c r="H1173" s="948"/>
      <c r="I1173" s="86"/>
    </row>
    <row r="1174" spans="1:9" s="77" customFormat="1">
      <c r="A1174" s="75"/>
      <c r="B1174" s="376"/>
      <c r="C1174" s="626"/>
      <c r="D1174" s="1405"/>
      <c r="E1174" s="376" t="s">
        <v>20</v>
      </c>
      <c r="F1174" s="626">
        <v>1214383</v>
      </c>
      <c r="G1174" s="1405"/>
      <c r="H1174" s="948"/>
      <c r="I1174" s="86"/>
    </row>
    <row r="1175" spans="1:9" s="77" customFormat="1">
      <c r="A1175" s="75"/>
      <c r="B1175" s="411"/>
      <c r="C1175" s="626"/>
      <c r="D1175" s="813"/>
      <c r="E1175" s="411" t="s">
        <v>55</v>
      </c>
      <c r="F1175" s="626">
        <f>F1176</f>
        <v>4485851</v>
      </c>
      <c r="G1175" s="813">
        <f>G1176</f>
        <v>0</v>
      </c>
      <c r="H1175" s="948"/>
      <c r="I1175" s="86"/>
    </row>
    <row r="1176" spans="1:9" s="77" customFormat="1" ht="26.4">
      <c r="A1176" s="75"/>
      <c r="B1176" s="411"/>
      <c r="C1176" s="626"/>
      <c r="D1176" s="813"/>
      <c r="E1176" s="411" t="s">
        <v>56</v>
      </c>
      <c r="F1176" s="626">
        <f>SUM(F1177:F1177)</f>
        <v>4485851</v>
      </c>
      <c r="G1176" s="813">
        <f>SUM(G1177:G1177)</f>
        <v>0</v>
      </c>
      <c r="H1176" s="948"/>
      <c r="I1176" s="86"/>
    </row>
    <row r="1177" spans="1:9" s="77" customFormat="1" ht="26.4">
      <c r="A1177" s="75"/>
      <c r="B1177" s="411"/>
      <c r="C1177" s="626"/>
      <c r="D1177" s="813"/>
      <c r="E1177" s="411" t="s">
        <v>110</v>
      </c>
      <c r="F1177" s="626">
        <v>4485851</v>
      </c>
      <c r="G1177" s="813"/>
      <c r="H1177" s="948"/>
      <c r="I1177" s="86"/>
    </row>
    <row r="1178" spans="1:9" s="77" customFormat="1">
      <c r="A1178" s="75"/>
      <c r="B1178" s="1363"/>
      <c r="C1178" s="1186"/>
      <c r="D1178" s="1404"/>
      <c r="E1178" s="1363" t="s">
        <v>21</v>
      </c>
      <c r="F1178" s="1186">
        <f>F1153-F1157</f>
        <v>2194548</v>
      </c>
      <c r="G1178" s="1404">
        <f>G1153-G1157</f>
        <v>0</v>
      </c>
      <c r="H1178" s="948"/>
      <c r="I1178" s="86"/>
    </row>
    <row r="1179" spans="1:9" s="77" customFormat="1">
      <c r="A1179" s="75"/>
      <c r="B1179" s="1363"/>
      <c r="C1179" s="1186"/>
      <c r="D1179" s="1404"/>
      <c r="E1179" s="1363" t="s">
        <v>23</v>
      </c>
      <c r="F1179" s="1186" t="e">
        <f>F1180+F1182+#REF!</f>
        <v>#REF!</v>
      </c>
      <c r="G1179" s="1404"/>
      <c r="H1179" s="948"/>
      <c r="I1179" s="86"/>
    </row>
    <row r="1180" spans="1:9" s="77" customFormat="1">
      <c r="A1180" s="75"/>
      <c r="B1180" s="411"/>
      <c r="C1180" s="1186"/>
      <c r="D1180" s="1404"/>
      <c r="E1180" s="411" t="s">
        <v>312</v>
      </c>
      <c r="F1180" s="1186">
        <f>F1181</f>
        <v>-4243483</v>
      </c>
      <c r="G1180" s="1404">
        <f>G1181</f>
        <v>0</v>
      </c>
      <c r="H1180" s="948"/>
      <c r="I1180" s="86"/>
    </row>
    <row r="1181" spans="1:9" s="77" customFormat="1">
      <c r="A1181" s="75"/>
      <c r="B1181" s="411"/>
      <c r="C1181" s="1186"/>
      <c r="D1181" s="1404"/>
      <c r="E1181" s="411" t="s">
        <v>313</v>
      </c>
      <c r="F1181" s="1186">
        <v>-4243483</v>
      </c>
      <c r="G1181" s="1404"/>
      <c r="H1181" s="948"/>
      <c r="I1181" s="86"/>
    </row>
    <row r="1182" spans="1:9" s="77" customFormat="1">
      <c r="A1182" s="75"/>
      <c r="B1182" s="411"/>
      <c r="C1182" s="1186"/>
      <c r="D1182" s="1404"/>
      <c r="E1182" s="411" t="s">
        <v>119</v>
      </c>
      <c r="F1182" s="1186">
        <f>F1183</f>
        <v>2048935</v>
      </c>
      <c r="G1182" s="1404">
        <f>G1183</f>
        <v>0</v>
      </c>
      <c r="H1182" s="948"/>
      <c r="I1182" s="86"/>
    </row>
    <row r="1183" spans="1:9" s="77" customFormat="1" ht="13.8" thickBot="1">
      <c r="A1183" s="75"/>
      <c r="B1183" s="412"/>
      <c r="C1183" s="1410"/>
      <c r="D1183" s="1411"/>
      <c r="E1183" s="412" t="s">
        <v>314</v>
      </c>
      <c r="F1183" s="1410">
        <v>2048935</v>
      </c>
      <c r="G1183" s="1411"/>
      <c r="H1183" s="948"/>
      <c r="I1183" s="86"/>
    </row>
    <row r="1184" spans="1:9" s="77" customFormat="1" ht="54" customHeight="1" thickBot="1">
      <c r="A1184" s="75"/>
      <c r="B1184" s="3690" t="s">
        <v>448</v>
      </c>
      <c r="C1184" s="3691"/>
      <c r="D1184" s="3691"/>
      <c r="E1184" s="3691"/>
      <c r="F1184" s="3691"/>
      <c r="G1184" s="3692"/>
      <c r="H1184" s="948"/>
      <c r="I1184" s="86"/>
    </row>
    <row r="1185" spans="1:9" s="77" customFormat="1">
      <c r="A1185" s="99"/>
      <c r="B1185" s="84"/>
      <c r="C1185" s="85"/>
      <c r="D1185" s="85"/>
      <c r="F1185" s="121"/>
      <c r="G1185" s="121"/>
      <c r="H1185" s="948"/>
      <c r="I1185" s="86"/>
    </row>
    <row r="1186" spans="1:9" s="77" customFormat="1">
      <c r="A1186" s="99"/>
      <c r="B1186" s="128" t="s">
        <v>187</v>
      </c>
      <c r="C1186" s="561"/>
      <c r="D1186" s="561"/>
      <c r="E1186" s="561"/>
      <c r="F1186" s="1531"/>
      <c r="G1186" s="1531"/>
      <c r="H1186" s="948"/>
      <c r="I1186" s="86"/>
    </row>
    <row r="1187" spans="1:9" s="77" customFormat="1" ht="13.8" thickBot="1">
      <c r="A1187" s="99"/>
      <c r="B1187" s="561"/>
      <c r="C1187" s="561"/>
      <c r="D1187" s="561"/>
      <c r="E1187" s="561"/>
      <c r="F1187" s="1531"/>
      <c r="G1187" s="1531"/>
      <c r="H1187" s="948"/>
      <c r="I1187" s="86"/>
    </row>
    <row r="1188" spans="1:9" s="77" customFormat="1" ht="26.4">
      <c r="A1188" s="547">
        <f>A1117+1</f>
        <v>88</v>
      </c>
      <c r="B1188" s="458" t="s">
        <v>29</v>
      </c>
      <c r="C1188" s="1532"/>
      <c r="D1188" s="1518"/>
      <c r="E1188" s="1533" t="s">
        <v>449</v>
      </c>
      <c r="F1188" s="201"/>
      <c r="G1188" s="1492"/>
      <c r="H1188" s="75" t="s">
        <v>33</v>
      </c>
      <c r="I1188" s="86"/>
    </row>
    <row r="1189" spans="1:9" s="77" customFormat="1">
      <c r="A1189" s="99"/>
      <c r="B1189" s="288" t="s">
        <v>22</v>
      </c>
      <c r="C1189" s="612"/>
      <c r="D1189" s="1398"/>
      <c r="E1189" s="288" t="s">
        <v>22</v>
      </c>
      <c r="F1189" s="1534"/>
      <c r="G1189" s="1398"/>
      <c r="H1189" s="948"/>
      <c r="I1189" s="86"/>
    </row>
    <row r="1190" spans="1:9" s="77" customFormat="1" ht="39.6">
      <c r="A1190" s="99"/>
      <c r="B1190" s="1334" t="s">
        <v>212</v>
      </c>
      <c r="C1190" s="1519"/>
      <c r="D1190" s="1520"/>
      <c r="E1190" s="1535" t="s">
        <v>450</v>
      </c>
      <c r="F1190" s="1536"/>
      <c r="G1190" s="1520"/>
      <c r="H1190" s="948"/>
      <c r="I1190" s="86"/>
    </row>
    <row r="1191" spans="1:9" s="77" customFormat="1">
      <c r="A1191" s="99"/>
      <c r="B1191" s="1013" t="s">
        <v>4</v>
      </c>
      <c r="C1191" s="675">
        <v>213114917</v>
      </c>
      <c r="D1191" s="707">
        <v>-169594</v>
      </c>
      <c r="E1191" s="1537" t="s">
        <v>451</v>
      </c>
      <c r="F1191" s="1538">
        <f>F1192</f>
        <v>299328</v>
      </c>
      <c r="G1191" s="1539">
        <f>G1192</f>
        <v>169594</v>
      </c>
      <c r="H1191" s="948"/>
      <c r="I1191" s="86"/>
    </row>
    <row r="1192" spans="1:9" s="77" customFormat="1">
      <c r="A1192" s="99"/>
      <c r="B1192" s="1016" t="s">
        <v>10</v>
      </c>
      <c r="C1192" s="676">
        <v>213114917</v>
      </c>
      <c r="D1192" s="908">
        <v>-169594</v>
      </c>
      <c r="E1192" s="1540" t="s">
        <v>452</v>
      </c>
      <c r="F1192" s="1541">
        <f>F1193</f>
        <v>299328</v>
      </c>
      <c r="G1192" s="908">
        <f>G1193</f>
        <v>169594</v>
      </c>
      <c r="H1192" s="948"/>
      <c r="I1192" s="86"/>
    </row>
    <row r="1193" spans="1:9" s="77" customFormat="1" ht="26.4">
      <c r="A1193" s="99"/>
      <c r="B1193" s="1020" t="s">
        <v>11</v>
      </c>
      <c r="C1193" s="676">
        <v>213114917</v>
      </c>
      <c r="D1193" s="908">
        <v>-169594</v>
      </c>
      <c r="E1193" s="1542" t="s">
        <v>11</v>
      </c>
      <c r="F1193" s="1541">
        <v>299328</v>
      </c>
      <c r="G1193" s="908">
        <v>169594</v>
      </c>
      <c r="H1193" s="948"/>
      <c r="I1193" s="86"/>
    </row>
    <row r="1194" spans="1:9" s="77" customFormat="1">
      <c r="A1194" s="99"/>
      <c r="B1194" s="1013" t="s">
        <v>28</v>
      </c>
      <c r="C1194" s="675">
        <v>213114917</v>
      </c>
      <c r="D1194" s="707">
        <v>-169594</v>
      </c>
      <c r="E1194" s="1543" t="s">
        <v>28</v>
      </c>
      <c r="F1194" s="1538">
        <f>F1195+F1200</f>
        <v>299328</v>
      </c>
      <c r="G1194" s="1539">
        <f>G1195+G1200</f>
        <v>169594</v>
      </c>
      <c r="H1194" s="948"/>
      <c r="I1194" s="86"/>
    </row>
    <row r="1195" spans="1:9" s="77" customFormat="1">
      <c r="A1195" s="99"/>
      <c r="B1195" s="1016" t="s">
        <v>2</v>
      </c>
      <c r="C1195" s="676">
        <v>213114917</v>
      </c>
      <c r="D1195" s="908">
        <v>-169594</v>
      </c>
      <c r="E1195" s="1544" t="s">
        <v>2</v>
      </c>
      <c r="F1195" s="1541">
        <f>F1196</f>
        <v>299328</v>
      </c>
      <c r="G1195" s="1545">
        <f>G1196</f>
        <v>79194</v>
      </c>
      <c r="H1195" s="948"/>
      <c r="I1195" s="86"/>
    </row>
    <row r="1196" spans="1:9" s="77" customFormat="1">
      <c r="A1196" s="99"/>
      <c r="B1196" s="1020" t="s">
        <v>16</v>
      </c>
      <c r="C1196" s="676">
        <v>213114917</v>
      </c>
      <c r="D1196" s="908">
        <v>-169594</v>
      </c>
      <c r="E1196" s="1542" t="s">
        <v>12</v>
      </c>
      <c r="F1196" s="1541">
        <f>F1197+F1199</f>
        <v>299328</v>
      </c>
      <c r="G1196" s="1545">
        <f>G1197+G1199</f>
        <v>79194</v>
      </c>
      <c r="H1196" s="948"/>
      <c r="I1196" s="86"/>
    </row>
    <row r="1197" spans="1:9" s="77" customFormat="1">
      <c r="A1197" s="99"/>
      <c r="B1197" s="1022" t="s">
        <v>17</v>
      </c>
      <c r="C1197" s="676">
        <v>213114917</v>
      </c>
      <c r="D1197" s="908">
        <v>-169594</v>
      </c>
      <c r="E1197" s="1546" t="s">
        <v>37</v>
      </c>
      <c r="F1197" s="1541">
        <v>30935</v>
      </c>
      <c r="G1197" s="908">
        <v>22603</v>
      </c>
      <c r="H1197" s="948"/>
      <c r="I1197" s="86"/>
    </row>
    <row r="1198" spans="1:9" s="77" customFormat="1">
      <c r="A1198" s="99"/>
      <c r="B1198" s="1391"/>
      <c r="C1198" s="613"/>
      <c r="D1198" s="1409"/>
      <c r="E1198" s="448" t="s">
        <v>35</v>
      </c>
      <c r="F1198" s="1541">
        <v>24929</v>
      </c>
      <c r="G1198" s="908">
        <v>18216</v>
      </c>
      <c r="H1198" s="948"/>
      <c r="I1198" s="86"/>
    </row>
    <row r="1199" spans="1:9" s="77" customFormat="1">
      <c r="A1199" s="99"/>
      <c r="B1199" s="1391"/>
      <c r="C1199" s="613"/>
      <c r="D1199" s="1409"/>
      <c r="E1199" s="1546" t="s">
        <v>15</v>
      </c>
      <c r="F1199" s="1541">
        <v>268393</v>
      </c>
      <c r="G1199" s="908">
        <v>56591</v>
      </c>
      <c r="H1199" s="948"/>
      <c r="I1199" s="86"/>
    </row>
    <row r="1200" spans="1:9" s="77" customFormat="1">
      <c r="A1200" s="99"/>
      <c r="B1200" s="1391"/>
      <c r="C1200" s="613"/>
      <c r="D1200" s="1409"/>
      <c r="E1200" s="1544" t="s">
        <v>3</v>
      </c>
      <c r="F1200" s="1541"/>
      <c r="G1200" s="908">
        <v>90400</v>
      </c>
      <c r="H1200" s="948"/>
      <c r="I1200" s="86"/>
    </row>
    <row r="1201" spans="1:9" s="77" customFormat="1">
      <c r="A1201" s="99"/>
      <c r="B1201" s="1391"/>
      <c r="C1201" s="613"/>
      <c r="D1201" s="1409"/>
      <c r="E1201" s="1547" t="s">
        <v>55</v>
      </c>
      <c r="F1201" s="1541">
        <f>F1202</f>
        <v>0</v>
      </c>
      <c r="G1201" s="1545">
        <f>G1202</f>
        <v>90400</v>
      </c>
      <c r="H1201" s="948"/>
      <c r="I1201" s="86"/>
    </row>
    <row r="1202" spans="1:9" s="77" customFormat="1" ht="38.25" customHeight="1">
      <c r="A1202" s="99"/>
      <c r="B1202" s="1391"/>
      <c r="C1202" s="613"/>
      <c r="D1202" s="1409"/>
      <c r="E1202" s="1548" t="s">
        <v>56</v>
      </c>
      <c r="F1202" s="1541">
        <f>F1203</f>
        <v>0</v>
      </c>
      <c r="G1202" s="1545">
        <f>G1203</f>
        <v>90400</v>
      </c>
      <c r="H1202" s="948"/>
      <c r="I1202" s="86"/>
    </row>
    <row r="1203" spans="1:9" s="77" customFormat="1" ht="52.8">
      <c r="A1203" s="99"/>
      <c r="B1203" s="1391"/>
      <c r="C1203" s="613"/>
      <c r="D1203" s="1409"/>
      <c r="E1203" s="1549" t="s">
        <v>73</v>
      </c>
      <c r="F1203" s="1541"/>
      <c r="G1203" s="908">
        <v>90400</v>
      </c>
      <c r="H1203" s="948"/>
      <c r="I1203" s="86"/>
    </row>
    <row r="1204" spans="1:9" s="77" customFormat="1">
      <c r="A1204" s="99"/>
      <c r="B1204" s="1550" t="s">
        <v>54</v>
      </c>
      <c r="C1204" s="613"/>
      <c r="D1204" s="1409"/>
      <c r="E1204" s="1550" t="s">
        <v>54</v>
      </c>
      <c r="F1204" s="1551"/>
      <c r="G1204" s="1493"/>
      <c r="H1204" s="948"/>
      <c r="I1204" s="86"/>
    </row>
    <row r="1205" spans="1:9" s="77" customFormat="1" ht="39.6">
      <c r="A1205" s="99"/>
      <c r="B1205" s="1074" t="s">
        <v>120</v>
      </c>
      <c r="C1205" s="613"/>
      <c r="D1205" s="1409"/>
      <c r="E1205" s="467" t="s">
        <v>304</v>
      </c>
      <c r="F1205" s="1551"/>
      <c r="G1205" s="1493"/>
      <c r="H1205" s="948"/>
      <c r="I1205" s="86"/>
    </row>
    <row r="1206" spans="1:9" s="77" customFormat="1" ht="26.4">
      <c r="A1206" s="99"/>
      <c r="B1206" s="288"/>
      <c r="C1206" s="613"/>
      <c r="D1206" s="1409"/>
      <c r="E1206" s="1552" t="s">
        <v>453</v>
      </c>
      <c r="F1206" s="1551"/>
      <c r="G1206" s="1493"/>
      <c r="H1206" s="948"/>
      <c r="I1206" s="86"/>
    </row>
    <row r="1207" spans="1:9" s="77" customFormat="1">
      <c r="A1207" s="99"/>
      <c r="B1207" s="1553" t="s">
        <v>87</v>
      </c>
      <c r="C1207" s="613"/>
      <c r="D1207" s="1409"/>
      <c r="E1207" s="1111" t="s">
        <v>87</v>
      </c>
      <c r="F1207" s="613"/>
      <c r="G1207" s="1409"/>
      <c r="H1207" s="948"/>
      <c r="I1207" s="86"/>
    </row>
    <row r="1208" spans="1:9" s="77" customFormat="1">
      <c r="A1208" s="99"/>
      <c r="B1208" s="1543" t="s">
        <v>4</v>
      </c>
      <c r="C1208" s="675">
        <v>213114917</v>
      </c>
      <c r="D1208" s="908">
        <v>-169594</v>
      </c>
      <c r="E1208" s="1543" t="s">
        <v>4</v>
      </c>
      <c r="F1208" s="1541">
        <v>299328</v>
      </c>
      <c r="G1208" s="707">
        <f>G1209</f>
        <v>169594</v>
      </c>
      <c r="H1208" s="948"/>
      <c r="I1208" s="86"/>
    </row>
    <row r="1209" spans="1:9" s="77" customFormat="1">
      <c r="A1209" s="99"/>
      <c r="B1209" s="1544" t="s">
        <v>10</v>
      </c>
      <c r="C1209" s="676">
        <v>213114917</v>
      </c>
      <c r="D1209" s="908">
        <v>-169594</v>
      </c>
      <c r="E1209" s="1554" t="s">
        <v>10</v>
      </c>
      <c r="F1209" s="1541">
        <v>299328</v>
      </c>
      <c r="G1209" s="908">
        <f>G1210</f>
        <v>169594</v>
      </c>
      <c r="H1209" s="948"/>
      <c r="I1209" s="86"/>
    </row>
    <row r="1210" spans="1:9" s="77" customFormat="1" ht="26.4">
      <c r="A1210" s="99"/>
      <c r="B1210" s="1542" t="s">
        <v>11</v>
      </c>
      <c r="C1210" s="676">
        <v>213114917</v>
      </c>
      <c r="D1210" s="908">
        <v>-169594</v>
      </c>
      <c r="E1210" s="1555" t="s">
        <v>11</v>
      </c>
      <c r="F1210" s="1541">
        <v>299328</v>
      </c>
      <c r="G1210" s="908">
        <v>169594</v>
      </c>
      <c r="H1210" s="948"/>
      <c r="I1210" s="86"/>
    </row>
    <row r="1211" spans="1:9" s="77" customFormat="1">
      <c r="A1211" s="99"/>
      <c r="B1211" s="1543" t="s">
        <v>28</v>
      </c>
      <c r="C1211" s="675">
        <v>213114917</v>
      </c>
      <c r="D1211" s="908">
        <v>-169594</v>
      </c>
      <c r="E1211" s="1543" t="s">
        <v>28</v>
      </c>
      <c r="F1211" s="1541">
        <v>299328</v>
      </c>
      <c r="G1211" s="707">
        <v>169594</v>
      </c>
      <c r="H1211" s="948"/>
      <c r="I1211" s="86"/>
    </row>
    <row r="1212" spans="1:9" s="77" customFormat="1">
      <c r="A1212" s="99"/>
      <c r="B1212" s="1544" t="s">
        <v>2</v>
      </c>
      <c r="C1212" s="676">
        <v>213114917</v>
      </c>
      <c r="D1212" s="908">
        <v>-169594</v>
      </c>
      <c r="E1212" s="1544" t="s">
        <v>2</v>
      </c>
      <c r="F1212" s="1541">
        <v>299328</v>
      </c>
      <c r="G1212" s="908">
        <v>79194</v>
      </c>
      <c r="H1212" s="948"/>
      <c r="I1212" s="86"/>
    </row>
    <row r="1213" spans="1:9" s="77" customFormat="1">
      <c r="A1213" s="99"/>
      <c r="B1213" s="1542" t="s">
        <v>16</v>
      </c>
      <c r="C1213" s="676">
        <v>213114917</v>
      </c>
      <c r="D1213" s="908">
        <v>-169594</v>
      </c>
      <c r="E1213" s="1542" t="s">
        <v>12</v>
      </c>
      <c r="F1213" s="1541">
        <v>299328</v>
      </c>
      <c r="G1213" s="908">
        <v>79194</v>
      </c>
      <c r="H1213" s="948"/>
      <c r="I1213" s="86"/>
    </row>
    <row r="1214" spans="1:9" s="77" customFormat="1">
      <c r="A1214" s="99"/>
      <c r="B1214" s="1556" t="s">
        <v>17</v>
      </c>
      <c r="C1214" s="676">
        <v>213114917</v>
      </c>
      <c r="D1214" s="908">
        <v>-169594</v>
      </c>
      <c r="E1214" s="1557" t="s">
        <v>37</v>
      </c>
      <c r="F1214" s="1541">
        <v>30935</v>
      </c>
      <c r="G1214" s="908">
        <v>22603</v>
      </c>
      <c r="H1214" s="948"/>
      <c r="I1214" s="86"/>
    </row>
    <row r="1215" spans="1:9" s="77" customFormat="1">
      <c r="A1215" s="99"/>
      <c r="B1215" s="1391"/>
      <c r="C1215" s="613"/>
      <c r="D1215" s="1409"/>
      <c r="E1215" s="1557" t="s">
        <v>35</v>
      </c>
      <c r="F1215" s="1541">
        <v>24929</v>
      </c>
      <c r="G1215" s="908">
        <v>18216</v>
      </c>
      <c r="H1215" s="948"/>
      <c r="I1215" s="86"/>
    </row>
    <row r="1216" spans="1:9" s="77" customFormat="1">
      <c r="A1216" s="99"/>
      <c r="B1216" s="1391"/>
      <c r="C1216" s="613"/>
      <c r="D1216" s="1409"/>
      <c r="E1216" s="1557" t="s">
        <v>15</v>
      </c>
      <c r="F1216" s="1541">
        <v>268393</v>
      </c>
      <c r="G1216" s="908">
        <v>56591</v>
      </c>
      <c r="H1216" s="948"/>
      <c r="I1216" s="86"/>
    </row>
    <row r="1217" spans="1:9" s="77" customFormat="1">
      <c r="A1217" s="99"/>
      <c r="B1217" s="1391"/>
      <c r="C1217" s="613"/>
      <c r="D1217" s="1409"/>
      <c r="E1217" s="1544" t="s">
        <v>3</v>
      </c>
      <c r="F1217" s="1541"/>
      <c r="G1217" s="908">
        <v>90400</v>
      </c>
      <c r="H1217" s="948"/>
      <c r="I1217" s="86"/>
    </row>
    <row r="1218" spans="1:9" s="77" customFormat="1">
      <c r="A1218" s="99"/>
      <c r="B1218" s="1391"/>
      <c r="C1218" s="613"/>
      <c r="D1218" s="1409"/>
      <c r="E1218" s="1558" t="s">
        <v>55</v>
      </c>
      <c r="F1218" s="1541"/>
      <c r="G1218" s="908">
        <v>90400</v>
      </c>
      <c r="H1218" s="948"/>
      <c r="I1218" s="86"/>
    </row>
    <row r="1219" spans="1:9" s="77" customFormat="1" ht="26.4">
      <c r="A1219" s="99"/>
      <c r="B1219" s="1391"/>
      <c r="C1219" s="613"/>
      <c r="D1219" s="1409"/>
      <c r="E1219" s="1547" t="s">
        <v>56</v>
      </c>
      <c r="F1219" s="1541"/>
      <c r="G1219" s="908">
        <v>90400</v>
      </c>
      <c r="H1219" s="948"/>
      <c r="I1219" s="86"/>
    </row>
    <row r="1220" spans="1:9" s="77" customFormat="1" ht="53.4" thickBot="1">
      <c r="A1220" s="99"/>
      <c r="B1220" s="1559"/>
      <c r="C1220" s="256"/>
      <c r="D1220" s="1413"/>
      <c r="E1220" s="1560" t="s">
        <v>73</v>
      </c>
      <c r="F1220" s="1561"/>
      <c r="G1220" s="709">
        <v>90400</v>
      </c>
      <c r="H1220" s="948"/>
      <c r="I1220" s="86"/>
    </row>
    <row r="1221" spans="1:9" s="77" customFormat="1" ht="42.6" customHeight="1" thickBot="1">
      <c r="A1221" s="99"/>
      <c r="B1221" s="3772" t="s">
        <v>454</v>
      </c>
      <c r="C1221" s="3773"/>
      <c r="D1221" s="3773"/>
      <c r="E1221" s="3773"/>
      <c r="F1221" s="3773"/>
      <c r="G1221" s="3774"/>
      <c r="H1221" s="948"/>
      <c r="I1221" s="86"/>
    </row>
    <row r="1222" spans="1:9" s="77" customFormat="1">
      <c r="A1222" s="99"/>
      <c r="B1222" s="1562"/>
      <c r="C1222" s="1562"/>
      <c r="D1222" s="1562"/>
      <c r="E1222" s="1562"/>
      <c r="F1222" s="1562"/>
      <c r="G1222" s="1562"/>
      <c r="H1222" s="127"/>
      <c r="I1222" s="86"/>
    </row>
    <row r="1223" spans="1:9" s="77" customFormat="1">
      <c r="A1223" s="99"/>
      <c r="B1223" s="3775" t="s">
        <v>399</v>
      </c>
      <c r="C1223" s="3775"/>
      <c r="D1223" s="3775"/>
      <c r="F1223" s="121"/>
      <c r="G1223" s="121"/>
      <c r="H1223" s="948"/>
      <c r="I1223" s="86"/>
    </row>
    <row r="1224" spans="1:9" s="77" customFormat="1" ht="13.8" thickBot="1">
      <c r="A1224" s="99"/>
      <c r="B1224" s="84"/>
      <c r="C1224" s="85"/>
      <c r="D1224" s="85"/>
      <c r="F1224" s="121"/>
      <c r="G1224" s="121"/>
      <c r="H1224" s="948"/>
      <c r="I1224" s="86"/>
    </row>
    <row r="1225" spans="1:9" s="77" customFormat="1" ht="26.4">
      <c r="A1225" s="99">
        <f>A1188</f>
        <v>88</v>
      </c>
      <c r="B1225" s="1563" t="s">
        <v>29</v>
      </c>
      <c r="C1225" s="191"/>
      <c r="D1225" s="1518"/>
      <c r="E1225" s="1564" t="s">
        <v>149</v>
      </c>
      <c r="F1225" s="201"/>
      <c r="G1225" s="1492"/>
      <c r="H1225" s="99" t="s">
        <v>33</v>
      </c>
      <c r="I1225" s="86"/>
    </row>
    <row r="1226" spans="1:9" s="77" customFormat="1" ht="13.8">
      <c r="A1226" s="99"/>
      <c r="B1226" s="1550" t="s">
        <v>82</v>
      </c>
      <c r="C1226" s="614"/>
      <c r="D1226" s="1565"/>
      <c r="E1226" s="1550" t="s">
        <v>82</v>
      </c>
      <c r="F1226" s="607"/>
      <c r="G1226" s="1398"/>
      <c r="H1226" s="948"/>
      <c r="I1226" s="86"/>
    </row>
    <row r="1227" spans="1:9" s="77" customFormat="1" ht="26.4">
      <c r="A1227" s="99"/>
      <c r="B1227" s="1566" t="s">
        <v>86</v>
      </c>
      <c r="C1227" s="682"/>
      <c r="D1227" s="1565"/>
      <c r="E1227" s="1566" t="s">
        <v>86</v>
      </c>
      <c r="F1227" s="682"/>
      <c r="G1227" s="1565"/>
      <c r="H1227" s="948"/>
      <c r="I1227" s="86"/>
    </row>
    <row r="1228" spans="1:9" s="77" customFormat="1">
      <c r="A1228" s="99"/>
      <c r="B1228" s="1347" t="s">
        <v>87</v>
      </c>
      <c r="C1228" s="697"/>
      <c r="D1228" s="1567"/>
      <c r="E1228" s="467" t="s">
        <v>87</v>
      </c>
      <c r="F1228" s="697"/>
      <c r="G1228" s="1567"/>
      <c r="H1228" s="948"/>
      <c r="I1228" s="86"/>
    </row>
    <row r="1229" spans="1:9" s="77" customFormat="1">
      <c r="A1229" s="99"/>
      <c r="B1229" s="1568" t="s">
        <v>4</v>
      </c>
      <c r="C1229" s="687">
        <v>213114917</v>
      </c>
      <c r="D1229" s="707">
        <f t="shared" ref="D1229:D1234" si="28">D1230</f>
        <v>-169594</v>
      </c>
      <c r="E1229" s="1568" t="s">
        <v>4</v>
      </c>
      <c r="F1229" s="1569">
        <v>92941575</v>
      </c>
      <c r="G1229" s="707">
        <v>169594</v>
      </c>
      <c r="H1229" s="948"/>
      <c r="I1229" s="86"/>
    </row>
    <row r="1230" spans="1:9" s="77" customFormat="1">
      <c r="A1230" s="99"/>
      <c r="B1230" s="1570" t="s">
        <v>10</v>
      </c>
      <c r="C1230" s="688">
        <v>213114917</v>
      </c>
      <c r="D1230" s="908">
        <f t="shared" si="28"/>
        <v>-169594</v>
      </c>
      <c r="E1230" s="1039" t="s">
        <v>5</v>
      </c>
      <c r="F1230" s="1571">
        <v>7114</v>
      </c>
      <c r="G1230" s="707"/>
      <c r="H1230" s="948"/>
      <c r="I1230" s="86"/>
    </row>
    <row r="1231" spans="1:9" s="77" customFormat="1" ht="26.4">
      <c r="A1231" s="99"/>
      <c r="B1231" s="209" t="s">
        <v>11</v>
      </c>
      <c r="C1231" s="688">
        <v>213114917</v>
      </c>
      <c r="D1231" s="908">
        <f t="shared" si="28"/>
        <v>-169594</v>
      </c>
      <c r="E1231" s="1572" t="s">
        <v>65</v>
      </c>
      <c r="F1231" s="1573">
        <v>850233</v>
      </c>
      <c r="G1231" s="908"/>
      <c r="H1231" s="948"/>
      <c r="I1231" s="86"/>
    </row>
    <row r="1232" spans="1:9" s="77" customFormat="1">
      <c r="A1232" s="99"/>
      <c r="B1232" s="1568" t="s">
        <v>28</v>
      </c>
      <c r="C1232" s="687">
        <v>213114917</v>
      </c>
      <c r="D1232" s="707">
        <f t="shared" si="28"/>
        <v>-169594</v>
      </c>
      <c r="E1232" s="209" t="s">
        <v>6</v>
      </c>
      <c r="F1232" s="1573">
        <v>414908</v>
      </c>
      <c r="G1232" s="908"/>
      <c r="H1232" s="948"/>
      <c r="I1232" s="86"/>
    </row>
    <row r="1233" spans="1:9" s="77" customFormat="1">
      <c r="A1233" s="99"/>
      <c r="B1233" s="1570" t="s">
        <v>2</v>
      </c>
      <c r="C1233" s="688">
        <v>213114917</v>
      </c>
      <c r="D1233" s="908">
        <f t="shared" si="28"/>
        <v>-169594</v>
      </c>
      <c r="E1233" s="1570" t="s">
        <v>7</v>
      </c>
      <c r="F1233" s="1573">
        <v>1186970</v>
      </c>
      <c r="G1233" s="908"/>
      <c r="H1233" s="948"/>
      <c r="I1233" s="86"/>
    </row>
    <row r="1234" spans="1:9" s="77" customFormat="1">
      <c r="A1234" s="99"/>
      <c r="B1234" s="209" t="s">
        <v>16</v>
      </c>
      <c r="C1234" s="688">
        <v>213114917</v>
      </c>
      <c r="D1234" s="908">
        <f t="shared" si="28"/>
        <v>-169594</v>
      </c>
      <c r="E1234" s="1574" t="s">
        <v>8</v>
      </c>
      <c r="F1234" s="1573">
        <v>49208</v>
      </c>
      <c r="G1234" s="908"/>
      <c r="H1234" s="948"/>
      <c r="I1234" s="86"/>
    </row>
    <row r="1235" spans="1:9" s="77" customFormat="1">
      <c r="A1235" s="99"/>
      <c r="B1235" s="211" t="s">
        <v>17</v>
      </c>
      <c r="C1235" s="688">
        <v>213114917</v>
      </c>
      <c r="D1235" s="908">
        <v>-169594</v>
      </c>
      <c r="E1235" s="209" t="s">
        <v>9</v>
      </c>
      <c r="F1235" s="1573">
        <v>49208</v>
      </c>
      <c r="G1235" s="908"/>
      <c r="H1235" s="948"/>
      <c r="I1235" s="86"/>
    </row>
    <row r="1236" spans="1:9" s="77" customFormat="1" ht="26.4">
      <c r="A1236" s="99"/>
      <c r="B1236" s="1358"/>
      <c r="C1236" s="1301"/>
      <c r="D1236" s="1359"/>
      <c r="E1236" s="211" t="s">
        <v>57</v>
      </c>
      <c r="F1236" s="1573">
        <v>49208</v>
      </c>
      <c r="G1236" s="908"/>
      <c r="H1236" s="948"/>
      <c r="I1236" s="86"/>
    </row>
    <row r="1237" spans="1:9" s="77" customFormat="1" ht="39.6">
      <c r="A1237" s="99"/>
      <c r="B1237" s="1358"/>
      <c r="C1237" s="1301"/>
      <c r="D1237" s="1359"/>
      <c r="E1237" s="210" t="s">
        <v>96</v>
      </c>
      <c r="F1237" s="1573">
        <v>10704</v>
      </c>
      <c r="G1237" s="908"/>
      <c r="H1237" s="948"/>
      <c r="I1237" s="86"/>
    </row>
    <row r="1238" spans="1:9" s="77" customFormat="1" ht="26.4">
      <c r="A1238" s="99"/>
      <c r="B1238" s="1358"/>
      <c r="C1238" s="1301"/>
      <c r="D1238" s="1359"/>
      <c r="E1238" s="210" t="s">
        <v>126</v>
      </c>
      <c r="F1238" s="1573">
        <v>38504</v>
      </c>
      <c r="G1238" s="908"/>
      <c r="H1238" s="948"/>
      <c r="I1238" s="86"/>
    </row>
    <row r="1239" spans="1:9" s="77" customFormat="1" ht="26.4">
      <c r="A1239" s="99"/>
      <c r="B1239" s="1358"/>
      <c r="C1239" s="1301"/>
      <c r="D1239" s="1359"/>
      <c r="E1239" s="210" t="s">
        <v>71</v>
      </c>
      <c r="F1239" s="1573">
        <v>1137762</v>
      </c>
      <c r="G1239" s="908"/>
      <c r="H1239" s="948"/>
      <c r="I1239" s="86"/>
    </row>
    <row r="1240" spans="1:9" s="77" customFormat="1" ht="39.6">
      <c r="A1240" s="99"/>
      <c r="B1240" s="1358"/>
      <c r="C1240" s="1301"/>
      <c r="D1240" s="1359"/>
      <c r="E1240" s="210" t="s">
        <v>72</v>
      </c>
      <c r="F1240" s="1573">
        <v>1137762</v>
      </c>
      <c r="G1240" s="908"/>
      <c r="H1240" s="948"/>
      <c r="I1240" s="86"/>
    </row>
    <row r="1241" spans="1:9" s="77" customFormat="1" ht="66">
      <c r="A1241" s="99"/>
      <c r="B1241" s="1358"/>
      <c r="C1241" s="1301"/>
      <c r="D1241" s="1359"/>
      <c r="E1241" s="210" t="s">
        <v>114</v>
      </c>
      <c r="F1241" s="1573">
        <v>959207</v>
      </c>
      <c r="G1241" s="908"/>
      <c r="H1241" s="948"/>
      <c r="I1241" s="86"/>
    </row>
    <row r="1242" spans="1:9" s="77" customFormat="1" ht="105.6">
      <c r="A1242" s="99"/>
      <c r="B1242" s="1358"/>
      <c r="C1242" s="1301"/>
      <c r="D1242" s="1359"/>
      <c r="E1242" s="210" t="s">
        <v>193</v>
      </c>
      <c r="F1242" s="1573">
        <v>178555</v>
      </c>
      <c r="G1242" s="908"/>
      <c r="H1242" s="948"/>
      <c r="I1242" s="86"/>
    </row>
    <row r="1243" spans="1:9" s="77" customFormat="1">
      <c r="A1243" s="99"/>
      <c r="B1243" s="1358"/>
      <c r="C1243" s="1301"/>
      <c r="D1243" s="1359"/>
      <c r="E1243" s="1570" t="s">
        <v>10</v>
      </c>
      <c r="F1243" s="1573">
        <v>90897258</v>
      </c>
      <c r="G1243" s="908">
        <v>169594</v>
      </c>
      <c r="H1243" s="948"/>
      <c r="I1243" s="86"/>
    </row>
    <row r="1244" spans="1:9" s="77" customFormat="1" ht="26.4">
      <c r="A1244" s="99"/>
      <c r="B1244" s="1358"/>
      <c r="C1244" s="1301"/>
      <c r="D1244" s="1359"/>
      <c r="E1244" s="209" t="s">
        <v>11</v>
      </c>
      <c r="F1244" s="1573">
        <v>72542199</v>
      </c>
      <c r="G1244" s="908">
        <v>169594</v>
      </c>
      <c r="H1244" s="948"/>
      <c r="I1244" s="86"/>
    </row>
    <row r="1245" spans="1:9" s="77" customFormat="1" ht="26.4">
      <c r="A1245" s="99"/>
      <c r="B1245" s="1358"/>
      <c r="C1245" s="1301"/>
      <c r="D1245" s="1359"/>
      <c r="E1245" s="211" t="s">
        <v>60</v>
      </c>
      <c r="F1245" s="1573">
        <v>18355059</v>
      </c>
      <c r="G1245" s="908"/>
      <c r="H1245" s="948"/>
      <c r="I1245" s="86"/>
    </row>
    <row r="1246" spans="1:9" s="77" customFormat="1">
      <c r="A1246" s="99"/>
      <c r="B1246" s="1358"/>
      <c r="C1246" s="1301"/>
      <c r="D1246" s="1359"/>
      <c r="E1246" s="1568" t="s">
        <v>28</v>
      </c>
      <c r="F1246" s="1569">
        <v>99059924</v>
      </c>
      <c r="G1246" s="707">
        <v>169594</v>
      </c>
      <c r="H1246" s="948"/>
      <c r="I1246" s="86"/>
    </row>
    <row r="1247" spans="1:9" s="77" customFormat="1">
      <c r="A1247" s="99"/>
      <c r="B1247" s="1358"/>
      <c r="C1247" s="1301"/>
      <c r="D1247" s="1359"/>
      <c r="E1247" s="1570" t="s">
        <v>2</v>
      </c>
      <c r="F1247" s="1573">
        <v>47995030</v>
      </c>
      <c r="G1247" s="1575">
        <v>79194</v>
      </c>
      <c r="H1247" s="948"/>
      <c r="I1247" s="86"/>
    </row>
    <row r="1248" spans="1:9" s="77" customFormat="1">
      <c r="A1248" s="99"/>
      <c r="B1248" s="1358"/>
      <c r="C1248" s="1301"/>
      <c r="D1248" s="1359"/>
      <c r="E1248" s="209" t="s">
        <v>12</v>
      </c>
      <c r="F1248" s="1573">
        <v>14121009</v>
      </c>
      <c r="G1248" s="1575">
        <v>79194</v>
      </c>
      <c r="H1248" s="948"/>
      <c r="I1248" s="86"/>
    </row>
    <row r="1249" spans="1:9" s="77" customFormat="1">
      <c r="A1249" s="99"/>
      <c r="B1249" s="1358"/>
      <c r="C1249" s="1301"/>
      <c r="D1249" s="1359"/>
      <c r="E1249" s="211" t="s">
        <v>37</v>
      </c>
      <c r="F1249" s="1573">
        <v>7595783</v>
      </c>
      <c r="G1249" s="908">
        <v>22603</v>
      </c>
      <c r="H1249" s="948"/>
      <c r="I1249" s="86"/>
    </row>
    <row r="1250" spans="1:9" s="77" customFormat="1">
      <c r="A1250" s="99"/>
      <c r="B1250" s="1358"/>
      <c r="C1250" s="1301"/>
      <c r="D1250" s="1359"/>
      <c r="E1250" s="210" t="s">
        <v>35</v>
      </c>
      <c r="F1250" s="1573">
        <v>5986386</v>
      </c>
      <c r="G1250" s="908">
        <v>18216</v>
      </c>
      <c r="H1250" s="948"/>
      <c r="I1250" s="86"/>
    </row>
    <row r="1251" spans="1:9" s="77" customFormat="1" ht="12.75" customHeight="1">
      <c r="A1251" s="99"/>
      <c r="B1251" s="1358"/>
      <c r="C1251" s="1301"/>
      <c r="D1251" s="1359"/>
      <c r="E1251" s="211" t="s">
        <v>15</v>
      </c>
      <c r="F1251" s="1573">
        <v>6525226</v>
      </c>
      <c r="G1251" s="908">
        <v>56591</v>
      </c>
      <c r="H1251" s="948"/>
      <c r="I1251" s="86"/>
    </row>
    <row r="1252" spans="1:9" s="77" customFormat="1" ht="13.5" customHeight="1">
      <c r="A1252" s="99"/>
      <c r="B1252" s="1358"/>
      <c r="C1252" s="1301"/>
      <c r="D1252" s="1359"/>
      <c r="E1252" s="209" t="s">
        <v>16</v>
      </c>
      <c r="F1252" s="1573">
        <v>13139470</v>
      </c>
      <c r="G1252" s="908"/>
      <c r="H1252" s="948"/>
      <c r="I1252" s="86"/>
    </row>
    <row r="1253" spans="1:9" s="77" customFormat="1">
      <c r="A1253" s="99"/>
      <c r="B1253" s="1358"/>
      <c r="C1253" s="1301"/>
      <c r="D1253" s="1359"/>
      <c r="E1253" s="211" t="s">
        <v>17</v>
      </c>
      <c r="F1253" s="1573">
        <v>12100774</v>
      </c>
      <c r="G1253" s="908"/>
      <c r="H1253" s="948"/>
      <c r="I1253" s="86"/>
    </row>
    <row r="1254" spans="1:9" s="77" customFormat="1">
      <c r="A1254" s="99"/>
      <c r="B1254" s="1358"/>
      <c r="C1254" s="1301"/>
      <c r="D1254" s="1359"/>
      <c r="E1254" s="210" t="s">
        <v>93</v>
      </c>
      <c r="F1254" s="1573">
        <v>1038696</v>
      </c>
      <c r="G1254" s="908"/>
      <c r="H1254" s="948"/>
      <c r="I1254" s="86"/>
    </row>
    <row r="1255" spans="1:9" s="77" customFormat="1" ht="27.75" customHeight="1">
      <c r="A1255" s="99"/>
      <c r="B1255" s="1358"/>
      <c r="C1255" s="1301"/>
      <c r="D1255" s="1359"/>
      <c r="E1255" s="211" t="s">
        <v>49</v>
      </c>
      <c r="F1255" s="1573">
        <v>225383</v>
      </c>
      <c r="G1255" s="908"/>
      <c r="H1255" s="948"/>
      <c r="I1255" s="86"/>
    </row>
    <row r="1256" spans="1:9" s="77" customFormat="1">
      <c r="A1256" s="99"/>
      <c r="B1256" s="1358"/>
      <c r="C1256" s="1301"/>
      <c r="D1256" s="1359"/>
      <c r="E1256" s="210" t="s">
        <v>38</v>
      </c>
      <c r="F1256" s="1573">
        <v>225383</v>
      </c>
      <c r="G1256" s="908"/>
      <c r="H1256" s="948"/>
      <c r="I1256" s="86"/>
    </row>
    <row r="1257" spans="1:9" s="77" customFormat="1">
      <c r="A1257" s="99"/>
      <c r="B1257" s="1358"/>
      <c r="C1257" s="1301"/>
      <c r="D1257" s="1359"/>
      <c r="E1257" s="211" t="s">
        <v>19</v>
      </c>
      <c r="F1257" s="1573">
        <v>20509168</v>
      </c>
      <c r="G1257" s="1575">
        <v>0</v>
      </c>
      <c r="H1257" s="948"/>
      <c r="I1257" s="86"/>
    </row>
    <row r="1258" spans="1:9" s="77" customFormat="1">
      <c r="A1258" s="99"/>
      <c r="B1258" s="1358"/>
      <c r="C1258" s="1301"/>
      <c r="D1258" s="1359"/>
      <c r="E1258" s="1021" t="s">
        <v>84</v>
      </c>
      <c r="F1258" s="1573">
        <v>4756</v>
      </c>
      <c r="G1258" s="908"/>
      <c r="H1258" s="948"/>
      <c r="I1258" s="86"/>
    </row>
    <row r="1259" spans="1:9" s="77" customFormat="1" ht="26.4">
      <c r="A1259" s="99"/>
      <c r="B1259" s="1358"/>
      <c r="C1259" s="1301"/>
      <c r="D1259" s="1359"/>
      <c r="E1259" s="1023" t="s">
        <v>85</v>
      </c>
      <c r="F1259" s="1573">
        <v>4756</v>
      </c>
      <c r="G1259" s="908"/>
      <c r="H1259" s="948"/>
      <c r="I1259" s="86"/>
    </row>
    <row r="1260" spans="1:9" s="77" customFormat="1" ht="39.6">
      <c r="A1260" s="99"/>
      <c r="B1260" s="1358"/>
      <c r="C1260" s="1301"/>
      <c r="D1260" s="1359"/>
      <c r="E1260" s="1576" t="s">
        <v>148</v>
      </c>
      <c r="F1260" s="1573">
        <v>4756</v>
      </c>
      <c r="G1260" s="908"/>
      <c r="H1260" s="948"/>
      <c r="I1260" s="86"/>
    </row>
    <row r="1261" spans="1:9" s="77" customFormat="1" ht="40.5" customHeight="1">
      <c r="A1261" s="99"/>
      <c r="B1261" s="1358"/>
      <c r="C1261" s="1301"/>
      <c r="D1261" s="1359"/>
      <c r="E1261" s="210" t="s">
        <v>51</v>
      </c>
      <c r="F1261" s="1573">
        <v>15426099</v>
      </c>
      <c r="G1261" s="1575">
        <v>0</v>
      </c>
      <c r="H1261" s="948"/>
      <c r="I1261" s="86"/>
    </row>
    <row r="1262" spans="1:9" s="77" customFormat="1" ht="52.8">
      <c r="A1262" s="99"/>
      <c r="B1262" s="1358"/>
      <c r="C1262" s="1301"/>
      <c r="D1262" s="1359"/>
      <c r="E1262" s="212" t="s">
        <v>67</v>
      </c>
      <c r="F1262" s="1573">
        <v>1745340</v>
      </c>
      <c r="G1262" s="908"/>
      <c r="H1262" s="948"/>
      <c r="I1262" s="86"/>
    </row>
    <row r="1263" spans="1:9" s="77" customFormat="1" ht="39.6">
      <c r="A1263" s="99"/>
      <c r="B1263" s="1358"/>
      <c r="C1263" s="1301"/>
      <c r="D1263" s="1359"/>
      <c r="E1263" s="210" t="s">
        <v>53</v>
      </c>
      <c r="F1263" s="1573">
        <v>13680759</v>
      </c>
      <c r="G1263" s="908"/>
      <c r="H1263" s="948"/>
      <c r="I1263" s="86"/>
    </row>
    <row r="1264" spans="1:9" s="77" customFormat="1">
      <c r="A1264" s="99"/>
      <c r="B1264" s="1358"/>
      <c r="C1264" s="1301"/>
      <c r="D1264" s="1359"/>
      <c r="E1264" s="1577" t="s">
        <v>79</v>
      </c>
      <c r="F1264" s="1573">
        <v>5078313</v>
      </c>
      <c r="G1264" s="908"/>
      <c r="H1264" s="948"/>
      <c r="I1264" s="86"/>
    </row>
    <row r="1265" spans="1:9" s="77" customFormat="1">
      <c r="A1265" s="99"/>
      <c r="B1265" s="1358"/>
      <c r="C1265" s="1301"/>
      <c r="D1265" s="1359"/>
      <c r="E1265" s="1570" t="s">
        <v>3</v>
      </c>
      <c r="F1265" s="1573">
        <v>51064894</v>
      </c>
      <c r="G1265" s="1575">
        <v>90400</v>
      </c>
      <c r="H1265" s="948"/>
      <c r="I1265" s="86"/>
    </row>
    <row r="1266" spans="1:9" s="77" customFormat="1">
      <c r="A1266" s="99"/>
      <c r="B1266" s="1358"/>
      <c r="C1266" s="1301"/>
      <c r="D1266" s="1359"/>
      <c r="E1266" s="209" t="s">
        <v>20</v>
      </c>
      <c r="F1266" s="1573">
        <v>12802355</v>
      </c>
      <c r="G1266" s="908"/>
      <c r="H1266" s="948"/>
      <c r="I1266" s="86"/>
    </row>
    <row r="1267" spans="1:9" s="77" customFormat="1">
      <c r="A1267" s="99"/>
      <c r="B1267" s="1358"/>
      <c r="C1267" s="1301"/>
      <c r="D1267" s="1359"/>
      <c r="E1267" s="1570" t="s">
        <v>55</v>
      </c>
      <c r="F1267" s="1573">
        <v>38262539</v>
      </c>
      <c r="G1267" s="1575">
        <v>90400</v>
      </c>
      <c r="H1267" s="948"/>
      <c r="I1267" s="86"/>
    </row>
    <row r="1268" spans="1:9" s="77" customFormat="1" ht="26.4">
      <c r="A1268" s="99"/>
      <c r="B1268" s="1358"/>
      <c r="C1268" s="1301"/>
      <c r="D1268" s="1359"/>
      <c r="E1268" s="209" t="s">
        <v>56</v>
      </c>
      <c r="F1268" s="1573">
        <v>24570885</v>
      </c>
      <c r="G1268" s="1575">
        <v>90400</v>
      </c>
      <c r="H1268" s="948"/>
      <c r="I1268" s="86"/>
    </row>
    <row r="1269" spans="1:9" s="77" customFormat="1" ht="52.8">
      <c r="A1269" s="99"/>
      <c r="B1269" s="1358"/>
      <c r="C1269" s="1301"/>
      <c r="D1269" s="1359"/>
      <c r="E1269" s="209" t="s">
        <v>73</v>
      </c>
      <c r="F1269" s="1573"/>
      <c r="G1269" s="908">
        <v>90400</v>
      </c>
      <c r="H1269" s="948"/>
      <c r="I1269" s="86"/>
    </row>
    <row r="1270" spans="1:9" s="77" customFormat="1" ht="39.6">
      <c r="A1270" s="99"/>
      <c r="B1270" s="1358"/>
      <c r="C1270" s="1301"/>
      <c r="D1270" s="1359"/>
      <c r="E1270" s="209" t="s">
        <v>95</v>
      </c>
      <c r="F1270" s="1573">
        <v>24570885</v>
      </c>
      <c r="G1270" s="908"/>
      <c r="H1270" s="948"/>
      <c r="I1270" s="86"/>
    </row>
    <row r="1271" spans="1:9" s="77" customFormat="1" ht="26.4">
      <c r="A1271" s="99"/>
      <c r="B1271" s="1358"/>
      <c r="C1271" s="1301"/>
      <c r="D1271" s="1359"/>
      <c r="E1271" s="209" t="s">
        <v>121</v>
      </c>
      <c r="F1271" s="1573">
        <v>13691654</v>
      </c>
      <c r="G1271" s="908"/>
      <c r="H1271" s="948"/>
      <c r="I1271" s="86"/>
    </row>
    <row r="1272" spans="1:9" s="77" customFormat="1">
      <c r="A1272" s="99"/>
      <c r="B1272" s="1358"/>
      <c r="C1272" s="1301"/>
      <c r="D1272" s="1359"/>
      <c r="E1272" s="1577" t="s">
        <v>61</v>
      </c>
      <c r="F1272" s="1573">
        <v>-6118349</v>
      </c>
      <c r="G1272" s="908"/>
      <c r="H1272" s="948"/>
      <c r="I1272" s="86"/>
    </row>
    <row r="1273" spans="1:9" s="77" customFormat="1">
      <c r="A1273" s="99"/>
      <c r="B1273" s="1358"/>
      <c r="C1273" s="1301"/>
      <c r="D1273" s="1359"/>
      <c r="E1273" s="1577" t="s">
        <v>23</v>
      </c>
      <c r="F1273" s="1573">
        <v>6118349</v>
      </c>
      <c r="G1273" s="908"/>
      <c r="H1273" s="948"/>
      <c r="I1273" s="86"/>
    </row>
    <row r="1274" spans="1:9" s="77" customFormat="1">
      <c r="A1274" s="99"/>
      <c r="B1274" s="1358"/>
      <c r="C1274" s="1301"/>
      <c r="D1274" s="1359"/>
      <c r="E1274" s="1577" t="s">
        <v>24</v>
      </c>
      <c r="F1274" s="1573">
        <v>6118349</v>
      </c>
      <c r="G1274" s="908"/>
      <c r="H1274" s="948"/>
      <c r="I1274" s="86"/>
    </row>
    <row r="1275" spans="1:9" s="77" customFormat="1" ht="27" thickBot="1">
      <c r="A1275" s="99"/>
      <c r="B1275" s="1364"/>
      <c r="C1275" s="1374"/>
      <c r="D1275" s="1366"/>
      <c r="E1275" s="1578" t="s">
        <v>25</v>
      </c>
      <c r="F1275" s="1579">
        <v>6118349</v>
      </c>
      <c r="G1275" s="1372"/>
      <c r="H1275" s="948"/>
      <c r="I1275" s="86"/>
    </row>
    <row r="1276" spans="1:9" s="77" customFormat="1" ht="33" customHeight="1" thickBot="1">
      <c r="A1276" s="99"/>
      <c r="B1276" s="3772" t="s">
        <v>455</v>
      </c>
      <c r="C1276" s="3773"/>
      <c r="D1276" s="3773"/>
      <c r="E1276" s="3773"/>
      <c r="F1276" s="3773"/>
      <c r="G1276" s="3774"/>
      <c r="H1276" s="948"/>
      <c r="I1276" s="86"/>
    </row>
    <row r="1277" spans="1:9" s="77" customFormat="1">
      <c r="A1277" s="99"/>
      <c r="B1277" s="1580"/>
      <c r="C1277" s="1581"/>
      <c r="D1277" s="1581"/>
      <c r="E1277" s="1582"/>
      <c r="F1277" s="1583"/>
      <c r="G1277" s="1583"/>
      <c r="H1277" s="948"/>
      <c r="I1277" s="86"/>
    </row>
    <row r="1278" spans="1:9" s="77" customFormat="1">
      <c r="A1278" s="252"/>
      <c r="B1278" s="1584" t="s">
        <v>187</v>
      </c>
      <c r="C1278" s="1585"/>
      <c r="D1278" s="1585"/>
      <c r="E1278" s="1585"/>
      <c r="F1278" s="1586"/>
      <c r="G1278" s="1586"/>
      <c r="H1278" s="948"/>
      <c r="I1278" s="86"/>
    </row>
    <row r="1279" spans="1:9" s="77" customFormat="1" ht="13.8" thickBot="1">
      <c r="A1279" s="1957"/>
      <c r="B1279" s="1587"/>
      <c r="C1279" s="1587"/>
      <c r="D1279" s="1587"/>
      <c r="E1279" s="1587"/>
      <c r="F1279" s="1588"/>
      <c r="G1279" s="1588"/>
      <c r="H1279" s="948"/>
      <c r="I1279" s="86"/>
    </row>
    <row r="1280" spans="1:9" s="77" customFormat="1" ht="26.4">
      <c r="A1280" s="1967">
        <f>A1188+1</f>
        <v>89</v>
      </c>
      <c r="B1280" s="1563" t="s">
        <v>29</v>
      </c>
      <c r="C1280" s="191"/>
      <c r="D1280" s="1518"/>
      <c r="E1280" s="1533" t="s">
        <v>149</v>
      </c>
      <c r="F1280" s="201"/>
      <c r="G1280" s="1492"/>
      <c r="H1280" s="75" t="s">
        <v>33</v>
      </c>
      <c r="I1280" s="86"/>
    </row>
    <row r="1281" spans="1:9" s="77" customFormat="1">
      <c r="A1281" s="1957"/>
      <c r="B1281" s="288" t="s">
        <v>22</v>
      </c>
      <c r="C1281" s="612"/>
      <c r="D1281" s="1398"/>
      <c r="E1281" s="288" t="s">
        <v>22</v>
      </c>
      <c r="F1281" s="612"/>
      <c r="G1281" s="1398"/>
      <c r="H1281" s="948"/>
      <c r="I1281" s="86"/>
    </row>
    <row r="1282" spans="1:9" s="77" customFormat="1" ht="39.6">
      <c r="A1282" s="1957"/>
      <c r="B1282" s="1334" t="s">
        <v>212</v>
      </c>
      <c r="C1282" s="1519"/>
      <c r="D1282" s="1520"/>
      <c r="E1282" s="1334" t="s">
        <v>151</v>
      </c>
      <c r="F1282" s="1521"/>
      <c r="G1282" s="1520"/>
      <c r="H1282" s="948"/>
      <c r="I1282" s="86"/>
    </row>
    <row r="1283" spans="1:9" s="77" customFormat="1">
      <c r="A1283" s="1957"/>
      <c r="B1283" s="400" t="s">
        <v>4</v>
      </c>
      <c r="C1283" s="687">
        <v>213114917</v>
      </c>
      <c r="D1283" s="707">
        <v>-29076</v>
      </c>
      <c r="E1283" s="400" t="s">
        <v>4</v>
      </c>
      <c r="F1283" s="1589">
        <f>F1284</f>
        <v>13863572</v>
      </c>
      <c r="G1283" s="1590">
        <f>G1284</f>
        <v>29076</v>
      </c>
      <c r="H1283" s="948"/>
      <c r="I1283" s="86"/>
    </row>
    <row r="1284" spans="1:9" s="77" customFormat="1">
      <c r="A1284" s="1957"/>
      <c r="B1284" s="1591" t="s">
        <v>10</v>
      </c>
      <c r="C1284" s="688">
        <v>213114917</v>
      </c>
      <c r="D1284" s="908">
        <v>-29076</v>
      </c>
      <c r="E1284" s="446" t="s">
        <v>10</v>
      </c>
      <c r="F1284" s="1592">
        <f>F1285</f>
        <v>13863572</v>
      </c>
      <c r="G1284" s="1593">
        <f>G1285</f>
        <v>29076</v>
      </c>
      <c r="H1284" s="948"/>
      <c r="I1284" s="86"/>
    </row>
    <row r="1285" spans="1:9" s="77" customFormat="1" ht="26.4">
      <c r="A1285" s="1957"/>
      <c r="B1285" s="1594" t="s">
        <v>11</v>
      </c>
      <c r="C1285" s="688">
        <v>213114917</v>
      </c>
      <c r="D1285" s="908">
        <v>-29076</v>
      </c>
      <c r="E1285" s="447" t="s">
        <v>11</v>
      </c>
      <c r="F1285" s="1592">
        <v>13863572</v>
      </c>
      <c r="G1285" s="908">
        <v>29076</v>
      </c>
      <c r="H1285" s="948"/>
      <c r="I1285" s="86"/>
    </row>
    <row r="1286" spans="1:9" s="77" customFormat="1">
      <c r="A1286" s="1957"/>
      <c r="B1286" s="138" t="s">
        <v>28</v>
      </c>
      <c r="C1286" s="687">
        <v>213114917</v>
      </c>
      <c r="D1286" s="707">
        <v>-29076</v>
      </c>
      <c r="E1286" s="400" t="s">
        <v>28</v>
      </c>
      <c r="F1286" s="1589">
        <f>F1287+F1292</f>
        <v>13863572</v>
      </c>
      <c r="G1286" s="1590">
        <f>G1287+G1292</f>
        <v>29076</v>
      </c>
      <c r="H1286" s="948"/>
      <c r="I1286" s="86"/>
    </row>
    <row r="1287" spans="1:9" s="77" customFormat="1">
      <c r="A1287" s="1957"/>
      <c r="B1287" s="1591" t="s">
        <v>2</v>
      </c>
      <c r="C1287" s="688">
        <v>213114917</v>
      </c>
      <c r="D1287" s="908">
        <v>-29076</v>
      </c>
      <c r="E1287" s="446" t="s">
        <v>2</v>
      </c>
      <c r="F1287" s="1592">
        <f>F1288</f>
        <v>1350076</v>
      </c>
      <c r="G1287" s="1593">
        <f>G1288</f>
        <v>0</v>
      </c>
      <c r="H1287" s="948"/>
      <c r="I1287" s="86"/>
    </row>
    <row r="1288" spans="1:9" s="77" customFormat="1">
      <c r="A1288" s="1957"/>
      <c r="B1288" s="1594" t="s">
        <v>16</v>
      </c>
      <c r="C1288" s="688">
        <v>213114917</v>
      </c>
      <c r="D1288" s="908">
        <v>-29076</v>
      </c>
      <c r="E1288" s="447" t="s">
        <v>12</v>
      </c>
      <c r="F1288" s="1592">
        <f>F1289+F1291</f>
        <v>1350076</v>
      </c>
      <c r="G1288" s="1593">
        <f>G1289+G1291</f>
        <v>0</v>
      </c>
      <c r="H1288" s="948"/>
      <c r="I1288" s="86"/>
    </row>
    <row r="1289" spans="1:9" s="77" customFormat="1">
      <c r="A1289" s="1957"/>
      <c r="B1289" s="1595" t="s">
        <v>17</v>
      </c>
      <c r="C1289" s="688">
        <v>213114917</v>
      </c>
      <c r="D1289" s="908">
        <v>-29076</v>
      </c>
      <c r="E1289" s="448" t="s">
        <v>37</v>
      </c>
      <c r="F1289" s="1592">
        <v>41824</v>
      </c>
      <c r="G1289" s="908"/>
      <c r="H1289" s="948"/>
      <c r="I1289" s="86"/>
    </row>
    <row r="1290" spans="1:9" s="77" customFormat="1">
      <c r="A1290" s="1957"/>
      <c r="B1290" s="1391"/>
      <c r="C1290" s="613"/>
      <c r="D1290" s="1409"/>
      <c r="E1290" s="449" t="s">
        <v>35</v>
      </c>
      <c r="F1290" s="1592">
        <v>33705</v>
      </c>
      <c r="G1290" s="908"/>
      <c r="H1290" s="948"/>
      <c r="I1290" s="86"/>
    </row>
    <row r="1291" spans="1:9" s="77" customFormat="1">
      <c r="A1291" s="1957"/>
      <c r="B1291" s="1391"/>
      <c r="C1291" s="613"/>
      <c r="D1291" s="1409"/>
      <c r="E1291" s="448" t="s">
        <v>15</v>
      </c>
      <c r="F1291" s="1592">
        <v>1308252</v>
      </c>
      <c r="G1291" s="908"/>
      <c r="H1291" s="948"/>
      <c r="I1291" s="86"/>
    </row>
    <row r="1292" spans="1:9" s="77" customFormat="1">
      <c r="A1292" s="1957"/>
      <c r="B1292" s="1391"/>
      <c r="C1292" s="613"/>
      <c r="D1292" s="1409"/>
      <c r="E1292" s="446" t="s">
        <v>3</v>
      </c>
      <c r="F1292" s="1592">
        <f>F1293</f>
        <v>12513496</v>
      </c>
      <c r="G1292" s="1593">
        <f>G1293</f>
        <v>29076</v>
      </c>
      <c r="H1292" s="948"/>
      <c r="I1292" s="86"/>
    </row>
    <row r="1293" spans="1:9" s="77" customFormat="1">
      <c r="A1293" s="1957"/>
      <c r="B1293" s="1391"/>
      <c r="C1293" s="613"/>
      <c r="D1293" s="1409"/>
      <c r="E1293" s="447" t="s">
        <v>20</v>
      </c>
      <c r="F1293" s="1592">
        <v>12513496</v>
      </c>
      <c r="G1293" s="908">
        <v>29076</v>
      </c>
      <c r="H1293" s="948"/>
      <c r="I1293" s="86"/>
    </row>
    <row r="1294" spans="1:9" s="77" customFormat="1">
      <c r="A1294" s="1957"/>
      <c r="B1294" s="288" t="s">
        <v>54</v>
      </c>
      <c r="C1294" s="613"/>
      <c r="D1294" s="1409"/>
      <c r="E1294" s="288" t="s">
        <v>54</v>
      </c>
      <c r="F1294" s="610"/>
      <c r="G1294" s="1493"/>
      <c r="H1294" s="948"/>
      <c r="I1294" s="86"/>
    </row>
    <row r="1295" spans="1:9" s="77" customFormat="1" ht="39.6">
      <c r="A1295" s="1957"/>
      <c r="B1295" s="1074" t="s">
        <v>456</v>
      </c>
      <c r="C1295" s="613"/>
      <c r="D1295" s="1409"/>
      <c r="E1295" s="1347" t="s">
        <v>457</v>
      </c>
      <c r="F1295" s="610"/>
      <c r="G1295" s="1493"/>
      <c r="H1295" s="948"/>
      <c r="I1295" s="86"/>
    </row>
    <row r="1296" spans="1:9" s="77" customFormat="1">
      <c r="A1296" s="1957"/>
      <c r="B1296" s="1347" t="s">
        <v>87</v>
      </c>
      <c r="C1296" s="613"/>
      <c r="D1296" s="1409"/>
      <c r="E1296" s="1347" t="s">
        <v>87</v>
      </c>
      <c r="F1296" s="613"/>
      <c r="G1296" s="1409"/>
      <c r="H1296" s="948"/>
      <c r="I1296" s="86"/>
    </row>
    <row r="1297" spans="1:9" s="77" customFormat="1">
      <c r="A1297" s="1957"/>
      <c r="B1297" s="1543" t="s">
        <v>4</v>
      </c>
      <c r="C1297" s="687">
        <v>213114917</v>
      </c>
      <c r="D1297" s="707">
        <v>-29076</v>
      </c>
      <c r="E1297" s="400" t="s">
        <v>4</v>
      </c>
      <c r="F1297" s="1589"/>
      <c r="G1297" s="1590">
        <v>29076</v>
      </c>
      <c r="H1297" s="948"/>
      <c r="I1297" s="86"/>
    </row>
    <row r="1298" spans="1:9" s="77" customFormat="1">
      <c r="A1298" s="1957"/>
      <c r="B1298" s="1544" t="s">
        <v>10</v>
      </c>
      <c r="C1298" s="688">
        <v>213114917</v>
      </c>
      <c r="D1298" s="908">
        <v>-29076</v>
      </c>
      <c r="E1298" s="1596" t="s">
        <v>10</v>
      </c>
      <c r="F1298" s="1592"/>
      <c r="G1298" s="1593">
        <v>29076</v>
      </c>
      <c r="H1298" s="948"/>
      <c r="I1298" s="86"/>
    </row>
    <row r="1299" spans="1:9" s="77" customFormat="1" ht="26.4">
      <c r="A1299" s="1957"/>
      <c r="B1299" s="1542" t="s">
        <v>11</v>
      </c>
      <c r="C1299" s="688">
        <v>213114917</v>
      </c>
      <c r="D1299" s="908">
        <v>-29076</v>
      </c>
      <c r="E1299" s="447" t="s">
        <v>11</v>
      </c>
      <c r="F1299" s="1592"/>
      <c r="G1299" s="908">
        <v>29076</v>
      </c>
      <c r="H1299" s="948"/>
      <c r="I1299" s="86"/>
    </row>
    <row r="1300" spans="1:9" s="77" customFormat="1">
      <c r="A1300" s="1957"/>
      <c r="B1300" s="1543" t="s">
        <v>28</v>
      </c>
      <c r="C1300" s="687">
        <v>213114917</v>
      </c>
      <c r="D1300" s="707">
        <v>-29076</v>
      </c>
      <c r="E1300" s="400" t="s">
        <v>28</v>
      </c>
      <c r="F1300" s="1589"/>
      <c r="G1300" s="1590">
        <v>29076</v>
      </c>
      <c r="H1300" s="948"/>
      <c r="I1300" s="86"/>
    </row>
    <row r="1301" spans="1:9" s="77" customFormat="1">
      <c r="A1301" s="87"/>
      <c r="B1301" s="1544" t="s">
        <v>2</v>
      </c>
      <c r="C1301" s="688">
        <v>213114917</v>
      </c>
      <c r="D1301" s="908">
        <v>-29076</v>
      </c>
      <c r="E1301" s="446" t="s">
        <v>3</v>
      </c>
      <c r="F1301" s="1592"/>
      <c r="G1301" s="1593">
        <v>29076</v>
      </c>
      <c r="H1301" s="948"/>
      <c r="I1301" s="86"/>
    </row>
    <row r="1302" spans="1:9" s="77" customFormat="1">
      <c r="A1302" s="87"/>
      <c r="B1302" s="1542" t="s">
        <v>16</v>
      </c>
      <c r="C1302" s="688">
        <v>213114917</v>
      </c>
      <c r="D1302" s="908">
        <v>-29076</v>
      </c>
      <c r="E1302" s="1597" t="s">
        <v>20</v>
      </c>
      <c r="F1302" s="1598"/>
      <c r="G1302" s="1372">
        <v>29076</v>
      </c>
      <c r="H1302" s="948"/>
      <c r="I1302" s="86"/>
    </row>
    <row r="1303" spans="1:9" s="77" customFormat="1" ht="13.8" thickBot="1">
      <c r="A1303" s="87"/>
      <c r="B1303" s="1557" t="s">
        <v>17</v>
      </c>
      <c r="C1303" s="224">
        <v>213114917</v>
      </c>
      <c r="D1303" s="908">
        <v>-29076</v>
      </c>
      <c r="E1303" s="1599"/>
      <c r="F1303" s="1600"/>
      <c r="G1303" s="709"/>
      <c r="H1303" s="948"/>
      <c r="I1303" s="86"/>
    </row>
    <row r="1304" spans="1:9" s="77" customFormat="1" ht="54.75" customHeight="1" thickBot="1">
      <c r="A1304" s="87"/>
      <c r="B1304" s="3733" t="s">
        <v>458</v>
      </c>
      <c r="C1304" s="3780"/>
      <c r="D1304" s="3780"/>
      <c r="E1304" s="3780"/>
      <c r="F1304" s="3780"/>
      <c r="G1304" s="3781"/>
      <c r="H1304" s="948"/>
      <c r="I1304" s="86"/>
    </row>
    <row r="1305" spans="1:9" s="77" customFormat="1">
      <c r="A1305" s="3779"/>
      <c r="B1305" s="3779"/>
      <c r="C1305" s="3779"/>
      <c r="D1305" s="3779"/>
      <c r="E1305" s="3779"/>
      <c r="F1305" s="3779"/>
      <c r="G1305" s="3779"/>
      <c r="H1305" s="948"/>
      <c r="I1305" s="86"/>
    </row>
    <row r="1306" spans="1:9" s="77" customFormat="1" ht="12.75" customHeight="1">
      <c r="A1306" s="252"/>
      <c r="B1306" s="3775" t="s">
        <v>399</v>
      </c>
      <c r="C1306" s="3775"/>
      <c r="D1306" s="3775"/>
      <c r="E1306" s="561"/>
      <c r="F1306" s="1531"/>
      <c r="G1306" s="1531"/>
      <c r="H1306" s="948"/>
      <c r="I1306" s="86"/>
    </row>
    <row r="1307" spans="1:9" s="77" customFormat="1" ht="13.8" thickBot="1">
      <c r="A1307" s="1957"/>
      <c r="B1307" s="561"/>
      <c r="C1307" s="561"/>
      <c r="D1307" s="561"/>
      <c r="E1307" s="561"/>
      <c r="F1307" s="1531"/>
      <c r="G1307" s="1531"/>
      <c r="H1307" s="948"/>
      <c r="I1307" s="86"/>
    </row>
    <row r="1308" spans="1:9" s="77" customFormat="1" ht="26.4">
      <c r="A1308" s="252">
        <f>A1280</f>
        <v>89</v>
      </c>
      <c r="B1308" s="1563" t="s">
        <v>29</v>
      </c>
      <c r="C1308" s="191"/>
      <c r="D1308" s="1518"/>
      <c r="E1308" s="1533" t="s">
        <v>149</v>
      </c>
      <c r="F1308" s="201"/>
      <c r="G1308" s="1492"/>
      <c r="H1308" s="99" t="s">
        <v>33</v>
      </c>
      <c r="I1308" s="86"/>
    </row>
    <row r="1309" spans="1:9" s="77" customFormat="1" ht="13.8">
      <c r="A1309" s="252"/>
      <c r="B1309" s="288" t="s">
        <v>82</v>
      </c>
      <c r="C1309" s="257"/>
      <c r="D1309" s="1601"/>
      <c r="E1309" s="288" t="s">
        <v>82</v>
      </c>
      <c r="F1309" s="225"/>
      <c r="G1309" s="1527"/>
      <c r="H1309" s="948"/>
      <c r="I1309" s="86"/>
    </row>
    <row r="1310" spans="1:9" s="77" customFormat="1" ht="26.4">
      <c r="A1310" s="1957"/>
      <c r="B1310" s="1602" t="s">
        <v>86</v>
      </c>
      <c r="C1310" s="682"/>
      <c r="D1310" s="1565"/>
      <c r="E1310" s="1602" t="s">
        <v>86</v>
      </c>
      <c r="F1310" s="682"/>
      <c r="G1310" s="1565"/>
      <c r="H1310" s="948"/>
      <c r="I1310" s="86"/>
    </row>
    <row r="1311" spans="1:9" s="77" customFormat="1">
      <c r="A1311" s="252"/>
      <c r="B1311" s="1347" t="s">
        <v>87</v>
      </c>
      <c r="C1311" s="697"/>
      <c r="D1311" s="1567"/>
      <c r="E1311" s="1347" t="s">
        <v>87</v>
      </c>
      <c r="F1311" s="697"/>
      <c r="G1311" s="1567"/>
      <c r="H1311" s="948"/>
      <c r="I1311" s="86"/>
    </row>
    <row r="1312" spans="1:9" s="77" customFormat="1">
      <c r="A1312" s="1957"/>
      <c r="B1312" s="208" t="s">
        <v>4</v>
      </c>
      <c r="C1312" s="687">
        <v>213114917</v>
      </c>
      <c r="D1312" s="707">
        <v>-29076</v>
      </c>
      <c r="E1312" s="208" t="s">
        <v>4</v>
      </c>
      <c r="F1312" s="1569">
        <v>92941575</v>
      </c>
      <c r="G1312" s="707">
        <v>29076</v>
      </c>
      <c r="H1312" s="948"/>
      <c r="I1312" s="86"/>
    </row>
    <row r="1313" spans="1:9" s="77" customFormat="1">
      <c r="A1313" s="1957"/>
      <c r="B1313" s="1603" t="s">
        <v>10</v>
      </c>
      <c r="C1313" s="688">
        <v>213114917</v>
      </c>
      <c r="D1313" s="908">
        <v>-29076</v>
      </c>
      <c r="E1313" s="1039" t="s">
        <v>5</v>
      </c>
      <c r="F1313" s="1569">
        <v>7114</v>
      </c>
      <c r="G1313" s="707"/>
      <c r="H1313" s="948"/>
      <c r="I1313" s="86"/>
    </row>
    <row r="1314" spans="1:9" s="77" customFormat="1">
      <c r="A1314" s="1957"/>
      <c r="B1314" s="1603" t="s">
        <v>11</v>
      </c>
      <c r="C1314" s="688">
        <v>213114917</v>
      </c>
      <c r="D1314" s="908">
        <v>-29076</v>
      </c>
      <c r="E1314" s="1574" t="s">
        <v>65</v>
      </c>
      <c r="F1314" s="1573">
        <v>850233</v>
      </c>
      <c r="G1314" s="908"/>
      <c r="H1314" s="948"/>
      <c r="I1314" s="86"/>
    </row>
    <row r="1315" spans="1:9" s="77" customFormat="1">
      <c r="A1315" s="1957"/>
      <c r="B1315" s="208" t="s">
        <v>28</v>
      </c>
      <c r="C1315" s="687">
        <v>213114917</v>
      </c>
      <c r="D1315" s="707">
        <v>-29076</v>
      </c>
      <c r="E1315" s="209" t="s">
        <v>6</v>
      </c>
      <c r="F1315" s="1573">
        <v>414908</v>
      </c>
      <c r="G1315" s="908"/>
      <c r="H1315" s="948"/>
      <c r="I1315" s="86"/>
    </row>
    <row r="1316" spans="1:9" s="77" customFormat="1">
      <c r="A1316" s="1957"/>
      <c r="B1316" s="209" t="s">
        <v>2</v>
      </c>
      <c r="C1316" s="688">
        <v>213114917</v>
      </c>
      <c r="D1316" s="908">
        <v>-29076</v>
      </c>
      <c r="E1316" s="1570" t="s">
        <v>7</v>
      </c>
      <c r="F1316" s="1573">
        <v>1186970</v>
      </c>
      <c r="G1316" s="908"/>
      <c r="H1316" s="948"/>
      <c r="I1316" s="86"/>
    </row>
    <row r="1317" spans="1:9" s="77" customFormat="1">
      <c r="A1317" s="1957"/>
      <c r="B1317" s="211" t="s">
        <v>16</v>
      </c>
      <c r="C1317" s="688">
        <v>213114917</v>
      </c>
      <c r="D1317" s="908">
        <v>-29076</v>
      </c>
      <c r="E1317" s="1572" t="s">
        <v>8</v>
      </c>
      <c r="F1317" s="1573">
        <v>49208</v>
      </c>
      <c r="G1317" s="908"/>
      <c r="H1317" s="948"/>
      <c r="I1317" s="86"/>
    </row>
    <row r="1318" spans="1:9" s="77" customFormat="1">
      <c r="A1318" s="1957"/>
      <c r="B1318" s="1604" t="s">
        <v>17</v>
      </c>
      <c r="C1318" s="688">
        <v>213114917</v>
      </c>
      <c r="D1318" s="908">
        <v>-29076</v>
      </c>
      <c r="E1318" s="209" t="s">
        <v>9</v>
      </c>
      <c r="F1318" s="1573">
        <v>49208</v>
      </c>
      <c r="G1318" s="908"/>
      <c r="H1318" s="948"/>
      <c r="I1318" s="86"/>
    </row>
    <row r="1319" spans="1:9" s="77" customFormat="1" ht="26.4">
      <c r="A1319" s="1957"/>
      <c r="B1319" s="211"/>
      <c r="C1319" s="667"/>
      <c r="D1319" s="908"/>
      <c r="E1319" s="209" t="s">
        <v>57</v>
      </c>
      <c r="F1319" s="1573">
        <v>49208</v>
      </c>
      <c r="G1319" s="908"/>
      <c r="H1319" s="948"/>
      <c r="I1319" s="86"/>
    </row>
    <row r="1320" spans="1:9" s="77" customFormat="1" ht="26.4">
      <c r="A1320" s="1957"/>
      <c r="B1320" s="211"/>
      <c r="C1320" s="667"/>
      <c r="D1320" s="908"/>
      <c r="E1320" s="209" t="s">
        <v>96</v>
      </c>
      <c r="F1320" s="1573">
        <v>10704</v>
      </c>
      <c r="G1320" s="908"/>
      <c r="H1320" s="948"/>
      <c r="I1320" s="86"/>
    </row>
    <row r="1321" spans="1:9" s="77" customFormat="1" ht="26.4">
      <c r="A1321" s="1957"/>
      <c r="B1321" s="211"/>
      <c r="C1321" s="667"/>
      <c r="D1321" s="908"/>
      <c r="E1321" s="209" t="s">
        <v>126</v>
      </c>
      <c r="F1321" s="1573">
        <v>38504</v>
      </c>
      <c r="G1321" s="908"/>
      <c r="H1321" s="948"/>
      <c r="I1321" s="86"/>
    </row>
    <row r="1322" spans="1:9" s="77" customFormat="1" ht="26.4">
      <c r="A1322" s="1957"/>
      <c r="B1322" s="211"/>
      <c r="C1322" s="667"/>
      <c r="D1322" s="908"/>
      <c r="E1322" s="1572" t="s">
        <v>71</v>
      </c>
      <c r="F1322" s="1573">
        <v>1137762</v>
      </c>
      <c r="G1322" s="908"/>
      <c r="H1322" s="948"/>
      <c r="I1322" s="86"/>
    </row>
    <row r="1323" spans="1:9" s="77" customFormat="1" ht="39.6">
      <c r="A1323" s="1957"/>
      <c r="B1323" s="211"/>
      <c r="C1323" s="667"/>
      <c r="D1323" s="908"/>
      <c r="E1323" s="1572" t="s">
        <v>72</v>
      </c>
      <c r="F1323" s="1573">
        <v>1137762</v>
      </c>
      <c r="G1323" s="908"/>
      <c r="H1323" s="948"/>
      <c r="I1323" s="86"/>
    </row>
    <row r="1324" spans="1:9" s="77" customFormat="1" ht="52.8">
      <c r="A1324" s="1957"/>
      <c r="B1324" s="211"/>
      <c r="C1324" s="667"/>
      <c r="D1324" s="908"/>
      <c r="E1324" s="1572" t="s">
        <v>114</v>
      </c>
      <c r="F1324" s="1573">
        <v>959207</v>
      </c>
      <c r="G1324" s="908"/>
      <c r="H1324" s="948"/>
      <c r="I1324" s="86"/>
    </row>
    <row r="1325" spans="1:9" s="77" customFormat="1" ht="92.4">
      <c r="A1325" s="1957"/>
      <c r="B1325" s="211"/>
      <c r="C1325" s="667"/>
      <c r="D1325" s="908"/>
      <c r="E1325" s="1572" t="s">
        <v>193</v>
      </c>
      <c r="F1325" s="1573">
        <v>178555</v>
      </c>
      <c r="G1325" s="908"/>
      <c r="H1325" s="948"/>
      <c r="I1325" s="86"/>
    </row>
    <row r="1326" spans="1:9" s="77" customFormat="1">
      <c r="A1326" s="1957"/>
      <c r="B1326" s="208"/>
      <c r="C1326" s="666"/>
      <c r="D1326" s="707"/>
      <c r="E1326" s="1574" t="s">
        <v>10</v>
      </c>
      <c r="F1326" s="1573">
        <v>90897258</v>
      </c>
      <c r="G1326" s="908">
        <v>29076</v>
      </c>
      <c r="H1326" s="948"/>
      <c r="I1326" s="86"/>
    </row>
    <row r="1327" spans="1:9" s="77" customFormat="1" ht="26.4">
      <c r="A1327" s="1957"/>
      <c r="B1327" s="209"/>
      <c r="C1327" s="667"/>
      <c r="D1327" s="908"/>
      <c r="E1327" s="1572" t="s">
        <v>11</v>
      </c>
      <c r="F1327" s="1573">
        <v>72542199</v>
      </c>
      <c r="G1327" s="908">
        <v>29076</v>
      </c>
      <c r="H1327" s="948"/>
      <c r="I1327" s="86"/>
    </row>
    <row r="1328" spans="1:9" s="77" customFormat="1" ht="26.4">
      <c r="A1328" s="1957"/>
      <c r="B1328" s="211"/>
      <c r="C1328" s="667"/>
      <c r="D1328" s="908"/>
      <c r="E1328" s="1572" t="s">
        <v>60</v>
      </c>
      <c r="F1328" s="1573">
        <v>18355059</v>
      </c>
      <c r="G1328" s="908"/>
      <c r="H1328" s="948"/>
      <c r="I1328" s="86"/>
    </row>
    <row r="1329" spans="1:9" s="77" customFormat="1">
      <c r="A1329" s="1957"/>
      <c r="B1329" s="210"/>
      <c r="C1329" s="667"/>
      <c r="D1329" s="908"/>
      <c r="E1329" s="1605" t="s">
        <v>28</v>
      </c>
      <c r="F1329" s="1569">
        <v>99059924</v>
      </c>
      <c r="G1329" s="707">
        <v>29076</v>
      </c>
      <c r="H1329" s="948"/>
      <c r="I1329" s="86"/>
    </row>
    <row r="1330" spans="1:9" s="77" customFormat="1">
      <c r="A1330" s="1957"/>
      <c r="B1330" s="1391"/>
      <c r="C1330" s="613"/>
      <c r="D1330" s="1409"/>
      <c r="E1330" s="1574" t="s">
        <v>2</v>
      </c>
      <c r="F1330" s="1573">
        <v>47995030</v>
      </c>
      <c r="G1330" s="908">
        <v>0</v>
      </c>
      <c r="H1330" s="948"/>
      <c r="I1330" s="86"/>
    </row>
    <row r="1331" spans="1:9" s="77" customFormat="1">
      <c r="A1331" s="1957"/>
      <c r="B1331" s="1391"/>
      <c r="C1331" s="613"/>
      <c r="D1331" s="1409"/>
      <c r="E1331" s="1574" t="s">
        <v>12</v>
      </c>
      <c r="F1331" s="1573">
        <v>14121009</v>
      </c>
      <c r="G1331" s="908">
        <v>0</v>
      </c>
      <c r="H1331" s="948"/>
      <c r="I1331" s="86"/>
    </row>
    <row r="1332" spans="1:9" s="77" customFormat="1">
      <c r="A1332" s="1957"/>
      <c r="B1332" s="1391"/>
      <c r="C1332" s="613"/>
      <c r="D1332" s="1409"/>
      <c r="E1332" s="1572" t="s">
        <v>37</v>
      </c>
      <c r="F1332" s="1573">
        <v>7595783</v>
      </c>
      <c r="G1332" s="908"/>
      <c r="H1332" s="948"/>
      <c r="I1332" s="86"/>
    </row>
    <row r="1333" spans="1:9" s="77" customFormat="1">
      <c r="A1333" s="1957"/>
      <c r="B1333" s="1391"/>
      <c r="C1333" s="613"/>
      <c r="D1333" s="1409"/>
      <c r="E1333" s="1604" t="s">
        <v>35</v>
      </c>
      <c r="F1333" s="1573">
        <v>5986386</v>
      </c>
      <c r="G1333" s="908"/>
      <c r="H1333" s="948"/>
      <c r="I1333" s="86"/>
    </row>
    <row r="1334" spans="1:9" s="77" customFormat="1">
      <c r="A1334" s="1957"/>
      <c r="B1334" s="1391"/>
      <c r="C1334" s="613"/>
      <c r="D1334" s="1409"/>
      <c r="E1334" s="1572" t="s">
        <v>15</v>
      </c>
      <c r="F1334" s="1573">
        <v>6525226</v>
      </c>
      <c r="G1334" s="908"/>
      <c r="H1334" s="948"/>
      <c r="I1334" s="86"/>
    </row>
    <row r="1335" spans="1:9" s="77" customFormat="1">
      <c r="A1335" s="1957"/>
      <c r="B1335" s="1391"/>
      <c r="C1335" s="613"/>
      <c r="D1335" s="1409"/>
      <c r="E1335" s="1574" t="s">
        <v>16</v>
      </c>
      <c r="F1335" s="1573">
        <v>13139470</v>
      </c>
      <c r="G1335" s="908"/>
      <c r="H1335" s="948"/>
      <c r="I1335" s="86"/>
    </row>
    <row r="1336" spans="1:9" s="77" customFormat="1">
      <c r="A1336" s="1957"/>
      <c r="B1336" s="1391"/>
      <c r="C1336" s="613"/>
      <c r="D1336" s="1409"/>
      <c r="E1336" s="1572" t="s">
        <v>17</v>
      </c>
      <c r="F1336" s="1573">
        <v>12100774</v>
      </c>
      <c r="G1336" s="908"/>
      <c r="H1336" s="948"/>
      <c r="I1336" s="86"/>
    </row>
    <row r="1337" spans="1:9" s="77" customFormat="1">
      <c r="A1337" s="1957"/>
      <c r="B1337" s="1391"/>
      <c r="C1337" s="613"/>
      <c r="D1337" s="1409"/>
      <c r="E1337" s="1572" t="s">
        <v>93</v>
      </c>
      <c r="F1337" s="1573">
        <v>1038696</v>
      </c>
      <c r="G1337" s="908"/>
      <c r="H1337" s="948"/>
      <c r="I1337" s="86"/>
    </row>
    <row r="1338" spans="1:9" s="77" customFormat="1" ht="26.4">
      <c r="A1338" s="1957"/>
      <c r="B1338" s="1391"/>
      <c r="C1338" s="613"/>
      <c r="D1338" s="1409"/>
      <c r="E1338" s="1574" t="s">
        <v>49</v>
      </c>
      <c r="F1338" s="1573">
        <v>225383</v>
      </c>
      <c r="G1338" s="908"/>
      <c r="H1338" s="948"/>
      <c r="I1338" s="86"/>
    </row>
    <row r="1339" spans="1:9" s="77" customFormat="1">
      <c r="A1339" s="1957"/>
      <c r="B1339" s="1391"/>
      <c r="C1339" s="613"/>
      <c r="D1339" s="1409"/>
      <c r="E1339" s="1574" t="s">
        <v>38</v>
      </c>
      <c r="F1339" s="1573">
        <v>225383</v>
      </c>
      <c r="G1339" s="908"/>
      <c r="H1339" s="948"/>
      <c r="I1339" s="86"/>
    </row>
    <row r="1340" spans="1:9" s="77" customFormat="1">
      <c r="A1340" s="1957"/>
      <c r="B1340" s="1391"/>
      <c r="C1340" s="613"/>
      <c r="D1340" s="1409"/>
      <c r="E1340" s="1574" t="s">
        <v>19</v>
      </c>
      <c r="F1340" s="1573">
        <v>20509168</v>
      </c>
      <c r="G1340" s="908"/>
      <c r="H1340" s="948"/>
      <c r="I1340" s="86"/>
    </row>
    <row r="1341" spans="1:9" s="77" customFormat="1">
      <c r="A1341" s="1957"/>
      <c r="B1341" s="1391"/>
      <c r="C1341" s="613"/>
      <c r="D1341" s="1409"/>
      <c r="E1341" s="1572" t="s">
        <v>84</v>
      </c>
      <c r="F1341" s="1573">
        <v>4756</v>
      </c>
      <c r="G1341" s="908"/>
      <c r="H1341" s="948"/>
      <c r="I1341" s="86"/>
    </row>
    <row r="1342" spans="1:9" s="77" customFormat="1" ht="26.4">
      <c r="A1342" s="1957"/>
      <c r="B1342" s="1391"/>
      <c r="C1342" s="613"/>
      <c r="D1342" s="1409"/>
      <c r="E1342" s="1572" t="s">
        <v>85</v>
      </c>
      <c r="F1342" s="1573">
        <v>4756</v>
      </c>
      <c r="G1342" s="908"/>
      <c r="H1342" s="948"/>
      <c r="I1342" s="86"/>
    </row>
    <row r="1343" spans="1:9" s="77" customFormat="1" ht="39.6">
      <c r="A1343" s="1957"/>
      <c r="B1343" s="1391"/>
      <c r="C1343" s="613"/>
      <c r="D1343" s="1409"/>
      <c r="E1343" s="1572" t="s">
        <v>148</v>
      </c>
      <c r="F1343" s="1573">
        <v>4756</v>
      </c>
      <c r="G1343" s="908"/>
      <c r="H1343" s="948"/>
      <c r="I1343" s="86"/>
    </row>
    <row r="1344" spans="1:9" s="77" customFormat="1" ht="26.4">
      <c r="A1344" s="1957"/>
      <c r="B1344" s="1391"/>
      <c r="C1344" s="613"/>
      <c r="D1344" s="1409"/>
      <c r="E1344" s="1572" t="s">
        <v>51</v>
      </c>
      <c r="F1344" s="1573">
        <v>15426099</v>
      </c>
      <c r="G1344" s="908"/>
      <c r="H1344" s="948"/>
      <c r="I1344" s="86"/>
    </row>
    <row r="1345" spans="1:9" s="77" customFormat="1" ht="52.8">
      <c r="A1345" s="1957"/>
      <c r="B1345" s="1391"/>
      <c r="C1345" s="613"/>
      <c r="D1345" s="1409"/>
      <c r="E1345" s="1572" t="s">
        <v>67</v>
      </c>
      <c r="F1345" s="1573">
        <v>1745340</v>
      </c>
      <c r="G1345" s="908"/>
      <c r="H1345" s="948"/>
      <c r="I1345" s="86"/>
    </row>
    <row r="1346" spans="1:9" s="77" customFormat="1" ht="39.6">
      <c r="A1346" s="1957"/>
      <c r="B1346" s="1391"/>
      <c r="C1346" s="613"/>
      <c r="D1346" s="1409"/>
      <c r="E1346" s="1572" t="s">
        <v>53</v>
      </c>
      <c r="F1346" s="1573">
        <v>13680759</v>
      </c>
      <c r="G1346" s="908"/>
      <c r="H1346" s="948"/>
      <c r="I1346" s="86"/>
    </row>
    <row r="1347" spans="1:9" s="77" customFormat="1" ht="26.4">
      <c r="A1347" s="1957"/>
      <c r="B1347" s="1391"/>
      <c r="C1347" s="613"/>
      <c r="D1347" s="1409"/>
      <c r="E1347" s="1572" t="s">
        <v>79</v>
      </c>
      <c r="F1347" s="1573">
        <v>5078313</v>
      </c>
      <c r="G1347" s="908"/>
      <c r="H1347" s="948"/>
      <c r="I1347" s="86"/>
    </row>
    <row r="1348" spans="1:9" s="77" customFormat="1">
      <c r="A1348" s="1957"/>
      <c r="B1348" s="1391"/>
      <c r="C1348" s="613"/>
      <c r="D1348" s="1409"/>
      <c r="E1348" s="1606" t="s">
        <v>3</v>
      </c>
      <c r="F1348" s="1573">
        <v>51064894</v>
      </c>
      <c r="G1348" s="1575">
        <v>29076</v>
      </c>
      <c r="H1348" s="948"/>
      <c r="I1348" s="86"/>
    </row>
    <row r="1349" spans="1:9" s="77" customFormat="1">
      <c r="A1349" s="1957"/>
      <c r="B1349" s="1391"/>
      <c r="C1349" s="613"/>
      <c r="D1349" s="1409"/>
      <c r="E1349" s="1574" t="s">
        <v>20</v>
      </c>
      <c r="F1349" s="1573">
        <v>12802355</v>
      </c>
      <c r="G1349" s="908">
        <v>29076</v>
      </c>
      <c r="H1349" s="948"/>
      <c r="I1349" s="86"/>
    </row>
    <row r="1350" spans="1:9" s="77" customFormat="1">
      <c r="A1350" s="1957"/>
      <c r="B1350" s="1391"/>
      <c r="C1350" s="613"/>
      <c r="D1350" s="1409"/>
      <c r="E1350" s="1574" t="s">
        <v>55</v>
      </c>
      <c r="F1350" s="1573">
        <v>38262539</v>
      </c>
      <c r="G1350" s="908"/>
      <c r="H1350" s="948"/>
      <c r="I1350" s="86"/>
    </row>
    <row r="1351" spans="1:9" s="77" customFormat="1" ht="26.4">
      <c r="A1351" s="1957"/>
      <c r="B1351" s="1391"/>
      <c r="C1351" s="613"/>
      <c r="D1351" s="1409"/>
      <c r="E1351" s="1572" t="s">
        <v>56</v>
      </c>
      <c r="F1351" s="1573">
        <v>24570885</v>
      </c>
      <c r="G1351" s="908"/>
      <c r="H1351" s="948"/>
      <c r="I1351" s="86"/>
    </row>
    <row r="1352" spans="1:9" s="77" customFormat="1" ht="39.6">
      <c r="A1352" s="1957"/>
      <c r="B1352" s="1391"/>
      <c r="C1352" s="613"/>
      <c r="D1352" s="1409"/>
      <c r="E1352" s="1572" t="s">
        <v>95</v>
      </c>
      <c r="F1352" s="1573">
        <v>24570885</v>
      </c>
      <c r="G1352" s="908"/>
      <c r="H1352" s="948"/>
      <c r="I1352" s="86"/>
    </row>
    <row r="1353" spans="1:9" s="77" customFormat="1" ht="26.4">
      <c r="A1353" s="1957"/>
      <c r="B1353" s="1391"/>
      <c r="C1353" s="613"/>
      <c r="D1353" s="1409"/>
      <c r="E1353" s="1572" t="s">
        <v>121</v>
      </c>
      <c r="F1353" s="1573">
        <v>13691654</v>
      </c>
      <c r="G1353" s="908"/>
      <c r="H1353" s="948"/>
      <c r="I1353" s="86"/>
    </row>
    <row r="1354" spans="1:9" s="77" customFormat="1">
      <c r="A1354" s="1957"/>
      <c r="B1354" s="1391"/>
      <c r="C1354" s="613"/>
      <c r="D1354" s="1409"/>
      <c r="E1354" s="1606" t="s">
        <v>61</v>
      </c>
      <c r="F1354" s="1573">
        <v>-6118349</v>
      </c>
      <c r="G1354" s="908"/>
      <c r="H1354" s="948"/>
      <c r="I1354" s="86"/>
    </row>
    <row r="1355" spans="1:9" s="77" customFormat="1">
      <c r="A1355" s="1957"/>
      <c r="B1355" s="1391"/>
      <c r="C1355" s="613"/>
      <c r="D1355" s="1409"/>
      <c r="E1355" s="1606" t="s">
        <v>23</v>
      </c>
      <c r="F1355" s="1573">
        <v>6118349</v>
      </c>
      <c r="G1355" s="908"/>
      <c r="H1355" s="948"/>
      <c r="I1355" s="86"/>
    </row>
    <row r="1356" spans="1:9" s="77" customFormat="1">
      <c r="A1356" s="1957"/>
      <c r="B1356" s="1391"/>
      <c r="C1356" s="613"/>
      <c r="D1356" s="1409"/>
      <c r="E1356" s="1606" t="s">
        <v>24</v>
      </c>
      <c r="F1356" s="1573">
        <v>6118349</v>
      </c>
      <c r="G1356" s="908"/>
      <c r="H1356" s="948"/>
      <c r="I1356" s="86"/>
    </row>
    <row r="1357" spans="1:9" s="77" customFormat="1" ht="27" thickBot="1">
      <c r="A1357" s="1957"/>
      <c r="B1357" s="1559"/>
      <c r="C1357" s="256"/>
      <c r="D1357" s="1413"/>
      <c r="E1357" s="1607" t="s">
        <v>25</v>
      </c>
      <c r="F1357" s="1579">
        <v>6118349</v>
      </c>
      <c r="G1357" s="709"/>
      <c r="H1357" s="948"/>
      <c r="I1357" s="86"/>
    </row>
    <row r="1358" spans="1:9" s="77" customFormat="1" ht="54" customHeight="1" thickBot="1">
      <c r="A1358" s="87"/>
      <c r="B1358" s="3733" t="s">
        <v>458</v>
      </c>
      <c r="C1358" s="3780"/>
      <c r="D1358" s="3780"/>
      <c r="E1358" s="3780"/>
      <c r="F1358" s="3780"/>
      <c r="G1358" s="3781"/>
      <c r="H1358" s="948"/>
      <c r="I1358" s="86"/>
    </row>
    <row r="1359" spans="1:9" s="77" customFormat="1">
      <c r="A1359" s="87"/>
      <c r="B1359" s="348"/>
      <c r="C1359" s="348"/>
      <c r="D1359" s="348"/>
      <c r="E1359" s="348"/>
      <c r="F1359" s="371"/>
      <c r="G1359" s="371"/>
      <c r="H1359" s="948"/>
      <c r="I1359" s="86"/>
    </row>
    <row r="1360" spans="1:9" s="77" customFormat="1">
      <c r="A1360" s="87"/>
      <c r="B1360" s="128" t="s">
        <v>187</v>
      </c>
      <c r="C1360" s="348"/>
      <c r="D1360" s="348"/>
      <c r="E1360" s="348"/>
      <c r="F1360" s="371"/>
      <c r="G1360" s="371"/>
      <c r="H1360" s="948"/>
      <c r="I1360" s="86"/>
    </row>
    <row r="1361" spans="1:9" s="77" customFormat="1" ht="13.8" thickBot="1">
      <c r="A1361" s="87"/>
      <c r="B1361" s="348"/>
      <c r="C1361" s="348"/>
      <c r="D1361" s="348"/>
      <c r="E1361" s="348"/>
      <c r="F1361" s="371"/>
      <c r="G1361" s="371"/>
      <c r="H1361" s="948"/>
      <c r="I1361" s="86"/>
    </row>
    <row r="1362" spans="1:9" s="77" customFormat="1" ht="26.4">
      <c r="A1362" s="1967">
        <f>A1280+1</f>
        <v>90</v>
      </c>
      <c r="B1362" s="1608" t="s">
        <v>29</v>
      </c>
      <c r="C1362" s="191"/>
      <c r="D1362" s="1518"/>
      <c r="E1362" s="1533" t="s">
        <v>149</v>
      </c>
      <c r="F1362" s="201"/>
      <c r="G1362" s="1492"/>
      <c r="H1362" s="75" t="s">
        <v>33</v>
      </c>
      <c r="I1362" s="86"/>
    </row>
    <row r="1363" spans="1:9" s="77" customFormat="1">
      <c r="A1363" s="1957"/>
      <c r="B1363" s="288" t="s">
        <v>22</v>
      </c>
      <c r="C1363" s="612"/>
      <c r="D1363" s="1398"/>
      <c r="E1363" s="288" t="s">
        <v>22</v>
      </c>
      <c r="F1363" s="612"/>
      <c r="G1363" s="1398"/>
      <c r="H1363" s="948"/>
      <c r="I1363" s="86"/>
    </row>
    <row r="1364" spans="1:9" s="77" customFormat="1" ht="39.6">
      <c r="A1364" s="1957"/>
      <c r="B1364" s="1334" t="s">
        <v>212</v>
      </c>
      <c r="C1364" s="1519"/>
      <c r="D1364" s="1520"/>
      <c r="E1364" s="1334" t="s">
        <v>459</v>
      </c>
      <c r="F1364" s="1521"/>
      <c r="G1364" s="1520"/>
      <c r="H1364" s="948"/>
      <c r="I1364" s="86"/>
    </row>
    <row r="1365" spans="1:9" s="77" customFormat="1">
      <c r="A1365" s="1957"/>
      <c r="B1365" s="400" t="s">
        <v>4</v>
      </c>
      <c r="C1365" s="687">
        <v>213114917</v>
      </c>
      <c r="D1365" s="707">
        <v>-253214</v>
      </c>
      <c r="E1365" s="400" t="s">
        <v>4</v>
      </c>
      <c r="F1365" s="1589">
        <f>F1366</f>
        <v>6412465</v>
      </c>
      <c r="G1365" s="1590">
        <f>G1366</f>
        <v>253214</v>
      </c>
      <c r="H1365" s="948"/>
      <c r="I1365" s="86"/>
    </row>
    <row r="1366" spans="1:9" s="77" customFormat="1">
      <c r="A1366" s="1957"/>
      <c r="B1366" s="446" t="s">
        <v>10</v>
      </c>
      <c r="C1366" s="688">
        <v>213114917</v>
      </c>
      <c r="D1366" s="908">
        <v>-253214</v>
      </c>
      <c r="E1366" s="446" t="s">
        <v>10</v>
      </c>
      <c r="F1366" s="1592">
        <f>F1367</f>
        <v>6412465</v>
      </c>
      <c r="G1366" s="1593">
        <v>253214</v>
      </c>
      <c r="H1366" s="948"/>
      <c r="I1366" s="86"/>
    </row>
    <row r="1367" spans="1:9" s="77" customFormat="1" ht="26.4">
      <c r="A1367" s="1957"/>
      <c r="B1367" s="447" t="s">
        <v>11</v>
      </c>
      <c r="C1367" s="688">
        <v>213114917</v>
      </c>
      <c r="D1367" s="908">
        <v>-253214</v>
      </c>
      <c r="E1367" s="447" t="s">
        <v>11</v>
      </c>
      <c r="F1367" s="1592">
        <v>6412465</v>
      </c>
      <c r="G1367" s="908">
        <v>253214</v>
      </c>
      <c r="H1367" s="948"/>
      <c r="I1367" s="86"/>
    </row>
    <row r="1368" spans="1:9" s="77" customFormat="1">
      <c r="A1368" s="1957"/>
      <c r="B1368" s="400" t="s">
        <v>28</v>
      </c>
      <c r="C1368" s="687">
        <v>213114917</v>
      </c>
      <c r="D1368" s="707">
        <v>-253214</v>
      </c>
      <c r="E1368" s="400" t="s">
        <v>28</v>
      </c>
      <c r="F1368" s="1589">
        <f>F1369</f>
        <v>6412465</v>
      </c>
      <c r="G1368" s="1590">
        <f>G1369</f>
        <v>253214</v>
      </c>
      <c r="H1368" s="948"/>
      <c r="I1368" s="86"/>
    </row>
    <row r="1369" spans="1:9" s="77" customFormat="1">
      <c r="A1369" s="1957"/>
      <c r="B1369" s="446" t="s">
        <v>2</v>
      </c>
      <c r="C1369" s="688">
        <v>213114917</v>
      </c>
      <c r="D1369" s="908">
        <v>-253214</v>
      </c>
      <c r="E1369" s="446" t="s">
        <v>2</v>
      </c>
      <c r="F1369" s="1592">
        <f>F1370+F1374+F1377</f>
        <v>6412465</v>
      </c>
      <c r="G1369" s="1593">
        <f>G1370+G1374+G1377</f>
        <v>253214</v>
      </c>
      <c r="H1369" s="948"/>
      <c r="I1369" s="86"/>
    </row>
    <row r="1370" spans="1:9" s="77" customFormat="1">
      <c r="A1370" s="1957"/>
      <c r="B1370" s="447" t="s">
        <v>16</v>
      </c>
      <c r="C1370" s="688">
        <v>213114917</v>
      </c>
      <c r="D1370" s="908">
        <v>-253214</v>
      </c>
      <c r="E1370" s="447" t="s">
        <v>12</v>
      </c>
      <c r="F1370" s="1592">
        <f>F1371+F1373</f>
        <v>4104918</v>
      </c>
      <c r="G1370" s="1593">
        <f>G1371+G1373</f>
        <v>253214</v>
      </c>
      <c r="H1370" s="948"/>
      <c r="I1370" s="86"/>
    </row>
    <row r="1371" spans="1:9" s="77" customFormat="1">
      <c r="A1371" s="1957"/>
      <c r="B1371" s="448" t="s">
        <v>17</v>
      </c>
      <c r="C1371" s="688">
        <v>213114917</v>
      </c>
      <c r="D1371" s="908">
        <v>-253214</v>
      </c>
      <c r="E1371" s="448" t="s">
        <v>37</v>
      </c>
      <c r="F1371" s="1592">
        <v>2555906</v>
      </c>
      <c r="G1371" s="908"/>
      <c r="H1371" s="948"/>
      <c r="I1371" s="86"/>
    </row>
    <row r="1372" spans="1:9" s="77" customFormat="1">
      <c r="A1372" s="1957"/>
      <c r="B1372" s="1391"/>
      <c r="C1372" s="613"/>
      <c r="D1372" s="1409"/>
      <c r="E1372" s="449" t="s">
        <v>35</v>
      </c>
      <c r="F1372" s="1592">
        <v>1940638</v>
      </c>
      <c r="G1372" s="908"/>
      <c r="H1372" s="948"/>
      <c r="I1372" s="86"/>
    </row>
    <row r="1373" spans="1:9" s="77" customFormat="1">
      <c r="A1373" s="1957"/>
      <c r="B1373" s="1391"/>
      <c r="C1373" s="613"/>
      <c r="D1373" s="1409"/>
      <c r="E1373" s="448" t="s">
        <v>15</v>
      </c>
      <c r="F1373" s="1592">
        <v>1549012</v>
      </c>
      <c r="G1373" s="908">
        <v>253214</v>
      </c>
      <c r="H1373" s="948"/>
      <c r="I1373" s="86"/>
    </row>
    <row r="1374" spans="1:9" s="77" customFormat="1">
      <c r="A1374" s="1957"/>
      <c r="B1374" s="1391"/>
      <c r="C1374" s="613"/>
      <c r="D1374" s="1409"/>
      <c r="E1374" s="447" t="s">
        <v>16</v>
      </c>
      <c r="F1374" s="1592">
        <f>F1375+F1376</f>
        <v>2069402</v>
      </c>
      <c r="G1374" s="1593"/>
      <c r="H1374" s="948"/>
      <c r="I1374" s="86"/>
    </row>
    <row r="1375" spans="1:9" s="77" customFormat="1">
      <c r="A1375" s="1957"/>
      <c r="B1375" s="1391"/>
      <c r="C1375" s="613"/>
      <c r="D1375" s="1409"/>
      <c r="E1375" s="448" t="s">
        <v>17</v>
      </c>
      <c r="F1375" s="1592">
        <v>1073392</v>
      </c>
      <c r="G1375" s="908"/>
      <c r="H1375" s="948"/>
      <c r="I1375" s="86"/>
    </row>
    <row r="1376" spans="1:9" s="77" customFormat="1">
      <c r="A1376" s="1957"/>
      <c r="B1376" s="1391"/>
      <c r="C1376" s="613"/>
      <c r="D1376" s="1409"/>
      <c r="E1376" s="1609" t="s">
        <v>93</v>
      </c>
      <c r="F1376" s="1592">
        <v>996010</v>
      </c>
      <c r="G1376" s="908"/>
      <c r="H1376" s="948"/>
      <c r="I1376" s="86"/>
    </row>
    <row r="1377" spans="1:9" s="77" customFormat="1" ht="26.4">
      <c r="A1377" s="1957"/>
      <c r="B1377" s="1391"/>
      <c r="C1377" s="613"/>
      <c r="D1377" s="1409"/>
      <c r="E1377" s="1558" t="s">
        <v>333</v>
      </c>
      <c r="F1377" s="1592">
        <f>F1378+F1379</f>
        <v>238145</v>
      </c>
      <c r="G1377" s="1593"/>
      <c r="H1377" s="948"/>
      <c r="I1377" s="86"/>
    </row>
    <row r="1378" spans="1:9" s="77" customFormat="1" ht="52.8">
      <c r="A1378" s="1957"/>
      <c r="B1378" s="1391"/>
      <c r="C1378" s="613"/>
      <c r="D1378" s="1409"/>
      <c r="E1378" s="1610" t="s">
        <v>67</v>
      </c>
      <c r="F1378" s="1592">
        <v>181230</v>
      </c>
      <c r="G1378" s="908"/>
      <c r="H1378" s="948"/>
      <c r="I1378" s="86"/>
    </row>
    <row r="1379" spans="1:9" s="77" customFormat="1" ht="39.6">
      <c r="A1379" s="1957"/>
      <c r="B1379" s="1391"/>
      <c r="C1379" s="613"/>
      <c r="D1379" s="1409"/>
      <c r="E1379" s="1610" t="s">
        <v>53</v>
      </c>
      <c r="F1379" s="1592">
        <v>56915</v>
      </c>
      <c r="G1379" s="908"/>
      <c r="H1379" s="948"/>
      <c r="I1379" s="86"/>
    </row>
    <row r="1380" spans="1:9" s="77" customFormat="1">
      <c r="A1380" s="1957"/>
      <c r="B1380" s="288" t="s">
        <v>54</v>
      </c>
      <c r="C1380" s="613"/>
      <c r="D1380" s="1409"/>
      <c r="E1380" s="288" t="s">
        <v>54</v>
      </c>
      <c r="F1380" s="610"/>
      <c r="G1380" s="1493"/>
      <c r="H1380" s="948"/>
      <c r="I1380" s="86"/>
    </row>
    <row r="1381" spans="1:9" s="77" customFormat="1" ht="39.6">
      <c r="A1381" s="1957"/>
      <c r="B1381" s="1611" t="s">
        <v>456</v>
      </c>
      <c r="C1381" s="613"/>
      <c r="D1381" s="1409"/>
      <c r="E1381" s="380" t="s">
        <v>460</v>
      </c>
      <c r="F1381" s="610"/>
      <c r="G1381" s="1493"/>
      <c r="H1381" s="948"/>
      <c r="I1381" s="86"/>
    </row>
    <row r="1382" spans="1:9" s="77" customFormat="1">
      <c r="A1382" s="1957"/>
      <c r="B1382" s="1347" t="s">
        <v>87</v>
      </c>
      <c r="C1382" s="613"/>
      <c r="D1382" s="1409"/>
      <c r="E1382" s="1347" t="s">
        <v>87</v>
      </c>
      <c r="F1382" s="613"/>
      <c r="G1382" s="1409"/>
      <c r="H1382" s="948"/>
      <c r="I1382" s="86"/>
    </row>
    <row r="1383" spans="1:9" s="77" customFormat="1">
      <c r="A1383" s="1957"/>
      <c r="B1383" s="400" t="s">
        <v>4</v>
      </c>
      <c r="C1383" s="687">
        <v>213114917</v>
      </c>
      <c r="D1383" s="707">
        <v>-253214</v>
      </c>
      <c r="E1383" s="1612" t="s">
        <v>4</v>
      </c>
      <c r="F1383" s="1613">
        <v>4175492</v>
      </c>
      <c r="G1383" s="1614">
        <v>253214</v>
      </c>
      <c r="H1383" s="1960"/>
      <c r="I1383" s="86"/>
    </row>
    <row r="1384" spans="1:9" s="77" customFormat="1">
      <c r="A1384" s="1957"/>
      <c r="B1384" s="446" t="s">
        <v>10</v>
      </c>
      <c r="C1384" s="688">
        <v>213114917</v>
      </c>
      <c r="D1384" s="908">
        <v>-253214</v>
      </c>
      <c r="E1384" s="1615" t="s">
        <v>10</v>
      </c>
      <c r="F1384" s="1616">
        <v>4175492</v>
      </c>
      <c r="G1384" s="1617">
        <v>253214</v>
      </c>
      <c r="H1384" s="1619"/>
      <c r="I1384" s="86"/>
    </row>
    <row r="1385" spans="1:9" s="77" customFormat="1" ht="26.4">
      <c r="A1385" s="1957"/>
      <c r="B1385" s="447" t="s">
        <v>11</v>
      </c>
      <c r="C1385" s="688">
        <v>213114917</v>
      </c>
      <c r="D1385" s="908">
        <v>-253214</v>
      </c>
      <c r="E1385" s="1618" t="s">
        <v>11</v>
      </c>
      <c r="F1385" s="1616">
        <v>4175492</v>
      </c>
      <c r="G1385" s="780">
        <v>253214</v>
      </c>
      <c r="H1385" s="1620"/>
      <c r="I1385" s="86"/>
    </row>
    <row r="1386" spans="1:9" s="77" customFormat="1">
      <c r="A1386" s="1957"/>
      <c r="B1386" s="400" t="s">
        <v>28</v>
      </c>
      <c r="C1386" s="687">
        <v>213114917</v>
      </c>
      <c r="D1386" s="707">
        <v>-253214</v>
      </c>
      <c r="E1386" s="1612" t="s">
        <v>28</v>
      </c>
      <c r="F1386" s="1613">
        <v>4175492</v>
      </c>
      <c r="G1386" s="1614">
        <v>253214</v>
      </c>
      <c r="H1386" s="1960"/>
      <c r="I1386" s="86"/>
    </row>
    <row r="1387" spans="1:9" s="77" customFormat="1">
      <c r="A1387" s="87"/>
      <c r="B1387" s="446" t="s">
        <v>2</v>
      </c>
      <c r="C1387" s="688">
        <v>213114917</v>
      </c>
      <c r="D1387" s="908">
        <v>-253214</v>
      </c>
      <c r="E1387" s="1615" t="s">
        <v>2</v>
      </c>
      <c r="F1387" s="1616">
        <v>4175492</v>
      </c>
      <c r="G1387" s="1617">
        <v>253214</v>
      </c>
      <c r="H1387" s="1619"/>
      <c r="I1387" s="86"/>
    </row>
    <row r="1388" spans="1:9" s="77" customFormat="1">
      <c r="A1388" s="87"/>
      <c r="B1388" s="447" t="s">
        <v>16</v>
      </c>
      <c r="C1388" s="688">
        <v>213114917</v>
      </c>
      <c r="D1388" s="908">
        <v>-253214</v>
      </c>
      <c r="E1388" s="1618" t="s">
        <v>12</v>
      </c>
      <c r="F1388" s="1616">
        <v>3215504</v>
      </c>
      <c r="G1388" s="1617">
        <v>253214</v>
      </c>
      <c r="H1388" s="1620"/>
      <c r="I1388" s="86"/>
    </row>
    <row r="1389" spans="1:9" s="77" customFormat="1">
      <c r="A1389" s="87"/>
      <c r="B1389" s="448" t="s">
        <v>17</v>
      </c>
      <c r="C1389" s="688">
        <v>213114917</v>
      </c>
      <c r="D1389" s="908">
        <v>-253214</v>
      </c>
      <c r="E1389" s="970" t="s">
        <v>37</v>
      </c>
      <c r="F1389" s="1616">
        <v>1781031</v>
      </c>
      <c r="G1389" s="780">
        <v>0</v>
      </c>
      <c r="H1389" s="1621"/>
      <c r="I1389" s="86"/>
    </row>
    <row r="1390" spans="1:9" s="77" customFormat="1">
      <c r="A1390" s="87"/>
      <c r="B1390" s="1391"/>
      <c r="C1390" s="613"/>
      <c r="D1390" s="1409"/>
      <c r="E1390" s="1622" t="s">
        <v>35</v>
      </c>
      <c r="F1390" s="1616">
        <v>1351980</v>
      </c>
      <c r="G1390" s="780">
        <v>0</v>
      </c>
      <c r="H1390" s="1621"/>
      <c r="I1390" s="86"/>
    </row>
    <row r="1391" spans="1:9" s="77" customFormat="1">
      <c r="A1391" s="87"/>
      <c r="B1391" s="1391"/>
      <c r="C1391" s="613"/>
      <c r="D1391" s="1409"/>
      <c r="E1391" s="970" t="s">
        <v>15</v>
      </c>
      <c r="F1391" s="1616">
        <v>1434473</v>
      </c>
      <c r="G1391" s="780">
        <v>253214</v>
      </c>
      <c r="H1391" s="1621"/>
      <c r="I1391" s="86"/>
    </row>
    <row r="1392" spans="1:9" s="77" customFormat="1">
      <c r="A1392" s="87"/>
      <c r="B1392" s="1391"/>
      <c r="C1392" s="613"/>
      <c r="D1392" s="1409"/>
      <c r="E1392" s="1618" t="s">
        <v>16</v>
      </c>
      <c r="F1392" s="1616">
        <v>931531</v>
      </c>
      <c r="G1392" s="1617"/>
      <c r="H1392" s="1620"/>
      <c r="I1392" s="86"/>
    </row>
    <row r="1393" spans="1:9" s="77" customFormat="1">
      <c r="A1393" s="87"/>
      <c r="B1393" s="1391"/>
      <c r="C1393" s="613"/>
      <c r="D1393" s="1409"/>
      <c r="E1393" s="970" t="s">
        <v>17</v>
      </c>
      <c r="F1393" s="1616">
        <v>931531</v>
      </c>
      <c r="G1393" s="780"/>
      <c r="H1393" s="1621"/>
      <c r="I1393" s="86"/>
    </row>
    <row r="1394" spans="1:9" s="77" customFormat="1" ht="26.4">
      <c r="A1394" s="87"/>
      <c r="B1394" s="1391"/>
      <c r="C1394" s="613"/>
      <c r="D1394" s="1409"/>
      <c r="E1394" s="1623" t="s">
        <v>333</v>
      </c>
      <c r="F1394" s="1616">
        <v>28457</v>
      </c>
      <c r="G1394" s="1617"/>
      <c r="H1394" s="1961"/>
      <c r="I1394" s="86"/>
    </row>
    <row r="1395" spans="1:9" s="77" customFormat="1" ht="40.200000000000003" thickBot="1">
      <c r="A1395" s="87"/>
      <c r="B1395" s="1559"/>
      <c r="C1395" s="256"/>
      <c r="D1395" s="1413"/>
      <c r="E1395" s="1624" t="s">
        <v>67</v>
      </c>
      <c r="F1395" s="1625">
        <v>28457</v>
      </c>
      <c r="G1395" s="780"/>
      <c r="H1395" s="1962"/>
      <c r="I1395" s="86"/>
    </row>
    <row r="1396" spans="1:9" s="77" customFormat="1" ht="69" customHeight="1" thickBot="1">
      <c r="A1396" s="87"/>
      <c r="B1396" s="3733" t="s">
        <v>461</v>
      </c>
      <c r="C1396" s="3780"/>
      <c r="D1396" s="3780"/>
      <c r="E1396" s="3780"/>
      <c r="F1396" s="3780"/>
      <c r="G1396" s="3781"/>
      <c r="H1396" s="948"/>
      <c r="I1396" s="86"/>
    </row>
    <row r="1397" spans="1:9" s="77" customFormat="1">
      <c r="A1397" s="3779"/>
      <c r="B1397" s="3779"/>
      <c r="C1397" s="3779"/>
      <c r="D1397" s="3779"/>
      <c r="E1397" s="3779"/>
      <c r="F1397" s="3779"/>
      <c r="G1397" s="3779"/>
      <c r="H1397" s="948"/>
      <c r="I1397" s="86"/>
    </row>
    <row r="1398" spans="1:9" s="77" customFormat="1">
      <c r="A1398" s="252"/>
      <c r="B1398" s="3790" t="s">
        <v>399</v>
      </c>
      <c r="C1398" s="3790"/>
      <c r="D1398" s="3790"/>
      <c r="E1398" s="561"/>
      <c r="F1398" s="1531"/>
      <c r="G1398" s="1531"/>
      <c r="H1398" s="948"/>
      <c r="I1398" s="86"/>
    </row>
    <row r="1399" spans="1:9" s="77" customFormat="1" ht="13.8" thickBot="1">
      <c r="A1399" s="1957"/>
      <c r="B1399" s="561"/>
      <c r="C1399" s="561"/>
      <c r="D1399" s="561"/>
      <c r="E1399" s="561"/>
      <c r="F1399" s="1531"/>
      <c r="G1399" s="1531"/>
      <c r="H1399" s="948"/>
      <c r="I1399" s="86"/>
    </row>
    <row r="1400" spans="1:9" s="77" customFormat="1" ht="26.4">
      <c r="A1400" s="252">
        <f>A1362</f>
        <v>90</v>
      </c>
      <c r="B1400" s="1137" t="s">
        <v>29</v>
      </c>
      <c r="C1400" s="191"/>
      <c r="D1400" s="1518"/>
      <c r="E1400" s="1533" t="s">
        <v>149</v>
      </c>
      <c r="F1400" s="201"/>
      <c r="G1400" s="1492"/>
      <c r="H1400" s="99" t="s">
        <v>33</v>
      </c>
      <c r="I1400" s="86"/>
    </row>
    <row r="1401" spans="1:9" s="77" customFormat="1" ht="13.8">
      <c r="A1401" s="252"/>
      <c r="B1401" s="288" t="s">
        <v>82</v>
      </c>
      <c r="C1401" s="257"/>
      <c r="D1401" s="1601"/>
      <c r="E1401" s="288" t="s">
        <v>82</v>
      </c>
      <c r="F1401" s="225"/>
      <c r="G1401" s="1527"/>
      <c r="H1401" s="948"/>
      <c r="I1401" s="86"/>
    </row>
    <row r="1402" spans="1:9" s="77" customFormat="1" ht="26.4">
      <c r="A1402" s="1957"/>
      <c r="B1402" s="1602" t="s">
        <v>86</v>
      </c>
      <c r="C1402" s="682"/>
      <c r="D1402" s="1565"/>
      <c r="E1402" s="1602" t="s">
        <v>86</v>
      </c>
      <c r="F1402" s="682"/>
      <c r="G1402" s="1565"/>
      <c r="H1402" s="948"/>
      <c r="I1402" s="86"/>
    </row>
    <row r="1403" spans="1:9" s="77" customFormat="1">
      <c r="A1403" s="252"/>
      <c r="B1403" s="1347" t="s">
        <v>87</v>
      </c>
      <c r="C1403" s="697"/>
      <c r="D1403" s="1567"/>
      <c r="E1403" s="1347" t="s">
        <v>87</v>
      </c>
      <c r="F1403" s="697"/>
      <c r="G1403" s="1567"/>
      <c r="H1403" s="948"/>
      <c r="I1403" s="86"/>
    </row>
    <row r="1404" spans="1:9" s="77" customFormat="1">
      <c r="A1404" s="1957"/>
      <c r="B1404" s="208" t="s">
        <v>4</v>
      </c>
      <c r="C1404" s="687">
        <v>213114917</v>
      </c>
      <c r="D1404" s="707">
        <v>-253214</v>
      </c>
      <c r="E1404" s="208" t="s">
        <v>4</v>
      </c>
      <c r="F1404" s="1569">
        <v>92941575</v>
      </c>
      <c r="G1404" s="707">
        <v>253214</v>
      </c>
      <c r="H1404" s="948"/>
      <c r="I1404" s="86"/>
    </row>
    <row r="1405" spans="1:9" s="77" customFormat="1" ht="26.4">
      <c r="A1405" s="1957"/>
      <c r="B1405" s="209" t="s">
        <v>10</v>
      </c>
      <c r="C1405" s="688">
        <v>213114917</v>
      </c>
      <c r="D1405" s="908">
        <v>-253214</v>
      </c>
      <c r="E1405" s="208" t="s">
        <v>5</v>
      </c>
      <c r="F1405" s="1569">
        <v>7114</v>
      </c>
      <c r="G1405" s="707"/>
      <c r="H1405" s="948"/>
      <c r="I1405" s="86"/>
    </row>
    <row r="1406" spans="1:9" s="77" customFormat="1" ht="26.4">
      <c r="A1406" s="1957"/>
      <c r="B1406" s="211" t="s">
        <v>11</v>
      </c>
      <c r="C1406" s="688">
        <v>213114917</v>
      </c>
      <c r="D1406" s="908">
        <v>-253214</v>
      </c>
      <c r="E1406" s="209" t="s">
        <v>65</v>
      </c>
      <c r="F1406" s="1573">
        <v>850233</v>
      </c>
      <c r="G1406" s="908"/>
      <c r="H1406" s="948"/>
      <c r="I1406" s="86"/>
    </row>
    <row r="1407" spans="1:9" s="77" customFormat="1" ht="26.4">
      <c r="A1407" s="1957"/>
      <c r="B1407" s="208" t="s">
        <v>28</v>
      </c>
      <c r="C1407" s="687">
        <v>213114917</v>
      </c>
      <c r="D1407" s="707">
        <v>-253214</v>
      </c>
      <c r="E1407" s="210" t="s">
        <v>6</v>
      </c>
      <c r="F1407" s="1573">
        <v>414908</v>
      </c>
      <c r="G1407" s="908"/>
      <c r="H1407" s="948"/>
      <c r="I1407" s="86"/>
    </row>
    <row r="1408" spans="1:9" s="77" customFormat="1">
      <c r="A1408" s="1957"/>
      <c r="B1408" s="209" t="s">
        <v>2</v>
      </c>
      <c r="C1408" s="688">
        <v>213114917</v>
      </c>
      <c r="D1408" s="908">
        <v>-253214</v>
      </c>
      <c r="E1408" s="209" t="s">
        <v>7</v>
      </c>
      <c r="F1408" s="1573">
        <v>1186970</v>
      </c>
      <c r="G1408" s="908"/>
      <c r="H1408" s="948"/>
      <c r="I1408" s="86"/>
    </row>
    <row r="1409" spans="1:9" s="77" customFormat="1">
      <c r="A1409" s="1957"/>
      <c r="B1409" s="211" t="s">
        <v>16</v>
      </c>
      <c r="C1409" s="688">
        <v>213114917</v>
      </c>
      <c r="D1409" s="908">
        <v>-253214</v>
      </c>
      <c r="E1409" s="209" t="s">
        <v>8</v>
      </c>
      <c r="F1409" s="1573">
        <v>49208</v>
      </c>
      <c r="G1409" s="908"/>
      <c r="H1409" s="948"/>
      <c r="I1409" s="86"/>
    </row>
    <row r="1410" spans="1:9" s="77" customFormat="1">
      <c r="A1410" s="1957"/>
      <c r="B1410" s="210" t="s">
        <v>17</v>
      </c>
      <c r="C1410" s="688">
        <v>213114917</v>
      </c>
      <c r="D1410" s="908">
        <v>-253214</v>
      </c>
      <c r="E1410" s="211" t="s">
        <v>9</v>
      </c>
      <c r="F1410" s="1573">
        <v>49208</v>
      </c>
      <c r="G1410" s="908"/>
      <c r="H1410" s="948"/>
      <c r="I1410" s="86"/>
    </row>
    <row r="1411" spans="1:9" s="77" customFormat="1" ht="26.4">
      <c r="A1411" s="1957"/>
      <c r="B1411" s="211"/>
      <c r="C1411" s="667"/>
      <c r="D1411" s="908"/>
      <c r="E1411" s="211" t="s">
        <v>57</v>
      </c>
      <c r="F1411" s="1573">
        <v>49208</v>
      </c>
      <c r="G1411" s="908"/>
      <c r="H1411" s="948"/>
      <c r="I1411" s="86"/>
    </row>
    <row r="1412" spans="1:9" s="77" customFormat="1" ht="39.6">
      <c r="A1412" s="1957"/>
      <c r="B1412" s="211"/>
      <c r="C1412" s="667"/>
      <c r="D1412" s="908"/>
      <c r="E1412" s="211" t="s">
        <v>96</v>
      </c>
      <c r="F1412" s="1573">
        <v>10704</v>
      </c>
      <c r="G1412" s="908"/>
      <c r="H1412" s="948"/>
      <c r="I1412" s="86"/>
    </row>
    <row r="1413" spans="1:9" s="77" customFormat="1" ht="26.4">
      <c r="A1413" s="1957"/>
      <c r="B1413" s="211"/>
      <c r="C1413" s="667"/>
      <c r="D1413" s="908"/>
      <c r="E1413" s="211" t="s">
        <v>126</v>
      </c>
      <c r="F1413" s="1573">
        <v>38504</v>
      </c>
      <c r="G1413" s="908"/>
      <c r="H1413" s="948"/>
      <c r="I1413" s="86"/>
    </row>
    <row r="1414" spans="1:9" s="77" customFormat="1" ht="26.4">
      <c r="A1414" s="1957"/>
      <c r="B1414" s="211"/>
      <c r="C1414" s="667"/>
      <c r="D1414" s="908"/>
      <c r="E1414" s="211" t="s">
        <v>71</v>
      </c>
      <c r="F1414" s="1573">
        <v>1137762</v>
      </c>
      <c r="G1414" s="908"/>
      <c r="H1414" s="948"/>
      <c r="I1414" s="86"/>
    </row>
    <row r="1415" spans="1:9" s="77" customFormat="1" ht="39.6">
      <c r="A1415" s="1957"/>
      <c r="B1415" s="211"/>
      <c r="C1415" s="667"/>
      <c r="D1415" s="908"/>
      <c r="E1415" s="211" t="s">
        <v>72</v>
      </c>
      <c r="F1415" s="1573">
        <v>1137762</v>
      </c>
      <c r="G1415" s="908"/>
      <c r="H1415" s="948"/>
      <c r="I1415" s="86"/>
    </row>
    <row r="1416" spans="1:9" s="77" customFormat="1" ht="52.8">
      <c r="A1416" s="1957"/>
      <c r="B1416" s="211"/>
      <c r="C1416" s="667"/>
      <c r="D1416" s="908"/>
      <c r="E1416" s="211" t="s">
        <v>114</v>
      </c>
      <c r="F1416" s="1573">
        <v>959207</v>
      </c>
      <c r="G1416" s="908"/>
      <c r="H1416" s="948"/>
      <c r="I1416" s="86"/>
    </row>
    <row r="1417" spans="1:9" s="77" customFormat="1" ht="92.4">
      <c r="A1417" s="1957"/>
      <c r="B1417" s="211"/>
      <c r="C1417" s="667"/>
      <c r="D1417" s="908"/>
      <c r="E1417" s="211" t="s">
        <v>193</v>
      </c>
      <c r="F1417" s="1573">
        <v>178555</v>
      </c>
      <c r="G1417" s="908"/>
      <c r="H1417" s="948"/>
      <c r="I1417" s="86"/>
    </row>
    <row r="1418" spans="1:9" s="77" customFormat="1">
      <c r="A1418" s="1957"/>
      <c r="B1418" s="208"/>
      <c r="C1418" s="666"/>
      <c r="D1418" s="707"/>
      <c r="E1418" s="211" t="s">
        <v>10</v>
      </c>
      <c r="F1418" s="1573">
        <v>90897258</v>
      </c>
      <c r="G1418" s="908">
        <v>253214</v>
      </c>
      <c r="H1418" s="948"/>
      <c r="I1418" s="86"/>
    </row>
    <row r="1419" spans="1:9" s="77" customFormat="1" ht="26.4">
      <c r="A1419" s="1957"/>
      <c r="B1419" s="209"/>
      <c r="C1419" s="667"/>
      <c r="D1419" s="908"/>
      <c r="E1419" s="211" t="s">
        <v>11</v>
      </c>
      <c r="F1419" s="1573">
        <v>72542199</v>
      </c>
      <c r="G1419" s="908">
        <v>253214</v>
      </c>
      <c r="H1419" s="948"/>
      <c r="I1419" s="86"/>
    </row>
    <row r="1420" spans="1:9" s="77" customFormat="1" ht="26.4">
      <c r="A1420" s="1957"/>
      <c r="B1420" s="211"/>
      <c r="C1420" s="667"/>
      <c r="D1420" s="908"/>
      <c r="E1420" s="211" t="s">
        <v>60</v>
      </c>
      <c r="F1420" s="1573">
        <v>18355059</v>
      </c>
      <c r="G1420" s="908"/>
      <c r="H1420" s="948"/>
      <c r="I1420" s="86"/>
    </row>
    <row r="1421" spans="1:9" s="77" customFormat="1">
      <c r="A1421" s="1957"/>
      <c r="B1421" s="210"/>
      <c r="C1421" s="667"/>
      <c r="D1421" s="908"/>
      <c r="E1421" s="208" t="s">
        <v>28</v>
      </c>
      <c r="F1421" s="1569">
        <v>99059924</v>
      </c>
      <c r="G1421" s="1626">
        <v>253214</v>
      </c>
      <c r="H1421" s="948"/>
      <c r="I1421" s="86"/>
    </row>
    <row r="1422" spans="1:9" s="77" customFormat="1">
      <c r="A1422" s="1957"/>
      <c r="B1422" s="1391"/>
      <c r="C1422" s="613"/>
      <c r="D1422" s="1409"/>
      <c r="E1422" s="209" t="s">
        <v>2</v>
      </c>
      <c r="F1422" s="1573">
        <v>47995030</v>
      </c>
      <c r="G1422" s="1575">
        <v>253214</v>
      </c>
      <c r="H1422" s="948"/>
      <c r="I1422" s="86"/>
    </row>
    <row r="1423" spans="1:9" s="77" customFormat="1">
      <c r="A1423" s="1957"/>
      <c r="B1423" s="1391"/>
      <c r="C1423" s="613"/>
      <c r="D1423" s="1409"/>
      <c r="E1423" s="211" t="s">
        <v>12</v>
      </c>
      <c r="F1423" s="1573">
        <v>14121009</v>
      </c>
      <c r="G1423" s="1575">
        <v>253214</v>
      </c>
      <c r="H1423" s="948"/>
      <c r="I1423" s="86"/>
    </row>
    <row r="1424" spans="1:9" s="77" customFormat="1">
      <c r="A1424" s="1957"/>
      <c r="B1424" s="1391"/>
      <c r="C1424" s="613"/>
      <c r="D1424" s="1409"/>
      <c r="E1424" s="210" t="s">
        <v>37</v>
      </c>
      <c r="F1424" s="1573">
        <v>7595783</v>
      </c>
      <c r="G1424" s="908"/>
      <c r="H1424" s="948"/>
      <c r="I1424" s="86"/>
    </row>
    <row r="1425" spans="1:9" s="77" customFormat="1">
      <c r="A1425" s="1957"/>
      <c r="B1425" s="1391"/>
      <c r="C1425" s="613"/>
      <c r="D1425" s="1409"/>
      <c r="E1425" s="212" t="s">
        <v>35</v>
      </c>
      <c r="F1425" s="1573">
        <v>5986386</v>
      </c>
      <c r="G1425" s="908"/>
      <c r="H1425" s="948"/>
      <c r="I1425" s="86"/>
    </row>
    <row r="1426" spans="1:9" s="77" customFormat="1">
      <c r="A1426" s="1957"/>
      <c r="B1426" s="1391"/>
      <c r="C1426" s="613"/>
      <c r="D1426" s="1409"/>
      <c r="E1426" s="210" t="s">
        <v>15</v>
      </c>
      <c r="F1426" s="1573">
        <v>6525226</v>
      </c>
      <c r="G1426" s="908">
        <v>253214</v>
      </c>
      <c r="H1426" s="948"/>
      <c r="I1426" s="86"/>
    </row>
    <row r="1427" spans="1:9" s="77" customFormat="1">
      <c r="A1427" s="1957"/>
      <c r="B1427" s="1391"/>
      <c r="C1427" s="613"/>
      <c r="D1427" s="1409"/>
      <c r="E1427" s="211" t="s">
        <v>16</v>
      </c>
      <c r="F1427" s="1573">
        <v>13139470</v>
      </c>
      <c r="G1427" s="1575">
        <v>0</v>
      </c>
      <c r="H1427" s="948"/>
      <c r="I1427" s="86"/>
    </row>
    <row r="1428" spans="1:9" s="77" customFormat="1">
      <c r="A1428" s="1957"/>
      <c r="B1428" s="1391"/>
      <c r="C1428" s="613"/>
      <c r="D1428" s="1409"/>
      <c r="E1428" s="210" t="s">
        <v>17</v>
      </c>
      <c r="F1428" s="1573">
        <v>12100774</v>
      </c>
      <c r="G1428" s="908"/>
      <c r="H1428" s="948"/>
      <c r="I1428" s="86"/>
    </row>
    <row r="1429" spans="1:9" s="77" customFormat="1">
      <c r="A1429" s="1957"/>
      <c r="B1429" s="1391"/>
      <c r="C1429" s="613"/>
      <c r="D1429" s="1409"/>
      <c r="E1429" s="210" t="s">
        <v>93</v>
      </c>
      <c r="F1429" s="1573">
        <v>1038696</v>
      </c>
      <c r="G1429" s="908"/>
      <c r="H1429" s="948"/>
      <c r="I1429" s="86"/>
    </row>
    <row r="1430" spans="1:9" s="77" customFormat="1" ht="26.4">
      <c r="A1430" s="1957"/>
      <c r="B1430" s="1391"/>
      <c r="C1430" s="613"/>
      <c r="D1430" s="1409"/>
      <c r="E1430" s="1570" t="s">
        <v>49</v>
      </c>
      <c r="F1430" s="1573">
        <v>225383</v>
      </c>
      <c r="G1430" s="1575">
        <v>0</v>
      </c>
      <c r="H1430" s="948"/>
      <c r="I1430" s="86"/>
    </row>
    <row r="1431" spans="1:9" s="77" customFormat="1">
      <c r="A1431" s="1957"/>
      <c r="B1431" s="1391"/>
      <c r="C1431" s="613"/>
      <c r="D1431" s="1409"/>
      <c r="E1431" s="209" t="s">
        <v>38</v>
      </c>
      <c r="F1431" s="1573">
        <v>225383</v>
      </c>
      <c r="G1431" s="908"/>
      <c r="H1431" s="948"/>
      <c r="I1431" s="86"/>
    </row>
    <row r="1432" spans="1:9" s="77" customFormat="1">
      <c r="A1432" s="1957"/>
      <c r="B1432" s="1391"/>
      <c r="C1432" s="613"/>
      <c r="D1432" s="1409"/>
      <c r="E1432" s="1570" t="s">
        <v>19</v>
      </c>
      <c r="F1432" s="1573">
        <v>20509168</v>
      </c>
      <c r="G1432" s="1575">
        <v>0</v>
      </c>
      <c r="H1432" s="948"/>
      <c r="I1432" s="86"/>
    </row>
    <row r="1433" spans="1:9" s="77" customFormat="1">
      <c r="A1433" s="1957"/>
      <c r="B1433" s="1391"/>
      <c r="C1433" s="613"/>
      <c r="D1433" s="1409"/>
      <c r="E1433" s="1572" t="s">
        <v>84</v>
      </c>
      <c r="F1433" s="1573">
        <v>4756</v>
      </c>
      <c r="G1433" s="1575">
        <v>0</v>
      </c>
      <c r="H1433" s="948"/>
      <c r="I1433" s="86"/>
    </row>
    <row r="1434" spans="1:9" s="77" customFormat="1" ht="26.4">
      <c r="A1434" s="1957"/>
      <c r="B1434" s="1391"/>
      <c r="C1434" s="613"/>
      <c r="D1434" s="1409"/>
      <c r="E1434" s="211" t="s">
        <v>85</v>
      </c>
      <c r="F1434" s="1573">
        <v>4756</v>
      </c>
      <c r="G1434" s="1575">
        <v>0</v>
      </c>
      <c r="H1434" s="948"/>
      <c r="I1434" s="86"/>
    </row>
    <row r="1435" spans="1:9" s="77" customFormat="1" ht="39.6">
      <c r="A1435" s="1957"/>
      <c r="B1435" s="1391"/>
      <c r="C1435" s="613"/>
      <c r="D1435" s="1409"/>
      <c r="E1435" s="211" t="s">
        <v>148</v>
      </c>
      <c r="F1435" s="1573">
        <v>4756</v>
      </c>
      <c r="G1435" s="908"/>
      <c r="H1435" s="948"/>
      <c r="I1435" s="86"/>
    </row>
    <row r="1436" spans="1:9" s="77" customFormat="1" ht="26.4">
      <c r="A1436" s="1957"/>
      <c r="B1436" s="1391"/>
      <c r="C1436" s="613"/>
      <c r="D1436" s="1409"/>
      <c r="E1436" s="211" t="s">
        <v>51</v>
      </c>
      <c r="F1436" s="1573">
        <v>15426099</v>
      </c>
      <c r="G1436" s="1575">
        <v>0</v>
      </c>
      <c r="H1436" s="948"/>
      <c r="I1436" s="86"/>
    </row>
    <row r="1437" spans="1:9" s="77" customFormat="1" ht="52.8">
      <c r="A1437" s="1957"/>
      <c r="B1437" s="1391"/>
      <c r="C1437" s="613"/>
      <c r="D1437" s="1409"/>
      <c r="E1437" s="211" t="s">
        <v>67</v>
      </c>
      <c r="F1437" s="1573">
        <v>1745340</v>
      </c>
      <c r="G1437" s="908"/>
      <c r="H1437" s="948"/>
      <c r="I1437" s="86"/>
    </row>
    <row r="1438" spans="1:9" s="77" customFormat="1" ht="39.6">
      <c r="A1438" s="1957"/>
      <c r="B1438" s="1391"/>
      <c r="C1438" s="613"/>
      <c r="D1438" s="1409"/>
      <c r="E1438" s="211" t="s">
        <v>53</v>
      </c>
      <c r="F1438" s="1573">
        <v>13680759</v>
      </c>
      <c r="G1438" s="908"/>
      <c r="H1438" s="948"/>
      <c r="I1438" s="86"/>
    </row>
    <row r="1439" spans="1:9" s="77" customFormat="1" ht="26.4">
      <c r="A1439" s="1957"/>
      <c r="B1439" s="1391"/>
      <c r="C1439" s="613"/>
      <c r="D1439" s="1409"/>
      <c r="E1439" s="211" t="s">
        <v>79</v>
      </c>
      <c r="F1439" s="1573">
        <v>5078313</v>
      </c>
      <c r="G1439" s="908"/>
      <c r="H1439" s="948"/>
      <c r="I1439" s="86"/>
    </row>
    <row r="1440" spans="1:9" s="77" customFormat="1">
      <c r="A1440" s="1957"/>
      <c r="B1440" s="1391"/>
      <c r="C1440" s="613"/>
      <c r="D1440" s="1409"/>
      <c r="E1440" s="1577" t="s">
        <v>3</v>
      </c>
      <c r="F1440" s="1573">
        <v>51064894</v>
      </c>
      <c r="G1440" s="1575"/>
      <c r="H1440" s="948"/>
      <c r="I1440" s="86"/>
    </row>
    <row r="1441" spans="1:9" s="77" customFormat="1">
      <c r="A1441" s="1957"/>
      <c r="B1441" s="1391"/>
      <c r="C1441" s="613"/>
      <c r="D1441" s="1409"/>
      <c r="E1441" s="1577" t="s">
        <v>20</v>
      </c>
      <c r="F1441" s="1573">
        <v>12802355</v>
      </c>
      <c r="G1441" s="908"/>
      <c r="H1441" s="948"/>
      <c r="I1441" s="86"/>
    </row>
    <row r="1442" spans="1:9" s="77" customFormat="1">
      <c r="A1442" s="1957"/>
      <c r="B1442" s="1391"/>
      <c r="C1442" s="613"/>
      <c r="D1442" s="1409"/>
      <c r="E1442" s="1577" t="s">
        <v>55</v>
      </c>
      <c r="F1442" s="1573">
        <v>38262539</v>
      </c>
      <c r="G1442" s="908"/>
      <c r="H1442" s="948"/>
      <c r="I1442" s="86"/>
    </row>
    <row r="1443" spans="1:9" s="77" customFormat="1" ht="26.4">
      <c r="A1443" s="1957"/>
      <c r="B1443" s="1391"/>
      <c r="C1443" s="613"/>
      <c r="D1443" s="1409"/>
      <c r="E1443" s="1577" t="s">
        <v>56</v>
      </c>
      <c r="F1443" s="1573">
        <v>24570885</v>
      </c>
      <c r="G1443" s="908"/>
      <c r="H1443" s="948"/>
      <c r="I1443" s="86"/>
    </row>
    <row r="1444" spans="1:9" s="77" customFormat="1" ht="39.6">
      <c r="A1444" s="1957"/>
      <c r="B1444" s="1391"/>
      <c r="C1444" s="613"/>
      <c r="D1444" s="1409"/>
      <c r="E1444" s="1577" t="s">
        <v>95</v>
      </c>
      <c r="F1444" s="1573">
        <v>24570885</v>
      </c>
      <c r="G1444" s="908"/>
      <c r="H1444" s="948"/>
      <c r="I1444" s="86"/>
    </row>
    <row r="1445" spans="1:9" s="77" customFormat="1" ht="26.4">
      <c r="A1445" s="1957"/>
      <c r="B1445" s="1391"/>
      <c r="C1445" s="613"/>
      <c r="D1445" s="1409"/>
      <c r="E1445" s="1577" t="s">
        <v>121</v>
      </c>
      <c r="F1445" s="1573">
        <v>13691654</v>
      </c>
      <c r="G1445" s="908"/>
      <c r="H1445" s="948"/>
      <c r="I1445" s="86"/>
    </row>
    <row r="1446" spans="1:9" s="77" customFormat="1">
      <c r="A1446" s="1957"/>
      <c r="B1446" s="1391"/>
      <c r="C1446" s="613"/>
      <c r="D1446" s="1409"/>
      <c r="E1446" s="1577" t="s">
        <v>61</v>
      </c>
      <c r="F1446" s="1573">
        <v>-6118349</v>
      </c>
      <c r="G1446" s="908"/>
      <c r="H1446" s="948"/>
      <c r="I1446" s="86"/>
    </row>
    <row r="1447" spans="1:9" s="77" customFormat="1">
      <c r="A1447" s="1957"/>
      <c r="B1447" s="1391"/>
      <c r="C1447" s="613"/>
      <c r="D1447" s="1409"/>
      <c r="E1447" s="1577" t="s">
        <v>23</v>
      </c>
      <c r="F1447" s="1573">
        <v>6118349</v>
      </c>
      <c r="G1447" s="908"/>
      <c r="H1447" s="948"/>
      <c r="I1447" s="86"/>
    </row>
    <row r="1448" spans="1:9" s="77" customFormat="1">
      <c r="A1448" s="1957"/>
      <c r="B1448" s="1391"/>
      <c r="C1448" s="613"/>
      <c r="D1448" s="1409"/>
      <c r="E1448" s="1577" t="s">
        <v>24</v>
      </c>
      <c r="F1448" s="1573">
        <v>6118349</v>
      </c>
      <c r="G1448" s="908"/>
      <c r="H1448" s="948"/>
      <c r="I1448" s="86"/>
    </row>
    <row r="1449" spans="1:9" s="77" customFormat="1" ht="27" thickBot="1">
      <c r="A1449" s="1957"/>
      <c r="B1449" s="1559"/>
      <c r="C1449" s="256"/>
      <c r="D1449" s="1413"/>
      <c r="E1449" s="1577" t="s">
        <v>25</v>
      </c>
      <c r="F1449" s="1579">
        <v>6118349</v>
      </c>
      <c r="G1449" s="908"/>
      <c r="H1449" s="948"/>
      <c r="I1449" s="86"/>
    </row>
    <row r="1450" spans="1:9" s="77" customFormat="1" ht="66.75" customHeight="1" thickBot="1">
      <c r="A1450" s="87"/>
      <c r="B1450" s="3733" t="s">
        <v>461</v>
      </c>
      <c r="C1450" s="3780"/>
      <c r="D1450" s="3780"/>
      <c r="E1450" s="3780"/>
      <c r="F1450" s="3780"/>
      <c r="G1450" s="3781"/>
      <c r="H1450" s="948"/>
      <c r="I1450" s="86"/>
    </row>
    <row r="1451" spans="1:9" s="77" customFormat="1">
      <c r="A1451" s="87"/>
      <c r="B1451" s="348"/>
      <c r="C1451" s="348"/>
      <c r="D1451" s="348"/>
      <c r="E1451" s="348"/>
      <c r="F1451" s="371"/>
      <c r="G1451" s="371"/>
      <c r="H1451" s="948"/>
      <c r="I1451" s="86"/>
    </row>
    <row r="1452" spans="1:9" s="77" customFormat="1">
      <c r="A1452" s="87"/>
      <c r="B1452" s="128" t="s">
        <v>187</v>
      </c>
      <c r="C1452" s="348"/>
      <c r="D1452" s="348"/>
      <c r="E1452" s="348"/>
      <c r="F1452" s="371"/>
      <c r="G1452" s="371"/>
      <c r="H1452" s="948"/>
      <c r="I1452" s="86"/>
    </row>
    <row r="1453" spans="1:9" s="77" customFormat="1" ht="13.8" thickBot="1">
      <c r="A1453" s="87"/>
      <c r="B1453" s="348"/>
      <c r="C1453" s="348"/>
      <c r="D1453" s="348"/>
      <c r="E1453" s="348"/>
      <c r="F1453" s="371"/>
      <c r="G1453" s="371"/>
      <c r="H1453" s="948"/>
      <c r="I1453" s="86"/>
    </row>
    <row r="1454" spans="1:9" s="77" customFormat="1">
      <c r="A1454" s="1967">
        <f>A1362+1</f>
        <v>91</v>
      </c>
      <c r="B1454" s="1533" t="s">
        <v>149</v>
      </c>
      <c r="C1454" s="201"/>
      <c r="D1454" s="1492"/>
      <c r="E1454" s="348"/>
      <c r="F1454" s="371"/>
      <c r="G1454" s="371"/>
      <c r="H1454" s="75" t="s">
        <v>33</v>
      </c>
      <c r="I1454" s="86"/>
    </row>
    <row r="1455" spans="1:9" s="77" customFormat="1">
      <c r="A1455" s="87"/>
      <c r="B1455" s="288" t="s">
        <v>22</v>
      </c>
      <c r="C1455" s="612"/>
      <c r="D1455" s="1398"/>
      <c r="E1455" s="348"/>
      <c r="F1455" s="371"/>
      <c r="G1455" s="371"/>
      <c r="H1455" s="948"/>
      <c r="I1455" s="86"/>
    </row>
    <row r="1456" spans="1:9" s="77" customFormat="1" ht="26.4">
      <c r="A1456" s="87"/>
      <c r="B1456" s="1334" t="s">
        <v>459</v>
      </c>
      <c r="C1456" s="1519"/>
      <c r="D1456" s="1520"/>
      <c r="E1456" s="348"/>
      <c r="F1456" s="371"/>
      <c r="G1456" s="371"/>
      <c r="H1456" s="948"/>
      <c r="I1456" s="86"/>
    </row>
    <row r="1457" spans="1:9" s="77" customFormat="1">
      <c r="A1457" s="87"/>
      <c r="B1457" s="1543" t="s">
        <v>4</v>
      </c>
      <c r="C1457" s="687">
        <v>6412465</v>
      </c>
      <c r="D1457" s="1627"/>
      <c r="E1457" s="1628"/>
      <c r="F1457" s="1629"/>
      <c r="G1457" s="371"/>
      <c r="H1457" s="948"/>
      <c r="I1457" s="86"/>
    </row>
    <row r="1458" spans="1:9" s="77" customFormat="1">
      <c r="A1458" s="87"/>
      <c r="B1458" s="1554" t="s">
        <v>10</v>
      </c>
      <c r="C1458" s="688">
        <v>6412465</v>
      </c>
      <c r="D1458" s="1630"/>
      <c r="E1458" s="1628"/>
      <c r="F1458" s="1629"/>
      <c r="G1458" s="371"/>
      <c r="H1458" s="948"/>
      <c r="I1458" s="86"/>
    </row>
    <row r="1459" spans="1:9" s="77" customFormat="1" ht="26.4">
      <c r="A1459" s="87"/>
      <c r="B1459" s="1555" t="s">
        <v>11</v>
      </c>
      <c r="C1459" s="688">
        <v>6412465</v>
      </c>
      <c r="D1459" s="908"/>
      <c r="E1459" s="1628"/>
      <c r="F1459" s="1629"/>
      <c r="G1459" s="371"/>
      <c r="H1459" s="948"/>
      <c r="I1459" s="86"/>
    </row>
    <row r="1460" spans="1:9" s="77" customFormat="1">
      <c r="A1460" s="87"/>
      <c r="B1460" s="1543" t="s">
        <v>28</v>
      </c>
      <c r="C1460" s="687">
        <v>6412465</v>
      </c>
      <c r="D1460" s="1627"/>
      <c r="E1460" s="1628"/>
      <c r="F1460" s="1629"/>
      <c r="G1460" s="371"/>
      <c r="H1460" s="948"/>
      <c r="I1460" s="86"/>
    </row>
    <row r="1461" spans="1:9" s="77" customFormat="1">
      <c r="A1461" s="87"/>
      <c r="B1461" s="1544" t="s">
        <v>2</v>
      </c>
      <c r="C1461" s="688">
        <v>6412465</v>
      </c>
      <c r="D1461" s="1630"/>
      <c r="E1461" s="1628"/>
      <c r="F1461" s="1629"/>
      <c r="G1461" s="371"/>
      <c r="H1461" s="948"/>
      <c r="I1461" s="86"/>
    </row>
    <row r="1462" spans="1:9" s="77" customFormat="1">
      <c r="A1462" s="87"/>
      <c r="B1462" s="1542" t="s">
        <v>12</v>
      </c>
      <c r="C1462" s="688">
        <v>4104918</v>
      </c>
      <c r="D1462" s="1630">
        <f>D1463+D1465</f>
        <v>-436560</v>
      </c>
      <c r="E1462" s="1628"/>
      <c r="F1462" s="1629"/>
      <c r="G1462" s="371"/>
      <c r="H1462" s="948"/>
      <c r="I1462" s="86"/>
    </row>
    <row r="1463" spans="1:9" s="77" customFormat="1">
      <c r="A1463" s="87"/>
      <c r="B1463" s="1546" t="s">
        <v>37</v>
      </c>
      <c r="C1463" s="688">
        <v>2555906</v>
      </c>
      <c r="D1463" s="908">
        <v>-612657</v>
      </c>
      <c r="E1463" s="1628"/>
      <c r="F1463" s="1629"/>
      <c r="G1463" s="371"/>
      <c r="H1463" s="948"/>
      <c r="I1463" s="86"/>
    </row>
    <row r="1464" spans="1:9" s="77" customFormat="1">
      <c r="A1464" s="87"/>
      <c r="B1464" s="448" t="s">
        <v>35</v>
      </c>
      <c r="C1464" s="688">
        <v>1940638</v>
      </c>
      <c r="D1464" s="908">
        <v>-384920</v>
      </c>
      <c r="E1464" s="1628"/>
      <c r="F1464" s="1629"/>
      <c r="G1464" s="371"/>
      <c r="H1464" s="948"/>
      <c r="I1464" s="86"/>
    </row>
    <row r="1465" spans="1:9" s="77" customFormat="1">
      <c r="A1465" s="87"/>
      <c r="B1465" s="1557" t="s">
        <v>15</v>
      </c>
      <c r="C1465" s="688">
        <v>1549012</v>
      </c>
      <c r="D1465" s="908">
        <v>176097</v>
      </c>
      <c r="E1465" s="1628"/>
      <c r="F1465" s="1629"/>
      <c r="G1465" s="371"/>
      <c r="H1465" s="948"/>
      <c r="I1465" s="86"/>
    </row>
    <row r="1466" spans="1:9" s="77" customFormat="1">
      <c r="A1466" s="87"/>
      <c r="B1466" s="1542" t="s">
        <v>16</v>
      </c>
      <c r="C1466" s="688">
        <v>2069402</v>
      </c>
      <c r="D1466" s="1630">
        <f>D1467+D1468</f>
        <v>153092</v>
      </c>
      <c r="E1466" s="1628"/>
      <c r="F1466" s="1629"/>
      <c r="G1466" s="371"/>
      <c r="H1466" s="948"/>
      <c r="I1466" s="86"/>
    </row>
    <row r="1467" spans="1:9" s="77" customFormat="1">
      <c r="A1467" s="87"/>
      <c r="B1467" s="1546" t="s">
        <v>17</v>
      </c>
      <c r="C1467" s="688">
        <v>1073392</v>
      </c>
      <c r="D1467" s="908">
        <v>-173699</v>
      </c>
      <c r="E1467" s="1628"/>
      <c r="F1467" s="1629"/>
      <c r="G1467" s="371"/>
      <c r="H1467" s="948"/>
      <c r="I1467" s="86"/>
    </row>
    <row r="1468" spans="1:9" s="77" customFormat="1">
      <c r="A1468" s="87"/>
      <c r="B1468" s="1609" t="s">
        <v>93</v>
      </c>
      <c r="C1468" s="688">
        <v>996010</v>
      </c>
      <c r="D1468" s="908">
        <v>326791</v>
      </c>
      <c r="E1468" s="1628"/>
      <c r="F1468" s="1629"/>
      <c r="G1468" s="371"/>
      <c r="H1468" s="948"/>
      <c r="I1468" s="86"/>
    </row>
    <row r="1469" spans="1:9" s="77" customFormat="1">
      <c r="A1469" s="87"/>
      <c r="B1469" s="1631" t="s">
        <v>19</v>
      </c>
      <c r="C1469" s="964">
        <v>238145</v>
      </c>
      <c r="D1469" s="1632"/>
      <c r="E1469" s="1633"/>
      <c r="F1469" s="1629"/>
      <c r="G1469" s="371"/>
      <c r="H1469" s="948"/>
      <c r="I1469" s="86"/>
    </row>
    <row r="1470" spans="1:9" s="77" customFormat="1" ht="26.4">
      <c r="A1470" s="87"/>
      <c r="B1470" s="1634" t="s">
        <v>333</v>
      </c>
      <c r="C1470" s="688">
        <v>238145</v>
      </c>
      <c r="D1470" s="1630">
        <f>D1471+D1472</f>
        <v>283468</v>
      </c>
      <c r="E1470" s="1635"/>
      <c r="F1470" s="1629"/>
      <c r="G1470" s="371"/>
      <c r="H1470" s="948"/>
      <c r="I1470" s="86"/>
    </row>
    <row r="1471" spans="1:9" s="77" customFormat="1" ht="52.8">
      <c r="A1471" s="87"/>
      <c r="B1471" s="1636" t="s">
        <v>67</v>
      </c>
      <c r="C1471" s="688">
        <v>181230</v>
      </c>
      <c r="D1471" s="1404">
        <v>189544</v>
      </c>
      <c r="E1471" s="1635"/>
      <c r="F1471" s="1629"/>
      <c r="G1471" s="371"/>
      <c r="H1471" s="948"/>
      <c r="I1471" s="86"/>
    </row>
    <row r="1472" spans="1:9" s="77" customFormat="1" ht="39.6">
      <c r="A1472" s="87"/>
      <c r="B1472" s="1636" t="s">
        <v>53</v>
      </c>
      <c r="C1472" s="688">
        <v>56915</v>
      </c>
      <c r="D1472" s="1404">
        <v>93924</v>
      </c>
      <c r="E1472" s="1635"/>
      <c r="F1472" s="1629"/>
      <c r="G1472" s="371"/>
      <c r="H1472" s="948"/>
      <c r="I1472" s="86"/>
    </row>
    <row r="1473" spans="1:9" s="77" customFormat="1">
      <c r="A1473" s="87"/>
      <c r="B1473" s="288" t="s">
        <v>54</v>
      </c>
      <c r="C1473" s="610"/>
      <c r="D1473" s="1493"/>
      <c r="F1473" s="371"/>
      <c r="G1473" s="371"/>
      <c r="H1473" s="948"/>
      <c r="I1473" s="86"/>
    </row>
    <row r="1474" spans="1:9" s="77" customFormat="1">
      <c r="A1474" s="87"/>
      <c r="B1474" s="380" t="s">
        <v>330</v>
      </c>
      <c r="C1474" s="610"/>
      <c r="D1474" s="1493"/>
      <c r="E1474" s="348"/>
      <c r="F1474" s="371"/>
      <c r="G1474" s="371"/>
      <c r="H1474" s="948"/>
      <c r="I1474" s="86"/>
    </row>
    <row r="1475" spans="1:9" s="77" customFormat="1" ht="26.4">
      <c r="A1475" s="87"/>
      <c r="B1475" s="380" t="s">
        <v>331</v>
      </c>
      <c r="C1475" s="610"/>
      <c r="D1475" s="1493"/>
      <c r="E1475" s="348"/>
      <c r="F1475" s="371"/>
      <c r="G1475" s="371"/>
      <c r="H1475" s="948"/>
      <c r="I1475" s="86"/>
    </row>
    <row r="1476" spans="1:9" s="77" customFormat="1">
      <c r="A1476" s="87"/>
      <c r="B1476" s="1347" t="s">
        <v>87</v>
      </c>
      <c r="C1476" s="613"/>
      <c r="D1476" s="1409"/>
      <c r="E1476" s="348"/>
      <c r="F1476" s="371"/>
      <c r="G1476" s="371"/>
      <c r="H1476" s="948"/>
      <c r="I1476" s="86"/>
    </row>
    <row r="1477" spans="1:9" s="77" customFormat="1">
      <c r="A1477" s="87"/>
      <c r="B1477" s="400" t="s">
        <v>4</v>
      </c>
      <c r="C1477" s="687">
        <v>6412465</v>
      </c>
      <c r="D1477" s="1627">
        <v>0</v>
      </c>
      <c r="E1477" s="1637"/>
      <c r="F1477" s="1629"/>
      <c r="G1477" s="371"/>
      <c r="H1477" s="948"/>
      <c r="I1477" s="86"/>
    </row>
    <row r="1478" spans="1:9" s="77" customFormat="1">
      <c r="A1478" s="87"/>
      <c r="B1478" s="446" t="s">
        <v>10</v>
      </c>
      <c r="C1478" s="688">
        <v>6412465</v>
      </c>
      <c r="D1478" s="1630">
        <v>0</v>
      </c>
      <c r="E1478" s="1637"/>
      <c r="F1478" s="1629"/>
      <c r="G1478" s="371"/>
      <c r="H1478" s="948"/>
      <c r="I1478" s="86"/>
    </row>
    <row r="1479" spans="1:9" s="77" customFormat="1" ht="26.4">
      <c r="A1479" s="87"/>
      <c r="B1479" s="447" t="s">
        <v>11</v>
      </c>
      <c r="C1479" s="688">
        <v>6412465</v>
      </c>
      <c r="D1479" s="908"/>
      <c r="E1479" s="1637"/>
      <c r="F1479" s="1629"/>
      <c r="G1479" s="371"/>
      <c r="H1479" s="948"/>
      <c r="I1479" s="86"/>
    </row>
    <row r="1480" spans="1:9" s="77" customFormat="1">
      <c r="A1480" s="87"/>
      <c r="B1480" s="400" t="s">
        <v>28</v>
      </c>
      <c r="C1480" s="687">
        <v>6412465</v>
      </c>
      <c r="D1480" s="1627">
        <v>0</v>
      </c>
      <c r="E1480" s="1637"/>
      <c r="F1480" s="1629"/>
      <c r="G1480" s="371"/>
      <c r="H1480" s="948"/>
      <c r="I1480" s="86"/>
    </row>
    <row r="1481" spans="1:9" s="77" customFormat="1">
      <c r="A1481" s="87"/>
      <c r="B1481" s="446" t="s">
        <v>2</v>
      </c>
      <c r="C1481" s="688">
        <v>6412465</v>
      </c>
      <c r="D1481" s="1630">
        <v>0</v>
      </c>
      <c r="E1481" s="1637"/>
      <c r="F1481" s="1629"/>
      <c r="G1481" s="371"/>
      <c r="H1481" s="948"/>
      <c r="I1481" s="86"/>
    </row>
    <row r="1482" spans="1:9" s="77" customFormat="1">
      <c r="A1482" s="87"/>
      <c r="B1482" s="447" t="s">
        <v>12</v>
      </c>
      <c r="C1482" s="964">
        <v>4104918</v>
      </c>
      <c r="D1482" s="1632">
        <v>-436560</v>
      </c>
      <c r="E1482" s="1638"/>
      <c r="F1482" s="1639"/>
      <c r="G1482" s="371"/>
      <c r="H1482" s="948"/>
      <c r="I1482" s="86"/>
    </row>
    <row r="1483" spans="1:9" s="77" customFormat="1">
      <c r="A1483" s="87"/>
      <c r="B1483" s="448" t="s">
        <v>37</v>
      </c>
      <c r="C1483" s="688">
        <v>2555906</v>
      </c>
      <c r="D1483" s="908">
        <v>-612657</v>
      </c>
      <c r="E1483" s="1637"/>
      <c r="F1483" s="1629"/>
      <c r="G1483" s="371"/>
      <c r="H1483" s="948"/>
      <c r="I1483" s="86"/>
    </row>
    <row r="1484" spans="1:9" s="77" customFormat="1">
      <c r="A1484" s="87"/>
      <c r="B1484" s="449" t="s">
        <v>35</v>
      </c>
      <c r="C1484" s="688">
        <v>1940638</v>
      </c>
      <c r="D1484" s="908">
        <v>-384920</v>
      </c>
      <c r="E1484" s="1637"/>
      <c r="F1484" s="1629"/>
      <c r="G1484" s="371"/>
      <c r="H1484" s="948"/>
      <c r="I1484" s="86"/>
    </row>
    <row r="1485" spans="1:9" s="77" customFormat="1">
      <c r="A1485" s="87"/>
      <c r="B1485" s="448" t="s">
        <v>15</v>
      </c>
      <c r="C1485" s="688">
        <v>1549012</v>
      </c>
      <c r="D1485" s="908">
        <v>176097</v>
      </c>
      <c r="E1485" s="1637"/>
      <c r="F1485" s="1629"/>
      <c r="G1485" s="371"/>
      <c r="H1485" s="948"/>
      <c r="I1485" s="86"/>
    </row>
    <row r="1486" spans="1:9" s="77" customFormat="1">
      <c r="A1486" s="87"/>
      <c r="B1486" s="1640" t="s">
        <v>16</v>
      </c>
      <c r="C1486" s="688">
        <v>2069402</v>
      </c>
      <c r="D1486" s="1630">
        <v>153092</v>
      </c>
      <c r="E1486" s="1637"/>
      <c r="F1486" s="1629"/>
      <c r="G1486" s="371"/>
      <c r="H1486" s="948"/>
      <c r="I1486" s="86"/>
    </row>
    <row r="1487" spans="1:9" s="77" customFormat="1">
      <c r="A1487" s="87"/>
      <c r="B1487" s="1556" t="s">
        <v>17</v>
      </c>
      <c r="C1487" s="688">
        <v>1073392</v>
      </c>
      <c r="D1487" s="908">
        <v>-173699</v>
      </c>
      <c r="E1487" s="1637"/>
      <c r="F1487" s="1629"/>
      <c r="G1487" s="371"/>
      <c r="H1487" s="948"/>
      <c r="I1487" s="86"/>
    </row>
    <row r="1488" spans="1:9" s="77" customFormat="1">
      <c r="A1488" s="87"/>
      <c r="B1488" s="1641" t="s">
        <v>93</v>
      </c>
      <c r="C1488" s="688">
        <v>996010</v>
      </c>
      <c r="D1488" s="908">
        <v>326791</v>
      </c>
      <c r="E1488" s="1637"/>
      <c r="F1488" s="1629"/>
      <c r="G1488" s="371"/>
      <c r="H1488" s="948"/>
      <c r="I1488" s="86"/>
    </row>
    <row r="1489" spans="1:9" s="77" customFormat="1">
      <c r="A1489" s="87"/>
      <c r="B1489" s="1642" t="s">
        <v>19</v>
      </c>
      <c r="C1489" s="964">
        <v>238145</v>
      </c>
      <c r="D1489" s="1632">
        <v>0</v>
      </c>
      <c r="E1489" s="1638"/>
      <c r="F1489" s="1639"/>
      <c r="G1489" s="371"/>
      <c r="H1489" s="948"/>
      <c r="I1489" s="86"/>
    </row>
    <row r="1490" spans="1:9" s="77" customFormat="1">
      <c r="A1490" s="87"/>
      <c r="B1490" s="1643" t="s">
        <v>84</v>
      </c>
      <c r="C1490" s="688"/>
      <c r="D1490" s="1630">
        <v>0</v>
      </c>
      <c r="E1490" s="1637"/>
      <c r="F1490" s="1629"/>
      <c r="G1490" s="371"/>
      <c r="H1490" s="948"/>
      <c r="I1490" s="86"/>
    </row>
    <row r="1491" spans="1:9" s="77" customFormat="1" ht="26.4">
      <c r="A1491" s="87"/>
      <c r="B1491" s="1643" t="s">
        <v>85</v>
      </c>
      <c r="C1491" s="688"/>
      <c r="D1491" s="1630">
        <v>0</v>
      </c>
      <c r="E1491" s="1637"/>
      <c r="F1491" s="1629"/>
      <c r="G1491" s="371"/>
      <c r="H1491" s="948"/>
      <c r="I1491" s="86"/>
    </row>
    <row r="1492" spans="1:9" s="77" customFormat="1" ht="39.6">
      <c r="A1492" s="87"/>
      <c r="B1492" s="1643" t="s">
        <v>63</v>
      </c>
      <c r="C1492" s="688"/>
      <c r="D1492" s="908"/>
      <c r="E1492" s="1637"/>
      <c r="F1492" s="1629"/>
      <c r="G1492" s="371"/>
      <c r="H1492" s="948"/>
      <c r="I1492" s="86"/>
    </row>
    <row r="1493" spans="1:9" s="77" customFormat="1" ht="26.4">
      <c r="A1493" s="87"/>
      <c r="B1493" s="1634" t="s">
        <v>51</v>
      </c>
      <c r="C1493" s="688">
        <v>238145</v>
      </c>
      <c r="D1493" s="1630">
        <v>283468</v>
      </c>
      <c r="E1493" s="1637"/>
      <c r="F1493" s="1629"/>
      <c r="G1493" s="371"/>
      <c r="H1493" s="948"/>
      <c r="I1493" s="86"/>
    </row>
    <row r="1494" spans="1:9" s="77" customFormat="1" ht="52.8">
      <c r="A1494" s="87"/>
      <c r="B1494" s="1636" t="s">
        <v>67</v>
      </c>
      <c r="C1494" s="688">
        <v>181230</v>
      </c>
      <c r="D1494" s="1404">
        <v>189544</v>
      </c>
      <c r="E1494" s="1637"/>
      <c r="F1494" s="1629"/>
      <c r="G1494" s="371"/>
      <c r="H1494" s="948"/>
      <c r="I1494" s="86"/>
    </row>
    <row r="1495" spans="1:9" s="77" customFormat="1" ht="40.200000000000003" thickBot="1">
      <c r="A1495" s="87"/>
      <c r="B1495" s="1644" t="s">
        <v>53</v>
      </c>
      <c r="C1495" s="224">
        <v>56915</v>
      </c>
      <c r="D1495" s="1411">
        <v>93924</v>
      </c>
      <c r="E1495" s="1637"/>
      <c r="F1495" s="1629"/>
      <c r="G1495" s="371"/>
      <c r="H1495" s="948"/>
      <c r="I1495" s="86"/>
    </row>
    <row r="1496" spans="1:9" s="77" customFormat="1" ht="128.25" customHeight="1" thickBot="1">
      <c r="A1496" s="87"/>
      <c r="B1496" s="3733" t="s">
        <v>462</v>
      </c>
      <c r="C1496" s="3734"/>
      <c r="D1496" s="3735"/>
      <c r="E1496" s="348"/>
      <c r="F1496" s="371"/>
      <c r="G1496" s="371"/>
      <c r="H1496" s="948"/>
      <c r="I1496" s="86"/>
    </row>
    <row r="1497" spans="1:9" s="77" customFormat="1">
      <c r="A1497" s="87"/>
      <c r="B1497" s="348"/>
      <c r="C1497" s="348"/>
      <c r="D1497" s="348"/>
      <c r="E1497" s="348"/>
      <c r="F1497" s="371"/>
      <c r="G1497" s="371"/>
      <c r="H1497" s="948"/>
      <c r="I1497" s="86"/>
    </row>
    <row r="1498" spans="1:9" s="77" customFormat="1">
      <c r="A1498" s="252"/>
      <c r="B1498" s="3790" t="s">
        <v>399</v>
      </c>
      <c r="C1498" s="3790"/>
      <c r="D1498" s="3790"/>
      <c r="E1498" s="561"/>
      <c r="F1498" s="1531"/>
      <c r="G1498" s="1531"/>
      <c r="H1498" s="948"/>
      <c r="I1498" s="86"/>
    </row>
    <row r="1499" spans="1:9" s="77" customFormat="1" ht="13.8" thickBot="1">
      <c r="A1499" s="252"/>
      <c r="B1499" s="561"/>
      <c r="C1499" s="561"/>
      <c r="D1499" s="561"/>
      <c r="E1499" s="561"/>
      <c r="F1499" s="1531"/>
      <c r="G1499" s="1531"/>
      <c r="H1499" s="948"/>
      <c r="I1499" s="86"/>
    </row>
    <row r="1500" spans="1:9" s="77" customFormat="1">
      <c r="A1500" s="252">
        <f>A1454</f>
        <v>91</v>
      </c>
      <c r="B1500" s="466" t="s">
        <v>149</v>
      </c>
      <c r="C1500" s="201"/>
      <c r="D1500" s="202"/>
      <c r="E1500" s="561"/>
      <c r="F1500" s="1531"/>
      <c r="G1500" s="1531"/>
      <c r="H1500" s="99" t="s">
        <v>33</v>
      </c>
      <c r="I1500" s="86"/>
    </row>
    <row r="1501" spans="1:9" s="77" customFormat="1">
      <c r="A1501" s="87"/>
      <c r="B1501" s="163" t="s">
        <v>82</v>
      </c>
      <c r="C1501" s="225"/>
      <c r="D1501" s="213"/>
      <c r="E1501" s="561"/>
      <c r="F1501" s="1531"/>
      <c r="G1501" s="1531"/>
      <c r="H1501" s="948"/>
      <c r="I1501" s="86"/>
    </row>
    <row r="1502" spans="1:9" s="77" customFormat="1" ht="26.4">
      <c r="A1502" s="87"/>
      <c r="B1502" s="393" t="s">
        <v>86</v>
      </c>
      <c r="C1502" s="682"/>
      <c r="D1502" s="226"/>
      <c r="E1502" s="561"/>
      <c r="F1502" s="1531"/>
      <c r="G1502" s="1531"/>
      <c r="H1502" s="948"/>
      <c r="I1502" s="86"/>
    </row>
    <row r="1503" spans="1:9" s="77" customFormat="1">
      <c r="A1503" s="87"/>
      <c r="B1503" s="164" t="s">
        <v>87</v>
      </c>
      <c r="C1503" s="698"/>
      <c r="D1503" s="259"/>
      <c r="E1503" s="561"/>
      <c r="F1503" s="1531"/>
      <c r="G1503" s="1531"/>
      <c r="H1503" s="948"/>
      <c r="I1503" s="86"/>
    </row>
    <row r="1504" spans="1:9" s="77" customFormat="1">
      <c r="A1504" s="87"/>
      <c r="B1504" s="1645" t="s">
        <v>4</v>
      </c>
      <c r="C1504" s="984">
        <v>92941575</v>
      </c>
      <c r="D1504" s="337">
        <v>0</v>
      </c>
      <c r="E1504" s="561"/>
      <c r="F1504" s="1646"/>
      <c r="G1504" s="1531"/>
      <c r="H1504" s="948"/>
      <c r="I1504" s="86"/>
    </row>
    <row r="1505" spans="1:9" s="77" customFormat="1">
      <c r="A1505" s="87"/>
      <c r="B1505" s="1647" t="s">
        <v>5</v>
      </c>
      <c r="C1505" s="995">
        <v>7114</v>
      </c>
      <c r="D1505" s="207"/>
      <c r="E1505" s="561"/>
      <c r="F1505" s="1646"/>
      <c r="G1505" s="1531"/>
      <c r="H1505" s="948"/>
      <c r="I1505" s="86"/>
    </row>
    <row r="1506" spans="1:9" s="77" customFormat="1">
      <c r="A1506" s="87"/>
      <c r="B1506" s="1648" t="s">
        <v>65</v>
      </c>
      <c r="C1506" s="1649">
        <v>850233</v>
      </c>
      <c r="D1506" s="165"/>
      <c r="E1506" s="561"/>
      <c r="F1506" s="1646"/>
      <c r="G1506" s="1531"/>
      <c r="H1506" s="948"/>
      <c r="I1506" s="86"/>
    </row>
    <row r="1507" spans="1:9" s="77" customFormat="1">
      <c r="A1507" s="87"/>
      <c r="B1507" s="1192" t="s">
        <v>6</v>
      </c>
      <c r="C1507" s="1649">
        <v>414908</v>
      </c>
      <c r="D1507" s="165"/>
      <c r="E1507" s="561"/>
      <c r="F1507" s="1646"/>
      <c r="G1507" s="1531"/>
      <c r="H1507" s="948"/>
      <c r="I1507" s="86"/>
    </row>
    <row r="1508" spans="1:9" s="77" customFormat="1">
      <c r="A1508" s="87"/>
      <c r="B1508" s="1648" t="s">
        <v>7</v>
      </c>
      <c r="C1508" s="1649">
        <v>1186970</v>
      </c>
      <c r="D1508" s="753">
        <v>0</v>
      </c>
      <c r="E1508" s="561"/>
      <c r="F1508" s="1646"/>
      <c r="G1508" s="1531"/>
      <c r="H1508" s="948"/>
      <c r="I1508" s="86"/>
    </row>
    <row r="1509" spans="1:9" s="77" customFormat="1">
      <c r="A1509" s="87"/>
      <c r="B1509" s="1192" t="s">
        <v>8</v>
      </c>
      <c r="C1509" s="1649">
        <v>49208</v>
      </c>
      <c r="D1509" s="165"/>
      <c r="E1509" s="561"/>
      <c r="F1509" s="1646"/>
      <c r="G1509" s="1531"/>
      <c r="H1509" s="948"/>
      <c r="I1509" s="86"/>
    </row>
    <row r="1510" spans="1:9" s="77" customFormat="1">
      <c r="A1510" s="87"/>
      <c r="B1510" s="1192" t="s">
        <v>9</v>
      </c>
      <c r="C1510" s="1649">
        <v>49208</v>
      </c>
      <c r="D1510" s="165"/>
      <c r="E1510" s="561"/>
      <c r="F1510" s="1646"/>
      <c r="G1510" s="1531"/>
      <c r="H1510" s="948"/>
      <c r="I1510" s="86"/>
    </row>
    <row r="1511" spans="1:9" s="77" customFormat="1" ht="26.4">
      <c r="A1511" s="87"/>
      <c r="B1511" s="1192" t="s">
        <v>57</v>
      </c>
      <c r="C1511" s="1649">
        <v>49208</v>
      </c>
      <c r="D1511" s="165"/>
      <c r="E1511" s="561"/>
      <c r="F1511" s="1646"/>
      <c r="G1511" s="1531"/>
      <c r="H1511" s="948"/>
      <c r="I1511" s="86"/>
    </row>
    <row r="1512" spans="1:9" s="77" customFormat="1" ht="26.4">
      <c r="A1512" s="1957"/>
      <c r="B1512" s="1192" t="s">
        <v>96</v>
      </c>
      <c r="C1512" s="1649">
        <v>10704</v>
      </c>
      <c r="D1512" s="165"/>
      <c r="E1512" s="561"/>
      <c r="F1512" s="1646"/>
      <c r="G1512" s="1531"/>
      <c r="H1512" s="948"/>
      <c r="I1512" s="86"/>
    </row>
    <row r="1513" spans="1:9" s="77" customFormat="1" ht="26.4">
      <c r="A1513" s="87"/>
      <c r="B1513" s="1192" t="s">
        <v>126</v>
      </c>
      <c r="C1513" s="1649">
        <v>38504</v>
      </c>
      <c r="D1513" s="165"/>
      <c r="E1513" s="561"/>
      <c r="F1513" s="1646"/>
      <c r="G1513" s="1531"/>
      <c r="H1513" s="948"/>
      <c r="I1513" s="86"/>
    </row>
    <row r="1514" spans="1:9" s="77" customFormat="1" ht="26.4">
      <c r="A1514" s="87"/>
      <c r="B1514" s="1192" t="s">
        <v>71</v>
      </c>
      <c r="C1514" s="1649">
        <v>1137762</v>
      </c>
      <c r="D1514" s="753">
        <v>0</v>
      </c>
      <c r="E1514" s="561"/>
      <c r="F1514" s="1646"/>
      <c r="G1514" s="1531"/>
      <c r="H1514" s="948"/>
      <c r="I1514" s="86"/>
    </row>
    <row r="1515" spans="1:9" s="77" customFormat="1" ht="39.6">
      <c r="A1515" s="87"/>
      <c r="B1515" s="1192" t="s">
        <v>72</v>
      </c>
      <c r="C1515" s="1649">
        <v>1137762</v>
      </c>
      <c r="D1515" s="753">
        <v>0</v>
      </c>
      <c r="E1515" s="561"/>
      <c r="F1515" s="1646"/>
      <c r="G1515" s="1531"/>
      <c r="H1515" s="948"/>
      <c r="I1515" s="86"/>
    </row>
    <row r="1516" spans="1:9" s="77" customFormat="1" ht="52.8">
      <c r="A1516" s="1957"/>
      <c r="B1516" s="1192" t="s">
        <v>114</v>
      </c>
      <c r="C1516" s="1649">
        <v>959207</v>
      </c>
      <c r="D1516" s="326"/>
      <c r="E1516" s="561"/>
      <c r="F1516" s="1646"/>
      <c r="G1516" s="1531"/>
      <c r="H1516" s="948"/>
      <c r="I1516" s="86"/>
    </row>
    <row r="1517" spans="1:9" s="86" customFormat="1" ht="92.4">
      <c r="A1517" s="1957"/>
      <c r="B1517" s="1650" t="s">
        <v>193</v>
      </c>
      <c r="C1517" s="1649">
        <v>178555</v>
      </c>
      <c r="D1517" s="140"/>
      <c r="F1517" s="1651"/>
      <c r="G1517" s="1652"/>
      <c r="H1517" s="87"/>
    </row>
    <row r="1518" spans="1:9" s="77" customFormat="1">
      <c r="A1518" s="1957"/>
      <c r="B1518" s="1192" t="s">
        <v>10</v>
      </c>
      <c r="C1518" s="1649">
        <v>90897258</v>
      </c>
      <c r="D1518" s="165">
        <v>0</v>
      </c>
      <c r="E1518" s="561"/>
      <c r="F1518" s="1646"/>
      <c r="G1518" s="1531"/>
      <c r="H1518" s="948"/>
      <c r="I1518" s="86"/>
    </row>
    <row r="1519" spans="1:9" s="77" customFormat="1" ht="26.4">
      <c r="A1519" s="1957"/>
      <c r="B1519" s="1192" t="s">
        <v>11</v>
      </c>
      <c r="C1519" s="1649">
        <v>72542199</v>
      </c>
      <c r="D1519" s="165"/>
      <c r="E1519" s="561"/>
      <c r="F1519" s="1646"/>
      <c r="G1519" s="1531"/>
      <c r="H1519" s="948"/>
      <c r="I1519" s="86"/>
    </row>
    <row r="1520" spans="1:9" s="77" customFormat="1" ht="26.4">
      <c r="A1520" s="1957"/>
      <c r="B1520" s="1192" t="s">
        <v>60</v>
      </c>
      <c r="C1520" s="1649">
        <v>18355059</v>
      </c>
      <c r="D1520" s="165"/>
      <c r="E1520" s="561"/>
      <c r="F1520" s="1646"/>
      <c r="G1520" s="1531"/>
      <c r="H1520" s="948"/>
      <c r="I1520" s="86"/>
    </row>
    <row r="1521" spans="1:9" s="77" customFormat="1">
      <c r="A1521" s="1957"/>
      <c r="B1521" s="1154" t="s">
        <v>28</v>
      </c>
      <c r="C1521" s="984">
        <v>99059924</v>
      </c>
      <c r="D1521" s="337">
        <v>0</v>
      </c>
      <c r="E1521" s="561"/>
      <c r="F1521" s="1646"/>
      <c r="G1521" s="1531"/>
      <c r="H1521" s="948"/>
      <c r="I1521" s="86"/>
    </row>
    <row r="1522" spans="1:9" s="77" customFormat="1">
      <c r="A1522" s="1957"/>
      <c r="B1522" s="1192" t="s">
        <v>2</v>
      </c>
      <c r="C1522" s="1649">
        <v>47995030</v>
      </c>
      <c r="D1522" s="753">
        <v>0</v>
      </c>
      <c r="E1522" s="561"/>
      <c r="F1522" s="1646"/>
      <c r="G1522" s="1531"/>
      <c r="H1522" s="948"/>
      <c r="I1522" s="86"/>
    </row>
    <row r="1523" spans="1:9" s="77" customFormat="1">
      <c r="A1523" s="1957"/>
      <c r="B1523" s="184" t="s">
        <v>12</v>
      </c>
      <c r="C1523" s="1649">
        <v>14121009</v>
      </c>
      <c r="D1523" s="753">
        <v>-436560</v>
      </c>
      <c r="E1523" s="561"/>
      <c r="F1523" s="1646"/>
      <c r="G1523" s="1531"/>
      <c r="H1523" s="948"/>
      <c r="I1523" s="86"/>
    </row>
    <row r="1524" spans="1:9" s="77" customFormat="1">
      <c r="A1524" s="1957"/>
      <c r="B1524" s="185" t="s">
        <v>37</v>
      </c>
      <c r="C1524" s="1649">
        <v>7595783</v>
      </c>
      <c r="D1524" s="165">
        <v>-612657</v>
      </c>
      <c r="E1524" s="561"/>
      <c r="F1524" s="1646"/>
      <c r="G1524" s="1531"/>
      <c r="H1524" s="948"/>
      <c r="I1524" s="86"/>
    </row>
    <row r="1525" spans="1:9" s="77" customFormat="1">
      <c r="A1525" s="1957"/>
      <c r="B1525" s="196" t="s">
        <v>35</v>
      </c>
      <c r="C1525" s="1649">
        <v>5986386</v>
      </c>
      <c r="D1525" s="165">
        <v>-384920</v>
      </c>
      <c r="E1525" s="561"/>
      <c r="F1525" s="1646"/>
      <c r="G1525" s="1531"/>
      <c r="H1525" s="948"/>
      <c r="I1525" s="86"/>
    </row>
    <row r="1526" spans="1:9" s="77" customFormat="1">
      <c r="A1526" s="1957"/>
      <c r="B1526" s="185" t="s">
        <v>15</v>
      </c>
      <c r="C1526" s="1649">
        <v>6525226</v>
      </c>
      <c r="D1526" s="165">
        <v>176097</v>
      </c>
      <c r="E1526" s="561"/>
      <c r="F1526" s="1646"/>
      <c r="G1526" s="1531"/>
      <c r="H1526" s="948"/>
      <c r="I1526" s="86"/>
    </row>
    <row r="1527" spans="1:9" s="77" customFormat="1">
      <c r="A1527" s="1957"/>
      <c r="B1527" s="184" t="s">
        <v>16</v>
      </c>
      <c r="C1527" s="1649">
        <v>13139470</v>
      </c>
      <c r="D1527" s="753">
        <v>153092</v>
      </c>
      <c r="E1527" s="561"/>
      <c r="F1527" s="1646"/>
      <c r="G1527" s="1531"/>
      <c r="H1527" s="948"/>
      <c r="I1527" s="86"/>
    </row>
    <row r="1528" spans="1:9" s="77" customFormat="1">
      <c r="A1528" s="1957"/>
      <c r="B1528" s="185" t="s">
        <v>17</v>
      </c>
      <c r="C1528" s="1649">
        <v>12100774</v>
      </c>
      <c r="D1528" s="165">
        <v>-173699</v>
      </c>
      <c r="E1528" s="561"/>
      <c r="F1528" s="1646"/>
      <c r="G1528" s="1531"/>
      <c r="H1528" s="948"/>
      <c r="I1528" s="86"/>
    </row>
    <row r="1529" spans="1:9" s="77" customFormat="1">
      <c r="A1529" s="1957"/>
      <c r="B1529" s="196" t="s">
        <v>93</v>
      </c>
      <c r="C1529" s="1649">
        <v>1038696</v>
      </c>
      <c r="D1529" s="165">
        <v>326791</v>
      </c>
      <c r="E1529" s="561"/>
      <c r="F1529" s="1646"/>
      <c r="G1529" s="1531"/>
      <c r="H1529" s="948"/>
      <c r="I1529" s="86"/>
    </row>
    <row r="1530" spans="1:9" s="77" customFormat="1" ht="26.4">
      <c r="A1530" s="1957"/>
      <c r="B1530" s="1192" t="s">
        <v>49</v>
      </c>
      <c r="C1530" s="1649">
        <v>225383</v>
      </c>
      <c r="D1530" s="753">
        <v>0</v>
      </c>
      <c r="E1530" s="561"/>
      <c r="F1530" s="1646"/>
      <c r="G1530" s="1531"/>
      <c r="H1530" s="948"/>
      <c r="I1530" s="86"/>
    </row>
    <row r="1531" spans="1:9" s="77" customFormat="1">
      <c r="A1531" s="1957"/>
      <c r="B1531" s="184" t="s">
        <v>38</v>
      </c>
      <c r="C1531" s="1649">
        <v>225383</v>
      </c>
      <c r="D1531" s="165"/>
      <c r="E1531" s="561"/>
      <c r="F1531" s="1646"/>
      <c r="G1531" s="1531"/>
      <c r="H1531" s="948"/>
      <c r="I1531" s="86"/>
    </row>
    <row r="1532" spans="1:9" s="77" customFormat="1" ht="15" customHeight="1">
      <c r="A1532" s="1957"/>
      <c r="B1532" s="1653" t="s">
        <v>19</v>
      </c>
      <c r="C1532" s="1649">
        <v>20509168</v>
      </c>
      <c r="D1532" s="753">
        <v>283468</v>
      </c>
      <c r="E1532" s="561"/>
      <c r="F1532" s="1646"/>
      <c r="G1532" s="1531"/>
      <c r="H1532" s="948"/>
      <c r="I1532" s="86"/>
    </row>
    <row r="1533" spans="1:9" s="77" customFormat="1">
      <c r="A1533" s="1957"/>
      <c r="B1533" s="184" t="s">
        <v>84</v>
      </c>
      <c r="C1533" s="1649">
        <v>4756</v>
      </c>
      <c r="D1533" s="753">
        <v>0</v>
      </c>
      <c r="E1533" s="561"/>
      <c r="F1533" s="1646"/>
      <c r="G1533" s="1531"/>
      <c r="H1533" s="948"/>
      <c r="I1533" s="86"/>
    </row>
    <row r="1534" spans="1:9" s="77" customFormat="1" ht="26.4">
      <c r="A1534" s="1957"/>
      <c r="B1534" s="184" t="s">
        <v>85</v>
      </c>
      <c r="C1534" s="1649">
        <v>4756</v>
      </c>
      <c r="D1534" s="753">
        <v>0</v>
      </c>
      <c r="E1534" s="561"/>
      <c r="F1534" s="1646"/>
      <c r="G1534" s="1531"/>
      <c r="H1534" s="948"/>
      <c r="I1534" s="86"/>
    </row>
    <row r="1535" spans="1:9" s="77" customFormat="1" ht="39.6">
      <c r="A1535" s="1957"/>
      <c r="B1535" s="184" t="s">
        <v>148</v>
      </c>
      <c r="C1535" s="1649">
        <v>4756</v>
      </c>
      <c r="D1535" s="585"/>
      <c r="E1535" s="561"/>
      <c r="F1535" s="1646"/>
      <c r="G1535" s="1531"/>
      <c r="H1535" s="948"/>
      <c r="I1535" s="86"/>
    </row>
    <row r="1536" spans="1:9" s="77" customFormat="1" ht="26.4">
      <c r="A1536" s="1957"/>
      <c r="B1536" s="184" t="s">
        <v>51</v>
      </c>
      <c r="C1536" s="1649">
        <v>15426099</v>
      </c>
      <c r="D1536" s="753">
        <v>283468</v>
      </c>
      <c r="E1536" s="561"/>
      <c r="F1536" s="1646"/>
      <c r="G1536" s="1531"/>
      <c r="H1536" s="948"/>
      <c r="I1536" s="86"/>
    </row>
    <row r="1537" spans="1:9" s="77" customFormat="1" ht="52.8">
      <c r="A1537" s="1957"/>
      <c r="B1537" s="184" t="s">
        <v>67</v>
      </c>
      <c r="C1537" s="1649">
        <v>1745340</v>
      </c>
      <c r="D1537" s="165">
        <v>189544</v>
      </c>
      <c r="E1537" s="561"/>
      <c r="F1537" s="1646"/>
      <c r="G1537" s="1531"/>
      <c r="H1537" s="948"/>
      <c r="I1537" s="86"/>
    </row>
    <row r="1538" spans="1:9" s="77" customFormat="1" ht="39.6">
      <c r="A1538" s="1957"/>
      <c r="B1538" s="184" t="s">
        <v>53</v>
      </c>
      <c r="C1538" s="1649">
        <v>13680759</v>
      </c>
      <c r="D1538" s="165">
        <v>93924</v>
      </c>
      <c r="E1538" s="561"/>
      <c r="F1538" s="1646"/>
      <c r="G1538" s="1531"/>
      <c r="H1538" s="948"/>
      <c r="I1538" s="86"/>
    </row>
    <row r="1539" spans="1:9" s="77" customFormat="1" ht="26.4">
      <c r="A1539" s="1957"/>
      <c r="B1539" s="184" t="s">
        <v>79</v>
      </c>
      <c r="C1539" s="1649">
        <v>5078313</v>
      </c>
      <c r="D1539" s="165"/>
      <c r="E1539" s="561"/>
      <c r="F1539" s="1646"/>
      <c r="G1539" s="1531"/>
      <c r="H1539" s="948"/>
      <c r="I1539" s="86"/>
    </row>
    <row r="1540" spans="1:9" s="77" customFormat="1">
      <c r="A1540" s="1957"/>
      <c r="B1540" s="1192" t="s">
        <v>3</v>
      </c>
      <c r="C1540" s="1649">
        <v>51064894</v>
      </c>
      <c r="D1540" s="753"/>
      <c r="E1540" s="561"/>
      <c r="F1540" s="1646"/>
      <c r="G1540" s="1531"/>
      <c r="H1540" s="948"/>
      <c r="I1540" s="86"/>
    </row>
    <row r="1541" spans="1:9" s="77" customFormat="1">
      <c r="A1541" s="1957"/>
      <c r="B1541" s="184" t="s">
        <v>20</v>
      </c>
      <c r="C1541" s="1649">
        <v>12802355</v>
      </c>
      <c r="D1541" s="165"/>
      <c r="E1541" s="561"/>
      <c r="F1541" s="1646"/>
      <c r="G1541" s="1531"/>
      <c r="H1541" s="948"/>
      <c r="I1541" s="86"/>
    </row>
    <row r="1542" spans="1:9" s="77" customFormat="1">
      <c r="A1542" s="1957"/>
      <c r="B1542" s="1192" t="s">
        <v>55</v>
      </c>
      <c r="C1542" s="1649">
        <v>38262539</v>
      </c>
      <c r="D1542" s="165"/>
      <c r="E1542" s="561"/>
      <c r="F1542" s="1646"/>
      <c r="G1542" s="1531"/>
      <c r="H1542" s="948"/>
      <c r="I1542" s="86"/>
    </row>
    <row r="1543" spans="1:9" s="77" customFormat="1" ht="26.4">
      <c r="A1543" s="1957"/>
      <c r="B1543" s="184" t="s">
        <v>56</v>
      </c>
      <c r="C1543" s="1649">
        <v>24570885</v>
      </c>
      <c r="D1543" s="165"/>
      <c r="E1543" s="561"/>
      <c r="F1543" s="1646"/>
      <c r="G1543" s="1531"/>
      <c r="H1543" s="948"/>
      <c r="I1543" s="86"/>
    </row>
    <row r="1544" spans="1:9" s="77" customFormat="1" ht="39.6">
      <c r="A1544" s="1957"/>
      <c r="B1544" s="184" t="s">
        <v>95</v>
      </c>
      <c r="C1544" s="1649">
        <v>24570885</v>
      </c>
      <c r="D1544" s="140"/>
      <c r="E1544" s="561"/>
      <c r="F1544" s="1646"/>
      <c r="G1544" s="1531"/>
      <c r="H1544" s="948"/>
      <c r="I1544" s="86"/>
    </row>
    <row r="1545" spans="1:9" s="77" customFormat="1" ht="26.4">
      <c r="A1545" s="1957"/>
      <c r="B1545" s="184" t="s">
        <v>121</v>
      </c>
      <c r="C1545" s="1649">
        <v>13691654</v>
      </c>
      <c r="D1545" s="165"/>
      <c r="E1545" s="561"/>
      <c r="F1545" s="1646"/>
      <c r="G1545" s="1531"/>
      <c r="H1545" s="948"/>
      <c r="I1545" s="86"/>
    </row>
    <row r="1546" spans="1:9" s="77" customFormat="1">
      <c r="A1546" s="1957"/>
      <c r="B1546" s="1192" t="s">
        <v>61</v>
      </c>
      <c r="C1546" s="1649">
        <v>-6118349</v>
      </c>
      <c r="D1546" s="165"/>
      <c r="E1546" s="561"/>
      <c r="F1546" s="1646"/>
      <c r="G1546" s="1531"/>
      <c r="H1546" s="948"/>
      <c r="I1546" s="86"/>
    </row>
    <row r="1547" spans="1:9" s="77" customFormat="1">
      <c r="A1547" s="1957"/>
      <c r="B1547" s="1192" t="s">
        <v>23</v>
      </c>
      <c r="C1547" s="1649">
        <v>6118349</v>
      </c>
      <c r="D1547" s="165"/>
      <c r="E1547" s="561"/>
      <c r="F1547" s="1646"/>
      <c r="G1547" s="1531"/>
      <c r="H1547" s="948"/>
      <c r="I1547" s="86"/>
    </row>
    <row r="1548" spans="1:9" s="77" customFormat="1">
      <c r="A1548" s="1957"/>
      <c r="B1548" s="1192" t="s">
        <v>24</v>
      </c>
      <c r="C1548" s="1649">
        <v>6118349</v>
      </c>
      <c r="D1548" s="165"/>
      <c r="E1548" s="561"/>
      <c r="F1548" s="1646"/>
      <c r="G1548" s="1531"/>
      <c r="H1548" s="948"/>
      <c r="I1548" s="86"/>
    </row>
    <row r="1549" spans="1:9" s="77" customFormat="1" ht="27" thickBot="1">
      <c r="A1549" s="1957"/>
      <c r="B1549" s="1192" t="s">
        <v>25</v>
      </c>
      <c r="C1549" s="1649">
        <v>6118349</v>
      </c>
      <c r="D1549" s="998"/>
      <c r="E1549" s="561"/>
      <c r="F1549" s="1646"/>
      <c r="G1549" s="1531"/>
      <c r="H1549" s="948"/>
      <c r="I1549" s="86"/>
    </row>
    <row r="1550" spans="1:9" s="77" customFormat="1" ht="129.75" customHeight="1" thickBot="1">
      <c r="A1550" s="1957"/>
      <c r="B1550" s="3733" t="s">
        <v>463</v>
      </c>
      <c r="C1550" s="3734"/>
      <c r="D1550" s="3735"/>
      <c r="E1550" s="561"/>
      <c r="F1550" s="1531"/>
      <c r="G1550" s="1531"/>
      <c r="H1550" s="948"/>
      <c r="I1550" s="86"/>
    </row>
    <row r="1551" spans="1:9" s="77" customFormat="1">
      <c r="A1551" s="87"/>
      <c r="B1551" s="348"/>
      <c r="C1551" s="348"/>
      <c r="D1551" s="348"/>
      <c r="E1551" s="348"/>
      <c r="F1551" s="371"/>
      <c r="G1551" s="371"/>
      <c r="H1551" s="948"/>
      <c r="I1551" s="86"/>
    </row>
    <row r="1552" spans="1:9" s="77" customFormat="1">
      <c r="A1552" s="252"/>
      <c r="B1552" s="128" t="s">
        <v>187</v>
      </c>
      <c r="C1552" s="561"/>
      <c r="D1552" s="561"/>
      <c r="E1552" s="561"/>
      <c r="F1552" s="1531"/>
      <c r="G1552" s="1531"/>
      <c r="H1552" s="948"/>
      <c r="I1552" s="86"/>
    </row>
    <row r="1553" spans="1:9" s="77" customFormat="1" ht="13.8" thickBot="1">
      <c r="A1553" s="1957"/>
      <c r="B1553" s="561"/>
      <c r="C1553" s="561"/>
      <c r="D1553" s="561"/>
      <c r="E1553" s="561"/>
      <c r="F1553" s="1531"/>
      <c r="G1553" s="1531"/>
      <c r="H1553" s="948"/>
      <c r="I1553" s="86"/>
    </row>
    <row r="1554" spans="1:9" s="77" customFormat="1" ht="13.8">
      <c r="A1554" s="1967">
        <f>A1454+1</f>
        <v>92</v>
      </c>
      <c r="B1554" s="589" t="s">
        <v>26</v>
      </c>
      <c r="C1554" s="191"/>
      <c r="D1554" s="192"/>
      <c r="E1554" s="456" t="s">
        <v>464</v>
      </c>
      <c r="F1554" s="201"/>
      <c r="G1554" s="202"/>
      <c r="H1554" s="75" t="s">
        <v>33</v>
      </c>
      <c r="I1554" s="86"/>
    </row>
    <row r="1555" spans="1:9" s="77" customFormat="1">
      <c r="A1555" s="1957"/>
      <c r="B1555" s="163" t="s">
        <v>22</v>
      </c>
      <c r="C1555" s="612"/>
      <c r="D1555" s="193"/>
      <c r="E1555" s="1244" t="s">
        <v>22</v>
      </c>
      <c r="F1555" s="612"/>
      <c r="G1555" s="193"/>
      <c r="H1555" s="948"/>
      <c r="I1555" s="86"/>
    </row>
    <row r="1556" spans="1:9" s="77" customFormat="1" ht="26.4">
      <c r="A1556" s="1957"/>
      <c r="B1556" s="320" t="s">
        <v>459</v>
      </c>
      <c r="C1556" s="1519"/>
      <c r="D1556" s="321"/>
      <c r="E1556" s="1654" t="s">
        <v>459</v>
      </c>
      <c r="F1556" s="1521"/>
      <c r="G1556" s="321"/>
      <c r="H1556" s="948"/>
      <c r="I1556" s="86"/>
    </row>
    <row r="1557" spans="1:9" s="77" customFormat="1">
      <c r="A1557" s="1957"/>
      <c r="B1557" s="1655" t="s">
        <v>4</v>
      </c>
      <c r="C1557" s="687">
        <v>6412465</v>
      </c>
      <c r="D1557" s="349">
        <f>D1558</f>
        <v>0</v>
      </c>
      <c r="E1557" s="1656" t="s">
        <v>4</v>
      </c>
      <c r="F1557" s="1657">
        <v>22042221</v>
      </c>
      <c r="G1557" s="324">
        <v>20531</v>
      </c>
      <c r="H1557" s="948"/>
      <c r="I1557" s="86"/>
    </row>
    <row r="1558" spans="1:9" s="77" customFormat="1">
      <c r="A1558" s="1957"/>
      <c r="B1558" s="1658" t="s">
        <v>10</v>
      </c>
      <c r="C1558" s="688">
        <v>6412465</v>
      </c>
      <c r="D1558" s="350">
        <f>D1559</f>
        <v>0</v>
      </c>
      <c r="E1558" s="1659" t="s">
        <v>7</v>
      </c>
      <c r="F1558" s="1660">
        <v>0</v>
      </c>
      <c r="G1558" s="323">
        <v>20531</v>
      </c>
      <c r="H1558" s="948"/>
      <c r="I1558" s="86"/>
    </row>
    <row r="1559" spans="1:9" s="77" customFormat="1" ht="26.4">
      <c r="A1559" s="1957"/>
      <c r="B1559" s="1661" t="s">
        <v>11</v>
      </c>
      <c r="C1559" s="688">
        <v>6412465</v>
      </c>
      <c r="D1559" s="165"/>
      <c r="E1559" s="1662" t="s">
        <v>8</v>
      </c>
      <c r="F1559" s="1660">
        <v>0</v>
      </c>
      <c r="G1559" s="323">
        <v>20531</v>
      </c>
      <c r="H1559" s="948"/>
      <c r="I1559" s="86"/>
    </row>
    <row r="1560" spans="1:9" s="77" customFormat="1">
      <c r="A1560" s="1957"/>
      <c r="B1560" s="1655" t="s">
        <v>28</v>
      </c>
      <c r="C1560" s="687">
        <v>6412465</v>
      </c>
      <c r="D1560" s="349">
        <f>D1561</f>
        <v>0</v>
      </c>
      <c r="E1560" s="1663" t="s">
        <v>9</v>
      </c>
      <c r="F1560" s="1660">
        <v>0</v>
      </c>
      <c r="G1560" s="323">
        <v>20531</v>
      </c>
      <c r="H1560" s="948"/>
      <c r="I1560" s="86"/>
    </row>
    <row r="1561" spans="1:9" s="77" customFormat="1" ht="26.4">
      <c r="A1561" s="1957"/>
      <c r="B1561" s="1664" t="s">
        <v>2</v>
      </c>
      <c r="C1561" s="688">
        <v>6412465</v>
      </c>
      <c r="D1561" s="350">
        <f>D1562+D1569+D1566+D1573</f>
        <v>0</v>
      </c>
      <c r="E1561" s="1663" t="s">
        <v>57</v>
      </c>
      <c r="F1561" s="1660">
        <v>0</v>
      </c>
      <c r="G1561" s="323">
        <v>20531</v>
      </c>
      <c r="H1561" s="948"/>
      <c r="I1561" s="86"/>
    </row>
    <row r="1562" spans="1:9" s="77" customFormat="1" ht="26.4">
      <c r="A1562" s="1957"/>
      <c r="B1562" s="1661" t="s">
        <v>12</v>
      </c>
      <c r="C1562" s="688">
        <v>4104918</v>
      </c>
      <c r="D1562" s="350">
        <f>D1563+D1565</f>
        <v>-20531</v>
      </c>
      <c r="E1562" s="1663" t="s">
        <v>96</v>
      </c>
      <c r="F1562" s="1660"/>
      <c r="G1562" s="323">
        <v>20531</v>
      </c>
      <c r="H1562" s="948"/>
      <c r="I1562" s="86"/>
    </row>
    <row r="1563" spans="1:9" s="77" customFormat="1">
      <c r="A1563" s="1957"/>
      <c r="B1563" s="1665" t="s">
        <v>37</v>
      </c>
      <c r="C1563" s="688">
        <v>2555906</v>
      </c>
      <c r="D1563" s="165">
        <v>-20531</v>
      </c>
      <c r="E1563" s="1666" t="s">
        <v>10</v>
      </c>
      <c r="F1563" s="1660">
        <v>22042221</v>
      </c>
      <c r="G1563" s="323">
        <v>0</v>
      </c>
      <c r="H1563" s="948"/>
      <c r="I1563" s="86"/>
    </row>
    <row r="1564" spans="1:9" s="77" customFormat="1" ht="26.4">
      <c r="A1564" s="1957"/>
      <c r="B1564" s="1667" t="s">
        <v>35</v>
      </c>
      <c r="C1564" s="688">
        <v>1940638</v>
      </c>
      <c r="D1564" s="165">
        <v>-15590</v>
      </c>
      <c r="E1564" s="1668" t="s">
        <v>11</v>
      </c>
      <c r="F1564" s="1660">
        <v>22042221</v>
      </c>
      <c r="G1564" s="323">
        <v>0</v>
      </c>
      <c r="H1564" s="948"/>
      <c r="I1564" s="86"/>
    </row>
    <row r="1565" spans="1:9" s="77" customFormat="1">
      <c r="A1565" s="1957"/>
      <c r="B1565" s="1665" t="s">
        <v>15</v>
      </c>
      <c r="C1565" s="688">
        <v>1549012</v>
      </c>
      <c r="D1565" s="165"/>
      <c r="E1565" s="1656" t="s">
        <v>1</v>
      </c>
      <c r="F1565" s="1657">
        <v>22042221</v>
      </c>
      <c r="G1565" s="324">
        <v>20531</v>
      </c>
      <c r="H1565" s="948"/>
      <c r="I1565" s="86"/>
    </row>
    <row r="1566" spans="1:9" s="77" customFormat="1">
      <c r="A1566" s="1957"/>
      <c r="B1566" s="1669" t="s">
        <v>16</v>
      </c>
      <c r="C1566" s="688">
        <v>2069402</v>
      </c>
      <c r="D1566" s="350">
        <f>D1567+D1568</f>
        <v>0</v>
      </c>
      <c r="E1566" s="1670" t="s">
        <v>2</v>
      </c>
      <c r="F1566" s="1660">
        <v>22042221</v>
      </c>
      <c r="G1566" s="140">
        <v>20531</v>
      </c>
      <c r="H1566" s="948"/>
      <c r="I1566" s="86"/>
    </row>
    <row r="1567" spans="1:9" s="77" customFormat="1">
      <c r="A1567" s="1957"/>
      <c r="B1567" s="1667" t="s">
        <v>17</v>
      </c>
      <c r="C1567" s="688">
        <v>1073392</v>
      </c>
      <c r="D1567" s="165"/>
      <c r="E1567" s="1671" t="s">
        <v>12</v>
      </c>
      <c r="F1567" s="1660">
        <v>3378973</v>
      </c>
      <c r="G1567" s="140">
        <v>2454</v>
      </c>
      <c r="H1567" s="948"/>
      <c r="I1567" s="86"/>
    </row>
    <row r="1568" spans="1:9" s="77" customFormat="1">
      <c r="A1568" s="1957"/>
      <c r="B1568" s="1672" t="s">
        <v>93</v>
      </c>
      <c r="C1568" s="688">
        <v>996010</v>
      </c>
      <c r="D1568" s="165"/>
      <c r="E1568" s="1673" t="s">
        <v>37</v>
      </c>
      <c r="F1568" s="733">
        <v>2312202</v>
      </c>
      <c r="G1568" s="140">
        <v>2383</v>
      </c>
      <c r="H1568" s="948"/>
      <c r="I1568" s="86"/>
    </row>
    <row r="1569" spans="1:9" s="77" customFormat="1">
      <c r="A1569" s="1957"/>
      <c r="B1569" s="1674" t="s">
        <v>19</v>
      </c>
      <c r="C1569" s="964">
        <v>238145</v>
      </c>
      <c r="D1569" s="350">
        <f>D1570</f>
        <v>20531</v>
      </c>
      <c r="E1569" s="1675" t="s">
        <v>35</v>
      </c>
      <c r="F1569" s="733">
        <v>1843175</v>
      </c>
      <c r="G1569" s="140">
        <v>1921</v>
      </c>
      <c r="H1569" s="948"/>
      <c r="I1569" s="86"/>
    </row>
    <row r="1570" spans="1:9" s="77" customFormat="1">
      <c r="A1570" s="1957"/>
      <c r="B1570" s="1676" t="s">
        <v>84</v>
      </c>
      <c r="C1570" s="688">
        <v>0</v>
      </c>
      <c r="D1570" s="350">
        <f>D1571</f>
        <v>20531</v>
      </c>
      <c r="E1570" s="1673" t="s">
        <v>15</v>
      </c>
      <c r="F1570" s="733">
        <v>1066771</v>
      </c>
      <c r="G1570" s="140">
        <v>71</v>
      </c>
      <c r="H1570" s="948"/>
      <c r="I1570" s="86"/>
    </row>
    <row r="1571" spans="1:9" s="77" customFormat="1" ht="26.4">
      <c r="A1571" s="1957"/>
      <c r="B1571" s="1676" t="s">
        <v>85</v>
      </c>
      <c r="C1571" s="688">
        <v>0</v>
      </c>
      <c r="D1571" s="350">
        <f>D1572</f>
        <v>20531</v>
      </c>
      <c r="E1571" s="1677" t="s">
        <v>16</v>
      </c>
      <c r="F1571" s="733">
        <v>14097012</v>
      </c>
      <c r="G1571" s="140">
        <v>18077</v>
      </c>
      <c r="H1571" s="948"/>
      <c r="I1571" s="86"/>
    </row>
    <row r="1572" spans="1:9" s="77" customFormat="1" ht="39.6">
      <c r="A1572" s="1957"/>
      <c r="B1572" s="1676" t="s">
        <v>63</v>
      </c>
      <c r="C1572" s="688"/>
      <c r="D1572" s="165">
        <v>20531</v>
      </c>
      <c r="E1572" s="1673" t="s">
        <v>17</v>
      </c>
      <c r="F1572" s="733">
        <v>13313439</v>
      </c>
      <c r="G1572" s="140"/>
      <c r="H1572" s="948"/>
      <c r="I1572" s="86"/>
    </row>
    <row r="1573" spans="1:9" s="77" customFormat="1" ht="26.4">
      <c r="A1573" s="1957"/>
      <c r="B1573" s="492" t="s">
        <v>333</v>
      </c>
      <c r="C1573" s="688">
        <v>238145</v>
      </c>
      <c r="D1573" s="350">
        <f>D1574+D1575</f>
        <v>0</v>
      </c>
      <c r="E1573" s="1678" t="s">
        <v>93</v>
      </c>
      <c r="F1573" s="733">
        <v>783573</v>
      </c>
      <c r="G1573" s="140">
        <v>18077</v>
      </c>
      <c r="H1573" s="948"/>
      <c r="I1573" s="86"/>
    </row>
    <row r="1574" spans="1:9" s="77" customFormat="1" ht="52.8">
      <c r="A1574" s="1957"/>
      <c r="B1574" s="1679" t="s">
        <v>67</v>
      </c>
      <c r="C1574" s="688">
        <v>181230</v>
      </c>
      <c r="D1574" s="326"/>
      <c r="E1574" s="1680" t="s">
        <v>19</v>
      </c>
      <c r="F1574" s="733">
        <v>4566236</v>
      </c>
      <c r="G1574" s="140">
        <v>0</v>
      </c>
      <c r="H1574" s="948"/>
      <c r="I1574" s="86"/>
    </row>
    <row r="1575" spans="1:9" s="77" customFormat="1" ht="39.6">
      <c r="A1575" s="1957"/>
      <c r="B1575" s="1679" t="s">
        <v>53</v>
      </c>
      <c r="C1575" s="688">
        <v>56915</v>
      </c>
      <c r="D1575" s="326"/>
      <c r="E1575" s="1681" t="s">
        <v>84</v>
      </c>
      <c r="F1575" s="733">
        <v>469344</v>
      </c>
      <c r="G1575" s="140">
        <v>0</v>
      </c>
      <c r="H1575" s="948"/>
      <c r="I1575" s="86"/>
    </row>
    <row r="1576" spans="1:9" s="77" customFormat="1" ht="26.4">
      <c r="A1576" s="1957"/>
      <c r="B1576" s="1682"/>
      <c r="C1576" s="688"/>
      <c r="D1576" s="326"/>
      <c r="E1576" s="1678" t="s">
        <v>97</v>
      </c>
      <c r="F1576" s="733">
        <v>469344</v>
      </c>
      <c r="G1576" s="140"/>
      <c r="H1576" s="948"/>
      <c r="I1576" s="86"/>
    </row>
    <row r="1577" spans="1:9" s="77" customFormat="1" ht="26.4">
      <c r="A1577" s="1957"/>
      <c r="B1577" s="1682"/>
      <c r="C1577" s="688"/>
      <c r="D1577" s="326"/>
      <c r="E1577" s="1683" t="s">
        <v>333</v>
      </c>
      <c r="F1577" s="733">
        <v>4096892</v>
      </c>
      <c r="G1577" s="140">
        <v>0</v>
      </c>
      <c r="H1577" s="948"/>
      <c r="I1577" s="86"/>
    </row>
    <row r="1578" spans="1:9" s="77" customFormat="1" ht="52.8">
      <c r="A1578" s="1957"/>
      <c r="B1578" s="1682"/>
      <c r="C1578" s="688"/>
      <c r="D1578" s="326"/>
      <c r="E1578" s="1684" t="s">
        <v>67</v>
      </c>
      <c r="F1578" s="733">
        <v>4046429</v>
      </c>
      <c r="G1578" s="140"/>
      <c r="H1578" s="948"/>
      <c r="I1578" s="86"/>
    </row>
    <row r="1579" spans="1:9" s="77" customFormat="1" ht="39.6">
      <c r="A1579" s="1957"/>
      <c r="B1579" s="1682"/>
      <c r="C1579" s="688"/>
      <c r="D1579" s="326"/>
      <c r="E1579" s="1684" t="s">
        <v>53</v>
      </c>
      <c r="F1579" s="733">
        <v>50463</v>
      </c>
      <c r="G1579" s="140"/>
      <c r="H1579" s="948"/>
      <c r="I1579" s="86"/>
    </row>
    <row r="1580" spans="1:9" s="77" customFormat="1">
      <c r="A1580" s="1957"/>
      <c r="B1580" s="1259" t="s">
        <v>54</v>
      </c>
      <c r="C1580" s="610"/>
      <c r="D1580" s="227"/>
      <c r="E1580" s="1685" t="s">
        <v>54</v>
      </c>
      <c r="F1580" s="733"/>
      <c r="G1580" s="140"/>
      <c r="H1580" s="948"/>
      <c r="I1580" s="86"/>
    </row>
    <row r="1581" spans="1:9" s="77" customFormat="1">
      <c r="A1581" s="1957"/>
      <c r="B1581" s="1686" t="s">
        <v>330</v>
      </c>
      <c r="C1581" s="610"/>
      <c r="D1581" s="227"/>
      <c r="E1581" s="1687" t="s">
        <v>465</v>
      </c>
      <c r="F1581" s="733"/>
      <c r="G1581" s="140"/>
      <c r="H1581" s="948"/>
      <c r="I1581" s="86"/>
    </row>
    <row r="1582" spans="1:9" s="77" customFormat="1" ht="26.4">
      <c r="A1582" s="1957"/>
      <c r="B1582" s="1686" t="s">
        <v>331</v>
      </c>
      <c r="C1582" s="610"/>
      <c r="D1582" s="227"/>
      <c r="E1582" s="1687" t="s">
        <v>466</v>
      </c>
      <c r="F1582" s="733"/>
      <c r="G1582" s="140"/>
      <c r="H1582" s="948"/>
      <c r="I1582" s="86"/>
    </row>
    <row r="1583" spans="1:9" s="77" customFormat="1">
      <c r="A1583" s="1957"/>
      <c r="B1583" s="150" t="s">
        <v>87</v>
      </c>
      <c r="C1583" s="613"/>
      <c r="D1583" s="151"/>
      <c r="E1583" s="1245" t="s">
        <v>87</v>
      </c>
      <c r="F1583" s="733"/>
      <c r="G1583" s="140"/>
      <c r="H1583" s="1963"/>
      <c r="I1583" s="86"/>
    </row>
    <row r="1584" spans="1:9" s="77" customFormat="1" ht="13.8">
      <c r="A1584" s="1957"/>
      <c r="B1584" s="1655" t="s">
        <v>4</v>
      </c>
      <c r="C1584" s="687">
        <v>6412465</v>
      </c>
      <c r="D1584" s="349">
        <f>D1585</f>
        <v>0</v>
      </c>
      <c r="E1584" s="1656" t="s">
        <v>4</v>
      </c>
      <c r="F1584" s="1657">
        <v>22042221</v>
      </c>
      <c r="G1584" s="324">
        <v>20531</v>
      </c>
      <c r="H1584" s="1964"/>
      <c r="I1584" s="86"/>
    </row>
    <row r="1585" spans="1:9" s="77" customFormat="1" ht="13.8">
      <c r="A1585" s="1957"/>
      <c r="B1585" s="1688" t="s">
        <v>10</v>
      </c>
      <c r="C1585" s="688">
        <v>6412465</v>
      </c>
      <c r="D1585" s="350">
        <f>D1586</f>
        <v>0</v>
      </c>
      <c r="E1585" s="1659" t="s">
        <v>7</v>
      </c>
      <c r="F1585" s="1660">
        <v>0</v>
      </c>
      <c r="G1585" s="323">
        <v>20531</v>
      </c>
      <c r="H1585" s="1964"/>
      <c r="I1585" s="86"/>
    </row>
    <row r="1586" spans="1:9" s="77" customFormat="1" ht="26.4">
      <c r="A1586" s="1957"/>
      <c r="B1586" s="1669" t="s">
        <v>11</v>
      </c>
      <c r="C1586" s="688">
        <v>6412465</v>
      </c>
      <c r="D1586" s="165"/>
      <c r="E1586" s="1659" t="s">
        <v>8</v>
      </c>
      <c r="F1586" s="1660">
        <v>0</v>
      </c>
      <c r="G1586" s="323">
        <v>20531</v>
      </c>
      <c r="H1586" s="1964"/>
      <c r="I1586" s="86"/>
    </row>
    <row r="1587" spans="1:9" s="77" customFormat="1" ht="13.8">
      <c r="A1587" s="1957"/>
      <c r="B1587" s="1655" t="s">
        <v>28</v>
      </c>
      <c r="C1587" s="687">
        <v>6412465</v>
      </c>
      <c r="D1587" s="349">
        <f>D1588</f>
        <v>0</v>
      </c>
      <c r="E1587" s="1668" t="s">
        <v>9</v>
      </c>
      <c r="F1587" s="1660">
        <v>0</v>
      </c>
      <c r="G1587" s="323">
        <v>20531</v>
      </c>
      <c r="H1587" s="1964"/>
      <c r="I1587" s="86"/>
    </row>
    <row r="1588" spans="1:9" s="77" customFormat="1" ht="26.4">
      <c r="A1588" s="1957"/>
      <c r="B1588" s="1688" t="s">
        <v>2</v>
      </c>
      <c r="C1588" s="688">
        <v>6412465</v>
      </c>
      <c r="D1588" s="350">
        <f>D1589+D1596+D1593+D1600</f>
        <v>0</v>
      </c>
      <c r="E1588" s="1668" t="s">
        <v>57</v>
      </c>
      <c r="F1588" s="1660">
        <v>0</v>
      </c>
      <c r="G1588" s="323">
        <v>20531</v>
      </c>
      <c r="H1588" s="1964"/>
      <c r="I1588" s="86"/>
    </row>
    <row r="1589" spans="1:9" s="77" customFormat="1" ht="26.4">
      <c r="A1589" s="1957"/>
      <c r="B1589" s="1689" t="s">
        <v>12</v>
      </c>
      <c r="C1589" s="964">
        <v>4104918</v>
      </c>
      <c r="D1589" s="350">
        <f>D1590+D1592</f>
        <v>-20531</v>
      </c>
      <c r="E1589" s="1668" t="s">
        <v>96</v>
      </c>
      <c r="F1589" s="1660"/>
      <c r="G1589" s="323">
        <v>20531</v>
      </c>
      <c r="H1589" s="1964"/>
      <c r="I1589" s="86"/>
    </row>
    <row r="1590" spans="1:9" s="77" customFormat="1" ht="13.8">
      <c r="A1590" s="1957"/>
      <c r="B1590" s="1690" t="s">
        <v>37</v>
      </c>
      <c r="C1590" s="688">
        <v>2555906</v>
      </c>
      <c r="D1590" s="165">
        <v>-20531</v>
      </c>
      <c r="E1590" s="1666" t="s">
        <v>10</v>
      </c>
      <c r="F1590" s="1660">
        <v>22042221</v>
      </c>
      <c r="G1590" s="323">
        <v>0</v>
      </c>
      <c r="H1590" s="1964"/>
      <c r="I1590" s="86"/>
    </row>
    <row r="1591" spans="1:9" s="77" customFormat="1" ht="26.4">
      <c r="A1591" s="1957"/>
      <c r="B1591" s="134" t="s">
        <v>35</v>
      </c>
      <c r="C1591" s="688">
        <v>1940638</v>
      </c>
      <c r="D1591" s="165">
        <v>-15590</v>
      </c>
      <c r="E1591" s="1668" t="s">
        <v>11</v>
      </c>
      <c r="F1591" s="1660">
        <v>22042221</v>
      </c>
      <c r="G1591" s="323">
        <v>0</v>
      </c>
      <c r="H1591" s="1964"/>
      <c r="I1591" s="86"/>
    </row>
    <row r="1592" spans="1:9" s="77" customFormat="1" ht="13.8">
      <c r="A1592" s="1957"/>
      <c r="B1592" s="1690" t="s">
        <v>15</v>
      </c>
      <c r="C1592" s="688">
        <v>1549012</v>
      </c>
      <c r="D1592" s="165"/>
      <c r="E1592" s="1656" t="s">
        <v>1</v>
      </c>
      <c r="F1592" s="1657">
        <v>22042221</v>
      </c>
      <c r="G1592" s="324">
        <v>20531</v>
      </c>
      <c r="H1592" s="1964"/>
      <c r="I1592" s="86"/>
    </row>
    <row r="1593" spans="1:9" s="77" customFormat="1" ht="13.8">
      <c r="A1593" s="1957"/>
      <c r="B1593" s="1661" t="s">
        <v>16</v>
      </c>
      <c r="C1593" s="688">
        <v>2069402</v>
      </c>
      <c r="D1593" s="350">
        <f>D1594+D1595</f>
        <v>0</v>
      </c>
      <c r="E1593" s="1691" t="s">
        <v>2</v>
      </c>
      <c r="F1593" s="1660">
        <v>22042221</v>
      </c>
      <c r="G1593" s="140">
        <v>20531</v>
      </c>
      <c r="H1593" s="1964"/>
      <c r="I1593" s="86"/>
    </row>
    <row r="1594" spans="1:9" s="77" customFormat="1" ht="13.8">
      <c r="A1594" s="1957"/>
      <c r="B1594" s="1665" t="s">
        <v>17</v>
      </c>
      <c r="C1594" s="688">
        <v>1073392</v>
      </c>
      <c r="D1594" s="165"/>
      <c r="E1594" s="1692" t="s">
        <v>12</v>
      </c>
      <c r="F1594" s="1660">
        <v>3378973</v>
      </c>
      <c r="G1594" s="140">
        <v>2454</v>
      </c>
      <c r="H1594" s="1964"/>
      <c r="I1594" s="86"/>
    </row>
    <row r="1595" spans="1:9" s="77" customFormat="1" ht="13.8">
      <c r="A1595" s="1957"/>
      <c r="B1595" s="1693" t="s">
        <v>93</v>
      </c>
      <c r="C1595" s="688">
        <v>996010</v>
      </c>
      <c r="D1595" s="165"/>
      <c r="E1595" s="1673" t="s">
        <v>37</v>
      </c>
      <c r="F1595" s="733">
        <v>2312202</v>
      </c>
      <c r="G1595" s="140">
        <v>2383</v>
      </c>
      <c r="H1595" s="1964"/>
      <c r="I1595" s="86"/>
    </row>
    <row r="1596" spans="1:9" s="77" customFormat="1" ht="13.8">
      <c r="A1596" s="1957"/>
      <c r="B1596" s="1674" t="s">
        <v>19</v>
      </c>
      <c r="C1596" s="964">
        <v>238145</v>
      </c>
      <c r="D1596" s="350">
        <f>D1597</f>
        <v>20531</v>
      </c>
      <c r="E1596" s="1675" t="s">
        <v>35</v>
      </c>
      <c r="F1596" s="733">
        <v>1843175</v>
      </c>
      <c r="G1596" s="140">
        <v>1921</v>
      </c>
      <c r="H1596" s="1964"/>
      <c r="I1596" s="86"/>
    </row>
    <row r="1597" spans="1:9" s="77" customFormat="1" ht="13.8">
      <c r="A1597" s="1957"/>
      <c r="B1597" s="1676" t="s">
        <v>84</v>
      </c>
      <c r="C1597" s="688">
        <v>0</v>
      </c>
      <c r="D1597" s="350">
        <f>D1598</f>
        <v>20531</v>
      </c>
      <c r="E1597" s="1694" t="s">
        <v>15</v>
      </c>
      <c r="F1597" s="733">
        <v>1066771</v>
      </c>
      <c r="G1597" s="140">
        <v>71</v>
      </c>
      <c r="H1597" s="1965"/>
      <c r="I1597" s="86"/>
    </row>
    <row r="1598" spans="1:9" s="77" customFormat="1" ht="26.4">
      <c r="A1598" s="1957"/>
      <c r="B1598" s="1676" t="s">
        <v>85</v>
      </c>
      <c r="C1598" s="688">
        <v>0</v>
      </c>
      <c r="D1598" s="350">
        <f>D1599</f>
        <v>20531</v>
      </c>
      <c r="E1598" s="1677" t="s">
        <v>16</v>
      </c>
      <c r="F1598" s="733">
        <v>14097012</v>
      </c>
      <c r="G1598" s="140">
        <v>18077</v>
      </c>
      <c r="H1598" s="1965"/>
      <c r="I1598" s="86"/>
    </row>
    <row r="1599" spans="1:9" s="77" customFormat="1" ht="39.6">
      <c r="A1599" s="1957"/>
      <c r="B1599" s="1676" t="s">
        <v>63</v>
      </c>
      <c r="C1599" s="688"/>
      <c r="D1599" s="165">
        <v>20531</v>
      </c>
      <c r="E1599" s="1694" t="s">
        <v>17</v>
      </c>
      <c r="F1599" s="733">
        <v>13313439</v>
      </c>
      <c r="G1599" s="140"/>
      <c r="H1599" s="1965"/>
      <c r="I1599" s="86"/>
    </row>
    <row r="1600" spans="1:9" s="77" customFormat="1" ht="26.4">
      <c r="A1600" s="1957"/>
      <c r="B1600" s="492" t="s">
        <v>333</v>
      </c>
      <c r="C1600" s="688">
        <v>238145</v>
      </c>
      <c r="D1600" s="350">
        <f>D1601+D1602</f>
        <v>0</v>
      </c>
      <c r="E1600" s="1681" t="s">
        <v>93</v>
      </c>
      <c r="F1600" s="733">
        <v>783573</v>
      </c>
      <c r="G1600" s="140">
        <v>18077</v>
      </c>
      <c r="H1600" s="1964"/>
      <c r="I1600" s="86"/>
    </row>
    <row r="1601" spans="1:9" s="77" customFormat="1" ht="52.8">
      <c r="A1601" s="1957"/>
      <c r="B1601" s="1679" t="s">
        <v>67</v>
      </c>
      <c r="C1601" s="688">
        <v>181230</v>
      </c>
      <c r="D1601" s="326"/>
      <c r="E1601" s="1680" t="s">
        <v>19</v>
      </c>
      <c r="F1601" s="733">
        <v>4566236</v>
      </c>
      <c r="G1601" s="140">
        <v>0</v>
      </c>
      <c r="H1601" s="1964"/>
      <c r="I1601" s="86"/>
    </row>
    <row r="1602" spans="1:9" s="77" customFormat="1" ht="39.6">
      <c r="A1602" s="1957"/>
      <c r="B1602" s="1679" t="s">
        <v>53</v>
      </c>
      <c r="C1602" s="688">
        <v>56915</v>
      </c>
      <c r="D1602" s="326"/>
      <c r="E1602" s="1681" t="s">
        <v>84</v>
      </c>
      <c r="F1602" s="733">
        <v>469344</v>
      </c>
      <c r="G1602" s="140">
        <v>0</v>
      </c>
      <c r="H1602" s="1964"/>
      <c r="I1602" s="86"/>
    </row>
    <row r="1603" spans="1:9" s="77" customFormat="1" ht="26.4">
      <c r="A1603" s="1957"/>
      <c r="B1603" s="1695"/>
      <c r="C1603" s="1173"/>
      <c r="D1603" s="1174"/>
      <c r="E1603" s="1681" t="s">
        <v>97</v>
      </c>
      <c r="F1603" s="733">
        <v>469344</v>
      </c>
      <c r="G1603" s="140"/>
      <c r="H1603" s="1963"/>
      <c r="I1603" s="86"/>
    </row>
    <row r="1604" spans="1:9" s="77" customFormat="1" ht="26.4">
      <c r="A1604" s="1957"/>
      <c r="B1604" s="1695"/>
      <c r="C1604" s="1173"/>
      <c r="D1604" s="1174"/>
      <c r="E1604" s="1696" t="s">
        <v>333</v>
      </c>
      <c r="F1604" s="733">
        <v>4096892</v>
      </c>
      <c r="G1604" s="140">
        <v>0</v>
      </c>
      <c r="H1604" s="1963"/>
      <c r="I1604" s="86"/>
    </row>
    <row r="1605" spans="1:9" s="77" customFormat="1" ht="52.8">
      <c r="A1605" s="1957"/>
      <c r="B1605" s="1697"/>
      <c r="C1605" s="1170"/>
      <c r="D1605" s="1171"/>
      <c r="E1605" s="1698" t="s">
        <v>67</v>
      </c>
      <c r="F1605" s="733">
        <v>4046429</v>
      </c>
      <c r="G1605" s="140"/>
      <c r="H1605" s="1963"/>
      <c r="I1605" s="86"/>
    </row>
    <row r="1606" spans="1:9" s="77" customFormat="1" ht="40.200000000000003" thickBot="1">
      <c r="A1606" s="1957"/>
      <c r="B1606" s="1699"/>
      <c r="C1606" s="1700"/>
      <c r="D1606" s="1701"/>
      <c r="E1606" s="1702" t="s">
        <v>53</v>
      </c>
      <c r="F1606" s="487">
        <v>50463</v>
      </c>
      <c r="G1606" s="985"/>
      <c r="H1606" s="1963"/>
      <c r="I1606" s="86"/>
    </row>
    <row r="1607" spans="1:9" s="77" customFormat="1" ht="54.75" customHeight="1" thickBot="1">
      <c r="A1607" s="87"/>
      <c r="B1607" s="3726" t="s">
        <v>467</v>
      </c>
      <c r="C1607" s="3727"/>
      <c r="D1607" s="3727"/>
      <c r="E1607" s="3727"/>
      <c r="F1607" s="3727"/>
      <c r="G1607" s="3728"/>
      <c r="H1607" s="948"/>
      <c r="I1607" s="86"/>
    </row>
    <row r="1608" spans="1:9" s="77" customFormat="1">
      <c r="A1608" s="3779"/>
      <c r="B1608" s="3779"/>
      <c r="C1608" s="3779"/>
      <c r="D1608" s="3779"/>
      <c r="E1608" s="3779"/>
      <c r="F1608" s="3779"/>
      <c r="G1608" s="3779"/>
      <c r="H1608" s="948"/>
      <c r="I1608" s="86"/>
    </row>
    <row r="1609" spans="1:9" s="77" customFormat="1">
      <c r="A1609" s="252"/>
      <c r="B1609" s="3775" t="s">
        <v>399</v>
      </c>
      <c r="C1609" s="3775"/>
      <c r="D1609" s="3775"/>
      <c r="E1609" s="561"/>
      <c r="F1609" s="1531"/>
      <c r="G1609" s="1531"/>
      <c r="H1609" s="948"/>
      <c r="I1609" s="86"/>
    </row>
    <row r="1610" spans="1:9" s="77" customFormat="1" ht="13.8" thickBot="1">
      <c r="A1610" s="1957"/>
      <c r="B1610" s="561"/>
      <c r="C1610" s="561"/>
      <c r="D1610" s="561"/>
      <c r="E1610" s="561"/>
      <c r="F1610" s="1531"/>
      <c r="G1610" s="1531"/>
      <c r="H1610" s="948"/>
      <c r="I1610" s="86"/>
    </row>
    <row r="1611" spans="1:9" s="77" customFormat="1">
      <c r="A1611" s="252">
        <f>A1554</f>
        <v>92</v>
      </c>
      <c r="B1611" s="466" t="s">
        <v>149</v>
      </c>
      <c r="C1611" s="201"/>
      <c r="D1611" s="202"/>
      <c r="E1611" s="452" t="s">
        <v>464</v>
      </c>
      <c r="F1611" s="201"/>
      <c r="G1611" s="202"/>
      <c r="H1611" s="948"/>
      <c r="I1611" s="86"/>
    </row>
    <row r="1612" spans="1:9" s="77" customFormat="1">
      <c r="A1612" s="87"/>
      <c r="B1612" s="163" t="s">
        <v>82</v>
      </c>
      <c r="C1612" s="225"/>
      <c r="D1612" s="213"/>
      <c r="E1612" s="163" t="s">
        <v>82</v>
      </c>
      <c r="F1612" s="225"/>
      <c r="G1612" s="213"/>
      <c r="H1612" s="948"/>
      <c r="I1612" s="86"/>
    </row>
    <row r="1613" spans="1:9" s="77" customFormat="1" ht="26.4">
      <c r="A1613" s="87"/>
      <c r="B1613" s="393" t="s">
        <v>86</v>
      </c>
      <c r="C1613" s="682"/>
      <c r="D1613" s="226"/>
      <c r="E1613" s="393" t="s">
        <v>86</v>
      </c>
      <c r="F1613" s="682"/>
      <c r="G1613" s="226"/>
      <c r="H1613" s="948"/>
      <c r="I1613" s="86"/>
    </row>
    <row r="1614" spans="1:9" s="77" customFormat="1">
      <c r="A1614" s="87"/>
      <c r="B1614" s="164" t="s">
        <v>87</v>
      </c>
      <c r="C1614" s="698"/>
      <c r="D1614" s="259"/>
      <c r="E1614" s="164" t="s">
        <v>87</v>
      </c>
      <c r="F1614" s="697"/>
      <c r="G1614" s="259"/>
      <c r="H1614" s="948"/>
      <c r="I1614" s="86"/>
    </row>
    <row r="1615" spans="1:9" s="77" customFormat="1">
      <c r="A1615" s="87"/>
      <c r="B1615" s="183" t="s">
        <v>4</v>
      </c>
      <c r="C1615" s="984">
        <f>C1617+C1619+C1630+C1616</f>
        <v>92941575</v>
      </c>
      <c r="D1615" s="984">
        <f>D1617+D1619+D1630+D1616</f>
        <v>0</v>
      </c>
      <c r="E1615" s="183" t="s">
        <v>4</v>
      </c>
      <c r="F1615" s="1569">
        <f>F1616+F1617+F1623</f>
        <v>49622502</v>
      </c>
      <c r="G1615" s="1703">
        <f>G1616+G1617+G1623</f>
        <v>20531</v>
      </c>
      <c r="H1615" s="948"/>
      <c r="I1615" s="86"/>
    </row>
    <row r="1616" spans="1:9" s="77" customFormat="1">
      <c r="A1616" s="87"/>
      <c r="B1616" s="1647" t="s">
        <v>5</v>
      </c>
      <c r="C1616" s="995">
        <v>7114</v>
      </c>
      <c r="D1616" s="207"/>
      <c r="E1616" s="1653" t="s">
        <v>65</v>
      </c>
      <c r="F1616" s="1573">
        <v>36529</v>
      </c>
      <c r="G1616" s="165"/>
      <c r="H1616" s="948"/>
      <c r="I1616" s="86"/>
    </row>
    <row r="1617" spans="1:9" s="77" customFormat="1">
      <c r="A1617" s="87"/>
      <c r="B1617" s="1648" t="s">
        <v>65</v>
      </c>
      <c r="C1617" s="1649">
        <v>850233</v>
      </c>
      <c r="D1617" s="165"/>
      <c r="E1617" s="1653" t="s">
        <v>7</v>
      </c>
      <c r="F1617" s="1573">
        <f t="shared" ref="F1617:G1619" si="29">F1618</f>
        <v>28903</v>
      </c>
      <c r="G1617" s="1704">
        <f t="shared" si="29"/>
        <v>20531</v>
      </c>
      <c r="H1617" s="948"/>
      <c r="I1617" s="86"/>
    </row>
    <row r="1618" spans="1:9" s="77" customFormat="1">
      <c r="A1618" s="87"/>
      <c r="B1618" s="1192" t="s">
        <v>6</v>
      </c>
      <c r="C1618" s="1649">
        <v>414908</v>
      </c>
      <c r="D1618" s="165"/>
      <c r="E1618" s="1705" t="s">
        <v>8</v>
      </c>
      <c r="F1618" s="1573">
        <f t="shared" si="29"/>
        <v>28903</v>
      </c>
      <c r="G1618" s="1704">
        <f t="shared" si="29"/>
        <v>20531</v>
      </c>
      <c r="H1618" s="948"/>
      <c r="I1618" s="86"/>
    </row>
    <row r="1619" spans="1:9" s="77" customFormat="1">
      <c r="A1619" s="87"/>
      <c r="B1619" s="1648" t="s">
        <v>7</v>
      </c>
      <c r="C1619" s="1649">
        <f>C1620+C1625</f>
        <v>1186970</v>
      </c>
      <c r="D1619" s="1649">
        <f>D1620+D1625</f>
        <v>0</v>
      </c>
      <c r="E1619" s="184" t="s">
        <v>9</v>
      </c>
      <c r="F1619" s="1573">
        <f t="shared" si="29"/>
        <v>28903</v>
      </c>
      <c r="G1619" s="1704">
        <f t="shared" si="29"/>
        <v>20531</v>
      </c>
      <c r="H1619" s="948"/>
      <c r="I1619" s="86"/>
    </row>
    <row r="1620" spans="1:9" s="77" customFormat="1" ht="26.4">
      <c r="A1620" s="87"/>
      <c r="B1620" s="1192" t="s">
        <v>8</v>
      </c>
      <c r="C1620" s="1649">
        <f>C1621</f>
        <v>49208</v>
      </c>
      <c r="D1620" s="165"/>
      <c r="E1620" s="184" t="s">
        <v>57</v>
      </c>
      <c r="F1620" s="1573">
        <f>F1621+F1622</f>
        <v>28903</v>
      </c>
      <c r="G1620" s="1704">
        <f>G1621+G1622</f>
        <v>20531</v>
      </c>
      <c r="H1620" s="948"/>
      <c r="I1620" s="86"/>
    </row>
    <row r="1621" spans="1:9" s="77" customFormat="1" ht="26.4">
      <c r="A1621" s="87"/>
      <c r="B1621" s="1706" t="s">
        <v>9</v>
      </c>
      <c r="C1621" s="1649">
        <f>C1622</f>
        <v>49208</v>
      </c>
      <c r="D1621" s="165"/>
      <c r="E1621" s="184" t="s">
        <v>96</v>
      </c>
      <c r="F1621" s="1573"/>
      <c r="G1621" s="165">
        <v>20531</v>
      </c>
      <c r="H1621" s="948"/>
      <c r="I1621" s="86"/>
    </row>
    <row r="1622" spans="1:9" s="77" customFormat="1" ht="26.4">
      <c r="A1622" s="87"/>
      <c r="B1622" s="184" t="s">
        <v>57</v>
      </c>
      <c r="C1622" s="1649">
        <f>C1623+C1624</f>
        <v>49208</v>
      </c>
      <c r="D1622" s="165"/>
      <c r="E1622" s="184" t="s">
        <v>126</v>
      </c>
      <c r="F1622" s="1573">
        <v>28903</v>
      </c>
      <c r="G1622" s="165"/>
      <c r="H1622" s="948"/>
      <c r="I1622" s="86"/>
    </row>
    <row r="1623" spans="1:9" s="77" customFormat="1" ht="26.4">
      <c r="A1623" s="1957"/>
      <c r="B1623" s="184" t="s">
        <v>96</v>
      </c>
      <c r="C1623" s="1649">
        <v>10704</v>
      </c>
      <c r="D1623" s="165"/>
      <c r="E1623" s="1653" t="s">
        <v>10</v>
      </c>
      <c r="F1623" s="1573">
        <f>F1624+F1625</f>
        <v>49557070</v>
      </c>
      <c r="G1623" s="1704">
        <f>G1624+G1625</f>
        <v>0</v>
      </c>
      <c r="H1623" s="948"/>
      <c r="I1623" s="86"/>
    </row>
    <row r="1624" spans="1:9" s="77" customFormat="1" ht="26.4">
      <c r="A1624" s="87"/>
      <c r="B1624" s="184" t="s">
        <v>126</v>
      </c>
      <c r="C1624" s="1649">
        <v>38504</v>
      </c>
      <c r="D1624" s="165"/>
      <c r="E1624" s="1705" t="s">
        <v>11</v>
      </c>
      <c r="F1624" s="1573">
        <v>26810306</v>
      </c>
      <c r="G1624" s="165"/>
      <c r="H1624" s="948"/>
      <c r="I1624" s="86"/>
    </row>
    <row r="1625" spans="1:9" s="77" customFormat="1" ht="26.4">
      <c r="A1625" s="87"/>
      <c r="B1625" s="184" t="s">
        <v>71</v>
      </c>
      <c r="C1625" s="1649">
        <f>C1626</f>
        <v>1137762</v>
      </c>
      <c r="D1625" s="1649">
        <f>D1626</f>
        <v>0</v>
      </c>
      <c r="E1625" s="1705" t="s">
        <v>60</v>
      </c>
      <c r="F1625" s="1571">
        <v>22746764</v>
      </c>
      <c r="G1625" s="1703"/>
      <c r="H1625" s="948"/>
      <c r="I1625" s="86"/>
    </row>
    <row r="1626" spans="1:9" s="77" customFormat="1" ht="39.6">
      <c r="A1626" s="87"/>
      <c r="B1626" s="184" t="s">
        <v>72</v>
      </c>
      <c r="C1626" s="1649">
        <f>C1627+C1629+C1628</f>
        <v>1137762</v>
      </c>
      <c r="D1626" s="1649">
        <f>D1627+D1629+D1628</f>
        <v>0</v>
      </c>
      <c r="E1626" s="1707" t="s">
        <v>28</v>
      </c>
      <c r="F1626" s="1569">
        <f>F1627+F1642</f>
        <v>49622502</v>
      </c>
      <c r="G1626" s="1703">
        <f>G1627+G1642</f>
        <v>20531</v>
      </c>
      <c r="H1626" s="948"/>
      <c r="I1626" s="86"/>
    </row>
    <row r="1627" spans="1:9" s="77" customFormat="1" ht="52.8">
      <c r="A1627" s="1957"/>
      <c r="B1627" s="184" t="s">
        <v>114</v>
      </c>
      <c r="C1627" s="1649">
        <v>959207</v>
      </c>
      <c r="D1627" s="326"/>
      <c r="E1627" s="1705" t="s">
        <v>2</v>
      </c>
      <c r="F1627" s="1573">
        <f>F1628+F1632+F1635</f>
        <v>46580586</v>
      </c>
      <c r="G1627" s="1704">
        <f>G1628+G1632+G1635</f>
        <v>20531</v>
      </c>
      <c r="H1627" s="948"/>
      <c r="I1627" s="86"/>
    </row>
    <row r="1628" spans="1:9" s="77" customFormat="1" ht="92.4">
      <c r="A1628" s="1957"/>
      <c r="B1628" s="184" t="s">
        <v>216</v>
      </c>
      <c r="C1628" s="1649"/>
      <c r="D1628" s="165"/>
      <c r="E1628" s="1706" t="s">
        <v>12</v>
      </c>
      <c r="F1628" s="1573">
        <f>F1629+F1631</f>
        <v>5169948</v>
      </c>
      <c r="G1628" s="1704">
        <f>G1629+G1631</f>
        <v>2454</v>
      </c>
      <c r="H1628" s="948"/>
      <c r="I1628" s="86"/>
    </row>
    <row r="1629" spans="1:9" s="77" customFormat="1" ht="92.4">
      <c r="A1629" s="1957"/>
      <c r="B1629" s="184" t="s">
        <v>193</v>
      </c>
      <c r="C1629" s="1649">
        <v>178555</v>
      </c>
      <c r="D1629" s="165"/>
      <c r="E1629" s="1706" t="s">
        <v>37</v>
      </c>
      <c r="F1629" s="1573">
        <v>3541686</v>
      </c>
      <c r="G1629" s="165">
        <v>2383</v>
      </c>
      <c r="H1629" s="948"/>
      <c r="I1629" s="86"/>
    </row>
    <row r="1630" spans="1:9" s="77" customFormat="1">
      <c r="A1630" s="1957"/>
      <c r="B1630" s="1648" t="s">
        <v>10</v>
      </c>
      <c r="C1630" s="1649">
        <f>C1631+C1632</f>
        <v>90897258</v>
      </c>
      <c r="D1630" s="165">
        <f>D1631</f>
        <v>0</v>
      </c>
      <c r="E1630" s="1708" t="s">
        <v>35</v>
      </c>
      <c r="F1630" s="1573">
        <v>2796507</v>
      </c>
      <c r="G1630" s="165">
        <v>1921</v>
      </c>
      <c r="H1630" s="948"/>
      <c r="I1630" s="86"/>
    </row>
    <row r="1631" spans="1:9" s="77" customFormat="1" ht="26.4">
      <c r="A1631" s="1957"/>
      <c r="B1631" s="1648" t="s">
        <v>11</v>
      </c>
      <c r="C1631" s="1649">
        <v>72542199</v>
      </c>
      <c r="D1631" s="165"/>
      <c r="E1631" s="1706" t="s">
        <v>15</v>
      </c>
      <c r="F1631" s="1573">
        <v>1628262</v>
      </c>
      <c r="G1631" s="140">
        <v>71</v>
      </c>
      <c r="H1631" s="948"/>
      <c r="I1631" s="86"/>
    </row>
    <row r="1632" spans="1:9" s="77" customFormat="1" ht="26.4">
      <c r="A1632" s="1957"/>
      <c r="B1632" s="1648" t="s">
        <v>60</v>
      </c>
      <c r="C1632" s="1649">
        <v>18355059</v>
      </c>
      <c r="D1632" s="165"/>
      <c r="E1632" s="1705" t="s">
        <v>16</v>
      </c>
      <c r="F1632" s="1573">
        <f>F1633+F1634</f>
        <v>14097638</v>
      </c>
      <c r="G1632" s="1704">
        <f>G1633+G1634</f>
        <v>18077</v>
      </c>
      <c r="H1632" s="948"/>
      <c r="I1632" s="86"/>
    </row>
    <row r="1633" spans="1:9" s="77" customFormat="1">
      <c r="A1633" s="1957"/>
      <c r="B1633" s="1154" t="s">
        <v>28</v>
      </c>
      <c r="C1633" s="984">
        <f>C1634+C1654</f>
        <v>99059924</v>
      </c>
      <c r="D1633" s="984">
        <f>D1634+D1654</f>
        <v>0</v>
      </c>
      <c r="E1633" s="184" t="s">
        <v>17</v>
      </c>
      <c r="F1633" s="1573">
        <v>13313439</v>
      </c>
      <c r="G1633" s="165"/>
      <c r="H1633" s="948"/>
      <c r="I1633" s="86"/>
    </row>
    <row r="1634" spans="1:9" s="77" customFormat="1">
      <c r="A1634" s="1957"/>
      <c r="B1634" s="1648" t="s">
        <v>2</v>
      </c>
      <c r="C1634" s="1649">
        <f>C1635+C1639+C1642+C1645</f>
        <v>47995030</v>
      </c>
      <c r="D1634" s="1649">
        <f>D1635+D1639+D1642+D1645</f>
        <v>0</v>
      </c>
      <c r="E1634" s="185" t="s">
        <v>93</v>
      </c>
      <c r="F1634" s="1573">
        <v>784199</v>
      </c>
      <c r="G1634" s="1704">
        <v>18077</v>
      </c>
      <c r="H1634" s="948"/>
      <c r="I1634" s="86"/>
    </row>
    <row r="1635" spans="1:9" s="77" customFormat="1">
      <c r="A1635" s="1957"/>
      <c r="B1635" s="1648" t="s">
        <v>12</v>
      </c>
      <c r="C1635" s="1649">
        <f>C1636+C1638</f>
        <v>14121009</v>
      </c>
      <c r="D1635" s="1649">
        <f>D1636+D1638</f>
        <v>-20531</v>
      </c>
      <c r="E1635" s="1648" t="s">
        <v>19</v>
      </c>
      <c r="F1635" s="1573">
        <f>F1636+F1638+F1641</f>
        <v>27313000</v>
      </c>
      <c r="G1635" s="1704">
        <f>G1636+G1638+G1641</f>
        <v>0</v>
      </c>
      <c r="H1635" s="948"/>
      <c r="I1635" s="86"/>
    </row>
    <row r="1636" spans="1:9" s="77" customFormat="1">
      <c r="A1636" s="1957"/>
      <c r="B1636" s="1648" t="s">
        <v>37</v>
      </c>
      <c r="C1636" s="1649">
        <v>7595783</v>
      </c>
      <c r="D1636" s="165">
        <v>-20531</v>
      </c>
      <c r="E1636" s="1192" t="s">
        <v>84</v>
      </c>
      <c r="F1636" s="1573">
        <f>F1637</f>
        <v>469344</v>
      </c>
      <c r="G1636" s="1704">
        <f>G1637</f>
        <v>0</v>
      </c>
      <c r="H1636" s="948"/>
      <c r="I1636" s="86"/>
    </row>
    <row r="1637" spans="1:9" s="77" customFormat="1" ht="26.4">
      <c r="A1637" s="1957"/>
      <c r="B1637" s="1648" t="s">
        <v>35</v>
      </c>
      <c r="C1637" s="1649">
        <v>5986386</v>
      </c>
      <c r="D1637" s="165">
        <v>-15590</v>
      </c>
      <c r="E1637" s="1192" t="s">
        <v>97</v>
      </c>
      <c r="F1637" s="1573">
        <v>469344</v>
      </c>
      <c r="G1637" s="1704">
        <f>G1638</f>
        <v>0</v>
      </c>
      <c r="H1637" s="948"/>
      <c r="I1637" s="86"/>
    </row>
    <row r="1638" spans="1:9" s="77" customFormat="1" ht="26.4">
      <c r="A1638" s="1957"/>
      <c r="B1638" s="1648" t="s">
        <v>15</v>
      </c>
      <c r="C1638" s="1649">
        <v>6525226</v>
      </c>
      <c r="D1638" s="165"/>
      <c r="E1638" s="1192" t="s">
        <v>51</v>
      </c>
      <c r="F1638" s="1573">
        <f>F1639+F1640</f>
        <v>4096892</v>
      </c>
      <c r="G1638" s="1704">
        <f>G1639+G1640</f>
        <v>0</v>
      </c>
      <c r="H1638" s="948"/>
      <c r="I1638" s="86"/>
    </row>
    <row r="1639" spans="1:9" s="77" customFormat="1" ht="52.8">
      <c r="A1639" s="1957"/>
      <c r="B1639" s="1648" t="s">
        <v>16</v>
      </c>
      <c r="C1639" s="1649">
        <f>C1640+C1641</f>
        <v>13139470</v>
      </c>
      <c r="D1639" s="1649">
        <f>D1640+D1641</f>
        <v>0</v>
      </c>
      <c r="E1639" s="1192" t="s">
        <v>73</v>
      </c>
      <c r="F1639" s="1573">
        <v>4046429</v>
      </c>
      <c r="G1639" s="165"/>
      <c r="H1639" s="948"/>
      <c r="I1639" s="86"/>
    </row>
    <row r="1640" spans="1:9" s="77" customFormat="1" ht="39.6">
      <c r="A1640" s="1957"/>
      <c r="B1640" s="1648" t="s">
        <v>17</v>
      </c>
      <c r="C1640" s="1649">
        <v>12100774</v>
      </c>
      <c r="D1640" s="165"/>
      <c r="E1640" s="1192" t="s">
        <v>53</v>
      </c>
      <c r="F1640" s="1573">
        <v>50463</v>
      </c>
      <c r="G1640" s="165"/>
      <c r="H1640" s="948"/>
      <c r="I1640" s="86"/>
    </row>
    <row r="1641" spans="1:9" s="77" customFormat="1" ht="26.4">
      <c r="A1641" s="1957"/>
      <c r="B1641" s="1648" t="s">
        <v>93</v>
      </c>
      <c r="C1641" s="1649">
        <v>1038696</v>
      </c>
      <c r="D1641" s="165"/>
      <c r="E1641" s="1192" t="s">
        <v>79</v>
      </c>
      <c r="F1641" s="1573">
        <v>22746764</v>
      </c>
      <c r="G1641" s="165"/>
      <c r="H1641" s="948"/>
      <c r="I1641" s="86"/>
    </row>
    <row r="1642" spans="1:9" s="77" customFormat="1" ht="26.4">
      <c r="A1642" s="1957"/>
      <c r="B1642" s="1648" t="s">
        <v>49</v>
      </c>
      <c r="C1642" s="1649">
        <f>C1643+C1644</f>
        <v>225383</v>
      </c>
      <c r="D1642" s="1649">
        <f>D1643+D1644</f>
        <v>0</v>
      </c>
      <c r="E1642" s="1648" t="s">
        <v>3</v>
      </c>
      <c r="F1642" s="1573">
        <f>F1643</f>
        <v>3041916</v>
      </c>
      <c r="G1642" s="1704">
        <f>G1643</f>
        <v>0</v>
      </c>
      <c r="H1642" s="948"/>
      <c r="I1642" s="86"/>
    </row>
    <row r="1643" spans="1:9" s="77" customFormat="1">
      <c r="A1643" s="1957"/>
      <c r="B1643" s="1648" t="s">
        <v>118</v>
      </c>
      <c r="C1643" s="1649"/>
      <c r="D1643" s="165"/>
      <c r="E1643" s="1192" t="s">
        <v>20</v>
      </c>
      <c r="F1643" s="1573">
        <v>3041916</v>
      </c>
      <c r="G1643" s="165"/>
      <c r="H1643" s="948"/>
      <c r="I1643" s="86"/>
    </row>
    <row r="1644" spans="1:9" s="77" customFormat="1">
      <c r="A1644" s="1957"/>
      <c r="B1644" s="1648" t="s">
        <v>38</v>
      </c>
      <c r="C1644" s="1649">
        <v>225383</v>
      </c>
      <c r="D1644" s="165"/>
      <c r="E1644" s="1709"/>
      <c r="F1644" s="1573"/>
      <c r="G1644" s="165"/>
      <c r="H1644" s="948"/>
      <c r="I1644" s="86"/>
    </row>
    <row r="1645" spans="1:9" s="77" customFormat="1">
      <c r="A1645" s="1957"/>
      <c r="B1645" s="1648" t="s">
        <v>19</v>
      </c>
      <c r="C1645" s="1649">
        <f>C1646+C1650+C1653</f>
        <v>20509168</v>
      </c>
      <c r="D1645" s="1649">
        <f>D1646+D1650+D1653</f>
        <v>20531</v>
      </c>
      <c r="E1645" s="1709"/>
      <c r="F1645" s="1573"/>
      <c r="G1645" s="1704"/>
      <c r="H1645" s="948"/>
      <c r="I1645" s="86"/>
    </row>
    <row r="1646" spans="1:9" s="77" customFormat="1">
      <c r="A1646" s="1957"/>
      <c r="B1646" s="1648" t="s">
        <v>84</v>
      </c>
      <c r="C1646" s="1649">
        <f>C1647</f>
        <v>4756</v>
      </c>
      <c r="D1646" s="1649">
        <f>D1647</f>
        <v>20531</v>
      </c>
      <c r="E1646" s="1709"/>
      <c r="F1646" s="1573"/>
      <c r="G1646" s="1704"/>
      <c r="H1646" s="948"/>
      <c r="I1646" s="86"/>
    </row>
    <row r="1647" spans="1:9" s="77" customFormat="1" ht="26.4">
      <c r="A1647" s="1957"/>
      <c r="B1647" s="1648" t="s">
        <v>85</v>
      </c>
      <c r="C1647" s="1649">
        <f>C1648+C1649</f>
        <v>4756</v>
      </c>
      <c r="D1647" s="1649">
        <f>D1648+D1649</f>
        <v>20531</v>
      </c>
      <c r="E1647" s="1709"/>
      <c r="F1647" s="1573"/>
      <c r="G1647" s="1704"/>
      <c r="H1647" s="948"/>
      <c r="I1647" s="86"/>
    </row>
    <row r="1648" spans="1:9" s="77" customFormat="1" ht="39.6">
      <c r="A1648" s="1957"/>
      <c r="B1648" s="1648" t="s">
        <v>63</v>
      </c>
      <c r="C1648" s="1649">
        <v>0</v>
      </c>
      <c r="D1648" s="165">
        <v>20531</v>
      </c>
      <c r="E1648" s="1709"/>
      <c r="F1648" s="1573"/>
      <c r="G1648" s="165"/>
      <c r="H1648" s="948"/>
      <c r="I1648" s="86"/>
    </row>
    <row r="1649" spans="1:9" s="77" customFormat="1" ht="39.6">
      <c r="A1649" s="1957"/>
      <c r="B1649" s="1648" t="s">
        <v>148</v>
      </c>
      <c r="C1649" s="1649">
        <v>4756</v>
      </c>
      <c r="D1649" s="165"/>
      <c r="E1649" s="1709"/>
      <c r="F1649" s="1573"/>
      <c r="G1649" s="165"/>
      <c r="H1649" s="948"/>
      <c r="I1649" s="86"/>
    </row>
    <row r="1650" spans="1:9" s="77" customFormat="1" ht="26.4">
      <c r="A1650" s="1957"/>
      <c r="B1650" s="1648" t="s">
        <v>51</v>
      </c>
      <c r="C1650" s="1649">
        <f>C1651+C1652</f>
        <v>15426099</v>
      </c>
      <c r="D1650" s="1649">
        <f>D1651+D1652</f>
        <v>0</v>
      </c>
      <c r="E1650" s="1709"/>
      <c r="F1650" s="1573"/>
      <c r="G1650" s="1704"/>
      <c r="H1650" s="948"/>
      <c r="I1650" s="86"/>
    </row>
    <row r="1651" spans="1:9" s="77" customFormat="1" ht="39.6">
      <c r="A1651" s="1957"/>
      <c r="B1651" s="1648" t="s">
        <v>67</v>
      </c>
      <c r="C1651" s="1649">
        <v>1745340</v>
      </c>
      <c r="D1651" s="165"/>
      <c r="E1651" s="1709"/>
      <c r="F1651" s="1573"/>
      <c r="G1651" s="165"/>
      <c r="H1651" s="948"/>
      <c r="I1651" s="86"/>
    </row>
    <row r="1652" spans="1:9" s="77" customFormat="1" ht="39.6">
      <c r="A1652" s="1957"/>
      <c r="B1652" s="1648" t="s">
        <v>53</v>
      </c>
      <c r="C1652" s="1649">
        <v>13680759</v>
      </c>
      <c r="D1652" s="165"/>
      <c r="E1652" s="1709"/>
      <c r="F1652" s="1573"/>
      <c r="G1652" s="165"/>
      <c r="H1652" s="948"/>
      <c r="I1652" s="86"/>
    </row>
    <row r="1653" spans="1:9" s="77" customFormat="1">
      <c r="A1653" s="1957"/>
      <c r="B1653" s="1648" t="s">
        <v>79</v>
      </c>
      <c r="C1653" s="1649">
        <v>5078313</v>
      </c>
      <c r="D1653" s="165"/>
      <c r="E1653" s="1709"/>
      <c r="F1653" s="1573"/>
      <c r="G1653" s="165"/>
      <c r="H1653" s="948"/>
      <c r="I1653" s="86"/>
    </row>
    <row r="1654" spans="1:9" s="77" customFormat="1">
      <c r="A1654" s="1957"/>
      <c r="B1654" s="1648" t="s">
        <v>3</v>
      </c>
      <c r="C1654" s="1649">
        <f>C1655+C1656</f>
        <v>51064894</v>
      </c>
      <c r="D1654" s="1649"/>
      <c r="E1654" s="1709"/>
      <c r="F1654" s="1573"/>
      <c r="G1654" s="1704"/>
      <c r="H1654" s="948"/>
      <c r="I1654" s="86"/>
    </row>
    <row r="1655" spans="1:9" s="77" customFormat="1">
      <c r="A1655" s="1957"/>
      <c r="B1655" s="1192" t="s">
        <v>20</v>
      </c>
      <c r="C1655" s="1649">
        <v>12802355</v>
      </c>
      <c r="D1655" s="165"/>
      <c r="E1655" s="1709"/>
      <c r="F1655" s="1573"/>
      <c r="G1655" s="165"/>
      <c r="H1655" s="948"/>
      <c r="I1655" s="86"/>
    </row>
    <row r="1656" spans="1:9" s="77" customFormat="1">
      <c r="A1656" s="1957"/>
      <c r="B1656" s="1648" t="s">
        <v>55</v>
      </c>
      <c r="C1656" s="1649">
        <f>C1657+C1660</f>
        <v>38262539</v>
      </c>
      <c r="D1656" s="165"/>
      <c r="E1656" s="1709"/>
      <c r="F1656" s="1573"/>
      <c r="G1656" s="165"/>
      <c r="H1656" s="948"/>
      <c r="I1656" s="86"/>
    </row>
    <row r="1657" spans="1:9" s="77" customFormat="1" ht="26.4">
      <c r="A1657" s="1957"/>
      <c r="B1657" s="1192" t="s">
        <v>56</v>
      </c>
      <c r="C1657" s="1649">
        <f>C1658+C1659</f>
        <v>24570885</v>
      </c>
      <c r="D1657" s="165"/>
      <c r="E1657" s="1709"/>
      <c r="F1657" s="1573"/>
      <c r="G1657" s="165"/>
      <c r="H1657" s="948"/>
      <c r="I1657" s="86"/>
    </row>
    <row r="1658" spans="1:9" s="77" customFormat="1" ht="52.8">
      <c r="A1658" s="1957"/>
      <c r="B1658" s="1192" t="s">
        <v>73</v>
      </c>
      <c r="C1658" s="1649"/>
      <c r="D1658" s="165"/>
      <c r="E1658" s="1709"/>
      <c r="F1658" s="1573"/>
      <c r="G1658" s="165"/>
      <c r="H1658" s="948"/>
      <c r="I1658" s="86"/>
    </row>
    <row r="1659" spans="1:9" s="77" customFormat="1" ht="39.6">
      <c r="A1659" s="1957"/>
      <c r="B1659" s="1192" t="s">
        <v>95</v>
      </c>
      <c r="C1659" s="1649">
        <v>24570885</v>
      </c>
      <c r="D1659" s="165"/>
      <c r="E1659" s="1709"/>
      <c r="F1659" s="1573"/>
      <c r="G1659" s="165"/>
      <c r="H1659" s="948"/>
      <c r="I1659" s="86"/>
    </row>
    <row r="1660" spans="1:9" s="77" customFormat="1">
      <c r="A1660" s="1957"/>
      <c r="B1660" s="1648" t="s">
        <v>121</v>
      </c>
      <c r="C1660" s="1649">
        <v>13691654</v>
      </c>
      <c r="D1660" s="165"/>
      <c r="E1660" s="1709"/>
      <c r="F1660" s="1573"/>
      <c r="G1660" s="165"/>
      <c r="H1660" s="948"/>
      <c r="I1660" s="86"/>
    </row>
    <row r="1661" spans="1:9" s="77" customFormat="1">
      <c r="A1661" s="1957"/>
      <c r="B1661" s="1648" t="s">
        <v>61</v>
      </c>
      <c r="C1661" s="1649">
        <f>C1615-C1633</f>
        <v>-6118349</v>
      </c>
      <c r="D1661" s="165"/>
      <c r="E1661" s="1709"/>
      <c r="F1661" s="1573"/>
      <c r="G1661" s="165"/>
      <c r="H1661" s="948"/>
      <c r="I1661" s="86"/>
    </row>
    <row r="1662" spans="1:9" s="77" customFormat="1">
      <c r="A1662" s="1957"/>
      <c r="B1662" s="1648" t="s">
        <v>23</v>
      </c>
      <c r="C1662" s="1649">
        <v>6118349</v>
      </c>
      <c r="D1662" s="165"/>
      <c r="E1662" s="1709"/>
      <c r="F1662" s="1573"/>
      <c r="G1662" s="165"/>
      <c r="H1662" s="948"/>
      <c r="I1662" s="86"/>
    </row>
    <row r="1663" spans="1:9" s="77" customFormat="1">
      <c r="A1663" s="1957"/>
      <c r="B1663" s="1648" t="s">
        <v>24</v>
      </c>
      <c r="C1663" s="1649">
        <v>6118349</v>
      </c>
      <c r="D1663" s="165"/>
      <c r="E1663" s="1709"/>
      <c r="F1663" s="1573"/>
      <c r="G1663" s="165"/>
      <c r="H1663" s="948"/>
      <c r="I1663" s="86"/>
    </row>
    <row r="1664" spans="1:9" s="77" customFormat="1" ht="27" thickBot="1">
      <c r="A1664" s="1957"/>
      <c r="B1664" s="1710" t="s">
        <v>25</v>
      </c>
      <c r="C1664" s="1711">
        <v>6118349</v>
      </c>
      <c r="D1664" s="331"/>
      <c r="E1664" s="1712"/>
      <c r="F1664" s="1713"/>
      <c r="G1664" s="998"/>
      <c r="H1664" s="948"/>
      <c r="I1664" s="86"/>
    </row>
    <row r="1665" spans="1:9" s="77" customFormat="1" ht="54.75" customHeight="1" thickBot="1">
      <c r="A1665" s="1957"/>
      <c r="B1665" s="3726" t="s">
        <v>467</v>
      </c>
      <c r="C1665" s="3727"/>
      <c r="D1665" s="3727"/>
      <c r="E1665" s="3727"/>
      <c r="F1665" s="3727"/>
      <c r="G1665" s="3728"/>
      <c r="H1665" s="948"/>
      <c r="I1665" s="86"/>
    </row>
    <row r="1666" spans="1:9" s="77" customFormat="1">
      <c r="A1666" s="87"/>
      <c r="B1666" s="348"/>
      <c r="C1666" s="348"/>
      <c r="D1666" s="348"/>
      <c r="E1666" s="348"/>
      <c r="F1666" s="371"/>
      <c r="G1666" s="371"/>
      <c r="H1666" s="948"/>
      <c r="I1666" s="86"/>
    </row>
    <row r="1667" spans="1:9" s="77" customFormat="1">
      <c r="A1667" s="252"/>
      <c r="B1667" s="128" t="s">
        <v>187</v>
      </c>
      <c r="C1667" s="561"/>
      <c r="D1667" s="561"/>
      <c r="E1667" s="561"/>
      <c r="F1667" s="1531"/>
      <c r="G1667" s="1531"/>
      <c r="H1667" s="948"/>
      <c r="I1667" s="86"/>
    </row>
    <row r="1668" spans="1:9" s="77" customFormat="1" ht="13.8" thickBot="1">
      <c r="A1668" s="1957"/>
      <c r="B1668" s="561"/>
      <c r="C1668" s="561"/>
      <c r="D1668" s="561"/>
      <c r="E1668" s="561"/>
      <c r="F1668" s="1531"/>
      <c r="G1668" s="1531"/>
      <c r="H1668" s="948"/>
      <c r="I1668" s="86"/>
    </row>
    <row r="1669" spans="1:9" s="77" customFormat="1" ht="13.8">
      <c r="A1669" s="1967">
        <f>A1554+1</f>
        <v>93</v>
      </c>
      <c r="B1669" s="1714" t="s">
        <v>26</v>
      </c>
      <c r="C1669" s="191"/>
      <c r="D1669" s="192"/>
      <c r="E1669" s="456" t="s">
        <v>40</v>
      </c>
      <c r="F1669" s="201"/>
      <c r="G1669" s="202"/>
      <c r="H1669" s="75" t="s">
        <v>33</v>
      </c>
      <c r="I1669" s="86"/>
    </row>
    <row r="1670" spans="1:9" s="77" customFormat="1">
      <c r="A1670" s="1957"/>
      <c r="B1670" s="163" t="s">
        <v>22</v>
      </c>
      <c r="C1670" s="612"/>
      <c r="D1670" s="193"/>
      <c r="E1670" s="1244" t="s">
        <v>22</v>
      </c>
      <c r="F1670" s="612"/>
      <c r="G1670" s="193"/>
      <c r="H1670" s="948"/>
      <c r="I1670" s="86"/>
    </row>
    <row r="1671" spans="1:9" s="77" customFormat="1" ht="26.4">
      <c r="A1671" s="1957"/>
      <c r="B1671" s="320" t="s">
        <v>459</v>
      </c>
      <c r="C1671" s="1519"/>
      <c r="D1671" s="321"/>
      <c r="E1671" s="1654" t="s">
        <v>459</v>
      </c>
      <c r="F1671" s="1521"/>
      <c r="G1671" s="321"/>
      <c r="H1671" s="948"/>
      <c r="I1671" s="86"/>
    </row>
    <row r="1672" spans="1:9" s="77" customFormat="1">
      <c r="A1672" s="1957"/>
      <c r="B1672" s="1655" t="s">
        <v>4</v>
      </c>
      <c r="C1672" s="687">
        <v>6412465</v>
      </c>
      <c r="D1672" s="349">
        <f>D1673</f>
        <v>0</v>
      </c>
      <c r="E1672" s="1715" t="s">
        <v>4</v>
      </c>
      <c r="F1672" s="1657">
        <f>F1674</f>
        <v>0</v>
      </c>
      <c r="G1672" s="324">
        <f>G1674</f>
        <v>199261</v>
      </c>
      <c r="H1672" s="948"/>
      <c r="I1672" s="86"/>
    </row>
    <row r="1673" spans="1:9" s="77" customFormat="1">
      <c r="A1673" s="1957"/>
      <c r="B1673" s="1658" t="s">
        <v>10</v>
      </c>
      <c r="C1673" s="688">
        <v>6412465</v>
      </c>
      <c r="D1673" s="350">
        <f>D1674</f>
        <v>0</v>
      </c>
      <c r="E1673" s="1659" t="s">
        <v>7</v>
      </c>
      <c r="F1673" s="1660">
        <f t="shared" ref="F1673:G1676" si="30">F1674</f>
        <v>0</v>
      </c>
      <c r="G1673" s="323">
        <f t="shared" si="30"/>
        <v>199261</v>
      </c>
      <c r="H1673" s="948"/>
      <c r="I1673" s="86"/>
    </row>
    <row r="1674" spans="1:9" s="77" customFormat="1" ht="26.4">
      <c r="A1674" s="1957"/>
      <c r="B1674" s="1661" t="s">
        <v>11</v>
      </c>
      <c r="C1674" s="688">
        <v>6412465</v>
      </c>
      <c r="D1674" s="165"/>
      <c r="E1674" s="1662" t="s">
        <v>8</v>
      </c>
      <c r="F1674" s="1660">
        <f t="shared" si="30"/>
        <v>0</v>
      </c>
      <c r="G1674" s="323">
        <f t="shared" si="30"/>
        <v>199261</v>
      </c>
      <c r="H1674" s="948"/>
      <c r="I1674" s="86"/>
    </row>
    <row r="1675" spans="1:9" s="77" customFormat="1">
      <c r="A1675" s="1957"/>
      <c r="B1675" s="1655" t="s">
        <v>28</v>
      </c>
      <c r="C1675" s="687">
        <v>6412465</v>
      </c>
      <c r="D1675" s="349">
        <f>D1676</f>
        <v>0</v>
      </c>
      <c r="E1675" s="1716" t="s">
        <v>9</v>
      </c>
      <c r="F1675" s="1660">
        <f t="shared" si="30"/>
        <v>0</v>
      </c>
      <c r="G1675" s="323">
        <f t="shared" si="30"/>
        <v>199261</v>
      </c>
      <c r="H1675" s="948"/>
      <c r="I1675" s="86"/>
    </row>
    <row r="1676" spans="1:9" s="77" customFormat="1" ht="26.4">
      <c r="A1676" s="1957"/>
      <c r="B1676" s="1688" t="s">
        <v>2</v>
      </c>
      <c r="C1676" s="688">
        <v>6412465</v>
      </c>
      <c r="D1676" s="350">
        <f>D1677+D1684+D1681+D1688</f>
        <v>0</v>
      </c>
      <c r="E1676" s="1716" t="s">
        <v>57</v>
      </c>
      <c r="F1676" s="1660">
        <f t="shared" si="30"/>
        <v>0</v>
      </c>
      <c r="G1676" s="323">
        <f t="shared" si="30"/>
        <v>199261</v>
      </c>
      <c r="H1676" s="948"/>
      <c r="I1676" s="86"/>
    </row>
    <row r="1677" spans="1:9" s="77" customFormat="1" ht="26.4">
      <c r="A1677" s="1957"/>
      <c r="B1677" s="1689" t="s">
        <v>12</v>
      </c>
      <c r="C1677" s="688">
        <v>4104918</v>
      </c>
      <c r="D1677" s="350">
        <f>D1678+D1680</f>
        <v>-199261</v>
      </c>
      <c r="E1677" s="1716" t="s">
        <v>96</v>
      </c>
      <c r="F1677" s="1660"/>
      <c r="G1677" s="323">
        <v>199261</v>
      </c>
      <c r="H1677" s="948"/>
      <c r="I1677" s="86"/>
    </row>
    <row r="1678" spans="1:9" s="77" customFormat="1">
      <c r="A1678" s="1957"/>
      <c r="B1678" s="1690" t="s">
        <v>37</v>
      </c>
      <c r="C1678" s="688">
        <v>2555906</v>
      </c>
      <c r="D1678" s="165">
        <v>-199261</v>
      </c>
      <c r="E1678" s="1715" t="s">
        <v>1</v>
      </c>
      <c r="F1678" s="1657">
        <f>F1679</f>
        <v>0</v>
      </c>
      <c r="G1678" s="324">
        <f>G1679</f>
        <v>199261</v>
      </c>
      <c r="H1678" s="948"/>
      <c r="I1678" s="86"/>
    </row>
    <row r="1679" spans="1:9" s="77" customFormat="1">
      <c r="A1679" s="1957"/>
      <c r="B1679" s="134" t="s">
        <v>35</v>
      </c>
      <c r="C1679" s="688">
        <v>1940638</v>
      </c>
      <c r="D1679" s="165">
        <v>-151260</v>
      </c>
      <c r="E1679" s="1717" t="s">
        <v>2</v>
      </c>
      <c r="F1679" s="1660">
        <f>F1680+F1684+F1687</f>
        <v>0</v>
      </c>
      <c r="G1679" s="323">
        <f>G1680+G1684+G1687</f>
        <v>199261</v>
      </c>
      <c r="H1679" s="948"/>
      <c r="I1679" s="86"/>
    </row>
    <row r="1680" spans="1:9" s="77" customFormat="1">
      <c r="A1680" s="1957"/>
      <c r="B1680" s="1667" t="s">
        <v>15</v>
      </c>
      <c r="C1680" s="688">
        <v>1549012</v>
      </c>
      <c r="D1680" s="165"/>
      <c r="E1680" s="1692" t="s">
        <v>12</v>
      </c>
      <c r="F1680" s="1660">
        <f>F1681+F1683</f>
        <v>0</v>
      </c>
      <c r="G1680" s="323">
        <f>G1681+G1683</f>
        <v>20335</v>
      </c>
      <c r="H1680" s="948"/>
      <c r="I1680" s="86"/>
    </row>
    <row r="1681" spans="1:9" s="77" customFormat="1">
      <c r="A1681" s="1957"/>
      <c r="B1681" s="1661" t="s">
        <v>16</v>
      </c>
      <c r="C1681" s="688">
        <v>2069402</v>
      </c>
      <c r="D1681" s="350">
        <f>D1682+D1683</f>
        <v>0</v>
      </c>
      <c r="E1681" s="1675" t="s">
        <v>37</v>
      </c>
      <c r="F1681" s="733"/>
      <c r="G1681" s="140">
        <v>18942</v>
      </c>
      <c r="H1681" s="948"/>
      <c r="I1681" s="86"/>
    </row>
    <row r="1682" spans="1:9" s="77" customFormat="1">
      <c r="A1682" s="1957"/>
      <c r="B1682" s="1665" t="s">
        <v>17</v>
      </c>
      <c r="C1682" s="688">
        <v>1073392</v>
      </c>
      <c r="D1682" s="165"/>
      <c r="E1682" s="1718" t="s">
        <v>35</v>
      </c>
      <c r="F1682" s="733"/>
      <c r="G1682" s="140">
        <v>15265</v>
      </c>
      <c r="H1682" s="948"/>
      <c r="I1682" s="86"/>
    </row>
    <row r="1683" spans="1:9" s="77" customFormat="1">
      <c r="A1683" s="1957"/>
      <c r="B1683" s="1693" t="s">
        <v>93</v>
      </c>
      <c r="C1683" s="688">
        <v>996010</v>
      </c>
      <c r="D1683" s="165"/>
      <c r="E1683" s="1673" t="s">
        <v>15</v>
      </c>
      <c r="F1683" s="733"/>
      <c r="G1683" s="140">
        <v>1393</v>
      </c>
      <c r="H1683" s="948"/>
      <c r="I1683" s="86"/>
    </row>
    <row r="1684" spans="1:9" s="77" customFormat="1">
      <c r="A1684" s="1957"/>
      <c r="B1684" s="1674" t="s">
        <v>19</v>
      </c>
      <c r="C1684" s="964">
        <v>238145</v>
      </c>
      <c r="D1684" s="350">
        <f>D1685</f>
        <v>199261</v>
      </c>
      <c r="E1684" s="1677" t="s">
        <v>16</v>
      </c>
      <c r="F1684" s="733">
        <f>F1685+F1686</f>
        <v>0</v>
      </c>
      <c r="G1684" s="140">
        <f>G1685</f>
        <v>178926</v>
      </c>
      <c r="H1684" s="87"/>
      <c r="I1684" s="86"/>
    </row>
    <row r="1685" spans="1:9" s="77" customFormat="1">
      <c r="A1685" s="1957"/>
      <c r="B1685" s="1676" t="s">
        <v>84</v>
      </c>
      <c r="C1685" s="688">
        <v>0</v>
      </c>
      <c r="D1685" s="350">
        <f>D1686</f>
        <v>199261</v>
      </c>
      <c r="E1685" s="1678" t="s">
        <v>93</v>
      </c>
      <c r="F1685" s="733"/>
      <c r="G1685" s="140">
        <v>178926</v>
      </c>
      <c r="H1685" s="948"/>
      <c r="I1685" s="86"/>
    </row>
    <row r="1686" spans="1:9" s="77" customFormat="1" ht="26.4">
      <c r="A1686" s="1957"/>
      <c r="B1686" s="1676" t="s">
        <v>85</v>
      </c>
      <c r="C1686" s="688">
        <v>0</v>
      </c>
      <c r="D1686" s="350">
        <f>D1687</f>
        <v>199261</v>
      </c>
      <c r="E1686" s="1719"/>
      <c r="F1686" s="733"/>
      <c r="G1686" s="140"/>
      <c r="H1686" s="948"/>
      <c r="I1686" s="86"/>
    </row>
    <row r="1687" spans="1:9" s="77" customFormat="1" ht="39.6">
      <c r="A1687" s="1957"/>
      <c r="B1687" s="1676" t="s">
        <v>63</v>
      </c>
      <c r="C1687" s="688"/>
      <c r="D1687" s="140">
        <v>199261</v>
      </c>
      <c r="E1687" s="1720"/>
      <c r="F1687" s="733"/>
      <c r="G1687" s="140"/>
      <c r="H1687" s="948"/>
      <c r="I1687" s="86"/>
    </row>
    <row r="1688" spans="1:9" s="77" customFormat="1" ht="26.4">
      <c r="A1688" s="1957"/>
      <c r="B1688" s="492" t="s">
        <v>333</v>
      </c>
      <c r="C1688" s="688">
        <v>238145</v>
      </c>
      <c r="D1688" s="350">
        <f>D1689+D1690</f>
        <v>0</v>
      </c>
      <c r="E1688" s="1719"/>
      <c r="F1688" s="733"/>
      <c r="G1688" s="140"/>
      <c r="H1688" s="948"/>
      <c r="I1688" s="86"/>
    </row>
    <row r="1689" spans="1:9" s="77" customFormat="1" ht="52.8">
      <c r="A1689" s="1957"/>
      <c r="B1689" s="1679" t="s">
        <v>67</v>
      </c>
      <c r="C1689" s="688">
        <v>181230</v>
      </c>
      <c r="D1689" s="326"/>
      <c r="E1689" s="1719"/>
      <c r="F1689" s="733"/>
      <c r="G1689" s="140"/>
      <c r="H1689" s="948"/>
      <c r="I1689" s="86"/>
    </row>
    <row r="1690" spans="1:9" s="77" customFormat="1" ht="39.6">
      <c r="A1690" s="1957"/>
      <c r="B1690" s="1679" t="s">
        <v>53</v>
      </c>
      <c r="C1690" s="688">
        <v>56915</v>
      </c>
      <c r="D1690" s="326"/>
      <c r="E1690" s="1721"/>
      <c r="F1690" s="733"/>
      <c r="G1690" s="140"/>
      <c r="H1690" s="948"/>
      <c r="I1690" s="86"/>
    </row>
    <row r="1691" spans="1:9" s="77" customFormat="1">
      <c r="A1691" s="1957"/>
      <c r="B1691" s="907" t="s">
        <v>54</v>
      </c>
      <c r="C1691" s="610"/>
      <c r="D1691" s="227"/>
      <c r="E1691" s="1722" t="s">
        <v>54</v>
      </c>
      <c r="F1691" s="733"/>
      <c r="G1691" s="140"/>
      <c r="H1691" s="948"/>
      <c r="I1691" s="86"/>
    </row>
    <row r="1692" spans="1:9" s="77" customFormat="1">
      <c r="A1692" s="1957"/>
      <c r="B1692" s="1723" t="s">
        <v>330</v>
      </c>
      <c r="C1692" s="610"/>
      <c r="D1692" s="227"/>
      <c r="E1692" s="1014" t="s">
        <v>465</v>
      </c>
      <c r="F1692" s="733"/>
      <c r="G1692" s="140"/>
      <c r="H1692" s="948"/>
      <c r="I1692" s="86"/>
    </row>
    <row r="1693" spans="1:9" s="77" customFormat="1" ht="26.4">
      <c r="A1693" s="1957"/>
      <c r="B1693" s="1723" t="s">
        <v>331</v>
      </c>
      <c r="C1693" s="610"/>
      <c r="D1693" s="227"/>
      <c r="E1693" s="1014" t="s">
        <v>468</v>
      </c>
      <c r="F1693" s="733"/>
      <c r="G1693" s="140"/>
      <c r="H1693" s="948"/>
      <c r="I1693" s="86"/>
    </row>
    <row r="1694" spans="1:9" s="77" customFormat="1">
      <c r="A1694" s="1957"/>
      <c r="B1694" s="150" t="s">
        <v>87</v>
      </c>
      <c r="C1694" s="613"/>
      <c r="D1694" s="151"/>
      <c r="E1694" s="1724" t="s">
        <v>87</v>
      </c>
      <c r="F1694" s="733"/>
      <c r="G1694" s="140"/>
      <c r="H1694" s="948"/>
      <c r="I1694" s="86"/>
    </row>
    <row r="1695" spans="1:9" s="77" customFormat="1">
      <c r="A1695" s="1957"/>
      <c r="B1695" s="1655" t="s">
        <v>4</v>
      </c>
      <c r="C1695" s="687">
        <v>6412465</v>
      </c>
      <c r="D1695" s="349">
        <f>D1696</f>
        <v>0</v>
      </c>
      <c r="E1695" s="1656" t="s">
        <v>4</v>
      </c>
      <c r="F1695" s="1657">
        <f>F1697</f>
        <v>0</v>
      </c>
      <c r="G1695" s="324">
        <f>G1697</f>
        <v>199261</v>
      </c>
      <c r="H1695" s="87"/>
      <c r="I1695" s="86"/>
    </row>
    <row r="1696" spans="1:9" s="77" customFormat="1">
      <c r="A1696" s="1957"/>
      <c r="B1696" s="1658" t="s">
        <v>10</v>
      </c>
      <c r="C1696" s="688">
        <v>6412465</v>
      </c>
      <c r="D1696" s="350">
        <f>D1697</f>
        <v>0</v>
      </c>
      <c r="E1696" s="1666" t="s">
        <v>7</v>
      </c>
      <c r="F1696" s="1660">
        <f t="shared" ref="F1696:G1699" si="31">F1697</f>
        <v>0</v>
      </c>
      <c r="G1696" s="323">
        <f t="shared" si="31"/>
        <v>199261</v>
      </c>
      <c r="H1696" s="87"/>
      <c r="I1696" s="86"/>
    </row>
    <row r="1697" spans="1:9" s="77" customFormat="1" ht="26.4">
      <c r="A1697" s="1957"/>
      <c r="B1697" s="1661" t="s">
        <v>11</v>
      </c>
      <c r="C1697" s="688">
        <v>6412465</v>
      </c>
      <c r="D1697" s="165"/>
      <c r="E1697" s="1662" t="s">
        <v>8</v>
      </c>
      <c r="F1697" s="1660">
        <f t="shared" si="31"/>
        <v>0</v>
      </c>
      <c r="G1697" s="323">
        <f t="shared" si="31"/>
        <v>199261</v>
      </c>
      <c r="H1697" s="87"/>
      <c r="I1697" s="86"/>
    </row>
    <row r="1698" spans="1:9" s="77" customFormat="1">
      <c r="A1698" s="1957"/>
      <c r="B1698" s="1655" t="s">
        <v>28</v>
      </c>
      <c r="C1698" s="687">
        <v>6412465</v>
      </c>
      <c r="D1698" s="349">
        <f>D1699</f>
        <v>0</v>
      </c>
      <c r="E1698" s="1663" t="s">
        <v>9</v>
      </c>
      <c r="F1698" s="1660">
        <f t="shared" si="31"/>
        <v>0</v>
      </c>
      <c r="G1698" s="323">
        <f t="shared" si="31"/>
        <v>199261</v>
      </c>
      <c r="H1698" s="87"/>
      <c r="I1698" s="86"/>
    </row>
    <row r="1699" spans="1:9" s="77" customFormat="1" ht="26.4">
      <c r="A1699" s="1957"/>
      <c r="B1699" s="1688" t="s">
        <v>2</v>
      </c>
      <c r="C1699" s="688">
        <v>6412465</v>
      </c>
      <c r="D1699" s="350">
        <f>D1700+D1707+D1704+D1711</f>
        <v>0</v>
      </c>
      <c r="E1699" s="1663" t="s">
        <v>57</v>
      </c>
      <c r="F1699" s="1660">
        <f t="shared" si="31"/>
        <v>0</v>
      </c>
      <c r="G1699" s="323">
        <f t="shared" si="31"/>
        <v>199261</v>
      </c>
      <c r="H1699" s="87"/>
      <c r="I1699" s="86"/>
    </row>
    <row r="1700" spans="1:9" s="77" customFormat="1" ht="26.4">
      <c r="A1700" s="1957"/>
      <c r="B1700" s="1689" t="s">
        <v>12</v>
      </c>
      <c r="C1700" s="964">
        <v>4104918</v>
      </c>
      <c r="D1700" s="350">
        <f>D1701+D1703</f>
        <v>-199261</v>
      </c>
      <c r="E1700" s="1663" t="s">
        <v>96</v>
      </c>
      <c r="F1700" s="1660"/>
      <c r="G1700" s="323">
        <v>199261</v>
      </c>
      <c r="H1700" s="87"/>
      <c r="I1700" s="86"/>
    </row>
    <row r="1701" spans="1:9" s="77" customFormat="1">
      <c r="A1701" s="1957"/>
      <c r="B1701" s="1690" t="s">
        <v>37</v>
      </c>
      <c r="C1701" s="964">
        <v>2555906</v>
      </c>
      <c r="D1701" s="165">
        <v>-199261</v>
      </c>
      <c r="E1701" s="1656" t="s">
        <v>1</v>
      </c>
      <c r="F1701" s="1657">
        <f>F1702</f>
        <v>0</v>
      </c>
      <c r="G1701" s="324">
        <f>G1702</f>
        <v>199261</v>
      </c>
      <c r="H1701" s="87"/>
      <c r="I1701" s="86"/>
    </row>
    <row r="1702" spans="1:9" s="77" customFormat="1">
      <c r="A1702" s="1957"/>
      <c r="B1702" s="134" t="s">
        <v>35</v>
      </c>
      <c r="C1702" s="964">
        <v>1940638</v>
      </c>
      <c r="D1702" s="165">
        <v>-151260</v>
      </c>
      <c r="E1702" s="1691" t="s">
        <v>2</v>
      </c>
      <c r="F1702" s="1660">
        <f>F1703+F1707+F1710</f>
        <v>0</v>
      </c>
      <c r="G1702" s="323">
        <f>G1703+G1707+G1710</f>
        <v>199261</v>
      </c>
      <c r="H1702" s="87"/>
      <c r="I1702" s="86"/>
    </row>
    <row r="1703" spans="1:9" s="77" customFormat="1">
      <c r="A1703" s="1957"/>
      <c r="B1703" s="1667" t="s">
        <v>15</v>
      </c>
      <c r="C1703" s="964">
        <v>1549012</v>
      </c>
      <c r="D1703" s="165"/>
      <c r="E1703" s="1692" t="s">
        <v>12</v>
      </c>
      <c r="F1703" s="1660">
        <f>F1704+F1706</f>
        <v>0</v>
      </c>
      <c r="G1703" s="323">
        <f>G1704+G1706</f>
        <v>20335</v>
      </c>
      <c r="H1703" s="87"/>
      <c r="I1703" s="86"/>
    </row>
    <row r="1704" spans="1:9" s="77" customFormat="1">
      <c r="A1704" s="1957"/>
      <c r="B1704" s="1661" t="s">
        <v>16</v>
      </c>
      <c r="C1704" s="964">
        <v>2069402</v>
      </c>
      <c r="D1704" s="350">
        <f>D1705+D1706</f>
        <v>0</v>
      </c>
      <c r="E1704" s="1675" t="s">
        <v>37</v>
      </c>
      <c r="F1704" s="733"/>
      <c r="G1704" s="140">
        <v>18942</v>
      </c>
      <c r="H1704" s="87"/>
      <c r="I1704" s="86"/>
    </row>
    <row r="1705" spans="1:9" s="77" customFormat="1">
      <c r="A1705" s="1957"/>
      <c r="B1705" s="1665" t="s">
        <v>17</v>
      </c>
      <c r="C1705" s="964">
        <v>1073392</v>
      </c>
      <c r="D1705" s="165"/>
      <c r="E1705" s="1718" t="s">
        <v>35</v>
      </c>
      <c r="F1705" s="733"/>
      <c r="G1705" s="140">
        <v>15265</v>
      </c>
      <c r="H1705" s="87"/>
      <c r="I1705" s="86"/>
    </row>
    <row r="1706" spans="1:9" s="77" customFormat="1">
      <c r="A1706" s="1957"/>
      <c r="B1706" s="1693" t="s">
        <v>93</v>
      </c>
      <c r="C1706" s="964">
        <v>996010</v>
      </c>
      <c r="D1706" s="165"/>
      <c r="E1706" s="1673" t="s">
        <v>15</v>
      </c>
      <c r="F1706" s="733"/>
      <c r="G1706" s="140">
        <v>1393</v>
      </c>
      <c r="H1706" s="87"/>
      <c r="I1706" s="86"/>
    </row>
    <row r="1707" spans="1:9" s="77" customFormat="1">
      <c r="A1707" s="1957"/>
      <c r="B1707" s="1674" t="s">
        <v>19</v>
      </c>
      <c r="C1707" s="964">
        <v>238145</v>
      </c>
      <c r="D1707" s="350">
        <f>D1708</f>
        <v>199261</v>
      </c>
      <c r="E1707" s="1725" t="s">
        <v>16</v>
      </c>
      <c r="F1707" s="733">
        <f>F1708+F1709</f>
        <v>0</v>
      </c>
      <c r="G1707" s="140">
        <f>G1708</f>
        <v>178926</v>
      </c>
      <c r="H1707" s="87"/>
      <c r="I1707" s="86"/>
    </row>
    <row r="1708" spans="1:9" s="77" customFormat="1">
      <c r="A1708" s="1957"/>
      <c r="B1708" s="1676" t="s">
        <v>84</v>
      </c>
      <c r="C1708" s="688">
        <v>0</v>
      </c>
      <c r="D1708" s="350">
        <f>D1709</f>
        <v>199261</v>
      </c>
      <c r="E1708" s="1678" t="s">
        <v>93</v>
      </c>
      <c r="F1708" s="733"/>
      <c r="G1708" s="140">
        <v>178926</v>
      </c>
      <c r="H1708" s="87"/>
      <c r="I1708" s="86"/>
    </row>
    <row r="1709" spans="1:9" s="77" customFormat="1" ht="26.4">
      <c r="A1709" s="1957"/>
      <c r="B1709" s="1693" t="s">
        <v>85</v>
      </c>
      <c r="C1709" s="688">
        <v>0</v>
      </c>
      <c r="D1709" s="350">
        <f>D1710</f>
        <v>199261</v>
      </c>
      <c r="E1709" s="1726"/>
      <c r="F1709" s="733"/>
      <c r="G1709" s="140"/>
      <c r="H1709" s="87"/>
      <c r="I1709" s="86"/>
    </row>
    <row r="1710" spans="1:9" s="77" customFormat="1" ht="39.6">
      <c r="A1710" s="1957"/>
      <c r="B1710" s="1693" t="s">
        <v>63</v>
      </c>
      <c r="C1710" s="688"/>
      <c r="D1710" s="140">
        <v>199261</v>
      </c>
      <c r="E1710" s="1727"/>
      <c r="F1710" s="733"/>
      <c r="G1710" s="140"/>
      <c r="H1710" s="87"/>
      <c r="I1710" s="86"/>
    </row>
    <row r="1711" spans="1:9" s="77" customFormat="1" ht="26.4">
      <c r="A1711" s="1957"/>
      <c r="B1711" s="494" t="s">
        <v>333</v>
      </c>
      <c r="C1711" s="688">
        <v>238145</v>
      </c>
      <c r="D1711" s="350">
        <f>D1712+D1713</f>
        <v>0</v>
      </c>
      <c r="E1711" s="1728"/>
      <c r="F1711" s="733"/>
      <c r="G1711" s="140"/>
      <c r="H1711" s="87"/>
      <c r="I1711" s="86"/>
    </row>
    <row r="1712" spans="1:9" s="77" customFormat="1" ht="52.8">
      <c r="A1712" s="1957"/>
      <c r="B1712" s="1729" t="s">
        <v>67</v>
      </c>
      <c r="C1712" s="688">
        <v>181230</v>
      </c>
      <c r="D1712" s="326"/>
      <c r="E1712" s="1730"/>
      <c r="F1712" s="733"/>
      <c r="G1712" s="140"/>
      <c r="H1712" s="87"/>
      <c r="I1712" s="86"/>
    </row>
    <row r="1713" spans="1:9" s="77" customFormat="1" ht="40.200000000000003" thickBot="1">
      <c r="A1713" s="1957"/>
      <c r="B1713" s="1731" t="s">
        <v>53</v>
      </c>
      <c r="C1713" s="224">
        <v>56915</v>
      </c>
      <c r="D1713" s="1732"/>
      <c r="E1713" s="1733"/>
      <c r="F1713" s="487"/>
      <c r="G1713" s="985"/>
      <c r="H1713" s="87"/>
      <c r="I1713" s="86"/>
    </row>
    <row r="1714" spans="1:9" s="77" customFormat="1" ht="153.75" customHeight="1" thickBot="1">
      <c r="A1714" s="87"/>
      <c r="B1714" s="3726" t="s">
        <v>469</v>
      </c>
      <c r="C1714" s="3727"/>
      <c r="D1714" s="3727"/>
      <c r="E1714" s="3727"/>
      <c r="F1714" s="3727"/>
      <c r="G1714" s="3728"/>
      <c r="H1714" s="948"/>
      <c r="I1714" s="86"/>
    </row>
    <row r="1715" spans="1:9" s="77" customFormat="1">
      <c r="A1715" s="3779"/>
      <c r="B1715" s="3779"/>
      <c r="C1715" s="3779"/>
      <c r="D1715" s="3779"/>
      <c r="E1715" s="3779"/>
      <c r="F1715" s="3779"/>
      <c r="G1715" s="3779"/>
      <c r="H1715" s="948"/>
      <c r="I1715" s="86"/>
    </row>
    <row r="1716" spans="1:9" s="77" customFormat="1">
      <c r="A1716" s="252"/>
      <c r="B1716" s="3775" t="s">
        <v>399</v>
      </c>
      <c r="C1716" s="3775"/>
      <c r="D1716" s="3775"/>
      <c r="E1716" s="561"/>
      <c r="F1716" s="1531"/>
      <c r="G1716" s="1531"/>
      <c r="H1716" s="948"/>
      <c r="I1716" s="86"/>
    </row>
    <row r="1717" spans="1:9" s="77" customFormat="1" ht="13.8" thickBot="1">
      <c r="A1717" s="1957"/>
      <c r="B1717" s="561"/>
      <c r="C1717" s="561"/>
      <c r="D1717" s="561"/>
      <c r="E1717" s="561"/>
      <c r="F1717" s="1531"/>
      <c r="G1717" s="1531"/>
      <c r="H1717" s="948"/>
      <c r="I1717" s="86"/>
    </row>
    <row r="1718" spans="1:9" s="77" customFormat="1">
      <c r="A1718" s="252">
        <f>A1669</f>
        <v>93</v>
      </c>
      <c r="B1718" s="466" t="s">
        <v>149</v>
      </c>
      <c r="C1718" s="201"/>
      <c r="D1718" s="202"/>
      <c r="E1718" s="452" t="s">
        <v>40</v>
      </c>
      <c r="F1718" s="201"/>
      <c r="G1718" s="202"/>
      <c r="H1718" s="75" t="s">
        <v>33</v>
      </c>
      <c r="I1718" s="86"/>
    </row>
    <row r="1719" spans="1:9" s="77" customFormat="1">
      <c r="A1719" s="87"/>
      <c r="B1719" s="163" t="s">
        <v>82</v>
      </c>
      <c r="C1719" s="225"/>
      <c r="D1719" s="213"/>
      <c r="E1719" s="163" t="s">
        <v>82</v>
      </c>
      <c r="F1719" s="225"/>
      <c r="G1719" s="213"/>
      <c r="H1719" s="948"/>
      <c r="I1719" s="86"/>
    </row>
    <row r="1720" spans="1:9" s="77" customFormat="1" ht="26.4">
      <c r="A1720" s="87"/>
      <c r="B1720" s="393" t="s">
        <v>86</v>
      </c>
      <c r="C1720" s="682"/>
      <c r="D1720" s="226"/>
      <c r="E1720" s="393" t="s">
        <v>86</v>
      </c>
      <c r="F1720" s="682"/>
      <c r="G1720" s="226"/>
      <c r="H1720" s="948"/>
      <c r="I1720" s="86"/>
    </row>
    <row r="1721" spans="1:9" s="77" customFormat="1">
      <c r="A1721" s="87"/>
      <c r="B1721" s="164" t="s">
        <v>87</v>
      </c>
      <c r="C1721" s="698"/>
      <c r="D1721" s="259"/>
      <c r="E1721" s="164" t="s">
        <v>87</v>
      </c>
      <c r="F1721" s="697"/>
      <c r="G1721" s="259"/>
      <c r="H1721" s="948"/>
      <c r="I1721" s="86"/>
    </row>
    <row r="1722" spans="1:9" s="77" customFormat="1">
      <c r="A1722" s="87"/>
      <c r="B1722" s="1154" t="s">
        <v>4</v>
      </c>
      <c r="C1722" s="984">
        <v>92941575</v>
      </c>
      <c r="D1722" s="984">
        <v>0</v>
      </c>
      <c r="E1722" s="1154" t="s">
        <v>4</v>
      </c>
      <c r="F1722" s="1569">
        <f>F1723+F1725+F1731</f>
        <v>8871997</v>
      </c>
      <c r="G1722" s="1703">
        <f>G1723+G1725+G1731</f>
        <v>199261</v>
      </c>
      <c r="H1722" s="948"/>
      <c r="I1722" s="86"/>
    </row>
    <row r="1723" spans="1:9" s="77" customFormat="1">
      <c r="A1723" s="87"/>
      <c r="B1723" s="1647" t="s">
        <v>5</v>
      </c>
      <c r="C1723" s="995">
        <v>7114</v>
      </c>
      <c r="D1723" s="207"/>
      <c r="E1723" s="1653" t="s">
        <v>65</v>
      </c>
      <c r="F1723" s="1573">
        <v>1526835</v>
      </c>
      <c r="G1723" s="165"/>
      <c r="H1723" s="948"/>
      <c r="I1723" s="86"/>
    </row>
    <row r="1724" spans="1:9" s="77" customFormat="1">
      <c r="A1724" s="87"/>
      <c r="B1724" s="1648" t="s">
        <v>65</v>
      </c>
      <c r="C1724" s="1649">
        <v>850233</v>
      </c>
      <c r="D1724" s="165"/>
      <c r="E1724" s="1648" t="s">
        <v>6</v>
      </c>
      <c r="F1724" s="1573">
        <v>1356636</v>
      </c>
      <c r="G1724" s="165"/>
      <c r="H1724" s="948"/>
      <c r="I1724" s="86"/>
    </row>
    <row r="1725" spans="1:9" s="77" customFormat="1">
      <c r="A1725" s="87"/>
      <c r="B1725" s="1648" t="s">
        <v>6</v>
      </c>
      <c r="C1725" s="1649">
        <v>414908</v>
      </c>
      <c r="D1725" s="165"/>
      <c r="E1725" s="1653" t="s">
        <v>7</v>
      </c>
      <c r="F1725" s="1573">
        <f t="shared" ref="F1725:G1727" si="32">F1726</f>
        <v>14617</v>
      </c>
      <c r="G1725" s="1704">
        <f t="shared" si="32"/>
        <v>199261</v>
      </c>
      <c r="H1725" s="948"/>
      <c r="I1725" s="86"/>
    </row>
    <row r="1726" spans="1:9" s="77" customFormat="1">
      <c r="A1726" s="87"/>
      <c r="B1726" s="1648" t="s">
        <v>7</v>
      </c>
      <c r="C1726" s="1649">
        <v>1186970</v>
      </c>
      <c r="D1726" s="1649">
        <v>0</v>
      </c>
      <c r="E1726" s="1192" t="s">
        <v>8</v>
      </c>
      <c r="F1726" s="1573">
        <f t="shared" si="32"/>
        <v>14617</v>
      </c>
      <c r="G1726" s="1704">
        <f t="shared" si="32"/>
        <v>199261</v>
      </c>
      <c r="H1726" s="948"/>
      <c r="I1726" s="86"/>
    </row>
    <row r="1727" spans="1:9" s="77" customFormat="1">
      <c r="A1727" s="87"/>
      <c r="B1727" s="1192" t="s">
        <v>8</v>
      </c>
      <c r="C1727" s="1649">
        <v>49208</v>
      </c>
      <c r="D1727" s="165"/>
      <c r="E1727" s="184" t="s">
        <v>9</v>
      </c>
      <c r="F1727" s="1573">
        <f t="shared" si="32"/>
        <v>14617</v>
      </c>
      <c r="G1727" s="1704">
        <f t="shared" si="32"/>
        <v>199261</v>
      </c>
      <c r="H1727" s="948"/>
      <c r="I1727" s="86"/>
    </row>
    <row r="1728" spans="1:9" s="77" customFormat="1" ht="26.4">
      <c r="A1728" s="87"/>
      <c r="B1728" s="184" t="s">
        <v>9</v>
      </c>
      <c r="C1728" s="1649">
        <v>49208</v>
      </c>
      <c r="D1728" s="165"/>
      <c r="E1728" s="184" t="s">
        <v>57</v>
      </c>
      <c r="F1728" s="1573">
        <f>F1729+F1730</f>
        <v>14617</v>
      </c>
      <c r="G1728" s="1704">
        <f>G1729+G1730</f>
        <v>199261</v>
      </c>
      <c r="H1728" s="948"/>
      <c r="I1728" s="86"/>
    </row>
    <row r="1729" spans="1:9" s="77" customFormat="1" ht="26.4">
      <c r="A1729" s="87"/>
      <c r="B1729" s="184" t="s">
        <v>57</v>
      </c>
      <c r="C1729" s="1649">
        <v>49208</v>
      </c>
      <c r="D1729" s="165"/>
      <c r="E1729" s="184" t="s">
        <v>96</v>
      </c>
      <c r="F1729" s="1573">
        <v>178</v>
      </c>
      <c r="G1729" s="165">
        <v>199261</v>
      </c>
      <c r="H1729" s="948"/>
      <c r="I1729" s="86"/>
    </row>
    <row r="1730" spans="1:9" s="77" customFormat="1" ht="26.4">
      <c r="A1730" s="1957"/>
      <c r="B1730" s="184" t="s">
        <v>96</v>
      </c>
      <c r="C1730" s="1649">
        <v>10704</v>
      </c>
      <c r="D1730" s="165"/>
      <c r="E1730" s="184" t="s">
        <v>126</v>
      </c>
      <c r="F1730" s="1573">
        <v>14439</v>
      </c>
      <c r="G1730" s="165"/>
      <c r="H1730" s="948"/>
      <c r="I1730" s="86"/>
    </row>
    <row r="1731" spans="1:9" s="77" customFormat="1" ht="26.4">
      <c r="A1731" s="87"/>
      <c r="B1731" s="184" t="s">
        <v>126</v>
      </c>
      <c r="C1731" s="1649">
        <v>38504</v>
      </c>
      <c r="D1731" s="165"/>
      <c r="E1731" s="1653" t="s">
        <v>10</v>
      </c>
      <c r="F1731" s="1573">
        <f>F1732</f>
        <v>7330545</v>
      </c>
      <c r="G1731" s="1704">
        <f>G1732</f>
        <v>0</v>
      </c>
      <c r="H1731" s="948"/>
      <c r="I1731" s="86"/>
    </row>
    <row r="1732" spans="1:9" s="77" customFormat="1" ht="26.4">
      <c r="A1732" s="87"/>
      <c r="B1732" s="184" t="s">
        <v>71</v>
      </c>
      <c r="C1732" s="1649">
        <v>1137762</v>
      </c>
      <c r="D1732" s="1649">
        <v>0</v>
      </c>
      <c r="E1732" s="1705" t="s">
        <v>11</v>
      </c>
      <c r="F1732" s="1573">
        <v>7330545</v>
      </c>
      <c r="G1732" s="165"/>
      <c r="H1732" s="948"/>
      <c r="I1732" s="86"/>
    </row>
    <row r="1733" spans="1:9" s="77" customFormat="1" ht="39.6">
      <c r="A1733" s="87"/>
      <c r="B1733" s="184" t="s">
        <v>72</v>
      </c>
      <c r="C1733" s="1649">
        <v>1137762</v>
      </c>
      <c r="D1733" s="1649">
        <v>0</v>
      </c>
      <c r="E1733" s="1707" t="s">
        <v>28</v>
      </c>
      <c r="F1733" s="1569">
        <f>F1734+F1749</f>
        <v>8871997</v>
      </c>
      <c r="G1733" s="1703">
        <f>G1734+G1749</f>
        <v>199261</v>
      </c>
      <c r="H1733" s="948"/>
      <c r="I1733" s="86"/>
    </row>
    <row r="1734" spans="1:9" s="77" customFormat="1" ht="52.8">
      <c r="A1734" s="1957"/>
      <c r="B1734" s="184" t="s">
        <v>114</v>
      </c>
      <c r="C1734" s="1649">
        <v>959207</v>
      </c>
      <c r="D1734" s="326"/>
      <c r="E1734" s="1705" t="s">
        <v>2</v>
      </c>
      <c r="F1734" s="1573">
        <f>F1735+F1739+F1742</f>
        <v>8215322</v>
      </c>
      <c r="G1734" s="1704">
        <f>G1735+G1739+G1742</f>
        <v>199261</v>
      </c>
      <c r="H1734" s="948"/>
      <c r="I1734" s="86"/>
    </row>
    <row r="1735" spans="1:9" s="77" customFormat="1" ht="92.4">
      <c r="A1735" s="1957"/>
      <c r="B1735" s="184" t="s">
        <v>216</v>
      </c>
      <c r="C1735" s="1649"/>
      <c r="D1735" s="165"/>
      <c r="E1735" s="1705" t="s">
        <v>12</v>
      </c>
      <c r="F1735" s="1573">
        <f>F1736+F1738</f>
        <v>1194512</v>
      </c>
      <c r="G1735" s="1704">
        <f>G1736+G1738</f>
        <v>20335</v>
      </c>
      <c r="H1735" s="948"/>
      <c r="I1735" s="86"/>
    </row>
    <row r="1736" spans="1:9" s="77" customFormat="1" ht="92.4">
      <c r="A1736" s="1957"/>
      <c r="B1736" s="184" t="s">
        <v>193</v>
      </c>
      <c r="C1736" s="1649">
        <v>178555</v>
      </c>
      <c r="D1736" s="165"/>
      <c r="E1736" s="1708" t="s">
        <v>37</v>
      </c>
      <c r="F1736" s="1573">
        <v>435887</v>
      </c>
      <c r="G1736" s="165">
        <v>18942</v>
      </c>
      <c r="H1736" s="948"/>
      <c r="I1736" s="86"/>
    </row>
    <row r="1737" spans="1:9" s="77" customFormat="1">
      <c r="A1737" s="1957"/>
      <c r="B1737" s="1648" t="s">
        <v>10</v>
      </c>
      <c r="C1737" s="1649">
        <v>90897258</v>
      </c>
      <c r="D1737" s="165">
        <v>0</v>
      </c>
      <c r="E1737" s="1734" t="s">
        <v>35</v>
      </c>
      <c r="F1737" s="1573">
        <v>351879</v>
      </c>
      <c r="G1737" s="165">
        <v>15265</v>
      </c>
      <c r="H1737" s="948"/>
      <c r="I1737" s="86"/>
    </row>
    <row r="1738" spans="1:9" s="77" customFormat="1" ht="26.4">
      <c r="A1738" s="1957"/>
      <c r="B1738" s="1192" t="s">
        <v>11</v>
      </c>
      <c r="C1738" s="1649">
        <v>72542199</v>
      </c>
      <c r="D1738" s="165"/>
      <c r="E1738" s="1706" t="s">
        <v>15</v>
      </c>
      <c r="F1738" s="1573">
        <v>758625</v>
      </c>
      <c r="G1738" s="140">
        <v>1393</v>
      </c>
      <c r="H1738" s="948"/>
      <c r="I1738" s="86"/>
    </row>
    <row r="1739" spans="1:9" s="77" customFormat="1" ht="26.4">
      <c r="A1739" s="1957"/>
      <c r="B1739" s="1192" t="s">
        <v>60</v>
      </c>
      <c r="C1739" s="1649">
        <v>18355059</v>
      </c>
      <c r="D1739" s="165"/>
      <c r="E1739" s="1653" t="s">
        <v>16</v>
      </c>
      <c r="F1739" s="1573">
        <f>F1740+F1741</f>
        <v>5346173</v>
      </c>
      <c r="G1739" s="1704">
        <f>G1740+G1741</f>
        <v>178926</v>
      </c>
      <c r="H1739" s="948"/>
      <c r="I1739" s="86"/>
    </row>
    <row r="1740" spans="1:9" s="77" customFormat="1">
      <c r="A1740" s="1957"/>
      <c r="B1740" s="1154" t="s">
        <v>28</v>
      </c>
      <c r="C1740" s="984">
        <v>99059924</v>
      </c>
      <c r="D1740" s="984">
        <v>0</v>
      </c>
      <c r="E1740" s="1192" t="s">
        <v>17</v>
      </c>
      <c r="F1740" s="1573">
        <v>5346173</v>
      </c>
      <c r="G1740" s="165"/>
      <c r="H1740" s="948"/>
      <c r="I1740" s="86"/>
    </row>
    <row r="1741" spans="1:9" s="77" customFormat="1">
      <c r="A1741" s="1957"/>
      <c r="B1741" s="1192" t="s">
        <v>2</v>
      </c>
      <c r="C1741" s="1649">
        <v>47995030</v>
      </c>
      <c r="D1741" s="1649">
        <v>0</v>
      </c>
      <c r="E1741" s="184" t="s">
        <v>93</v>
      </c>
      <c r="F1741" s="1573"/>
      <c r="G1741" s="1704">
        <v>178926</v>
      </c>
      <c r="H1741" s="948"/>
      <c r="I1741" s="86"/>
    </row>
    <row r="1742" spans="1:9" s="77" customFormat="1">
      <c r="A1742" s="1957"/>
      <c r="B1742" s="184" t="s">
        <v>12</v>
      </c>
      <c r="C1742" s="1649">
        <v>14121009</v>
      </c>
      <c r="D1742" s="1649">
        <v>-199261</v>
      </c>
      <c r="E1742" s="1648" t="s">
        <v>19</v>
      </c>
      <c r="F1742" s="1573">
        <f>F1743+F1746+F1748</f>
        <v>1674637</v>
      </c>
      <c r="G1742" s="1704">
        <f>G1743+G1746+G1748</f>
        <v>0</v>
      </c>
      <c r="H1742" s="948"/>
      <c r="I1742" s="86"/>
    </row>
    <row r="1743" spans="1:9" s="77" customFormat="1">
      <c r="A1743" s="1957"/>
      <c r="B1743" s="1708" t="s">
        <v>37</v>
      </c>
      <c r="C1743" s="1649">
        <v>7595783</v>
      </c>
      <c r="D1743" s="165">
        <v>-199261</v>
      </c>
      <c r="E1743" s="1192" t="s">
        <v>84</v>
      </c>
      <c r="F1743" s="1573">
        <f>F1744</f>
        <v>311164</v>
      </c>
      <c r="G1743" s="1704">
        <f>G1744</f>
        <v>0</v>
      </c>
      <c r="H1743" s="948"/>
      <c r="I1743" s="86"/>
    </row>
    <row r="1744" spans="1:9" s="77" customFormat="1" ht="26.4">
      <c r="A1744" s="1957"/>
      <c r="B1744" s="1734" t="s">
        <v>35</v>
      </c>
      <c r="C1744" s="1649">
        <v>5986386</v>
      </c>
      <c r="D1744" s="165">
        <v>-151260</v>
      </c>
      <c r="E1744" s="184" t="s">
        <v>85</v>
      </c>
      <c r="F1744" s="1573">
        <f>F1745</f>
        <v>311164</v>
      </c>
      <c r="G1744" s="1704">
        <f>G1745</f>
        <v>0</v>
      </c>
      <c r="H1744" s="948"/>
      <c r="I1744" s="86"/>
    </row>
    <row r="1745" spans="1:9" s="77" customFormat="1" ht="39.6">
      <c r="A1745" s="1957"/>
      <c r="B1745" s="1706" t="s">
        <v>15</v>
      </c>
      <c r="C1745" s="1649">
        <v>6525226</v>
      </c>
      <c r="D1745" s="165"/>
      <c r="E1745" s="184" t="s">
        <v>63</v>
      </c>
      <c r="F1745" s="1573">
        <v>311164</v>
      </c>
      <c r="G1745" s="165"/>
      <c r="H1745" s="948"/>
      <c r="I1745" s="86"/>
    </row>
    <row r="1746" spans="1:9" s="77" customFormat="1" ht="26.4">
      <c r="A1746" s="1957"/>
      <c r="B1746" s="1648" t="s">
        <v>16</v>
      </c>
      <c r="C1746" s="1649">
        <v>13139470</v>
      </c>
      <c r="D1746" s="1649">
        <v>0</v>
      </c>
      <c r="E1746" s="184" t="s">
        <v>51</v>
      </c>
      <c r="F1746" s="1573">
        <f>F1747</f>
        <v>6837</v>
      </c>
      <c r="G1746" s="1704">
        <f>G1747</f>
        <v>0</v>
      </c>
      <c r="H1746" s="948"/>
      <c r="I1746" s="86"/>
    </row>
    <row r="1747" spans="1:9" s="77" customFormat="1" ht="39.6">
      <c r="A1747" s="1957"/>
      <c r="B1747" s="1705" t="s">
        <v>17</v>
      </c>
      <c r="C1747" s="1649">
        <v>12100774</v>
      </c>
      <c r="D1747" s="165"/>
      <c r="E1747" s="184" t="s">
        <v>53</v>
      </c>
      <c r="F1747" s="1573">
        <v>6837</v>
      </c>
      <c r="G1747" s="165"/>
      <c r="H1747" s="948"/>
      <c r="I1747" s="86"/>
    </row>
    <row r="1748" spans="1:9" s="77" customFormat="1" ht="26.4">
      <c r="A1748" s="1957"/>
      <c r="B1748" s="1706" t="s">
        <v>93</v>
      </c>
      <c r="C1748" s="1649">
        <v>1038696</v>
      </c>
      <c r="D1748" s="165"/>
      <c r="E1748" s="184" t="s">
        <v>79</v>
      </c>
      <c r="F1748" s="1573">
        <v>1356636</v>
      </c>
      <c r="G1748" s="165"/>
      <c r="H1748" s="948"/>
      <c r="I1748" s="86"/>
    </row>
    <row r="1749" spans="1:9" s="77" customFormat="1" ht="26.4">
      <c r="A1749" s="1957"/>
      <c r="B1749" s="1648" t="s">
        <v>49</v>
      </c>
      <c r="C1749" s="1649">
        <v>225383</v>
      </c>
      <c r="D1749" s="1649">
        <v>0</v>
      </c>
      <c r="E1749" s="1653" t="s">
        <v>3</v>
      </c>
      <c r="F1749" s="1573">
        <f>F1750</f>
        <v>656675</v>
      </c>
      <c r="G1749" s="1704">
        <f>G1750</f>
        <v>0</v>
      </c>
      <c r="H1749" s="948"/>
      <c r="I1749" s="86"/>
    </row>
    <row r="1750" spans="1:9" s="77" customFormat="1">
      <c r="A1750" s="1957"/>
      <c r="B1750" s="1192" t="s">
        <v>118</v>
      </c>
      <c r="C1750" s="1649"/>
      <c r="D1750" s="165"/>
      <c r="E1750" s="1705" t="s">
        <v>20</v>
      </c>
      <c r="F1750" s="1573">
        <v>656675</v>
      </c>
      <c r="G1750" s="165"/>
      <c r="H1750" s="948"/>
      <c r="I1750" s="86"/>
    </row>
    <row r="1751" spans="1:9" s="77" customFormat="1">
      <c r="A1751" s="1957"/>
      <c r="B1751" s="184" t="s">
        <v>38</v>
      </c>
      <c r="C1751" s="1649">
        <v>225383</v>
      </c>
      <c r="D1751" s="165"/>
      <c r="E1751" s="1709"/>
      <c r="F1751" s="1573"/>
      <c r="G1751" s="165"/>
      <c r="H1751" s="948"/>
      <c r="I1751" s="86"/>
    </row>
    <row r="1752" spans="1:9" s="77" customFormat="1">
      <c r="A1752" s="1957"/>
      <c r="B1752" s="1648" t="s">
        <v>19</v>
      </c>
      <c r="C1752" s="1649">
        <v>20509168</v>
      </c>
      <c r="D1752" s="1649">
        <v>199261</v>
      </c>
      <c r="E1752" s="1709"/>
      <c r="F1752" s="1573"/>
      <c r="G1752" s="1704"/>
      <c r="H1752" s="948"/>
      <c r="I1752" s="86"/>
    </row>
    <row r="1753" spans="1:9" s="77" customFormat="1">
      <c r="A1753" s="1957"/>
      <c r="B1753" s="1192" t="s">
        <v>84</v>
      </c>
      <c r="C1753" s="1649">
        <v>4756</v>
      </c>
      <c r="D1753" s="1649">
        <v>199261</v>
      </c>
      <c r="E1753" s="1709"/>
      <c r="F1753" s="1573"/>
      <c r="G1753" s="1704"/>
      <c r="H1753" s="948"/>
      <c r="I1753" s="86"/>
    </row>
    <row r="1754" spans="1:9" s="77" customFormat="1" ht="26.4">
      <c r="A1754" s="1957"/>
      <c r="B1754" s="184" t="s">
        <v>85</v>
      </c>
      <c r="C1754" s="1649">
        <v>4756</v>
      </c>
      <c r="D1754" s="1649">
        <v>199261</v>
      </c>
      <c r="E1754" s="1709"/>
      <c r="F1754" s="1573"/>
      <c r="G1754" s="1704"/>
      <c r="H1754" s="948"/>
      <c r="I1754" s="86"/>
    </row>
    <row r="1755" spans="1:9" s="77" customFormat="1" ht="39.6">
      <c r="A1755" s="1957"/>
      <c r="B1755" s="184" t="s">
        <v>63</v>
      </c>
      <c r="C1755" s="1649">
        <v>0</v>
      </c>
      <c r="D1755" s="165">
        <v>199261</v>
      </c>
      <c r="E1755" s="1709"/>
      <c r="F1755" s="1573"/>
      <c r="G1755" s="165"/>
      <c r="H1755" s="948"/>
      <c r="I1755" s="86"/>
    </row>
    <row r="1756" spans="1:9" s="77" customFormat="1" ht="39.6">
      <c r="A1756" s="1957"/>
      <c r="B1756" s="184" t="s">
        <v>148</v>
      </c>
      <c r="C1756" s="1649">
        <v>4756</v>
      </c>
      <c r="D1756" s="165"/>
      <c r="E1756" s="1709"/>
      <c r="F1756" s="1573"/>
      <c r="G1756" s="165"/>
      <c r="H1756" s="948"/>
      <c r="I1756" s="86"/>
    </row>
    <row r="1757" spans="1:9" s="77" customFormat="1" ht="26.4">
      <c r="A1757" s="1957"/>
      <c r="B1757" s="184" t="s">
        <v>51</v>
      </c>
      <c r="C1757" s="1649">
        <v>15426099</v>
      </c>
      <c r="D1757" s="1649">
        <v>0</v>
      </c>
      <c r="E1757" s="1709"/>
      <c r="F1757" s="1573"/>
      <c r="G1757" s="1704"/>
      <c r="H1757" s="948"/>
      <c r="I1757" s="86"/>
    </row>
    <row r="1758" spans="1:9" s="77" customFormat="1" ht="52.8">
      <c r="A1758" s="1957"/>
      <c r="B1758" s="184" t="s">
        <v>67</v>
      </c>
      <c r="C1758" s="1649">
        <v>1745340</v>
      </c>
      <c r="D1758" s="165"/>
      <c r="E1758" s="1709"/>
      <c r="F1758" s="1573"/>
      <c r="G1758" s="165"/>
      <c r="H1758" s="948"/>
      <c r="I1758" s="86"/>
    </row>
    <row r="1759" spans="1:9" s="77" customFormat="1" ht="39.6">
      <c r="A1759" s="1957"/>
      <c r="B1759" s="184" t="s">
        <v>53</v>
      </c>
      <c r="C1759" s="1649">
        <v>13680759</v>
      </c>
      <c r="D1759" s="165"/>
      <c r="E1759" s="1709"/>
      <c r="F1759" s="1573"/>
      <c r="G1759" s="165"/>
      <c r="H1759" s="948"/>
      <c r="I1759" s="86"/>
    </row>
    <row r="1760" spans="1:9" s="77" customFormat="1" ht="26.4">
      <c r="A1760" s="1957"/>
      <c r="B1760" s="184" t="s">
        <v>79</v>
      </c>
      <c r="C1760" s="1649">
        <v>5078313</v>
      </c>
      <c r="D1760" s="165"/>
      <c r="E1760" s="1709"/>
      <c r="F1760" s="1573"/>
      <c r="G1760" s="165"/>
      <c r="H1760" s="948"/>
      <c r="I1760" s="86"/>
    </row>
    <row r="1761" spans="1:9" s="77" customFormat="1">
      <c r="A1761" s="1957"/>
      <c r="B1761" s="1648" t="s">
        <v>3</v>
      </c>
      <c r="C1761" s="1649">
        <v>51064894</v>
      </c>
      <c r="D1761" s="1649"/>
      <c r="E1761" s="1709"/>
      <c r="F1761" s="1573"/>
      <c r="G1761" s="1704"/>
      <c r="H1761" s="948"/>
      <c r="I1761" s="86"/>
    </row>
    <row r="1762" spans="1:9" s="77" customFormat="1">
      <c r="A1762" s="1957"/>
      <c r="B1762" s="1192" t="s">
        <v>20</v>
      </c>
      <c r="C1762" s="1649">
        <v>12802355</v>
      </c>
      <c r="D1762" s="165"/>
      <c r="E1762" s="1709"/>
      <c r="F1762" s="1573"/>
      <c r="G1762" s="165"/>
      <c r="H1762" s="948"/>
      <c r="I1762" s="86"/>
    </row>
    <row r="1763" spans="1:9" s="77" customFormat="1">
      <c r="A1763" s="1957"/>
      <c r="B1763" s="1648" t="s">
        <v>55</v>
      </c>
      <c r="C1763" s="1649">
        <v>38262539</v>
      </c>
      <c r="D1763" s="165"/>
      <c r="E1763" s="1709"/>
      <c r="F1763" s="1573"/>
      <c r="G1763" s="165"/>
      <c r="H1763" s="948"/>
      <c r="I1763" s="86"/>
    </row>
    <row r="1764" spans="1:9" s="77" customFormat="1" ht="26.4">
      <c r="A1764" s="1957"/>
      <c r="B1764" s="1192" t="s">
        <v>56</v>
      </c>
      <c r="C1764" s="1649">
        <v>24570885</v>
      </c>
      <c r="D1764" s="165"/>
      <c r="E1764" s="1709"/>
      <c r="F1764" s="1573"/>
      <c r="G1764" s="165"/>
      <c r="H1764" s="948"/>
      <c r="I1764" s="86"/>
    </row>
    <row r="1765" spans="1:9" s="77" customFormat="1" ht="39.6">
      <c r="A1765" s="1957"/>
      <c r="B1765" s="1192" t="s">
        <v>95</v>
      </c>
      <c r="C1765" s="1649">
        <v>24570885</v>
      </c>
      <c r="D1765" s="165"/>
      <c r="E1765" s="1709"/>
      <c r="F1765" s="1573"/>
      <c r="G1765" s="165"/>
      <c r="H1765" s="948"/>
      <c r="I1765" s="86"/>
    </row>
    <row r="1766" spans="1:9" s="77" customFormat="1">
      <c r="A1766" s="1957"/>
      <c r="B1766" s="1648" t="s">
        <v>121</v>
      </c>
      <c r="C1766" s="1649">
        <v>13691654</v>
      </c>
      <c r="D1766" s="165"/>
      <c r="E1766" s="1709"/>
      <c r="F1766" s="1573"/>
      <c r="G1766" s="165"/>
      <c r="H1766" s="948"/>
      <c r="I1766" s="86"/>
    </row>
    <row r="1767" spans="1:9" s="77" customFormat="1">
      <c r="A1767" s="1957"/>
      <c r="B1767" s="1648" t="s">
        <v>61</v>
      </c>
      <c r="C1767" s="1649">
        <v>-6118349</v>
      </c>
      <c r="D1767" s="165"/>
      <c r="E1767" s="1709"/>
      <c r="F1767" s="1573"/>
      <c r="G1767" s="165"/>
      <c r="H1767" s="948"/>
      <c r="I1767" s="86"/>
    </row>
    <row r="1768" spans="1:9" s="77" customFormat="1">
      <c r="A1768" s="1957"/>
      <c r="B1768" s="1648" t="s">
        <v>23</v>
      </c>
      <c r="C1768" s="1649">
        <v>6118349</v>
      </c>
      <c r="D1768" s="165"/>
      <c r="E1768" s="1709"/>
      <c r="F1768" s="1573"/>
      <c r="G1768" s="165"/>
      <c r="H1768" s="948"/>
      <c r="I1768" s="86"/>
    </row>
    <row r="1769" spans="1:9" s="77" customFormat="1">
      <c r="A1769" s="1957"/>
      <c r="B1769" s="1648" t="s">
        <v>24</v>
      </c>
      <c r="C1769" s="1649">
        <v>6118349</v>
      </c>
      <c r="D1769" s="165"/>
      <c r="E1769" s="1709"/>
      <c r="F1769" s="1573"/>
      <c r="G1769" s="165"/>
      <c r="H1769" s="948"/>
      <c r="I1769" s="86"/>
    </row>
    <row r="1770" spans="1:9" s="77" customFormat="1" ht="27" thickBot="1">
      <c r="A1770" s="1957"/>
      <c r="B1770" s="1735" t="s">
        <v>25</v>
      </c>
      <c r="C1770" s="1736">
        <v>6118349</v>
      </c>
      <c r="D1770" s="998"/>
      <c r="E1770" s="1737"/>
      <c r="F1770" s="1579"/>
      <c r="G1770" s="998"/>
      <c r="H1770" s="948"/>
      <c r="I1770" s="86"/>
    </row>
    <row r="1771" spans="1:9" s="77" customFormat="1" ht="176.25" customHeight="1" thickBot="1">
      <c r="A1771" s="1957"/>
      <c r="B1771" s="3726" t="s">
        <v>469</v>
      </c>
      <c r="C1771" s="3727"/>
      <c r="D1771" s="3727"/>
      <c r="E1771" s="3727"/>
      <c r="F1771" s="3727"/>
      <c r="G1771" s="3728"/>
      <c r="H1771" s="948"/>
      <c r="I1771" s="86"/>
    </row>
    <row r="1772" spans="1:9" s="77" customFormat="1">
      <c r="A1772" s="87"/>
      <c r="B1772" s="348"/>
      <c r="C1772" s="348"/>
      <c r="D1772" s="348"/>
      <c r="E1772" s="348"/>
      <c r="F1772" s="371"/>
      <c r="G1772" s="371"/>
      <c r="H1772" s="948"/>
      <c r="I1772" s="86"/>
    </row>
    <row r="1773" spans="1:9" s="77" customFormat="1">
      <c r="A1773" s="87"/>
      <c r="B1773" s="128" t="s">
        <v>187</v>
      </c>
      <c r="C1773" s="348"/>
      <c r="D1773" s="348"/>
      <c r="E1773" s="348"/>
      <c r="F1773" s="371"/>
      <c r="G1773" s="371"/>
      <c r="H1773" s="948"/>
      <c r="I1773" s="86"/>
    </row>
    <row r="1774" spans="1:9" s="77" customFormat="1" ht="13.8" thickBot="1">
      <c r="A1774" s="87"/>
      <c r="B1774" s="348"/>
      <c r="C1774" s="348"/>
      <c r="D1774" s="348"/>
      <c r="E1774" s="348"/>
      <c r="F1774" s="371"/>
      <c r="G1774" s="371"/>
      <c r="H1774" s="948"/>
      <c r="I1774" s="86"/>
    </row>
    <row r="1775" spans="1:9" s="77" customFormat="1" ht="27" thickTop="1">
      <c r="A1775" s="1967">
        <f>A1669+1</f>
        <v>94</v>
      </c>
      <c r="B1775" s="1738" t="s">
        <v>29</v>
      </c>
      <c r="C1775" s="191"/>
      <c r="D1775" s="192"/>
      <c r="E1775" s="466" t="s">
        <v>149</v>
      </c>
      <c r="F1775" s="201"/>
      <c r="G1775" s="202"/>
      <c r="H1775" s="75" t="s">
        <v>33</v>
      </c>
      <c r="I1775" s="86"/>
    </row>
    <row r="1776" spans="1:9" s="77" customFormat="1">
      <c r="A1776" s="1957"/>
      <c r="B1776" s="163" t="s">
        <v>22</v>
      </c>
      <c r="C1776" s="612"/>
      <c r="D1776" s="193"/>
      <c r="E1776" s="163" t="s">
        <v>22</v>
      </c>
      <c r="F1776" s="612"/>
      <c r="G1776" s="193"/>
      <c r="H1776" s="948"/>
      <c r="I1776" s="86"/>
    </row>
    <row r="1777" spans="1:9" s="77" customFormat="1" ht="39.6">
      <c r="A1777" s="1957"/>
      <c r="B1777" s="1334" t="s">
        <v>212</v>
      </c>
      <c r="C1777" s="1519"/>
      <c r="D1777" s="321"/>
      <c r="E1777" s="320" t="s">
        <v>470</v>
      </c>
      <c r="F1777" s="1521"/>
      <c r="G1777" s="321"/>
      <c r="H1777" s="948"/>
      <c r="I1777" s="86"/>
    </row>
    <row r="1778" spans="1:9" s="77" customFormat="1">
      <c r="A1778" s="1957"/>
      <c r="B1778" s="142" t="s">
        <v>4</v>
      </c>
      <c r="C1778" s="687">
        <v>213114917</v>
      </c>
      <c r="D1778" s="207">
        <v>-5733320</v>
      </c>
      <c r="E1778" s="142" t="s">
        <v>4</v>
      </c>
      <c r="F1778" s="1589">
        <f>F1779</f>
        <v>4929107</v>
      </c>
      <c r="G1778" s="1739">
        <f>G1779</f>
        <v>5733320</v>
      </c>
      <c r="H1778" s="948"/>
      <c r="I1778" s="86"/>
    </row>
    <row r="1779" spans="1:9" s="77" customFormat="1">
      <c r="A1779" s="1957"/>
      <c r="B1779" s="132" t="s">
        <v>10</v>
      </c>
      <c r="C1779" s="688">
        <v>213114917</v>
      </c>
      <c r="D1779" s="165">
        <v>-5733320</v>
      </c>
      <c r="E1779" s="1740" t="s">
        <v>10</v>
      </c>
      <c r="F1779" s="1592">
        <f>F1780</f>
        <v>4929107</v>
      </c>
      <c r="G1779" s="1741">
        <f>G1780</f>
        <v>5733320</v>
      </c>
      <c r="H1779" s="948"/>
      <c r="I1779" s="86"/>
    </row>
    <row r="1780" spans="1:9" s="77" customFormat="1" ht="26.4">
      <c r="A1780" s="1957"/>
      <c r="B1780" s="133" t="s">
        <v>11</v>
      </c>
      <c r="C1780" s="688">
        <v>213114917</v>
      </c>
      <c r="D1780" s="165">
        <v>-5733320</v>
      </c>
      <c r="E1780" s="1689" t="s">
        <v>11</v>
      </c>
      <c r="F1780" s="1592">
        <v>4929107</v>
      </c>
      <c r="G1780" s="165">
        <v>5733320</v>
      </c>
      <c r="H1780" s="948"/>
      <c r="I1780" s="86"/>
    </row>
    <row r="1781" spans="1:9" s="77" customFormat="1">
      <c r="A1781" s="1957"/>
      <c r="B1781" s="142" t="s">
        <v>28</v>
      </c>
      <c r="C1781" s="687">
        <v>213114917</v>
      </c>
      <c r="D1781" s="207">
        <v>-5733320</v>
      </c>
      <c r="E1781" s="142" t="s">
        <v>28</v>
      </c>
      <c r="F1781" s="1589">
        <f>F1782</f>
        <v>4929107</v>
      </c>
      <c r="G1781" s="1739">
        <f>G1782</f>
        <v>5733320</v>
      </c>
      <c r="H1781" s="948"/>
      <c r="I1781" s="86"/>
    </row>
    <row r="1782" spans="1:9" s="77" customFormat="1">
      <c r="A1782" s="1957"/>
      <c r="B1782" s="132" t="s">
        <v>2</v>
      </c>
      <c r="C1782" s="688">
        <v>213114917</v>
      </c>
      <c r="D1782" s="165">
        <v>-5733320</v>
      </c>
      <c r="E1782" s="1742" t="s">
        <v>2</v>
      </c>
      <c r="F1782" s="1592">
        <f>F1783+F1785</f>
        <v>4929107</v>
      </c>
      <c r="G1782" s="1741">
        <f>G1783+G1785</f>
        <v>5733320</v>
      </c>
      <c r="H1782" s="948"/>
      <c r="I1782" s="86"/>
    </row>
    <row r="1783" spans="1:9" s="77" customFormat="1">
      <c r="A1783" s="1957"/>
      <c r="B1783" s="133" t="s">
        <v>16</v>
      </c>
      <c r="C1783" s="688">
        <v>213114917</v>
      </c>
      <c r="D1783" s="165">
        <v>-5733320</v>
      </c>
      <c r="E1783" s="1743" t="s">
        <v>16</v>
      </c>
      <c r="F1783" s="1592">
        <f>F1784</f>
        <v>82082</v>
      </c>
      <c r="G1783" s="1741">
        <f>G1784</f>
        <v>0</v>
      </c>
      <c r="H1783" s="948"/>
      <c r="I1783" s="86"/>
    </row>
    <row r="1784" spans="1:9" s="77" customFormat="1">
      <c r="A1784" s="1957"/>
      <c r="B1784" s="134" t="s">
        <v>17</v>
      </c>
      <c r="C1784" s="688">
        <v>213114917</v>
      </c>
      <c r="D1784" s="165">
        <v>-5733320</v>
      </c>
      <c r="E1784" s="1744" t="s">
        <v>17</v>
      </c>
      <c r="F1784" s="1592">
        <v>82082</v>
      </c>
      <c r="G1784" s="165"/>
      <c r="H1784" s="948"/>
      <c r="I1784" s="86"/>
    </row>
    <row r="1785" spans="1:9" s="77" customFormat="1" ht="26.4">
      <c r="A1785" s="1957"/>
      <c r="B1785" s="234"/>
      <c r="C1785" s="613"/>
      <c r="D1785" s="151"/>
      <c r="E1785" s="1745" t="s">
        <v>333</v>
      </c>
      <c r="F1785" s="1592">
        <f>F1786+F1787</f>
        <v>4847025</v>
      </c>
      <c r="G1785" s="1741">
        <f>G1786+G1787</f>
        <v>5733320</v>
      </c>
      <c r="H1785" s="948"/>
      <c r="I1785" s="86"/>
    </row>
    <row r="1786" spans="1:9" s="77" customFormat="1" ht="52.8">
      <c r="A1786" s="1957"/>
      <c r="B1786" s="234"/>
      <c r="C1786" s="613"/>
      <c r="D1786" s="151"/>
      <c r="E1786" s="1679" t="s">
        <v>67</v>
      </c>
      <c r="F1786" s="1592">
        <v>241486</v>
      </c>
      <c r="G1786" s="165"/>
      <c r="H1786" s="948"/>
      <c r="I1786" s="86"/>
    </row>
    <row r="1787" spans="1:9" s="77" customFormat="1" ht="39.6">
      <c r="A1787" s="1957"/>
      <c r="B1787" s="234"/>
      <c r="C1787" s="613"/>
      <c r="D1787" s="151"/>
      <c r="E1787" s="1679" t="s">
        <v>53</v>
      </c>
      <c r="F1787" s="1592">
        <v>4605539</v>
      </c>
      <c r="G1787" s="165">
        <v>5733320</v>
      </c>
      <c r="H1787" s="948"/>
      <c r="I1787" s="86"/>
    </row>
    <row r="1788" spans="1:9" s="77" customFormat="1">
      <c r="A1788" s="1957"/>
      <c r="B1788" s="163" t="s">
        <v>54</v>
      </c>
      <c r="C1788" s="613"/>
      <c r="D1788" s="151"/>
      <c r="E1788" s="163" t="s">
        <v>54</v>
      </c>
      <c r="F1788" s="610"/>
      <c r="G1788" s="227"/>
      <c r="H1788" s="948"/>
      <c r="I1788" s="86"/>
    </row>
    <row r="1789" spans="1:9" s="77" customFormat="1" ht="39.6">
      <c r="A1789" s="1957"/>
      <c r="B1789" s="384" t="s">
        <v>94</v>
      </c>
      <c r="C1789" s="613"/>
      <c r="D1789" s="151"/>
      <c r="E1789" s="434" t="s">
        <v>460</v>
      </c>
      <c r="F1789" s="610"/>
      <c r="G1789" s="227"/>
      <c r="H1789" s="948"/>
      <c r="I1789" s="86"/>
    </row>
    <row r="1790" spans="1:9" s="77" customFormat="1">
      <c r="A1790" s="1957"/>
      <c r="B1790" s="164" t="s">
        <v>87</v>
      </c>
      <c r="C1790" s="613"/>
      <c r="D1790" s="151"/>
      <c r="E1790" s="164" t="s">
        <v>87</v>
      </c>
      <c r="F1790" s="613"/>
      <c r="G1790" s="151"/>
      <c r="H1790" s="948"/>
      <c r="I1790" s="86"/>
    </row>
    <row r="1791" spans="1:9" s="77" customFormat="1">
      <c r="A1791" s="1957"/>
      <c r="B1791" s="142" t="s">
        <v>4</v>
      </c>
      <c r="C1791" s="687">
        <v>213114917</v>
      </c>
      <c r="D1791" s="207">
        <v>-5733320</v>
      </c>
      <c r="E1791" s="142" t="s">
        <v>4</v>
      </c>
      <c r="F1791" s="1589"/>
      <c r="G1791" s="1739">
        <v>5733320</v>
      </c>
      <c r="H1791" s="948"/>
      <c r="I1791" s="86"/>
    </row>
    <row r="1792" spans="1:9" s="77" customFormat="1">
      <c r="A1792" s="1957"/>
      <c r="B1792" s="132" t="s">
        <v>10</v>
      </c>
      <c r="C1792" s="688">
        <v>213114917</v>
      </c>
      <c r="D1792" s="165">
        <v>-5733320</v>
      </c>
      <c r="E1792" s="1740" t="s">
        <v>10</v>
      </c>
      <c r="F1792" s="1592"/>
      <c r="G1792" s="1741">
        <v>5733320</v>
      </c>
      <c r="H1792" s="948"/>
      <c r="I1792" s="86"/>
    </row>
    <row r="1793" spans="1:9" s="77" customFormat="1" ht="26.4">
      <c r="A1793" s="1957"/>
      <c r="B1793" s="133" t="s">
        <v>11</v>
      </c>
      <c r="C1793" s="688">
        <v>213114917</v>
      </c>
      <c r="D1793" s="165">
        <v>-5733320</v>
      </c>
      <c r="E1793" s="1689" t="s">
        <v>11</v>
      </c>
      <c r="F1793" s="1592"/>
      <c r="G1793" s="165">
        <v>5733320</v>
      </c>
      <c r="H1793" s="948"/>
      <c r="I1793" s="86"/>
    </row>
    <row r="1794" spans="1:9" s="77" customFormat="1">
      <c r="A1794" s="1957"/>
      <c r="B1794" s="142" t="s">
        <v>28</v>
      </c>
      <c r="C1794" s="687">
        <v>213114917</v>
      </c>
      <c r="D1794" s="207">
        <v>-5733320</v>
      </c>
      <c r="E1794" s="142" t="s">
        <v>28</v>
      </c>
      <c r="F1794" s="1589"/>
      <c r="G1794" s="1739">
        <v>5733320</v>
      </c>
      <c r="H1794" s="948"/>
      <c r="I1794" s="86"/>
    </row>
    <row r="1795" spans="1:9" s="77" customFormat="1">
      <c r="A1795" s="87"/>
      <c r="B1795" s="132" t="s">
        <v>2</v>
      </c>
      <c r="C1795" s="688">
        <v>213114917</v>
      </c>
      <c r="D1795" s="165">
        <v>-5733320</v>
      </c>
      <c r="E1795" s="1742" t="s">
        <v>2</v>
      </c>
      <c r="F1795" s="1592"/>
      <c r="G1795" s="1741">
        <v>5733320</v>
      </c>
      <c r="H1795" s="948"/>
      <c r="I1795" s="86"/>
    </row>
    <row r="1796" spans="1:9" s="77" customFormat="1" ht="26.4">
      <c r="A1796" s="87"/>
      <c r="B1796" s="133" t="s">
        <v>16</v>
      </c>
      <c r="C1796" s="688">
        <v>213114917</v>
      </c>
      <c r="D1796" s="165">
        <v>-5733320</v>
      </c>
      <c r="E1796" s="1745" t="s">
        <v>51</v>
      </c>
      <c r="F1796" s="1592"/>
      <c r="G1796" s="1741">
        <v>5733320</v>
      </c>
      <c r="H1796" s="948"/>
      <c r="I1796" s="86"/>
    </row>
    <row r="1797" spans="1:9" s="77" customFormat="1" ht="39.6">
      <c r="A1797" s="87"/>
      <c r="B1797" s="134" t="s">
        <v>17</v>
      </c>
      <c r="C1797" s="688">
        <v>213114917</v>
      </c>
      <c r="D1797" s="165">
        <v>-5733320</v>
      </c>
      <c r="E1797" s="1679" t="s">
        <v>53</v>
      </c>
      <c r="F1797" s="1592"/>
      <c r="G1797" s="165">
        <v>5733320</v>
      </c>
      <c r="H1797" s="948"/>
      <c r="I1797" s="86"/>
    </row>
    <row r="1798" spans="1:9" s="77" customFormat="1">
      <c r="A1798" s="87"/>
      <c r="B1798" s="434" t="s">
        <v>88</v>
      </c>
      <c r="C1798" s="1506"/>
      <c r="D1798" s="340"/>
      <c r="E1798" s="434" t="s">
        <v>88</v>
      </c>
      <c r="F1798" s="1506"/>
      <c r="G1798" s="340"/>
      <c r="H1798" s="948"/>
      <c r="I1798" s="86"/>
    </row>
    <row r="1799" spans="1:9" s="77" customFormat="1">
      <c r="A1799" s="87"/>
      <c r="B1799" s="110" t="s">
        <v>4</v>
      </c>
      <c r="C1799" s="984">
        <v>504313802</v>
      </c>
      <c r="D1799" s="141">
        <v>-4917702</v>
      </c>
      <c r="E1799" s="110" t="s">
        <v>4</v>
      </c>
      <c r="F1799" s="1616"/>
      <c r="G1799" s="141">
        <v>4917702</v>
      </c>
      <c r="H1799" s="948"/>
      <c r="I1799" s="86"/>
    </row>
    <row r="1800" spans="1:9" s="77" customFormat="1">
      <c r="A1800" s="87"/>
      <c r="B1800" s="769" t="s">
        <v>10</v>
      </c>
      <c r="C1800" s="1649">
        <v>504313802</v>
      </c>
      <c r="D1800" s="140">
        <v>-4917702</v>
      </c>
      <c r="E1800" s="1746" t="s">
        <v>10</v>
      </c>
      <c r="F1800" s="1613"/>
      <c r="G1800" s="1747">
        <v>4917702</v>
      </c>
      <c r="H1800" s="948"/>
      <c r="I1800" s="86"/>
    </row>
    <row r="1801" spans="1:9" s="77" customFormat="1" ht="26.4">
      <c r="A1801" s="87"/>
      <c r="B1801" s="771" t="s">
        <v>11</v>
      </c>
      <c r="C1801" s="1649">
        <v>504313802</v>
      </c>
      <c r="D1801" s="140">
        <v>-4917702</v>
      </c>
      <c r="E1801" s="1748" t="s">
        <v>11</v>
      </c>
      <c r="F1801" s="1616"/>
      <c r="G1801" s="1749">
        <v>4917702</v>
      </c>
      <c r="H1801" s="948"/>
      <c r="I1801" s="86"/>
    </row>
    <row r="1802" spans="1:9" s="77" customFormat="1">
      <c r="A1802" s="87"/>
      <c r="B1802" s="110" t="s">
        <v>28</v>
      </c>
      <c r="C1802" s="984">
        <v>504313802</v>
      </c>
      <c r="D1802" s="141">
        <v>-4917702</v>
      </c>
      <c r="E1802" s="110" t="s">
        <v>28</v>
      </c>
      <c r="F1802" s="1616"/>
      <c r="G1802" s="1614">
        <v>4917702</v>
      </c>
      <c r="H1802" s="948"/>
      <c r="I1802" s="86"/>
    </row>
    <row r="1803" spans="1:9" s="77" customFormat="1">
      <c r="A1803" s="87"/>
      <c r="B1803" s="769" t="s">
        <v>2</v>
      </c>
      <c r="C1803" s="1649">
        <v>504313802</v>
      </c>
      <c r="D1803" s="140">
        <v>-4917702</v>
      </c>
      <c r="E1803" s="1750" t="s">
        <v>2</v>
      </c>
      <c r="F1803" s="1751"/>
      <c r="G1803" s="1752">
        <v>4917702</v>
      </c>
      <c r="H1803" s="948"/>
      <c r="I1803" s="86"/>
    </row>
    <row r="1804" spans="1:9" s="77" customFormat="1" ht="26.4">
      <c r="A1804" s="87"/>
      <c r="B1804" s="771" t="s">
        <v>16</v>
      </c>
      <c r="C1804" s="1649">
        <v>504313802</v>
      </c>
      <c r="D1804" s="140">
        <v>-4917702</v>
      </c>
      <c r="E1804" s="1753" t="s">
        <v>51</v>
      </c>
      <c r="F1804" s="1754"/>
      <c r="G1804" s="1755">
        <v>4917702</v>
      </c>
      <c r="H1804" s="948"/>
      <c r="I1804" s="86"/>
    </row>
    <row r="1805" spans="1:9" s="77" customFormat="1" ht="40.200000000000003" thickBot="1">
      <c r="A1805" s="87"/>
      <c r="B1805" s="1756" t="s">
        <v>17</v>
      </c>
      <c r="C1805" s="1649">
        <v>504313802</v>
      </c>
      <c r="D1805" s="140">
        <v>-4917702</v>
      </c>
      <c r="E1805" s="1757" t="s">
        <v>53</v>
      </c>
      <c r="F1805" s="1616"/>
      <c r="G1805" s="1617">
        <v>4917702</v>
      </c>
      <c r="H1805" s="948"/>
      <c r="I1805" s="86"/>
    </row>
    <row r="1806" spans="1:9" s="77" customFormat="1" ht="307.5" customHeight="1" thickBot="1">
      <c r="A1806" s="87"/>
      <c r="B1806" s="3733" t="s">
        <v>471</v>
      </c>
      <c r="C1806" s="3780"/>
      <c r="D1806" s="3780"/>
      <c r="E1806" s="3780"/>
      <c r="F1806" s="3780"/>
      <c r="G1806" s="3781"/>
      <c r="H1806" s="948"/>
      <c r="I1806" s="86"/>
    </row>
    <row r="1807" spans="1:9" s="77" customFormat="1">
      <c r="A1807" s="3779"/>
      <c r="B1807" s="3779"/>
      <c r="C1807" s="3779"/>
      <c r="D1807" s="3779"/>
      <c r="E1807" s="3779"/>
      <c r="F1807" s="3779"/>
      <c r="G1807" s="3779"/>
      <c r="H1807" s="948"/>
      <c r="I1807" s="86"/>
    </row>
    <row r="1808" spans="1:9" s="77" customFormat="1">
      <c r="A1808" s="252"/>
      <c r="B1808" s="3775" t="s">
        <v>399</v>
      </c>
      <c r="C1808" s="3775"/>
      <c r="D1808" s="3775"/>
      <c r="E1808" s="561"/>
      <c r="F1808" s="1531"/>
      <c r="G1808" s="1531"/>
      <c r="H1808" s="948"/>
      <c r="I1808" s="86"/>
    </row>
    <row r="1809" spans="1:9" s="77" customFormat="1" ht="13.8" thickBot="1">
      <c r="A1809" s="1957"/>
      <c r="B1809" s="561"/>
      <c r="C1809" s="561"/>
      <c r="D1809" s="561"/>
      <c r="E1809" s="561"/>
      <c r="F1809" s="1531"/>
      <c r="G1809" s="1531"/>
      <c r="H1809" s="948"/>
      <c r="I1809" s="86"/>
    </row>
    <row r="1810" spans="1:9" s="77" customFormat="1" ht="27" thickTop="1">
      <c r="A1810" s="252">
        <f>A1775</f>
        <v>94</v>
      </c>
      <c r="B1810" s="1738" t="s">
        <v>29</v>
      </c>
      <c r="C1810" s="191"/>
      <c r="D1810" s="192"/>
      <c r="E1810" s="466" t="s">
        <v>26</v>
      </c>
      <c r="F1810" s="201"/>
      <c r="G1810" s="202"/>
      <c r="H1810" s="75" t="s">
        <v>33</v>
      </c>
      <c r="I1810" s="86"/>
    </row>
    <row r="1811" spans="1:9" s="77" customFormat="1" ht="13.8">
      <c r="A1811" s="252"/>
      <c r="B1811" s="163" t="s">
        <v>82</v>
      </c>
      <c r="C1811" s="257"/>
      <c r="D1811" s="258"/>
      <c r="E1811" s="163" t="s">
        <v>82</v>
      </c>
      <c r="F1811" s="225"/>
      <c r="G1811" s="213"/>
      <c r="H1811" s="948"/>
      <c r="I1811" s="86"/>
    </row>
    <row r="1812" spans="1:9" s="77" customFormat="1" ht="26.4">
      <c r="A1812" s="1957"/>
      <c r="B1812" s="393" t="s">
        <v>86</v>
      </c>
      <c r="C1812" s="682"/>
      <c r="D1812" s="226"/>
      <c r="E1812" s="393" t="s">
        <v>86</v>
      </c>
      <c r="F1812" s="682"/>
      <c r="G1812" s="226"/>
      <c r="H1812" s="948"/>
      <c r="I1812" s="86"/>
    </row>
    <row r="1813" spans="1:9" s="77" customFormat="1">
      <c r="A1813" s="252"/>
      <c r="B1813" s="164" t="s">
        <v>87</v>
      </c>
      <c r="C1813" s="697"/>
      <c r="D1813" s="259"/>
      <c r="E1813" s="164" t="s">
        <v>87</v>
      </c>
      <c r="F1813" s="697"/>
      <c r="G1813" s="259"/>
      <c r="H1813" s="948"/>
      <c r="I1813" s="86"/>
    </row>
    <row r="1814" spans="1:9" s="77" customFormat="1">
      <c r="A1814" s="1957"/>
      <c r="B1814" s="183" t="s">
        <v>4</v>
      </c>
      <c r="C1814" s="687">
        <v>213114917</v>
      </c>
      <c r="D1814" s="207">
        <v>-5733320</v>
      </c>
      <c r="E1814" s="183" t="s">
        <v>4</v>
      </c>
      <c r="F1814" s="1569">
        <v>92941575</v>
      </c>
      <c r="G1814" s="207">
        <v>5733320</v>
      </c>
      <c r="H1814" s="948"/>
      <c r="I1814" s="86"/>
    </row>
    <row r="1815" spans="1:9" s="77" customFormat="1">
      <c r="A1815" s="1957"/>
      <c r="B1815" s="184" t="s">
        <v>10</v>
      </c>
      <c r="C1815" s="688">
        <v>213114917</v>
      </c>
      <c r="D1815" s="165">
        <v>-5733320</v>
      </c>
      <c r="E1815" s="699" t="s">
        <v>5</v>
      </c>
      <c r="F1815" s="1569">
        <v>7114</v>
      </c>
      <c r="G1815" s="207"/>
      <c r="H1815" s="948"/>
      <c r="I1815" s="86"/>
    </row>
    <row r="1816" spans="1:9" s="77" customFormat="1" ht="26.4">
      <c r="A1816" s="1957"/>
      <c r="B1816" s="185" t="s">
        <v>11</v>
      </c>
      <c r="C1816" s="688">
        <v>213114917</v>
      </c>
      <c r="D1816" s="165">
        <v>-5733320</v>
      </c>
      <c r="E1816" s="1706" t="s">
        <v>65</v>
      </c>
      <c r="F1816" s="1573">
        <v>850233</v>
      </c>
      <c r="G1816" s="165"/>
      <c r="H1816" s="948"/>
      <c r="I1816" s="86"/>
    </row>
    <row r="1817" spans="1:9" s="77" customFormat="1">
      <c r="A1817" s="1957"/>
      <c r="B1817" s="183" t="s">
        <v>28</v>
      </c>
      <c r="C1817" s="687">
        <v>213114917</v>
      </c>
      <c r="D1817" s="207">
        <v>-5733320</v>
      </c>
      <c r="E1817" s="184" t="s">
        <v>6</v>
      </c>
      <c r="F1817" s="1573">
        <v>414908</v>
      </c>
      <c r="G1817" s="165"/>
      <c r="H1817" s="948"/>
      <c r="I1817" s="86"/>
    </row>
    <row r="1818" spans="1:9" s="77" customFormat="1">
      <c r="A1818" s="1957"/>
      <c r="B1818" s="184" t="s">
        <v>2</v>
      </c>
      <c r="C1818" s="688">
        <v>213114917</v>
      </c>
      <c r="D1818" s="165">
        <v>-5733320</v>
      </c>
      <c r="E1818" s="1648" t="s">
        <v>7</v>
      </c>
      <c r="F1818" s="1573">
        <v>1186970</v>
      </c>
      <c r="G1818" s="165"/>
      <c r="H1818" s="948"/>
      <c r="I1818" s="86"/>
    </row>
    <row r="1819" spans="1:9" s="77" customFormat="1">
      <c r="A1819" s="1957"/>
      <c r="B1819" s="185" t="s">
        <v>16</v>
      </c>
      <c r="C1819" s="688">
        <v>213114917</v>
      </c>
      <c r="D1819" s="165">
        <v>-5733320</v>
      </c>
      <c r="E1819" s="1705" t="s">
        <v>8</v>
      </c>
      <c r="F1819" s="1573">
        <v>49208</v>
      </c>
      <c r="G1819" s="165"/>
      <c r="H1819" s="948"/>
      <c r="I1819" s="86"/>
    </row>
    <row r="1820" spans="1:9" s="77" customFormat="1">
      <c r="A1820" s="1957"/>
      <c r="B1820" s="196" t="s">
        <v>17</v>
      </c>
      <c r="C1820" s="688">
        <v>213114917</v>
      </c>
      <c r="D1820" s="165">
        <v>-5733320</v>
      </c>
      <c r="E1820" s="184" t="s">
        <v>9</v>
      </c>
      <c r="F1820" s="1573">
        <v>49208</v>
      </c>
      <c r="G1820" s="165"/>
      <c r="H1820" s="948"/>
      <c r="I1820" s="86"/>
    </row>
    <row r="1821" spans="1:9" s="77" customFormat="1" ht="26.4">
      <c r="A1821" s="1957"/>
      <c r="B1821" s="185"/>
      <c r="C1821" s="667"/>
      <c r="D1821" s="165"/>
      <c r="E1821" s="184" t="s">
        <v>57</v>
      </c>
      <c r="F1821" s="1573">
        <v>49208</v>
      </c>
      <c r="G1821" s="165"/>
      <c r="H1821" s="948"/>
      <c r="I1821" s="86"/>
    </row>
    <row r="1822" spans="1:9" s="77" customFormat="1" ht="26.4">
      <c r="A1822" s="1957"/>
      <c r="B1822" s="185"/>
      <c r="C1822" s="667"/>
      <c r="D1822" s="165"/>
      <c r="E1822" s="184" t="s">
        <v>96</v>
      </c>
      <c r="F1822" s="1573">
        <v>10704</v>
      </c>
      <c r="G1822" s="165"/>
      <c r="H1822" s="948"/>
      <c r="I1822" s="86"/>
    </row>
    <row r="1823" spans="1:9" s="77" customFormat="1" ht="26.4">
      <c r="A1823" s="1957"/>
      <c r="B1823" s="185"/>
      <c r="C1823" s="667"/>
      <c r="D1823" s="165"/>
      <c r="E1823" s="184" t="s">
        <v>126</v>
      </c>
      <c r="F1823" s="1573">
        <v>38504</v>
      </c>
      <c r="G1823" s="165"/>
      <c r="H1823" s="948"/>
      <c r="I1823" s="86"/>
    </row>
    <row r="1824" spans="1:9" s="77" customFormat="1" ht="26.4">
      <c r="A1824" s="1957"/>
      <c r="B1824" s="185"/>
      <c r="C1824" s="667"/>
      <c r="D1824" s="165"/>
      <c r="E1824" s="184" t="s">
        <v>71</v>
      </c>
      <c r="F1824" s="1573">
        <v>1137762</v>
      </c>
      <c r="G1824" s="165"/>
      <c r="H1824" s="948"/>
      <c r="I1824" s="86"/>
    </row>
    <row r="1825" spans="1:9" s="77" customFormat="1" ht="39.6">
      <c r="A1825" s="1957"/>
      <c r="B1825" s="185"/>
      <c r="C1825" s="667"/>
      <c r="D1825" s="165"/>
      <c r="E1825" s="184" t="s">
        <v>72</v>
      </c>
      <c r="F1825" s="1573">
        <v>1137762</v>
      </c>
      <c r="G1825" s="165"/>
      <c r="H1825" s="948"/>
      <c r="I1825" s="86"/>
    </row>
    <row r="1826" spans="1:9" s="77" customFormat="1" ht="52.8">
      <c r="A1826" s="1957"/>
      <c r="B1826" s="185"/>
      <c r="C1826" s="667"/>
      <c r="D1826" s="165"/>
      <c r="E1826" s="184" t="s">
        <v>114</v>
      </c>
      <c r="F1826" s="1573">
        <v>959207</v>
      </c>
      <c r="G1826" s="165"/>
      <c r="H1826" s="948"/>
      <c r="I1826" s="86"/>
    </row>
    <row r="1827" spans="1:9" s="77" customFormat="1" ht="92.4">
      <c r="A1827" s="1957"/>
      <c r="B1827" s="185"/>
      <c r="C1827" s="667"/>
      <c r="D1827" s="165"/>
      <c r="E1827" s="184" t="s">
        <v>193</v>
      </c>
      <c r="F1827" s="1573">
        <v>178555</v>
      </c>
      <c r="G1827" s="165"/>
      <c r="H1827" s="948"/>
      <c r="I1827" s="86"/>
    </row>
    <row r="1828" spans="1:9" s="77" customFormat="1">
      <c r="A1828" s="1957"/>
      <c r="B1828" s="183"/>
      <c r="C1828" s="666"/>
      <c r="D1828" s="207"/>
      <c r="E1828" s="1648" t="s">
        <v>10</v>
      </c>
      <c r="F1828" s="1573">
        <v>90897258</v>
      </c>
      <c r="G1828" s="165">
        <v>5733320</v>
      </c>
      <c r="H1828" s="948"/>
      <c r="I1828" s="86"/>
    </row>
    <row r="1829" spans="1:9" s="77" customFormat="1" ht="26.4">
      <c r="A1829" s="1957"/>
      <c r="B1829" s="184"/>
      <c r="C1829" s="667"/>
      <c r="D1829" s="165"/>
      <c r="E1829" s="1192" t="s">
        <v>11</v>
      </c>
      <c r="F1829" s="1573">
        <v>72542199</v>
      </c>
      <c r="G1829" s="165">
        <v>5733320</v>
      </c>
      <c r="H1829" s="948"/>
      <c r="I1829" s="86"/>
    </row>
    <row r="1830" spans="1:9" s="77" customFormat="1" ht="26.4">
      <c r="A1830" s="1957"/>
      <c r="B1830" s="185"/>
      <c r="C1830" s="667"/>
      <c r="D1830" s="165"/>
      <c r="E1830" s="1192" t="s">
        <v>60</v>
      </c>
      <c r="F1830" s="1573">
        <v>18355059</v>
      </c>
      <c r="G1830" s="165"/>
      <c r="H1830" s="948"/>
      <c r="I1830" s="86"/>
    </row>
    <row r="1831" spans="1:9" s="77" customFormat="1">
      <c r="A1831" s="1957"/>
      <c r="B1831" s="196"/>
      <c r="C1831" s="667"/>
      <c r="D1831" s="165"/>
      <c r="E1831" s="1154" t="s">
        <v>28</v>
      </c>
      <c r="F1831" s="1569">
        <v>99059924</v>
      </c>
      <c r="G1831" s="1703">
        <v>5733320</v>
      </c>
      <c r="H1831" s="948"/>
      <c r="I1831" s="86"/>
    </row>
    <row r="1832" spans="1:9" s="77" customFormat="1">
      <c r="A1832" s="1957"/>
      <c r="B1832" s="234"/>
      <c r="C1832" s="613"/>
      <c r="D1832" s="151"/>
      <c r="E1832" s="1192" t="s">
        <v>2</v>
      </c>
      <c r="F1832" s="1573">
        <v>47995030</v>
      </c>
      <c r="G1832" s="1704">
        <v>5733320</v>
      </c>
      <c r="H1832" s="948"/>
      <c r="I1832" s="86"/>
    </row>
    <row r="1833" spans="1:9" s="77" customFormat="1">
      <c r="A1833" s="1957"/>
      <c r="B1833" s="234"/>
      <c r="C1833" s="613"/>
      <c r="D1833" s="151"/>
      <c r="E1833" s="184" t="s">
        <v>12</v>
      </c>
      <c r="F1833" s="1573">
        <v>14121009</v>
      </c>
      <c r="G1833" s="1704">
        <v>0</v>
      </c>
      <c r="H1833" s="948"/>
      <c r="I1833" s="86"/>
    </row>
    <row r="1834" spans="1:9" s="77" customFormat="1">
      <c r="A1834" s="1957"/>
      <c r="B1834" s="234"/>
      <c r="C1834" s="613"/>
      <c r="D1834" s="151"/>
      <c r="E1834" s="185" t="s">
        <v>37</v>
      </c>
      <c r="F1834" s="1573">
        <v>7595783</v>
      </c>
      <c r="G1834" s="165"/>
      <c r="H1834" s="948"/>
      <c r="I1834" s="86"/>
    </row>
    <row r="1835" spans="1:9" s="77" customFormat="1">
      <c r="A1835" s="1957"/>
      <c r="B1835" s="234"/>
      <c r="C1835" s="613"/>
      <c r="D1835" s="151"/>
      <c r="E1835" s="196" t="s">
        <v>35</v>
      </c>
      <c r="F1835" s="1573">
        <v>5986386</v>
      </c>
      <c r="G1835" s="165"/>
      <c r="H1835" s="948"/>
      <c r="I1835" s="86"/>
    </row>
    <row r="1836" spans="1:9" s="77" customFormat="1">
      <c r="A1836" s="1957"/>
      <c r="B1836" s="234"/>
      <c r="C1836" s="613"/>
      <c r="D1836" s="151"/>
      <c r="E1836" s="184" t="s">
        <v>15</v>
      </c>
      <c r="F1836" s="1573">
        <v>6525226</v>
      </c>
      <c r="G1836" s="165"/>
      <c r="H1836" s="948"/>
      <c r="I1836" s="86"/>
    </row>
    <row r="1837" spans="1:9" s="77" customFormat="1">
      <c r="A1837" s="1957"/>
      <c r="B1837" s="234"/>
      <c r="C1837" s="613"/>
      <c r="D1837" s="151"/>
      <c r="E1837" s="1648" t="s">
        <v>16</v>
      </c>
      <c r="F1837" s="1573">
        <v>13139470</v>
      </c>
      <c r="G1837" s="1704"/>
      <c r="H1837" s="948"/>
      <c r="I1837" s="86"/>
    </row>
    <row r="1838" spans="1:9" s="77" customFormat="1">
      <c r="A1838" s="1957"/>
      <c r="B1838" s="234"/>
      <c r="C1838" s="613"/>
      <c r="D1838" s="151"/>
      <c r="E1838" s="1192" t="s">
        <v>17</v>
      </c>
      <c r="F1838" s="1573">
        <v>12100774</v>
      </c>
      <c r="G1838" s="165"/>
      <c r="H1838" s="948"/>
      <c r="I1838" s="86"/>
    </row>
    <row r="1839" spans="1:9" s="77" customFormat="1">
      <c r="A1839" s="1957"/>
      <c r="B1839" s="234"/>
      <c r="C1839" s="613"/>
      <c r="D1839" s="151"/>
      <c r="E1839" s="184" t="s">
        <v>93</v>
      </c>
      <c r="F1839" s="1573">
        <v>1038696</v>
      </c>
      <c r="G1839" s="165"/>
      <c r="H1839" s="948"/>
      <c r="I1839" s="86"/>
    </row>
    <row r="1840" spans="1:9" s="77" customFormat="1" ht="26.4">
      <c r="A1840" s="1957"/>
      <c r="B1840" s="234"/>
      <c r="C1840" s="613"/>
      <c r="D1840" s="151"/>
      <c r="E1840" s="1648" t="s">
        <v>49</v>
      </c>
      <c r="F1840" s="1573">
        <v>225383</v>
      </c>
      <c r="G1840" s="1704">
        <v>0</v>
      </c>
      <c r="H1840" s="948"/>
      <c r="I1840" s="86"/>
    </row>
    <row r="1841" spans="1:9" s="77" customFormat="1">
      <c r="A1841" s="1957"/>
      <c r="B1841" s="234"/>
      <c r="C1841" s="613"/>
      <c r="D1841" s="151"/>
      <c r="E1841" s="184" t="s">
        <v>38</v>
      </c>
      <c r="F1841" s="1573">
        <v>225383</v>
      </c>
      <c r="G1841" s="165"/>
      <c r="H1841" s="948"/>
      <c r="I1841" s="86"/>
    </row>
    <row r="1842" spans="1:9" s="77" customFormat="1">
      <c r="A1842" s="1957"/>
      <c r="B1842" s="234"/>
      <c r="C1842" s="613"/>
      <c r="D1842" s="151"/>
      <c r="E1842" s="1648" t="s">
        <v>19</v>
      </c>
      <c r="F1842" s="1573">
        <v>20509168</v>
      </c>
      <c r="G1842" s="1704">
        <v>5733320</v>
      </c>
      <c r="H1842" s="948"/>
      <c r="I1842" s="86"/>
    </row>
    <row r="1843" spans="1:9" s="77" customFormat="1">
      <c r="A1843" s="1957"/>
      <c r="B1843" s="234"/>
      <c r="C1843" s="613"/>
      <c r="D1843" s="151"/>
      <c r="E1843" s="1192" t="s">
        <v>84</v>
      </c>
      <c r="F1843" s="1573">
        <v>4756</v>
      </c>
      <c r="G1843" s="1704">
        <v>0</v>
      </c>
      <c r="H1843" s="948"/>
      <c r="I1843" s="86"/>
    </row>
    <row r="1844" spans="1:9" s="77" customFormat="1" ht="26.4">
      <c r="A1844" s="1957"/>
      <c r="B1844" s="234"/>
      <c r="C1844" s="613"/>
      <c r="D1844" s="151"/>
      <c r="E1844" s="184" t="s">
        <v>85</v>
      </c>
      <c r="F1844" s="1573">
        <v>4756</v>
      </c>
      <c r="G1844" s="1704">
        <v>0</v>
      </c>
      <c r="H1844" s="948"/>
      <c r="I1844" s="86"/>
    </row>
    <row r="1845" spans="1:9" s="77" customFormat="1" ht="39.6">
      <c r="A1845" s="1957"/>
      <c r="B1845" s="234"/>
      <c r="C1845" s="613"/>
      <c r="D1845" s="151"/>
      <c r="E1845" s="184" t="s">
        <v>148</v>
      </c>
      <c r="F1845" s="1573">
        <v>4756</v>
      </c>
      <c r="G1845" s="165"/>
      <c r="H1845" s="948"/>
      <c r="I1845" s="86"/>
    </row>
    <row r="1846" spans="1:9" s="77" customFormat="1" ht="26.4">
      <c r="A1846" s="1957"/>
      <c r="B1846" s="234"/>
      <c r="C1846" s="613"/>
      <c r="D1846" s="151"/>
      <c r="E1846" s="184" t="s">
        <v>51</v>
      </c>
      <c r="F1846" s="1573">
        <v>15426099</v>
      </c>
      <c r="G1846" s="1704">
        <v>5733320</v>
      </c>
      <c r="H1846" s="948"/>
      <c r="I1846" s="86"/>
    </row>
    <row r="1847" spans="1:9" s="77" customFormat="1" ht="52.8">
      <c r="A1847" s="1957"/>
      <c r="B1847" s="234"/>
      <c r="C1847" s="613"/>
      <c r="D1847" s="151"/>
      <c r="E1847" s="184" t="s">
        <v>67</v>
      </c>
      <c r="F1847" s="1573">
        <v>1745340</v>
      </c>
      <c r="G1847" s="165"/>
      <c r="H1847" s="948"/>
      <c r="I1847" s="86"/>
    </row>
    <row r="1848" spans="1:9" s="77" customFormat="1" ht="39.6">
      <c r="A1848" s="1957"/>
      <c r="B1848" s="234"/>
      <c r="C1848" s="613"/>
      <c r="D1848" s="151"/>
      <c r="E1848" s="184" t="s">
        <v>53</v>
      </c>
      <c r="F1848" s="1573">
        <v>13680759</v>
      </c>
      <c r="G1848" s="165">
        <v>5733320</v>
      </c>
      <c r="H1848" s="948"/>
      <c r="I1848" s="86"/>
    </row>
    <row r="1849" spans="1:9" s="77" customFormat="1" ht="26.4">
      <c r="A1849" s="1957"/>
      <c r="B1849" s="234"/>
      <c r="C1849" s="613"/>
      <c r="D1849" s="151"/>
      <c r="E1849" s="184" t="s">
        <v>79</v>
      </c>
      <c r="F1849" s="1573">
        <v>5078313</v>
      </c>
      <c r="G1849" s="165"/>
      <c r="H1849" s="948"/>
      <c r="I1849" s="86"/>
    </row>
    <row r="1850" spans="1:9" s="77" customFormat="1">
      <c r="A1850" s="1957"/>
      <c r="B1850" s="234"/>
      <c r="C1850" s="613"/>
      <c r="D1850" s="151"/>
      <c r="E1850" s="1648" t="s">
        <v>3</v>
      </c>
      <c r="F1850" s="1573">
        <v>51064894</v>
      </c>
      <c r="G1850" s="1704"/>
      <c r="H1850" s="948"/>
      <c r="I1850" s="86"/>
    </row>
    <row r="1851" spans="1:9" s="77" customFormat="1">
      <c r="A1851" s="1957"/>
      <c r="B1851" s="234"/>
      <c r="C1851" s="613"/>
      <c r="D1851" s="151"/>
      <c r="E1851" s="1192" t="s">
        <v>20</v>
      </c>
      <c r="F1851" s="1573">
        <v>12802355</v>
      </c>
      <c r="G1851" s="165"/>
      <c r="H1851" s="948"/>
      <c r="I1851" s="86"/>
    </row>
    <row r="1852" spans="1:9" s="77" customFormat="1">
      <c r="A1852" s="1957"/>
      <c r="B1852" s="234"/>
      <c r="C1852" s="613"/>
      <c r="D1852" s="151"/>
      <c r="E1852" s="1648" t="s">
        <v>55</v>
      </c>
      <c r="F1852" s="1573">
        <v>38262539</v>
      </c>
      <c r="G1852" s="165"/>
      <c r="H1852" s="948"/>
      <c r="I1852" s="86"/>
    </row>
    <row r="1853" spans="1:9" s="77" customFormat="1" ht="26.4">
      <c r="A1853" s="1957"/>
      <c r="B1853" s="234"/>
      <c r="C1853" s="613"/>
      <c r="D1853" s="151"/>
      <c r="E1853" s="1192" t="s">
        <v>56</v>
      </c>
      <c r="F1853" s="1573">
        <v>24570885</v>
      </c>
      <c r="G1853" s="165"/>
      <c r="H1853" s="948"/>
      <c r="I1853" s="86"/>
    </row>
    <row r="1854" spans="1:9" s="77" customFormat="1" ht="39.6">
      <c r="A1854" s="1957"/>
      <c r="B1854" s="234"/>
      <c r="C1854" s="613"/>
      <c r="D1854" s="151"/>
      <c r="E1854" s="1192" t="s">
        <v>95</v>
      </c>
      <c r="F1854" s="1573">
        <v>24570885</v>
      </c>
      <c r="G1854" s="165"/>
      <c r="H1854" s="948"/>
      <c r="I1854" s="86"/>
    </row>
    <row r="1855" spans="1:9" s="77" customFormat="1" ht="26.4">
      <c r="A1855" s="1957"/>
      <c r="B1855" s="234"/>
      <c r="C1855" s="613"/>
      <c r="D1855" s="151"/>
      <c r="E1855" s="1192" t="s">
        <v>121</v>
      </c>
      <c r="F1855" s="1573">
        <v>13691654</v>
      </c>
      <c r="G1855" s="165"/>
      <c r="H1855" s="948"/>
      <c r="I1855" s="86"/>
    </row>
    <row r="1856" spans="1:9" s="77" customFormat="1">
      <c r="A1856" s="1957"/>
      <c r="B1856" s="234"/>
      <c r="C1856" s="613"/>
      <c r="D1856" s="151"/>
      <c r="E1856" s="1648" t="s">
        <v>61</v>
      </c>
      <c r="F1856" s="1573">
        <v>-6118349</v>
      </c>
      <c r="G1856" s="165"/>
      <c r="H1856" s="948"/>
      <c r="I1856" s="86"/>
    </row>
    <row r="1857" spans="1:9" s="77" customFormat="1">
      <c r="A1857" s="1957"/>
      <c r="B1857" s="234"/>
      <c r="C1857" s="613"/>
      <c r="D1857" s="151"/>
      <c r="E1857" s="1648" t="s">
        <v>23</v>
      </c>
      <c r="F1857" s="1573">
        <v>6118349</v>
      </c>
      <c r="G1857" s="165"/>
      <c r="H1857" s="948"/>
      <c r="I1857" s="86"/>
    </row>
    <row r="1858" spans="1:9" s="77" customFormat="1">
      <c r="A1858" s="1957"/>
      <c r="B1858" s="234"/>
      <c r="C1858" s="613"/>
      <c r="D1858" s="151"/>
      <c r="E1858" s="1648" t="s">
        <v>24</v>
      </c>
      <c r="F1858" s="1573">
        <v>6118349</v>
      </c>
      <c r="G1858" s="165"/>
      <c r="H1858" s="948"/>
      <c r="I1858" s="86"/>
    </row>
    <row r="1859" spans="1:9" s="77" customFormat="1" ht="26.4">
      <c r="A1859" s="1957"/>
      <c r="B1859" s="332"/>
      <c r="C1859" s="333"/>
      <c r="D1859" s="334"/>
      <c r="E1859" s="1710" t="s">
        <v>25</v>
      </c>
      <c r="F1859" s="1713">
        <v>6118349</v>
      </c>
      <c r="G1859" s="331"/>
      <c r="H1859" s="948"/>
      <c r="I1859" s="86"/>
    </row>
    <row r="1860" spans="1:9" s="77" customFormat="1">
      <c r="A1860" s="1957"/>
      <c r="B1860" s="164" t="s">
        <v>88</v>
      </c>
      <c r="C1860" s="613"/>
      <c r="D1860" s="151"/>
      <c r="E1860" s="164" t="s">
        <v>88</v>
      </c>
      <c r="F1860" s="1649"/>
      <c r="G1860" s="165"/>
      <c r="H1860" s="948"/>
      <c r="I1860" s="86"/>
    </row>
    <row r="1861" spans="1:9" s="77" customFormat="1">
      <c r="A1861" s="1957"/>
      <c r="B1861" s="142" t="s">
        <v>4</v>
      </c>
      <c r="C1861" s="666">
        <v>504313802</v>
      </c>
      <c r="D1861" s="207">
        <v>-4917702</v>
      </c>
      <c r="E1861" s="183" t="s">
        <v>4</v>
      </c>
      <c r="F1861" s="674">
        <v>36894033</v>
      </c>
      <c r="G1861" s="165">
        <v>4917702</v>
      </c>
      <c r="H1861" s="948"/>
      <c r="I1861" s="86"/>
    </row>
    <row r="1862" spans="1:9" s="77" customFormat="1" ht="26.4">
      <c r="A1862" s="1957"/>
      <c r="B1862" s="132" t="s">
        <v>10</v>
      </c>
      <c r="C1862" s="667">
        <v>504313802</v>
      </c>
      <c r="D1862" s="165">
        <v>-4917702</v>
      </c>
      <c r="E1862" s="184" t="s">
        <v>36</v>
      </c>
      <c r="F1862" s="673">
        <v>7114</v>
      </c>
      <c r="G1862" s="165"/>
      <c r="H1862" s="948"/>
      <c r="I1862" s="86"/>
    </row>
    <row r="1863" spans="1:9" s="77" customFormat="1" ht="26.4">
      <c r="A1863" s="1957"/>
      <c r="B1863" s="133" t="s">
        <v>11</v>
      </c>
      <c r="C1863" s="667">
        <v>504313802</v>
      </c>
      <c r="D1863" s="165">
        <v>-4917702</v>
      </c>
      <c r="E1863" s="184" t="s">
        <v>65</v>
      </c>
      <c r="F1863" s="673">
        <v>464306</v>
      </c>
      <c r="G1863" s="165"/>
      <c r="H1863" s="948"/>
      <c r="I1863" s="86"/>
    </row>
    <row r="1864" spans="1:9" s="77" customFormat="1" ht="26.4">
      <c r="A1864" s="1957"/>
      <c r="B1864" s="142" t="s">
        <v>28</v>
      </c>
      <c r="C1864" s="666">
        <v>504313802</v>
      </c>
      <c r="D1864" s="207">
        <v>-4917702</v>
      </c>
      <c r="E1864" s="196" t="s">
        <v>6</v>
      </c>
      <c r="F1864" s="673">
        <v>46074</v>
      </c>
      <c r="G1864" s="165"/>
      <c r="H1864" s="948"/>
      <c r="I1864" s="86"/>
    </row>
    <row r="1865" spans="1:9" s="77" customFormat="1">
      <c r="A1865" s="1957"/>
      <c r="B1865" s="132" t="s">
        <v>2</v>
      </c>
      <c r="C1865" s="667">
        <v>504313802</v>
      </c>
      <c r="D1865" s="165">
        <v>-4917702</v>
      </c>
      <c r="E1865" s="184" t="s">
        <v>7</v>
      </c>
      <c r="F1865" s="673">
        <v>244039</v>
      </c>
      <c r="G1865" s="165"/>
      <c r="H1865" s="948"/>
      <c r="I1865" s="86"/>
    </row>
    <row r="1866" spans="1:9" s="77" customFormat="1">
      <c r="A1866" s="1957"/>
      <c r="B1866" s="133" t="s">
        <v>16</v>
      </c>
      <c r="C1866" s="667">
        <v>504313802</v>
      </c>
      <c r="D1866" s="165">
        <v>-4917702</v>
      </c>
      <c r="E1866" s="185" t="s">
        <v>8</v>
      </c>
      <c r="F1866" s="673">
        <v>61475</v>
      </c>
      <c r="G1866" s="165"/>
      <c r="H1866" s="948"/>
      <c r="I1866" s="86"/>
    </row>
    <row r="1867" spans="1:9" s="77" customFormat="1">
      <c r="A1867" s="1957"/>
      <c r="B1867" s="134" t="s">
        <v>17</v>
      </c>
      <c r="C1867" s="667">
        <v>504313802</v>
      </c>
      <c r="D1867" s="165">
        <v>-4917702</v>
      </c>
      <c r="E1867" s="196" t="s">
        <v>9</v>
      </c>
      <c r="F1867" s="673">
        <v>61475</v>
      </c>
      <c r="G1867" s="165"/>
      <c r="H1867" s="948"/>
      <c r="I1867" s="86"/>
    </row>
    <row r="1868" spans="1:9" s="77" customFormat="1" ht="26.4">
      <c r="A1868" s="1957"/>
      <c r="B1868" s="332"/>
      <c r="C1868" s="333"/>
      <c r="D1868" s="334"/>
      <c r="E1868" s="197" t="s">
        <v>57</v>
      </c>
      <c r="F1868" s="673">
        <v>61475</v>
      </c>
      <c r="G1868" s="165"/>
      <c r="H1868" s="948"/>
      <c r="I1868" s="86"/>
    </row>
    <row r="1869" spans="1:9" s="77" customFormat="1" ht="26.4">
      <c r="A1869" s="1957"/>
      <c r="B1869" s="332"/>
      <c r="C1869" s="333"/>
      <c r="D1869" s="334"/>
      <c r="E1869" s="200" t="s">
        <v>126</v>
      </c>
      <c r="F1869" s="673">
        <v>61475</v>
      </c>
      <c r="G1869" s="165"/>
      <c r="H1869" s="948"/>
      <c r="I1869" s="86"/>
    </row>
    <row r="1870" spans="1:9" s="77" customFormat="1" ht="26.4">
      <c r="A1870" s="1957"/>
      <c r="B1870" s="332"/>
      <c r="C1870" s="333"/>
      <c r="D1870" s="334"/>
      <c r="E1870" s="185" t="s">
        <v>192</v>
      </c>
      <c r="F1870" s="673">
        <v>182564</v>
      </c>
      <c r="G1870" s="165"/>
      <c r="H1870" s="948"/>
      <c r="I1870" s="86"/>
    </row>
    <row r="1871" spans="1:9" s="77" customFormat="1" ht="39.6">
      <c r="A1871" s="1957"/>
      <c r="B1871" s="332"/>
      <c r="C1871" s="333"/>
      <c r="D1871" s="334"/>
      <c r="E1871" s="196" t="s">
        <v>72</v>
      </c>
      <c r="F1871" s="673">
        <v>182564</v>
      </c>
      <c r="G1871" s="165"/>
      <c r="H1871" s="948"/>
      <c r="I1871" s="86"/>
    </row>
    <row r="1872" spans="1:9" s="77" customFormat="1" ht="66">
      <c r="A1872" s="1957"/>
      <c r="B1872" s="332"/>
      <c r="C1872" s="333"/>
      <c r="D1872" s="334"/>
      <c r="E1872" s="197" t="s">
        <v>114</v>
      </c>
      <c r="F1872" s="673">
        <v>182564</v>
      </c>
      <c r="G1872" s="165"/>
      <c r="H1872" s="948"/>
      <c r="I1872" s="86"/>
    </row>
    <row r="1873" spans="1:9" s="77" customFormat="1">
      <c r="A1873" s="1957"/>
      <c r="B1873" s="332"/>
      <c r="C1873" s="333"/>
      <c r="D1873" s="334"/>
      <c r="E1873" s="184" t="s">
        <v>10</v>
      </c>
      <c r="F1873" s="673">
        <v>36178574</v>
      </c>
      <c r="G1873" s="165">
        <v>4917702</v>
      </c>
      <c r="H1873" s="948"/>
      <c r="I1873" s="86"/>
    </row>
    <row r="1874" spans="1:9" s="77" customFormat="1" ht="26.4">
      <c r="A1874" s="1957"/>
      <c r="B1874" s="332"/>
      <c r="C1874" s="333"/>
      <c r="D1874" s="334"/>
      <c r="E1874" s="185" t="s">
        <v>11</v>
      </c>
      <c r="F1874" s="673">
        <v>29873940</v>
      </c>
      <c r="G1874" s="165">
        <v>4917702</v>
      </c>
      <c r="H1874" s="948"/>
      <c r="I1874" s="86"/>
    </row>
    <row r="1875" spans="1:9" s="77" customFormat="1" ht="26.4">
      <c r="A1875" s="1957"/>
      <c r="B1875" s="332"/>
      <c r="C1875" s="333"/>
      <c r="D1875" s="334"/>
      <c r="E1875" s="185" t="s">
        <v>60</v>
      </c>
      <c r="F1875" s="673">
        <v>6304634</v>
      </c>
      <c r="G1875" s="165"/>
      <c r="H1875" s="948"/>
      <c r="I1875" s="86"/>
    </row>
    <row r="1876" spans="1:9" s="77" customFormat="1">
      <c r="A1876" s="1957"/>
      <c r="B1876" s="332"/>
      <c r="C1876" s="333"/>
      <c r="D1876" s="334"/>
      <c r="E1876" s="183" t="s">
        <v>28</v>
      </c>
      <c r="F1876" s="674">
        <v>36894033</v>
      </c>
      <c r="G1876" s="165">
        <v>4917702</v>
      </c>
      <c r="H1876" s="948"/>
      <c r="I1876" s="86"/>
    </row>
    <row r="1877" spans="1:9" s="77" customFormat="1">
      <c r="A1877" s="1957"/>
      <c r="B1877" s="332"/>
      <c r="C1877" s="333"/>
      <c r="D1877" s="334"/>
      <c r="E1877" s="184" t="s">
        <v>2</v>
      </c>
      <c r="F1877" s="673">
        <v>20997221</v>
      </c>
      <c r="G1877" s="165">
        <v>4917702</v>
      </c>
      <c r="H1877" s="948"/>
      <c r="I1877" s="86"/>
    </row>
    <row r="1878" spans="1:9" s="77" customFormat="1">
      <c r="A1878" s="1957"/>
      <c r="B1878" s="332"/>
      <c r="C1878" s="333"/>
      <c r="D1878" s="334"/>
      <c r="E1878" s="185" t="s">
        <v>12</v>
      </c>
      <c r="F1878" s="673">
        <v>7084076</v>
      </c>
      <c r="G1878" s="165"/>
      <c r="H1878" s="948"/>
      <c r="I1878" s="86"/>
    </row>
    <row r="1879" spans="1:9" s="77" customFormat="1">
      <c r="A1879" s="1957"/>
      <c r="B1879" s="332"/>
      <c r="C1879" s="333"/>
      <c r="D1879" s="334"/>
      <c r="E1879" s="196" t="s">
        <v>37</v>
      </c>
      <c r="F1879" s="673">
        <v>4084227</v>
      </c>
      <c r="G1879" s="165"/>
      <c r="H1879" s="948"/>
      <c r="I1879" s="86"/>
    </row>
    <row r="1880" spans="1:9" s="77" customFormat="1">
      <c r="A1880" s="1957"/>
      <c r="B1880" s="332"/>
      <c r="C1880" s="333"/>
      <c r="D1880" s="334"/>
      <c r="E1880" s="197" t="s">
        <v>35</v>
      </c>
      <c r="F1880" s="673">
        <v>3225883</v>
      </c>
      <c r="G1880" s="165"/>
      <c r="H1880" s="948"/>
      <c r="I1880" s="86"/>
    </row>
    <row r="1881" spans="1:9" s="77" customFormat="1">
      <c r="A1881" s="1957"/>
      <c r="B1881" s="332"/>
      <c r="C1881" s="333"/>
      <c r="D1881" s="334"/>
      <c r="E1881" s="196" t="s">
        <v>15</v>
      </c>
      <c r="F1881" s="673">
        <v>2999849</v>
      </c>
      <c r="G1881" s="165"/>
      <c r="H1881" s="948"/>
      <c r="I1881" s="86"/>
    </row>
    <row r="1882" spans="1:9" s="77" customFormat="1">
      <c r="A1882" s="1957"/>
      <c r="B1882" s="332"/>
      <c r="C1882" s="333"/>
      <c r="D1882" s="334"/>
      <c r="E1882" s="185" t="s">
        <v>16</v>
      </c>
      <c r="F1882" s="673">
        <v>3721405</v>
      </c>
      <c r="G1882" s="165"/>
      <c r="H1882" s="948"/>
      <c r="I1882" s="86"/>
    </row>
    <row r="1883" spans="1:9" s="77" customFormat="1">
      <c r="A1883" s="1957"/>
      <c r="B1883" s="332"/>
      <c r="C1883" s="333"/>
      <c r="D1883" s="334"/>
      <c r="E1883" s="196" t="s">
        <v>17</v>
      </c>
      <c r="F1883" s="673">
        <v>3436831</v>
      </c>
      <c r="G1883" s="165"/>
      <c r="H1883" s="948"/>
      <c r="I1883" s="86"/>
    </row>
    <row r="1884" spans="1:9" s="77" customFormat="1">
      <c r="A1884" s="1957"/>
      <c r="B1884" s="332"/>
      <c r="C1884" s="333"/>
      <c r="D1884" s="334"/>
      <c r="E1884" s="196" t="s">
        <v>93</v>
      </c>
      <c r="F1884" s="673">
        <v>284574</v>
      </c>
      <c r="G1884" s="165"/>
      <c r="H1884" s="948"/>
      <c r="I1884" s="86"/>
    </row>
    <row r="1885" spans="1:9" s="77" customFormat="1" ht="26.4">
      <c r="A1885" s="1957"/>
      <c r="B1885" s="332"/>
      <c r="C1885" s="333"/>
      <c r="D1885" s="334"/>
      <c r="E1885" s="185" t="s">
        <v>49</v>
      </c>
      <c r="F1885" s="673">
        <v>211154</v>
      </c>
      <c r="G1885" s="165"/>
      <c r="H1885" s="948"/>
      <c r="I1885" s="86"/>
    </row>
    <row r="1886" spans="1:9" s="77" customFormat="1">
      <c r="A1886" s="1957"/>
      <c r="B1886" s="332"/>
      <c r="C1886" s="333"/>
      <c r="D1886" s="334"/>
      <c r="E1886" s="196" t="s">
        <v>38</v>
      </c>
      <c r="F1886" s="673">
        <v>211154</v>
      </c>
      <c r="G1886" s="165"/>
      <c r="H1886" s="948"/>
      <c r="I1886" s="86"/>
    </row>
    <row r="1887" spans="1:9" s="77" customFormat="1">
      <c r="A1887" s="1957"/>
      <c r="B1887" s="332"/>
      <c r="C1887" s="333"/>
      <c r="D1887" s="334"/>
      <c r="E1887" s="185" t="s">
        <v>19</v>
      </c>
      <c r="F1887" s="673">
        <v>9980586</v>
      </c>
      <c r="G1887" s="165">
        <v>4917702</v>
      </c>
      <c r="H1887" s="948"/>
      <c r="I1887" s="86"/>
    </row>
    <row r="1888" spans="1:9" s="77" customFormat="1" ht="26.4">
      <c r="A1888" s="1957"/>
      <c r="B1888" s="332"/>
      <c r="C1888" s="333"/>
      <c r="D1888" s="334"/>
      <c r="E1888" s="196" t="s">
        <v>51</v>
      </c>
      <c r="F1888" s="673">
        <v>5928947</v>
      </c>
      <c r="G1888" s="165">
        <v>4917702</v>
      </c>
      <c r="H1888" s="948"/>
      <c r="I1888" s="86"/>
    </row>
    <row r="1889" spans="1:9" s="77" customFormat="1" ht="52.8">
      <c r="A1889" s="1957"/>
      <c r="B1889" s="332"/>
      <c r="C1889" s="333"/>
      <c r="D1889" s="334"/>
      <c r="E1889" s="197" t="s">
        <v>67</v>
      </c>
      <c r="F1889" s="673">
        <v>137001</v>
      </c>
      <c r="G1889" s="165"/>
      <c r="H1889" s="948"/>
      <c r="I1889" s="86"/>
    </row>
    <row r="1890" spans="1:9" s="77" customFormat="1" ht="39.6">
      <c r="A1890" s="1957"/>
      <c r="B1890" s="332"/>
      <c r="C1890" s="333"/>
      <c r="D1890" s="334"/>
      <c r="E1890" s="197" t="s">
        <v>191</v>
      </c>
      <c r="F1890" s="673">
        <v>5791946</v>
      </c>
      <c r="G1890" s="165">
        <v>4917702</v>
      </c>
      <c r="H1890" s="948"/>
      <c r="I1890" s="86"/>
    </row>
    <row r="1891" spans="1:9" s="77" customFormat="1" ht="26.4">
      <c r="A1891" s="1957"/>
      <c r="B1891" s="332"/>
      <c r="C1891" s="333"/>
      <c r="D1891" s="334"/>
      <c r="E1891" s="196" t="s">
        <v>79</v>
      </c>
      <c r="F1891" s="673">
        <v>4051639</v>
      </c>
      <c r="G1891" s="165"/>
      <c r="H1891" s="948"/>
      <c r="I1891" s="86"/>
    </row>
    <row r="1892" spans="1:9" s="77" customFormat="1">
      <c r="A1892" s="1957"/>
      <c r="B1892" s="332"/>
      <c r="C1892" s="333"/>
      <c r="D1892" s="334"/>
      <c r="E1892" s="184" t="s">
        <v>3</v>
      </c>
      <c r="F1892" s="673">
        <v>15896812</v>
      </c>
      <c r="G1892" s="165"/>
      <c r="H1892" s="948"/>
      <c r="I1892" s="86"/>
    </row>
    <row r="1893" spans="1:9" s="77" customFormat="1">
      <c r="A1893" s="1957"/>
      <c r="B1893" s="332"/>
      <c r="C1893" s="333"/>
      <c r="D1893" s="334"/>
      <c r="E1893" s="185" t="s">
        <v>20</v>
      </c>
      <c r="F1893" s="673">
        <v>181373</v>
      </c>
      <c r="G1893" s="165"/>
      <c r="H1893" s="948"/>
      <c r="I1893" s="86"/>
    </row>
    <row r="1894" spans="1:9" s="77" customFormat="1">
      <c r="A1894" s="1957"/>
      <c r="B1894" s="332"/>
      <c r="C1894" s="333"/>
      <c r="D1894" s="334"/>
      <c r="E1894" s="185" t="s">
        <v>55</v>
      </c>
      <c r="F1894" s="673">
        <v>15715439</v>
      </c>
      <c r="G1894" s="165"/>
      <c r="H1894" s="948"/>
      <c r="I1894" s="86"/>
    </row>
    <row r="1895" spans="1:9" s="77" customFormat="1" ht="26.4">
      <c r="A1895" s="1957"/>
      <c r="B1895" s="332"/>
      <c r="C1895" s="333"/>
      <c r="D1895" s="334"/>
      <c r="E1895" s="196" t="s">
        <v>56</v>
      </c>
      <c r="F1895" s="673">
        <v>13416370</v>
      </c>
      <c r="G1895" s="165"/>
      <c r="H1895" s="948"/>
      <c r="I1895" s="86"/>
    </row>
    <row r="1896" spans="1:9" s="77" customFormat="1" ht="52.8">
      <c r="A1896" s="1957"/>
      <c r="B1896" s="332"/>
      <c r="C1896" s="333"/>
      <c r="D1896" s="334"/>
      <c r="E1896" s="197" t="s">
        <v>194</v>
      </c>
      <c r="F1896" s="673">
        <v>13416370</v>
      </c>
      <c r="G1896" s="165"/>
      <c r="H1896" s="948"/>
      <c r="I1896" s="86"/>
    </row>
    <row r="1897" spans="1:9" s="77" customFormat="1" ht="27" thickBot="1">
      <c r="A1897" s="1957"/>
      <c r="B1897" s="255"/>
      <c r="C1897" s="256"/>
      <c r="D1897" s="1255"/>
      <c r="E1897" s="372" t="s">
        <v>121</v>
      </c>
      <c r="F1897" s="600">
        <v>2299069</v>
      </c>
      <c r="G1897" s="998"/>
      <c r="H1897" s="948"/>
      <c r="I1897" s="86"/>
    </row>
    <row r="1898" spans="1:9" s="77" customFormat="1" ht="277.5" customHeight="1" thickBot="1">
      <c r="A1898" s="87"/>
      <c r="B1898" s="3791" t="s">
        <v>472</v>
      </c>
      <c r="C1898" s="3792"/>
      <c r="D1898" s="3792"/>
      <c r="E1898" s="3792"/>
      <c r="F1898" s="3792"/>
      <c r="G1898" s="3793"/>
      <c r="H1898" s="948"/>
      <c r="I1898" s="86"/>
    </row>
    <row r="1899" spans="1:9" s="77" customFormat="1">
      <c r="A1899" s="87"/>
      <c r="B1899" s="348"/>
      <c r="C1899" s="348"/>
      <c r="D1899" s="348"/>
      <c r="E1899" s="348"/>
      <c r="F1899" s="371"/>
      <c r="G1899" s="371"/>
      <c r="H1899" s="948"/>
      <c r="I1899" s="86"/>
    </row>
    <row r="1900" spans="1:9" s="77" customFormat="1">
      <c r="A1900" s="252"/>
      <c r="B1900" s="128" t="s">
        <v>187</v>
      </c>
      <c r="C1900" s="561"/>
      <c r="D1900" s="561"/>
      <c r="E1900" s="561"/>
      <c r="F1900" s="1531"/>
      <c r="G1900" s="1531"/>
      <c r="H1900" s="948"/>
      <c r="I1900" s="86"/>
    </row>
    <row r="1901" spans="1:9" s="77" customFormat="1" ht="13.8" thickBot="1">
      <c r="A1901" s="252"/>
      <c r="B1901" s="561"/>
      <c r="C1901" s="561"/>
      <c r="D1901" s="561"/>
      <c r="E1901" s="561"/>
      <c r="F1901" s="1531"/>
      <c r="G1901" s="1531"/>
      <c r="H1901" s="948"/>
      <c r="I1901" s="86"/>
    </row>
    <row r="1902" spans="1:9" s="77" customFormat="1" ht="13.8">
      <c r="A1902" s="1967">
        <f>A1775+1</f>
        <v>95</v>
      </c>
      <c r="B1902" s="589" t="s">
        <v>26</v>
      </c>
      <c r="C1902" s="191"/>
      <c r="D1902" s="192"/>
      <c r="E1902" s="561"/>
      <c r="F1902" s="1531"/>
      <c r="G1902" s="1531"/>
      <c r="H1902" s="75" t="s">
        <v>33</v>
      </c>
      <c r="I1902" s="86"/>
    </row>
    <row r="1903" spans="1:9" s="77" customFormat="1">
      <c r="A1903" s="87"/>
      <c r="B1903" s="163" t="s">
        <v>22</v>
      </c>
      <c r="C1903" s="612"/>
      <c r="D1903" s="193"/>
      <c r="E1903" s="561"/>
      <c r="F1903" s="1531"/>
      <c r="G1903" s="1531"/>
      <c r="H1903" s="948"/>
      <c r="I1903" s="86"/>
    </row>
    <row r="1904" spans="1:9" s="77" customFormat="1" ht="39.6">
      <c r="A1904" s="87"/>
      <c r="B1904" s="320" t="s">
        <v>473</v>
      </c>
      <c r="C1904" s="1519"/>
      <c r="D1904" s="321"/>
      <c r="E1904" s="561"/>
      <c r="F1904" s="1531"/>
      <c r="G1904" s="1531"/>
      <c r="H1904" s="948"/>
      <c r="I1904" s="86"/>
    </row>
    <row r="1905" spans="1:9" s="77" customFormat="1">
      <c r="A1905" s="87"/>
      <c r="B1905" s="1655" t="s">
        <v>4</v>
      </c>
      <c r="C1905" s="1170">
        <v>1552670</v>
      </c>
      <c r="D1905" s="1171">
        <v>601675</v>
      </c>
      <c r="E1905" s="561"/>
      <c r="F1905" s="1646"/>
      <c r="G1905" s="1531"/>
      <c r="H1905" s="948"/>
      <c r="I1905" s="86"/>
    </row>
    <row r="1906" spans="1:9" s="77" customFormat="1" ht="41.25" customHeight="1">
      <c r="A1906" s="87"/>
      <c r="B1906" s="694" t="s">
        <v>34</v>
      </c>
      <c r="C1906" s="1180"/>
      <c r="D1906" s="267">
        <v>175648</v>
      </c>
      <c r="F1906" s="1646"/>
      <c r="G1906" s="1531"/>
      <c r="H1906" s="948"/>
      <c r="I1906" s="86"/>
    </row>
    <row r="1907" spans="1:9" s="77" customFormat="1">
      <c r="A1907" s="87"/>
      <c r="B1907" s="694" t="s">
        <v>65</v>
      </c>
      <c r="C1907" s="1180">
        <v>414908</v>
      </c>
      <c r="D1907" s="1181">
        <v>0</v>
      </c>
      <c r="E1907" s="561"/>
      <c r="F1907" s="1646"/>
      <c r="G1907" s="1531"/>
      <c r="H1907" s="948"/>
      <c r="I1907" s="86"/>
    </row>
    <row r="1908" spans="1:9" s="77" customFormat="1">
      <c r="A1908" s="87"/>
      <c r="B1908" s="694" t="s">
        <v>474</v>
      </c>
      <c r="C1908" s="1180">
        <v>414908</v>
      </c>
      <c r="D1908" s="151"/>
      <c r="E1908" s="561"/>
      <c r="F1908" s="1646"/>
      <c r="G1908" s="1531"/>
      <c r="H1908" s="948"/>
      <c r="I1908" s="86"/>
    </row>
    <row r="1909" spans="1:9" s="77" customFormat="1">
      <c r="A1909" s="87"/>
      <c r="B1909" s="1758" t="s">
        <v>7</v>
      </c>
      <c r="C1909" s="1170">
        <v>1137762</v>
      </c>
      <c r="D1909" s="1171">
        <v>426027</v>
      </c>
      <c r="E1909" s="561"/>
      <c r="F1909" s="1646"/>
      <c r="G1909" s="1531"/>
      <c r="H1909" s="948"/>
      <c r="I1909" s="86"/>
    </row>
    <row r="1910" spans="1:9" s="77" customFormat="1" ht="26.4">
      <c r="A1910" s="87"/>
      <c r="B1910" s="694" t="s">
        <v>71</v>
      </c>
      <c r="C1910" s="1180">
        <v>1137762</v>
      </c>
      <c r="D1910" s="1181">
        <v>426027</v>
      </c>
      <c r="E1910" s="561"/>
      <c r="F1910" s="1646"/>
      <c r="G1910" s="1531"/>
      <c r="H1910" s="948"/>
      <c r="I1910" s="86"/>
    </row>
    <row r="1911" spans="1:9" s="77" customFormat="1" ht="39.6">
      <c r="A1911" s="87"/>
      <c r="B1911" s="694" t="s">
        <v>72</v>
      </c>
      <c r="C1911" s="1180">
        <v>1137762</v>
      </c>
      <c r="D1911" s="1181">
        <v>426027</v>
      </c>
      <c r="E1911" s="561"/>
      <c r="F1911" s="1646"/>
      <c r="G1911" s="1531"/>
      <c r="H1911" s="948"/>
      <c r="I1911" s="86"/>
    </row>
    <row r="1912" spans="1:9" s="77" customFormat="1" ht="52.8">
      <c r="A1912" s="87"/>
      <c r="B1912" s="694" t="s">
        <v>114</v>
      </c>
      <c r="C1912" s="1180">
        <v>959207</v>
      </c>
      <c r="D1912" s="151"/>
      <c r="E1912" s="561"/>
      <c r="F1912" s="1646"/>
      <c r="G1912" s="1531"/>
      <c r="H1912" s="948"/>
      <c r="I1912" s="86"/>
    </row>
    <row r="1913" spans="1:9" s="77" customFormat="1" ht="79.2">
      <c r="A1913" s="87"/>
      <c r="B1913" s="1759" t="s">
        <v>475</v>
      </c>
      <c r="C1913" s="1170"/>
      <c r="D1913" s="151">
        <v>426027</v>
      </c>
      <c r="F1913" s="1646"/>
      <c r="G1913" s="1531"/>
      <c r="H1913" s="948"/>
      <c r="I1913" s="86"/>
    </row>
    <row r="1914" spans="1:9" s="77" customFormat="1" ht="79.2">
      <c r="A1914" s="87"/>
      <c r="B1914" s="1759" t="s">
        <v>476</v>
      </c>
      <c r="C1914" s="1180">
        <v>178555</v>
      </c>
      <c r="D1914" s="151"/>
      <c r="E1914" s="561"/>
      <c r="F1914" s="1646"/>
      <c r="G1914" s="1531"/>
      <c r="H1914" s="948"/>
      <c r="I1914" s="86"/>
    </row>
    <row r="1915" spans="1:9" s="77" customFormat="1">
      <c r="A1915" s="87"/>
      <c r="B1915" s="1758" t="s">
        <v>28</v>
      </c>
      <c r="C1915" s="1170">
        <v>1552670</v>
      </c>
      <c r="D1915" s="1171">
        <v>601675</v>
      </c>
      <c r="E1915" s="561"/>
      <c r="F1915" s="1646"/>
      <c r="G1915" s="1531"/>
      <c r="H1915" s="948"/>
      <c r="I1915" s="86"/>
    </row>
    <row r="1916" spans="1:9" s="77" customFormat="1">
      <c r="A1916" s="87"/>
      <c r="B1916" s="1760" t="s">
        <v>2</v>
      </c>
      <c r="C1916" s="1180">
        <v>1552670</v>
      </c>
      <c r="D1916" s="1181">
        <v>601675</v>
      </c>
      <c r="E1916" s="561"/>
      <c r="F1916" s="1646"/>
      <c r="G1916" s="1531"/>
      <c r="H1916" s="948"/>
      <c r="I1916" s="86"/>
    </row>
    <row r="1917" spans="1:9" s="77" customFormat="1">
      <c r="A1917" s="87"/>
      <c r="B1917" s="1761" t="s">
        <v>16</v>
      </c>
      <c r="C1917" s="1180">
        <v>1137762</v>
      </c>
      <c r="D1917" s="1181">
        <v>601675</v>
      </c>
      <c r="E1917" s="561"/>
      <c r="F1917" s="1646"/>
      <c r="G1917" s="1531"/>
      <c r="H1917" s="948"/>
      <c r="I1917" s="86"/>
    </row>
    <row r="1918" spans="1:9" s="77" customFormat="1">
      <c r="A1918" s="87"/>
      <c r="B1918" s="1762" t="s">
        <v>17</v>
      </c>
      <c r="C1918" s="1173">
        <v>1137762</v>
      </c>
      <c r="D1918" s="165">
        <v>601675</v>
      </c>
      <c r="E1918" s="561"/>
      <c r="F1918" s="1646"/>
      <c r="G1918" s="1531"/>
      <c r="H1918" s="948"/>
      <c r="I1918" s="86"/>
    </row>
    <row r="1919" spans="1:9" s="77" customFormat="1">
      <c r="A1919" s="87"/>
      <c r="B1919" s="1763" t="s">
        <v>142</v>
      </c>
      <c r="C1919" s="1180">
        <v>414908</v>
      </c>
      <c r="D1919" s="1181">
        <v>0</v>
      </c>
      <c r="E1919" s="561"/>
      <c r="F1919" s="1646"/>
      <c r="G1919" s="1531"/>
      <c r="H1919" s="948"/>
      <c r="I1919" s="86"/>
    </row>
    <row r="1920" spans="1:9" s="77" customFormat="1">
      <c r="A1920" s="87"/>
      <c r="B1920" s="1763" t="s">
        <v>477</v>
      </c>
      <c r="C1920" s="1180">
        <v>414908</v>
      </c>
      <c r="D1920" s="207"/>
      <c r="E1920" s="561"/>
      <c r="F1920" s="1646"/>
      <c r="G1920" s="1531"/>
      <c r="H1920" s="948"/>
      <c r="I1920" s="86"/>
    </row>
    <row r="1921" spans="1:9" s="77" customFormat="1">
      <c r="A1921" s="87"/>
      <c r="B1921" s="163" t="s">
        <v>54</v>
      </c>
      <c r="C1921" s="612"/>
      <c r="D1921" s="193"/>
      <c r="E1921" s="561"/>
      <c r="F1921" s="1646"/>
      <c r="G1921" s="1531"/>
      <c r="H1921" s="948"/>
      <c r="I1921" s="86"/>
    </row>
    <row r="1922" spans="1:9" s="77" customFormat="1">
      <c r="A1922" s="87"/>
      <c r="B1922" s="1074" t="s">
        <v>225</v>
      </c>
      <c r="C1922" s="612"/>
      <c r="D1922" s="193"/>
      <c r="E1922" s="561"/>
      <c r="F1922" s="1531"/>
      <c r="G1922" s="1531"/>
      <c r="H1922" s="948"/>
      <c r="I1922" s="86"/>
    </row>
    <row r="1923" spans="1:9" s="77" customFormat="1" ht="39.6">
      <c r="A1923" s="87"/>
      <c r="B1923" s="1074" t="s">
        <v>478</v>
      </c>
      <c r="C1923" s="612"/>
      <c r="D1923" s="193"/>
      <c r="E1923" s="561"/>
      <c r="F1923" s="1531"/>
      <c r="G1923" s="1531"/>
      <c r="H1923" s="948"/>
      <c r="I1923" s="86"/>
    </row>
    <row r="1924" spans="1:9" s="77" customFormat="1">
      <c r="A1924" s="87"/>
      <c r="B1924" s="1764" t="s">
        <v>479</v>
      </c>
      <c r="C1924" s="1765"/>
      <c r="D1924" s="441"/>
      <c r="E1924" s="561"/>
      <c r="F1924" s="1531"/>
      <c r="G1924" s="1531"/>
      <c r="H1924" s="948"/>
      <c r="I1924" s="86"/>
    </row>
    <row r="1925" spans="1:9" s="77" customFormat="1">
      <c r="A1925" s="87"/>
      <c r="B1925" s="1655" t="s">
        <v>4</v>
      </c>
      <c r="C1925" s="1170">
        <v>1552670</v>
      </c>
      <c r="D1925" s="1171">
        <v>601675</v>
      </c>
      <c r="E1925" s="561"/>
      <c r="F1925" s="1646"/>
      <c r="G1925" s="1531"/>
      <c r="H1925" s="948"/>
      <c r="I1925" s="86"/>
    </row>
    <row r="1926" spans="1:9" s="77" customFormat="1">
      <c r="A1926" s="87"/>
      <c r="B1926" s="694" t="s">
        <v>34</v>
      </c>
      <c r="C1926" s="1180"/>
      <c r="D1926" s="151">
        <v>175648</v>
      </c>
      <c r="F1926" s="1646"/>
      <c r="G1926" s="1531"/>
      <c r="H1926" s="948"/>
      <c r="I1926" s="86"/>
    </row>
    <row r="1927" spans="1:9" s="77" customFormat="1">
      <c r="A1927" s="87"/>
      <c r="B1927" s="694" t="s">
        <v>65</v>
      </c>
      <c r="C1927" s="1180">
        <v>414908</v>
      </c>
      <c r="D1927" s="1181">
        <v>0</v>
      </c>
      <c r="E1927" s="561"/>
      <c r="F1927" s="1646"/>
      <c r="G1927" s="1531"/>
      <c r="H1927" s="948"/>
      <c r="I1927" s="86"/>
    </row>
    <row r="1928" spans="1:9" s="77" customFormat="1">
      <c r="A1928" s="87"/>
      <c r="B1928" s="694" t="s">
        <v>474</v>
      </c>
      <c r="C1928" s="1180">
        <v>414908</v>
      </c>
      <c r="D1928" s="151"/>
      <c r="E1928" s="561"/>
      <c r="F1928" s="1646"/>
      <c r="G1928" s="1531"/>
      <c r="H1928" s="948"/>
      <c r="I1928" s="86"/>
    </row>
    <row r="1929" spans="1:9" s="77" customFormat="1">
      <c r="A1929" s="87"/>
      <c r="B1929" s="1758" t="s">
        <v>7</v>
      </c>
      <c r="C1929" s="1170">
        <v>1137762</v>
      </c>
      <c r="D1929" s="1171">
        <v>426027</v>
      </c>
      <c r="E1929" s="561"/>
      <c r="F1929" s="1646"/>
      <c r="G1929" s="1531"/>
      <c r="H1929" s="948"/>
      <c r="I1929" s="86"/>
    </row>
    <row r="1930" spans="1:9" s="77" customFormat="1" ht="26.4">
      <c r="A1930" s="87"/>
      <c r="B1930" s="694" t="s">
        <v>71</v>
      </c>
      <c r="C1930" s="1180">
        <v>1137762</v>
      </c>
      <c r="D1930" s="1181">
        <v>426027</v>
      </c>
      <c r="E1930" s="561"/>
      <c r="F1930" s="1646"/>
      <c r="G1930" s="1531"/>
      <c r="H1930" s="948"/>
      <c r="I1930" s="86"/>
    </row>
    <row r="1931" spans="1:9" s="77" customFormat="1" ht="39.6">
      <c r="A1931" s="87"/>
      <c r="B1931" s="694" t="s">
        <v>72</v>
      </c>
      <c r="C1931" s="1180">
        <v>1137762</v>
      </c>
      <c r="D1931" s="1181">
        <v>426027</v>
      </c>
      <c r="E1931" s="561"/>
      <c r="F1931" s="1646"/>
      <c r="G1931" s="1531"/>
      <c r="H1931" s="948"/>
      <c r="I1931" s="86"/>
    </row>
    <row r="1932" spans="1:9" s="77" customFormat="1" ht="52.8">
      <c r="A1932" s="87"/>
      <c r="B1932" s="694" t="s">
        <v>114</v>
      </c>
      <c r="C1932" s="1180">
        <v>959207</v>
      </c>
      <c r="D1932" s="151"/>
      <c r="E1932" s="561"/>
      <c r="F1932" s="1646"/>
      <c r="G1932" s="1531"/>
      <c r="H1932" s="948"/>
      <c r="I1932" s="86"/>
    </row>
    <row r="1933" spans="1:9" s="77" customFormat="1" ht="79.2">
      <c r="A1933" s="87"/>
      <c r="B1933" s="1759" t="s">
        <v>475</v>
      </c>
      <c r="C1933" s="1170"/>
      <c r="D1933" s="267">
        <v>426027</v>
      </c>
      <c r="F1933" s="1646"/>
      <c r="G1933" s="1531"/>
      <c r="H1933" s="948"/>
      <c r="I1933" s="86"/>
    </row>
    <row r="1934" spans="1:9" s="77" customFormat="1" ht="79.2">
      <c r="A1934" s="87"/>
      <c r="B1934" s="1759" t="s">
        <v>476</v>
      </c>
      <c r="C1934" s="1180">
        <v>178555</v>
      </c>
      <c r="D1934" s="151"/>
      <c r="E1934" s="561"/>
      <c r="F1934" s="1646"/>
      <c r="G1934" s="1531"/>
      <c r="H1934" s="948"/>
      <c r="I1934" s="86"/>
    </row>
    <row r="1935" spans="1:9" s="77" customFormat="1">
      <c r="A1935" s="87"/>
      <c r="B1935" s="1758" t="s">
        <v>28</v>
      </c>
      <c r="C1935" s="1170">
        <v>1552670</v>
      </c>
      <c r="D1935" s="1171">
        <v>601675</v>
      </c>
      <c r="E1935" s="561"/>
      <c r="F1935" s="1646"/>
      <c r="G1935" s="1531"/>
      <c r="H1935" s="948"/>
      <c r="I1935" s="86"/>
    </row>
    <row r="1936" spans="1:9" s="77" customFormat="1">
      <c r="A1936" s="87"/>
      <c r="B1936" s="1766" t="s">
        <v>2</v>
      </c>
      <c r="C1936" s="1180">
        <v>1552670</v>
      </c>
      <c r="D1936" s="1181">
        <v>601675</v>
      </c>
      <c r="E1936" s="561"/>
      <c r="F1936" s="1646"/>
      <c r="G1936" s="1531"/>
      <c r="H1936" s="948"/>
      <c r="I1936" s="86"/>
    </row>
    <row r="1937" spans="1:9" s="77" customFormat="1">
      <c r="A1937" s="87"/>
      <c r="B1937" s="1761" t="s">
        <v>16</v>
      </c>
      <c r="C1937" s="1170">
        <v>1137762</v>
      </c>
      <c r="D1937" s="1171">
        <v>601675</v>
      </c>
      <c r="E1937" s="561"/>
      <c r="F1937" s="1646"/>
      <c r="G1937" s="1531"/>
      <c r="H1937" s="948"/>
      <c r="I1937" s="86"/>
    </row>
    <row r="1938" spans="1:9" s="77" customFormat="1">
      <c r="A1938" s="87"/>
      <c r="B1938" s="1767" t="s">
        <v>17</v>
      </c>
      <c r="C1938" s="1180">
        <v>1137762</v>
      </c>
      <c r="D1938" s="165">
        <v>601675</v>
      </c>
      <c r="E1938" s="561"/>
      <c r="F1938" s="1646"/>
      <c r="G1938" s="1531"/>
      <c r="H1938" s="948"/>
      <c r="I1938" s="86"/>
    </row>
    <row r="1939" spans="1:9" s="77" customFormat="1">
      <c r="A1939" s="87"/>
      <c r="B1939" s="1763" t="s">
        <v>142</v>
      </c>
      <c r="C1939" s="1180">
        <v>414908</v>
      </c>
      <c r="D1939" s="1181">
        <v>0</v>
      </c>
      <c r="E1939" s="561"/>
      <c r="F1939" s="1646"/>
      <c r="G1939" s="1531"/>
      <c r="H1939" s="948"/>
      <c r="I1939" s="86"/>
    </row>
    <row r="1940" spans="1:9" s="77" customFormat="1" ht="38.25" customHeight="1" thickBot="1">
      <c r="A1940" s="87"/>
      <c r="B1940" s="1768" t="s">
        <v>477</v>
      </c>
      <c r="C1940" s="1769">
        <v>414908</v>
      </c>
      <c r="D1940" s="1140"/>
      <c r="E1940" s="561"/>
      <c r="F1940" s="1646"/>
      <c r="G1940" s="1531"/>
      <c r="H1940" s="948"/>
      <c r="I1940" s="86"/>
    </row>
    <row r="1941" spans="1:9" s="77" customFormat="1" ht="65.400000000000006" customHeight="1" thickBot="1">
      <c r="A1941" s="87"/>
      <c r="B1941" s="3723" t="s">
        <v>480</v>
      </c>
      <c r="C1941" s="3724"/>
      <c r="D1941" s="3725"/>
      <c r="E1941" s="561"/>
      <c r="F1941" s="1531"/>
      <c r="G1941" s="1531"/>
      <c r="H1941" s="948"/>
      <c r="I1941" s="86"/>
    </row>
    <row r="1942" spans="1:9" s="77" customFormat="1">
      <c r="A1942" s="1957"/>
      <c r="B1942" s="561"/>
      <c r="C1942" s="561"/>
      <c r="D1942" s="561"/>
      <c r="E1942" s="561"/>
      <c r="F1942" s="1531"/>
      <c r="G1942" s="1531"/>
      <c r="H1942" s="948"/>
      <c r="I1942" s="86"/>
    </row>
    <row r="1943" spans="1:9" s="77" customFormat="1">
      <c r="A1943" s="252"/>
      <c r="B1943" s="3775" t="s">
        <v>399</v>
      </c>
      <c r="C1943" s="3775"/>
      <c r="D1943" s="3775"/>
      <c r="E1943" s="561"/>
      <c r="F1943" s="1531"/>
      <c r="G1943" s="1531"/>
      <c r="H1943" s="948"/>
      <c r="I1943" s="86"/>
    </row>
    <row r="1944" spans="1:9" s="77" customFormat="1" ht="13.8" thickBot="1">
      <c r="A1944" s="252"/>
      <c r="B1944" s="561"/>
      <c r="C1944" s="561"/>
      <c r="D1944" s="561"/>
      <c r="E1944" s="561"/>
      <c r="F1944" s="1531"/>
      <c r="G1944" s="1531"/>
      <c r="H1944" s="948"/>
      <c r="I1944" s="86"/>
    </row>
    <row r="1945" spans="1:9" s="77" customFormat="1">
      <c r="A1945" s="252">
        <f>A1902</f>
        <v>95</v>
      </c>
      <c r="B1945" s="466" t="s">
        <v>149</v>
      </c>
      <c r="C1945" s="201"/>
      <c r="D1945" s="202"/>
      <c r="E1945" s="561"/>
      <c r="F1945" s="1531"/>
      <c r="G1945" s="1531"/>
      <c r="H1945" s="948"/>
      <c r="I1945" s="86"/>
    </row>
    <row r="1946" spans="1:9" s="77" customFormat="1">
      <c r="A1946" s="87"/>
      <c r="B1946" s="163" t="s">
        <v>82</v>
      </c>
      <c r="C1946" s="225"/>
      <c r="D1946" s="213"/>
      <c r="E1946" s="561"/>
      <c r="F1946" s="1531"/>
      <c r="G1946" s="1531"/>
      <c r="H1946" s="75" t="s">
        <v>33</v>
      </c>
      <c r="I1946" s="86"/>
    </row>
    <row r="1947" spans="1:9" s="77" customFormat="1" ht="26.4">
      <c r="A1947" s="87"/>
      <c r="B1947" s="393" t="s">
        <v>86</v>
      </c>
      <c r="C1947" s="682"/>
      <c r="D1947" s="226"/>
      <c r="E1947" s="561"/>
      <c r="F1947" s="1531"/>
      <c r="G1947" s="1531"/>
      <c r="H1947" s="948"/>
      <c r="I1947" s="86"/>
    </row>
    <row r="1948" spans="1:9" s="77" customFormat="1">
      <c r="A1948" s="87"/>
      <c r="B1948" s="164" t="s">
        <v>87</v>
      </c>
      <c r="C1948" s="698"/>
      <c r="D1948" s="259"/>
      <c r="E1948" s="561"/>
      <c r="F1948" s="1531"/>
      <c r="G1948" s="1531"/>
      <c r="H1948" s="948"/>
      <c r="I1948" s="86"/>
    </row>
    <row r="1949" spans="1:9" s="77" customFormat="1">
      <c r="A1949" s="87"/>
      <c r="B1949" s="183" t="s">
        <v>4</v>
      </c>
      <c r="C1949" s="984">
        <v>92941575</v>
      </c>
      <c r="D1949" s="337">
        <v>601675</v>
      </c>
      <c r="E1949" s="561"/>
      <c r="F1949" s="1646"/>
      <c r="G1949" s="1531"/>
      <c r="H1949" s="948"/>
      <c r="I1949" s="86"/>
    </row>
    <row r="1950" spans="1:9" s="77" customFormat="1">
      <c r="A1950" s="87"/>
      <c r="B1950" s="699" t="s">
        <v>5</v>
      </c>
      <c r="C1950" s="1571">
        <v>7114</v>
      </c>
      <c r="D1950" s="165">
        <v>175648</v>
      </c>
      <c r="E1950" s="561"/>
      <c r="F1950" s="1646"/>
      <c r="G1950" s="1531"/>
      <c r="H1950" s="948"/>
      <c r="I1950" s="86"/>
    </row>
    <row r="1951" spans="1:9" s="77" customFormat="1">
      <c r="A1951" s="87"/>
      <c r="B1951" s="184" t="s">
        <v>65</v>
      </c>
      <c r="C1951" s="1649">
        <v>850233</v>
      </c>
      <c r="D1951" s="165"/>
      <c r="E1951" s="561"/>
      <c r="F1951" s="1646"/>
      <c r="G1951" s="1531"/>
      <c r="H1951" s="948"/>
      <c r="I1951" s="86"/>
    </row>
    <row r="1952" spans="1:9" s="77" customFormat="1" ht="26.4">
      <c r="A1952" s="87"/>
      <c r="B1952" s="196" t="s">
        <v>6</v>
      </c>
      <c r="C1952" s="1649">
        <v>414908</v>
      </c>
      <c r="D1952" s="165"/>
      <c r="E1952" s="561"/>
      <c r="F1952" s="1646"/>
      <c r="G1952" s="1531"/>
      <c r="H1952" s="948"/>
      <c r="I1952" s="86"/>
    </row>
    <row r="1953" spans="1:9" s="77" customFormat="1">
      <c r="A1953" s="87"/>
      <c r="B1953" s="196" t="s">
        <v>7</v>
      </c>
      <c r="C1953" s="1649">
        <v>1186970</v>
      </c>
      <c r="D1953" s="753">
        <v>426027</v>
      </c>
      <c r="E1953" s="561"/>
      <c r="F1953" s="1646"/>
      <c r="G1953" s="1531"/>
      <c r="H1953" s="948"/>
      <c r="I1953" s="86"/>
    </row>
    <row r="1954" spans="1:9" s="77" customFormat="1">
      <c r="A1954" s="87"/>
      <c r="B1954" s="196" t="s">
        <v>8</v>
      </c>
      <c r="C1954" s="1649">
        <v>49208</v>
      </c>
      <c r="D1954" s="165"/>
      <c r="E1954" s="561"/>
      <c r="F1954" s="1646"/>
      <c r="G1954" s="1531"/>
      <c r="H1954" s="948"/>
      <c r="I1954" s="86"/>
    </row>
    <row r="1955" spans="1:9" s="77" customFormat="1">
      <c r="A1955" s="87"/>
      <c r="B1955" s="196" t="s">
        <v>9</v>
      </c>
      <c r="C1955" s="1649">
        <v>49208</v>
      </c>
      <c r="D1955" s="165"/>
      <c r="E1955" s="561"/>
      <c r="F1955" s="1646"/>
      <c r="G1955" s="1531"/>
      <c r="H1955" s="948"/>
      <c r="I1955" s="86"/>
    </row>
    <row r="1956" spans="1:9" s="77" customFormat="1" ht="26.4">
      <c r="A1956" s="87"/>
      <c r="B1956" s="196" t="s">
        <v>57</v>
      </c>
      <c r="C1956" s="1649">
        <v>49208</v>
      </c>
      <c r="D1956" s="165"/>
      <c r="E1956" s="561"/>
      <c r="F1956" s="1646"/>
      <c r="G1956" s="1531"/>
      <c r="H1956" s="948"/>
      <c r="I1956" s="86"/>
    </row>
    <row r="1957" spans="1:9" s="77" customFormat="1" ht="39.6">
      <c r="A1957" s="1957"/>
      <c r="B1957" s="196" t="s">
        <v>96</v>
      </c>
      <c r="C1957" s="1649">
        <v>10704</v>
      </c>
      <c r="D1957" s="165"/>
      <c r="E1957" s="561"/>
      <c r="F1957" s="1646"/>
      <c r="G1957" s="1531"/>
      <c r="H1957" s="948"/>
      <c r="I1957" s="86"/>
    </row>
    <row r="1958" spans="1:9" s="77" customFormat="1" ht="26.4">
      <c r="A1958" s="87"/>
      <c r="B1958" s="196" t="s">
        <v>126</v>
      </c>
      <c r="C1958" s="1649">
        <v>38504</v>
      </c>
      <c r="D1958" s="165"/>
      <c r="E1958" s="561"/>
      <c r="F1958" s="1646"/>
      <c r="G1958" s="1531"/>
      <c r="H1958" s="948"/>
      <c r="I1958" s="86"/>
    </row>
    <row r="1959" spans="1:9" s="77" customFormat="1" ht="26.4">
      <c r="A1959" s="87"/>
      <c r="B1959" s="196" t="s">
        <v>71</v>
      </c>
      <c r="C1959" s="1649">
        <v>1137762</v>
      </c>
      <c r="D1959" s="753">
        <v>426027</v>
      </c>
      <c r="E1959" s="561"/>
      <c r="F1959" s="1646"/>
      <c r="G1959" s="1531"/>
      <c r="H1959" s="948"/>
      <c r="I1959" s="86"/>
    </row>
    <row r="1960" spans="1:9" s="77" customFormat="1" ht="39.6">
      <c r="A1960" s="87"/>
      <c r="B1960" s="196" t="s">
        <v>72</v>
      </c>
      <c r="C1960" s="1649">
        <v>1137762</v>
      </c>
      <c r="D1960" s="753">
        <v>426027</v>
      </c>
      <c r="E1960" s="561"/>
      <c r="F1960" s="1646"/>
      <c r="G1960" s="1531"/>
      <c r="H1960" s="948"/>
      <c r="I1960" s="86"/>
    </row>
    <row r="1961" spans="1:9" s="77" customFormat="1" ht="52.8">
      <c r="A1961" s="1957"/>
      <c r="B1961" s="196" t="s">
        <v>114</v>
      </c>
      <c r="C1961" s="1649">
        <v>959207</v>
      </c>
      <c r="D1961" s="326"/>
      <c r="E1961" s="561"/>
      <c r="F1961" s="1646"/>
      <c r="G1961" s="1531"/>
      <c r="H1961" s="948"/>
      <c r="I1961" s="86"/>
    </row>
    <row r="1962" spans="1:9" s="77" customFormat="1" ht="92.4">
      <c r="A1962" s="1957"/>
      <c r="B1962" s="196" t="s">
        <v>216</v>
      </c>
      <c r="C1962" s="1649"/>
      <c r="D1962" s="151">
        <v>426027</v>
      </c>
      <c r="F1962" s="1646"/>
      <c r="G1962" s="1531"/>
      <c r="H1962" s="948"/>
      <c r="I1962" s="86"/>
    </row>
    <row r="1963" spans="1:9" s="77" customFormat="1" ht="92.4">
      <c r="A1963" s="1957"/>
      <c r="B1963" s="196" t="s">
        <v>193</v>
      </c>
      <c r="C1963" s="1649">
        <v>178555</v>
      </c>
      <c r="D1963" s="165"/>
      <c r="E1963" s="561"/>
      <c r="F1963" s="1646"/>
      <c r="G1963" s="1531"/>
      <c r="H1963" s="948"/>
      <c r="I1963" s="86"/>
    </row>
    <row r="1964" spans="1:9" s="77" customFormat="1">
      <c r="A1964" s="1957"/>
      <c r="B1964" s="184" t="s">
        <v>10</v>
      </c>
      <c r="C1964" s="1649">
        <v>90897258</v>
      </c>
      <c r="D1964" s="165">
        <v>0</v>
      </c>
      <c r="E1964" s="561"/>
      <c r="F1964" s="1646"/>
      <c r="G1964" s="1531"/>
      <c r="H1964" s="948"/>
      <c r="I1964" s="86"/>
    </row>
    <row r="1965" spans="1:9" s="77" customFormat="1" ht="26.4">
      <c r="A1965" s="1957"/>
      <c r="B1965" s="185" t="s">
        <v>11</v>
      </c>
      <c r="C1965" s="1649">
        <v>72542199</v>
      </c>
      <c r="D1965" s="165"/>
      <c r="E1965" s="561"/>
      <c r="F1965" s="1646"/>
      <c r="G1965" s="1531"/>
      <c r="H1965" s="948"/>
      <c r="I1965" s="86"/>
    </row>
    <row r="1966" spans="1:9" s="77" customFormat="1" ht="26.4">
      <c r="A1966" s="1957"/>
      <c r="B1966" s="185" t="s">
        <v>60</v>
      </c>
      <c r="C1966" s="1649">
        <v>18355059</v>
      </c>
      <c r="D1966" s="165"/>
      <c r="E1966" s="561"/>
      <c r="F1966" s="1646"/>
      <c r="G1966" s="1531"/>
      <c r="H1966" s="948"/>
      <c r="I1966" s="86"/>
    </row>
    <row r="1967" spans="1:9" s="77" customFormat="1">
      <c r="A1967" s="1957"/>
      <c r="B1967" s="183" t="s">
        <v>28</v>
      </c>
      <c r="C1967" s="984">
        <v>99059924</v>
      </c>
      <c r="D1967" s="337">
        <v>601675</v>
      </c>
      <c r="E1967" s="561"/>
      <c r="F1967" s="1646"/>
      <c r="G1967" s="1531"/>
      <c r="H1967" s="948"/>
      <c r="I1967" s="86"/>
    </row>
    <row r="1968" spans="1:9" s="77" customFormat="1">
      <c r="A1968" s="1957"/>
      <c r="B1968" s="184" t="s">
        <v>2</v>
      </c>
      <c r="C1968" s="1649">
        <v>47995030</v>
      </c>
      <c r="D1968" s="753">
        <v>601675</v>
      </c>
      <c r="E1968" s="561"/>
      <c r="F1968" s="1646"/>
      <c r="G1968" s="1531"/>
      <c r="H1968" s="948"/>
      <c r="I1968" s="86"/>
    </row>
    <row r="1969" spans="1:9" s="77" customFormat="1">
      <c r="A1969" s="1957"/>
      <c r="B1969" s="185" t="s">
        <v>12</v>
      </c>
      <c r="C1969" s="1649">
        <v>14121009</v>
      </c>
      <c r="D1969" s="753">
        <v>0</v>
      </c>
      <c r="E1969" s="561"/>
      <c r="F1969" s="1646"/>
      <c r="G1969" s="1531"/>
      <c r="H1969" s="948"/>
      <c r="I1969" s="86"/>
    </row>
    <row r="1970" spans="1:9" s="77" customFormat="1">
      <c r="A1970" s="1957"/>
      <c r="B1970" s="196" t="s">
        <v>37</v>
      </c>
      <c r="C1970" s="1649">
        <v>7595783</v>
      </c>
      <c r="D1970" s="165"/>
      <c r="E1970" s="561"/>
      <c r="F1970" s="1646"/>
      <c r="G1970" s="1531"/>
      <c r="H1970" s="948"/>
      <c r="I1970" s="86"/>
    </row>
    <row r="1971" spans="1:9" s="77" customFormat="1">
      <c r="A1971" s="1957"/>
      <c r="B1971" s="197" t="s">
        <v>35</v>
      </c>
      <c r="C1971" s="1649">
        <v>5986386</v>
      </c>
      <c r="D1971" s="165"/>
      <c r="E1971" s="561"/>
      <c r="F1971" s="1646"/>
      <c r="G1971" s="1531"/>
      <c r="H1971" s="948"/>
      <c r="I1971" s="86"/>
    </row>
    <row r="1972" spans="1:9" s="77" customFormat="1">
      <c r="A1972" s="1957"/>
      <c r="B1972" s="196" t="s">
        <v>15</v>
      </c>
      <c r="C1972" s="1649">
        <v>6525226</v>
      </c>
      <c r="D1972" s="165"/>
      <c r="E1972" s="561"/>
      <c r="F1972" s="1646"/>
      <c r="G1972" s="1531"/>
      <c r="H1972" s="948"/>
      <c r="I1972" s="86"/>
    </row>
    <row r="1973" spans="1:9" s="77" customFormat="1">
      <c r="A1973" s="1957"/>
      <c r="B1973" s="185" t="s">
        <v>16</v>
      </c>
      <c r="C1973" s="1649">
        <v>13139470</v>
      </c>
      <c r="D1973" s="753">
        <v>601675</v>
      </c>
      <c r="E1973" s="561"/>
      <c r="F1973" s="1646"/>
      <c r="G1973" s="1531"/>
      <c r="H1973" s="948"/>
      <c r="I1973" s="86"/>
    </row>
    <row r="1974" spans="1:9" s="77" customFormat="1">
      <c r="A1974" s="1957"/>
      <c r="B1974" s="196" t="s">
        <v>17</v>
      </c>
      <c r="C1974" s="1649">
        <v>12100774</v>
      </c>
      <c r="D1974" s="165">
        <v>601675</v>
      </c>
      <c r="E1974" s="561"/>
      <c r="F1974" s="1646"/>
      <c r="G1974" s="1531"/>
      <c r="H1974" s="948"/>
      <c r="I1974" s="86"/>
    </row>
    <row r="1975" spans="1:9" s="77" customFormat="1">
      <c r="A1975" s="1957"/>
      <c r="B1975" s="196" t="s">
        <v>93</v>
      </c>
      <c r="C1975" s="1649">
        <v>1038696</v>
      </c>
      <c r="D1975" s="165"/>
      <c r="E1975" s="561"/>
      <c r="F1975" s="1646"/>
      <c r="G1975" s="1531"/>
      <c r="H1975" s="948"/>
      <c r="I1975" s="86"/>
    </row>
    <row r="1976" spans="1:9" s="77" customFormat="1" ht="26.4">
      <c r="A1976" s="1957"/>
      <c r="B1976" s="185" t="s">
        <v>49</v>
      </c>
      <c r="C1976" s="1649">
        <v>225383</v>
      </c>
      <c r="D1976" s="753">
        <v>0</v>
      </c>
      <c r="E1976" s="561"/>
      <c r="F1976" s="1646"/>
      <c r="G1976" s="1531"/>
      <c r="H1976" s="948"/>
      <c r="I1976" s="86"/>
    </row>
    <row r="1977" spans="1:9" s="77" customFormat="1">
      <c r="A1977" s="1957"/>
      <c r="B1977" s="196" t="s">
        <v>38</v>
      </c>
      <c r="C1977" s="1649">
        <v>225383</v>
      </c>
      <c r="D1977" s="165"/>
      <c r="E1977" s="561"/>
      <c r="F1977" s="1646"/>
      <c r="G1977" s="1531"/>
      <c r="H1977" s="948"/>
      <c r="I1977" s="86"/>
    </row>
    <row r="1978" spans="1:9" s="77" customFormat="1">
      <c r="A1978" s="1957"/>
      <c r="B1978" s="185" t="s">
        <v>19</v>
      </c>
      <c r="C1978" s="1649">
        <v>20509168</v>
      </c>
      <c r="D1978" s="753">
        <v>0</v>
      </c>
      <c r="E1978" s="561"/>
      <c r="F1978" s="1646"/>
      <c r="G1978" s="1531"/>
      <c r="H1978" s="948"/>
      <c r="I1978" s="86"/>
    </row>
    <row r="1979" spans="1:9" s="77" customFormat="1">
      <c r="A1979" s="1957"/>
      <c r="B1979" s="185" t="s">
        <v>84</v>
      </c>
      <c r="C1979" s="1649">
        <v>4756</v>
      </c>
      <c r="D1979" s="753">
        <v>0</v>
      </c>
      <c r="E1979" s="561"/>
      <c r="F1979" s="1646"/>
      <c r="G1979" s="1531"/>
      <c r="H1979" s="948"/>
      <c r="I1979" s="86"/>
    </row>
    <row r="1980" spans="1:9" s="77" customFormat="1" ht="26.4">
      <c r="A1980" s="1957"/>
      <c r="B1980" s="185" t="s">
        <v>85</v>
      </c>
      <c r="C1980" s="1649">
        <v>4756</v>
      </c>
      <c r="D1980" s="753">
        <v>0</v>
      </c>
      <c r="E1980" s="561"/>
      <c r="F1980" s="1646"/>
      <c r="G1980" s="1531"/>
      <c r="H1980" s="948"/>
      <c r="I1980" s="86"/>
    </row>
    <row r="1981" spans="1:9" s="77" customFormat="1" ht="39.6">
      <c r="A1981" s="1957"/>
      <c r="B1981" s="185" t="s">
        <v>148</v>
      </c>
      <c r="C1981" s="1649">
        <v>4756</v>
      </c>
      <c r="D1981" s="165"/>
      <c r="E1981" s="561"/>
      <c r="F1981" s="1646"/>
      <c r="G1981" s="1531"/>
      <c r="H1981" s="948"/>
      <c r="I1981" s="86"/>
    </row>
    <row r="1982" spans="1:9" s="77" customFormat="1" ht="26.4">
      <c r="A1982" s="1957"/>
      <c r="B1982" s="185" t="s">
        <v>51</v>
      </c>
      <c r="C1982" s="1649">
        <v>15426099</v>
      </c>
      <c r="D1982" s="753">
        <v>0</v>
      </c>
      <c r="E1982" s="561"/>
      <c r="F1982" s="1646"/>
      <c r="G1982" s="1531"/>
      <c r="H1982" s="948"/>
      <c r="I1982" s="86"/>
    </row>
    <row r="1983" spans="1:9" s="77" customFormat="1" ht="52.8">
      <c r="A1983" s="1957"/>
      <c r="B1983" s="185" t="s">
        <v>67</v>
      </c>
      <c r="C1983" s="1649">
        <v>1745340</v>
      </c>
      <c r="D1983" s="165"/>
      <c r="E1983" s="561"/>
      <c r="F1983" s="1646"/>
      <c r="G1983" s="1531"/>
      <c r="H1983" s="948"/>
      <c r="I1983" s="86"/>
    </row>
    <row r="1984" spans="1:9" s="77" customFormat="1" ht="39.6">
      <c r="A1984" s="1957"/>
      <c r="B1984" s="185" t="s">
        <v>53</v>
      </c>
      <c r="C1984" s="1649">
        <v>13680759</v>
      </c>
      <c r="D1984" s="165"/>
      <c r="E1984" s="561"/>
      <c r="F1984" s="1646"/>
      <c r="G1984" s="1531"/>
      <c r="H1984" s="948"/>
      <c r="I1984" s="86"/>
    </row>
    <row r="1985" spans="1:9" s="77" customFormat="1" ht="26.4">
      <c r="A1985" s="1957"/>
      <c r="B1985" s="196" t="s">
        <v>79</v>
      </c>
      <c r="C1985" s="1649">
        <v>5078313</v>
      </c>
      <c r="D1985" s="165"/>
      <c r="E1985" s="561"/>
      <c r="F1985" s="1646"/>
      <c r="G1985" s="1531"/>
      <c r="H1985" s="948"/>
      <c r="I1985" s="86"/>
    </row>
    <row r="1986" spans="1:9" s="77" customFormat="1">
      <c r="A1986" s="1957"/>
      <c r="B1986" s="184" t="s">
        <v>3</v>
      </c>
      <c r="C1986" s="1649">
        <v>51064894</v>
      </c>
      <c r="D1986" s="753"/>
      <c r="E1986" s="561"/>
      <c r="F1986" s="1646"/>
      <c r="G1986" s="1531"/>
      <c r="H1986" s="948"/>
      <c r="I1986" s="86"/>
    </row>
    <row r="1987" spans="1:9" s="77" customFormat="1">
      <c r="A1987" s="1957"/>
      <c r="B1987" s="185" t="s">
        <v>20</v>
      </c>
      <c r="C1987" s="1649">
        <v>12802355</v>
      </c>
      <c r="D1987" s="165"/>
      <c r="E1987" s="561"/>
      <c r="F1987" s="1646"/>
      <c r="G1987" s="1531"/>
      <c r="H1987" s="948"/>
      <c r="I1987" s="86"/>
    </row>
    <row r="1988" spans="1:9" s="77" customFormat="1">
      <c r="A1988" s="1957"/>
      <c r="B1988" s="185" t="s">
        <v>55</v>
      </c>
      <c r="C1988" s="1649">
        <v>38262539</v>
      </c>
      <c r="D1988" s="165"/>
      <c r="E1988" s="561"/>
      <c r="F1988" s="1646"/>
      <c r="G1988" s="1531"/>
      <c r="H1988" s="948"/>
      <c r="I1988" s="86"/>
    </row>
    <row r="1989" spans="1:9" s="77" customFormat="1" ht="26.4">
      <c r="A1989" s="1957"/>
      <c r="B1989" s="185" t="s">
        <v>56</v>
      </c>
      <c r="C1989" s="1649">
        <v>24570885</v>
      </c>
      <c r="D1989" s="165"/>
      <c r="E1989" s="561"/>
      <c r="F1989" s="1646"/>
      <c r="G1989" s="1531"/>
      <c r="H1989" s="948"/>
      <c r="I1989" s="86"/>
    </row>
    <row r="1990" spans="1:9" s="77" customFormat="1" ht="39.6">
      <c r="A1990" s="1957"/>
      <c r="B1990" s="185" t="s">
        <v>95</v>
      </c>
      <c r="C1990" s="1649">
        <v>24570885</v>
      </c>
      <c r="D1990" s="165"/>
      <c r="E1990" s="561"/>
      <c r="F1990" s="1646"/>
      <c r="G1990" s="1531"/>
      <c r="H1990" s="948"/>
      <c r="I1990" s="86"/>
    </row>
    <row r="1991" spans="1:9" s="77" customFormat="1" ht="26.4">
      <c r="A1991" s="1957"/>
      <c r="B1991" s="197" t="s">
        <v>121</v>
      </c>
      <c r="C1991" s="1649">
        <v>13691654</v>
      </c>
      <c r="D1991" s="165"/>
      <c r="E1991" s="561"/>
      <c r="F1991" s="1646"/>
      <c r="G1991" s="1531"/>
      <c r="H1991" s="948"/>
      <c r="I1991" s="86"/>
    </row>
    <row r="1992" spans="1:9" s="77" customFormat="1">
      <c r="A1992" s="1957"/>
      <c r="B1992" s="1191" t="s">
        <v>61</v>
      </c>
      <c r="C1992" s="1649">
        <v>-6118349</v>
      </c>
      <c r="D1992" s="165"/>
      <c r="E1992" s="561"/>
      <c r="F1992" s="1646"/>
      <c r="G1992" s="1531"/>
      <c r="H1992" s="948"/>
      <c r="I1992" s="86"/>
    </row>
    <row r="1993" spans="1:9" s="77" customFormat="1">
      <c r="A1993" s="1957"/>
      <c r="B1993" s="1192" t="s">
        <v>23</v>
      </c>
      <c r="C1993" s="1649">
        <v>6118349</v>
      </c>
      <c r="D1993" s="165"/>
      <c r="E1993" s="561"/>
      <c r="F1993" s="1646"/>
      <c r="G1993" s="1531"/>
      <c r="H1993" s="948"/>
      <c r="I1993" s="86"/>
    </row>
    <row r="1994" spans="1:9" s="77" customFormat="1">
      <c r="A1994" s="1957"/>
      <c r="B1994" s="184" t="s">
        <v>24</v>
      </c>
      <c r="C1994" s="1649">
        <v>6118349</v>
      </c>
      <c r="D1994" s="165"/>
      <c r="E1994" s="561"/>
      <c r="F1994" s="1646"/>
      <c r="G1994" s="1531"/>
      <c r="H1994" s="948"/>
      <c r="I1994" s="86"/>
    </row>
    <row r="1995" spans="1:9" s="77" customFormat="1" ht="26.4">
      <c r="A1995" s="1957"/>
      <c r="B1995" s="185" t="s">
        <v>25</v>
      </c>
      <c r="C1995" s="1649">
        <v>6118349</v>
      </c>
      <c r="D1995" s="165"/>
      <c r="E1995" s="561"/>
      <c r="F1995" s="1646"/>
      <c r="G1995" s="1531"/>
      <c r="H1995" s="948"/>
      <c r="I1995" s="86"/>
    </row>
    <row r="1996" spans="1:9" s="77" customFormat="1" ht="78.75" customHeight="1" thickBot="1">
      <c r="A1996" s="1957"/>
      <c r="B1996" s="3723" t="s">
        <v>480</v>
      </c>
      <c r="C1996" s="3724"/>
      <c r="D1996" s="3725"/>
      <c r="E1996" s="561"/>
      <c r="F1996" s="1531"/>
      <c r="G1996" s="1531"/>
      <c r="H1996" s="948"/>
      <c r="I1996" s="86"/>
    </row>
    <row r="1997" spans="1:9" s="77" customFormat="1">
      <c r="A1997" s="87"/>
      <c r="B1997" s="348"/>
      <c r="C1997" s="348"/>
      <c r="D1997" s="348"/>
      <c r="E1997" s="348"/>
      <c r="F1997" s="371"/>
      <c r="G1997" s="371"/>
      <c r="H1997" s="948"/>
      <c r="I1997" s="86"/>
    </row>
    <row r="1998" spans="1:9" s="77" customFormat="1">
      <c r="A1998" s="252"/>
      <c r="B1998" s="128" t="s">
        <v>187</v>
      </c>
      <c r="C1998" s="561"/>
      <c r="D1998" s="561"/>
      <c r="E1998" s="561"/>
      <c r="F1998" s="1531"/>
      <c r="G1998" s="1531"/>
      <c r="H1998" s="948"/>
      <c r="I1998" s="86"/>
    </row>
    <row r="1999" spans="1:9" s="77" customFormat="1" ht="13.8" thickBot="1">
      <c r="A1999" s="252"/>
      <c r="B1999" s="561"/>
      <c r="C1999" s="561"/>
      <c r="D1999" s="561"/>
      <c r="E1999" s="561"/>
      <c r="F1999" s="1531"/>
      <c r="G1999" s="1531"/>
      <c r="H1999" s="948"/>
      <c r="I1999" s="86"/>
    </row>
    <row r="2000" spans="1:9" s="77" customFormat="1" ht="13.8">
      <c r="A2000" s="1967">
        <f>A1902+1</f>
        <v>96</v>
      </c>
      <c r="B2000" s="1714" t="s">
        <v>26</v>
      </c>
      <c r="C2000" s="191"/>
      <c r="D2000" s="192"/>
      <c r="E2000" s="561"/>
      <c r="F2000" s="1531"/>
      <c r="G2000" s="1531"/>
      <c r="H2000" s="75" t="s">
        <v>33</v>
      </c>
      <c r="I2000" s="86"/>
    </row>
    <row r="2001" spans="1:9" s="77" customFormat="1">
      <c r="A2001" s="87"/>
      <c r="B2001" s="163" t="s">
        <v>22</v>
      </c>
      <c r="C2001" s="612"/>
      <c r="D2001" s="193"/>
      <c r="E2001" s="561"/>
      <c r="F2001" s="1531"/>
      <c r="G2001" s="1531"/>
      <c r="H2001" s="948"/>
      <c r="I2001" s="86"/>
    </row>
    <row r="2002" spans="1:9" s="77" customFormat="1" ht="39.6">
      <c r="A2002" s="87"/>
      <c r="B2002" s="320" t="s">
        <v>473</v>
      </c>
      <c r="C2002" s="1519"/>
      <c r="D2002" s="321"/>
      <c r="E2002" s="561"/>
      <c r="F2002" s="1531"/>
      <c r="G2002" s="1531"/>
      <c r="H2002" s="948"/>
      <c r="I2002" s="86"/>
    </row>
    <row r="2003" spans="1:9" s="77" customFormat="1">
      <c r="A2003" s="87"/>
      <c r="B2003" s="1655" t="s">
        <v>4</v>
      </c>
      <c r="C2003" s="1170">
        <v>1552670</v>
      </c>
      <c r="D2003" s="1171">
        <v>0</v>
      </c>
      <c r="E2003" s="561"/>
      <c r="F2003" s="1646"/>
      <c r="G2003" s="1531"/>
      <c r="H2003" s="948"/>
      <c r="I2003" s="86"/>
    </row>
    <row r="2004" spans="1:9" s="77" customFormat="1">
      <c r="A2004" s="87"/>
      <c r="B2004" s="1770" t="s">
        <v>65</v>
      </c>
      <c r="C2004" s="1180">
        <v>414908</v>
      </c>
      <c r="D2004" s="1171">
        <v>0</v>
      </c>
      <c r="E2004" s="561"/>
      <c r="F2004" s="1646"/>
      <c r="G2004" s="1531"/>
      <c r="H2004" s="948"/>
      <c r="I2004" s="86"/>
    </row>
    <row r="2005" spans="1:9" s="77" customFormat="1">
      <c r="A2005" s="87"/>
      <c r="B2005" s="1770" t="s">
        <v>474</v>
      </c>
      <c r="C2005" s="1180">
        <v>414908</v>
      </c>
      <c r="D2005" s="151"/>
      <c r="E2005" s="561"/>
      <c r="F2005" s="1646"/>
      <c r="G2005" s="1531"/>
      <c r="H2005" s="948"/>
      <c r="I2005" s="86"/>
    </row>
    <row r="2006" spans="1:9" s="77" customFormat="1">
      <c r="A2006" s="87"/>
      <c r="B2006" s="1758" t="s">
        <v>7</v>
      </c>
      <c r="C2006" s="1170">
        <v>1137762</v>
      </c>
      <c r="D2006" s="1171">
        <v>0</v>
      </c>
      <c r="E2006" s="561"/>
      <c r="F2006" s="1646"/>
      <c r="G2006" s="1531"/>
      <c r="H2006" s="948"/>
      <c r="I2006" s="86"/>
    </row>
    <row r="2007" spans="1:9" s="77" customFormat="1" ht="26.4">
      <c r="A2007" s="87"/>
      <c r="B2007" s="694" t="s">
        <v>71</v>
      </c>
      <c r="C2007" s="1180">
        <v>1137762</v>
      </c>
      <c r="D2007" s="1171">
        <v>0</v>
      </c>
      <c r="E2007" s="561"/>
      <c r="F2007" s="1646"/>
      <c r="G2007" s="1531"/>
      <c r="H2007" s="948"/>
      <c r="I2007" s="86"/>
    </row>
    <row r="2008" spans="1:9" s="77" customFormat="1" ht="39.6">
      <c r="A2008" s="87"/>
      <c r="B2008" s="694" t="s">
        <v>72</v>
      </c>
      <c r="C2008" s="1180">
        <v>1137762</v>
      </c>
      <c r="D2008" s="1181"/>
      <c r="E2008" s="561"/>
      <c r="F2008" s="1646"/>
      <c r="G2008" s="1531"/>
      <c r="H2008" s="948"/>
      <c r="I2008" s="86"/>
    </row>
    <row r="2009" spans="1:9" s="77" customFormat="1" ht="52.8">
      <c r="A2009" s="87"/>
      <c r="B2009" s="694" t="s">
        <v>114</v>
      </c>
      <c r="C2009" s="1180">
        <v>959207</v>
      </c>
      <c r="D2009" s="267">
        <v>-959207</v>
      </c>
      <c r="E2009" s="561"/>
      <c r="F2009" s="1646"/>
      <c r="G2009" s="1531"/>
      <c r="H2009" s="948"/>
      <c r="I2009" s="86"/>
    </row>
    <row r="2010" spans="1:9" s="77" customFormat="1" ht="79.2">
      <c r="A2010" s="87"/>
      <c r="B2010" s="1759" t="s">
        <v>475</v>
      </c>
      <c r="C2010" s="1170"/>
      <c r="D2010" s="267">
        <v>959207</v>
      </c>
      <c r="F2010" s="1646"/>
      <c r="G2010" s="1531"/>
      <c r="H2010" s="948"/>
      <c r="I2010" s="86"/>
    </row>
    <row r="2011" spans="1:9" s="77" customFormat="1" ht="79.2">
      <c r="A2011" s="87"/>
      <c r="B2011" s="1759" t="s">
        <v>476</v>
      </c>
      <c r="C2011" s="1180">
        <v>178555</v>
      </c>
      <c r="D2011" s="151"/>
      <c r="E2011" s="561"/>
      <c r="F2011" s="1646"/>
      <c r="G2011" s="1531"/>
      <c r="H2011" s="948"/>
      <c r="I2011" s="86"/>
    </row>
    <row r="2012" spans="1:9" s="77" customFormat="1">
      <c r="A2012" s="87"/>
      <c r="B2012" s="1758" t="s">
        <v>28</v>
      </c>
      <c r="C2012" s="1170">
        <v>1552670</v>
      </c>
      <c r="D2012" s="1171">
        <v>0</v>
      </c>
      <c r="E2012" s="561"/>
      <c r="F2012" s="1646"/>
      <c r="G2012" s="1531"/>
      <c r="H2012" s="948"/>
      <c r="I2012" s="86"/>
    </row>
    <row r="2013" spans="1:9" s="77" customFormat="1">
      <c r="A2013" s="87"/>
      <c r="B2013" s="1766" t="s">
        <v>2</v>
      </c>
      <c r="C2013" s="1180">
        <v>1552670</v>
      </c>
      <c r="D2013" s="1171">
        <v>0</v>
      </c>
      <c r="E2013" s="561"/>
      <c r="F2013" s="1646"/>
      <c r="G2013" s="1531"/>
      <c r="H2013" s="948"/>
      <c r="I2013" s="86"/>
    </row>
    <row r="2014" spans="1:9" s="77" customFormat="1">
      <c r="A2014" s="87"/>
      <c r="B2014" s="1761" t="s">
        <v>16</v>
      </c>
      <c r="C2014" s="1180">
        <v>1137762</v>
      </c>
      <c r="D2014" s="1171">
        <v>0</v>
      </c>
      <c r="E2014" s="561"/>
      <c r="F2014" s="1646"/>
      <c r="G2014" s="1531"/>
      <c r="H2014" s="948"/>
      <c r="I2014" s="86"/>
    </row>
    <row r="2015" spans="1:9" s="77" customFormat="1">
      <c r="A2015" s="87"/>
      <c r="B2015" s="1676" t="s">
        <v>17</v>
      </c>
      <c r="C2015" s="1173">
        <v>1137762</v>
      </c>
      <c r="D2015" s="165"/>
      <c r="E2015" s="561"/>
      <c r="F2015" s="1646"/>
      <c r="G2015" s="1531"/>
      <c r="H2015" s="948"/>
      <c r="I2015" s="86"/>
    </row>
    <row r="2016" spans="1:9" s="77" customFormat="1">
      <c r="A2016" s="87"/>
      <c r="B2016" s="1763" t="s">
        <v>142</v>
      </c>
      <c r="C2016" s="1180">
        <v>414908</v>
      </c>
      <c r="D2016" s="1181">
        <v>0</v>
      </c>
      <c r="E2016" s="561"/>
      <c r="F2016" s="1646"/>
      <c r="G2016" s="1531"/>
      <c r="H2016" s="948"/>
      <c r="I2016" s="86"/>
    </row>
    <row r="2017" spans="1:9" s="77" customFormat="1" ht="26.4">
      <c r="A2017" s="87"/>
      <c r="B2017" s="1767" t="s">
        <v>477</v>
      </c>
      <c r="C2017" s="1180">
        <v>414908</v>
      </c>
      <c r="D2017" s="207"/>
      <c r="E2017" s="561"/>
      <c r="F2017" s="1646"/>
      <c r="G2017" s="1531"/>
      <c r="H2017" s="948"/>
      <c r="I2017" s="86"/>
    </row>
    <row r="2018" spans="1:9" s="77" customFormat="1">
      <c r="A2018" s="87"/>
      <c r="B2018" s="163" t="s">
        <v>54</v>
      </c>
      <c r="C2018" s="612"/>
      <c r="D2018" s="193"/>
      <c r="E2018" s="561"/>
      <c r="F2018" s="1531"/>
      <c r="G2018" s="1531"/>
      <c r="H2018" s="948"/>
      <c r="I2018" s="86"/>
    </row>
    <row r="2019" spans="1:9" s="77" customFormat="1">
      <c r="A2019" s="87"/>
      <c r="B2019" s="1074" t="s">
        <v>225</v>
      </c>
      <c r="C2019" s="612"/>
      <c r="D2019" s="193"/>
      <c r="E2019" s="561"/>
      <c r="F2019" s="1531"/>
      <c r="G2019" s="1531"/>
      <c r="H2019" s="948"/>
      <c r="I2019" s="86"/>
    </row>
    <row r="2020" spans="1:9" s="77" customFormat="1" ht="39.6">
      <c r="A2020" s="87"/>
      <c r="B2020" s="1074" t="s">
        <v>478</v>
      </c>
      <c r="C2020" s="612"/>
      <c r="D2020" s="193"/>
      <c r="E2020" s="561"/>
      <c r="F2020" s="1531"/>
      <c r="G2020" s="1531"/>
      <c r="H2020" s="948"/>
      <c r="I2020" s="86"/>
    </row>
    <row r="2021" spans="1:9" s="77" customFormat="1">
      <c r="A2021" s="87"/>
      <c r="B2021" s="1764" t="s">
        <v>479</v>
      </c>
      <c r="C2021" s="1765"/>
      <c r="D2021" s="441"/>
      <c r="E2021" s="561"/>
      <c r="F2021" s="1531"/>
      <c r="G2021" s="1531"/>
      <c r="H2021" s="948"/>
      <c r="I2021" s="86"/>
    </row>
    <row r="2022" spans="1:9" s="77" customFormat="1">
      <c r="A2022" s="87"/>
      <c r="B2022" s="1655" t="s">
        <v>4</v>
      </c>
      <c r="C2022" s="1170">
        <v>1552670</v>
      </c>
      <c r="D2022" s="1171">
        <v>0</v>
      </c>
      <c r="E2022" s="561"/>
      <c r="F2022" s="1646"/>
      <c r="G2022" s="1531"/>
      <c r="H2022" s="948"/>
      <c r="I2022" s="86"/>
    </row>
    <row r="2023" spans="1:9" s="77" customFormat="1">
      <c r="A2023" s="87"/>
      <c r="B2023" s="1770" t="s">
        <v>34</v>
      </c>
      <c r="C2023" s="1170"/>
      <c r="D2023" s="251"/>
      <c r="F2023" s="1646"/>
      <c r="G2023" s="1531"/>
      <c r="H2023" s="948"/>
      <c r="I2023" s="86"/>
    </row>
    <row r="2024" spans="1:9" s="77" customFormat="1">
      <c r="A2024" s="87"/>
      <c r="B2024" s="1770" t="s">
        <v>65</v>
      </c>
      <c r="C2024" s="1180">
        <v>414908</v>
      </c>
      <c r="D2024" s="1171">
        <v>0</v>
      </c>
      <c r="E2024" s="561"/>
      <c r="F2024" s="1646"/>
      <c r="G2024" s="1531"/>
      <c r="H2024" s="948"/>
      <c r="I2024" s="86"/>
    </row>
    <row r="2025" spans="1:9" s="77" customFormat="1">
      <c r="A2025" s="87"/>
      <c r="B2025" s="1770" t="s">
        <v>474</v>
      </c>
      <c r="C2025" s="1180">
        <v>414908</v>
      </c>
      <c r="D2025" s="151"/>
      <c r="E2025" s="561"/>
      <c r="F2025" s="1646"/>
      <c r="G2025" s="1531"/>
      <c r="H2025" s="948"/>
      <c r="I2025" s="86"/>
    </row>
    <row r="2026" spans="1:9" s="77" customFormat="1">
      <c r="A2026" s="87"/>
      <c r="B2026" s="1758" t="s">
        <v>7</v>
      </c>
      <c r="C2026" s="1170">
        <v>1137762</v>
      </c>
      <c r="D2026" s="1171">
        <v>0</v>
      </c>
      <c r="E2026" s="561"/>
      <c r="F2026" s="1646"/>
      <c r="G2026" s="1531"/>
      <c r="H2026" s="948"/>
      <c r="I2026" s="86"/>
    </row>
    <row r="2027" spans="1:9" s="77" customFormat="1" ht="26.4">
      <c r="A2027" s="87"/>
      <c r="B2027" s="694" t="s">
        <v>71</v>
      </c>
      <c r="C2027" s="1180">
        <v>1137762</v>
      </c>
      <c r="D2027" s="1171">
        <v>0</v>
      </c>
      <c r="E2027" s="561"/>
      <c r="F2027" s="1646"/>
      <c r="G2027" s="1531"/>
      <c r="H2027" s="948"/>
      <c r="I2027" s="86"/>
    </row>
    <row r="2028" spans="1:9" s="77" customFormat="1" ht="39.6">
      <c r="A2028" s="87"/>
      <c r="B2028" s="694" t="s">
        <v>72</v>
      </c>
      <c r="C2028" s="1180">
        <v>1137762</v>
      </c>
      <c r="D2028" s="1181"/>
      <c r="E2028" s="561"/>
      <c r="F2028" s="1646"/>
      <c r="G2028" s="1531"/>
      <c r="H2028" s="948"/>
      <c r="I2028" s="86"/>
    </row>
    <row r="2029" spans="1:9" s="77" customFormat="1" ht="52.8">
      <c r="A2029" s="87"/>
      <c r="B2029" s="694" t="s">
        <v>114</v>
      </c>
      <c r="C2029" s="1180">
        <v>959207</v>
      </c>
      <c r="D2029" s="267">
        <v>-959207</v>
      </c>
      <c r="E2029" s="561"/>
      <c r="F2029" s="1646"/>
      <c r="G2029" s="1531"/>
      <c r="H2029" s="948"/>
      <c r="I2029" s="86"/>
    </row>
    <row r="2030" spans="1:9" s="77" customFormat="1" ht="79.2">
      <c r="A2030" s="87"/>
      <c r="B2030" s="1759" t="s">
        <v>475</v>
      </c>
      <c r="C2030" s="1170"/>
      <c r="D2030" s="267">
        <v>959207</v>
      </c>
      <c r="F2030" s="1646"/>
      <c r="G2030" s="1531"/>
      <c r="H2030" s="948"/>
      <c r="I2030" s="86"/>
    </row>
    <row r="2031" spans="1:9" s="77" customFormat="1" ht="79.2">
      <c r="A2031" s="87"/>
      <c r="B2031" s="1759" t="s">
        <v>476</v>
      </c>
      <c r="C2031" s="1180">
        <v>178555</v>
      </c>
      <c r="D2031" s="151"/>
      <c r="E2031" s="561"/>
      <c r="F2031" s="1646"/>
      <c r="G2031" s="1531"/>
      <c r="H2031" s="948"/>
      <c r="I2031" s="86"/>
    </row>
    <row r="2032" spans="1:9" s="77" customFormat="1">
      <c r="A2032" s="87"/>
      <c r="B2032" s="1758" t="s">
        <v>28</v>
      </c>
      <c r="C2032" s="1170">
        <v>1552670</v>
      </c>
      <c r="D2032" s="1171">
        <v>0</v>
      </c>
      <c r="E2032" s="561"/>
      <c r="F2032" s="1646"/>
      <c r="G2032" s="1531"/>
      <c r="H2032" s="948"/>
      <c r="I2032" s="86"/>
    </row>
    <row r="2033" spans="1:9" s="77" customFormat="1">
      <c r="A2033" s="87"/>
      <c r="B2033" s="1766" t="s">
        <v>2</v>
      </c>
      <c r="C2033" s="1180">
        <v>1552670</v>
      </c>
      <c r="D2033" s="1171">
        <v>0</v>
      </c>
      <c r="E2033" s="561"/>
      <c r="F2033" s="1646"/>
      <c r="G2033" s="1531"/>
      <c r="H2033" s="948"/>
      <c r="I2033" s="86"/>
    </row>
    <row r="2034" spans="1:9" s="77" customFormat="1">
      <c r="A2034" s="87"/>
      <c r="B2034" s="1761" t="s">
        <v>16</v>
      </c>
      <c r="C2034" s="1180">
        <v>1137762</v>
      </c>
      <c r="D2034" s="1171">
        <v>0</v>
      </c>
      <c r="E2034" s="561"/>
      <c r="F2034" s="1646"/>
      <c r="G2034" s="1531"/>
      <c r="H2034" s="948"/>
      <c r="I2034" s="86"/>
    </row>
    <row r="2035" spans="1:9" s="77" customFormat="1">
      <c r="A2035" s="87"/>
      <c r="B2035" s="1767" t="s">
        <v>17</v>
      </c>
      <c r="C2035" s="1173">
        <v>1137762</v>
      </c>
      <c r="D2035" s="165"/>
      <c r="E2035" s="561"/>
      <c r="F2035" s="1646"/>
      <c r="G2035" s="1531"/>
      <c r="H2035" s="948"/>
      <c r="I2035" s="86"/>
    </row>
    <row r="2036" spans="1:9" s="77" customFormat="1">
      <c r="A2036" s="87"/>
      <c r="B2036" s="1763" t="s">
        <v>142</v>
      </c>
      <c r="C2036" s="1180">
        <v>414908</v>
      </c>
      <c r="D2036" s="1171">
        <v>0</v>
      </c>
      <c r="E2036" s="561"/>
      <c r="F2036" s="1646"/>
      <c r="G2036" s="1531"/>
      <c r="H2036" s="948"/>
      <c r="I2036" s="86"/>
    </row>
    <row r="2037" spans="1:9" s="77" customFormat="1" ht="27" thickBot="1">
      <c r="A2037" s="87"/>
      <c r="B2037" s="1771" t="s">
        <v>477</v>
      </c>
      <c r="C2037" s="1769">
        <v>414908</v>
      </c>
      <c r="D2037" s="1140"/>
      <c r="E2037" s="561"/>
      <c r="F2037" s="1646"/>
      <c r="G2037" s="1531"/>
      <c r="H2037" s="948"/>
      <c r="I2037" s="86"/>
    </row>
    <row r="2038" spans="1:9" s="77" customFormat="1" ht="144.75" customHeight="1" thickBot="1">
      <c r="A2038" s="87"/>
      <c r="B2038" s="3723" t="s">
        <v>481</v>
      </c>
      <c r="C2038" s="3724"/>
      <c r="D2038" s="3725"/>
      <c r="E2038" s="561"/>
      <c r="F2038" s="1531"/>
      <c r="G2038" s="1531"/>
      <c r="H2038" s="948"/>
      <c r="I2038" s="86"/>
    </row>
    <row r="2039" spans="1:9" s="77" customFormat="1">
      <c r="A2039" s="1957"/>
      <c r="B2039" s="561"/>
      <c r="C2039" s="561"/>
      <c r="D2039" s="561"/>
      <c r="E2039" s="561"/>
      <c r="F2039" s="1531"/>
      <c r="G2039" s="1531"/>
      <c r="H2039" s="948"/>
      <c r="I2039" s="86"/>
    </row>
    <row r="2040" spans="1:9" s="77" customFormat="1">
      <c r="A2040" s="252"/>
      <c r="B2040" s="3775" t="s">
        <v>399</v>
      </c>
      <c r="C2040" s="3775"/>
      <c r="D2040" s="3775"/>
      <c r="E2040" s="561"/>
      <c r="F2040" s="1531"/>
      <c r="G2040" s="1531"/>
      <c r="H2040" s="948"/>
      <c r="I2040" s="86"/>
    </row>
    <row r="2041" spans="1:9" s="77" customFormat="1" ht="13.8" thickBot="1">
      <c r="A2041" s="252"/>
      <c r="B2041" s="561"/>
      <c r="C2041" s="561"/>
      <c r="D2041" s="561"/>
      <c r="E2041" s="561"/>
      <c r="F2041" s="1531"/>
      <c r="G2041" s="1531"/>
      <c r="H2041" s="948"/>
      <c r="I2041" s="86"/>
    </row>
    <row r="2042" spans="1:9" s="77" customFormat="1">
      <c r="A2042" s="252">
        <f>A2000</f>
        <v>96</v>
      </c>
      <c r="B2042" s="466" t="s">
        <v>149</v>
      </c>
      <c r="C2042" s="201"/>
      <c r="D2042" s="202"/>
      <c r="E2042" s="561"/>
      <c r="F2042" s="1531"/>
      <c r="G2042" s="1531"/>
      <c r="H2042" s="75" t="s">
        <v>33</v>
      </c>
      <c r="I2042" s="86"/>
    </row>
    <row r="2043" spans="1:9" s="77" customFormat="1">
      <c r="A2043" s="87"/>
      <c r="B2043" s="163" t="s">
        <v>82</v>
      </c>
      <c r="C2043" s="225"/>
      <c r="D2043" s="213"/>
      <c r="E2043" s="561"/>
      <c r="F2043" s="1531"/>
      <c r="G2043" s="1531"/>
      <c r="H2043" s="948"/>
      <c r="I2043" s="86"/>
    </row>
    <row r="2044" spans="1:9" s="77" customFormat="1" ht="26.4">
      <c r="A2044" s="87"/>
      <c r="B2044" s="393" t="s">
        <v>86</v>
      </c>
      <c r="C2044" s="682"/>
      <c r="D2044" s="226"/>
      <c r="E2044" s="561"/>
      <c r="F2044" s="1531"/>
      <c r="G2044" s="1531"/>
      <c r="H2044" s="948"/>
      <c r="I2044" s="86"/>
    </row>
    <row r="2045" spans="1:9" s="77" customFormat="1">
      <c r="A2045" s="87"/>
      <c r="B2045" s="164" t="s">
        <v>87</v>
      </c>
      <c r="C2045" s="698"/>
      <c r="D2045" s="259"/>
      <c r="E2045" s="561"/>
      <c r="F2045" s="1531"/>
      <c r="G2045" s="1531"/>
      <c r="H2045" s="948"/>
      <c r="I2045" s="86"/>
    </row>
    <row r="2046" spans="1:9" s="77" customFormat="1">
      <c r="A2046" s="87"/>
      <c r="B2046" s="183" t="s">
        <v>4</v>
      </c>
      <c r="C2046" s="984">
        <v>92941575</v>
      </c>
      <c r="D2046" s="337">
        <v>0</v>
      </c>
      <c r="E2046" s="561"/>
      <c r="F2046" s="1646"/>
      <c r="G2046" s="1531"/>
      <c r="H2046" s="948"/>
      <c r="I2046" s="86"/>
    </row>
    <row r="2047" spans="1:9" s="77" customFormat="1">
      <c r="A2047" s="87"/>
      <c r="B2047" s="699" t="s">
        <v>5</v>
      </c>
      <c r="C2047" s="995">
        <v>7114</v>
      </c>
      <c r="D2047" s="207"/>
      <c r="E2047" s="561"/>
      <c r="F2047" s="1646"/>
      <c r="G2047" s="1531"/>
      <c r="H2047" s="948"/>
      <c r="I2047" s="86"/>
    </row>
    <row r="2048" spans="1:9" s="77" customFormat="1">
      <c r="A2048" s="87"/>
      <c r="B2048" s="1648" t="s">
        <v>65</v>
      </c>
      <c r="C2048" s="1649">
        <v>850233</v>
      </c>
      <c r="D2048" s="165"/>
      <c r="E2048" s="561"/>
      <c r="F2048" s="1646"/>
      <c r="G2048" s="1531"/>
      <c r="H2048" s="948"/>
      <c r="I2048" s="86"/>
    </row>
    <row r="2049" spans="1:9" s="77" customFormat="1">
      <c r="A2049" s="87"/>
      <c r="B2049" s="1648" t="s">
        <v>6</v>
      </c>
      <c r="C2049" s="1649">
        <v>414908</v>
      </c>
      <c r="D2049" s="165"/>
      <c r="E2049" s="561"/>
      <c r="F2049" s="1646"/>
      <c r="G2049" s="1531"/>
      <c r="H2049" s="948"/>
      <c r="I2049" s="86"/>
    </row>
    <row r="2050" spans="1:9" s="77" customFormat="1">
      <c r="A2050" s="87"/>
      <c r="B2050" s="1154" t="s">
        <v>7</v>
      </c>
      <c r="C2050" s="1649">
        <v>1186970</v>
      </c>
      <c r="D2050" s="753">
        <v>0</v>
      </c>
      <c r="E2050" s="561"/>
      <c r="F2050" s="1646"/>
      <c r="G2050" s="1531"/>
      <c r="H2050" s="948"/>
      <c r="I2050" s="86"/>
    </row>
    <row r="2051" spans="1:9" s="77" customFormat="1">
      <c r="A2051" s="87"/>
      <c r="B2051" s="1192" t="s">
        <v>8</v>
      </c>
      <c r="C2051" s="1649">
        <v>49208</v>
      </c>
      <c r="D2051" s="165"/>
      <c r="E2051" s="561"/>
      <c r="F2051" s="1646"/>
      <c r="G2051" s="1531"/>
      <c r="H2051" s="948"/>
      <c r="I2051" s="86"/>
    </row>
    <row r="2052" spans="1:9" s="77" customFormat="1">
      <c r="A2052" s="87"/>
      <c r="B2052" s="184" t="s">
        <v>9</v>
      </c>
      <c r="C2052" s="1649">
        <v>49208</v>
      </c>
      <c r="D2052" s="165"/>
      <c r="E2052" s="561"/>
      <c r="F2052" s="1646"/>
      <c r="G2052" s="1531"/>
      <c r="H2052" s="948"/>
      <c r="I2052" s="86"/>
    </row>
    <row r="2053" spans="1:9" s="77" customFormat="1" ht="26.4">
      <c r="A2053" s="87"/>
      <c r="B2053" s="184" t="s">
        <v>57</v>
      </c>
      <c r="C2053" s="1649">
        <v>49208</v>
      </c>
      <c r="D2053" s="165"/>
      <c r="E2053" s="561"/>
      <c r="F2053" s="1646"/>
      <c r="G2053" s="1531"/>
      <c r="H2053" s="948"/>
      <c r="I2053" s="86"/>
    </row>
    <row r="2054" spans="1:9" s="77" customFormat="1" ht="26.4">
      <c r="A2054" s="1957"/>
      <c r="B2054" s="184" t="s">
        <v>96</v>
      </c>
      <c r="C2054" s="1649">
        <v>10704</v>
      </c>
      <c r="D2054" s="165"/>
      <c r="E2054" s="561"/>
      <c r="F2054" s="1646"/>
      <c r="G2054" s="1531"/>
      <c r="H2054" s="948"/>
      <c r="I2054" s="86"/>
    </row>
    <row r="2055" spans="1:9" s="77" customFormat="1" ht="26.4">
      <c r="A2055" s="87"/>
      <c r="B2055" s="184" t="s">
        <v>126</v>
      </c>
      <c r="C2055" s="1649">
        <v>38504</v>
      </c>
      <c r="D2055" s="165"/>
      <c r="E2055" s="561"/>
      <c r="F2055" s="1646"/>
      <c r="G2055" s="1531"/>
      <c r="H2055" s="948"/>
      <c r="I2055" s="86"/>
    </row>
    <row r="2056" spans="1:9" s="77" customFormat="1" ht="26.4">
      <c r="A2056" s="87"/>
      <c r="B2056" s="184" t="s">
        <v>71</v>
      </c>
      <c r="C2056" s="1649">
        <v>1137762</v>
      </c>
      <c r="D2056" s="753">
        <v>0</v>
      </c>
      <c r="E2056" s="561"/>
      <c r="F2056" s="1646"/>
      <c r="G2056" s="1531"/>
      <c r="H2056" s="948"/>
      <c r="I2056" s="86"/>
    </row>
    <row r="2057" spans="1:9" s="77" customFormat="1" ht="39.6">
      <c r="A2057" s="87"/>
      <c r="B2057" s="184" t="s">
        <v>72</v>
      </c>
      <c r="C2057" s="1649">
        <v>1137762</v>
      </c>
      <c r="D2057" s="753">
        <v>0</v>
      </c>
      <c r="E2057" s="561"/>
      <c r="F2057" s="1646"/>
      <c r="G2057" s="1531"/>
      <c r="H2057" s="948"/>
      <c r="I2057" s="86"/>
    </row>
    <row r="2058" spans="1:9" s="77" customFormat="1" ht="52.8">
      <c r="A2058" s="1957"/>
      <c r="B2058" s="184" t="s">
        <v>114</v>
      </c>
      <c r="C2058" s="1649">
        <v>959207</v>
      </c>
      <c r="D2058" s="326">
        <v>-959207</v>
      </c>
      <c r="E2058" s="561"/>
      <c r="F2058" s="1646"/>
      <c r="G2058" s="1531"/>
      <c r="H2058" s="948"/>
      <c r="I2058" s="86"/>
    </row>
    <row r="2059" spans="1:9" s="77" customFormat="1" ht="92.4">
      <c r="A2059" s="1957"/>
      <c r="B2059" s="184" t="s">
        <v>216</v>
      </c>
      <c r="C2059" s="1649"/>
      <c r="D2059" s="165">
        <v>959207</v>
      </c>
      <c r="F2059" s="1646"/>
      <c r="G2059" s="1531"/>
      <c r="H2059" s="948"/>
      <c r="I2059" s="86"/>
    </row>
    <row r="2060" spans="1:9" s="77" customFormat="1" ht="92.4">
      <c r="A2060" s="1957"/>
      <c r="B2060" s="184" t="s">
        <v>193</v>
      </c>
      <c r="C2060" s="1649">
        <v>178555</v>
      </c>
      <c r="D2060" s="165"/>
      <c r="E2060" s="561"/>
      <c r="F2060" s="1646"/>
      <c r="G2060" s="1531"/>
      <c r="H2060" s="948"/>
      <c r="I2060" s="86"/>
    </row>
    <row r="2061" spans="1:9" s="77" customFormat="1">
      <c r="A2061" s="1957"/>
      <c r="B2061" s="1648" t="s">
        <v>10</v>
      </c>
      <c r="C2061" s="1649">
        <v>90897258</v>
      </c>
      <c r="D2061" s="165">
        <v>0</v>
      </c>
      <c r="E2061" s="561"/>
      <c r="F2061" s="1646"/>
      <c r="G2061" s="1531"/>
      <c r="H2061" s="948"/>
      <c r="I2061" s="86"/>
    </row>
    <row r="2062" spans="1:9" s="77" customFormat="1" ht="26.4">
      <c r="A2062" s="1957"/>
      <c r="B2062" s="1192" t="s">
        <v>11</v>
      </c>
      <c r="C2062" s="1649">
        <v>72542199</v>
      </c>
      <c r="D2062" s="165"/>
      <c r="E2062" s="561"/>
      <c r="F2062" s="1646"/>
      <c r="G2062" s="1531"/>
      <c r="H2062" s="948"/>
      <c r="I2062" s="86"/>
    </row>
    <row r="2063" spans="1:9" s="77" customFormat="1" ht="26.4">
      <c r="A2063" s="1957"/>
      <c r="B2063" s="1192" t="s">
        <v>60</v>
      </c>
      <c r="C2063" s="1649">
        <v>18355059</v>
      </c>
      <c r="D2063" s="165"/>
      <c r="E2063" s="561"/>
      <c r="F2063" s="1646"/>
      <c r="G2063" s="1531"/>
      <c r="H2063" s="948"/>
      <c r="I2063" s="86"/>
    </row>
    <row r="2064" spans="1:9" s="77" customFormat="1">
      <c r="A2064" s="1957"/>
      <c r="B2064" s="1154" t="s">
        <v>28</v>
      </c>
      <c r="C2064" s="984">
        <v>99059924</v>
      </c>
      <c r="D2064" s="337">
        <v>0</v>
      </c>
      <c r="E2064" s="561"/>
      <c r="F2064" s="1646"/>
      <c r="G2064" s="1531"/>
      <c r="H2064" s="948"/>
      <c r="I2064" s="86"/>
    </row>
    <row r="2065" spans="1:9" s="77" customFormat="1">
      <c r="A2065" s="1957"/>
      <c r="B2065" s="1192" t="s">
        <v>2</v>
      </c>
      <c r="C2065" s="1649">
        <v>47995030</v>
      </c>
      <c r="D2065" s="753">
        <v>0</v>
      </c>
      <c r="E2065" s="561"/>
      <c r="F2065" s="1646"/>
      <c r="G2065" s="1531"/>
      <c r="H2065" s="948"/>
      <c r="I2065" s="86"/>
    </row>
    <row r="2066" spans="1:9" s="77" customFormat="1">
      <c r="A2066" s="1957"/>
      <c r="B2066" s="184" t="s">
        <v>12</v>
      </c>
      <c r="C2066" s="1649">
        <v>14121009</v>
      </c>
      <c r="D2066" s="753">
        <v>0</v>
      </c>
      <c r="E2066" s="561"/>
      <c r="F2066" s="1646"/>
      <c r="G2066" s="1531"/>
      <c r="H2066" s="948"/>
      <c r="I2066" s="86"/>
    </row>
    <row r="2067" spans="1:9" s="77" customFormat="1">
      <c r="A2067" s="1957"/>
      <c r="B2067" s="185" t="s">
        <v>37</v>
      </c>
      <c r="C2067" s="1649">
        <v>7595783</v>
      </c>
      <c r="D2067" s="165"/>
      <c r="E2067" s="561"/>
      <c r="F2067" s="1646"/>
      <c r="G2067" s="1531"/>
      <c r="H2067" s="948"/>
      <c r="I2067" s="86"/>
    </row>
    <row r="2068" spans="1:9" s="77" customFormat="1">
      <c r="A2068" s="1957"/>
      <c r="B2068" s="196" t="s">
        <v>35</v>
      </c>
      <c r="C2068" s="1649">
        <v>5986386</v>
      </c>
      <c r="D2068" s="165"/>
      <c r="E2068" s="561"/>
      <c r="F2068" s="1646"/>
      <c r="G2068" s="1531"/>
      <c r="H2068" s="948"/>
      <c r="I2068" s="86"/>
    </row>
    <row r="2069" spans="1:9" s="77" customFormat="1">
      <c r="A2069" s="1957"/>
      <c r="B2069" s="184" t="s">
        <v>15</v>
      </c>
      <c r="C2069" s="1649">
        <v>6525226</v>
      </c>
      <c r="D2069" s="165"/>
      <c r="E2069" s="561"/>
      <c r="F2069" s="1646"/>
      <c r="G2069" s="1531"/>
      <c r="H2069" s="948"/>
      <c r="I2069" s="86"/>
    </row>
    <row r="2070" spans="1:9" s="77" customFormat="1">
      <c r="A2070" s="1957"/>
      <c r="B2070" s="1648" t="s">
        <v>16</v>
      </c>
      <c r="C2070" s="1649">
        <v>13139470</v>
      </c>
      <c r="D2070" s="753">
        <v>0</v>
      </c>
      <c r="E2070" s="561"/>
      <c r="F2070" s="1646"/>
      <c r="G2070" s="1531"/>
      <c r="H2070" s="948"/>
      <c r="I2070" s="86"/>
    </row>
    <row r="2071" spans="1:9" s="77" customFormat="1">
      <c r="A2071" s="1957"/>
      <c r="B2071" s="1192" t="s">
        <v>17</v>
      </c>
      <c r="C2071" s="1649">
        <v>12100774</v>
      </c>
      <c r="D2071" s="165"/>
      <c r="E2071" s="561"/>
      <c r="F2071" s="1646"/>
      <c r="G2071" s="1531"/>
      <c r="H2071" s="948"/>
      <c r="I2071" s="86"/>
    </row>
    <row r="2072" spans="1:9" s="77" customFormat="1">
      <c r="A2072" s="1957"/>
      <c r="B2072" s="184" t="s">
        <v>93</v>
      </c>
      <c r="C2072" s="1649">
        <v>1038696</v>
      </c>
      <c r="D2072" s="165"/>
      <c r="E2072" s="561"/>
      <c r="F2072" s="1646"/>
      <c r="G2072" s="1531"/>
      <c r="H2072" s="948"/>
      <c r="I2072" s="86"/>
    </row>
    <row r="2073" spans="1:9" s="77" customFormat="1" ht="26.4">
      <c r="A2073" s="1957"/>
      <c r="B2073" s="1648" t="s">
        <v>49</v>
      </c>
      <c r="C2073" s="1649">
        <v>225383</v>
      </c>
      <c r="D2073" s="753">
        <v>0</v>
      </c>
      <c r="E2073" s="561"/>
      <c r="F2073" s="1646"/>
      <c r="G2073" s="1531"/>
      <c r="H2073" s="948"/>
      <c r="I2073" s="86"/>
    </row>
    <row r="2074" spans="1:9" s="77" customFormat="1">
      <c r="A2074" s="1957"/>
      <c r="B2074" s="184" t="s">
        <v>38</v>
      </c>
      <c r="C2074" s="1649">
        <v>225383</v>
      </c>
      <c r="D2074" s="165"/>
      <c r="E2074" s="561"/>
      <c r="F2074" s="1646"/>
      <c r="G2074" s="1531"/>
      <c r="H2074" s="948"/>
      <c r="I2074" s="86"/>
    </row>
    <row r="2075" spans="1:9" s="77" customFormat="1">
      <c r="A2075" s="1957"/>
      <c r="B2075" s="1648" t="s">
        <v>19</v>
      </c>
      <c r="C2075" s="1649">
        <v>20509168</v>
      </c>
      <c r="D2075" s="753">
        <v>0</v>
      </c>
      <c r="E2075" s="561"/>
      <c r="F2075" s="1646"/>
      <c r="G2075" s="1531"/>
      <c r="H2075" s="948"/>
      <c r="I2075" s="86"/>
    </row>
    <row r="2076" spans="1:9" s="77" customFormat="1">
      <c r="A2076" s="1957"/>
      <c r="B2076" s="1192" t="s">
        <v>84</v>
      </c>
      <c r="C2076" s="1649">
        <v>4756</v>
      </c>
      <c r="D2076" s="753">
        <v>0</v>
      </c>
      <c r="E2076" s="561"/>
      <c r="F2076" s="1646"/>
      <c r="G2076" s="1531"/>
      <c r="H2076" s="948"/>
      <c r="I2076" s="86"/>
    </row>
    <row r="2077" spans="1:9" s="77" customFormat="1" ht="26.4">
      <c r="A2077" s="1957"/>
      <c r="B2077" s="184" t="s">
        <v>85</v>
      </c>
      <c r="C2077" s="1649">
        <v>4756</v>
      </c>
      <c r="D2077" s="753">
        <v>0</v>
      </c>
      <c r="E2077" s="561"/>
      <c r="F2077" s="1646"/>
      <c r="G2077" s="1531"/>
      <c r="H2077" s="948"/>
      <c r="I2077" s="86"/>
    </row>
    <row r="2078" spans="1:9" s="77" customFormat="1" ht="39.6">
      <c r="A2078" s="1957"/>
      <c r="B2078" s="184" t="s">
        <v>148</v>
      </c>
      <c r="C2078" s="1649">
        <v>4756</v>
      </c>
      <c r="D2078" s="165"/>
      <c r="E2078" s="561"/>
      <c r="F2078" s="1646"/>
      <c r="G2078" s="1531"/>
      <c r="H2078" s="948"/>
      <c r="I2078" s="86"/>
    </row>
    <row r="2079" spans="1:9" s="77" customFormat="1" ht="26.4">
      <c r="A2079" s="1957"/>
      <c r="B2079" s="184" t="s">
        <v>51</v>
      </c>
      <c r="C2079" s="1649">
        <v>15426099</v>
      </c>
      <c r="D2079" s="753">
        <v>0</v>
      </c>
      <c r="E2079" s="561"/>
      <c r="F2079" s="1646"/>
      <c r="G2079" s="1531"/>
      <c r="H2079" s="948"/>
      <c r="I2079" s="86"/>
    </row>
    <row r="2080" spans="1:9" s="77" customFormat="1" ht="52.8">
      <c r="A2080" s="1957"/>
      <c r="B2080" s="184" t="s">
        <v>67</v>
      </c>
      <c r="C2080" s="1649">
        <v>1745340</v>
      </c>
      <c r="D2080" s="165"/>
      <c r="E2080" s="561"/>
      <c r="F2080" s="1646"/>
      <c r="G2080" s="1531"/>
      <c r="H2080" s="948"/>
      <c r="I2080" s="86"/>
    </row>
    <row r="2081" spans="1:9" s="77" customFormat="1" ht="39.6">
      <c r="A2081" s="1957"/>
      <c r="B2081" s="184" t="s">
        <v>53</v>
      </c>
      <c r="C2081" s="1649">
        <v>13680759</v>
      </c>
      <c r="D2081" s="165"/>
      <c r="E2081" s="561"/>
      <c r="F2081" s="1646"/>
      <c r="G2081" s="1531"/>
      <c r="H2081" s="948"/>
      <c r="I2081" s="86"/>
    </row>
    <row r="2082" spans="1:9" s="77" customFormat="1" ht="26.4">
      <c r="A2082" s="1957"/>
      <c r="B2082" s="184" t="s">
        <v>79</v>
      </c>
      <c r="C2082" s="1649">
        <v>5078313</v>
      </c>
      <c r="D2082" s="165"/>
      <c r="E2082" s="561"/>
      <c r="F2082" s="1646"/>
      <c r="G2082" s="1531"/>
      <c r="H2082" s="948"/>
      <c r="I2082" s="86"/>
    </row>
    <row r="2083" spans="1:9" s="77" customFormat="1">
      <c r="A2083" s="1957"/>
      <c r="B2083" s="1648" t="s">
        <v>3</v>
      </c>
      <c r="C2083" s="1649">
        <v>51064894</v>
      </c>
      <c r="D2083" s="753"/>
      <c r="E2083" s="561"/>
      <c r="F2083" s="1646"/>
      <c r="G2083" s="1531"/>
      <c r="H2083" s="948"/>
      <c r="I2083" s="86"/>
    </row>
    <row r="2084" spans="1:9" s="77" customFormat="1">
      <c r="A2084" s="1957"/>
      <c r="B2084" s="1192" t="s">
        <v>20</v>
      </c>
      <c r="C2084" s="1649">
        <v>12802355</v>
      </c>
      <c r="D2084" s="165"/>
      <c r="E2084" s="561"/>
      <c r="F2084" s="1646"/>
      <c r="G2084" s="1531"/>
      <c r="H2084" s="948"/>
      <c r="I2084" s="86"/>
    </row>
    <row r="2085" spans="1:9" s="77" customFormat="1">
      <c r="A2085" s="1957"/>
      <c r="B2085" s="1648" t="s">
        <v>55</v>
      </c>
      <c r="C2085" s="1649">
        <v>38262539</v>
      </c>
      <c r="D2085" s="165"/>
      <c r="E2085" s="561"/>
      <c r="F2085" s="1646"/>
      <c r="G2085" s="1531"/>
      <c r="H2085" s="948"/>
      <c r="I2085" s="86"/>
    </row>
    <row r="2086" spans="1:9" s="77" customFormat="1" ht="26.4">
      <c r="A2086" s="1957"/>
      <c r="B2086" s="1192" t="s">
        <v>56</v>
      </c>
      <c r="C2086" s="1649">
        <v>24570885</v>
      </c>
      <c r="D2086" s="165"/>
      <c r="E2086" s="561"/>
      <c r="F2086" s="1646"/>
      <c r="G2086" s="1531"/>
      <c r="H2086" s="948"/>
      <c r="I2086" s="86"/>
    </row>
    <row r="2087" spans="1:9" s="77" customFormat="1" ht="39.6">
      <c r="A2087" s="1957"/>
      <c r="B2087" s="1192" t="s">
        <v>95</v>
      </c>
      <c r="C2087" s="1649">
        <v>24570885</v>
      </c>
      <c r="D2087" s="165"/>
      <c r="E2087" s="561"/>
      <c r="F2087" s="1646"/>
      <c r="G2087" s="1531"/>
      <c r="H2087" s="948"/>
      <c r="I2087" s="86"/>
    </row>
    <row r="2088" spans="1:9" s="77" customFormat="1" ht="26.4">
      <c r="A2088" s="1957"/>
      <c r="B2088" s="1192" t="s">
        <v>121</v>
      </c>
      <c r="C2088" s="1649">
        <v>13691654</v>
      </c>
      <c r="D2088" s="165"/>
      <c r="E2088" s="561"/>
      <c r="F2088" s="1646"/>
      <c r="G2088" s="1531"/>
      <c r="H2088" s="948"/>
      <c r="I2088" s="86"/>
    </row>
    <row r="2089" spans="1:9" s="77" customFormat="1">
      <c r="A2089" s="1957"/>
      <c r="B2089" s="1648" t="s">
        <v>61</v>
      </c>
      <c r="C2089" s="1649">
        <v>-6118349</v>
      </c>
      <c r="D2089" s="165"/>
      <c r="E2089" s="561"/>
      <c r="F2089" s="1646"/>
      <c r="G2089" s="1531"/>
      <c r="H2089" s="948"/>
      <c r="I2089" s="86"/>
    </row>
    <row r="2090" spans="1:9" s="77" customFormat="1">
      <c r="A2090" s="1957"/>
      <c r="B2090" s="1648" t="s">
        <v>23</v>
      </c>
      <c r="C2090" s="1649">
        <v>6118349</v>
      </c>
      <c r="D2090" s="165"/>
      <c r="E2090" s="561"/>
      <c r="F2090" s="1646"/>
      <c r="G2090" s="1531"/>
      <c r="H2090" s="948"/>
      <c r="I2090" s="86"/>
    </row>
    <row r="2091" spans="1:9" s="77" customFormat="1">
      <c r="A2091" s="1957"/>
      <c r="B2091" s="1648" t="s">
        <v>24</v>
      </c>
      <c r="C2091" s="1649">
        <v>6118349</v>
      </c>
      <c r="D2091" s="165"/>
      <c r="E2091" s="561"/>
      <c r="F2091" s="1646"/>
      <c r="G2091" s="1531"/>
      <c r="H2091" s="948"/>
      <c r="I2091" s="86"/>
    </row>
    <row r="2092" spans="1:9" s="77" customFormat="1" ht="26.4">
      <c r="A2092" s="1957"/>
      <c r="B2092" s="1648" t="s">
        <v>25</v>
      </c>
      <c r="C2092" s="1649">
        <v>6118349</v>
      </c>
      <c r="D2092" s="165"/>
      <c r="E2092" s="561"/>
      <c r="F2092" s="1646"/>
      <c r="G2092" s="1531"/>
      <c r="H2092" s="948"/>
      <c r="I2092" s="86"/>
    </row>
    <row r="2093" spans="1:9" s="77" customFormat="1" ht="146.25" customHeight="1" thickBot="1">
      <c r="A2093" s="1957"/>
      <c r="B2093" s="3723" t="s">
        <v>482</v>
      </c>
      <c r="C2093" s="3724"/>
      <c r="D2093" s="3725"/>
      <c r="E2093" s="561"/>
      <c r="F2093" s="1531"/>
      <c r="G2093" s="1531"/>
      <c r="H2093" s="948"/>
      <c r="I2093" s="86"/>
    </row>
    <row r="2094" spans="1:9" s="77" customFormat="1">
      <c r="A2094" s="87"/>
      <c r="B2094" s="348"/>
      <c r="C2094" s="348"/>
      <c r="D2094" s="348"/>
      <c r="E2094" s="348"/>
      <c r="F2094" s="371"/>
      <c r="G2094" s="371"/>
      <c r="H2094" s="948"/>
      <c r="I2094" s="86"/>
    </row>
    <row r="2095" spans="1:9" s="77" customFormat="1">
      <c r="A2095" s="252"/>
      <c r="B2095" s="128" t="s">
        <v>187</v>
      </c>
      <c r="C2095" s="561"/>
      <c r="D2095" s="561"/>
      <c r="E2095" s="561"/>
      <c r="F2095" s="1531"/>
      <c r="G2095" s="1531"/>
      <c r="H2095" s="948"/>
      <c r="I2095" s="86"/>
    </row>
    <row r="2096" spans="1:9" s="77" customFormat="1" ht="13.8" thickBot="1">
      <c r="A2096" s="1957"/>
      <c r="B2096" s="561"/>
      <c r="C2096" s="561"/>
      <c r="D2096" s="561"/>
      <c r="E2096" s="561"/>
      <c r="F2096" s="1531"/>
      <c r="G2096" s="1531"/>
      <c r="H2096" s="948"/>
      <c r="I2096" s="86"/>
    </row>
    <row r="2097" spans="1:9" s="77" customFormat="1" ht="26.4">
      <c r="A2097" s="1967">
        <f>A2000+1</f>
        <v>97</v>
      </c>
      <c r="B2097" s="1137" t="s">
        <v>29</v>
      </c>
      <c r="C2097" s="191"/>
      <c r="D2097" s="1518"/>
      <c r="E2097" s="466" t="s">
        <v>149</v>
      </c>
      <c r="F2097" s="201"/>
      <c r="G2097" s="202"/>
      <c r="H2097" s="75" t="s">
        <v>33</v>
      </c>
      <c r="I2097" s="86"/>
    </row>
    <row r="2098" spans="1:9" s="77" customFormat="1">
      <c r="A2098" s="1957"/>
      <c r="B2098" s="288" t="s">
        <v>22</v>
      </c>
      <c r="C2098" s="612"/>
      <c r="D2098" s="1398"/>
      <c r="E2098" s="163" t="s">
        <v>22</v>
      </c>
      <c r="F2098" s="612"/>
      <c r="G2098" s="193"/>
      <c r="H2098" s="948"/>
      <c r="I2098" s="86"/>
    </row>
    <row r="2099" spans="1:9" s="77" customFormat="1" ht="39.6">
      <c r="A2099" s="1957"/>
      <c r="B2099" s="1334" t="s">
        <v>212</v>
      </c>
      <c r="C2099" s="1519"/>
      <c r="D2099" s="1520"/>
      <c r="E2099" s="320" t="s">
        <v>152</v>
      </c>
      <c r="F2099" s="1521"/>
      <c r="G2099" s="321"/>
      <c r="H2099" s="948"/>
      <c r="I2099" s="86"/>
    </row>
    <row r="2100" spans="1:9" s="77" customFormat="1">
      <c r="A2100" s="1957"/>
      <c r="B2100" s="400" t="s">
        <v>4</v>
      </c>
      <c r="C2100" s="687">
        <v>213114917</v>
      </c>
      <c r="D2100" s="707">
        <v>-75769</v>
      </c>
      <c r="E2100" s="142" t="s">
        <v>4</v>
      </c>
      <c r="F2100" s="1589">
        <f>F2101</f>
        <v>477048</v>
      </c>
      <c r="G2100" s="1739">
        <f>G2101</f>
        <v>75769</v>
      </c>
      <c r="H2100" s="948"/>
      <c r="I2100" s="86"/>
    </row>
    <row r="2101" spans="1:9" s="77" customFormat="1">
      <c r="A2101" s="1957"/>
      <c r="B2101" s="446" t="s">
        <v>10</v>
      </c>
      <c r="C2101" s="688">
        <v>213114917</v>
      </c>
      <c r="D2101" s="908">
        <v>-75769</v>
      </c>
      <c r="E2101" s="1740" t="s">
        <v>10</v>
      </c>
      <c r="F2101" s="1592">
        <f>F2102</f>
        <v>477048</v>
      </c>
      <c r="G2101" s="1741">
        <f>G2102</f>
        <v>75769</v>
      </c>
      <c r="H2101" s="948"/>
      <c r="I2101" s="86"/>
    </row>
    <row r="2102" spans="1:9" s="77" customFormat="1" ht="26.4">
      <c r="A2102" s="1957"/>
      <c r="B2102" s="447" t="s">
        <v>11</v>
      </c>
      <c r="C2102" s="688">
        <v>213114917</v>
      </c>
      <c r="D2102" s="908">
        <v>-75769</v>
      </c>
      <c r="E2102" s="133" t="s">
        <v>11</v>
      </c>
      <c r="F2102" s="1592">
        <v>477048</v>
      </c>
      <c r="G2102" s="165">
        <v>75769</v>
      </c>
      <c r="H2102" s="948"/>
      <c r="I2102" s="86"/>
    </row>
    <row r="2103" spans="1:9" s="77" customFormat="1">
      <c r="A2103" s="1957"/>
      <c r="B2103" s="400" t="s">
        <v>28</v>
      </c>
      <c r="C2103" s="687">
        <v>213114917</v>
      </c>
      <c r="D2103" s="707">
        <v>-75769</v>
      </c>
      <c r="E2103" s="142" t="s">
        <v>28</v>
      </c>
      <c r="F2103" s="1589">
        <f>F2104+F2112</f>
        <v>477048</v>
      </c>
      <c r="G2103" s="1739">
        <f>G2104+G2112</f>
        <v>75769</v>
      </c>
      <c r="H2103" s="948"/>
      <c r="I2103" s="86"/>
    </row>
    <row r="2104" spans="1:9" s="77" customFormat="1">
      <c r="A2104" s="1957"/>
      <c r="B2104" s="446" t="s">
        <v>2</v>
      </c>
      <c r="C2104" s="688">
        <v>213114917</v>
      </c>
      <c r="D2104" s="908">
        <v>-75769</v>
      </c>
      <c r="E2104" s="132" t="s">
        <v>2</v>
      </c>
      <c r="F2104" s="1592">
        <f>F2105+F2109</f>
        <v>451027</v>
      </c>
      <c r="G2104" s="1741">
        <f>G2105+G2109</f>
        <v>75769</v>
      </c>
      <c r="H2104" s="948"/>
      <c r="I2104" s="86"/>
    </row>
    <row r="2105" spans="1:9" s="77" customFormat="1">
      <c r="A2105" s="1957"/>
      <c r="B2105" s="447" t="s">
        <v>16</v>
      </c>
      <c r="C2105" s="688">
        <v>213114917</v>
      </c>
      <c r="D2105" s="908">
        <v>-75769</v>
      </c>
      <c r="E2105" s="133" t="s">
        <v>12</v>
      </c>
      <c r="F2105" s="1592">
        <f>F2106+F2108</f>
        <v>128404</v>
      </c>
      <c r="G2105" s="1741">
        <f>G2106+G2108</f>
        <v>12408</v>
      </c>
      <c r="H2105" s="948"/>
      <c r="I2105" s="86"/>
    </row>
    <row r="2106" spans="1:9" s="77" customFormat="1">
      <c r="A2106" s="1957"/>
      <c r="B2106" s="448" t="s">
        <v>17</v>
      </c>
      <c r="C2106" s="688">
        <v>213114917</v>
      </c>
      <c r="D2106" s="908">
        <v>-75769</v>
      </c>
      <c r="E2106" s="134" t="s">
        <v>37</v>
      </c>
      <c r="F2106" s="1592">
        <v>34193</v>
      </c>
      <c r="G2106" s="165">
        <v>12408</v>
      </c>
      <c r="H2106" s="948"/>
      <c r="I2106" s="86"/>
    </row>
    <row r="2107" spans="1:9" s="77" customFormat="1">
      <c r="A2107" s="1957"/>
      <c r="B2107" s="1391"/>
      <c r="C2107" s="613"/>
      <c r="D2107" s="1409"/>
      <c r="E2107" s="135" t="s">
        <v>35</v>
      </c>
      <c r="F2107" s="1592">
        <v>26172</v>
      </c>
      <c r="G2107" s="165">
        <v>11603</v>
      </c>
      <c r="H2107" s="948"/>
      <c r="I2107" s="86"/>
    </row>
    <row r="2108" spans="1:9" s="77" customFormat="1">
      <c r="A2108" s="1957"/>
      <c r="B2108" s="1391"/>
      <c r="C2108" s="613"/>
      <c r="D2108" s="1409"/>
      <c r="E2108" s="134" t="s">
        <v>15</v>
      </c>
      <c r="F2108" s="1592">
        <v>94211</v>
      </c>
      <c r="G2108" s="165"/>
      <c r="H2108" s="948"/>
      <c r="I2108" s="86"/>
    </row>
    <row r="2109" spans="1:9" s="77" customFormat="1">
      <c r="A2109" s="1957"/>
      <c r="B2109" s="1391"/>
      <c r="C2109" s="613"/>
      <c r="D2109" s="1409"/>
      <c r="E2109" s="692" t="s">
        <v>19</v>
      </c>
      <c r="F2109" s="1592">
        <f>F2110</f>
        <v>322623</v>
      </c>
      <c r="G2109" s="1741">
        <f>G2110</f>
        <v>63361</v>
      </c>
      <c r="H2109" s="948"/>
      <c r="I2109" s="86"/>
    </row>
    <row r="2110" spans="1:9" s="77" customFormat="1" ht="26.4">
      <c r="A2110" s="1957"/>
      <c r="B2110" s="1391"/>
      <c r="C2110" s="613"/>
      <c r="D2110" s="1409"/>
      <c r="E2110" s="494" t="s">
        <v>51</v>
      </c>
      <c r="F2110" s="1592">
        <f>F2111</f>
        <v>322623</v>
      </c>
      <c r="G2110" s="1741">
        <f>G2111</f>
        <v>63361</v>
      </c>
      <c r="H2110" s="948"/>
      <c r="I2110" s="86"/>
    </row>
    <row r="2111" spans="1:9" s="77" customFormat="1" ht="39.6">
      <c r="A2111" s="1957"/>
      <c r="B2111" s="1391"/>
      <c r="C2111" s="613"/>
      <c r="D2111" s="1409"/>
      <c r="E2111" s="495" t="s">
        <v>53</v>
      </c>
      <c r="F2111" s="1592">
        <v>322623</v>
      </c>
      <c r="G2111" s="165">
        <v>63361</v>
      </c>
      <c r="H2111" s="948"/>
      <c r="I2111" s="86"/>
    </row>
    <row r="2112" spans="1:9" s="77" customFormat="1">
      <c r="A2112" s="1957"/>
      <c r="B2112" s="1391"/>
      <c r="C2112" s="613"/>
      <c r="D2112" s="1409"/>
      <c r="E2112" s="132" t="s">
        <v>3</v>
      </c>
      <c r="F2112" s="1592">
        <f>F2113</f>
        <v>26021</v>
      </c>
      <c r="G2112" s="1741">
        <f>G2113</f>
        <v>0</v>
      </c>
      <c r="H2112" s="948"/>
      <c r="I2112" s="86"/>
    </row>
    <row r="2113" spans="1:9" s="77" customFormat="1">
      <c r="A2113" s="1957"/>
      <c r="B2113" s="1391"/>
      <c r="C2113" s="613"/>
      <c r="D2113" s="1409"/>
      <c r="E2113" s="133" t="s">
        <v>20</v>
      </c>
      <c r="F2113" s="1592">
        <v>26021</v>
      </c>
      <c r="G2113" s="165"/>
      <c r="H2113" s="948"/>
      <c r="I2113" s="86"/>
    </row>
    <row r="2114" spans="1:9" s="77" customFormat="1">
      <c r="A2114" s="1957"/>
      <c r="B2114" s="288" t="s">
        <v>54</v>
      </c>
      <c r="C2114" s="613"/>
      <c r="D2114" s="1409"/>
      <c r="E2114" s="163" t="s">
        <v>54</v>
      </c>
      <c r="F2114" s="610"/>
      <c r="G2114" s="227"/>
      <c r="H2114" s="948"/>
      <c r="I2114" s="86"/>
    </row>
    <row r="2115" spans="1:9" s="77" customFormat="1" ht="39.6">
      <c r="A2115" s="1957"/>
      <c r="B2115" s="1072" t="s">
        <v>94</v>
      </c>
      <c r="C2115" s="613"/>
      <c r="D2115" s="1409"/>
      <c r="E2115" s="434" t="s">
        <v>153</v>
      </c>
      <c r="F2115" s="610"/>
      <c r="G2115" s="227"/>
      <c r="H2115" s="948"/>
      <c r="I2115" s="86"/>
    </row>
    <row r="2116" spans="1:9" s="77" customFormat="1">
      <c r="A2116" s="1957"/>
      <c r="B2116" s="380" t="s">
        <v>87</v>
      </c>
      <c r="C2116" s="613"/>
      <c r="D2116" s="1409"/>
      <c r="E2116" s="490" t="s">
        <v>483</v>
      </c>
      <c r="F2116" s="613"/>
      <c r="G2116" s="151"/>
      <c r="H2116" s="948"/>
      <c r="I2116" s="86"/>
    </row>
    <row r="2117" spans="1:9" s="77" customFormat="1">
      <c r="A2117" s="1957"/>
      <c r="B2117" s="400" t="s">
        <v>4</v>
      </c>
      <c r="C2117" s="687">
        <v>213114917</v>
      </c>
      <c r="D2117" s="707">
        <v>-75769</v>
      </c>
      <c r="E2117" s="164" t="s">
        <v>87</v>
      </c>
      <c r="F2117" s="613"/>
      <c r="G2117" s="151"/>
      <c r="H2117" s="948"/>
      <c r="I2117" s="86"/>
    </row>
    <row r="2118" spans="1:9" s="77" customFormat="1">
      <c r="A2118" s="1957"/>
      <c r="B2118" s="446" t="s">
        <v>10</v>
      </c>
      <c r="C2118" s="688">
        <v>213114917</v>
      </c>
      <c r="D2118" s="908">
        <v>-75769</v>
      </c>
      <c r="E2118" s="142" t="s">
        <v>4</v>
      </c>
      <c r="F2118" s="1589">
        <f>F2119</f>
        <v>0</v>
      </c>
      <c r="G2118" s="1739">
        <f>G2119</f>
        <v>44075</v>
      </c>
      <c r="H2118" s="1772"/>
      <c r="I2118" s="86"/>
    </row>
    <row r="2119" spans="1:9" s="77" customFormat="1" ht="26.4">
      <c r="A2119" s="1957"/>
      <c r="B2119" s="447" t="s">
        <v>11</v>
      </c>
      <c r="C2119" s="688">
        <v>213114917</v>
      </c>
      <c r="D2119" s="908">
        <v>-75769</v>
      </c>
      <c r="E2119" s="132" t="s">
        <v>10</v>
      </c>
      <c r="F2119" s="1592">
        <f>F2120</f>
        <v>0</v>
      </c>
      <c r="G2119" s="1741">
        <f>G2120</f>
        <v>44075</v>
      </c>
      <c r="H2119" s="948"/>
      <c r="I2119" s="86"/>
    </row>
    <row r="2120" spans="1:9" s="77" customFormat="1" ht="26.4">
      <c r="A2120" s="1957"/>
      <c r="B2120" s="400" t="s">
        <v>28</v>
      </c>
      <c r="C2120" s="687">
        <v>213114917</v>
      </c>
      <c r="D2120" s="707">
        <v>-75769</v>
      </c>
      <c r="E2120" s="133" t="s">
        <v>11</v>
      </c>
      <c r="F2120" s="1592"/>
      <c r="G2120" s="165">
        <v>44075</v>
      </c>
      <c r="H2120" s="948"/>
      <c r="I2120" s="86"/>
    </row>
    <row r="2121" spans="1:9" s="77" customFormat="1">
      <c r="A2121" s="87"/>
      <c r="B2121" s="446" t="s">
        <v>2</v>
      </c>
      <c r="C2121" s="688">
        <v>213114917</v>
      </c>
      <c r="D2121" s="908">
        <v>-75769</v>
      </c>
      <c r="E2121" s="142" t="s">
        <v>28</v>
      </c>
      <c r="F2121" s="1739">
        <f t="shared" ref="F2121:G2124" si="33">F2122</f>
        <v>0</v>
      </c>
      <c r="G2121" s="1739">
        <f t="shared" si="33"/>
        <v>44075</v>
      </c>
      <c r="H2121" s="948"/>
      <c r="I2121" s="86"/>
    </row>
    <row r="2122" spans="1:9" s="77" customFormat="1">
      <c r="A2122" s="87"/>
      <c r="B2122" s="447" t="s">
        <v>16</v>
      </c>
      <c r="C2122" s="688">
        <v>213114917</v>
      </c>
      <c r="D2122" s="908">
        <v>-75769</v>
      </c>
      <c r="E2122" s="132" t="s">
        <v>2</v>
      </c>
      <c r="F2122" s="1592">
        <f t="shared" si="33"/>
        <v>0</v>
      </c>
      <c r="G2122" s="1741">
        <f t="shared" si="33"/>
        <v>44075</v>
      </c>
      <c r="H2122" s="948"/>
      <c r="I2122" s="86"/>
    </row>
    <row r="2123" spans="1:9" s="77" customFormat="1">
      <c r="A2123" s="87"/>
      <c r="B2123" s="448" t="s">
        <v>17</v>
      </c>
      <c r="C2123" s="688">
        <v>213114917</v>
      </c>
      <c r="D2123" s="908">
        <v>-75769</v>
      </c>
      <c r="E2123" s="692" t="s">
        <v>19</v>
      </c>
      <c r="F2123" s="1592">
        <f t="shared" si="33"/>
        <v>0</v>
      </c>
      <c r="G2123" s="1741">
        <f t="shared" si="33"/>
        <v>44075</v>
      </c>
      <c r="H2123" s="948"/>
      <c r="I2123" s="86"/>
    </row>
    <row r="2124" spans="1:9" s="77" customFormat="1" ht="26.4">
      <c r="A2124" s="87"/>
      <c r="B2124" s="1391"/>
      <c r="C2124" s="613"/>
      <c r="D2124" s="1409"/>
      <c r="E2124" s="494" t="s">
        <v>51</v>
      </c>
      <c r="F2124" s="1592">
        <f t="shared" si="33"/>
        <v>0</v>
      </c>
      <c r="G2124" s="1741">
        <f t="shared" si="33"/>
        <v>44075</v>
      </c>
      <c r="H2124" s="948"/>
      <c r="I2124" s="86"/>
    </row>
    <row r="2125" spans="1:9" s="77" customFormat="1" ht="39.6">
      <c r="A2125" s="87"/>
      <c r="B2125" s="1391"/>
      <c r="C2125" s="613"/>
      <c r="D2125" s="1409"/>
      <c r="E2125" s="495" t="s">
        <v>53</v>
      </c>
      <c r="F2125" s="1592"/>
      <c r="G2125" s="165">
        <v>44075</v>
      </c>
      <c r="H2125" s="948"/>
      <c r="I2125" s="86"/>
    </row>
    <row r="2126" spans="1:9" s="77" customFormat="1">
      <c r="A2126" s="87"/>
      <c r="B2126" s="1391"/>
      <c r="C2126" s="613"/>
      <c r="D2126" s="1409"/>
      <c r="E2126" s="490" t="s">
        <v>484</v>
      </c>
      <c r="F2126" s="613"/>
      <c r="G2126" s="151"/>
      <c r="H2126" s="948"/>
      <c r="I2126" s="86"/>
    </row>
    <row r="2127" spans="1:9" s="77" customFormat="1">
      <c r="A2127" s="87"/>
      <c r="B2127" s="1391"/>
      <c r="C2127" s="613"/>
      <c r="D2127" s="1409"/>
      <c r="E2127" s="164" t="s">
        <v>87</v>
      </c>
      <c r="F2127" s="613"/>
      <c r="G2127" s="151"/>
      <c r="H2127" s="948"/>
      <c r="I2127" s="86"/>
    </row>
    <row r="2128" spans="1:9" s="77" customFormat="1">
      <c r="A2128" s="87"/>
      <c r="B2128" s="1391"/>
      <c r="C2128" s="613"/>
      <c r="D2128" s="1409"/>
      <c r="E2128" s="142" t="s">
        <v>4</v>
      </c>
      <c r="F2128" s="1589">
        <f>F2129</f>
        <v>0</v>
      </c>
      <c r="G2128" s="1739">
        <f>G2129</f>
        <v>19286</v>
      </c>
      <c r="H2128" s="948"/>
      <c r="I2128" s="86"/>
    </row>
    <row r="2129" spans="1:9" s="77" customFormat="1">
      <c r="A2129" s="87"/>
      <c r="B2129" s="1391"/>
      <c r="C2129" s="613"/>
      <c r="D2129" s="1409"/>
      <c r="E2129" s="132" t="s">
        <v>10</v>
      </c>
      <c r="F2129" s="1592">
        <f>F2130</f>
        <v>0</v>
      </c>
      <c r="G2129" s="1741">
        <f>G2130</f>
        <v>19286</v>
      </c>
      <c r="H2129" s="948"/>
      <c r="I2129" s="86"/>
    </row>
    <row r="2130" spans="1:9" s="77" customFormat="1" ht="26.4">
      <c r="A2130" s="87"/>
      <c r="B2130" s="1391"/>
      <c r="C2130" s="613"/>
      <c r="D2130" s="1409"/>
      <c r="E2130" s="133" t="s">
        <v>11</v>
      </c>
      <c r="F2130" s="1592"/>
      <c r="G2130" s="165">
        <v>19286</v>
      </c>
      <c r="H2130" s="948"/>
      <c r="I2130" s="86"/>
    </row>
    <row r="2131" spans="1:9" s="77" customFormat="1">
      <c r="A2131" s="87"/>
      <c r="B2131" s="1773"/>
      <c r="C2131" s="475"/>
      <c r="D2131" s="260"/>
      <c r="E2131" s="142" t="s">
        <v>28</v>
      </c>
      <c r="F2131" s="1739">
        <f t="shared" ref="F2131:G2134" si="34">F2132</f>
        <v>0</v>
      </c>
      <c r="G2131" s="1739">
        <f t="shared" si="34"/>
        <v>19286</v>
      </c>
      <c r="H2131" s="948"/>
      <c r="I2131" s="86"/>
    </row>
    <row r="2132" spans="1:9" s="77" customFormat="1">
      <c r="A2132" s="87"/>
      <c r="B2132" s="1773"/>
      <c r="C2132" s="475"/>
      <c r="D2132" s="260"/>
      <c r="E2132" s="132" t="s">
        <v>2</v>
      </c>
      <c r="F2132" s="1592">
        <f t="shared" si="34"/>
        <v>0</v>
      </c>
      <c r="G2132" s="1741">
        <f t="shared" si="34"/>
        <v>19286</v>
      </c>
      <c r="H2132" s="948"/>
      <c r="I2132" s="86"/>
    </row>
    <row r="2133" spans="1:9" s="77" customFormat="1">
      <c r="A2133" s="87"/>
      <c r="B2133" s="1773"/>
      <c r="C2133" s="475"/>
      <c r="D2133" s="260"/>
      <c r="E2133" s="692" t="s">
        <v>19</v>
      </c>
      <c r="F2133" s="1592">
        <f t="shared" si="34"/>
        <v>0</v>
      </c>
      <c r="G2133" s="1741">
        <f t="shared" si="34"/>
        <v>19286</v>
      </c>
      <c r="H2133" s="948"/>
      <c r="I2133" s="86"/>
    </row>
    <row r="2134" spans="1:9" s="77" customFormat="1" ht="26.4">
      <c r="A2134" s="87"/>
      <c r="B2134" s="1773"/>
      <c r="C2134" s="475"/>
      <c r="D2134" s="260"/>
      <c r="E2134" s="494" t="s">
        <v>51</v>
      </c>
      <c r="F2134" s="1592">
        <f t="shared" si="34"/>
        <v>0</v>
      </c>
      <c r="G2134" s="1741">
        <f t="shared" si="34"/>
        <v>19286</v>
      </c>
      <c r="H2134" s="948"/>
      <c r="I2134" s="86"/>
    </row>
    <row r="2135" spans="1:9" s="77" customFormat="1" ht="39.6">
      <c r="A2135" s="87"/>
      <c r="B2135" s="1773"/>
      <c r="C2135" s="475"/>
      <c r="D2135" s="260"/>
      <c r="E2135" s="495" t="s">
        <v>53</v>
      </c>
      <c r="F2135" s="1592"/>
      <c r="G2135" s="165">
        <v>19286</v>
      </c>
      <c r="H2135" s="948"/>
      <c r="I2135" s="86"/>
    </row>
    <row r="2136" spans="1:9" s="77" customFormat="1">
      <c r="A2136" s="87"/>
      <c r="B2136" s="1773"/>
      <c r="C2136" s="475"/>
      <c r="D2136" s="260"/>
      <c r="E2136" s="490" t="s">
        <v>485</v>
      </c>
      <c r="F2136" s="613"/>
      <c r="G2136" s="151"/>
      <c r="H2136" s="948"/>
      <c r="I2136" s="86"/>
    </row>
    <row r="2137" spans="1:9" s="77" customFormat="1">
      <c r="A2137" s="87"/>
      <c r="B2137" s="1773"/>
      <c r="C2137" s="475"/>
      <c r="D2137" s="260"/>
      <c r="E2137" s="164" t="s">
        <v>87</v>
      </c>
      <c r="F2137" s="613"/>
      <c r="G2137" s="151"/>
      <c r="H2137" s="948"/>
      <c r="I2137" s="86"/>
    </row>
    <row r="2138" spans="1:9" s="77" customFormat="1">
      <c r="A2138" s="87"/>
      <c r="B2138" s="1773"/>
      <c r="C2138" s="475"/>
      <c r="D2138" s="260"/>
      <c r="E2138" s="142" t="s">
        <v>4</v>
      </c>
      <c r="F2138" s="1589">
        <f>F2139</f>
        <v>0</v>
      </c>
      <c r="G2138" s="1739">
        <f>G2139</f>
        <v>12408</v>
      </c>
      <c r="H2138" s="948"/>
      <c r="I2138" s="86"/>
    </row>
    <row r="2139" spans="1:9" s="77" customFormat="1">
      <c r="A2139" s="87"/>
      <c r="B2139" s="1773"/>
      <c r="C2139" s="475"/>
      <c r="D2139" s="260"/>
      <c r="E2139" s="132" t="s">
        <v>10</v>
      </c>
      <c r="F2139" s="1592">
        <f>F2140</f>
        <v>0</v>
      </c>
      <c r="G2139" s="1741">
        <f>G2140</f>
        <v>12408</v>
      </c>
      <c r="H2139" s="948"/>
      <c r="I2139" s="86"/>
    </row>
    <row r="2140" spans="1:9" s="77" customFormat="1" ht="26.4">
      <c r="A2140" s="87"/>
      <c r="B2140" s="1773"/>
      <c r="C2140" s="475"/>
      <c r="D2140" s="260"/>
      <c r="E2140" s="133" t="s">
        <v>11</v>
      </c>
      <c r="F2140" s="1592"/>
      <c r="G2140" s="165">
        <v>12408</v>
      </c>
      <c r="H2140" s="948"/>
      <c r="I2140" s="86"/>
    </row>
    <row r="2141" spans="1:9" s="77" customFormat="1">
      <c r="A2141" s="87"/>
      <c r="B2141" s="1773"/>
      <c r="C2141" s="475"/>
      <c r="D2141" s="260"/>
      <c r="E2141" s="142" t="s">
        <v>28</v>
      </c>
      <c r="F2141" s="1739">
        <f t="shared" ref="F2141:G2143" si="35">F2142</f>
        <v>0</v>
      </c>
      <c r="G2141" s="1739">
        <f t="shared" si="35"/>
        <v>12408</v>
      </c>
      <c r="H2141" s="948"/>
      <c r="I2141" s="86"/>
    </row>
    <row r="2142" spans="1:9" s="77" customFormat="1">
      <c r="A2142" s="87"/>
      <c r="B2142" s="1773"/>
      <c r="C2142" s="475"/>
      <c r="D2142" s="260"/>
      <c r="E2142" s="132" t="s">
        <v>2</v>
      </c>
      <c r="F2142" s="1592">
        <f t="shared" si="35"/>
        <v>0</v>
      </c>
      <c r="G2142" s="1741">
        <f t="shared" si="35"/>
        <v>12408</v>
      </c>
      <c r="H2142" s="948"/>
      <c r="I2142" s="86"/>
    </row>
    <row r="2143" spans="1:9" s="77" customFormat="1">
      <c r="A2143" s="87"/>
      <c r="B2143" s="1773"/>
      <c r="C2143" s="475"/>
      <c r="D2143" s="260"/>
      <c r="E2143" s="133" t="s">
        <v>12</v>
      </c>
      <c r="F2143" s="1741">
        <f t="shared" si="35"/>
        <v>0</v>
      </c>
      <c r="G2143" s="1741">
        <f t="shared" si="35"/>
        <v>12408</v>
      </c>
      <c r="H2143" s="948"/>
      <c r="I2143" s="86"/>
    </row>
    <row r="2144" spans="1:9" s="77" customFormat="1">
      <c r="A2144" s="87"/>
      <c r="B2144" s="1773"/>
      <c r="C2144" s="475"/>
      <c r="D2144" s="260"/>
      <c r="E2144" s="134" t="s">
        <v>37</v>
      </c>
      <c r="F2144" s="1592"/>
      <c r="G2144" s="165">
        <v>12408</v>
      </c>
      <c r="H2144" s="948"/>
      <c r="I2144" s="86"/>
    </row>
    <row r="2145" spans="1:9" s="77" customFormat="1" ht="13.8" thickBot="1">
      <c r="A2145" s="87"/>
      <c r="B2145" s="1774"/>
      <c r="C2145" s="1419"/>
      <c r="D2145" s="1775"/>
      <c r="E2145" s="865" t="s">
        <v>35</v>
      </c>
      <c r="F2145" s="1600"/>
      <c r="G2145" s="998">
        <v>11603</v>
      </c>
      <c r="H2145" s="948"/>
      <c r="I2145" s="86"/>
    </row>
    <row r="2146" spans="1:9" s="77" customFormat="1" ht="81.75" customHeight="1" thickBot="1">
      <c r="A2146" s="87"/>
      <c r="B2146" s="3733" t="s">
        <v>486</v>
      </c>
      <c r="C2146" s="3780"/>
      <c r="D2146" s="3780"/>
      <c r="E2146" s="3780"/>
      <c r="F2146" s="3780"/>
      <c r="G2146" s="3781"/>
      <c r="H2146" s="948"/>
      <c r="I2146" s="86"/>
    </row>
    <row r="2147" spans="1:9" s="77" customFormat="1">
      <c r="A2147" s="3779"/>
      <c r="B2147" s="3779"/>
      <c r="C2147" s="3779"/>
      <c r="D2147" s="3779"/>
      <c r="E2147" s="3779"/>
      <c r="F2147" s="3779"/>
      <c r="G2147" s="3779"/>
      <c r="H2147" s="948"/>
      <c r="I2147" s="86"/>
    </row>
    <row r="2148" spans="1:9" s="77" customFormat="1">
      <c r="A2148" s="252"/>
      <c r="B2148" s="3775" t="s">
        <v>399</v>
      </c>
      <c r="C2148" s="3775"/>
      <c r="D2148" s="3775"/>
      <c r="E2148" s="561"/>
      <c r="F2148" s="1531"/>
      <c r="G2148" s="1531"/>
      <c r="H2148" s="948"/>
      <c r="I2148" s="86"/>
    </row>
    <row r="2149" spans="1:9" s="77" customFormat="1" ht="13.8" thickBot="1">
      <c r="A2149" s="1957"/>
      <c r="B2149" s="561"/>
      <c r="C2149" s="561"/>
      <c r="D2149" s="561"/>
      <c r="E2149" s="561"/>
      <c r="F2149" s="1531"/>
      <c r="G2149" s="1531"/>
      <c r="H2149" s="948"/>
      <c r="I2149" s="86"/>
    </row>
    <row r="2150" spans="1:9" s="77" customFormat="1" ht="26.4">
      <c r="A2150" s="252">
        <f>A2097</f>
        <v>97</v>
      </c>
      <c r="B2150" s="1137" t="s">
        <v>29</v>
      </c>
      <c r="C2150" s="191"/>
      <c r="D2150" s="192"/>
      <c r="E2150" s="466" t="s">
        <v>149</v>
      </c>
      <c r="F2150" s="201"/>
      <c r="G2150" s="202"/>
      <c r="H2150" s="75" t="s">
        <v>33</v>
      </c>
      <c r="I2150" s="86"/>
    </row>
    <row r="2151" spans="1:9" s="77" customFormat="1" ht="13.8">
      <c r="A2151" s="252"/>
      <c r="B2151" s="163" t="s">
        <v>82</v>
      </c>
      <c r="C2151" s="257"/>
      <c r="D2151" s="258"/>
      <c r="E2151" s="163" t="s">
        <v>82</v>
      </c>
      <c r="F2151" s="225"/>
      <c r="G2151" s="213"/>
      <c r="H2151" s="948"/>
      <c r="I2151" s="86"/>
    </row>
    <row r="2152" spans="1:9" s="77" customFormat="1" ht="26.4">
      <c r="A2152" s="1957"/>
      <c r="B2152" s="393" t="s">
        <v>86</v>
      </c>
      <c r="C2152" s="682"/>
      <c r="D2152" s="226"/>
      <c r="E2152" s="393" t="s">
        <v>86</v>
      </c>
      <c r="F2152" s="682"/>
      <c r="G2152" s="226"/>
      <c r="H2152" s="948"/>
      <c r="I2152" s="86"/>
    </row>
    <row r="2153" spans="1:9" s="77" customFormat="1">
      <c r="A2153" s="252"/>
      <c r="B2153" s="164" t="s">
        <v>87</v>
      </c>
      <c r="C2153" s="697"/>
      <c r="D2153" s="259"/>
      <c r="E2153" s="164" t="s">
        <v>87</v>
      </c>
      <c r="F2153" s="697"/>
      <c r="G2153" s="259"/>
      <c r="H2153" s="948"/>
      <c r="I2153" s="86"/>
    </row>
    <row r="2154" spans="1:9" s="77" customFormat="1">
      <c r="A2154" s="1957"/>
      <c r="B2154" s="183" t="s">
        <v>4</v>
      </c>
      <c r="C2154" s="687">
        <v>213114917</v>
      </c>
      <c r="D2154" s="207">
        <v>-75769</v>
      </c>
      <c r="E2154" s="183" t="s">
        <v>4</v>
      </c>
      <c r="F2154" s="1569">
        <v>92941575</v>
      </c>
      <c r="G2154" s="207">
        <v>75769</v>
      </c>
      <c r="H2154" s="948"/>
      <c r="I2154" s="86"/>
    </row>
    <row r="2155" spans="1:9" s="77" customFormat="1">
      <c r="A2155" s="1957"/>
      <c r="B2155" s="184" t="s">
        <v>10</v>
      </c>
      <c r="C2155" s="688">
        <v>213114917</v>
      </c>
      <c r="D2155" s="165">
        <v>-75769</v>
      </c>
      <c r="E2155" s="699" t="s">
        <v>5</v>
      </c>
      <c r="F2155" s="1571">
        <v>7114</v>
      </c>
      <c r="G2155" s="165"/>
      <c r="H2155" s="948"/>
      <c r="I2155" s="86"/>
    </row>
    <row r="2156" spans="1:9" s="77" customFormat="1" ht="26.4">
      <c r="A2156" s="1957"/>
      <c r="B2156" s="185" t="s">
        <v>11</v>
      </c>
      <c r="C2156" s="688">
        <v>213114917</v>
      </c>
      <c r="D2156" s="165">
        <v>-75769</v>
      </c>
      <c r="E2156" s="184" t="s">
        <v>65</v>
      </c>
      <c r="F2156" s="1573">
        <v>850233</v>
      </c>
      <c r="G2156" s="165"/>
      <c r="H2156" s="948"/>
      <c r="I2156" s="86"/>
    </row>
    <row r="2157" spans="1:9" s="77" customFormat="1" ht="26.4">
      <c r="A2157" s="1957"/>
      <c r="B2157" s="464" t="s">
        <v>28</v>
      </c>
      <c r="C2157" s="1589">
        <v>213114917</v>
      </c>
      <c r="D2157" s="207">
        <v>-75769</v>
      </c>
      <c r="E2157" s="196" t="s">
        <v>6</v>
      </c>
      <c r="F2157" s="1573">
        <v>414908</v>
      </c>
      <c r="G2157" s="165"/>
      <c r="H2157" s="948"/>
      <c r="I2157" s="86"/>
    </row>
    <row r="2158" spans="1:9" s="77" customFormat="1">
      <c r="A2158" s="1957"/>
      <c r="B2158" s="184" t="s">
        <v>2</v>
      </c>
      <c r="C2158" s="688">
        <v>213114917</v>
      </c>
      <c r="D2158" s="165">
        <v>-75769</v>
      </c>
      <c r="E2158" s="196" t="s">
        <v>7</v>
      </c>
      <c r="F2158" s="1573">
        <v>1186970</v>
      </c>
      <c r="G2158" s="165"/>
      <c r="H2158" s="948"/>
      <c r="I2158" s="86"/>
    </row>
    <row r="2159" spans="1:9" s="77" customFormat="1">
      <c r="A2159" s="1957"/>
      <c r="B2159" s="185" t="s">
        <v>16</v>
      </c>
      <c r="C2159" s="1592">
        <v>213114917</v>
      </c>
      <c r="D2159" s="165">
        <v>-75769</v>
      </c>
      <c r="E2159" s="196" t="s">
        <v>8</v>
      </c>
      <c r="F2159" s="1573">
        <v>49208</v>
      </c>
      <c r="G2159" s="165"/>
      <c r="H2159" s="948"/>
      <c r="I2159" s="86"/>
    </row>
    <row r="2160" spans="1:9" s="77" customFormat="1">
      <c r="A2160" s="1957"/>
      <c r="B2160" s="1734" t="s">
        <v>17</v>
      </c>
      <c r="C2160" s="1592">
        <v>213114917</v>
      </c>
      <c r="D2160" s="165">
        <v>-75769</v>
      </c>
      <c r="E2160" s="196" t="s">
        <v>9</v>
      </c>
      <c r="F2160" s="1573">
        <v>49208</v>
      </c>
      <c r="G2160" s="165"/>
      <c r="H2160" s="948"/>
      <c r="I2160" s="86"/>
    </row>
    <row r="2161" spans="1:9" s="77" customFormat="1" ht="26.4">
      <c r="A2161" s="1957"/>
      <c r="B2161" s="185"/>
      <c r="C2161" s="667"/>
      <c r="D2161" s="165"/>
      <c r="E2161" s="196" t="s">
        <v>57</v>
      </c>
      <c r="F2161" s="1573">
        <v>49208</v>
      </c>
      <c r="G2161" s="165"/>
      <c r="H2161" s="948"/>
      <c r="I2161" s="86"/>
    </row>
    <row r="2162" spans="1:9" s="77" customFormat="1" ht="39.6">
      <c r="A2162" s="1957"/>
      <c r="B2162" s="185"/>
      <c r="C2162" s="667"/>
      <c r="D2162" s="165"/>
      <c r="E2162" s="196" t="s">
        <v>96</v>
      </c>
      <c r="F2162" s="1573">
        <v>10704</v>
      </c>
      <c r="G2162" s="165"/>
      <c r="H2162" s="948"/>
      <c r="I2162" s="86"/>
    </row>
    <row r="2163" spans="1:9" s="77" customFormat="1" ht="26.4">
      <c r="A2163" s="1957"/>
      <c r="B2163" s="185"/>
      <c r="C2163" s="667"/>
      <c r="D2163" s="165"/>
      <c r="E2163" s="196" t="s">
        <v>126</v>
      </c>
      <c r="F2163" s="1573">
        <v>38504</v>
      </c>
      <c r="G2163" s="165"/>
      <c r="H2163" s="948"/>
      <c r="I2163" s="86"/>
    </row>
    <row r="2164" spans="1:9" s="77" customFormat="1" ht="26.4">
      <c r="A2164" s="1957"/>
      <c r="B2164" s="185"/>
      <c r="C2164" s="667"/>
      <c r="D2164" s="165"/>
      <c r="E2164" s="196" t="s">
        <v>71</v>
      </c>
      <c r="F2164" s="1573">
        <v>1137762</v>
      </c>
      <c r="G2164" s="165"/>
      <c r="H2164" s="948"/>
      <c r="I2164" s="86"/>
    </row>
    <row r="2165" spans="1:9" s="77" customFormat="1" ht="39.6">
      <c r="A2165" s="1957"/>
      <c r="B2165" s="185"/>
      <c r="C2165" s="667"/>
      <c r="D2165" s="165"/>
      <c r="E2165" s="196" t="s">
        <v>72</v>
      </c>
      <c r="F2165" s="1573">
        <v>1137762</v>
      </c>
      <c r="G2165" s="165"/>
      <c r="H2165" s="948"/>
      <c r="I2165" s="86"/>
    </row>
    <row r="2166" spans="1:9" s="77" customFormat="1" ht="66">
      <c r="A2166" s="1957"/>
      <c r="B2166" s="185"/>
      <c r="C2166" s="667"/>
      <c r="D2166" s="165"/>
      <c r="E2166" s="196" t="s">
        <v>114</v>
      </c>
      <c r="F2166" s="1573">
        <v>959207</v>
      </c>
      <c r="G2166" s="165"/>
      <c r="H2166" s="948"/>
      <c r="I2166" s="86"/>
    </row>
    <row r="2167" spans="1:9" s="77" customFormat="1" ht="105.6">
      <c r="A2167" s="1957"/>
      <c r="B2167" s="185"/>
      <c r="C2167" s="667"/>
      <c r="D2167" s="165"/>
      <c r="E2167" s="196" t="s">
        <v>193</v>
      </c>
      <c r="F2167" s="1573">
        <v>178555</v>
      </c>
      <c r="G2167" s="165"/>
      <c r="H2167" s="948"/>
      <c r="I2167" s="86"/>
    </row>
    <row r="2168" spans="1:9" s="77" customFormat="1">
      <c r="A2168" s="1957"/>
      <c r="B2168" s="183"/>
      <c r="C2168" s="666"/>
      <c r="D2168" s="207"/>
      <c r="E2168" s="184" t="s">
        <v>10</v>
      </c>
      <c r="F2168" s="1573">
        <v>90897258</v>
      </c>
      <c r="G2168" s="165">
        <v>75769</v>
      </c>
      <c r="H2168" s="948"/>
      <c r="I2168" s="86"/>
    </row>
    <row r="2169" spans="1:9" s="77" customFormat="1" ht="26.4">
      <c r="A2169" s="1957"/>
      <c r="B2169" s="184"/>
      <c r="C2169" s="667"/>
      <c r="D2169" s="165"/>
      <c r="E2169" s="185" t="s">
        <v>11</v>
      </c>
      <c r="F2169" s="1573">
        <v>72542199</v>
      </c>
      <c r="G2169" s="165">
        <v>75769</v>
      </c>
      <c r="H2169" s="948"/>
      <c r="I2169" s="86"/>
    </row>
    <row r="2170" spans="1:9" s="77" customFormat="1" ht="26.4">
      <c r="A2170" s="1957"/>
      <c r="B2170" s="185"/>
      <c r="C2170" s="667"/>
      <c r="D2170" s="165"/>
      <c r="E2170" s="185" t="s">
        <v>60</v>
      </c>
      <c r="F2170" s="1573">
        <v>18355059</v>
      </c>
      <c r="G2170" s="165"/>
      <c r="H2170" s="948"/>
      <c r="I2170" s="86"/>
    </row>
    <row r="2171" spans="1:9" s="77" customFormat="1">
      <c r="A2171" s="1957"/>
      <c r="B2171" s="196"/>
      <c r="C2171" s="667"/>
      <c r="D2171" s="165"/>
      <c r="E2171" s="183" t="s">
        <v>28</v>
      </c>
      <c r="F2171" s="1569">
        <v>99059924</v>
      </c>
      <c r="G2171" s="207">
        <v>75769</v>
      </c>
      <c r="H2171" s="948"/>
      <c r="I2171" s="86"/>
    </row>
    <row r="2172" spans="1:9" s="77" customFormat="1">
      <c r="A2172" s="1957"/>
      <c r="B2172" s="234"/>
      <c r="C2172" s="613"/>
      <c r="D2172" s="151"/>
      <c r="E2172" s="184" t="s">
        <v>2</v>
      </c>
      <c r="F2172" s="1573">
        <v>47995030</v>
      </c>
      <c r="G2172" s="1704">
        <v>75769</v>
      </c>
      <c r="H2172" s="948"/>
      <c r="I2172" s="86"/>
    </row>
    <row r="2173" spans="1:9" s="77" customFormat="1">
      <c r="A2173" s="1957"/>
      <c r="B2173" s="234"/>
      <c r="C2173" s="613"/>
      <c r="D2173" s="151"/>
      <c r="E2173" s="185" t="s">
        <v>12</v>
      </c>
      <c r="F2173" s="1573">
        <v>14121009</v>
      </c>
      <c r="G2173" s="1704">
        <v>12408</v>
      </c>
      <c r="H2173" s="948"/>
      <c r="I2173" s="86"/>
    </row>
    <row r="2174" spans="1:9" s="77" customFormat="1">
      <c r="A2174" s="1957"/>
      <c r="B2174" s="234"/>
      <c r="C2174" s="613"/>
      <c r="D2174" s="151"/>
      <c r="E2174" s="196" t="s">
        <v>37</v>
      </c>
      <c r="F2174" s="1573">
        <v>7595783</v>
      </c>
      <c r="G2174" s="165">
        <v>12408</v>
      </c>
      <c r="H2174" s="948"/>
      <c r="I2174" s="86"/>
    </row>
    <row r="2175" spans="1:9" s="77" customFormat="1">
      <c r="A2175" s="1957"/>
      <c r="B2175" s="234"/>
      <c r="C2175" s="613"/>
      <c r="D2175" s="151"/>
      <c r="E2175" s="197" t="s">
        <v>35</v>
      </c>
      <c r="F2175" s="1573">
        <v>5986386</v>
      </c>
      <c r="G2175" s="165">
        <v>11603</v>
      </c>
      <c r="H2175" s="948"/>
      <c r="I2175" s="86"/>
    </row>
    <row r="2176" spans="1:9" s="77" customFormat="1">
      <c r="A2176" s="1957"/>
      <c r="B2176" s="234"/>
      <c r="C2176" s="613"/>
      <c r="D2176" s="151"/>
      <c r="E2176" s="196" t="s">
        <v>15</v>
      </c>
      <c r="F2176" s="1573">
        <v>6525226</v>
      </c>
      <c r="G2176" s="165"/>
      <c r="H2176" s="948"/>
      <c r="I2176" s="86"/>
    </row>
    <row r="2177" spans="1:9" s="77" customFormat="1">
      <c r="A2177" s="1957"/>
      <c r="B2177" s="234"/>
      <c r="C2177" s="613"/>
      <c r="D2177" s="151"/>
      <c r="E2177" s="185" t="s">
        <v>16</v>
      </c>
      <c r="F2177" s="1573">
        <v>13139470</v>
      </c>
      <c r="G2177" s="165"/>
      <c r="H2177" s="948"/>
      <c r="I2177" s="86"/>
    </row>
    <row r="2178" spans="1:9" s="77" customFormat="1">
      <c r="A2178" s="1957"/>
      <c r="B2178" s="234"/>
      <c r="C2178" s="613"/>
      <c r="D2178" s="151"/>
      <c r="E2178" s="1709" t="s">
        <v>17</v>
      </c>
      <c r="F2178" s="1573">
        <v>12100774</v>
      </c>
      <c r="G2178" s="165"/>
      <c r="H2178" s="948"/>
      <c r="I2178" s="86"/>
    </row>
    <row r="2179" spans="1:9" s="77" customFormat="1">
      <c r="A2179" s="1957"/>
      <c r="B2179" s="234"/>
      <c r="C2179" s="613"/>
      <c r="D2179" s="151"/>
      <c r="E2179" s="1709" t="s">
        <v>93</v>
      </c>
      <c r="F2179" s="1573">
        <v>1038696</v>
      </c>
      <c r="G2179" s="165"/>
      <c r="H2179" s="948"/>
      <c r="I2179" s="86"/>
    </row>
    <row r="2180" spans="1:9" s="77" customFormat="1" ht="26.4">
      <c r="A2180" s="1957"/>
      <c r="B2180" s="234"/>
      <c r="C2180" s="613"/>
      <c r="D2180" s="151"/>
      <c r="E2180" s="1648" t="s">
        <v>49</v>
      </c>
      <c r="F2180" s="1573">
        <v>225383</v>
      </c>
      <c r="G2180" s="165"/>
      <c r="H2180" s="948"/>
      <c r="I2180" s="86"/>
    </row>
    <row r="2181" spans="1:9" s="77" customFormat="1">
      <c r="A2181" s="1957"/>
      <c r="B2181" s="234"/>
      <c r="C2181" s="613"/>
      <c r="D2181" s="151"/>
      <c r="E2181" s="184" t="s">
        <v>38</v>
      </c>
      <c r="F2181" s="1573">
        <v>225383</v>
      </c>
      <c r="G2181" s="165"/>
      <c r="H2181" s="948"/>
      <c r="I2181" s="86"/>
    </row>
    <row r="2182" spans="1:9" s="77" customFormat="1">
      <c r="A2182" s="1957"/>
      <c r="B2182" s="234"/>
      <c r="C2182" s="613"/>
      <c r="D2182" s="151"/>
      <c r="E2182" s="1648" t="s">
        <v>19</v>
      </c>
      <c r="F2182" s="1573">
        <v>20509168</v>
      </c>
      <c r="G2182" s="1704">
        <v>63361</v>
      </c>
      <c r="H2182" s="948"/>
      <c r="I2182" s="86"/>
    </row>
    <row r="2183" spans="1:9" s="77" customFormat="1">
      <c r="A2183" s="1957"/>
      <c r="B2183" s="234"/>
      <c r="C2183" s="613"/>
      <c r="D2183" s="151"/>
      <c r="E2183" s="1192" t="s">
        <v>84</v>
      </c>
      <c r="F2183" s="1573">
        <v>4756</v>
      </c>
      <c r="G2183" s="165"/>
      <c r="H2183" s="948"/>
      <c r="I2183" s="86"/>
    </row>
    <row r="2184" spans="1:9" s="77" customFormat="1" ht="26.4">
      <c r="A2184" s="1957"/>
      <c r="B2184" s="234"/>
      <c r="C2184" s="613"/>
      <c r="D2184" s="151"/>
      <c r="E2184" s="184" t="s">
        <v>85</v>
      </c>
      <c r="F2184" s="1573">
        <v>4756</v>
      </c>
      <c r="G2184" s="165"/>
      <c r="H2184" s="948"/>
      <c r="I2184" s="86"/>
    </row>
    <row r="2185" spans="1:9" s="77" customFormat="1" ht="39.6">
      <c r="A2185" s="1957"/>
      <c r="B2185" s="234"/>
      <c r="C2185" s="613"/>
      <c r="D2185" s="151"/>
      <c r="E2185" s="184" t="s">
        <v>148</v>
      </c>
      <c r="F2185" s="1573">
        <v>4756</v>
      </c>
      <c r="G2185" s="165"/>
      <c r="H2185" s="948"/>
      <c r="I2185" s="86"/>
    </row>
    <row r="2186" spans="1:9" s="77" customFormat="1" ht="26.4">
      <c r="A2186" s="1957"/>
      <c r="B2186" s="234"/>
      <c r="C2186" s="613"/>
      <c r="D2186" s="151"/>
      <c r="E2186" s="184" t="s">
        <v>51</v>
      </c>
      <c r="F2186" s="1573">
        <v>15426099</v>
      </c>
      <c r="G2186" s="1704">
        <v>63361</v>
      </c>
      <c r="H2186" s="948"/>
      <c r="I2186" s="86"/>
    </row>
    <row r="2187" spans="1:9" s="77" customFormat="1" ht="52.8">
      <c r="A2187" s="1957"/>
      <c r="B2187" s="234"/>
      <c r="C2187" s="613"/>
      <c r="D2187" s="151"/>
      <c r="E2187" s="184" t="s">
        <v>67</v>
      </c>
      <c r="F2187" s="1573">
        <v>1745340</v>
      </c>
      <c r="G2187" s="165"/>
      <c r="H2187" s="948"/>
      <c r="I2187" s="86"/>
    </row>
    <row r="2188" spans="1:9" s="77" customFormat="1" ht="39.6">
      <c r="A2188" s="1957"/>
      <c r="B2188" s="234"/>
      <c r="C2188" s="613"/>
      <c r="D2188" s="151"/>
      <c r="E2188" s="184" t="s">
        <v>53</v>
      </c>
      <c r="F2188" s="1573">
        <v>13680759</v>
      </c>
      <c r="G2188" s="165">
        <v>63361</v>
      </c>
      <c r="H2188" s="948"/>
      <c r="I2188" s="86"/>
    </row>
    <row r="2189" spans="1:9" s="77" customFormat="1" ht="26.4">
      <c r="A2189" s="1957"/>
      <c r="B2189" s="234"/>
      <c r="C2189" s="613"/>
      <c r="D2189" s="151"/>
      <c r="E2189" s="184" t="s">
        <v>79</v>
      </c>
      <c r="F2189" s="1573">
        <v>5078313</v>
      </c>
      <c r="G2189" s="165"/>
      <c r="H2189" s="948"/>
      <c r="I2189" s="86"/>
    </row>
    <row r="2190" spans="1:9" s="77" customFormat="1">
      <c r="A2190" s="1957"/>
      <c r="B2190" s="234"/>
      <c r="C2190" s="613"/>
      <c r="D2190" s="151"/>
      <c r="E2190" s="1648" t="s">
        <v>3</v>
      </c>
      <c r="F2190" s="1573">
        <v>51064894</v>
      </c>
      <c r="G2190" s="1704">
        <v>0</v>
      </c>
      <c r="H2190" s="948"/>
      <c r="I2190" s="86"/>
    </row>
    <row r="2191" spans="1:9" s="77" customFormat="1">
      <c r="A2191" s="1957"/>
      <c r="B2191" s="234"/>
      <c r="C2191" s="613"/>
      <c r="D2191" s="151"/>
      <c r="E2191" s="1192" t="s">
        <v>20</v>
      </c>
      <c r="F2191" s="1573">
        <v>12802355</v>
      </c>
      <c r="G2191" s="165"/>
      <c r="H2191" s="948"/>
      <c r="I2191" s="86"/>
    </row>
    <row r="2192" spans="1:9" s="77" customFormat="1">
      <c r="A2192" s="1957"/>
      <c r="B2192" s="234"/>
      <c r="C2192" s="613"/>
      <c r="D2192" s="151"/>
      <c r="E2192" s="1648" t="s">
        <v>55</v>
      </c>
      <c r="F2192" s="1573">
        <v>38262539</v>
      </c>
      <c r="G2192" s="165"/>
      <c r="H2192" s="948"/>
      <c r="I2192" s="86"/>
    </row>
    <row r="2193" spans="1:9" s="77" customFormat="1" ht="26.4">
      <c r="A2193" s="1957"/>
      <c r="B2193" s="234"/>
      <c r="C2193" s="613"/>
      <c r="D2193" s="151"/>
      <c r="E2193" s="1192" t="s">
        <v>56</v>
      </c>
      <c r="F2193" s="1573">
        <v>24570885</v>
      </c>
      <c r="G2193" s="165"/>
      <c r="H2193" s="948"/>
      <c r="I2193" s="86"/>
    </row>
    <row r="2194" spans="1:9" s="77" customFormat="1" ht="39.6">
      <c r="A2194" s="1957"/>
      <c r="B2194" s="234"/>
      <c r="C2194" s="613"/>
      <c r="D2194" s="151"/>
      <c r="E2194" s="1192" t="s">
        <v>95</v>
      </c>
      <c r="F2194" s="1573">
        <v>24570885</v>
      </c>
      <c r="G2194" s="165"/>
      <c r="H2194" s="948"/>
      <c r="I2194" s="86"/>
    </row>
    <row r="2195" spans="1:9" s="77" customFormat="1" ht="26.4">
      <c r="A2195" s="1957"/>
      <c r="B2195" s="234"/>
      <c r="C2195" s="613"/>
      <c r="D2195" s="151"/>
      <c r="E2195" s="1192" t="s">
        <v>121</v>
      </c>
      <c r="F2195" s="1573">
        <v>13691654</v>
      </c>
      <c r="G2195" s="165"/>
      <c r="H2195" s="948"/>
      <c r="I2195" s="86"/>
    </row>
    <row r="2196" spans="1:9" s="77" customFormat="1">
      <c r="A2196" s="1957"/>
      <c r="B2196" s="234"/>
      <c r="C2196" s="613"/>
      <c r="D2196" s="151"/>
      <c r="E2196" s="1648" t="s">
        <v>61</v>
      </c>
      <c r="F2196" s="1573">
        <v>-6118349</v>
      </c>
      <c r="G2196" s="165"/>
      <c r="H2196" s="948"/>
      <c r="I2196" s="86"/>
    </row>
    <row r="2197" spans="1:9" s="77" customFormat="1">
      <c r="A2197" s="1957"/>
      <c r="B2197" s="234"/>
      <c r="C2197" s="613"/>
      <c r="D2197" s="151"/>
      <c r="E2197" s="1648" t="s">
        <v>23</v>
      </c>
      <c r="F2197" s="1573">
        <v>6118349</v>
      </c>
      <c r="G2197" s="165"/>
      <c r="H2197" s="948"/>
      <c r="I2197" s="86"/>
    </row>
    <row r="2198" spans="1:9" s="77" customFormat="1">
      <c r="A2198" s="1957"/>
      <c r="B2198" s="234"/>
      <c r="C2198" s="613"/>
      <c r="D2198" s="151"/>
      <c r="E2198" s="1648" t="s">
        <v>24</v>
      </c>
      <c r="F2198" s="1573">
        <v>6118349</v>
      </c>
      <c r="G2198" s="165"/>
      <c r="H2198" s="948"/>
      <c r="I2198" s="86"/>
    </row>
    <row r="2199" spans="1:9" s="77" customFormat="1" ht="27" thickBot="1">
      <c r="A2199" s="1957"/>
      <c r="B2199" s="255"/>
      <c r="C2199" s="256"/>
      <c r="D2199" s="1255"/>
      <c r="E2199" s="1735" t="s">
        <v>25</v>
      </c>
      <c r="F2199" s="1579">
        <v>6118349</v>
      </c>
      <c r="G2199" s="998"/>
      <c r="H2199" s="948"/>
      <c r="I2199" s="86"/>
    </row>
    <row r="2200" spans="1:9" s="77" customFormat="1" ht="81.75" customHeight="1" thickBot="1">
      <c r="A2200" s="87"/>
      <c r="B2200" s="3733" t="s">
        <v>486</v>
      </c>
      <c r="C2200" s="3780"/>
      <c r="D2200" s="3780"/>
      <c r="E2200" s="3780"/>
      <c r="F2200" s="3780"/>
      <c r="G2200" s="3781"/>
      <c r="H2200" s="948"/>
      <c r="I2200" s="86"/>
    </row>
    <row r="2201" spans="1:9" s="77" customFormat="1">
      <c r="A2201" s="87"/>
      <c r="B2201" s="348"/>
      <c r="C2201" s="348"/>
      <c r="D2201" s="348"/>
      <c r="E2201" s="348"/>
      <c r="F2201" s="371"/>
      <c r="G2201" s="371"/>
      <c r="H2201" s="948"/>
      <c r="I2201" s="86"/>
    </row>
    <row r="2202" spans="1:9" s="77" customFormat="1">
      <c r="A2202" s="252"/>
      <c r="B2202" s="128" t="s">
        <v>187</v>
      </c>
      <c r="C2202" s="561"/>
      <c r="D2202" s="561"/>
      <c r="E2202" s="561"/>
      <c r="F2202" s="1531"/>
      <c r="G2202" s="1531"/>
      <c r="H2202" s="948"/>
      <c r="I2202" s="86"/>
    </row>
    <row r="2203" spans="1:9" s="77" customFormat="1" ht="13.8" thickBot="1">
      <c r="A2203" s="252"/>
      <c r="B2203" s="561"/>
      <c r="C2203" s="561"/>
      <c r="D2203" s="561"/>
      <c r="E2203" s="561"/>
      <c r="F2203" s="1531"/>
      <c r="G2203" s="1531"/>
      <c r="H2203" s="948"/>
      <c r="I2203" s="86"/>
    </row>
    <row r="2204" spans="1:9" s="77" customFormat="1" ht="13.8">
      <c r="A2204" s="1967">
        <f>A2097+1</f>
        <v>98</v>
      </c>
      <c r="B2204" s="589" t="s">
        <v>26</v>
      </c>
      <c r="C2204" s="191"/>
      <c r="D2204" s="192"/>
      <c r="E2204" s="561"/>
      <c r="F2204" s="1531"/>
      <c r="G2204" s="1531"/>
      <c r="H2204" s="75" t="s">
        <v>33</v>
      </c>
      <c r="I2204" s="86"/>
    </row>
    <row r="2205" spans="1:9" s="77" customFormat="1">
      <c r="A2205" s="87"/>
      <c r="B2205" s="163" t="s">
        <v>22</v>
      </c>
      <c r="C2205" s="612"/>
      <c r="D2205" s="193"/>
      <c r="E2205" s="561"/>
      <c r="F2205" s="1531"/>
      <c r="G2205" s="1531"/>
      <c r="H2205" s="948"/>
      <c r="I2205" s="86"/>
    </row>
    <row r="2206" spans="1:9" s="77" customFormat="1" ht="26.4">
      <c r="A2206" s="87"/>
      <c r="B2206" s="320" t="s">
        <v>152</v>
      </c>
      <c r="C2206" s="1519"/>
      <c r="D2206" s="321"/>
      <c r="E2206" s="561"/>
      <c r="F2206" s="1531"/>
      <c r="G2206" s="1531"/>
      <c r="H2206" s="948"/>
      <c r="I2206" s="86"/>
    </row>
    <row r="2207" spans="1:9" s="77" customFormat="1">
      <c r="A2207" s="87"/>
      <c r="B2207" s="1655" t="s">
        <v>4</v>
      </c>
      <c r="C2207" s="687">
        <f>C2209</f>
        <v>477048</v>
      </c>
      <c r="D2207" s="349">
        <f>D2208</f>
        <v>50306</v>
      </c>
      <c r="E2207" s="561"/>
      <c r="F2207" s="1646"/>
      <c r="G2207" s="1531"/>
      <c r="H2207" s="948"/>
      <c r="I2207" s="86"/>
    </row>
    <row r="2208" spans="1:9" s="77" customFormat="1" ht="31.5" customHeight="1">
      <c r="A2208" s="87"/>
      <c r="B2208" s="1770" t="s">
        <v>65</v>
      </c>
      <c r="C2208" s="687"/>
      <c r="D2208" s="493">
        <v>50306</v>
      </c>
      <c r="F2208" s="1646"/>
      <c r="G2208" s="1531"/>
      <c r="H2208" s="948"/>
      <c r="I2208" s="86"/>
    </row>
    <row r="2209" spans="1:9" s="77" customFormat="1">
      <c r="A2209" s="87"/>
      <c r="B2209" s="1658" t="s">
        <v>10</v>
      </c>
      <c r="C2209" s="688">
        <f>C2210</f>
        <v>477048</v>
      </c>
      <c r="D2209" s="251"/>
      <c r="E2209" s="561"/>
      <c r="F2209" s="1646"/>
      <c r="G2209" s="1531"/>
      <c r="H2209" s="948"/>
      <c r="I2209" s="86"/>
    </row>
    <row r="2210" spans="1:9" s="77" customFormat="1" ht="42" customHeight="1">
      <c r="A2210" s="87"/>
      <c r="B2210" s="1669" t="s">
        <v>11</v>
      </c>
      <c r="C2210" s="688">
        <v>477048</v>
      </c>
      <c r="D2210" s="1171"/>
      <c r="E2210" s="561"/>
      <c r="F2210" s="1646"/>
      <c r="G2210" s="1531"/>
      <c r="H2210" s="948"/>
      <c r="I2210" s="86"/>
    </row>
    <row r="2211" spans="1:9" s="77" customFormat="1">
      <c r="A2211" s="87"/>
      <c r="B2211" s="1655" t="s">
        <v>28</v>
      </c>
      <c r="C2211" s="687">
        <f>C2212+C2220</f>
        <v>477048</v>
      </c>
      <c r="D2211" s="349">
        <f>D2212+D2220</f>
        <v>50306</v>
      </c>
      <c r="E2211" s="561"/>
      <c r="F2211" s="1646"/>
      <c r="G2211" s="1531"/>
      <c r="H2211" s="948"/>
      <c r="I2211" s="86"/>
    </row>
    <row r="2212" spans="1:9" s="77" customFormat="1">
      <c r="A2212" s="87"/>
      <c r="B2212" s="1688" t="s">
        <v>2</v>
      </c>
      <c r="C2212" s="688">
        <f>C2213+C2217</f>
        <v>451027</v>
      </c>
      <c r="D2212" s="350">
        <f>D2213+D2217</f>
        <v>50306</v>
      </c>
      <c r="E2212" s="561"/>
      <c r="F2212" s="1646"/>
      <c r="G2212" s="1531"/>
      <c r="H2212" s="948"/>
      <c r="I2212" s="86"/>
    </row>
    <row r="2213" spans="1:9" s="77" customFormat="1">
      <c r="A2213" s="87"/>
      <c r="B2213" s="1689" t="s">
        <v>12</v>
      </c>
      <c r="C2213" s="688">
        <f>C2214+C2216</f>
        <v>128404</v>
      </c>
      <c r="D2213" s="350">
        <f>D2214+D2216</f>
        <v>50306</v>
      </c>
      <c r="E2213" s="561"/>
      <c r="F2213" s="1646"/>
      <c r="G2213" s="1531"/>
      <c r="H2213" s="948"/>
      <c r="I2213" s="86"/>
    </row>
    <row r="2214" spans="1:9" s="77" customFormat="1">
      <c r="A2214" s="87"/>
      <c r="B2214" s="1690" t="s">
        <v>37</v>
      </c>
      <c r="C2214" s="688">
        <v>34193</v>
      </c>
      <c r="D2214" s="1181">
        <v>23358</v>
      </c>
      <c r="E2214" s="561"/>
      <c r="F2214" s="1646"/>
      <c r="G2214" s="1531"/>
      <c r="H2214" s="948"/>
      <c r="I2214" s="86"/>
    </row>
    <row r="2215" spans="1:9" s="77" customFormat="1">
      <c r="A2215" s="87"/>
      <c r="B2215" s="134" t="s">
        <v>35</v>
      </c>
      <c r="C2215" s="688">
        <v>26172</v>
      </c>
      <c r="D2215" s="151">
        <v>18799</v>
      </c>
      <c r="E2215" s="561"/>
      <c r="F2215" s="1646"/>
      <c r="G2215" s="1531"/>
      <c r="H2215" s="948"/>
      <c r="I2215" s="86"/>
    </row>
    <row r="2216" spans="1:9" s="77" customFormat="1">
      <c r="A2216" s="87"/>
      <c r="B2216" s="1667" t="s">
        <v>15</v>
      </c>
      <c r="C2216" s="688">
        <v>94211</v>
      </c>
      <c r="D2216" s="151">
        <v>26948</v>
      </c>
      <c r="E2216" s="561"/>
      <c r="F2216" s="1646"/>
      <c r="G2216" s="1531"/>
      <c r="H2216" s="948"/>
      <c r="I2216" s="86"/>
    </row>
    <row r="2217" spans="1:9" s="77" customFormat="1">
      <c r="A2217" s="87"/>
      <c r="B2217" s="1770" t="s">
        <v>19</v>
      </c>
      <c r="C2217" s="688">
        <f>C2218</f>
        <v>322623</v>
      </c>
      <c r="D2217" s="350">
        <f>D2218</f>
        <v>0</v>
      </c>
      <c r="E2217" s="561"/>
      <c r="F2217" s="1646"/>
      <c r="G2217" s="1531"/>
      <c r="H2217" s="948"/>
      <c r="I2217" s="86"/>
    </row>
    <row r="2218" spans="1:9" s="77" customFormat="1" ht="26.4">
      <c r="A2218" s="87"/>
      <c r="B2218" s="492" t="s">
        <v>51</v>
      </c>
      <c r="C2218" s="688">
        <f>C2219</f>
        <v>322623</v>
      </c>
      <c r="D2218" s="1171"/>
      <c r="E2218" s="561"/>
      <c r="F2218" s="1646"/>
      <c r="G2218" s="1531"/>
      <c r="H2218" s="948"/>
      <c r="I2218" s="86"/>
    </row>
    <row r="2219" spans="1:9" s="77" customFormat="1" ht="39.6">
      <c r="A2219" s="87"/>
      <c r="B2219" s="1679" t="s">
        <v>53</v>
      </c>
      <c r="C2219" s="688">
        <v>322623</v>
      </c>
      <c r="D2219" s="1171"/>
      <c r="E2219" s="561"/>
      <c r="F2219" s="1646"/>
      <c r="G2219" s="1531"/>
      <c r="H2219" s="948"/>
      <c r="I2219" s="86"/>
    </row>
    <row r="2220" spans="1:9" s="77" customFormat="1">
      <c r="A2220" s="87"/>
      <c r="B2220" s="1554" t="s">
        <v>3</v>
      </c>
      <c r="C2220" s="688">
        <f>C2221</f>
        <v>26021</v>
      </c>
      <c r="D2220" s="1630">
        <f>D2221</f>
        <v>0</v>
      </c>
      <c r="E2220" s="561"/>
      <c r="F2220" s="1646"/>
      <c r="G2220" s="1531"/>
      <c r="H2220" s="948"/>
      <c r="I2220" s="86"/>
    </row>
    <row r="2221" spans="1:9" s="77" customFormat="1">
      <c r="A2221" s="87"/>
      <c r="B2221" s="1776" t="s">
        <v>20</v>
      </c>
      <c r="C2221" s="688">
        <v>26021</v>
      </c>
      <c r="D2221" s="908"/>
      <c r="E2221" s="561"/>
      <c r="F2221" s="1646"/>
      <c r="G2221" s="1531"/>
      <c r="H2221" s="948"/>
      <c r="I2221" s="86"/>
    </row>
    <row r="2222" spans="1:9" s="77" customFormat="1">
      <c r="A2222" s="87"/>
      <c r="B2222" s="1552" t="s">
        <v>54</v>
      </c>
      <c r="C2222" s="688"/>
      <c r="D2222" s="908"/>
      <c r="E2222" s="561"/>
      <c r="F2222" s="1531"/>
      <c r="G2222" s="1531"/>
      <c r="H2222" s="948"/>
      <c r="I2222" s="86"/>
    </row>
    <row r="2223" spans="1:9" s="77" customFormat="1">
      <c r="A2223" s="87"/>
      <c r="B2223" s="1611" t="s">
        <v>225</v>
      </c>
      <c r="C2223" s="688"/>
      <c r="D2223" s="908"/>
      <c r="E2223" s="561"/>
      <c r="F2223" s="1531"/>
      <c r="G2223" s="1531"/>
      <c r="H2223" s="948"/>
      <c r="I2223" s="86"/>
    </row>
    <row r="2224" spans="1:9" s="77" customFormat="1" ht="26.4">
      <c r="A2224" s="87"/>
      <c r="B2224" s="1611" t="s">
        <v>487</v>
      </c>
      <c r="C2224" s="688"/>
      <c r="D2224" s="908"/>
      <c r="E2224" s="561"/>
      <c r="F2224" s="1531"/>
      <c r="G2224" s="1531"/>
      <c r="H2224" s="948"/>
      <c r="I2224" s="86"/>
    </row>
    <row r="2225" spans="1:9" s="77" customFormat="1">
      <c r="A2225" s="87"/>
      <c r="B2225" s="1764" t="s">
        <v>479</v>
      </c>
      <c r="C2225" s="688"/>
      <c r="D2225" s="908"/>
      <c r="E2225" s="561"/>
      <c r="F2225" s="1531"/>
      <c r="G2225" s="1531"/>
      <c r="H2225" s="948"/>
      <c r="I2225" s="86"/>
    </row>
    <row r="2226" spans="1:9" s="77" customFormat="1">
      <c r="A2226" s="87"/>
      <c r="B2226" s="1777" t="s">
        <v>4</v>
      </c>
      <c r="C2226" s="687">
        <f>C2228</f>
        <v>477048</v>
      </c>
      <c r="D2226" s="349">
        <f>D2227</f>
        <v>50306</v>
      </c>
      <c r="E2226" s="561"/>
      <c r="F2226" s="1646"/>
      <c r="G2226" s="1531"/>
      <c r="H2226" s="948"/>
      <c r="I2226" s="86"/>
    </row>
    <row r="2227" spans="1:9" s="77" customFormat="1">
      <c r="A2227" s="87"/>
      <c r="B2227" s="1770" t="s">
        <v>65</v>
      </c>
      <c r="C2227" s="687"/>
      <c r="D2227" s="493">
        <v>50306</v>
      </c>
      <c r="F2227" s="1646"/>
      <c r="G2227" s="1531"/>
      <c r="H2227" s="948"/>
      <c r="I2227" s="86"/>
    </row>
    <row r="2228" spans="1:9" s="77" customFormat="1">
      <c r="A2228" s="87"/>
      <c r="B2228" s="1658" t="s">
        <v>10</v>
      </c>
      <c r="C2228" s="688">
        <f>C2229</f>
        <v>477048</v>
      </c>
      <c r="D2228" s="251"/>
      <c r="E2228" s="561"/>
      <c r="F2228" s="1646"/>
      <c r="G2228" s="1531"/>
      <c r="H2228" s="948"/>
      <c r="I2228" s="86"/>
    </row>
    <row r="2229" spans="1:9" s="77" customFormat="1" ht="26.4">
      <c r="A2229" s="87"/>
      <c r="B2229" s="1669" t="s">
        <v>11</v>
      </c>
      <c r="C2229" s="688">
        <v>477048</v>
      </c>
      <c r="D2229" s="1171"/>
      <c r="E2229" s="561"/>
      <c r="F2229" s="1646"/>
      <c r="G2229" s="1531"/>
      <c r="H2229" s="948"/>
      <c r="I2229" s="86"/>
    </row>
    <row r="2230" spans="1:9" s="77" customFormat="1">
      <c r="A2230" s="87"/>
      <c r="B2230" s="1655" t="s">
        <v>28</v>
      </c>
      <c r="C2230" s="687">
        <f>C2231+C2239</f>
        <v>477048</v>
      </c>
      <c r="D2230" s="349">
        <f>D2231+D2239</f>
        <v>50306</v>
      </c>
      <c r="E2230" s="561"/>
      <c r="F2230" s="1646"/>
      <c r="G2230" s="1531"/>
      <c r="H2230" s="948"/>
      <c r="I2230" s="86"/>
    </row>
    <row r="2231" spans="1:9" s="77" customFormat="1">
      <c r="A2231" s="87"/>
      <c r="B2231" s="1688" t="s">
        <v>2</v>
      </c>
      <c r="C2231" s="688">
        <f>C2232+C2236</f>
        <v>451027</v>
      </c>
      <c r="D2231" s="350">
        <f>D2232+D2236</f>
        <v>50306</v>
      </c>
      <c r="E2231" s="561"/>
      <c r="F2231" s="1646"/>
      <c r="G2231" s="1531"/>
      <c r="H2231" s="948"/>
      <c r="I2231" s="86"/>
    </row>
    <row r="2232" spans="1:9" s="77" customFormat="1">
      <c r="A2232" s="87"/>
      <c r="B2232" s="1689" t="s">
        <v>12</v>
      </c>
      <c r="C2232" s="688">
        <f>C2233+C2235</f>
        <v>128404</v>
      </c>
      <c r="D2232" s="350">
        <f>D2233+D2235</f>
        <v>50306</v>
      </c>
      <c r="E2232" s="561"/>
      <c r="F2232" s="1646"/>
      <c r="G2232" s="1531"/>
      <c r="H2232" s="948"/>
      <c r="I2232" s="86"/>
    </row>
    <row r="2233" spans="1:9" s="77" customFormat="1">
      <c r="A2233" s="87"/>
      <c r="B2233" s="1690" t="s">
        <v>37</v>
      </c>
      <c r="C2233" s="688">
        <v>34193</v>
      </c>
      <c r="D2233" s="1181">
        <v>23358</v>
      </c>
      <c r="E2233" s="561"/>
      <c r="F2233" s="1646"/>
      <c r="G2233" s="1531"/>
      <c r="H2233" s="948"/>
      <c r="I2233" s="86"/>
    </row>
    <row r="2234" spans="1:9" s="77" customFormat="1">
      <c r="A2234" s="87"/>
      <c r="B2234" s="134" t="s">
        <v>35</v>
      </c>
      <c r="C2234" s="688">
        <v>26172</v>
      </c>
      <c r="D2234" s="151">
        <v>18799</v>
      </c>
      <c r="E2234" s="561"/>
      <c r="F2234" s="1646"/>
      <c r="G2234" s="1531"/>
      <c r="H2234" s="948"/>
      <c r="I2234" s="86"/>
    </row>
    <row r="2235" spans="1:9" s="77" customFormat="1">
      <c r="A2235" s="87"/>
      <c r="B2235" s="1667" t="s">
        <v>15</v>
      </c>
      <c r="C2235" s="688">
        <v>94211</v>
      </c>
      <c r="D2235" s="151">
        <v>26948</v>
      </c>
      <c r="E2235" s="561"/>
      <c r="F2235" s="1646"/>
      <c r="G2235" s="1531"/>
      <c r="H2235" s="948"/>
      <c r="I2235" s="86"/>
    </row>
    <row r="2236" spans="1:9" s="77" customFormat="1" ht="24" customHeight="1">
      <c r="A2236" s="87"/>
      <c r="B2236" s="1770" t="s">
        <v>19</v>
      </c>
      <c r="C2236" s="688">
        <f>C2237</f>
        <v>322623</v>
      </c>
      <c r="D2236" s="350">
        <f>D2237</f>
        <v>0</v>
      </c>
      <c r="E2236" s="561"/>
      <c r="F2236" s="1646"/>
      <c r="G2236" s="1531"/>
      <c r="H2236" s="948"/>
      <c r="I2236" s="86"/>
    </row>
    <row r="2237" spans="1:9" s="77" customFormat="1" ht="26.4">
      <c r="A2237" s="87"/>
      <c r="B2237" s="492" t="s">
        <v>51</v>
      </c>
      <c r="C2237" s="688">
        <f>C2238</f>
        <v>322623</v>
      </c>
      <c r="D2237" s="1171"/>
      <c r="E2237" s="561"/>
      <c r="F2237" s="1646"/>
      <c r="G2237" s="1531"/>
      <c r="H2237" s="948"/>
      <c r="I2237" s="86"/>
    </row>
    <row r="2238" spans="1:9" s="77" customFormat="1" ht="39.6">
      <c r="A2238" s="87"/>
      <c r="B2238" s="1679" t="s">
        <v>53</v>
      </c>
      <c r="C2238" s="688">
        <v>322623</v>
      </c>
      <c r="D2238" s="1171"/>
      <c r="E2238" s="561"/>
      <c r="F2238" s="1646"/>
      <c r="G2238" s="1531"/>
      <c r="H2238" s="948"/>
      <c r="I2238" s="86"/>
    </row>
    <row r="2239" spans="1:9" s="77" customFormat="1">
      <c r="A2239" s="87"/>
      <c r="B2239" s="1658" t="s">
        <v>3</v>
      </c>
      <c r="C2239" s="688">
        <f>C2240</f>
        <v>26021</v>
      </c>
      <c r="D2239" s="350">
        <f>D2240</f>
        <v>0</v>
      </c>
      <c r="E2239" s="561"/>
      <c r="F2239" s="1646"/>
      <c r="G2239" s="1531"/>
      <c r="H2239" s="948"/>
      <c r="I2239" s="86"/>
    </row>
    <row r="2240" spans="1:9" s="77" customFormat="1" ht="13.8" thickBot="1">
      <c r="A2240" s="87"/>
      <c r="B2240" s="1778" t="s">
        <v>20</v>
      </c>
      <c r="C2240" s="224">
        <v>26021</v>
      </c>
      <c r="D2240" s="998"/>
      <c r="E2240" s="561"/>
      <c r="F2240" s="1646"/>
      <c r="G2240" s="1531"/>
      <c r="H2240" s="948"/>
      <c r="I2240" s="86"/>
    </row>
    <row r="2241" spans="1:9" s="77" customFormat="1" ht="91.95" customHeight="1" thickBot="1">
      <c r="A2241" s="87"/>
      <c r="B2241" s="3720" t="s">
        <v>488</v>
      </c>
      <c r="C2241" s="3721"/>
      <c r="D2241" s="3722"/>
      <c r="E2241" s="561"/>
      <c r="F2241" s="1531"/>
      <c r="G2241" s="1531"/>
      <c r="H2241" s="948"/>
      <c r="I2241" s="86"/>
    </row>
    <row r="2242" spans="1:9" s="77" customFormat="1">
      <c r="A2242" s="1957"/>
      <c r="B2242" s="561"/>
      <c r="C2242" s="561"/>
      <c r="D2242" s="561"/>
      <c r="E2242" s="561"/>
      <c r="F2242" s="1531"/>
      <c r="G2242" s="1531"/>
      <c r="H2242" s="948"/>
      <c r="I2242" s="86"/>
    </row>
    <row r="2243" spans="1:9" s="77" customFormat="1">
      <c r="A2243" s="252"/>
      <c r="B2243" s="3775" t="s">
        <v>399</v>
      </c>
      <c r="C2243" s="3775"/>
      <c r="D2243" s="3775"/>
      <c r="E2243" s="561"/>
      <c r="F2243" s="1531"/>
      <c r="G2243" s="1531"/>
      <c r="H2243" s="948"/>
      <c r="I2243" s="86"/>
    </row>
    <row r="2244" spans="1:9" s="77" customFormat="1" ht="13.8" thickBot="1">
      <c r="A2244" s="252"/>
      <c r="B2244" s="561"/>
      <c r="C2244" s="561"/>
      <c r="D2244" s="561"/>
      <c r="E2244" s="561"/>
      <c r="F2244" s="1531"/>
      <c r="G2244" s="1531"/>
      <c r="H2244" s="948"/>
      <c r="I2244" s="86"/>
    </row>
    <row r="2245" spans="1:9" s="77" customFormat="1">
      <c r="A2245" s="252">
        <f>A2204</f>
        <v>98</v>
      </c>
      <c r="B2245" s="466" t="s">
        <v>149</v>
      </c>
      <c r="C2245" s="201"/>
      <c r="D2245" s="202"/>
      <c r="E2245" s="561"/>
      <c r="F2245" s="1531"/>
      <c r="G2245" s="1531"/>
      <c r="H2245" s="75" t="s">
        <v>33</v>
      </c>
      <c r="I2245" s="86"/>
    </row>
    <row r="2246" spans="1:9" s="77" customFormat="1">
      <c r="A2246" s="87"/>
      <c r="B2246" s="163" t="s">
        <v>82</v>
      </c>
      <c r="C2246" s="225"/>
      <c r="D2246" s="193"/>
      <c r="E2246" s="561"/>
      <c r="F2246" s="1531"/>
      <c r="G2246" s="1531"/>
      <c r="H2246" s="948"/>
      <c r="I2246" s="86"/>
    </row>
    <row r="2247" spans="1:9" s="77" customFormat="1" ht="26.4">
      <c r="A2247" s="87"/>
      <c r="B2247" s="393" t="s">
        <v>86</v>
      </c>
      <c r="C2247" s="682"/>
      <c r="D2247" s="226"/>
      <c r="E2247" s="561"/>
      <c r="F2247" s="1531"/>
      <c r="G2247" s="1531"/>
      <c r="H2247" s="948"/>
      <c r="I2247" s="86"/>
    </row>
    <row r="2248" spans="1:9" s="77" customFormat="1">
      <c r="A2248" s="87"/>
      <c r="B2248" s="164" t="s">
        <v>87</v>
      </c>
      <c r="C2248" s="698"/>
      <c r="D2248" s="259"/>
      <c r="E2248" s="561"/>
      <c r="F2248" s="1531"/>
      <c r="G2248" s="1531"/>
      <c r="H2248" s="948"/>
      <c r="I2248" s="86"/>
    </row>
    <row r="2249" spans="1:9" s="77" customFormat="1">
      <c r="A2249" s="87"/>
      <c r="B2249" s="1154" t="s">
        <v>4</v>
      </c>
      <c r="C2249" s="984">
        <v>92941575</v>
      </c>
      <c r="D2249" s="337">
        <v>50306</v>
      </c>
      <c r="E2249" s="561"/>
      <c r="F2249" s="1646"/>
      <c r="G2249" s="1531"/>
      <c r="H2249" s="948"/>
      <c r="I2249" s="86"/>
    </row>
    <row r="2250" spans="1:9" s="77" customFormat="1">
      <c r="A2250" s="87"/>
      <c r="B2250" s="699" t="s">
        <v>5</v>
      </c>
      <c r="C2250" s="984">
        <v>7114</v>
      </c>
      <c r="D2250" s="207"/>
      <c r="E2250" s="561"/>
      <c r="F2250" s="1646"/>
      <c r="G2250" s="1531"/>
      <c r="H2250" s="948"/>
      <c r="I2250" s="86"/>
    </row>
    <row r="2251" spans="1:9" s="77" customFormat="1">
      <c r="A2251" s="87"/>
      <c r="B2251" s="1648" t="s">
        <v>65</v>
      </c>
      <c r="C2251" s="1649">
        <v>850233</v>
      </c>
      <c r="D2251" s="165">
        <v>50306</v>
      </c>
      <c r="E2251" s="561"/>
      <c r="F2251" s="1646"/>
      <c r="G2251" s="1531"/>
      <c r="H2251" s="948"/>
      <c r="I2251" s="86"/>
    </row>
    <row r="2252" spans="1:9" s="77" customFormat="1">
      <c r="A2252" s="87"/>
      <c r="B2252" s="1648" t="s">
        <v>6</v>
      </c>
      <c r="C2252" s="1649">
        <v>414908</v>
      </c>
      <c r="D2252" s="165"/>
      <c r="E2252" s="561"/>
      <c r="F2252" s="1646"/>
      <c r="G2252" s="1531"/>
      <c r="H2252" s="948"/>
      <c r="I2252" s="86"/>
    </row>
    <row r="2253" spans="1:9" s="77" customFormat="1">
      <c r="A2253" s="87"/>
      <c r="B2253" s="1154" t="s">
        <v>7</v>
      </c>
      <c r="C2253" s="1649">
        <v>1186970</v>
      </c>
      <c r="D2253" s="753">
        <v>0</v>
      </c>
      <c r="E2253" s="561"/>
      <c r="F2253" s="1646"/>
      <c r="G2253" s="1531"/>
      <c r="H2253" s="948"/>
      <c r="I2253" s="86"/>
    </row>
    <row r="2254" spans="1:9" s="77" customFormat="1">
      <c r="A2254" s="87"/>
      <c r="B2254" s="1192" t="s">
        <v>8</v>
      </c>
      <c r="C2254" s="1649">
        <v>49208</v>
      </c>
      <c r="D2254" s="165"/>
      <c r="E2254" s="561"/>
      <c r="F2254" s="1646"/>
      <c r="G2254" s="1531"/>
      <c r="H2254" s="948"/>
      <c r="I2254" s="86"/>
    </row>
    <row r="2255" spans="1:9" s="77" customFormat="1">
      <c r="A2255" s="87"/>
      <c r="B2255" s="184" t="s">
        <v>9</v>
      </c>
      <c r="C2255" s="1649">
        <v>49208</v>
      </c>
      <c r="D2255" s="165"/>
      <c r="E2255" s="561"/>
      <c r="F2255" s="1646"/>
      <c r="G2255" s="1531"/>
      <c r="H2255" s="948"/>
      <c r="I2255" s="86"/>
    </row>
    <row r="2256" spans="1:9" s="77" customFormat="1" ht="26.4">
      <c r="A2256" s="87"/>
      <c r="B2256" s="184" t="s">
        <v>57</v>
      </c>
      <c r="C2256" s="1649">
        <v>49208</v>
      </c>
      <c r="D2256" s="165"/>
      <c r="E2256" s="561"/>
      <c r="F2256" s="1646"/>
      <c r="G2256" s="1531"/>
      <c r="H2256" s="948"/>
      <c r="I2256" s="86"/>
    </row>
    <row r="2257" spans="1:9" s="77" customFormat="1" ht="26.4">
      <c r="A2257" s="1957"/>
      <c r="B2257" s="184" t="s">
        <v>96</v>
      </c>
      <c r="C2257" s="1649">
        <v>10704</v>
      </c>
      <c r="D2257" s="165"/>
      <c r="E2257" s="561"/>
      <c r="F2257" s="1646"/>
      <c r="G2257" s="1531"/>
      <c r="H2257" s="948"/>
      <c r="I2257" s="86"/>
    </row>
    <row r="2258" spans="1:9" s="77" customFormat="1" ht="26.4">
      <c r="A2258" s="87"/>
      <c r="B2258" s="184" t="s">
        <v>126</v>
      </c>
      <c r="C2258" s="1649">
        <v>38504</v>
      </c>
      <c r="D2258" s="165"/>
      <c r="E2258" s="561"/>
      <c r="F2258" s="1646"/>
      <c r="G2258" s="1531"/>
      <c r="H2258" s="948"/>
      <c r="I2258" s="86"/>
    </row>
    <row r="2259" spans="1:9" s="77" customFormat="1" ht="26.4">
      <c r="A2259" s="87"/>
      <c r="B2259" s="184" t="s">
        <v>71</v>
      </c>
      <c r="C2259" s="1649">
        <v>1137762</v>
      </c>
      <c r="D2259" s="753">
        <v>0</v>
      </c>
      <c r="E2259" s="561"/>
      <c r="F2259" s="1646"/>
      <c r="G2259" s="1531"/>
      <c r="H2259" s="948"/>
      <c r="I2259" s="86"/>
    </row>
    <row r="2260" spans="1:9" s="77" customFormat="1" ht="39.6">
      <c r="A2260" s="87"/>
      <c r="B2260" s="184" t="s">
        <v>72</v>
      </c>
      <c r="C2260" s="1649">
        <v>1137762</v>
      </c>
      <c r="D2260" s="753">
        <v>0</v>
      </c>
      <c r="E2260" s="561"/>
      <c r="F2260" s="1646"/>
      <c r="G2260" s="1531"/>
      <c r="H2260" s="948"/>
      <c r="I2260" s="86"/>
    </row>
    <row r="2261" spans="1:9" s="77" customFormat="1" ht="52.8">
      <c r="A2261" s="1957"/>
      <c r="B2261" s="184" t="s">
        <v>114</v>
      </c>
      <c r="C2261" s="1649">
        <v>959207</v>
      </c>
      <c r="D2261" s="326"/>
      <c r="E2261" s="561"/>
      <c r="F2261" s="1646"/>
      <c r="G2261" s="1531"/>
      <c r="H2261" s="948"/>
      <c r="I2261" s="86"/>
    </row>
    <row r="2262" spans="1:9" s="77" customFormat="1" ht="92.4">
      <c r="A2262" s="1957"/>
      <c r="B2262" s="184" t="s">
        <v>193</v>
      </c>
      <c r="C2262" s="1649">
        <v>178555</v>
      </c>
      <c r="D2262" s="165"/>
      <c r="E2262" s="561"/>
      <c r="F2262" s="1646"/>
      <c r="G2262" s="1531"/>
      <c r="H2262" s="948"/>
      <c r="I2262" s="86"/>
    </row>
    <row r="2263" spans="1:9" s="77" customFormat="1">
      <c r="A2263" s="1957"/>
      <c r="B2263" s="1648" t="s">
        <v>10</v>
      </c>
      <c r="C2263" s="1649">
        <v>90897258</v>
      </c>
      <c r="D2263" s="165">
        <v>0</v>
      </c>
      <c r="E2263" s="561"/>
      <c r="F2263" s="1646"/>
      <c r="G2263" s="1531"/>
      <c r="H2263" s="948"/>
      <c r="I2263" s="86"/>
    </row>
    <row r="2264" spans="1:9" s="77" customFormat="1" ht="26.4">
      <c r="A2264" s="1957"/>
      <c r="B2264" s="1192" t="s">
        <v>11</v>
      </c>
      <c r="C2264" s="1649">
        <v>72542199</v>
      </c>
      <c r="D2264" s="165"/>
      <c r="E2264" s="561"/>
      <c r="F2264" s="1646"/>
      <c r="G2264" s="1531"/>
      <c r="H2264" s="948"/>
      <c r="I2264" s="86"/>
    </row>
    <row r="2265" spans="1:9" s="77" customFormat="1" ht="26.4">
      <c r="A2265" s="1957"/>
      <c r="B2265" s="1192" t="s">
        <v>60</v>
      </c>
      <c r="C2265" s="1649">
        <v>18355059</v>
      </c>
      <c r="D2265" s="165"/>
      <c r="E2265" s="561"/>
      <c r="F2265" s="1646"/>
      <c r="G2265" s="1531"/>
      <c r="H2265" s="948"/>
      <c r="I2265" s="86"/>
    </row>
    <row r="2266" spans="1:9" s="77" customFormat="1">
      <c r="A2266" s="1957"/>
      <c r="B2266" s="1154" t="s">
        <v>28</v>
      </c>
      <c r="C2266" s="984">
        <v>99059924</v>
      </c>
      <c r="D2266" s="337">
        <v>50306</v>
      </c>
      <c r="E2266" s="561"/>
      <c r="F2266" s="1646"/>
      <c r="G2266" s="1531"/>
      <c r="H2266" s="948"/>
      <c r="I2266" s="86"/>
    </row>
    <row r="2267" spans="1:9" s="77" customFormat="1">
      <c r="A2267" s="1957"/>
      <c r="B2267" s="1192" t="s">
        <v>2</v>
      </c>
      <c r="C2267" s="1649">
        <v>47995030</v>
      </c>
      <c r="D2267" s="753">
        <v>50306</v>
      </c>
      <c r="E2267" s="561"/>
      <c r="F2267" s="1646"/>
      <c r="G2267" s="1531"/>
      <c r="H2267" s="948"/>
      <c r="I2267" s="86"/>
    </row>
    <row r="2268" spans="1:9" s="77" customFormat="1">
      <c r="A2268" s="1957"/>
      <c r="B2268" s="184" t="s">
        <v>12</v>
      </c>
      <c r="C2268" s="1649">
        <v>14121009</v>
      </c>
      <c r="D2268" s="753">
        <v>50306</v>
      </c>
      <c r="E2268" s="561"/>
      <c r="F2268" s="1646"/>
      <c r="G2268" s="1531"/>
      <c r="H2268" s="948"/>
      <c r="I2268" s="86"/>
    </row>
    <row r="2269" spans="1:9" s="77" customFormat="1">
      <c r="A2269" s="1957"/>
      <c r="B2269" s="185" t="s">
        <v>37</v>
      </c>
      <c r="C2269" s="1649">
        <v>7595783</v>
      </c>
      <c r="D2269" s="165">
        <v>23358</v>
      </c>
      <c r="E2269" s="561"/>
      <c r="F2269" s="1646"/>
      <c r="G2269" s="1531"/>
      <c r="H2269" s="948"/>
      <c r="I2269" s="86"/>
    </row>
    <row r="2270" spans="1:9" s="77" customFormat="1">
      <c r="A2270" s="1957"/>
      <c r="B2270" s="196" t="s">
        <v>35</v>
      </c>
      <c r="C2270" s="1649">
        <v>5986386</v>
      </c>
      <c r="D2270" s="165">
        <v>18799</v>
      </c>
      <c r="E2270" s="561"/>
      <c r="F2270" s="1646"/>
      <c r="G2270" s="1531"/>
      <c r="H2270" s="948"/>
      <c r="I2270" s="86"/>
    </row>
    <row r="2271" spans="1:9" s="77" customFormat="1">
      <c r="A2271" s="1957"/>
      <c r="B2271" s="184" t="s">
        <v>15</v>
      </c>
      <c r="C2271" s="1649">
        <v>6525226</v>
      </c>
      <c r="D2271" s="165">
        <v>26948</v>
      </c>
      <c r="E2271" s="561"/>
      <c r="F2271" s="1646"/>
      <c r="G2271" s="1531"/>
      <c r="H2271" s="948"/>
      <c r="I2271" s="86"/>
    </row>
    <row r="2272" spans="1:9" s="77" customFormat="1">
      <c r="A2272" s="1957"/>
      <c r="B2272" s="1648" t="s">
        <v>16</v>
      </c>
      <c r="C2272" s="1649">
        <v>13139470</v>
      </c>
      <c r="D2272" s="753">
        <v>0</v>
      </c>
      <c r="E2272" s="561"/>
      <c r="F2272" s="1646"/>
      <c r="G2272" s="1531"/>
      <c r="H2272" s="948"/>
      <c r="I2272" s="86"/>
    </row>
    <row r="2273" spans="1:9" s="77" customFormat="1">
      <c r="A2273" s="1957"/>
      <c r="B2273" s="1192" t="s">
        <v>17</v>
      </c>
      <c r="C2273" s="1649">
        <v>12100774</v>
      </c>
      <c r="D2273" s="165"/>
      <c r="E2273" s="561"/>
      <c r="F2273" s="1646"/>
      <c r="G2273" s="1531"/>
      <c r="H2273" s="948"/>
      <c r="I2273" s="86"/>
    </row>
    <row r="2274" spans="1:9" s="77" customFormat="1">
      <c r="A2274" s="1957"/>
      <c r="B2274" s="184" t="s">
        <v>93</v>
      </c>
      <c r="C2274" s="1649">
        <v>1038696</v>
      </c>
      <c r="D2274" s="165"/>
      <c r="E2274" s="561"/>
      <c r="F2274" s="1646"/>
      <c r="G2274" s="1531"/>
      <c r="H2274" s="948"/>
      <c r="I2274" s="86"/>
    </row>
    <row r="2275" spans="1:9" s="77" customFormat="1" ht="26.4">
      <c r="A2275" s="1957"/>
      <c r="B2275" s="1648" t="s">
        <v>49</v>
      </c>
      <c r="C2275" s="1649">
        <v>225383</v>
      </c>
      <c r="D2275" s="753">
        <v>0</v>
      </c>
      <c r="E2275" s="561"/>
      <c r="F2275" s="1646"/>
      <c r="G2275" s="1531"/>
      <c r="H2275" s="948"/>
      <c r="I2275" s="86"/>
    </row>
    <row r="2276" spans="1:9" s="77" customFormat="1">
      <c r="A2276" s="1957"/>
      <c r="B2276" s="184" t="s">
        <v>38</v>
      </c>
      <c r="C2276" s="1649">
        <v>225383</v>
      </c>
      <c r="D2276" s="165"/>
      <c r="E2276" s="561"/>
      <c r="F2276" s="1646"/>
      <c r="G2276" s="1531"/>
      <c r="H2276" s="948"/>
      <c r="I2276" s="86"/>
    </row>
    <row r="2277" spans="1:9" s="77" customFormat="1">
      <c r="A2277" s="1957"/>
      <c r="B2277" s="1648" t="s">
        <v>19</v>
      </c>
      <c r="C2277" s="1649">
        <v>20509168</v>
      </c>
      <c r="D2277" s="753">
        <v>0</v>
      </c>
      <c r="E2277" s="561"/>
      <c r="F2277" s="1646"/>
      <c r="G2277" s="1531"/>
      <c r="H2277" s="948"/>
      <c r="I2277" s="86"/>
    </row>
    <row r="2278" spans="1:9" s="77" customFormat="1">
      <c r="A2278" s="1957"/>
      <c r="B2278" s="1192" t="s">
        <v>84</v>
      </c>
      <c r="C2278" s="1649">
        <v>4756</v>
      </c>
      <c r="D2278" s="753">
        <v>0</v>
      </c>
      <c r="E2278" s="561"/>
      <c r="F2278" s="1646"/>
      <c r="G2278" s="1531"/>
      <c r="H2278" s="948"/>
      <c r="I2278" s="86"/>
    </row>
    <row r="2279" spans="1:9" s="77" customFormat="1" ht="26.4">
      <c r="A2279" s="1957"/>
      <c r="B2279" s="184" t="s">
        <v>85</v>
      </c>
      <c r="C2279" s="1649">
        <v>4756</v>
      </c>
      <c r="D2279" s="753">
        <v>0</v>
      </c>
      <c r="E2279" s="561"/>
      <c r="F2279" s="1646"/>
      <c r="G2279" s="1531"/>
      <c r="H2279" s="948"/>
      <c r="I2279" s="86"/>
    </row>
    <row r="2280" spans="1:9" s="77" customFormat="1" ht="39.6">
      <c r="A2280" s="1957"/>
      <c r="B2280" s="184" t="s">
        <v>148</v>
      </c>
      <c r="C2280" s="1649">
        <v>4756</v>
      </c>
      <c r="D2280" s="165"/>
      <c r="E2280" s="561"/>
      <c r="F2280" s="1646"/>
      <c r="G2280" s="1531"/>
      <c r="H2280" s="948"/>
      <c r="I2280" s="86"/>
    </row>
    <row r="2281" spans="1:9" s="77" customFormat="1" ht="26.4">
      <c r="A2281" s="1957"/>
      <c r="B2281" s="184" t="s">
        <v>51</v>
      </c>
      <c r="C2281" s="1649">
        <v>15426099</v>
      </c>
      <c r="D2281" s="753">
        <v>0</v>
      </c>
      <c r="E2281" s="561"/>
      <c r="F2281" s="1646"/>
      <c r="G2281" s="1531"/>
      <c r="H2281" s="948"/>
      <c r="I2281" s="86"/>
    </row>
    <row r="2282" spans="1:9" s="77" customFormat="1" ht="52.8">
      <c r="A2282" s="1957"/>
      <c r="B2282" s="184" t="s">
        <v>67</v>
      </c>
      <c r="C2282" s="1649">
        <v>1745340</v>
      </c>
      <c r="D2282" s="165"/>
      <c r="E2282" s="561"/>
      <c r="F2282" s="1646"/>
      <c r="G2282" s="1531"/>
      <c r="H2282" s="948"/>
      <c r="I2282" s="86"/>
    </row>
    <row r="2283" spans="1:9" s="77" customFormat="1" ht="39.6">
      <c r="A2283" s="1957"/>
      <c r="B2283" s="184" t="s">
        <v>53</v>
      </c>
      <c r="C2283" s="1649">
        <v>13680759</v>
      </c>
      <c r="D2283" s="165"/>
      <c r="E2283" s="561"/>
      <c r="F2283" s="1646"/>
      <c r="G2283" s="1531"/>
      <c r="H2283" s="948"/>
      <c r="I2283" s="86"/>
    </row>
    <row r="2284" spans="1:9" s="77" customFormat="1" ht="26.4">
      <c r="A2284" s="1957"/>
      <c r="B2284" s="184" t="s">
        <v>79</v>
      </c>
      <c r="C2284" s="1649">
        <v>5078313</v>
      </c>
      <c r="D2284" s="165"/>
      <c r="E2284" s="561"/>
      <c r="F2284" s="1646"/>
      <c r="G2284" s="1531"/>
      <c r="H2284" s="948"/>
      <c r="I2284" s="86"/>
    </row>
    <row r="2285" spans="1:9" s="77" customFormat="1">
      <c r="A2285" s="1957"/>
      <c r="B2285" s="1648" t="s">
        <v>3</v>
      </c>
      <c r="C2285" s="1649">
        <v>51064894</v>
      </c>
      <c r="D2285" s="753"/>
      <c r="E2285" s="561"/>
      <c r="F2285" s="1646"/>
      <c r="G2285" s="1531"/>
      <c r="H2285" s="948"/>
      <c r="I2285" s="86"/>
    </row>
    <row r="2286" spans="1:9" s="77" customFormat="1">
      <c r="A2286" s="1957"/>
      <c r="B2286" s="1192" t="s">
        <v>20</v>
      </c>
      <c r="C2286" s="1649">
        <v>12802355</v>
      </c>
      <c r="D2286" s="165"/>
      <c r="E2286" s="561"/>
      <c r="F2286" s="1646"/>
      <c r="G2286" s="1531"/>
      <c r="H2286" s="948"/>
      <c r="I2286" s="86"/>
    </row>
    <row r="2287" spans="1:9" s="77" customFormat="1">
      <c r="A2287" s="1957"/>
      <c r="B2287" s="1648" t="s">
        <v>55</v>
      </c>
      <c r="C2287" s="1649">
        <v>38262539</v>
      </c>
      <c r="D2287" s="165"/>
      <c r="E2287" s="561"/>
      <c r="F2287" s="1646"/>
      <c r="G2287" s="1531"/>
      <c r="H2287" s="948"/>
      <c r="I2287" s="86"/>
    </row>
    <row r="2288" spans="1:9" s="77" customFormat="1" ht="26.4">
      <c r="A2288" s="1957"/>
      <c r="B2288" s="1192" t="s">
        <v>56</v>
      </c>
      <c r="C2288" s="1649">
        <v>24570885</v>
      </c>
      <c r="D2288" s="165"/>
      <c r="E2288" s="561"/>
      <c r="F2288" s="1646"/>
      <c r="G2288" s="1531"/>
      <c r="H2288" s="948"/>
      <c r="I2288" s="86"/>
    </row>
    <row r="2289" spans="1:9" s="77" customFormat="1" ht="39.6">
      <c r="A2289" s="1957"/>
      <c r="B2289" s="1192" t="s">
        <v>95</v>
      </c>
      <c r="C2289" s="1649">
        <v>24570885</v>
      </c>
      <c r="D2289" s="165"/>
      <c r="E2289" s="561"/>
      <c r="F2289" s="1646"/>
      <c r="G2289" s="1531"/>
      <c r="H2289" s="948"/>
      <c r="I2289" s="86"/>
    </row>
    <row r="2290" spans="1:9" s="77" customFormat="1" ht="26.4">
      <c r="A2290" s="1957"/>
      <c r="B2290" s="1192" t="s">
        <v>121</v>
      </c>
      <c r="C2290" s="1649">
        <v>13691654</v>
      </c>
      <c r="D2290" s="165"/>
      <c r="E2290" s="561"/>
      <c r="F2290" s="1646"/>
      <c r="G2290" s="1531"/>
      <c r="H2290" s="948"/>
      <c r="I2290" s="86"/>
    </row>
    <row r="2291" spans="1:9" s="77" customFormat="1">
      <c r="A2291" s="1957"/>
      <c r="B2291" s="1648" t="s">
        <v>61</v>
      </c>
      <c r="C2291" s="1649">
        <v>-6118349</v>
      </c>
      <c r="D2291" s="165"/>
      <c r="E2291" s="561"/>
      <c r="F2291" s="1646"/>
      <c r="G2291" s="1531"/>
      <c r="H2291" s="948"/>
      <c r="I2291" s="86"/>
    </row>
    <row r="2292" spans="1:9" s="77" customFormat="1">
      <c r="A2292" s="1957"/>
      <c r="B2292" s="1648" t="s">
        <v>23</v>
      </c>
      <c r="C2292" s="1649">
        <v>6118349</v>
      </c>
      <c r="D2292" s="165"/>
      <c r="E2292" s="561"/>
      <c r="F2292" s="1646"/>
      <c r="G2292" s="1531"/>
      <c r="H2292" s="948"/>
      <c r="I2292" s="86"/>
    </row>
    <row r="2293" spans="1:9" s="77" customFormat="1">
      <c r="A2293" s="1957"/>
      <c r="B2293" s="1648" t="s">
        <v>24</v>
      </c>
      <c r="C2293" s="1649">
        <v>6118349</v>
      </c>
      <c r="D2293" s="165"/>
      <c r="E2293" s="561"/>
      <c r="F2293" s="1646"/>
      <c r="G2293" s="1531"/>
      <c r="H2293" s="948"/>
      <c r="I2293" s="86"/>
    </row>
    <row r="2294" spans="1:9" s="77" customFormat="1" ht="27" thickBot="1">
      <c r="A2294" s="1957"/>
      <c r="B2294" s="1735" t="s">
        <v>25</v>
      </c>
      <c r="C2294" s="1736">
        <v>6118349</v>
      </c>
      <c r="D2294" s="998"/>
      <c r="E2294" s="561"/>
      <c r="F2294" s="1646"/>
      <c r="G2294" s="1531"/>
      <c r="H2294" s="948"/>
      <c r="I2294" s="86"/>
    </row>
    <row r="2295" spans="1:9" s="77" customFormat="1" ht="94.95" customHeight="1" thickBot="1">
      <c r="A2295" s="1957"/>
      <c r="B2295" s="3720" t="s">
        <v>488</v>
      </c>
      <c r="C2295" s="3721"/>
      <c r="D2295" s="3722"/>
      <c r="E2295" s="561"/>
      <c r="F2295" s="1531"/>
      <c r="G2295" s="1531"/>
      <c r="H2295" s="948"/>
      <c r="I2295" s="86"/>
    </row>
    <row r="2296" spans="1:9" s="77" customFormat="1">
      <c r="A2296" s="87"/>
      <c r="B2296" s="348"/>
      <c r="C2296" s="348"/>
      <c r="D2296" s="348"/>
      <c r="E2296" s="348"/>
      <c r="F2296" s="371"/>
      <c r="G2296" s="371"/>
      <c r="H2296" s="948"/>
      <c r="I2296" s="86"/>
    </row>
    <row r="2297" spans="1:9" s="77" customFormat="1">
      <c r="A2297" s="252"/>
      <c r="B2297" s="128" t="s">
        <v>187</v>
      </c>
      <c r="C2297" s="561"/>
      <c r="D2297" s="561"/>
      <c r="E2297" s="561"/>
      <c r="F2297" s="1531"/>
      <c r="G2297" s="1531"/>
      <c r="H2297" s="948"/>
      <c r="I2297" s="86"/>
    </row>
    <row r="2298" spans="1:9" s="77" customFormat="1" ht="13.8" thickBot="1">
      <c r="A2298" s="252"/>
      <c r="B2298" s="561"/>
      <c r="C2298" s="561"/>
      <c r="D2298" s="561"/>
      <c r="E2298" s="561"/>
      <c r="F2298" s="1531"/>
      <c r="G2298" s="1531"/>
      <c r="H2298" s="948"/>
      <c r="I2298" s="86"/>
    </row>
    <row r="2299" spans="1:9" s="77" customFormat="1" ht="13.8">
      <c r="A2299" s="1967">
        <f>A2204+1</f>
        <v>99</v>
      </c>
      <c r="B2299" s="589" t="s">
        <v>26</v>
      </c>
      <c r="C2299" s="191"/>
      <c r="D2299" s="192"/>
      <c r="E2299" s="561"/>
      <c r="F2299" s="1531"/>
      <c r="G2299" s="1531"/>
      <c r="H2299" s="75" t="s">
        <v>33</v>
      </c>
      <c r="I2299" s="86"/>
    </row>
    <row r="2300" spans="1:9" s="77" customFormat="1">
      <c r="A2300" s="87"/>
      <c r="B2300" s="163" t="s">
        <v>22</v>
      </c>
      <c r="C2300" s="612"/>
      <c r="D2300" s="193"/>
      <c r="E2300" s="561"/>
      <c r="F2300" s="1531"/>
      <c r="G2300" s="1531"/>
      <c r="H2300" s="948"/>
      <c r="I2300" s="86"/>
    </row>
    <row r="2301" spans="1:9" s="77" customFormat="1" ht="26.4">
      <c r="A2301" s="87"/>
      <c r="B2301" s="320" t="s">
        <v>152</v>
      </c>
      <c r="C2301" s="1519"/>
      <c r="D2301" s="321"/>
      <c r="E2301" s="561"/>
      <c r="F2301" s="1531"/>
      <c r="G2301" s="1531"/>
      <c r="H2301" s="948"/>
      <c r="I2301" s="86"/>
    </row>
    <row r="2302" spans="1:9" s="77" customFormat="1">
      <c r="A2302" s="87"/>
      <c r="B2302" s="1655" t="s">
        <v>4</v>
      </c>
      <c r="C2302" s="687">
        <f>C2304</f>
        <v>477048</v>
      </c>
      <c r="D2302" s="349">
        <f>D2303</f>
        <v>0</v>
      </c>
      <c r="E2302" s="561"/>
      <c r="F2302" s="1646"/>
      <c r="G2302" s="1531"/>
      <c r="H2302" s="948"/>
      <c r="I2302" s="86"/>
    </row>
    <row r="2303" spans="1:9" s="77" customFormat="1">
      <c r="A2303" s="87"/>
      <c r="B2303" s="1770" t="s">
        <v>65</v>
      </c>
      <c r="C2303" s="687"/>
      <c r="D2303" s="349"/>
      <c r="F2303" s="1646"/>
      <c r="G2303" s="1531"/>
      <c r="H2303" s="948"/>
      <c r="I2303" s="86"/>
    </row>
    <row r="2304" spans="1:9" s="77" customFormat="1">
      <c r="A2304" s="87"/>
      <c r="B2304" s="1688" t="s">
        <v>10</v>
      </c>
      <c r="C2304" s="688">
        <f>C2305</f>
        <v>477048</v>
      </c>
      <c r="D2304" s="251"/>
      <c r="E2304" s="561"/>
      <c r="F2304" s="1646"/>
      <c r="G2304" s="1531"/>
      <c r="H2304" s="948"/>
      <c r="I2304" s="86"/>
    </row>
    <row r="2305" spans="1:9" s="77" customFormat="1" ht="26.4">
      <c r="A2305" s="87"/>
      <c r="B2305" s="1669" t="s">
        <v>11</v>
      </c>
      <c r="C2305" s="688">
        <v>477048</v>
      </c>
      <c r="D2305" s="1171"/>
      <c r="E2305" s="561"/>
      <c r="F2305" s="1646"/>
      <c r="G2305" s="1531"/>
      <c r="H2305" s="948"/>
      <c r="I2305" s="86"/>
    </row>
    <row r="2306" spans="1:9" s="77" customFormat="1">
      <c r="A2306" s="87"/>
      <c r="B2306" s="1655" t="s">
        <v>28</v>
      </c>
      <c r="C2306" s="687">
        <f>C2307+C2315</f>
        <v>477048</v>
      </c>
      <c r="D2306" s="349">
        <f>D2307+D2315</f>
        <v>0</v>
      </c>
      <c r="E2306" s="561"/>
      <c r="F2306" s="1646"/>
      <c r="G2306" s="1531"/>
      <c r="H2306" s="948"/>
      <c r="I2306" s="86"/>
    </row>
    <row r="2307" spans="1:9" s="77" customFormat="1">
      <c r="A2307" s="87"/>
      <c r="B2307" s="1688" t="s">
        <v>2</v>
      </c>
      <c r="C2307" s="688">
        <f>C2308+C2312</f>
        <v>451027</v>
      </c>
      <c r="D2307" s="350">
        <f>D2308+D2312</f>
        <v>26021</v>
      </c>
      <c r="E2307" s="561"/>
      <c r="F2307" s="1646"/>
      <c r="G2307" s="1531"/>
      <c r="H2307" s="948"/>
      <c r="I2307" s="86"/>
    </row>
    <row r="2308" spans="1:9" s="77" customFormat="1">
      <c r="A2308" s="87"/>
      <c r="B2308" s="1689" t="s">
        <v>12</v>
      </c>
      <c r="C2308" s="688">
        <f>C2309+C2311</f>
        <v>128404</v>
      </c>
      <c r="D2308" s="350">
        <f>D2309+D2311</f>
        <v>26021</v>
      </c>
      <c r="E2308" s="561"/>
      <c r="F2308" s="1646"/>
      <c r="G2308" s="1531"/>
      <c r="H2308" s="948"/>
      <c r="I2308" s="86"/>
    </row>
    <row r="2309" spans="1:9" s="77" customFormat="1">
      <c r="A2309" s="87"/>
      <c r="B2309" s="1690" t="s">
        <v>37</v>
      </c>
      <c r="C2309" s="688">
        <v>34193</v>
      </c>
      <c r="D2309" s="1181">
        <v>78617</v>
      </c>
      <c r="E2309" s="561"/>
      <c r="F2309" s="1646"/>
      <c r="G2309" s="1531"/>
      <c r="H2309" s="948"/>
      <c r="I2309" s="86"/>
    </row>
    <row r="2310" spans="1:9" s="77" customFormat="1">
      <c r="A2310" s="87"/>
      <c r="B2310" s="134" t="s">
        <v>35</v>
      </c>
      <c r="C2310" s="688">
        <v>26172</v>
      </c>
      <c r="D2310" s="267">
        <v>77611</v>
      </c>
      <c r="E2310" s="561"/>
      <c r="F2310" s="1646"/>
      <c r="G2310" s="1531"/>
      <c r="H2310" s="948"/>
      <c r="I2310" s="86"/>
    </row>
    <row r="2311" spans="1:9" s="77" customFormat="1">
      <c r="A2311" s="87"/>
      <c r="B2311" s="1665" t="s">
        <v>15</v>
      </c>
      <c r="C2311" s="688">
        <v>94211</v>
      </c>
      <c r="D2311" s="267">
        <v>-52596</v>
      </c>
      <c r="E2311" s="561"/>
      <c r="F2311" s="1646"/>
      <c r="G2311" s="1531"/>
      <c r="H2311" s="948"/>
      <c r="I2311" s="86"/>
    </row>
    <row r="2312" spans="1:9" s="77" customFormat="1" ht="16.5" customHeight="1">
      <c r="A2312" s="87"/>
      <c r="B2312" s="1770" t="s">
        <v>19</v>
      </c>
      <c r="C2312" s="688">
        <f>C2313</f>
        <v>322623</v>
      </c>
      <c r="D2312" s="350">
        <f>D2313</f>
        <v>0</v>
      </c>
      <c r="E2312" s="561"/>
      <c r="F2312" s="1646"/>
      <c r="G2312" s="1531"/>
      <c r="H2312" s="948"/>
      <c r="I2312" s="86"/>
    </row>
    <row r="2313" spans="1:9" s="77" customFormat="1" ht="26.4">
      <c r="A2313" s="87"/>
      <c r="B2313" s="492" t="s">
        <v>51</v>
      </c>
      <c r="C2313" s="688">
        <f>C2314</f>
        <v>322623</v>
      </c>
      <c r="D2313" s="1171"/>
      <c r="E2313" s="561"/>
      <c r="F2313" s="1646"/>
      <c r="G2313" s="1531"/>
      <c r="H2313" s="948"/>
      <c r="I2313" s="86"/>
    </row>
    <row r="2314" spans="1:9" s="77" customFormat="1" ht="39.6">
      <c r="A2314" s="87"/>
      <c r="B2314" s="1636" t="s">
        <v>53</v>
      </c>
      <c r="C2314" s="688">
        <v>322623</v>
      </c>
      <c r="D2314" s="1779"/>
      <c r="E2314" s="561"/>
      <c r="F2314" s="1646"/>
      <c r="G2314" s="1531"/>
      <c r="H2314" s="948"/>
      <c r="I2314" s="86"/>
    </row>
    <row r="2315" spans="1:9" s="77" customFormat="1">
      <c r="A2315" s="87"/>
      <c r="B2315" s="1554" t="s">
        <v>3</v>
      </c>
      <c r="C2315" s="688">
        <f>C2316</f>
        <v>26021</v>
      </c>
      <c r="D2315" s="1630">
        <f>D2316</f>
        <v>-26021</v>
      </c>
      <c r="E2315" s="561"/>
      <c r="F2315" s="1646"/>
      <c r="G2315" s="1531"/>
      <c r="H2315" s="948"/>
      <c r="I2315" s="86"/>
    </row>
    <row r="2316" spans="1:9" s="77" customFormat="1">
      <c r="A2316" s="87"/>
      <c r="B2316" s="1776" t="s">
        <v>20</v>
      </c>
      <c r="C2316" s="688">
        <v>26021</v>
      </c>
      <c r="D2316" s="908">
        <v>-26021</v>
      </c>
      <c r="E2316" s="561"/>
      <c r="F2316" s="1646"/>
      <c r="G2316" s="1531"/>
      <c r="H2316" s="948"/>
      <c r="I2316" s="86"/>
    </row>
    <row r="2317" spans="1:9" s="77" customFormat="1">
      <c r="A2317" s="87"/>
      <c r="B2317" s="1552" t="s">
        <v>54</v>
      </c>
      <c r="C2317" s="612"/>
      <c r="D2317" s="908"/>
      <c r="E2317" s="561"/>
      <c r="F2317" s="1531"/>
      <c r="G2317" s="1531"/>
      <c r="H2317" s="948"/>
      <c r="I2317" s="86"/>
    </row>
    <row r="2318" spans="1:9" s="77" customFormat="1">
      <c r="A2318" s="87"/>
      <c r="B2318" s="1781" t="s">
        <v>225</v>
      </c>
      <c r="C2318" s="612"/>
      <c r="D2318" s="908"/>
      <c r="E2318" s="561"/>
      <c r="F2318" s="1531"/>
      <c r="G2318" s="1531"/>
      <c r="H2318" s="948"/>
      <c r="I2318" s="86"/>
    </row>
    <row r="2319" spans="1:9" s="77" customFormat="1" ht="26.4">
      <c r="A2319" s="87"/>
      <c r="B2319" s="1781" t="s">
        <v>487</v>
      </c>
      <c r="C2319" s="612"/>
      <c r="D2319" s="908"/>
      <c r="E2319" s="561"/>
      <c r="F2319" s="1531"/>
      <c r="G2319" s="1531"/>
      <c r="H2319" s="948"/>
      <c r="I2319" s="86"/>
    </row>
    <row r="2320" spans="1:9" s="77" customFormat="1">
      <c r="A2320" s="87"/>
      <c r="B2320" s="1782" t="s">
        <v>479</v>
      </c>
      <c r="C2320" s="612"/>
      <c r="D2320" s="908"/>
      <c r="E2320" s="561"/>
      <c r="F2320" s="1531"/>
      <c r="G2320" s="1531"/>
      <c r="H2320" s="948"/>
      <c r="I2320" s="86"/>
    </row>
    <row r="2321" spans="1:9" s="77" customFormat="1">
      <c r="A2321" s="87"/>
      <c r="B2321" s="1543" t="s">
        <v>4</v>
      </c>
      <c r="C2321" s="687">
        <f>C2323</f>
        <v>477048</v>
      </c>
      <c r="D2321" s="1627">
        <f>D2322</f>
        <v>0</v>
      </c>
      <c r="E2321" s="561"/>
      <c r="F2321" s="1646"/>
      <c r="G2321" s="1531"/>
      <c r="H2321" s="948"/>
      <c r="I2321" s="86"/>
    </row>
    <row r="2322" spans="1:9" s="77" customFormat="1">
      <c r="A2322" s="87"/>
      <c r="B2322" s="1783" t="s">
        <v>65</v>
      </c>
      <c r="C2322" s="687"/>
      <c r="D2322" s="1627"/>
      <c r="F2322" s="1646"/>
      <c r="G2322" s="1531"/>
      <c r="H2322" s="948"/>
      <c r="I2322" s="86"/>
    </row>
    <row r="2323" spans="1:9" s="77" customFormat="1">
      <c r="A2323" s="87"/>
      <c r="B2323" s="1688" t="s">
        <v>10</v>
      </c>
      <c r="C2323" s="688">
        <f>C2324</f>
        <v>477048</v>
      </c>
      <c r="D2323" s="251"/>
      <c r="E2323" s="561"/>
      <c r="F2323" s="1646"/>
      <c r="G2323" s="1531"/>
      <c r="H2323" s="948"/>
      <c r="I2323" s="86"/>
    </row>
    <row r="2324" spans="1:9" s="77" customFormat="1" ht="26.4">
      <c r="A2324" s="87"/>
      <c r="B2324" s="1669" t="s">
        <v>11</v>
      </c>
      <c r="C2324" s="688">
        <v>477048</v>
      </c>
      <c r="D2324" s="1171"/>
      <c r="E2324" s="561"/>
      <c r="F2324" s="1646"/>
      <c r="G2324" s="1531"/>
      <c r="H2324" s="948"/>
      <c r="I2324" s="86"/>
    </row>
    <row r="2325" spans="1:9" s="77" customFormat="1">
      <c r="A2325" s="87"/>
      <c r="B2325" s="1655" t="s">
        <v>28</v>
      </c>
      <c r="C2325" s="687">
        <f>C2326+C2334</f>
        <v>477048</v>
      </c>
      <c r="D2325" s="349">
        <f>D2326+D2334</f>
        <v>0</v>
      </c>
      <c r="E2325" s="561"/>
      <c r="F2325" s="1646"/>
      <c r="G2325" s="1531"/>
      <c r="H2325" s="948"/>
      <c r="I2325" s="86"/>
    </row>
    <row r="2326" spans="1:9" s="77" customFormat="1">
      <c r="A2326" s="87"/>
      <c r="B2326" s="1688" t="s">
        <v>2</v>
      </c>
      <c r="C2326" s="688">
        <f>C2327+C2331</f>
        <v>451027</v>
      </c>
      <c r="D2326" s="1784">
        <f>D2327+D2331</f>
        <v>26021</v>
      </c>
      <c r="E2326" s="561"/>
      <c r="F2326" s="1646"/>
      <c r="G2326" s="1531"/>
      <c r="H2326" s="948"/>
      <c r="I2326" s="86"/>
    </row>
    <row r="2327" spans="1:9" s="77" customFormat="1">
      <c r="A2327" s="87"/>
      <c r="B2327" s="1689" t="s">
        <v>12</v>
      </c>
      <c r="C2327" s="688">
        <f>C2328+C2330</f>
        <v>128404</v>
      </c>
      <c r="D2327" s="1784">
        <f>D2328+D2330</f>
        <v>26021</v>
      </c>
      <c r="E2327" s="561"/>
      <c r="F2327" s="1646"/>
      <c r="G2327" s="1531"/>
      <c r="H2327" s="948"/>
      <c r="I2327" s="86"/>
    </row>
    <row r="2328" spans="1:9" s="77" customFormat="1">
      <c r="A2328" s="87"/>
      <c r="B2328" s="1690" t="s">
        <v>37</v>
      </c>
      <c r="C2328" s="688">
        <v>34193</v>
      </c>
      <c r="D2328" s="1785">
        <v>78617</v>
      </c>
      <c r="E2328" s="561"/>
      <c r="F2328" s="1646"/>
      <c r="G2328" s="1531"/>
      <c r="H2328" s="948"/>
      <c r="I2328" s="86"/>
    </row>
    <row r="2329" spans="1:9" s="77" customFormat="1">
      <c r="A2329" s="87"/>
      <c r="B2329" s="134" t="s">
        <v>35</v>
      </c>
      <c r="C2329" s="688">
        <v>26172</v>
      </c>
      <c r="D2329" s="267">
        <v>77611</v>
      </c>
      <c r="E2329" s="561"/>
      <c r="F2329" s="1646"/>
      <c r="G2329" s="1531"/>
      <c r="H2329" s="948"/>
      <c r="I2329" s="86"/>
    </row>
    <row r="2330" spans="1:9" s="77" customFormat="1">
      <c r="A2330" s="87"/>
      <c r="B2330" s="1667" t="s">
        <v>15</v>
      </c>
      <c r="C2330" s="688">
        <v>94211</v>
      </c>
      <c r="D2330" s="267">
        <v>-52596</v>
      </c>
      <c r="E2330" s="561"/>
      <c r="F2330" s="1646"/>
      <c r="G2330" s="1531"/>
      <c r="H2330" s="948"/>
      <c r="I2330" s="86"/>
    </row>
    <row r="2331" spans="1:9" s="77" customFormat="1">
      <c r="A2331" s="87"/>
      <c r="B2331" s="1770" t="s">
        <v>19</v>
      </c>
      <c r="C2331" s="688">
        <f>C2332</f>
        <v>322623</v>
      </c>
      <c r="D2331" s="1784">
        <f>D2332</f>
        <v>0</v>
      </c>
      <c r="E2331" s="561"/>
      <c r="F2331" s="1646"/>
      <c r="G2331" s="1531"/>
      <c r="H2331" s="948"/>
      <c r="I2331" s="86"/>
    </row>
    <row r="2332" spans="1:9" s="77" customFormat="1" ht="26.4">
      <c r="A2332" s="87"/>
      <c r="B2332" s="492" t="s">
        <v>51</v>
      </c>
      <c r="C2332" s="688">
        <f>C2333</f>
        <v>322623</v>
      </c>
      <c r="D2332" s="1786"/>
      <c r="E2332" s="561"/>
      <c r="F2332" s="1646"/>
      <c r="G2332" s="1531"/>
      <c r="H2332" s="948"/>
      <c r="I2332" s="86"/>
    </row>
    <row r="2333" spans="1:9" s="77" customFormat="1" ht="39.6">
      <c r="A2333" s="87"/>
      <c r="B2333" s="1679" t="s">
        <v>53</v>
      </c>
      <c r="C2333" s="688">
        <v>322623</v>
      </c>
      <c r="D2333" s="1786"/>
      <c r="E2333" s="561"/>
      <c r="F2333" s="1646"/>
      <c r="G2333" s="1531"/>
      <c r="H2333" s="948"/>
      <c r="I2333" s="86"/>
    </row>
    <row r="2334" spans="1:9" s="77" customFormat="1">
      <c r="A2334" s="87"/>
      <c r="B2334" s="1658" t="s">
        <v>3</v>
      </c>
      <c r="C2334" s="688">
        <f>C2335</f>
        <v>26021</v>
      </c>
      <c r="D2334" s="1784">
        <f>D2335</f>
        <v>-26021</v>
      </c>
      <c r="E2334" s="561"/>
      <c r="F2334" s="1646"/>
      <c r="G2334" s="1531"/>
      <c r="H2334" s="948"/>
      <c r="I2334" s="86"/>
    </row>
    <row r="2335" spans="1:9" s="77" customFormat="1" ht="13.8" thickBot="1">
      <c r="A2335" s="87"/>
      <c r="B2335" s="1778" t="s">
        <v>20</v>
      </c>
      <c r="C2335" s="224">
        <v>26021</v>
      </c>
      <c r="D2335" s="998">
        <v>-26021</v>
      </c>
      <c r="E2335" s="561"/>
      <c r="F2335" s="1646"/>
      <c r="G2335" s="1531"/>
      <c r="H2335" s="948"/>
      <c r="I2335" s="86"/>
    </row>
    <row r="2336" spans="1:9" s="77" customFormat="1" ht="77.400000000000006" customHeight="1" thickBot="1">
      <c r="A2336" s="87"/>
      <c r="B2336" s="3723" t="s">
        <v>489</v>
      </c>
      <c r="C2336" s="3724"/>
      <c r="D2336" s="3725"/>
      <c r="E2336" s="561"/>
      <c r="F2336" s="1531"/>
      <c r="G2336" s="1531"/>
      <c r="H2336" s="948"/>
      <c r="I2336" s="86"/>
    </row>
    <row r="2337" spans="1:9" s="77" customFormat="1">
      <c r="A2337" s="1957"/>
      <c r="B2337" s="561"/>
      <c r="C2337" s="561"/>
      <c r="D2337" s="561"/>
      <c r="E2337" s="561"/>
      <c r="F2337" s="1531"/>
      <c r="G2337" s="1531"/>
      <c r="H2337" s="948"/>
      <c r="I2337" s="86"/>
    </row>
    <row r="2338" spans="1:9" s="77" customFormat="1">
      <c r="A2338" s="252"/>
      <c r="B2338" s="3775" t="s">
        <v>399</v>
      </c>
      <c r="C2338" s="3775"/>
      <c r="D2338" s="3775"/>
      <c r="E2338" s="561"/>
      <c r="F2338" s="1531"/>
      <c r="G2338" s="1531"/>
      <c r="H2338" s="948"/>
      <c r="I2338" s="86"/>
    </row>
    <row r="2339" spans="1:9" s="77" customFormat="1" ht="13.8" thickBot="1">
      <c r="A2339" s="252"/>
      <c r="B2339" s="561"/>
      <c r="C2339" s="561"/>
      <c r="D2339" s="561"/>
      <c r="E2339" s="561"/>
      <c r="F2339" s="1531"/>
      <c r="G2339" s="1531"/>
      <c r="H2339" s="948"/>
      <c r="I2339" s="86"/>
    </row>
    <row r="2340" spans="1:9" s="77" customFormat="1">
      <c r="A2340" s="252">
        <f>A2299</f>
        <v>99</v>
      </c>
      <c r="B2340" s="466" t="s">
        <v>149</v>
      </c>
      <c r="C2340" s="201"/>
      <c r="D2340" s="202"/>
      <c r="E2340" s="561"/>
      <c r="F2340" s="1531"/>
      <c r="G2340" s="1531"/>
      <c r="H2340" s="75" t="s">
        <v>33</v>
      </c>
      <c r="I2340" s="86"/>
    </row>
    <row r="2341" spans="1:9" s="77" customFormat="1">
      <c r="A2341" s="87"/>
      <c r="B2341" s="163" t="s">
        <v>82</v>
      </c>
      <c r="C2341" s="225"/>
      <c r="D2341" s="213"/>
      <c r="E2341" s="561"/>
      <c r="F2341" s="1531"/>
      <c r="G2341" s="1531"/>
      <c r="H2341" s="948"/>
      <c r="I2341" s="86"/>
    </row>
    <row r="2342" spans="1:9" s="77" customFormat="1" ht="26.4">
      <c r="A2342" s="87"/>
      <c r="B2342" s="393" t="s">
        <v>86</v>
      </c>
      <c r="C2342" s="682"/>
      <c r="D2342" s="226"/>
      <c r="E2342" s="561"/>
      <c r="F2342" s="1531"/>
      <c r="G2342" s="1531"/>
      <c r="H2342" s="948"/>
      <c r="I2342" s="86"/>
    </row>
    <row r="2343" spans="1:9" s="77" customFormat="1">
      <c r="A2343" s="87"/>
      <c r="B2343" s="164" t="s">
        <v>87</v>
      </c>
      <c r="C2343" s="698"/>
      <c r="D2343" s="259"/>
      <c r="E2343" s="561"/>
      <c r="F2343" s="1531"/>
      <c r="G2343" s="1531"/>
      <c r="H2343" s="948"/>
      <c r="I2343" s="86"/>
    </row>
    <row r="2344" spans="1:9" s="77" customFormat="1">
      <c r="A2344" s="87"/>
      <c r="B2344" s="1645" t="s">
        <v>4</v>
      </c>
      <c r="C2344" s="984">
        <v>92941575</v>
      </c>
      <c r="D2344" s="337">
        <v>0</v>
      </c>
      <c r="E2344" s="561"/>
      <c r="F2344" s="1646"/>
      <c r="G2344" s="1531"/>
      <c r="H2344" s="948"/>
      <c r="I2344" s="86"/>
    </row>
    <row r="2345" spans="1:9" s="77" customFormat="1">
      <c r="A2345" s="87"/>
      <c r="B2345" s="1647" t="s">
        <v>5</v>
      </c>
      <c r="C2345" s="995">
        <v>7114</v>
      </c>
      <c r="D2345" s="207"/>
      <c r="E2345" s="561"/>
      <c r="F2345" s="1646"/>
      <c r="G2345" s="1531"/>
      <c r="H2345" s="948"/>
      <c r="I2345" s="86"/>
    </row>
    <row r="2346" spans="1:9" s="77" customFormat="1">
      <c r="A2346" s="87"/>
      <c r="B2346" s="1192" t="s">
        <v>65</v>
      </c>
      <c r="C2346" s="1649">
        <v>850233</v>
      </c>
      <c r="D2346" s="165"/>
      <c r="E2346" s="561"/>
      <c r="F2346" s="1646"/>
      <c r="G2346" s="1531"/>
      <c r="H2346" s="948"/>
      <c r="I2346" s="86"/>
    </row>
    <row r="2347" spans="1:9" s="77" customFormat="1">
      <c r="A2347" s="87"/>
      <c r="B2347" s="1192" t="s">
        <v>6</v>
      </c>
      <c r="C2347" s="1649">
        <v>414908</v>
      </c>
      <c r="D2347" s="165"/>
      <c r="E2347" s="561"/>
      <c r="F2347" s="1646"/>
      <c r="G2347" s="1531"/>
      <c r="H2347" s="948"/>
      <c r="I2347" s="86"/>
    </row>
    <row r="2348" spans="1:9" s="77" customFormat="1">
      <c r="A2348" s="87"/>
      <c r="B2348" s="1154" t="s">
        <v>7</v>
      </c>
      <c r="C2348" s="1649">
        <v>1186970</v>
      </c>
      <c r="D2348" s="753">
        <v>0</v>
      </c>
      <c r="E2348" s="561"/>
      <c r="F2348" s="1646"/>
      <c r="G2348" s="1531"/>
      <c r="H2348" s="948"/>
      <c r="I2348" s="86"/>
    </row>
    <row r="2349" spans="1:9" s="77" customFormat="1">
      <c r="A2349" s="87"/>
      <c r="B2349" s="1192" t="s">
        <v>8</v>
      </c>
      <c r="C2349" s="1649">
        <v>49208</v>
      </c>
      <c r="D2349" s="165"/>
      <c r="E2349" s="561"/>
      <c r="F2349" s="1646"/>
      <c r="G2349" s="1531"/>
      <c r="H2349" s="948"/>
      <c r="I2349" s="86"/>
    </row>
    <row r="2350" spans="1:9" s="77" customFormat="1">
      <c r="A2350" s="87"/>
      <c r="B2350" s="184" t="s">
        <v>9</v>
      </c>
      <c r="C2350" s="1649">
        <v>49208</v>
      </c>
      <c r="D2350" s="165"/>
      <c r="E2350" s="561"/>
      <c r="F2350" s="1646"/>
      <c r="G2350" s="1531"/>
      <c r="H2350" s="948"/>
      <c r="I2350" s="86"/>
    </row>
    <row r="2351" spans="1:9" s="77" customFormat="1" ht="26.4">
      <c r="A2351" s="87"/>
      <c r="B2351" s="184" t="s">
        <v>57</v>
      </c>
      <c r="C2351" s="1649">
        <v>49208</v>
      </c>
      <c r="D2351" s="165"/>
      <c r="E2351" s="561"/>
      <c r="F2351" s="1646"/>
      <c r="G2351" s="1531"/>
      <c r="H2351" s="948"/>
      <c r="I2351" s="86"/>
    </row>
    <row r="2352" spans="1:9" s="77" customFormat="1" ht="26.4">
      <c r="A2352" s="1957"/>
      <c r="B2352" s="184" t="s">
        <v>96</v>
      </c>
      <c r="C2352" s="1649">
        <v>10704</v>
      </c>
      <c r="D2352" s="165"/>
      <c r="E2352" s="561"/>
      <c r="F2352" s="1646"/>
      <c r="G2352" s="1531"/>
      <c r="H2352" s="948"/>
      <c r="I2352" s="86"/>
    </row>
    <row r="2353" spans="1:9" s="77" customFormat="1" ht="26.4">
      <c r="A2353" s="87"/>
      <c r="B2353" s="184" t="s">
        <v>126</v>
      </c>
      <c r="C2353" s="1649">
        <v>38504</v>
      </c>
      <c r="D2353" s="165"/>
      <c r="E2353" s="561"/>
      <c r="F2353" s="1646"/>
      <c r="G2353" s="1531"/>
      <c r="H2353" s="948"/>
      <c r="I2353" s="86"/>
    </row>
    <row r="2354" spans="1:9" s="77" customFormat="1" ht="26.4">
      <c r="A2354" s="87"/>
      <c r="B2354" s="184" t="s">
        <v>71</v>
      </c>
      <c r="C2354" s="1649">
        <v>1137762</v>
      </c>
      <c r="D2354" s="753">
        <v>0</v>
      </c>
      <c r="E2354" s="561"/>
      <c r="F2354" s="1646"/>
      <c r="G2354" s="1531"/>
      <c r="H2354" s="948"/>
      <c r="I2354" s="86"/>
    </row>
    <row r="2355" spans="1:9" s="77" customFormat="1" ht="39.6">
      <c r="A2355" s="87"/>
      <c r="B2355" s="184" t="s">
        <v>72</v>
      </c>
      <c r="C2355" s="1649">
        <v>1137762</v>
      </c>
      <c r="D2355" s="753">
        <v>0</v>
      </c>
      <c r="E2355" s="561"/>
      <c r="F2355" s="1646"/>
      <c r="G2355" s="1531"/>
      <c r="H2355" s="948"/>
      <c r="I2355" s="86"/>
    </row>
    <row r="2356" spans="1:9" s="77" customFormat="1" ht="52.8">
      <c r="A2356" s="1957"/>
      <c r="B2356" s="184" t="s">
        <v>114</v>
      </c>
      <c r="C2356" s="1649">
        <v>959207</v>
      </c>
      <c r="D2356" s="326"/>
      <c r="E2356" s="561"/>
      <c r="F2356" s="1646"/>
      <c r="G2356" s="1531"/>
      <c r="H2356" s="948"/>
      <c r="I2356" s="86"/>
    </row>
    <row r="2357" spans="1:9" s="77" customFormat="1" ht="92.4">
      <c r="A2357" s="1957"/>
      <c r="B2357" s="184" t="s">
        <v>193</v>
      </c>
      <c r="C2357" s="1649">
        <v>178555</v>
      </c>
      <c r="D2357" s="165"/>
      <c r="E2357" s="561"/>
      <c r="F2357" s="1646"/>
      <c r="G2357" s="1531"/>
      <c r="H2357" s="948"/>
      <c r="I2357" s="86"/>
    </row>
    <row r="2358" spans="1:9" s="77" customFormat="1">
      <c r="A2358" s="1957"/>
      <c r="B2358" s="1648" t="s">
        <v>10</v>
      </c>
      <c r="C2358" s="1649">
        <v>90897258</v>
      </c>
      <c r="D2358" s="165">
        <v>0</v>
      </c>
      <c r="E2358" s="561"/>
      <c r="F2358" s="1646"/>
      <c r="G2358" s="1531"/>
      <c r="H2358" s="948"/>
      <c r="I2358" s="86"/>
    </row>
    <row r="2359" spans="1:9" s="77" customFormat="1" ht="26.4">
      <c r="A2359" s="1957"/>
      <c r="B2359" s="1192" t="s">
        <v>11</v>
      </c>
      <c r="C2359" s="1649">
        <v>72542199</v>
      </c>
      <c r="D2359" s="165"/>
      <c r="E2359" s="561"/>
      <c r="F2359" s="1646"/>
      <c r="G2359" s="1531"/>
      <c r="H2359" s="948"/>
      <c r="I2359" s="86"/>
    </row>
    <row r="2360" spans="1:9" s="77" customFormat="1" ht="26.4">
      <c r="A2360" s="1957"/>
      <c r="B2360" s="1192" t="s">
        <v>60</v>
      </c>
      <c r="C2360" s="1649">
        <v>18355059</v>
      </c>
      <c r="D2360" s="165"/>
      <c r="E2360" s="561"/>
      <c r="F2360" s="1646"/>
      <c r="G2360" s="1531"/>
      <c r="H2360" s="948"/>
      <c r="I2360" s="86"/>
    </row>
    <row r="2361" spans="1:9" s="77" customFormat="1">
      <c r="A2361" s="1957"/>
      <c r="B2361" s="1154" t="s">
        <v>28</v>
      </c>
      <c r="C2361" s="984">
        <v>99059924</v>
      </c>
      <c r="D2361" s="337">
        <v>0</v>
      </c>
      <c r="E2361" s="561"/>
      <c r="F2361" s="1646"/>
      <c r="G2361" s="1531"/>
      <c r="H2361" s="948"/>
      <c r="I2361" s="86"/>
    </row>
    <row r="2362" spans="1:9" s="77" customFormat="1">
      <c r="A2362" s="1957"/>
      <c r="B2362" s="1192" t="s">
        <v>2</v>
      </c>
      <c r="C2362" s="1649">
        <v>47995030</v>
      </c>
      <c r="D2362" s="753">
        <v>26021</v>
      </c>
      <c r="E2362" s="561"/>
      <c r="F2362" s="1646"/>
      <c r="G2362" s="1531"/>
      <c r="H2362" s="948"/>
      <c r="I2362" s="86"/>
    </row>
    <row r="2363" spans="1:9" s="77" customFormat="1">
      <c r="A2363" s="1957"/>
      <c r="B2363" s="184" t="s">
        <v>12</v>
      </c>
      <c r="C2363" s="1649">
        <v>14121009</v>
      </c>
      <c r="D2363" s="753">
        <v>26021</v>
      </c>
      <c r="E2363" s="561"/>
      <c r="F2363" s="1646"/>
      <c r="G2363" s="1531"/>
      <c r="H2363" s="948"/>
      <c r="I2363" s="86"/>
    </row>
    <row r="2364" spans="1:9" s="77" customFormat="1">
      <c r="A2364" s="1957"/>
      <c r="B2364" s="185" t="s">
        <v>37</v>
      </c>
      <c r="C2364" s="1649">
        <v>7595783</v>
      </c>
      <c r="D2364" s="165">
        <v>78617</v>
      </c>
      <c r="E2364" s="561"/>
      <c r="F2364" s="1646"/>
      <c r="G2364" s="1531"/>
      <c r="H2364" s="948"/>
      <c r="I2364" s="86"/>
    </row>
    <row r="2365" spans="1:9" s="77" customFormat="1">
      <c r="A2365" s="1957"/>
      <c r="B2365" s="196" t="s">
        <v>35</v>
      </c>
      <c r="C2365" s="1649">
        <v>5986386</v>
      </c>
      <c r="D2365" s="165">
        <v>77611</v>
      </c>
      <c r="E2365" s="561"/>
      <c r="F2365" s="1646"/>
      <c r="G2365" s="1531"/>
      <c r="H2365" s="948"/>
      <c r="I2365" s="86"/>
    </row>
    <row r="2366" spans="1:9" s="77" customFormat="1">
      <c r="A2366" s="1957"/>
      <c r="B2366" s="184" t="s">
        <v>15</v>
      </c>
      <c r="C2366" s="1649">
        <v>6525226</v>
      </c>
      <c r="D2366" s="165">
        <v>-52596</v>
      </c>
      <c r="E2366" s="561"/>
      <c r="F2366" s="1646"/>
      <c r="G2366" s="1531"/>
      <c r="H2366" s="948"/>
      <c r="I2366" s="86"/>
    </row>
    <row r="2367" spans="1:9" s="77" customFormat="1">
      <c r="A2367" s="1957"/>
      <c r="B2367" s="1648" t="s">
        <v>16</v>
      </c>
      <c r="C2367" s="1649">
        <v>13139470</v>
      </c>
      <c r="D2367" s="753">
        <v>0</v>
      </c>
      <c r="E2367" s="561"/>
      <c r="F2367" s="1646"/>
      <c r="G2367" s="1531"/>
      <c r="H2367" s="948"/>
      <c r="I2367" s="86"/>
    </row>
    <row r="2368" spans="1:9" s="77" customFormat="1">
      <c r="A2368" s="1957"/>
      <c r="B2368" s="1192" t="s">
        <v>17</v>
      </c>
      <c r="C2368" s="1649">
        <v>12100774</v>
      </c>
      <c r="D2368" s="165"/>
      <c r="E2368" s="561"/>
      <c r="F2368" s="1646"/>
      <c r="G2368" s="1531"/>
      <c r="H2368" s="948"/>
      <c r="I2368" s="86"/>
    </row>
    <row r="2369" spans="1:9" s="77" customFormat="1">
      <c r="A2369" s="1957"/>
      <c r="B2369" s="184" t="s">
        <v>93</v>
      </c>
      <c r="C2369" s="1649">
        <v>1038696</v>
      </c>
      <c r="D2369" s="165"/>
      <c r="E2369" s="561"/>
      <c r="F2369" s="1646"/>
      <c r="G2369" s="1531"/>
      <c r="H2369" s="948"/>
      <c r="I2369" s="86"/>
    </row>
    <row r="2370" spans="1:9" s="77" customFormat="1" ht="26.4">
      <c r="A2370" s="1957"/>
      <c r="B2370" s="1648" t="s">
        <v>49</v>
      </c>
      <c r="C2370" s="1649">
        <v>225383</v>
      </c>
      <c r="D2370" s="753">
        <v>0</v>
      </c>
      <c r="E2370" s="561"/>
      <c r="F2370" s="1646"/>
      <c r="G2370" s="1531"/>
      <c r="H2370" s="948"/>
      <c r="I2370" s="86"/>
    </row>
    <row r="2371" spans="1:9" s="77" customFormat="1">
      <c r="A2371" s="1957"/>
      <c r="B2371" s="184" t="s">
        <v>38</v>
      </c>
      <c r="C2371" s="1649">
        <v>225383</v>
      </c>
      <c r="D2371" s="165"/>
      <c r="E2371" s="561"/>
      <c r="F2371" s="1646"/>
      <c r="G2371" s="1531"/>
      <c r="H2371" s="948"/>
      <c r="I2371" s="86"/>
    </row>
    <row r="2372" spans="1:9" s="77" customFormat="1">
      <c r="A2372" s="1957"/>
      <c r="B2372" s="1648" t="s">
        <v>19</v>
      </c>
      <c r="C2372" s="1649">
        <v>20509168</v>
      </c>
      <c r="D2372" s="753">
        <v>0</v>
      </c>
      <c r="E2372" s="561"/>
      <c r="F2372" s="1646"/>
      <c r="G2372" s="1531"/>
      <c r="H2372" s="948"/>
      <c r="I2372" s="86"/>
    </row>
    <row r="2373" spans="1:9" s="77" customFormat="1">
      <c r="A2373" s="1957"/>
      <c r="B2373" s="1192" t="s">
        <v>84</v>
      </c>
      <c r="C2373" s="1649">
        <v>4756</v>
      </c>
      <c r="D2373" s="753">
        <v>0</v>
      </c>
      <c r="E2373" s="561"/>
      <c r="F2373" s="1646"/>
      <c r="G2373" s="1531"/>
      <c r="H2373" s="948"/>
      <c r="I2373" s="86"/>
    </row>
    <row r="2374" spans="1:9" s="77" customFormat="1" ht="26.4">
      <c r="A2374" s="1957"/>
      <c r="B2374" s="1192" t="s">
        <v>85</v>
      </c>
      <c r="C2374" s="1649">
        <v>4756</v>
      </c>
      <c r="D2374" s="753">
        <v>0</v>
      </c>
      <c r="E2374" s="561"/>
      <c r="F2374" s="1646"/>
      <c r="G2374" s="1531"/>
      <c r="H2374" s="948"/>
      <c r="I2374" s="86"/>
    </row>
    <row r="2375" spans="1:9" s="77" customFormat="1" ht="39.6">
      <c r="A2375" s="1957"/>
      <c r="B2375" s="1192" t="s">
        <v>148</v>
      </c>
      <c r="C2375" s="1649">
        <v>4756</v>
      </c>
      <c r="D2375" s="165"/>
      <c r="E2375" s="561"/>
      <c r="F2375" s="1646"/>
      <c r="G2375" s="1531"/>
      <c r="H2375" s="948"/>
      <c r="I2375" s="86"/>
    </row>
    <row r="2376" spans="1:9" s="77" customFormat="1" ht="26.4">
      <c r="A2376" s="1957"/>
      <c r="B2376" s="1192" t="s">
        <v>51</v>
      </c>
      <c r="C2376" s="1649">
        <v>15426099</v>
      </c>
      <c r="D2376" s="753">
        <v>0</v>
      </c>
      <c r="E2376" s="561"/>
      <c r="F2376" s="1646"/>
      <c r="G2376" s="1531"/>
      <c r="H2376" s="948"/>
      <c r="I2376" s="86"/>
    </row>
    <row r="2377" spans="1:9" s="77" customFormat="1" ht="42.6" customHeight="1">
      <c r="A2377" s="1957"/>
      <c r="B2377" s="1192" t="s">
        <v>67</v>
      </c>
      <c r="C2377" s="1649">
        <v>1745340</v>
      </c>
      <c r="D2377" s="165"/>
      <c r="E2377" s="561"/>
      <c r="F2377" s="1646"/>
      <c r="G2377" s="1531"/>
      <c r="H2377" s="948"/>
      <c r="I2377" s="86"/>
    </row>
    <row r="2378" spans="1:9" s="77" customFormat="1" ht="39.6">
      <c r="A2378" s="1957"/>
      <c r="B2378" s="1192" t="s">
        <v>53</v>
      </c>
      <c r="C2378" s="1649">
        <v>13680759</v>
      </c>
      <c r="D2378" s="165"/>
      <c r="E2378" s="561"/>
      <c r="F2378" s="1646"/>
      <c r="G2378" s="1531"/>
      <c r="H2378" s="948"/>
      <c r="I2378" s="86"/>
    </row>
    <row r="2379" spans="1:9" s="77" customFormat="1" ht="26.4">
      <c r="A2379" s="1957"/>
      <c r="B2379" s="1192" t="s">
        <v>79</v>
      </c>
      <c r="C2379" s="1649">
        <v>5078313</v>
      </c>
      <c r="D2379" s="165"/>
      <c r="E2379" s="561"/>
      <c r="F2379" s="1646"/>
      <c r="G2379" s="1531"/>
      <c r="H2379" s="948"/>
      <c r="I2379" s="86"/>
    </row>
    <row r="2380" spans="1:9" s="77" customFormat="1">
      <c r="A2380" s="1957"/>
      <c r="B2380" s="1648" t="s">
        <v>3</v>
      </c>
      <c r="C2380" s="1649">
        <v>51064894</v>
      </c>
      <c r="D2380" s="753">
        <v>-26021</v>
      </c>
      <c r="E2380" s="561"/>
      <c r="F2380" s="1646"/>
      <c r="G2380" s="1531"/>
      <c r="H2380" s="948"/>
      <c r="I2380" s="86"/>
    </row>
    <row r="2381" spans="1:9" s="77" customFormat="1">
      <c r="A2381" s="1957"/>
      <c r="B2381" s="1192" t="s">
        <v>20</v>
      </c>
      <c r="C2381" s="1649">
        <v>12802355</v>
      </c>
      <c r="D2381" s="165">
        <v>-26021</v>
      </c>
      <c r="E2381" s="561"/>
      <c r="F2381" s="1646"/>
      <c r="G2381" s="1531"/>
      <c r="H2381" s="948"/>
      <c r="I2381" s="86"/>
    </row>
    <row r="2382" spans="1:9" s="77" customFormat="1">
      <c r="A2382" s="1957"/>
      <c r="B2382" s="1648" t="s">
        <v>55</v>
      </c>
      <c r="C2382" s="1649">
        <v>38262539</v>
      </c>
      <c r="D2382" s="165"/>
      <c r="E2382" s="561"/>
      <c r="F2382" s="1646"/>
      <c r="G2382" s="1531"/>
      <c r="H2382" s="948"/>
      <c r="I2382" s="86"/>
    </row>
    <row r="2383" spans="1:9" s="77" customFormat="1" ht="26.4">
      <c r="A2383" s="1957"/>
      <c r="B2383" s="1192" t="s">
        <v>56</v>
      </c>
      <c r="C2383" s="1649">
        <v>24570885</v>
      </c>
      <c r="D2383" s="165"/>
      <c r="E2383" s="561"/>
      <c r="F2383" s="1646"/>
      <c r="G2383" s="1531"/>
      <c r="H2383" s="948"/>
      <c r="I2383" s="86"/>
    </row>
    <row r="2384" spans="1:9" s="77" customFormat="1" ht="39.6">
      <c r="A2384" s="1957"/>
      <c r="B2384" s="1192" t="s">
        <v>95</v>
      </c>
      <c r="C2384" s="1649">
        <v>24570885</v>
      </c>
      <c r="D2384" s="165"/>
      <c r="E2384" s="561"/>
      <c r="F2384" s="1646"/>
      <c r="G2384" s="1531"/>
      <c r="H2384" s="948"/>
      <c r="I2384" s="86"/>
    </row>
    <row r="2385" spans="1:9" s="77" customFormat="1" ht="26.4">
      <c r="A2385" s="1957"/>
      <c r="B2385" s="1192" t="s">
        <v>121</v>
      </c>
      <c r="C2385" s="1649">
        <v>13691654</v>
      </c>
      <c r="D2385" s="165"/>
      <c r="E2385" s="561"/>
      <c r="F2385" s="1646"/>
      <c r="G2385" s="1531"/>
      <c r="H2385" s="948"/>
      <c r="I2385" s="86"/>
    </row>
    <row r="2386" spans="1:9" s="77" customFormat="1">
      <c r="A2386" s="1957"/>
      <c r="B2386" s="1648" t="s">
        <v>61</v>
      </c>
      <c r="C2386" s="1649">
        <v>-6118349</v>
      </c>
      <c r="D2386" s="165"/>
      <c r="E2386" s="561"/>
      <c r="F2386" s="1646"/>
      <c r="G2386" s="1531"/>
      <c r="H2386" s="948"/>
      <c r="I2386" s="86"/>
    </row>
    <row r="2387" spans="1:9" s="77" customFormat="1">
      <c r="A2387" s="1957"/>
      <c r="B2387" s="1648" t="s">
        <v>23</v>
      </c>
      <c r="C2387" s="1649">
        <v>6118349</v>
      </c>
      <c r="D2387" s="165"/>
      <c r="E2387" s="561"/>
      <c r="F2387" s="1646"/>
      <c r="G2387" s="1531"/>
      <c r="H2387" s="948"/>
      <c r="I2387" s="86"/>
    </row>
    <row r="2388" spans="1:9" s="77" customFormat="1">
      <c r="A2388" s="1957"/>
      <c r="B2388" s="1648" t="s">
        <v>24</v>
      </c>
      <c r="C2388" s="1649">
        <v>6118349</v>
      </c>
      <c r="D2388" s="165"/>
      <c r="E2388" s="561"/>
      <c r="F2388" s="1646"/>
      <c r="G2388" s="1531"/>
      <c r="H2388" s="948"/>
      <c r="I2388" s="86"/>
    </row>
    <row r="2389" spans="1:9" s="77" customFormat="1" ht="27" thickBot="1">
      <c r="A2389" s="1957"/>
      <c r="B2389" s="1735" t="s">
        <v>25</v>
      </c>
      <c r="C2389" s="1736">
        <v>6118349</v>
      </c>
      <c r="D2389" s="998"/>
      <c r="E2389" s="561"/>
      <c r="F2389" s="1646"/>
      <c r="G2389" s="1531"/>
      <c r="H2389" s="948"/>
      <c r="I2389" s="86"/>
    </row>
    <row r="2390" spans="1:9" s="77" customFormat="1" ht="78.599999999999994" customHeight="1" thickBot="1">
      <c r="A2390" s="1957"/>
      <c r="B2390" s="3723" t="s">
        <v>489</v>
      </c>
      <c r="C2390" s="3724"/>
      <c r="D2390" s="3725"/>
      <c r="E2390" s="561"/>
      <c r="F2390" s="1531"/>
      <c r="G2390" s="1531"/>
      <c r="H2390" s="948"/>
      <c r="I2390" s="86"/>
    </row>
    <row r="2391" spans="1:9" s="77" customFormat="1">
      <c r="A2391" s="87"/>
      <c r="B2391" s="348"/>
      <c r="C2391" s="348"/>
      <c r="D2391" s="348"/>
      <c r="E2391" s="348"/>
      <c r="F2391" s="371"/>
      <c r="G2391" s="371"/>
      <c r="H2391" s="948"/>
      <c r="I2391" s="86"/>
    </row>
    <row r="2392" spans="1:9" s="77" customFormat="1">
      <c r="A2392" s="252"/>
      <c r="B2392" s="128" t="s">
        <v>187</v>
      </c>
      <c r="C2392" s="561"/>
      <c r="D2392" s="561"/>
      <c r="E2392" s="561"/>
      <c r="F2392" s="1531"/>
      <c r="G2392" s="1531"/>
      <c r="H2392" s="948"/>
      <c r="I2392" s="86"/>
    </row>
    <row r="2393" spans="1:9" s="77" customFormat="1" ht="13.8" thickBot="1">
      <c r="A2393" s="252"/>
      <c r="B2393" s="561"/>
      <c r="C2393" s="561"/>
      <c r="D2393" s="561"/>
      <c r="E2393" s="561"/>
      <c r="F2393" s="1531"/>
      <c r="G2393" s="1531"/>
      <c r="H2393" s="948"/>
      <c r="I2393" s="86"/>
    </row>
    <row r="2394" spans="1:9" s="77" customFormat="1" ht="13.8">
      <c r="A2394" s="1967">
        <f>A2299+1</f>
        <v>100</v>
      </c>
      <c r="B2394" s="589" t="s">
        <v>26</v>
      </c>
      <c r="C2394" s="191"/>
      <c r="D2394" s="192"/>
      <c r="E2394" s="561"/>
      <c r="F2394" s="1531"/>
      <c r="G2394" s="1531"/>
      <c r="H2394" s="75" t="s">
        <v>33</v>
      </c>
      <c r="I2394" s="86"/>
    </row>
    <row r="2395" spans="1:9" s="77" customFormat="1">
      <c r="A2395" s="87"/>
      <c r="B2395" s="163" t="s">
        <v>22</v>
      </c>
      <c r="C2395" s="612"/>
      <c r="D2395" s="193"/>
      <c r="E2395" s="561"/>
      <c r="F2395" s="1531"/>
      <c r="G2395" s="1531"/>
      <c r="H2395" s="948"/>
      <c r="I2395" s="86"/>
    </row>
    <row r="2396" spans="1:9" s="77" customFormat="1" ht="26.4">
      <c r="A2396" s="87"/>
      <c r="B2396" s="320" t="s">
        <v>490</v>
      </c>
      <c r="C2396" s="1519"/>
      <c r="D2396" s="321"/>
      <c r="E2396" s="561"/>
      <c r="F2396" s="1531"/>
      <c r="G2396" s="1531"/>
      <c r="H2396" s="948"/>
      <c r="I2396" s="86"/>
    </row>
    <row r="2397" spans="1:9" s="77" customFormat="1">
      <c r="A2397" s="87"/>
      <c r="B2397" s="1655" t="s">
        <v>4</v>
      </c>
      <c r="C2397" s="687">
        <f>C2398</f>
        <v>3909854</v>
      </c>
      <c r="D2397" s="349">
        <f>D2398</f>
        <v>0</v>
      </c>
      <c r="E2397" s="561"/>
      <c r="F2397" s="1646"/>
      <c r="G2397" s="1531"/>
      <c r="H2397" s="948"/>
      <c r="I2397" s="86"/>
    </row>
    <row r="2398" spans="1:9" s="77" customFormat="1">
      <c r="A2398" s="87"/>
      <c r="B2398" s="1658" t="s">
        <v>10</v>
      </c>
      <c r="C2398" s="688">
        <f>C2399</f>
        <v>3909854</v>
      </c>
      <c r="D2398" s="251"/>
      <c r="E2398" s="561"/>
      <c r="F2398" s="1646"/>
      <c r="G2398" s="1531"/>
      <c r="H2398" s="948"/>
      <c r="I2398" s="86"/>
    </row>
    <row r="2399" spans="1:9" s="77" customFormat="1" ht="26.4">
      <c r="A2399" s="87"/>
      <c r="B2399" s="1669" t="s">
        <v>11</v>
      </c>
      <c r="C2399" s="688">
        <v>3909854</v>
      </c>
      <c r="D2399" s="1171"/>
      <c r="E2399" s="561"/>
      <c r="F2399" s="1646"/>
      <c r="G2399" s="1531"/>
      <c r="H2399" s="948"/>
      <c r="I2399" s="86"/>
    </row>
    <row r="2400" spans="1:9" s="77" customFormat="1">
      <c r="A2400" s="87"/>
      <c r="B2400" s="1655" t="s">
        <v>28</v>
      </c>
      <c r="C2400" s="687">
        <f>C2401+C2406</f>
        <v>3909854</v>
      </c>
      <c r="D2400" s="349">
        <f>D2401+D2406</f>
        <v>0</v>
      </c>
      <c r="E2400" s="561"/>
      <c r="F2400" s="1646"/>
      <c r="G2400" s="1531"/>
      <c r="H2400" s="948"/>
      <c r="I2400" s="86"/>
    </row>
    <row r="2401" spans="1:9" s="77" customFormat="1">
      <c r="A2401" s="87"/>
      <c r="B2401" s="1688" t="s">
        <v>2</v>
      </c>
      <c r="C2401" s="688">
        <f>C2402</f>
        <v>3842618</v>
      </c>
      <c r="D2401" s="350">
        <f>D2402</f>
        <v>0</v>
      </c>
      <c r="E2401" s="561"/>
      <c r="F2401" s="1646"/>
      <c r="G2401" s="1531"/>
      <c r="H2401" s="948"/>
      <c r="I2401" s="86"/>
    </row>
    <row r="2402" spans="1:9" s="77" customFormat="1">
      <c r="A2402" s="87"/>
      <c r="B2402" s="1689" t="s">
        <v>12</v>
      </c>
      <c r="C2402" s="688">
        <f>C2403+C2405</f>
        <v>3842618</v>
      </c>
      <c r="D2402" s="350">
        <f>D2403+D2405</f>
        <v>0</v>
      </c>
      <c r="E2402" s="561"/>
      <c r="F2402" s="1646"/>
      <c r="G2402" s="1531"/>
      <c r="H2402" s="948"/>
      <c r="I2402" s="86"/>
    </row>
    <row r="2403" spans="1:9" s="77" customFormat="1">
      <c r="A2403" s="87"/>
      <c r="B2403" s="1690" t="s">
        <v>37</v>
      </c>
      <c r="C2403" s="688">
        <v>2688451</v>
      </c>
      <c r="D2403" s="2062">
        <v>56915</v>
      </c>
      <c r="E2403" s="561"/>
      <c r="F2403" s="1646"/>
      <c r="G2403" s="1531"/>
      <c r="H2403" s="948"/>
      <c r="I2403" s="86"/>
    </row>
    <row r="2404" spans="1:9" s="77" customFormat="1">
      <c r="A2404" s="87"/>
      <c r="B2404" s="134" t="s">
        <v>35</v>
      </c>
      <c r="C2404" s="688">
        <v>2144767</v>
      </c>
      <c r="D2404" s="465">
        <v>-8537</v>
      </c>
      <c r="E2404" s="561"/>
      <c r="F2404" s="1646"/>
      <c r="G2404" s="1531"/>
      <c r="H2404" s="948"/>
      <c r="I2404" s="86"/>
    </row>
    <row r="2405" spans="1:9" s="77" customFormat="1">
      <c r="A2405" s="87"/>
      <c r="B2405" s="1667" t="s">
        <v>15</v>
      </c>
      <c r="C2405" s="688">
        <v>1154167</v>
      </c>
      <c r="D2405" s="465">
        <v>-56915</v>
      </c>
      <c r="E2405" s="561"/>
      <c r="F2405" s="1646"/>
      <c r="G2405" s="1531"/>
      <c r="H2405" s="948"/>
      <c r="I2405" s="86"/>
    </row>
    <row r="2406" spans="1:9" s="77" customFormat="1">
      <c r="A2406" s="87"/>
      <c r="B2406" s="1658" t="s">
        <v>3</v>
      </c>
      <c r="C2406" s="688">
        <f>C2407</f>
        <v>67236</v>
      </c>
      <c r="D2406" s="1136">
        <f>D2407</f>
        <v>0</v>
      </c>
      <c r="E2406" s="561"/>
      <c r="F2406" s="1646"/>
      <c r="G2406" s="1531"/>
      <c r="H2406" s="948"/>
      <c r="I2406" s="86"/>
    </row>
    <row r="2407" spans="1:9" s="77" customFormat="1">
      <c r="A2407" s="87"/>
      <c r="B2407" s="1669" t="s">
        <v>20</v>
      </c>
      <c r="C2407" s="688">
        <v>67236</v>
      </c>
      <c r="D2407" s="140"/>
      <c r="E2407" s="561"/>
      <c r="F2407" s="1646"/>
      <c r="G2407" s="1531"/>
      <c r="H2407" s="948"/>
      <c r="I2407" s="86"/>
    </row>
    <row r="2408" spans="1:9" s="77" customFormat="1">
      <c r="A2408" s="87"/>
      <c r="B2408" s="907" t="s">
        <v>54</v>
      </c>
      <c r="C2408" s="688"/>
      <c r="D2408" s="780"/>
      <c r="E2408" s="561"/>
      <c r="F2408" s="1646"/>
      <c r="G2408" s="1531"/>
      <c r="H2408" s="948"/>
      <c r="I2408" s="86"/>
    </row>
    <row r="2409" spans="1:9" s="77" customFormat="1">
      <c r="A2409" s="87"/>
      <c r="B2409" s="434" t="s">
        <v>90</v>
      </c>
      <c r="C2409" s="688"/>
      <c r="D2409" s="780"/>
      <c r="E2409" s="561"/>
      <c r="F2409" s="1646"/>
      <c r="G2409" s="1531"/>
      <c r="H2409" s="948"/>
      <c r="I2409" s="86"/>
    </row>
    <row r="2410" spans="1:9" s="77" customFormat="1" ht="26.4">
      <c r="A2410" s="87"/>
      <c r="B2410" s="1787" t="s">
        <v>154</v>
      </c>
      <c r="C2410" s="688"/>
      <c r="D2410" s="780"/>
      <c r="E2410" s="561"/>
      <c r="F2410" s="1646"/>
      <c r="G2410" s="1531"/>
      <c r="H2410" s="948"/>
      <c r="I2410" s="86"/>
    </row>
    <row r="2411" spans="1:9" s="77" customFormat="1">
      <c r="A2411" s="87"/>
      <c r="B2411" s="1655" t="s">
        <v>4</v>
      </c>
      <c r="C2411" s="687">
        <f>C2412</f>
        <v>978801</v>
      </c>
      <c r="D2411" s="338">
        <f>D2412</f>
        <v>0</v>
      </c>
      <c r="E2411" s="561"/>
      <c r="F2411" s="1646"/>
      <c r="G2411" s="1531"/>
      <c r="H2411" s="948"/>
      <c r="I2411" s="86"/>
    </row>
    <row r="2412" spans="1:9" s="77" customFormat="1">
      <c r="A2412" s="87"/>
      <c r="B2412" s="1658" t="s">
        <v>10</v>
      </c>
      <c r="C2412" s="688">
        <f>C2413</f>
        <v>978801</v>
      </c>
      <c r="D2412" s="2063"/>
      <c r="E2412" s="561"/>
      <c r="F2412" s="1646"/>
      <c r="G2412" s="1531"/>
      <c r="H2412" s="948"/>
      <c r="I2412" s="86"/>
    </row>
    <row r="2413" spans="1:9" s="77" customFormat="1" ht="26.4">
      <c r="A2413" s="87"/>
      <c r="B2413" s="1669" t="s">
        <v>11</v>
      </c>
      <c r="C2413" s="688">
        <v>978801</v>
      </c>
      <c r="D2413" s="2064"/>
      <c r="E2413" s="561"/>
      <c r="F2413" s="1646"/>
      <c r="G2413" s="1531"/>
      <c r="H2413" s="948"/>
      <c r="I2413" s="86"/>
    </row>
    <row r="2414" spans="1:9" s="77" customFormat="1">
      <c r="A2414" s="87"/>
      <c r="B2414" s="1655" t="s">
        <v>28</v>
      </c>
      <c r="C2414" s="687">
        <f>C2415+C2420</f>
        <v>978801</v>
      </c>
      <c r="D2414" s="338">
        <f>D2415+D2420</f>
        <v>0</v>
      </c>
      <c r="E2414" s="561"/>
      <c r="F2414" s="1646"/>
      <c r="G2414" s="1531"/>
      <c r="H2414" s="948"/>
      <c r="I2414" s="86"/>
    </row>
    <row r="2415" spans="1:9" s="77" customFormat="1">
      <c r="A2415" s="87"/>
      <c r="B2415" s="1688" t="s">
        <v>2</v>
      </c>
      <c r="C2415" s="688">
        <f>C2416</f>
        <v>954612</v>
      </c>
      <c r="D2415" s="1136">
        <f>D2416</f>
        <v>0</v>
      </c>
      <c r="E2415" s="561"/>
      <c r="F2415" s="1646"/>
      <c r="G2415" s="1531"/>
      <c r="H2415" s="948"/>
      <c r="I2415" s="86"/>
    </row>
    <row r="2416" spans="1:9" s="77" customFormat="1">
      <c r="A2416" s="87"/>
      <c r="B2416" s="1689" t="s">
        <v>12</v>
      </c>
      <c r="C2416" s="688">
        <f>C2417+C2419</f>
        <v>954612</v>
      </c>
      <c r="D2416" s="1136">
        <f>D2417+D2419</f>
        <v>0</v>
      </c>
      <c r="E2416" s="561"/>
      <c r="F2416" s="1646"/>
      <c r="G2416" s="1531"/>
      <c r="H2416" s="948"/>
      <c r="I2416" s="86"/>
    </row>
    <row r="2417" spans="1:9" s="77" customFormat="1">
      <c r="A2417" s="87"/>
      <c r="B2417" s="1690" t="s">
        <v>37</v>
      </c>
      <c r="C2417" s="688">
        <v>620237</v>
      </c>
      <c r="D2417" s="2062">
        <v>56915</v>
      </c>
      <c r="E2417" s="561"/>
      <c r="F2417" s="1646"/>
      <c r="G2417" s="1531"/>
      <c r="H2417" s="948"/>
      <c r="I2417" s="86"/>
    </row>
    <row r="2418" spans="1:9" s="77" customFormat="1">
      <c r="A2418" s="87"/>
      <c r="B2418" s="134" t="s">
        <v>35</v>
      </c>
      <c r="C2418" s="688">
        <v>545496</v>
      </c>
      <c r="D2418" s="465">
        <v>-8537</v>
      </c>
      <c r="E2418" s="561"/>
      <c r="F2418" s="1646"/>
      <c r="G2418" s="1531"/>
      <c r="H2418" s="948"/>
      <c r="I2418" s="86"/>
    </row>
    <row r="2419" spans="1:9" s="77" customFormat="1">
      <c r="A2419" s="87"/>
      <c r="B2419" s="1667" t="s">
        <v>15</v>
      </c>
      <c r="C2419" s="688">
        <v>334375</v>
      </c>
      <c r="D2419" s="465">
        <v>-56915</v>
      </c>
      <c r="E2419" s="561"/>
      <c r="F2419" s="1646"/>
      <c r="G2419" s="1531"/>
      <c r="H2419" s="948"/>
      <c r="I2419" s="86"/>
    </row>
    <row r="2420" spans="1:9" s="77" customFormat="1">
      <c r="A2420" s="87"/>
      <c r="B2420" s="1658" t="s">
        <v>3</v>
      </c>
      <c r="C2420" s="688">
        <f>C2421</f>
        <v>24189</v>
      </c>
      <c r="D2420" s="1136">
        <f>D2421</f>
        <v>0</v>
      </c>
      <c r="E2420" s="561"/>
      <c r="F2420" s="1646"/>
      <c r="G2420" s="1531"/>
      <c r="H2420" s="948"/>
      <c r="I2420" s="86"/>
    </row>
    <row r="2421" spans="1:9" s="77" customFormat="1" ht="13.8" thickBot="1">
      <c r="A2421" s="87"/>
      <c r="B2421" s="1788" t="s">
        <v>20</v>
      </c>
      <c r="C2421" s="224">
        <v>24189</v>
      </c>
      <c r="D2421" s="985"/>
      <c r="E2421" s="561"/>
      <c r="F2421" s="1646"/>
      <c r="G2421" s="1531"/>
      <c r="H2421" s="948"/>
      <c r="I2421" s="86"/>
    </row>
    <row r="2422" spans="1:9" s="77" customFormat="1" ht="89.4" customHeight="1" thickBot="1">
      <c r="A2422" s="87"/>
      <c r="B2422" s="3723" t="s">
        <v>491</v>
      </c>
      <c r="C2422" s="3724"/>
      <c r="D2422" s="3725"/>
      <c r="E2422" s="561"/>
      <c r="F2422" s="1531"/>
      <c r="G2422" s="1531"/>
      <c r="H2422" s="948"/>
      <c r="I2422" s="86"/>
    </row>
    <row r="2423" spans="1:9" s="77" customFormat="1">
      <c r="A2423" s="1957"/>
      <c r="B2423" s="561"/>
      <c r="C2423" s="561"/>
      <c r="D2423" s="561"/>
      <c r="E2423" s="561"/>
      <c r="F2423" s="1531"/>
      <c r="G2423" s="1531"/>
      <c r="H2423" s="948"/>
      <c r="I2423" s="86"/>
    </row>
    <row r="2424" spans="1:9" s="77" customFormat="1" ht="13.2" customHeight="1">
      <c r="A2424" s="252"/>
      <c r="B2424" s="3790" t="s">
        <v>399</v>
      </c>
      <c r="C2424" s="3790"/>
      <c r="D2424" s="3790"/>
      <c r="E2424" s="561"/>
      <c r="F2424" s="1531"/>
      <c r="G2424" s="1531"/>
      <c r="H2424" s="948"/>
      <c r="I2424" s="86"/>
    </row>
    <row r="2425" spans="1:9" s="77" customFormat="1" ht="13.8" thickBot="1">
      <c r="A2425" s="252"/>
      <c r="B2425" s="561"/>
      <c r="C2425" s="561"/>
      <c r="D2425" s="561"/>
      <c r="E2425" s="561"/>
      <c r="F2425" s="1531"/>
      <c r="G2425" s="1531"/>
      <c r="H2425" s="948"/>
      <c r="I2425" s="86"/>
    </row>
    <row r="2426" spans="1:9" s="77" customFormat="1">
      <c r="A2426" s="252">
        <f>A2394</f>
        <v>100</v>
      </c>
      <c r="B2426" s="466" t="s">
        <v>149</v>
      </c>
      <c r="C2426" s="201"/>
      <c r="D2426" s="202"/>
      <c r="E2426" s="561"/>
      <c r="F2426" s="1531"/>
      <c r="G2426" s="1531"/>
      <c r="H2426" s="75" t="s">
        <v>33</v>
      </c>
      <c r="I2426" s="86"/>
    </row>
    <row r="2427" spans="1:9" s="77" customFormat="1">
      <c r="A2427" s="87"/>
      <c r="B2427" s="163" t="s">
        <v>82</v>
      </c>
      <c r="C2427" s="225"/>
      <c r="D2427" s="213"/>
      <c r="E2427" s="561"/>
      <c r="F2427" s="1531"/>
      <c r="G2427" s="1531"/>
      <c r="H2427" s="948"/>
      <c r="I2427" s="86"/>
    </row>
    <row r="2428" spans="1:9" s="77" customFormat="1" ht="26.4">
      <c r="A2428" s="87"/>
      <c r="B2428" s="393" t="s">
        <v>86</v>
      </c>
      <c r="C2428" s="682"/>
      <c r="D2428" s="226"/>
      <c r="E2428" s="561"/>
      <c r="F2428" s="1531"/>
      <c r="G2428" s="1531"/>
      <c r="H2428" s="948"/>
      <c r="I2428" s="86"/>
    </row>
    <row r="2429" spans="1:9" s="77" customFormat="1">
      <c r="A2429" s="87"/>
      <c r="B2429" s="164" t="s">
        <v>87</v>
      </c>
      <c r="C2429" s="698"/>
      <c r="D2429" s="259"/>
      <c r="E2429" s="561"/>
      <c r="F2429" s="1531"/>
      <c r="G2429" s="1531"/>
      <c r="H2429" s="948"/>
      <c r="I2429" s="86"/>
    </row>
    <row r="2430" spans="1:9" s="77" customFormat="1">
      <c r="A2430" s="87"/>
      <c r="B2430" s="1154" t="s">
        <v>4</v>
      </c>
      <c r="C2430" s="984">
        <v>92941575</v>
      </c>
      <c r="D2430" s="337">
        <v>0</v>
      </c>
      <c r="E2430" s="561"/>
      <c r="F2430" s="1646"/>
      <c r="G2430" s="1531"/>
      <c r="H2430" s="948"/>
      <c r="I2430" s="86"/>
    </row>
    <row r="2431" spans="1:9" s="77" customFormat="1">
      <c r="A2431" s="87"/>
      <c r="B2431" s="1647" t="s">
        <v>5</v>
      </c>
      <c r="C2431" s="995">
        <v>7114</v>
      </c>
      <c r="D2431" s="207"/>
      <c r="E2431" s="561"/>
      <c r="F2431" s="1646"/>
      <c r="G2431" s="1531"/>
      <c r="H2431" s="948"/>
      <c r="I2431" s="86"/>
    </row>
    <row r="2432" spans="1:9" s="77" customFormat="1">
      <c r="A2432" s="87"/>
      <c r="B2432" s="1648" t="s">
        <v>65</v>
      </c>
      <c r="C2432" s="1649">
        <v>850233</v>
      </c>
      <c r="D2432" s="165"/>
      <c r="E2432" s="561"/>
      <c r="F2432" s="1646"/>
      <c r="G2432" s="1531"/>
      <c r="H2432" s="948"/>
      <c r="I2432" s="86"/>
    </row>
    <row r="2433" spans="1:9" s="77" customFormat="1">
      <c r="A2433" s="87"/>
      <c r="B2433" s="1648" t="s">
        <v>6</v>
      </c>
      <c r="C2433" s="1649">
        <v>414908</v>
      </c>
      <c r="D2433" s="165"/>
      <c r="E2433" s="561"/>
      <c r="F2433" s="1646"/>
      <c r="G2433" s="1531"/>
      <c r="H2433" s="948"/>
      <c r="I2433" s="86"/>
    </row>
    <row r="2434" spans="1:9" s="77" customFormat="1">
      <c r="A2434" s="87"/>
      <c r="B2434" s="1154" t="s">
        <v>7</v>
      </c>
      <c r="C2434" s="1649">
        <v>1186970</v>
      </c>
      <c r="D2434" s="753">
        <v>0</v>
      </c>
      <c r="E2434" s="561"/>
      <c r="F2434" s="1646"/>
      <c r="G2434" s="1531"/>
      <c r="H2434" s="948"/>
      <c r="I2434" s="86"/>
    </row>
    <row r="2435" spans="1:9" s="77" customFormat="1">
      <c r="A2435" s="87"/>
      <c r="B2435" s="1192" t="s">
        <v>8</v>
      </c>
      <c r="C2435" s="1649">
        <v>49208</v>
      </c>
      <c r="D2435" s="165"/>
      <c r="E2435" s="561"/>
      <c r="F2435" s="1646"/>
      <c r="G2435" s="1531"/>
      <c r="H2435" s="948"/>
      <c r="I2435" s="86"/>
    </row>
    <row r="2436" spans="1:9" s="77" customFormat="1">
      <c r="A2436" s="87"/>
      <c r="B2436" s="184" t="s">
        <v>9</v>
      </c>
      <c r="C2436" s="1649">
        <v>49208</v>
      </c>
      <c r="D2436" s="165"/>
      <c r="E2436" s="561"/>
      <c r="F2436" s="1646"/>
      <c r="G2436" s="1531"/>
      <c r="H2436" s="948"/>
      <c r="I2436" s="86"/>
    </row>
    <row r="2437" spans="1:9" s="77" customFormat="1" ht="26.4">
      <c r="A2437" s="87"/>
      <c r="B2437" s="184" t="s">
        <v>57</v>
      </c>
      <c r="C2437" s="1649">
        <v>49208</v>
      </c>
      <c r="D2437" s="165"/>
      <c r="E2437" s="561"/>
      <c r="F2437" s="1646"/>
      <c r="G2437" s="1531"/>
      <c r="H2437" s="948"/>
      <c r="I2437" s="86"/>
    </row>
    <row r="2438" spans="1:9" s="77" customFormat="1" ht="26.4">
      <c r="A2438" s="1957"/>
      <c r="B2438" s="184" t="s">
        <v>96</v>
      </c>
      <c r="C2438" s="1649">
        <v>10704</v>
      </c>
      <c r="D2438" s="165"/>
      <c r="E2438" s="561"/>
      <c r="F2438" s="1646"/>
      <c r="G2438" s="1531"/>
      <c r="H2438" s="948"/>
      <c r="I2438" s="86"/>
    </row>
    <row r="2439" spans="1:9" s="77" customFormat="1" ht="26.4">
      <c r="A2439" s="87"/>
      <c r="B2439" s="184" t="s">
        <v>126</v>
      </c>
      <c r="C2439" s="1649">
        <v>38504</v>
      </c>
      <c r="D2439" s="165"/>
      <c r="E2439" s="561"/>
      <c r="F2439" s="1646"/>
      <c r="G2439" s="1531"/>
      <c r="H2439" s="948"/>
      <c r="I2439" s="86"/>
    </row>
    <row r="2440" spans="1:9" s="77" customFormat="1" ht="26.4">
      <c r="A2440" s="87"/>
      <c r="B2440" s="184" t="s">
        <v>71</v>
      </c>
      <c r="C2440" s="1649">
        <v>1137762</v>
      </c>
      <c r="D2440" s="753">
        <v>0</v>
      </c>
      <c r="E2440" s="561"/>
      <c r="F2440" s="1646"/>
      <c r="G2440" s="1531"/>
      <c r="H2440" s="948"/>
      <c r="I2440" s="86"/>
    </row>
    <row r="2441" spans="1:9" s="77" customFormat="1" ht="39.6">
      <c r="A2441" s="87"/>
      <c r="B2441" s="184" t="s">
        <v>72</v>
      </c>
      <c r="C2441" s="1649">
        <v>1137762</v>
      </c>
      <c r="D2441" s="753">
        <v>0</v>
      </c>
      <c r="E2441" s="561"/>
      <c r="F2441" s="1646"/>
      <c r="G2441" s="1531"/>
      <c r="H2441" s="948"/>
      <c r="I2441" s="86"/>
    </row>
    <row r="2442" spans="1:9" s="77" customFormat="1" ht="52.8">
      <c r="A2442" s="1957"/>
      <c r="B2442" s="184" t="s">
        <v>114</v>
      </c>
      <c r="C2442" s="1649">
        <v>959207</v>
      </c>
      <c r="D2442" s="326"/>
      <c r="E2442" s="561"/>
      <c r="F2442" s="1646"/>
      <c r="G2442" s="1531"/>
      <c r="H2442" s="948"/>
      <c r="I2442" s="86"/>
    </row>
    <row r="2443" spans="1:9" s="77" customFormat="1" ht="92.4">
      <c r="A2443" s="1957"/>
      <c r="B2443" s="184" t="s">
        <v>193</v>
      </c>
      <c r="C2443" s="1649">
        <v>178555</v>
      </c>
      <c r="D2443" s="165"/>
      <c r="E2443" s="561"/>
      <c r="F2443" s="1646"/>
      <c r="G2443" s="1531"/>
      <c r="H2443" s="948"/>
      <c r="I2443" s="86"/>
    </row>
    <row r="2444" spans="1:9" s="77" customFormat="1">
      <c r="A2444" s="1957"/>
      <c r="B2444" s="1648" t="s">
        <v>10</v>
      </c>
      <c r="C2444" s="1649">
        <v>90897258</v>
      </c>
      <c r="D2444" s="165">
        <v>0</v>
      </c>
      <c r="E2444" s="561"/>
      <c r="F2444" s="1646"/>
      <c r="G2444" s="1531"/>
      <c r="H2444" s="948"/>
      <c r="I2444" s="86"/>
    </row>
    <row r="2445" spans="1:9" s="77" customFormat="1" ht="26.4">
      <c r="A2445" s="1957"/>
      <c r="B2445" s="1192" t="s">
        <v>11</v>
      </c>
      <c r="C2445" s="1649">
        <v>72542199</v>
      </c>
      <c r="D2445" s="165"/>
      <c r="E2445" s="561"/>
      <c r="F2445" s="1646"/>
      <c r="G2445" s="1531"/>
      <c r="H2445" s="948"/>
      <c r="I2445" s="86"/>
    </row>
    <row r="2446" spans="1:9" s="77" customFormat="1" ht="26.4">
      <c r="A2446" s="1957"/>
      <c r="B2446" s="1192" t="s">
        <v>60</v>
      </c>
      <c r="C2446" s="1649">
        <v>18355059</v>
      </c>
      <c r="D2446" s="165"/>
      <c r="E2446" s="561"/>
      <c r="F2446" s="1646"/>
      <c r="G2446" s="1531"/>
      <c r="H2446" s="948"/>
      <c r="I2446" s="86"/>
    </row>
    <row r="2447" spans="1:9" s="77" customFormat="1">
      <c r="A2447" s="1957"/>
      <c r="B2447" s="1154" t="s">
        <v>28</v>
      </c>
      <c r="C2447" s="984">
        <v>99059924</v>
      </c>
      <c r="D2447" s="337">
        <v>0</v>
      </c>
      <c r="E2447" s="561"/>
      <c r="F2447" s="1646"/>
      <c r="G2447" s="1531"/>
      <c r="H2447" s="948"/>
      <c r="I2447" s="86"/>
    </row>
    <row r="2448" spans="1:9" s="77" customFormat="1">
      <c r="A2448" s="1957"/>
      <c r="B2448" s="1192" t="s">
        <v>2</v>
      </c>
      <c r="C2448" s="1649">
        <v>47995030</v>
      </c>
      <c r="D2448" s="753">
        <v>0</v>
      </c>
      <c r="E2448" s="561"/>
      <c r="F2448" s="1646"/>
      <c r="G2448" s="1531"/>
      <c r="H2448" s="948"/>
      <c r="I2448" s="86"/>
    </row>
    <row r="2449" spans="1:9" s="77" customFormat="1">
      <c r="A2449" s="1957"/>
      <c r="B2449" s="184" t="s">
        <v>12</v>
      </c>
      <c r="C2449" s="1649">
        <v>14121009</v>
      </c>
      <c r="D2449" s="753">
        <v>0</v>
      </c>
      <c r="E2449" s="561"/>
      <c r="F2449" s="1646"/>
      <c r="G2449" s="1531"/>
      <c r="H2449" s="948"/>
      <c r="I2449" s="86"/>
    </row>
    <row r="2450" spans="1:9" s="77" customFormat="1">
      <c r="A2450" s="1957"/>
      <c r="B2450" s="185" t="s">
        <v>37</v>
      </c>
      <c r="C2450" s="1649">
        <v>7595783</v>
      </c>
      <c r="D2450" s="140">
        <v>56915</v>
      </c>
      <c r="E2450" s="561"/>
      <c r="F2450" s="1646"/>
      <c r="G2450" s="1531"/>
      <c r="H2450" s="948"/>
      <c r="I2450" s="86"/>
    </row>
    <row r="2451" spans="1:9" s="77" customFormat="1">
      <c r="A2451" s="1957"/>
      <c r="B2451" s="196" t="s">
        <v>35</v>
      </c>
      <c r="C2451" s="1649">
        <v>5986386</v>
      </c>
      <c r="D2451" s="140">
        <v>-8537</v>
      </c>
      <c r="E2451" s="561"/>
      <c r="F2451" s="1646"/>
      <c r="G2451" s="1531"/>
      <c r="H2451" s="948"/>
      <c r="I2451" s="86"/>
    </row>
    <row r="2452" spans="1:9" s="77" customFormat="1">
      <c r="A2452" s="1957"/>
      <c r="B2452" s="184" t="s">
        <v>15</v>
      </c>
      <c r="C2452" s="1649">
        <v>6525226</v>
      </c>
      <c r="D2452" s="140">
        <v>-56915</v>
      </c>
      <c r="E2452" s="561"/>
      <c r="F2452" s="1646"/>
      <c r="G2452" s="1531"/>
      <c r="H2452" s="948"/>
      <c r="I2452" s="86"/>
    </row>
    <row r="2453" spans="1:9" s="77" customFormat="1">
      <c r="A2453" s="1957"/>
      <c r="B2453" s="1648" t="s">
        <v>16</v>
      </c>
      <c r="C2453" s="1649">
        <v>13139470</v>
      </c>
      <c r="D2453" s="753">
        <v>0</v>
      </c>
      <c r="E2453" s="561"/>
      <c r="F2453" s="1646"/>
      <c r="G2453" s="1531"/>
      <c r="H2453" s="948"/>
      <c r="I2453" s="86"/>
    </row>
    <row r="2454" spans="1:9" s="77" customFormat="1">
      <c r="A2454" s="1957"/>
      <c r="B2454" s="1192" t="s">
        <v>17</v>
      </c>
      <c r="C2454" s="1649">
        <v>12100774</v>
      </c>
      <c r="D2454" s="140"/>
      <c r="E2454" s="561"/>
      <c r="F2454" s="1646"/>
      <c r="G2454" s="1531"/>
      <c r="H2454" s="948"/>
      <c r="I2454" s="86"/>
    </row>
    <row r="2455" spans="1:9" s="77" customFormat="1">
      <c r="A2455" s="1957"/>
      <c r="B2455" s="184" t="s">
        <v>93</v>
      </c>
      <c r="C2455" s="1649">
        <v>1038696</v>
      </c>
      <c r="D2455" s="140"/>
      <c r="E2455" s="561"/>
      <c r="F2455" s="1646"/>
      <c r="G2455" s="1531"/>
      <c r="H2455" s="948"/>
      <c r="I2455" s="86"/>
    </row>
    <row r="2456" spans="1:9" s="77" customFormat="1" ht="26.4">
      <c r="A2456" s="1957"/>
      <c r="B2456" s="1648" t="s">
        <v>49</v>
      </c>
      <c r="C2456" s="1649">
        <v>225383</v>
      </c>
      <c r="D2456" s="753">
        <v>0</v>
      </c>
      <c r="E2456" s="561"/>
      <c r="F2456" s="1646"/>
      <c r="G2456" s="1531"/>
      <c r="H2456" s="948"/>
      <c r="I2456" s="86"/>
    </row>
    <row r="2457" spans="1:9" s="77" customFormat="1">
      <c r="A2457" s="1957"/>
      <c r="B2457" s="184" t="s">
        <v>38</v>
      </c>
      <c r="C2457" s="1649">
        <v>225383</v>
      </c>
      <c r="D2457" s="140"/>
      <c r="E2457" s="561"/>
      <c r="F2457" s="1646"/>
      <c r="G2457" s="1531"/>
      <c r="H2457" s="948"/>
      <c r="I2457" s="86"/>
    </row>
    <row r="2458" spans="1:9" s="77" customFormat="1">
      <c r="A2458" s="1957"/>
      <c r="B2458" s="1648" t="s">
        <v>19</v>
      </c>
      <c r="C2458" s="1649">
        <v>20509168</v>
      </c>
      <c r="D2458" s="753">
        <v>0</v>
      </c>
      <c r="E2458" s="561"/>
      <c r="F2458" s="1646"/>
      <c r="G2458" s="1531"/>
      <c r="H2458" s="948"/>
      <c r="I2458" s="86"/>
    </row>
    <row r="2459" spans="1:9" s="77" customFormat="1">
      <c r="A2459" s="1957"/>
      <c r="B2459" s="1192" t="s">
        <v>84</v>
      </c>
      <c r="C2459" s="1649">
        <v>4756</v>
      </c>
      <c r="D2459" s="753">
        <v>0</v>
      </c>
      <c r="E2459" s="561"/>
      <c r="F2459" s="1646"/>
      <c r="G2459" s="1531"/>
      <c r="H2459" s="948"/>
      <c r="I2459" s="86"/>
    </row>
    <row r="2460" spans="1:9" s="77" customFormat="1" ht="26.4">
      <c r="A2460" s="1957"/>
      <c r="B2460" s="1192" t="s">
        <v>85</v>
      </c>
      <c r="C2460" s="1649">
        <v>4756</v>
      </c>
      <c r="D2460" s="753">
        <v>0</v>
      </c>
      <c r="E2460" s="561"/>
      <c r="F2460" s="1646"/>
      <c r="G2460" s="1531"/>
      <c r="H2460" s="948"/>
      <c r="I2460" s="86"/>
    </row>
    <row r="2461" spans="1:9" s="77" customFormat="1" ht="39.6">
      <c r="A2461" s="1957"/>
      <c r="B2461" s="1192" t="s">
        <v>148</v>
      </c>
      <c r="C2461" s="1649">
        <v>4756</v>
      </c>
      <c r="D2461" s="165"/>
      <c r="E2461" s="561"/>
      <c r="F2461" s="1646"/>
      <c r="G2461" s="1531"/>
      <c r="H2461" s="948"/>
      <c r="I2461" s="86"/>
    </row>
    <row r="2462" spans="1:9" s="77" customFormat="1" ht="26.4">
      <c r="A2462" s="1957"/>
      <c r="B2462" s="1192" t="s">
        <v>51</v>
      </c>
      <c r="C2462" s="1649">
        <v>15426099</v>
      </c>
      <c r="D2462" s="753">
        <v>0</v>
      </c>
      <c r="E2462" s="561"/>
      <c r="F2462" s="1646"/>
      <c r="G2462" s="1531"/>
      <c r="H2462" s="948"/>
      <c r="I2462" s="86"/>
    </row>
    <row r="2463" spans="1:9" s="77" customFormat="1" ht="52.8">
      <c r="A2463" s="1957"/>
      <c r="B2463" s="1192" t="s">
        <v>67</v>
      </c>
      <c r="C2463" s="1649">
        <v>1745340</v>
      </c>
      <c r="D2463" s="165"/>
      <c r="E2463" s="561"/>
      <c r="F2463" s="1646"/>
      <c r="G2463" s="1531"/>
      <c r="H2463" s="948"/>
      <c r="I2463" s="86"/>
    </row>
    <row r="2464" spans="1:9" s="77" customFormat="1" ht="39.6">
      <c r="A2464" s="1957"/>
      <c r="B2464" s="1192" t="s">
        <v>53</v>
      </c>
      <c r="C2464" s="1649">
        <v>13680759</v>
      </c>
      <c r="D2464" s="165"/>
      <c r="E2464" s="561"/>
      <c r="F2464" s="1646"/>
      <c r="G2464" s="1531"/>
      <c r="H2464" s="948"/>
      <c r="I2464" s="86"/>
    </row>
    <row r="2465" spans="1:9" s="77" customFormat="1" ht="26.4">
      <c r="A2465" s="1957"/>
      <c r="B2465" s="1192" t="s">
        <v>79</v>
      </c>
      <c r="C2465" s="1649">
        <v>5078313</v>
      </c>
      <c r="D2465" s="165"/>
      <c r="E2465" s="561"/>
      <c r="F2465" s="1646"/>
      <c r="G2465" s="1531"/>
      <c r="H2465" s="948"/>
      <c r="I2465" s="86"/>
    </row>
    <row r="2466" spans="1:9" s="77" customFormat="1">
      <c r="A2466" s="1957"/>
      <c r="B2466" s="1648" t="s">
        <v>3</v>
      </c>
      <c r="C2466" s="1649">
        <v>51064894</v>
      </c>
      <c r="D2466" s="753"/>
      <c r="E2466" s="561"/>
      <c r="F2466" s="1646"/>
      <c r="G2466" s="1531"/>
      <c r="H2466" s="948"/>
      <c r="I2466" s="86"/>
    </row>
    <row r="2467" spans="1:9" s="77" customFormat="1">
      <c r="A2467" s="1957"/>
      <c r="B2467" s="1192" t="s">
        <v>20</v>
      </c>
      <c r="C2467" s="1649">
        <v>12802355</v>
      </c>
      <c r="D2467" s="165"/>
      <c r="E2467" s="561"/>
      <c r="F2467" s="1646"/>
      <c r="G2467" s="1531"/>
      <c r="H2467" s="948"/>
      <c r="I2467" s="86"/>
    </row>
    <row r="2468" spans="1:9" s="77" customFormat="1">
      <c r="A2468" s="1957"/>
      <c r="B2468" s="1648" t="s">
        <v>55</v>
      </c>
      <c r="C2468" s="1649">
        <v>38262539</v>
      </c>
      <c r="D2468" s="165"/>
      <c r="E2468" s="561"/>
      <c r="F2468" s="1646"/>
      <c r="G2468" s="1531"/>
      <c r="H2468" s="948"/>
      <c r="I2468" s="86"/>
    </row>
    <row r="2469" spans="1:9" s="77" customFormat="1" ht="26.4">
      <c r="A2469" s="1957"/>
      <c r="B2469" s="1192" t="s">
        <v>56</v>
      </c>
      <c r="C2469" s="1649">
        <v>24570885</v>
      </c>
      <c r="D2469" s="165"/>
      <c r="E2469" s="561"/>
      <c r="F2469" s="1646"/>
      <c r="G2469" s="1531"/>
      <c r="H2469" s="948"/>
      <c r="I2469" s="86"/>
    </row>
    <row r="2470" spans="1:9" s="77" customFormat="1" ht="39.6">
      <c r="A2470" s="1957"/>
      <c r="B2470" s="1192" t="s">
        <v>95</v>
      </c>
      <c r="C2470" s="1649">
        <v>24570885</v>
      </c>
      <c r="D2470" s="165"/>
      <c r="E2470" s="561"/>
      <c r="F2470" s="1646"/>
      <c r="G2470" s="1531"/>
      <c r="H2470" s="948"/>
      <c r="I2470" s="86"/>
    </row>
    <row r="2471" spans="1:9" s="77" customFormat="1" ht="26.4">
      <c r="A2471" s="1957"/>
      <c r="B2471" s="1192" t="s">
        <v>121</v>
      </c>
      <c r="C2471" s="1649">
        <v>13691654</v>
      </c>
      <c r="D2471" s="165"/>
      <c r="E2471" s="561"/>
      <c r="F2471" s="1646"/>
      <c r="G2471" s="1531"/>
      <c r="H2471" s="948"/>
      <c r="I2471" s="86"/>
    </row>
    <row r="2472" spans="1:9" s="77" customFormat="1">
      <c r="A2472" s="1957"/>
      <c r="B2472" s="1648" t="s">
        <v>61</v>
      </c>
      <c r="C2472" s="1649">
        <v>-6118349</v>
      </c>
      <c r="D2472" s="165"/>
      <c r="E2472" s="561"/>
      <c r="F2472" s="1646"/>
      <c r="G2472" s="1531"/>
      <c r="H2472" s="948"/>
      <c r="I2472" s="86"/>
    </row>
    <row r="2473" spans="1:9" s="77" customFormat="1">
      <c r="A2473" s="1957"/>
      <c r="B2473" s="1648" t="s">
        <v>23</v>
      </c>
      <c r="C2473" s="1649">
        <v>6118349</v>
      </c>
      <c r="D2473" s="165"/>
      <c r="E2473" s="561"/>
      <c r="F2473" s="1646"/>
      <c r="G2473" s="1531"/>
      <c r="H2473" s="948"/>
      <c r="I2473" s="86"/>
    </row>
    <row r="2474" spans="1:9" s="77" customFormat="1">
      <c r="A2474" s="1957"/>
      <c r="B2474" s="1648" t="s">
        <v>24</v>
      </c>
      <c r="C2474" s="1649">
        <v>6118349</v>
      </c>
      <c r="D2474" s="165"/>
      <c r="E2474" s="561"/>
      <c r="F2474" s="1646"/>
      <c r="G2474" s="1531"/>
      <c r="H2474" s="948"/>
      <c r="I2474" s="86"/>
    </row>
    <row r="2475" spans="1:9" s="77" customFormat="1" ht="27" thickBot="1">
      <c r="A2475" s="1957"/>
      <c r="B2475" s="1735" t="s">
        <v>25</v>
      </c>
      <c r="C2475" s="1736">
        <v>6118349</v>
      </c>
      <c r="D2475" s="998"/>
      <c r="E2475" s="561"/>
      <c r="F2475" s="1646"/>
      <c r="G2475" s="1531"/>
      <c r="H2475" s="948"/>
      <c r="I2475" s="86"/>
    </row>
    <row r="2476" spans="1:9" s="77" customFormat="1" ht="93.75" customHeight="1" thickBot="1">
      <c r="A2476" s="1957"/>
      <c r="B2476" s="3723" t="s">
        <v>491</v>
      </c>
      <c r="C2476" s="3724"/>
      <c r="D2476" s="3725"/>
      <c r="E2476" s="561"/>
      <c r="F2476" s="1531"/>
      <c r="G2476" s="1531"/>
      <c r="H2476" s="948"/>
      <c r="I2476" s="86"/>
    </row>
    <row r="2477" spans="1:9" s="77" customFormat="1">
      <c r="A2477" s="87"/>
      <c r="B2477" s="348"/>
      <c r="C2477" s="348"/>
      <c r="D2477" s="348"/>
      <c r="E2477" s="348"/>
      <c r="F2477" s="371"/>
      <c r="G2477" s="371"/>
      <c r="H2477" s="948"/>
      <c r="I2477" s="86"/>
    </row>
    <row r="2478" spans="1:9" s="77" customFormat="1">
      <c r="A2478" s="252"/>
      <c r="B2478" s="128" t="s">
        <v>187</v>
      </c>
      <c r="C2478" s="561"/>
      <c r="D2478" s="561"/>
      <c r="E2478" s="561"/>
      <c r="F2478" s="1531"/>
      <c r="G2478" s="1531"/>
      <c r="H2478" s="948"/>
      <c r="I2478" s="86"/>
    </row>
    <row r="2479" spans="1:9" s="77" customFormat="1" ht="13.8" thickBot="1">
      <c r="A2479" s="1957"/>
      <c r="B2479" s="561"/>
      <c r="C2479" s="561"/>
      <c r="D2479" s="561"/>
      <c r="E2479" s="561"/>
      <c r="F2479" s="1531"/>
      <c r="G2479" s="1531"/>
      <c r="H2479" s="948"/>
      <c r="I2479" s="86"/>
    </row>
    <row r="2480" spans="1:9" s="77" customFormat="1" ht="13.8">
      <c r="A2480" s="1967">
        <f>A2394+1</f>
        <v>101</v>
      </c>
      <c r="B2480" s="1714" t="s">
        <v>26</v>
      </c>
      <c r="C2480" s="191"/>
      <c r="D2480" s="680"/>
      <c r="E2480" s="1714" t="s">
        <v>26</v>
      </c>
      <c r="F2480" s="201"/>
      <c r="G2480" s="202"/>
      <c r="H2480" s="75" t="s">
        <v>33</v>
      </c>
      <c r="I2480" s="86"/>
    </row>
    <row r="2481" spans="1:9" s="77" customFormat="1">
      <c r="A2481" s="1957"/>
      <c r="B2481" s="163" t="s">
        <v>22</v>
      </c>
      <c r="C2481" s="612"/>
      <c r="D2481" s="681"/>
      <c r="E2481" s="163" t="s">
        <v>22</v>
      </c>
      <c r="F2481" s="612"/>
      <c r="G2481" s="193"/>
      <c r="H2481" s="948"/>
      <c r="I2481" s="86"/>
    </row>
    <row r="2482" spans="1:9" s="77" customFormat="1" ht="39.6">
      <c r="A2482" s="1957"/>
      <c r="B2482" s="320" t="s">
        <v>492</v>
      </c>
      <c r="C2482" s="1519"/>
      <c r="D2482" s="1789"/>
      <c r="E2482" s="320" t="s">
        <v>155</v>
      </c>
      <c r="F2482" s="1521"/>
      <c r="G2482" s="321"/>
      <c r="H2482" s="948"/>
      <c r="I2482" s="86"/>
    </row>
    <row r="2483" spans="1:9" s="77" customFormat="1">
      <c r="A2483" s="1957"/>
      <c r="B2483" s="270" t="s">
        <v>4</v>
      </c>
      <c r="C2483" s="1170">
        <f>C2485</f>
        <v>2464329</v>
      </c>
      <c r="D2483" s="1790">
        <f>D2485</f>
        <v>-177859</v>
      </c>
      <c r="E2483" s="270" t="s">
        <v>4</v>
      </c>
      <c r="F2483" s="1791">
        <v>0</v>
      </c>
      <c r="G2483" s="1792">
        <v>177859</v>
      </c>
      <c r="H2483" s="948"/>
      <c r="I2483" s="86"/>
    </row>
    <row r="2484" spans="1:9" s="77" customFormat="1">
      <c r="A2484" s="1957"/>
      <c r="B2484" s="455" t="s">
        <v>10</v>
      </c>
      <c r="C2484" s="1180">
        <f>C2485</f>
        <v>2464329</v>
      </c>
      <c r="D2484" s="1793"/>
      <c r="E2484" s="476" t="s">
        <v>65</v>
      </c>
      <c r="F2484" s="1791">
        <v>0</v>
      </c>
      <c r="G2484" s="1792"/>
      <c r="H2484" s="948"/>
      <c r="I2484" s="86"/>
    </row>
    <row r="2485" spans="1:9" s="77" customFormat="1" ht="26.4">
      <c r="A2485" s="1957"/>
      <c r="B2485" s="1661" t="s">
        <v>11</v>
      </c>
      <c r="C2485" s="1173">
        <v>2464329</v>
      </c>
      <c r="D2485" s="1790">
        <v>-177859</v>
      </c>
      <c r="E2485" s="477" t="s">
        <v>10</v>
      </c>
      <c r="F2485" s="1794">
        <v>0</v>
      </c>
      <c r="G2485" s="1795">
        <v>177859</v>
      </c>
      <c r="H2485" s="948"/>
      <c r="I2485" s="86"/>
    </row>
    <row r="2486" spans="1:9" s="77" customFormat="1" ht="26.4">
      <c r="A2486" s="1957"/>
      <c r="B2486" s="478" t="s">
        <v>28</v>
      </c>
      <c r="C2486" s="1170">
        <f>C2487+C2492</f>
        <v>2891191</v>
      </c>
      <c r="D2486" s="1790">
        <f>D2487+D2492</f>
        <v>-177859</v>
      </c>
      <c r="E2486" s="1661" t="s">
        <v>11</v>
      </c>
      <c r="F2486" s="1796"/>
      <c r="G2486" s="267">
        <v>177859</v>
      </c>
      <c r="H2486" s="948"/>
      <c r="I2486" s="86"/>
    </row>
    <row r="2487" spans="1:9" s="77" customFormat="1">
      <c r="A2487" s="1957"/>
      <c r="B2487" s="455" t="s">
        <v>2</v>
      </c>
      <c r="C2487" s="1180">
        <f>C2488</f>
        <v>2727461</v>
      </c>
      <c r="D2487" s="1793">
        <f>D2488</f>
        <v>-177859</v>
      </c>
      <c r="E2487" s="478" t="s">
        <v>28</v>
      </c>
      <c r="F2487" s="1791">
        <v>5600000</v>
      </c>
      <c r="G2487" s="1792">
        <v>146729</v>
      </c>
      <c r="H2487" s="948"/>
      <c r="I2487" s="86"/>
    </row>
    <row r="2488" spans="1:9" s="77" customFormat="1">
      <c r="A2488" s="1957"/>
      <c r="B2488" s="1661" t="s">
        <v>12</v>
      </c>
      <c r="C2488" s="1173">
        <f>C2489+C2491</f>
        <v>2727461</v>
      </c>
      <c r="D2488" s="1797">
        <f>D2489+D2491</f>
        <v>-177859</v>
      </c>
      <c r="E2488" s="455" t="s">
        <v>2</v>
      </c>
      <c r="F2488" s="1794">
        <v>5600000</v>
      </c>
      <c r="G2488" s="1795">
        <v>146729</v>
      </c>
      <c r="H2488" s="948"/>
      <c r="I2488" s="86"/>
    </row>
    <row r="2489" spans="1:9" s="77" customFormat="1">
      <c r="A2489" s="1957"/>
      <c r="B2489" s="1693" t="s">
        <v>37</v>
      </c>
      <c r="C2489" s="1173">
        <v>1550866</v>
      </c>
      <c r="D2489" s="1797">
        <v>-177859</v>
      </c>
      <c r="E2489" s="1661" t="s">
        <v>12</v>
      </c>
      <c r="F2489" s="1796">
        <v>15367</v>
      </c>
      <c r="G2489" s="1798">
        <v>0</v>
      </c>
      <c r="H2489" s="948"/>
      <c r="I2489" s="86"/>
    </row>
    <row r="2490" spans="1:9" s="77" customFormat="1">
      <c r="A2490" s="1957"/>
      <c r="B2490" s="1672" t="s">
        <v>35</v>
      </c>
      <c r="C2490" s="1173">
        <v>1264307</v>
      </c>
      <c r="D2490" s="1799">
        <v>-177859</v>
      </c>
      <c r="E2490" s="1693" t="s">
        <v>37</v>
      </c>
      <c r="F2490" s="1796">
        <v>1138</v>
      </c>
      <c r="G2490" s="267"/>
      <c r="H2490" s="948"/>
      <c r="I2490" s="86"/>
    </row>
    <row r="2491" spans="1:9" s="77" customFormat="1">
      <c r="A2491" s="1957"/>
      <c r="B2491" s="1676" t="s">
        <v>15</v>
      </c>
      <c r="C2491" s="1173">
        <v>1176595</v>
      </c>
      <c r="D2491" s="1799"/>
      <c r="E2491" s="1672" t="s">
        <v>35</v>
      </c>
      <c r="F2491" s="1796">
        <v>918</v>
      </c>
      <c r="G2491" s="267"/>
      <c r="H2491" s="948"/>
      <c r="I2491" s="86"/>
    </row>
    <row r="2492" spans="1:9" s="77" customFormat="1">
      <c r="A2492" s="1957"/>
      <c r="B2492" s="3" t="s">
        <v>3</v>
      </c>
      <c r="C2492" s="1180">
        <f>C2493</f>
        <v>163730</v>
      </c>
      <c r="D2492" s="1793">
        <f>D2493</f>
        <v>0</v>
      </c>
      <c r="E2492" s="1676" t="s">
        <v>15</v>
      </c>
      <c r="F2492" s="1796">
        <v>14229</v>
      </c>
      <c r="G2492" s="267"/>
      <c r="H2492" s="948"/>
      <c r="I2492" s="86"/>
    </row>
    <row r="2493" spans="1:9" s="77" customFormat="1">
      <c r="A2493" s="1957"/>
      <c r="B2493" s="1762" t="s">
        <v>20</v>
      </c>
      <c r="C2493" s="1173">
        <v>163730</v>
      </c>
      <c r="D2493" s="1790"/>
      <c r="E2493" s="3" t="s">
        <v>16</v>
      </c>
      <c r="F2493" s="1794">
        <v>1038696</v>
      </c>
      <c r="G2493" s="1795">
        <v>31130</v>
      </c>
      <c r="H2493" s="948"/>
      <c r="I2493" s="86"/>
    </row>
    <row r="2494" spans="1:9" s="77" customFormat="1">
      <c r="A2494" s="1957"/>
      <c r="B2494" s="480" t="s">
        <v>61</v>
      </c>
      <c r="C2494" s="1186">
        <f>C2483-C2486</f>
        <v>-426862</v>
      </c>
      <c r="D2494" s="1800">
        <f>D2483-D2486</f>
        <v>0</v>
      </c>
      <c r="E2494" s="1762" t="s">
        <v>17</v>
      </c>
      <c r="F2494" s="1794">
        <v>996010</v>
      </c>
      <c r="G2494" s="267">
        <v>31130</v>
      </c>
      <c r="H2494" s="948"/>
      <c r="I2494" s="86"/>
    </row>
    <row r="2495" spans="1:9" s="77" customFormat="1">
      <c r="A2495" s="1957"/>
      <c r="B2495" s="480" t="s">
        <v>23</v>
      </c>
      <c r="C2495" s="1186">
        <v>426862</v>
      </c>
      <c r="D2495" s="1799"/>
      <c r="E2495" s="1676" t="s">
        <v>93</v>
      </c>
      <c r="F2495" s="1796">
        <v>42686</v>
      </c>
      <c r="G2495" s="267"/>
      <c r="H2495" s="948"/>
      <c r="I2495" s="86"/>
    </row>
    <row r="2496" spans="1:9" s="77" customFormat="1" ht="26.4">
      <c r="A2496" s="1957"/>
      <c r="B2496" s="480" t="s">
        <v>24</v>
      </c>
      <c r="C2496" s="1186">
        <v>426862</v>
      </c>
      <c r="D2496" s="1790"/>
      <c r="E2496" s="473" t="s">
        <v>138</v>
      </c>
      <c r="F2496" s="1794">
        <v>14229</v>
      </c>
      <c r="G2496" s="1795">
        <v>0</v>
      </c>
      <c r="H2496" s="948"/>
      <c r="I2496" s="86"/>
    </row>
    <row r="2497" spans="1:9" s="77" customFormat="1" ht="26.4">
      <c r="A2497" s="1957"/>
      <c r="B2497" s="420" t="s">
        <v>157</v>
      </c>
      <c r="C2497" s="1801">
        <v>426862</v>
      </c>
      <c r="D2497" s="1799"/>
      <c r="E2497" s="1762" t="s">
        <v>38</v>
      </c>
      <c r="F2497" s="1796">
        <v>14229</v>
      </c>
      <c r="G2497" s="267"/>
      <c r="H2497" s="948"/>
      <c r="I2497" s="86"/>
    </row>
    <row r="2498" spans="1:9" s="77" customFormat="1">
      <c r="A2498" s="1957"/>
      <c r="B2498" s="1179"/>
      <c r="C2498" s="1170"/>
      <c r="D2498" s="1790"/>
      <c r="E2498" s="472" t="s">
        <v>142</v>
      </c>
      <c r="F2498" s="1794">
        <v>4531708</v>
      </c>
      <c r="G2498" s="1795">
        <v>146729</v>
      </c>
      <c r="H2498" s="948"/>
      <c r="I2498" s="86"/>
    </row>
    <row r="2499" spans="1:9" s="77" customFormat="1">
      <c r="A2499" s="1957"/>
      <c r="B2499" s="472"/>
      <c r="C2499" s="1180"/>
      <c r="D2499" s="1793"/>
      <c r="E2499" s="1763" t="s">
        <v>143</v>
      </c>
      <c r="F2499" s="1794">
        <v>3665</v>
      </c>
      <c r="G2499" s="1795">
        <v>0</v>
      </c>
      <c r="H2499" s="948"/>
      <c r="I2499" s="86"/>
    </row>
    <row r="2500" spans="1:9" s="77" customFormat="1" ht="26.4">
      <c r="A2500" s="1957"/>
      <c r="B2500" s="1177"/>
      <c r="C2500" s="1173"/>
      <c r="D2500" s="1797"/>
      <c r="E2500" s="1767" t="s">
        <v>144</v>
      </c>
      <c r="F2500" s="1796">
        <v>3665</v>
      </c>
      <c r="G2500" s="1798">
        <v>0</v>
      </c>
      <c r="H2500" s="948"/>
      <c r="I2500" s="86"/>
    </row>
    <row r="2501" spans="1:9" s="77" customFormat="1" ht="39.6">
      <c r="A2501" s="1957"/>
      <c r="B2501" s="1176"/>
      <c r="C2501" s="1173"/>
      <c r="D2501" s="1799"/>
      <c r="E2501" s="1767" t="s">
        <v>145</v>
      </c>
      <c r="F2501" s="1796">
        <v>3665</v>
      </c>
      <c r="G2501" s="267"/>
      <c r="H2501" s="948"/>
      <c r="I2501" s="86"/>
    </row>
    <row r="2502" spans="1:9" s="77" customFormat="1" ht="26.4">
      <c r="A2502" s="1957"/>
      <c r="B2502" s="1182"/>
      <c r="C2502" s="1170"/>
      <c r="D2502" s="1790"/>
      <c r="E2502" s="1802" t="s">
        <v>146</v>
      </c>
      <c r="F2502" s="1794">
        <v>4528043</v>
      </c>
      <c r="G2502" s="1795">
        <v>146729</v>
      </c>
      <c r="H2502" s="948"/>
      <c r="I2502" s="86"/>
    </row>
    <row r="2503" spans="1:9" s="77" customFormat="1" ht="52.8">
      <c r="A2503" s="1957"/>
      <c r="B2503" s="479"/>
      <c r="C2503" s="1180"/>
      <c r="D2503" s="1793"/>
      <c r="E2503" s="1802" t="s">
        <v>147</v>
      </c>
      <c r="F2503" s="1794">
        <v>1280585</v>
      </c>
      <c r="G2503" s="1795"/>
      <c r="H2503" s="948"/>
      <c r="I2503" s="86"/>
    </row>
    <row r="2504" spans="1:9" s="77" customFormat="1" ht="39.6">
      <c r="A2504" s="1957"/>
      <c r="B2504" s="480"/>
      <c r="C2504" s="1183"/>
      <c r="D2504" s="1799"/>
      <c r="E2504" s="1802" t="s">
        <v>156</v>
      </c>
      <c r="F2504" s="1435">
        <v>3247458</v>
      </c>
      <c r="G2504" s="267">
        <v>146729</v>
      </c>
      <c r="H2504" s="948"/>
      <c r="I2504" s="86"/>
    </row>
    <row r="2505" spans="1:9" s="77" customFormat="1">
      <c r="A2505" s="1957"/>
      <c r="B2505" s="1184"/>
      <c r="C2505" s="1185"/>
      <c r="D2505" s="1799"/>
      <c r="E2505" s="480" t="s">
        <v>61</v>
      </c>
      <c r="F2505" s="955">
        <v>-5600000</v>
      </c>
      <c r="G2505" s="267"/>
      <c r="H2505" s="948"/>
      <c r="I2505" s="86"/>
    </row>
    <row r="2506" spans="1:9" s="77" customFormat="1">
      <c r="A2506" s="1957"/>
      <c r="B2506" s="1184"/>
      <c r="C2506" s="1185"/>
      <c r="D2506" s="1799"/>
      <c r="E2506" s="480" t="s">
        <v>23</v>
      </c>
      <c r="F2506" s="955">
        <v>5600000</v>
      </c>
      <c r="G2506" s="267"/>
      <c r="H2506" s="948"/>
      <c r="I2506" s="86"/>
    </row>
    <row r="2507" spans="1:9" s="77" customFormat="1">
      <c r="A2507" s="1957"/>
      <c r="B2507" s="480"/>
      <c r="C2507" s="1186"/>
      <c r="D2507" s="1799"/>
      <c r="E2507" s="480" t="s">
        <v>24</v>
      </c>
      <c r="F2507" s="955">
        <v>5600000</v>
      </c>
      <c r="G2507" s="267"/>
      <c r="H2507" s="948"/>
      <c r="I2507" s="86"/>
    </row>
    <row r="2508" spans="1:9" s="77" customFormat="1" ht="26.4">
      <c r="A2508" s="1957"/>
      <c r="B2508" s="420"/>
      <c r="C2508" s="1801"/>
      <c r="D2508" s="1803"/>
      <c r="E2508" s="420" t="s">
        <v>157</v>
      </c>
      <c r="F2508" s="1804">
        <v>5600000</v>
      </c>
      <c r="G2508" s="1805"/>
      <c r="H2508" s="948"/>
      <c r="I2508" s="86"/>
    </row>
    <row r="2509" spans="1:9" s="77" customFormat="1">
      <c r="A2509" s="1957"/>
      <c r="B2509" s="420"/>
      <c r="C2509" s="1801"/>
      <c r="D2509" s="1803"/>
      <c r="E2509" s="420"/>
      <c r="F2509" s="1804"/>
      <c r="G2509" s="1805"/>
      <c r="H2509" s="948"/>
      <c r="I2509" s="86"/>
    </row>
    <row r="2510" spans="1:9" s="77" customFormat="1">
      <c r="A2510" s="1957"/>
      <c r="B2510" s="163" t="s">
        <v>54</v>
      </c>
      <c r="C2510" s="613"/>
      <c r="D2510" s="1216"/>
      <c r="E2510" s="163" t="s">
        <v>54</v>
      </c>
      <c r="F2510" s="610"/>
      <c r="G2510" s="227"/>
      <c r="H2510" s="948"/>
      <c r="I2510" s="86"/>
    </row>
    <row r="2511" spans="1:9" s="77" customFormat="1">
      <c r="A2511" s="1957"/>
      <c r="B2511" s="384" t="s">
        <v>493</v>
      </c>
      <c r="C2511" s="613"/>
      <c r="D2511" s="1216"/>
      <c r="E2511" s="384" t="s">
        <v>493</v>
      </c>
      <c r="F2511" s="613"/>
      <c r="G2511" s="151"/>
      <c r="H2511" s="948"/>
      <c r="I2511" s="86"/>
    </row>
    <row r="2512" spans="1:9" s="77" customFormat="1" ht="39.6">
      <c r="A2512" s="1957"/>
      <c r="B2512" s="1806" t="s">
        <v>494</v>
      </c>
      <c r="C2512" s="613"/>
      <c r="D2512" s="1216"/>
      <c r="E2512" s="1807" t="s">
        <v>322</v>
      </c>
      <c r="F2512" s="613"/>
      <c r="G2512" s="151"/>
      <c r="H2512" s="948"/>
      <c r="I2512" s="86"/>
    </row>
    <row r="2513" spans="1:9" s="77" customFormat="1">
      <c r="A2513" s="1957"/>
      <c r="B2513" s="164" t="s">
        <v>87</v>
      </c>
      <c r="C2513" s="613"/>
      <c r="D2513" s="1216"/>
      <c r="E2513" s="164" t="s">
        <v>87</v>
      </c>
      <c r="F2513" s="613"/>
      <c r="G2513" s="151"/>
      <c r="H2513" s="948"/>
      <c r="I2513" s="86"/>
    </row>
    <row r="2514" spans="1:9" s="77" customFormat="1">
      <c r="A2514" s="1957"/>
      <c r="B2514" s="1655" t="s">
        <v>4</v>
      </c>
      <c r="C2514" s="1170">
        <f>C2516</f>
        <v>2464329</v>
      </c>
      <c r="D2514" s="1790">
        <f>D2516</f>
        <v>-177859</v>
      </c>
      <c r="E2514" s="1655" t="s">
        <v>4</v>
      </c>
      <c r="F2514" s="1791">
        <v>0</v>
      </c>
      <c r="G2514" s="1792">
        <v>177859</v>
      </c>
      <c r="H2514" s="948"/>
      <c r="I2514" s="86"/>
    </row>
    <row r="2515" spans="1:9" s="77" customFormat="1">
      <c r="A2515" s="1957"/>
      <c r="B2515" s="1760" t="s">
        <v>10</v>
      </c>
      <c r="C2515" s="1180">
        <f>C2516</f>
        <v>2464329</v>
      </c>
      <c r="D2515" s="1793"/>
      <c r="E2515" s="1770" t="s">
        <v>65</v>
      </c>
      <c r="F2515" s="1794">
        <v>0</v>
      </c>
      <c r="G2515" s="1795"/>
      <c r="H2515" s="948"/>
      <c r="I2515" s="86"/>
    </row>
    <row r="2516" spans="1:9" s="77" customFormat="1" ht="26.4">
      <c r="A2516" s="1957"/>
      <c r="B2516" s="1661" t="s">
        <v>11</v>
      </c>
      <c r="C2516" s="1173">
        <v>2464329</v>
      </c>
      <c r="D2516" s="1790">
        <v>-177859</v>
      </c>
      <c r="E2516" s="1808" t="s">
        <v>10</v>
      </c>
      <c r="F2516" s="1794">
        <v>0</v>
      </c>
      <c r="G2516" s="1795">
        <v>177859</v>
      </c>
      <c r="H2516" s="948"/>
      <c r="I2516" s="86"/>
    </row>
    <row r="2517" spans="1:9" s="77" customFormat="1" ht="26.4">
      <c r="A2517" s="1957"/>
      <c r="B2517" s="1758" t="s">
        <v>28</v>
      </c>
      <c r="C2517" s="1170">
        <f>C2518+C2523</f>
        <v>2891191</v>
      </c>
      <c r="D2517" s="1790">
        <f>D2518+D2523</f>
        <v>-177859</v>
      </c>
      <c r="E2517" s="1661" t="s">
        <v>11</v>
      </c>
      <c r="F2517" s="1796"/>
      <c r="G2517" s="267">
        <v>177859</v>
      </c>
      <c r="H2517" s="948"/>
      <c r="I2517" s="86"/>
    </row>
    <row r="2518" spans="1:9" s="77" customFormat="1">
      <c r="A2518" s="1957"/>
      <c r="B2518" s="1766" t="s">
        <v>2</v>
      </c>
      <c r="C2518" s="1180">
        <f>C2519</f>
        <v>2727461</v>
      </c>
      <c r="D2518" s="1793">
        <f>D2519</f>
        <v>-177859</v>
      </c>
      <c r="E2518" s="1758" t="s">
        <v>28</v>
      </c>
      <c r="F2518" s="1791">
        <v>5600000</v>
      </c>
      <c r="G2518" s="1792">
        <v>146729</v>
      </c>
      <c r="H2518" s="948"/>
      <c r="I2518" s="86"/>
    </row>
    <row r="2519" spans="1:9" s="77" customFormat="1">
      <c r="A2519" s="1957"/>
      <c r="B2519" s="1689" t="s">
        <v>12</v>
      </c>
      <c r="C2519" s="1173">
        <f>C2520+C2522</f>
        <v>2727461</v>
      </c>
      <c r="D2519" s="1797">
        <f>D2520+D2522</f>
        <v>-177859</v>
      </c>
      <c r="E2519" s="1766" t="s">
        <v>2</v>
      </c>
      <c r="F2519" s="1794">
        <v>5600000</v>
      </c>
      <c r="G2519" s="1795">
        <v>146729</v>
      </c>
      <c r="H2519" s="948"/>
      <c r="I2519" s="86"/>
    </row>
    <row r="2520" spans="1:9" s="77" customFormat="1">
      <c r="A2520" s="1957"/>
      <c r="B2520" s="1672" t="s">
        <v>37</v>
      </c>
      <c r="C2520" s="1173">
        <v>1550866</v>
      </c>
      <c r="D2520" s="1797">
        <v>-177859</v>
      </c>
      <c r="E2520" s="1689" t="s">
        <v>12</v>
      </c>
      <c r="F2520" s="1796">
        <v>15367</v>
      </c>
      <c r="G2520" s="1798">
        <v>0</v>
      </c>
      <c r="H2520" s="948"/>
      <c r="I2520" s="86"/>
    </row>
    <row r="2521" spans="1:9" s="77" customFormat="1">
      <c r="A2521" s="1957"/>
      <c r="B2521" s="496" t="s">
        <v>35</v>
      </c>
      <c r="C2521" s="1173">
        <v>1264307</v>
      </c>
      <c r="D2521" s="1799">
        <v>-177859</v>
      </c>
      <c r="E2521" s="1672" t="s">
        <v>37</v>
      </c>
      <c r="F2521" s="1796">
        <v>1138</v>
      </c>
      <c r="G2521" s="267"/>
      <c r="H2521" s="948"/>
      <c r="I2521" s="86"/>
    </row>
    <row r="2522" spans="1:9" s="77" customFormat="1">
      <c r="A2522" s="1957"/>
      <c r="B2522" s="1693" t="s">
        <v>15</v>
      </c>
      <c r="C2522" s="1173">
        <v>1176595</v>
      </c>
      <c r="D2522" s="1799"/>
      <c r="E2522" s="496" t="s">
        <v>35</v>
      </c>
      <c r="F2522" s="1796">
        <v>918</v>
      </c>
      <c r="G2522" s="267"/>
      <c r="H2522" s="948"/>
      <c r="I2522" s="86"/>
    </row>
    <row r="2523" spans="1:9" s="77" customFormat="1">
      <c r="A2523" s="1957"/>
      <c r="B2523" s="1761" t="s">
        <v>3</v>
      </c>
      <c r="C2523" s="1180">
        <f>C2524</f>
        <v>163730</v>
      </c>
      <c r="D2523" s="1793">
        <f>D2524</f>
        <v>0</v>
      </c>
      <c r="E2523" s="1693" t="s">
        <v>15</v>
      </c>
      <c r="F2523" s="1796">
        <v>14229</v>
      </c>
      <c r="G2523" s="267"/>
      <c r="H2523" s="948"/>
      <c r="I2523" s="86"/>
    </row>
    <row r="2524" spans="1:9" s="77" customFormat="1">
      <c r="A2524" s="1957"/>
      <c r="B2524" s="1676" t="s">
        <v>20</v>
      </c>
      <c r="C2524" s="1173">
        <v>163730</v>
      </c>
      <c r="D2524" s="1790"/>
      <c r="E2524" s="1761" t="s">
        <v>16</v>
      </c>
      <c r="F2524" s="1794">
        <v>1038696</v>
      </c>
      <c r="G2524" s="1795">
        <v>31130</v>
      </c>
      <c r="H2524" s="948"/>
      <c r="I2524" s="86"/>
    </row>
    <row r="2525" spans="1:9" s="77" customFormat="1">
      <c r="A2525" s="1957"/>
      <c r="B2525" s="1809" t="s">
        <v>61</v>
      </c>
      <c r="C2525" s="1186">
        <f>C2514-C2517</f>
        <v>-426862</v>
      </c>
      <c r="D2525" s="1810">
        <f>D2514-D2517</f>
        <v>0</v>
      </c>
      <c r="E2525" s="1676" t="s">
        <v>17</v>
      </c>
      <c r="F2525" s="1796">
        <v>996010</v>
      </c>
      <c r="G2525" s="267">
        <v>31130</v>
      </c>
      <c r="H2525" s="948"/>
      <c r="I2525" s="86"/>
    </row>
    <row r="2526" spans="1:9" s="77" customFormat="1">
      <c r="A2526" s="1957"/>
      <c r="B2526" s="1809" t="s">
        <v>23</v>
      </c>
      <c r="C2526" s="1186">
        <v>426862</v>
      </c>
      <c r="D2526" s="1799"/>
      <c r="E2526" s="1693" t="s">
        <v>93</v>
      </c>
      <c r="F2526" s="1796">
        <v>42686</v>
      </c>
      <c r="G2526" s="267"/>
      <c r="H2526" s="948"/>
      <c r="I2526" s="86"/>
    </row>
    <row r="2527" spans="1:9" s="77" customFormat="1" ht="26.4">
      <c r="A2527" s="1957"/>
      <c r="B2527" s="1809" t="s">
        <v>24</v>
      </c>
      <c r="C2527" s="1186">
        <v>426862</v>
      </c>
      <c r="D2527" s="1790"/>
      <c r="E2527" s="1763" t="s">
        <v>138</v>
      </c>
      <c r="F2527" s="1794">
        <v>14229</v>
      </c>
      <c r="G2527" s="1795">
        <v>0</v>
      </c>
      <c r="H2527" s="948"/>
      <c r="I2527" s="86"/>
    </row>
    <row r="2528" spans="1:9" s="77" customFormat="1" ht="26.4">
      <c r="A2528" s="1957"/>
      <c r="B2528" s="1811" t="s">
        <v>157</v>
      </c>
      <c r="C2528" s="1801">
        <v>426862</v>
      </c>
      <c r="D2528" s="1799"/>
      <c r="E2528" s="1676" t="s">
        <v>38</v>
      </c>
      <c r="F2528" s="1796">
        <v>14229</v>
      </c>
      <c r="G2528" s="267"/>
      <c r="H2528" s="948"/>
      <c r="I2528" s="86"/>
    </row>
    <row r="2529" spans="1:9" s="77" customFormat="1">
      <c r="A2529" s="1957"/>
      <c r="B2529" s="1177"/>
      <c r="C2529" s="1173"/>
      <c r="D2529" s="1799"/>
      <c r="E2529" s="1763" t="s">
        <v>142</v>
      </c>
      <c r="F2529" s="1794">
        <v>4531708</v>
      </c>
      <c r="G2529" s="1795">
        <v>146729</v>
      </c>
      <c r="H2529" s="948"/>
      <c r="I2529" s="86"/>
    </row>
    <row r="2530" spans="1:9" s="77" customFormat="1">
      <c r="A2530" s="1957"/>
      <c r="B2530" s="2"/>
      <c r="C2530" s="1170"/>
      <c r="D2530" s="1790"/>
      <c r="E2530" s="1767" t="s">
        <v>143</v>
      </c>
      <c r="F2530" s="1794">
        <v>3665</v>
      </c>
      <c r="G2530" s="1795">
        <v>0</v>
      </c>
      <c r="H2530" s="948"/>
      <c r="I2530" s="86"/>
    </row>
    <row r="2531" spans="1:9" s="77" customFormat="1" ht="26.4">
      <c r="A2531" s="1957"/>
      <c r="B2531" s="1177"/>
      <c r="C2531" s="1173"/>
      <c r="D2531" s="1799"/>
      <c r="E2531" s="1693" t="s">
        <v>144</v>
      </c>
      <c r="F2531" s="1796">
        <v>3665</v>
      </c>
      <c r="G2531" s="1798">
        <v>0</v>
      </c>
      <c r="H2531" s="948"/>
      <c r="I2531" s="86"/>
    </row>
    <row r="2532" spans="1:9" s="77" customFormat="1" ht="39.6">
      <c r="A2532" s="1957"/>
      <c r="B2532" s="1178"/>
      <c r="C2532" s="1170"/>
      <c r="D2532" s="1790"/>
      <c r="E2532" s="1693" t="s">
        <v>145</v>
      </c>
      <c r="F2532" s="1796">
        <v>3665</v>
      </c>
      <c r="G2532" s="267"/>
      <c r="H2532" s="948"/>
      <c r="I2532" s="86"/>
    </row>
    <row r="2533" spans="1:9" s="77" customFormat="1" ht="26.4">
      <c r="A2533" s="1957"/>
      <c r="B2533" s="1177"/>
      <c r="C2533" s="1173"/>
      <c r="D2533" s="1799"/>
      <c r="E2533" s="1812" t="s">
        <v>146</v>
      </c>
      <c r="F2533" s="1794">
        <v>4528043</v>
      </c>
      <c r="G2533" s="1795">
        <v>146729</v>
      </c>
      <c r="H2533" s="948"/>
      <c r="I2533" s="86"/>
    </row>
    <row r="2534" spans="1:9" s="77" customFormat="1" ht="52.8">
      <c r="A2534" s="1957"/>
      <c r="B2534" s="1179"/>
      <c r="C2534" s="1170"/>
      <c r="D2534" s="1790"/>
      <c r="E2534" s="1812" t="s">
        <v>147</v>
      </c>
      <c r="F2534" s="1794">
        <v>1280585</v>
      </c>
      <c r="G2534" s="1795"/>
      <c r="H2534" s="948"/>
      <c r="I2534" s="86"/>
    </row>
    <row r="2535" spans="1:9" s="77" customFormat="1" ht="39.6">
      <c r="A2535" s="1957"/>
      <c r="B2535" s="472"/>
      <c r="C2535" s="1180"/>
      <c r="D2535" s="1793"/>
      <c r="E2535" s="1812" t="s">
        <v>156</v>
      </c>
      <c r="F2535" s="1435">
        <v>3247458</v>
      </c>
      <c r="G2535" s="267">
        <v>146729</v>
      </c>
      <c r="H2535" s="948"/>
      <c r="I2535" s="86"/>
    </row>
    <row r="2536" spans="1:9" s="77" customFormat="1">
      <c r="A2536" s="1957"/>
      <c r="B2536" s="1177"/>
      <c r="C2536" s="1173"/>
      <c r="D2536" s="1797"/>
      <c r="E2536" s="1809" t="s">
        <v>61</v>
      </c>
      <c r="F2536" s="955">
        <v>-5600000</v>
      </c>
      <c r="G2536" s="267"/>
      <c r="H2536" s="948"/>
      <c r="I2536" s="86"/>
    </row>
    <row r="2537" spans="1:9" s="77" customFormat="1">
      <c r="A2537" s="1957"/>
      <c r="B2537" s="1177"/>
      <c r="C2537" s="1173"/>
      <c r="D2537" s="1797"/>
      <c r="E2537" s="1809" t="s">
        <v>23</v>
      </c>
      <c r="F2537" s="955">
        <v>5600000</v>
      </c>
      <c r="G2537" s="267"/>
      <c r="H2537" s="948"/>
      <c r="I2537" s="86"/>
    </row>
    <row r="2538" spans="1:9" s="77" customFormat="1">
      <c r="A2538" s="1957"/>
      <c r="B2538" s="1176"/>
      <c r="C2538" s="1173"/>
      <c r="D2538" s="1799"/>
      <c r="E2538" s="1809" t="s">
        <v>24</v>
      </c>
      <c r="F2538" s="955">
        <v>5600000</v>
      </c>
      <c r="G2538" s="267"/>
      <c r="H2538" s="948"/>
      <c r="I2538" s="86"/>
    </row>
    <row r="2539" spans="1:9" s="77" customFormat="1" ht="27" thickBot="1">
      <c r="A2539" s="1957"/>
      <c r="B2539" s="1813"/>
      <c r="C2539" s="1814"/>
      <c r="D2539" s="1815"/>
      <c r="E2539" s="1816" t="s">
        <v>157</v>
      </c>
      <c r="F2539" s="1817">
        <v>5600000</v>
      </c>
      <c r="G2539" s="1818"/>
      <c r="H2539" s="948"/>
      <c r="I2539" s="86"/>
    </row>
    <row r="2540" spans="1:9" s="77" customFormat="1" ht="46.5" customHeight="1" thickBot="1">
      <c r="A2540" s="87"/>
      <c r="B2540" s="3733" t="s">
        <v>495</v>
      </c>
      <c r="C2540" s="3734"/>
      <c r="D2540" s="3734"/>
      <c r="E2540" s="3734"/>
      <c r="F2540" s="3734"/>
      <c r="G2540" s="3735"/>
      <c r="H2540" s="948"/>
      <c r="I2540" s="86"/>
    </row>
    <row r="2541" spans="1:9" s="77" customFormat="1">
      <c r="A2541" s="3779"/>
      <c r="B2541" s="3779"/>
      <c r="C2541" s="3779"/>
      <c r="D2541" s="3779"/>
      <c r="E2541" s="3779"/>
      <c r="F2541" s="3779"/>
      <c r="G2541" s="3779"/>
      <c r="H2541" s="948"/>
      <c r="I2541" s="86"/>
    </row>
    <row r="2542" spans="1:9" s="77" customFormat="1">
      <c r="A2542" s="252"/>
      <c r="B2542" s="3775" t="s">
        <v>399</v>
      </c>
      <c r="C2542" s="3775"/>
      <c r="D2542" s="3775"/>
      <c r="E2542" s="561"/>
      <c r="F2542" s="1531"/>
      <c r="G2542" s="1531"/>
      <c r="H2542" s="948"/>
      <c r="I2542" s="86"/>
    </row>
    <row r="2543" spans="1:9" s="77" customFormat="1" ht="13.8" thickBot="1">
      <c r="A2543" s="1957"/>
      <c r="B2543" s="561"/>
      <c r="C2543" s="561"/>
      <c r="D2543" s="561"/>
      <c r="E2543" s="561"/>
      <c r="F2543" s="1531"/>
      <c r="G2543" s="1531"/>
      <c r="H2543" s="948"/>
      <c r="I2543" s="86"/>
    </row>
    <row r="2544" spans="1:9" s="77" customFormat="1">
      <c r="A2544" s="252">
        <f>A2480</f>
        <v>101</v>
      </c>
      <c r="B2544" s="466" t="s">
        <v>149</v>
      </c>
      <c r="C2544" s="201"/>
      <c r="D2544" s="202"/>
      <c r="E2544" s="466" t="s">
        <v>149</v>
      </c>
      <c r="F2544" s="201"/>
      <c r="G2544" s="202"/>
      <c r="H2544" s="75" t="s">
        <v>33</v>
      </c>
      <c r="I2544" s="86"/>
    </row>
    <row r="2545" spans="1:9" s="77" customFormat="1">
      <c r="A2545" s="87"/>
      <c r="B2545" s="163" t="s">
        <v>82</v>
      </c>
      <c r="C2545" s="607"/>
      <c r="D2545" s="193"/>
      <c r="E2545" s="163" t="s">
        <v>82</v>
      </c>
      <c r="F2545" s="607"/>
      <c r="G2545" s="193"/>
      <c r="H2545" s="948"/>
      <c r="I2545" s="86"/>
    </row>
    <row r="2546" spans="1:9" s="77" customFormat="1" ht="26.4">
      <c r="A2546" s="87"/>
      <c r="B2546" s="393" t="s">
        <v>86</v>
      </c>
      <c r="C2546" s="682"/>
      <c r="D2546" s="226"/>
      <c r="E2546" s="393" t="s">
        <v>86</v>
      </c>
      <c r="F2546" s="682"/>
      <c r="G2546" s="226"/>
      <c r="H2546" s="948"/>
      <c r="I2546" s="86"/>
    </row>
    <row r="2547" spans="1:9" s="77" customFormat="1">
      <c r="A2547" s="87"/>
      <c r="B2547" s="164" t="s">
        <v>87</v>
      </c>
      <c r="C2547" s="698"/>
      <c r="D2547" s="259"/>
      <c r="E2547" s="164" t="s">
        <v>87</v>
      </c>
      <c r="F2547" s="697"/>
      <c r="G2547" s="259"/>
      <c r="H2547" s="948"/>
      <c r="I2547" s="86"/>
    </row>
    <row r="2548" spans="1:9" s="77" customFormat="1">
      <c r="A2548" s="87"/>
      <c r="B2548" s="1154" t="s">
        <v>4</v>
      </c>
      <c r="C2548" s="984">
        <v>92941575</v>
      </c>
      <c r="D2548" s="984">
        <v>-177859</v>
      </c>
      <c r="E2548" s="275" t="s">
        <v>4</v>
      </c>
      <c r="F2548" s="984">
        <v>92941575</v>
      </c>
      <c r="G2548" s="337">
        <v>177859</v>
      </c>
      <c r="H2548" s="948"/>
      <c r="I2548" s="86"/>
    </row>
    <row r="2549" spans="1:9" s="77" customFormat="1">
      <c r="A2549" s="87"/>
      <c r="B2549" s="699" t="s">
        <v>5</v>
      </c>
      <c r="C2549" s="995">
        <v>7114</v>
      </c>
      <c r="D2549" s="94"/>
      <c r="E2549" s="1819" t="s">
        <v>5</v>
      </c>
      <c r="F2549" s="995">
        <v>7114</v>
      </c>
      <c r="G2549" s="94"/>
      <c r="H2549" s="948"/>
      <c r="I2549" s="86"/>
    </row>
    <row r="2550" spans="1:9" s="77" customFormat="1">
      <c r="A2550" s="87"/>
      <c r="B2550" s="1192" t="s">
        <v>65</v>
      </c>
      <c r="C2550" s="1649">
        <v>850233</v>
      </c>
      <c r="D2550" s="326"/>
      <c r="E2550" s="1648" t="s">
        <v>65</v>
      </c>
      <c r="F2550" s="1649">
        <v>850233</v>
      </c>
      <c r="G2550" s="326"/>
      <c r="H2550" s="948"/>
      <c r="I2550" s="86"/>
    </row>
    <row r="2551" spans="1:9" s="77" customFormat="1">
      <c r="A2551" s="87"/>
      <c r="B2551" s="1192" t="s">
        <v>6</v>
      </c>
      <c r="C2551" s="1649">
        <v>414908</v>
      </c>
      <c r="D2551" s="326"/>
      <c r="E2551" s="1648" t="s">
        <v>6</v>
      </c>
      <c r="F2551" s="1649">
        <v>414908</v>
      </c>
      <c r="G2551" s="326"/>
      <c r="H2551" s="948"/>
      <c r="I2551" s="86"/>
    </row>
    <row r="2552" spans="1:9" s="77" customFormat="1">
      <c r="A2552" s="87"/>
      <c r="B2552" s="1154" t="s">
        <v>7</v>
      </c>
      <c r="C2552" s="1649">
        <v>1186970</v>
      </c>
      <c r="D2552" s="1649">
        <v>0</v>
      </c>
      <c r="E2552" s="1154" t="s">
        <v>7</v>
      </c>
      <c r="F2552" s="1649">
        <v>1186970</v>
      </c>
      <c r="G2552" s="753">
        <v>0</v>
      </c>
      <c r="H2552" s="948"/>
      <c r="I2552" s="86"/>
    </row>
    <row r="2553" spans="1:9" s="77" customFormat="1">
      <c r="A2553" s="87"/>
      <c r="B2553" s="1192" t="s">
        <v>8</v>
      </c>
      <c r="C2553" s="1649">
        <v>49208</v>
      </c>
      <c r="D2553" s="326"/>
      <c r="E2553" s="1192" t="s">
        <v>8</v>
      </c>
      <c r="F2553" s="1649">
        <v>49208</v>
      </c>
      <c r="G2553" s="326"/>
      <c r="H2553" s="948"/>
      <c r="I2553" s="86"/>
    </row>
    <row r="2554" spans="1:9" s="77" customFormat="1">
      <c r="A2554" s="87"/>
      <c r="B2554" s="184" t="s">
        <v>9</v>
      </c>
      <c r="C2554" s="1649">
        <v>49208</v>
      </c>
      <c r="D2554" s="326"/>
      <c r="E2554" s="1706" t="s">
        <v>9</v>
      </c>
      <c r="F2554" s="1649">
        <v>49208</v>
      </c>
      <c r="G2554" s="326"/>
      <c r="H2554" s="948"/>
      <c r="I2554" s="86"/>
    </row>
    <row r="2555" spans="1:9" s="77" customFormat="1" ht="26.4">
      <c r="A2555" s="87"/>
      <c r="B2555" s="184" t="s">
        <v>57</v>
      </c>
      <c r="C2555" s="1649">
        <v>49208</v>
      </c>
      <c r="D2555" s="326"/>
      <c r="E2555" s="1706" t="s">
        <v>57</v>
      </c>
      <c r="F2555" s="1649">
        <v>49208</v>
      </c>
      <c r="G2555" s="326"/>
      <c r="H2555" s="948"/>
      <c r="I2555" s="86"/>
    </row>
    <row r="2556" spans="1:9" s="77" customFormat="1" ht="26.4">
      <c r="A2556" s="1957"/>
      <c r="B2556" s="184" t="s">
        <v>96</v>
      </c>
      <c r="C2556" s="1649">
        <v>10704</v>
      </c>
      <c r="D2556" s="326"/>
      <c r="E2556" s="1706" t="s">
        <v>96</v>
      </c>
      <c r="F2556" s="1649">
        <v>10704</v>
      </c>
      <c r="G2556" s="326"/>
      <c r="H2556" s="948"/>
      <c r="I2556" s="86"/>
    </row>
    <row r="2557" spans="1:9" s="77" customFormat="1" ht="26.4">
      <c r="A2557" s="87"/>
      <c r="B2557" s="184" t="s">
        <v>126</v>
      </c>
      <c r="C2557" s="1649">
        <v>38504</v>
      </c>
      <c r="D2557" s="326"/>
      <c r="E2557" s="1706" t="s">
        <v>126</v>
      </c>
      <c r="F2557" s="1649">
        <v>38504</v>
      </c>
      <c r="G2557" s="326"/>
      <c r="H2557" s="948"/>
      <c r="I2557" s="86"/>
    </row>
    <row r="2558" spans="1:9" s="77" customFormat="1" ht="26.4">
      <c r="A2558" s="87"/>
      <c r="B2558" s="184" t="s">
        <v>71</v>
      </c>
      <c r="C2558" s="1649">
        <v>1137762</v>
      </c>
      <c r="D2558" s="1649">
        <v>0</v>
      </c>
      <c r="E2558" s="1706" t="s">
        <v>71</v>
      </c>
      <c r="F2558" s="1649">
        <v>1137762</v>
      </c>
      <c r="G2558" s="753">
        <v>0</v>
      </c>
      <c r="H2558" s="948"/>
      <c r="I2558" s="86"/>
    </row>
    <row r="2559" spans="1:9" s="77" customFormat="1" ht="39.6">
      <c r="A2559" s="87"/>
      <c r="B2559" s="184" t="s">
        <v>72</v>
      </c>
      <c r="C2559" s="1649">
        <v>1137762</v>
      </c>
      <c r="D2559" s="1649">
        <v>0</v>
      </c>
      <c r="E2559" s="1706" t="s">
        <v>72</v>
      </c>
      <c r="F2559" s="1649">
        <v>1137762</v>
      </c>
      <c r="G2559" s="753">
        <v>0</v>
      </c>
      <c r="H2559" s="948"/>
      <c r="I2559" s="86"/>
    </row>
    <row r="2560" spans="1:9" s="77" customFormat="1" ht="52.8">
      <c r="A2560" s="1957"/>
      <c r="B2560" s="184" t="s">
        <v>114</v>
      </c>
      <c r="C2560" s="1649">
        <v>959207</v>
      </c>
      <c r="D2560" s="326"/>
      <c r="E2560" s="1706" t="s">
        <v>114</v>
      </c>
      <c r="F2560" s="1649">
        <v>959207</v>
      </c>
      <c r="G2560" s="326"/>
      <c r="H2560" s="948"/>
      <c r="I2560" s="86"/>
    </row>
    <row r="2561" spans="1:9" s="77" customFormat="1" ht="92.4">
      <c r="A2561" s="1957"/>
      <c r="B2561" s="184" t="s">
        <v>193</v>
      </c>
      <c r="C2561" s="1649">
        <v>178555</v>
      </c>
      <c r="D2561" s="326"/>
      <c r="E2561" s="1706" t="s">
        <v>193</v>
      </c>
      <c r="F2561" s="1649">
        <v>178555</v>
      </c>
      <c r="G2561" s="326"/>
      <c r="H2561" s="948"/>
      <c r="I2561" s="86"/>
    </row>
    <row r="2562" spans="1:9" s="77" customFormat="1">
      <c r="A2562" s="1957"/>
      <c r="B2562" s="1648" t="s">
        <v>10</v>
      </c>
      <c r="C2562" s="1649">
        <v>90897258</v>
      </c>
      <c r="D2562" s="326">
        <v>-177859</v>
      </c>
      <c r="E2562" s="1653" t="s">
        <v>10</v>
      </c>
      <c r="F2562" s="1649">
        <v>90897258</v>
      </c>
      <c r="G2562" s="326">
        <v>177859</v>
      </c>
      <c r="H2562" s="948"/>
      <c r="I2562" s="86"/>
    </row>
    <row r="2563" spans="1:9" s="77" customFormat="1" ht="26.4">
      <c r="A2563" s="1957"/>
      <c r="B2563" s="1192" t="s">
        <v>11</v>
      </c>
      <c r="C2563" s="1649">
        <v>72542199</v>
      </c>
      <c r="D2563" s="326">
        <v>-177859</v>
      </c>
      <c r="E2563" s="1705" t="s">
        <v>11</v>
      </c>
      <c r="F2563" s="1649">
        <v>72542199</v>
      </c>
      <c r="G2563" s="326">
        <v>177859</v>
      </c>
      <c r="H2563" s="948"/>
      <c r="I2563" s="86"/>
    </row>
    <row r="2564" spans="1:9" s="77" customFormat="1" ht="26.4">
      <c r="A2564" s="1957"/>
      <c r="B2564" s="1192" t="s">
        <v>60</v>
      </c>
      <c r="C2564" s="1649">
        <v>18355059</v>
      </c>
      <c r="D2564" s="326"/>
      <c r="E2564" s="1705" t="s">
        <v>60</v>
      </c>
      <c r="F2564" s="1649">
        <v>18355059</v>
      </c>
      <c r="G2564" s="326"/>
      <c r="H2564" s="948"/>
      <c r="I2564" s="86"/>
    </row>
    <row r="2565" spans="1:9" s="77" customFormat="1">
      <c r="A2565" s="1957"/>
      <c r="B2565" s="1154" t="s">
        <v>28</v>
      </c>
      <c r="C2565" s="984">
        <v>99059924</v>
      </c>
      <c r="D2565" s="984">
        <v>-177859</v>
      </c>
      <c r="E2565" s="1154" t="s">
        <v>28</v>
      </c>
      <c r="F2565" s="984">
        <v>99059924</v>
      </c>
      <c r="G2565" s="337">
        <v>177859</v>
      </c>
      <c r="H2565" s="948"/>
      <c r="I2565" s="86"/>
    </row>
    <row r="2566" spans="1:9" s="77" customFormat="1">
      <c r="A2566" s="1957"/>
      <c r="B2566" s="1192" t="s">
        <v>2</v>
      </c>
      <c r="C2566" s="1649">
        <v>47995030</v>
      </c>
      <c r="D2566" s="1649">
        <v>-177859</v>
      </c>
      <c r="E2566" s="1192" t="s">
        <v>2</v>
      </c>
      <c r="F2566" s="1649">
        <v>47995030</v>
      </c>
      <c r="G2566" s="753">
        <v>177859</v>
      </c>
      <c r="H2566" s="948"/>
      <c r="I2566" s="86"/>
    </row>
    <row r="2567" spans="1:9" s="77" customFormat="1">
      <c r="A2567" s="1957"/>
      <c r="B2567" s="184" t="s">
        <v>12</v>
      </c>
      <c r="C2567" s="1649">
        <v>14121009</v>
      </c>
      <c r="D2567" s="1649">
        <v>-177859</v>
      </c>
      <c r="E2567" s="184" t="s">
        <v>12</v>
      </c>
      <c r="F2567" s="1649">
        <v>14121009</v>
      </c>
      <c r="G2567" s="753">
        <v>0</v>
      </c>
      <c r="H2567" s="948"/>
      <c r="I2567" s="86"/>
    </row>
    <row r="2568" spans="1:9" s="77" customFormat="1">
      <c r="A2568" s="1957"/>
      <c r="B2568" s="185" t="s">
        <v>37</v>
      </c>
      <c r="C2568" s="1649">
        <v>7595783</v>
      </c>
      <c r="D2568" s="326">
        <v>-177859</v>
      </c>
      <c r="E2568" s="185" t="s">
        <v>37</v>
      </c>
      <c r="F2568" s="1649">
        <v>7595783</v>
      </c>
      <c r="G2568" s="326"/>
      <c r="H2568" s="948"/>
      <c r="I2568" s="86"/>
    </row>
    <row r="2569" spans="1:9" s="77" customFormat="1">
      <c r="A2569" s="1957"/>
      <c r="B2569" s="196" t="s">
        <v>35</v>
      </c>
      <c r="C2569" s="1649">
        <v>5986386</v>
      </c>
      <c r="D2569" s="326">
        <v>-177859</v>
      </c>
      <c r="E2569" s="196" t="s">
        <v>35</v>
      </c>
      <c r="F2569" s="1649">
        <v>5986386</v>
      </c>
      <c r="G2569" s="326"/>
      <c r="H2569" s="948"/>
      <c r="I2569" s="86"/>
    </row>
    <row r="2570" spans="1:9" s="77" customFormat="1">
      <c r="A2570" s="1957"/>
      <c r="B2570" s="184" t="s">
        <v>15</v>
      </c>
      <c r="C2570" s="1649">
        <v>6525226</v>
      </c>
      <c r="D2570" s="326"/>
      <c r="E2570" s="184" t="s">
        <v>15</v>
      </c>
      <c r="F2570" s="1649">
        <v>6525226</v>
      </c>
      <c r="G2570" s="326"/>
      <c r="H2570" s="948"/>
      <c r="I2570" s="86"/>
    </row>
    <row r="2571" spans="1:9" s="77" customFormat="1">
      <c r="A2571" s="1957"/>
      <c r="B2571" s="1648" t="s">
        <v>16</v>
      </c>
      <c r="C2571" s="1649">
        <v>13139470</v>
      </c>
      <c r="D2571" s="1649">
        <v>0</v>
      </c>
      <c r="E2571" s="1648" t="s">
        <v>16</v>
      </c>
      <c r="F2571" s="1649">
        <v>13139470</v>
      </c>
      <c r="G2571" s="753">
        <v>31130</v>
      </c>
      <c r="H2571" s="948"/>
      <c r="I2571" s="86"/>
    </row>
    <row r="2572" spans="1:9" s="77" customFormat="1">
      <c r="A2572" s="1957"/>
      <c r="B2572" s="1192" t="s">
        <v>17</v>
      </c>
      <c r="C2572" s="1649">
        <v>12100774</v>
      </c>
      <c r="D2572" s="326"/>
      <c r="E2572" s="1192" t="s">
        <v>17</v>
      </c>
      <c r="F2572" s="1649">
        <v>12100774</v>
      </c>
      <c r="G2572" s="326">
        <v>31130</v>
      </c>
      <c r="H2572" s="948"/>
      <c r="I2572" s="86"/>
    </row>
    <row r="2573" spans="1:9" s="77" customFormat="1">
      <c r="A2573" s="1957"/>
      <c r="B2573" s="184" t="s">
        <v>93</v>
      </c>
      <c r="C2573" s="1649">
        <v>1038696</v>
      </c>
      <c r="D2573" s="326"/>
      <c r="E2573" s="184" t="s">
        <v>93</v>
      </c>
      <c r="F2573" s="1649">
        <v>1038696</v>
      </c>
      <c r="G2573" s="326"/>
      <c r="H2573" s="948"/>
      <c r="I2573" s="86"/>
    </row>
    <row r="2574" spans="1:9" s="77" customFormat="1" ht="26.4">
      <c r="A2574" s="1957"/>
      <c r="B2574" s="1648" t="s">
        <v>49</v>
      </c>
      <c r="C2574" s="1649">
        <v>225383</v>
      </c>
      <c r="D2574" s="1649">
        <v>0</v>
      </c>
      <c r="E2574" s="1648" t="s">
        <v>49</v>
      </c>
      <c r="F2574" s="1649">
        <v>225383</v>
      </c>
      <c r="G2574" s="753">
        <v>0</v>
      </c>
      <c r="H2574" s="948"/>
      <c r="I2574" s="86"/>
    </row>
    <row r="2575" spans="1:9" s="77" customFormat="1">
      <c r="A2575" s="1957"/>
      <c r="B2575" s="184" t="s">
        <v>38</v>
      </c>
      <c r="C2575" s="1649">
        <v>225383</v>
      </c>
      <c r="D2575" s="326"/>
      <c r="E2575" s="184" t="s">
        <v>38</v>
      </c>
      <c r="F2575" s="1649">
        <v>225383</v>
      </c>
      <c r="G2575" s="326"/>
      <c r="H2575" s="948"/>
      <c r="I2575" s="86"/>
    </row>
    <row r="2576" spans="1:9" s="77" customFormat="1">
      <c r="A2576" s="1957"/>
      <c r="B2576" s="1648" t="s">
        <v>19</v>
      </c>
      <c r="C2576" s="1649">
        <v>20509168</v>
      </c>
      <c r="D2576" s="1649">
        <v>0</v>
      </c>
      <c r="E2576" s="1648" t="s">
        <v>19</v>
      </c>
      <c r="F2576" s="1649">
        <v>20509168</v>
      </c>
      <c r="G2576" s="753">
        <v>146729</v>
      </c>
      <c r="H2576" s="948"/>
      <c r="I2576" s="86"/>
    </row>
    <row r="2577" spans="1:9" s="77" customFormat="1">
      <c r="A2577" s="1957"/>
      <c r="B2577" s="1192" t="s">
        <v>84</v>
      </c>
      <c r="C2577" s="1649">
        <v>4756</v>
      </c>
      <c r="D2577" s="1649">
        <v>0</v>
      </c>
      <c r="E2577" s="1192" t="s">
        <v>84</v>
      </c>
      <c r="F2577" s="1649">
        <v>4756</v>
      </c>
      <c r="G2577" s="753">
        <v>0</v>
      </c>
      <c r="H2577" s="948"/>
      <c r="I2577" s="86"/>
    </row>
    <row r="2578" spans="1:9" s="77" customFormat="1" ht="26.4">
      <c r="A2578" s="1957"/>
      <c r="B2578" s="184" t="s">
        <v>85</v>
      </c>
      <c r="C2578" s="1649">
        <v>4756</v>
      </c>
      <c r="D2578" s="1649">
        <v>0</v>
      </c>
      <c r="E2578" s="1706" t="s">
        <v>85</v>
      </c>
      <c r="F2578" s="1649">
        <v>4756</v>
      </c>
      <c r="G2578" s="753">
        <v>0</v>
      </c>
      <c r="H2578" s="948"/>
      <c r="I2578" s="86"/>
    </row>
    <row r="2579" spans="1:9" s="77" customFormat="1" ht="39.6">
      <c r="A2579" s="1957"/>
      <c r="B2579" s="184" t="s">
        <v>148</v>
      </c>
      <c r="C2579" s="1649">
        <v>4756</v>
      </c>
      <c r="D2579" s="326"/>
      <c r="E2579" s="1706" t="s">
        <v>148</v>
      </c>
      <c r="F2579" s="1649">
        <v>4756</v>
      </c>
      <c r="G2579" s="326"/>
      <c r="H2579" s="948"/>
      <c r="I2579" s="86"/>
    </row>
    <row r="2580" spans="1:9" s="77" customFormat="1" ht="26.4">
      <c r="A2580" s="1957"/>
      <c r="B2580" s="184" t="s">
        <v>51</v>
      </c>
      <c r="C2580" s="1649">
        <v>15426099</v>
      </c>
      <c r="D2580" s="1649">
        <v>0</v>
      </c>
      <c r="E2580" s="1706" t="s">
        <v>51</v>
      </c>
      <c r="F2580" s="1649">
        <v>15426099</v>
      </c>
      <c r="G2580" s="753">
        <v>146729</v>
      </c>
      <c r="H2580" s="948"/>
      <c r="I2580" s="86"/>
    </row>
    <row r="2581" spans="1:9" s="77" customFormat="1" ht="52.8">
      <c r="A2581" s="1957"/>
      <c r="B2581" s="184" t="s">
        <v>67</v>
      </c>
      <c r="C2581" s="1649">
        <v>1745340</v>
      </c>
      <c r="D2581" s="326"/>
      <c r="E2581" s="1706" t="s">
        <v>67</v>
      </c>
      <c r="F2581" s="1649">
        <v>1745340</v>
      </c>
      <c r="G2581" s="326"/>
      <c r="H2581" s="948"/>
      <c r="I2581" s="86"/>
    </row>
    <row r="2582" spans="1:9" s="77" customFormat="1" ht="39.6">
      <c r="A2582" s="1957"/>
      <c r="B2582" s="184" t="s">
        <v>53</v>
      </c>
      <c r="C2582" s="1649">
        <v>13680759</v>
      </c>
      <c r="D2582" s="326"/>
      <c r="E2582" s="1706" t="s">
        <v>53</v>
      </c>
      <c r="F2582" s="1649">
        <v>13680759</v>
      </c>
      <c r="G2582" s="326">
        <v>146729</v>
      </c>
      <c r="H2582" s="948"/>
      <c r="I2582" s="86"/>
    </row>
    <row r="2583" spans="1:9" s="77" customFormat="1" ht="26.4">
      <c r="A2583" s="1957"/>
      <c r="B2583" s="184" t="s">
        <v>79</v>
      </c>
      <c r="C2583" s="1649">
        <v>5078313</v>
      </c>
      <c r="D2583" s="326"/>
      <c r="E2583" s="1706" t="s">
        <v>79</v>
      </c>
      <c r="F2583" s="1649">
        <v>5078313</v>
      </c>
      <c r="G2583" s="326"/>
      <c r="H2583" s="948"/>
      <c r="I2583" s="86"/>
    </row>
    <row r="2584" spans="1:9" s="77" customFormat="1">
      <c r="A2584" s="1957"/>
      <c r="B2584" s="1648" t="s">
        <v>3</v>
      </c>
      <c r="C2584" s="1649">
        <v>51064894</v>
      </c>
      <c r="D2584" s="1649"/>
      <c r="E2584" s="1648" t="s">
        <v>3</v>
      </c>
      <c r="F2584" s="1649">
        <v>51064894</v>
      </c>
      <c r="G2584" s="753"/>
      <c r="H2584" s="948"/>
      <c r="I2584" s="86"/>
    </row>
    <row r="2585" spans="1:9" s="77" customFormat="1">
      <c r="A2585" s="1957"/>
      <c r="B2585" s="1192" t="s">
        <v>20</v>
      </c>
      <c r="C2585" s="1649">
        <v>12802355</v>
      </c>
      <c r="D2585" s="326"/>
      <c r="E2585" s="1192" t="s">
        <v>20</v>
      </c>
      <c r="F2585" s="1649">
        <v>12802355</v>
      </c>
      <c r="G2585" s="326"/>
      <c r="H2585" s="948"/>
      <c r="I2585" s="86"/>
    </row>
    <row r="2586" spans="1:9" s="77" customFormat="1">
      <c r="A2586" s="1957"/>
      <c r="B2586" s="1648" t="s">
        <v>55</v>
      </c>
      <c r="C2586" s="1649">
        <v>38262539</v>
      </c>
      <c r="D2586" s="326"/>
      <c r="E2586" s="1648" t="s">
        <v>55</v>
      </c>
      <c r="F2586" s="1649">
        <v>38262539</v>
      </c>
      <c r="G2586" s="326"/>
      <c r="H2586" s="948"/>
      <c r="I2586" s="86"/>
    </row>
    <row r="2587" spans="1:9" s="77" customFormat="1" ht="26.4">
      <c r="A2587" s="1957"/>
      <c r="B2587" s="1192" t="s">
        <v>56</v>
      </c>
      <c r="C2587" s="1649">
        <v>24570885</v>
      </c>
      <c r="D2587" s="326"/>
      <c r="E2587" s="1705" t="s">
        <v>56</v>
      </c>
      <c r="F2587" s="1649">
        <v>24570885</v>
      </c>
      <c r="G2587" s="326"/>
      <c r="H2587" s="948"/>
      <c r="I2587" s="86"/>
    </row>
    <row r="2588" spans="1:9" s="77" customFormat="1" ht="39.6">
      <c r="A2588" s="1957"/>
      <c r="B2588" s="1192" t="s">
        <v>95</v>
      </c>
      <c r="C2588" s="1649">
        <v>24570885</v>
      </c>
      <c r="D2588" s="326"/>
      <c r="E2588" s="1705" t="s">
        <v>95</v>
      </c>
      <c r="F2588" s="1649">
        <v>24570885</v>
      </c>
      <c r="G2588" s="326"/>
      <c r="H2588" s="948"/>
      <c r="I2588" s="86"/>
    </row>
    <row r="2589" spans="1:9" s="77" customFormat="1" ht="26.4">
      <c r="A2589" s="1957"/>
      <c r="B2589" s="1192" t="s">
        <v>121</v>
      </c>
      <c r="C2589" s="1649">
        <v>13691654</v>
      </c>
      <c r="D2589" s="326"/>
      <c r="E2589" s="1705" t="s">
        <v>121</v>
      </c>
      <c r="F2589" s="1649">
        <v>13691654</v>
      </c>
      <c r="G2589" s="326"/>
      <c r="H2589" s="948"/>
      <c r="I2589" s="86"/>
    </row>
    <row r="2590" spans="1:9" s="77" customFormat="1">
      <c r="A2590" s="1957"/>
      <c r="B2590" s="1648" t="s">
        <v>61</v>
      </c>
      <c r="C2590" s="1649">
        <v>-6118349</v>
      </c>
      <c r="D2590" s="1649">
        <v>0</v>
      </c>
      <c r="E2590" s="1648" t="s">
        <v>61</v>
      </c>
      <c r="F2590" s="1649">
        <v>-6118349</v>
      </c>
      <c r="G2590" s="753">
        <v>0</v>
      </c>
      <c r="H2590" s="948"/>
      <c r="I2590" s="86"/>
    </row>
    <row r="2591" spans="1:9" s="77" customFormat="1">
      <c r="A2591" s="1957"/>
      <c r="B2591" s="1648" t="s">
        <v>23</v>
      </c>
      <c r="C2591" s="1649">
        <v>6118349</v>
      </c>
      <c r="D2591" s="326"/>
      <c r="E2591" s="1648" t="s">
        <v>23</v>
      </c>
      <c r="F2591" s="1649">
        <v>6118349</v>
      </c>
      <c r="G2591" s="326"/>
      <c r="H2591" s="948"/>
      <c r="I2591" s="86"/>
    </row>
    <row r="2592" spans="1:9" s="77" customFormat="1">
      <c r="A2592" s="1957"/>
      <c r="B2592" s="1648" t="s">
        <v>24</v>
      </c>
      <c r="C2592" s="1649">
        <v>6118349</v>
      </c>
      <c r="D2592" s="326"/>
      <c r="E2592" s="1648" t="s">
        <v>24</v>
      </c>
      <c r="F2592" s="1649">
        <v>6118349</v>
      </c>
      <c r="G2592" s="326"/>
      <c r="H2592" s="948"/>
      <c r="I2592" s="86"/>
    </row>
    <row r="2593" spans="1:9" s="77" customFormat="1" ht="27" thickBot="1">
      <c r="A2593" s="1957"/>
      <c r="B2593" s="1735" t="s">
        <v>25</v>
      </c>
      <c r="C2593" s="1736">
        <v>6118349</v>
      </c>
      <c r="D2593" s="1732"/>
      <c r="E2593" s="1735" t="s">
        <v>25</v>
      </c>
      <c r="F2593" s="1736">
        <v>6118349</v>
      </c>
      <c r="G2593" s="1732"/>
      <c r="H2593" s="948"/>
      <c r="I2593" s="86"/>
    </row>
    <row r="2594" spans="1:9" s="77" customFormat="1" ht="56.25" customHeight="1" thickBot="1">
      <c r="A2594" s="1957"/>
      <c r="B2594" s="3733" t="s">
        <v>495</v>
      </c>
      <c r="C2594" s="3734"/>
      <c r="D2594" s="3734"/>
      <c r="E2594" s="3734"/>
      <c r="F2594" s="3734"/>
      <c r="G2594" s="3735"/>
      <c r="H2594" s="948"/>
      <c r="I2594" s="86"/>
    </row>
    <row r="2595" spans="1:9" s="77" customFormat="1">
      <c r="A2595" s="87"/>
      <c r="B2595" s="348"/>
      <c r="C2595" s="348"/>
      <c r="D2595" s="348"/>
      <c r="E2595" s="348"/>
      <c r="F2595" s="371"/>
      <c r="G2595" s="371"/>
      <c r="H2595" s="948"/>
      <c r="I2595" s="86"/>
    </row>
    <row r="2596" spans="1:9" s="77" customFormat="1">
      <c r="A2596" s="252"/>
      <c r="B2596" s="128" t="s">
        <v>187</v>
      </c>
      <c r="C2596" s="561"/>
      <c r="D2596" s="561"/>
      <c r="E2596" s="561"/>
      <c r="F2596" s="1531"/>
      <c r="G2596" s="1531"/>
      <c r="H2596" s="948"/>
      <c r="I2596" s="86"/>
    </row>
    <row r="2597" spans="1:9" s="77" customFormat="1" ht="13.8" thickBot="1">
      <c r="A2597" s="252"/>
      <c r="B2597" s="561"/>
      <c r="C2597" s="561"/>
      <c r="D2597" s="561"/>
      <c r="E2597" s="561"/>
      <c r="F2597" s="1531"/>
      <c r="G2597" s="1531"/>
      <c r="H2597" s="948"/>
      <c r="I2597" s="86"/>
    </row>
    <row r="2598" spans="1:9" s="77" customFormat="1" ht="13.8">
      <c r="A2598" s="1967">
        <f>A2480+1</f>
        <v>102</v>
      </c>
      <c r="B2598" s="1714" t="s">
        <v>26</v>
      </c>
      <c r="C2598" s="191"/>
      <c r="D2598" s="192"/>
      <c r="E2598" s="561"/>
      <c r="F2598" s="1531"/>
      <c r="G2598" s="1531"/>
      <c r="H2598" s="75" t="s">
        <v>33</v>
      </c>
      <c r="I2598" s="86"/>
    </row>
    <row r="2599" spans="1:9" s="77" customFormat="1">
      <c r="A2599" s="87"/>
      <c r="B2599" s="163" t="s">
        <v>22</v>
      </c>
      <c r="C2599" s="612"/>
      <c r="D2599" s="193"/>
      <c r="E2599" s="561"/>
      <c r="F2599" s="1531"/>
      <c r="G2599" s="1531"/>
      <c r="H2599" s="948"/>
      <c r="I2599" s="86"/>
    </row>
    <row r="2600" spans="1:9" s="77" customFormat="1" ht="39.6">
      <c r="A2600" s="87"/>
      <c r="B2600" s="320" t="s">
        <v>155</v>
      </c>
      <c r="C2600" s="1519"/>
      <c r="D2600" s="321"/>
      <c r="E2600" s="561"/>
      <c r="F2600" s="1531"/>
      <c r="G2600" s="1531"/>
      <c r="H2600" s="948"/>
      <c r="I2600" s="86"/>
    </row>
    <row r="2601" spans="1:9" s="77" customFormat="1">
      <c r="A2601" s="87"/>
      <c r="B2601" s="1758" t="s">
        <v>28</v>
      </c>
      <c r="C2601" s="1170">
        <v>5600000</v>
      </c>
      <c r="D2601" s="1171">
        <v>0</v>
      </c>
      <c r="E2601" s="561"/>
      <c r="F2601" s="1646"/>
      <c r="G2601" s="1531"/>
      <c r="H2601" s="948"/>
      <c r="I2601" s="86"/>
    </row>
    <row r="2602" spans="1:9" s="77" customFormat="1">
      <c r="A2602" s="87"/>
      <c r="B2602" s="1766" t="s">
        <v>2</v>
      </c>
      <c r="C2602" s="1180">
        <v>5600000</v>
      </c>
      <c r="D2602" s="1181">
        <v>0</v>
      </c>
      <c r="E2602" s="561"/>
      <c r="F2602" s="1646"/>
      <c r="G2602" s="1531"/>
      <c r="H2602" s="948"/>
      <c r="I2602" s="86"/>
    </row>
    <row r="2603" spans="1:9" s="77" customFormat="1">
      <c r="A2603" s="87"/>
      <c r="B2603" s="1820" t="s">
        <v>12</v>
      </c>
      <c r="C2603" s="1180">
        <v>15367</v>
      </c>
      <c r="D2603" s="1181">
        <v>929533</v>
      </c>
      <c r="E2603" s="561"/>
      <c r="F2603" s="1646"/>
      <c r="G2603" s="1531"/>
      <c r="H2603" s="948"/>
      <c r="I2603" s="86"/>
    </row>
    <row r="2604" spans="1:9" s="77" customFormat="1">
      <c r="A2604" s="87"/>
      <c r="B2604" s="1672" t="s">
        <v>37</v>
      </c>
      <c r="C2604" s="1173">
        <v>1138</v>
      </c>
      <c r="D2604" s="1174">
        <v>91762</v>
      </c>
      <c r="E2604" s="561"/>
      <c r="F2604" s="1646"/>
      <c r="G2604" s="1531"/>
      <c r="H2604" s="948"/>
      <c r="I2604" s="86"/>
    </row>
    <row r="2605" spans="1:9" s="77" customFormat="1">
      <c r="A2605" s="87"/>
      <c r="B2605" s="496" t="s">
        <v>35</v>
      </c>
      <c r="C2605" s="1173">
        <v>918</v>
      </c>
      <c r="D2605" s="1174">
        <v>74252</v>
      </c>
      <c r="E2605" s="561"/>
      <c r="F2605" s="1646"/>
      <c r="G2605" s="1531"/>
      <c r="H2605" s="948"/>
      <c r="I2605" s="86"/>
    </row>
    <row r="2606" spans="1:9" s="77" customFormat="1">
      <c r="A2606" s="87"/>
      <c r="B2606" s="1693" t="s">
        <v>15</v>
      </c>
      <c r="C2606" s="1173">
        <v>14229</v>
      </c>
      <c r="D2606" s="1174">
        <v>837771</v>
      </c>
      <c r="E2606" s="561"/>
      <c r="F2606" s="1646"/>
      <c r="G2606" s="1531"/>
      <c r="H2606" s="948"/>
      <c r="I2606" s="86"/>
    </row>
    <row r="2607" spans="1:9" s="77" customFormat="1">
      <c r="A2607" s="87"/>
      <c r="B2607" s="1761" t="s">
        <v>16</v>
      </c>
      <c r="C2607" s="1180">
        <v>1038696</v>
      </c>
      <c r="D2607" s="1181">
        <v>530174</v>
      </c>
      <c r="E2607" s="561"/>
      <c r="F2607" s="1646"/>
      <c r="G2607" s="1531"/>
      <c r="H2607" s="948"/>
      <c r="I2607" s="86"/>
    </row>
    <row r="2608" spans="1:9" s="77" customFormat="1">
      <c r="A2608" s="87"/>
      <c r="B2608" s="1676" t="s">
        <v>17</v>
      </c>
      <c r="C2608" s="1173">
        <v>996010</v>
      </c>
      <c r="D2608" s="1174">
        <v>92860</v>
      </c>
      <c r="E2608" s="561"/>
      <c r="F2608" s="1646"/>
      <c r="G2608" s="1531"/>
      <c r="H2608" s="948"/>
      <c r="I2608" s="86"/>
    </row>
    <row r="2609" spans="1:9" s="77" customFormat="1">
      <c r="A2609" s="87"/>
      <c r="B2609" s="1693" t="s">
        <v>93</v>
      </c>
      <c r="C2609" s="1173">
        <v>42686</v>
      </c>
      <c r="D2609" s="1174">
        <v>437314</v>
      </c>
      <c r="E2609" s="561"/>
      <c r="F2609" s="1646"/>
      <c r="G2609" s="1531"/>
      <c r="H2609" s="948"/>
      <c r="I2609" s="86"/>
    </row>
    <row r="2610" spans="1:9" s="77" customFormat="1" ht="26.4">
      <c r="A2610" s="87"/>
      <c r="B2610" s="1763" t="s">
        <v>138</v>
      </c>
      <c r="C2610" s="1180">
        <v>14229</v>
      </c>
      <c r="D2610" s="1181">
        <v>0</v>
      </c>
      <c r="E2610" s="561"/>
      <c r="F2610" s="1646"/>
      <c r="G2610" s="1531"/>
      <c r="H2610" s="948"/>
      <c r="I2610" s="86"/>
    </row>
    <row r="2611" spans="1:9" s="77" customFormat="1">
      <c r="A2611" s="87"/>
      <c r="B2611" s="1676" t="s">
        <v>38</v>
      </c>
      <c r="C2611" s="1173">
        <v>14229</v>
      </c>
      <c r="D2611" s="1174"/>
      <c r="E2611" s="561"/>
      <c r="F2611" s="1646"/>
      <c r="G2611" s="1531"/>
      <c r="H2611" s="948"/>
      <c r="I2611" s="86"/>
    </row>
    <row r="2612" spans="1:9" s="77" customFormat="1">
      <c r="A2612" s="87"/>
      <c r="B2612" s="1763" t="s">
        <v>142</v>
      </c>
      <c r="C2612" s="1180">
        <v>4531708</v>
      </c>
      <c r="D2612" s="1181">
        <v>-1459707</v>
      </c>
      <c r="E2612" s="561"/>
      <c r="F2612" s="1646"/>
      <c r="G2612" s="1531"/>
      <c r="H2612" s="948"/>
      <c r="I2612" s="86"/>
    </row>
    <row r="2613" spans="1:9" s="77" customFormat="1">
      <c r="A2613" s="87"/>
      <c r="B2613" s="1767" t="s">
        <v>143</v>
      </c>
      <c r="C2613" s="1180">
        <v>3665</v>
      </c>
      <c r="D2613" s="1181">
        <v>0</v>
      </c>
      <c r="E2613" s="561"/>
      <c r="F2613" s="1646"/>
      <c r="G2613" s="1531"/>
      <c r="H2613" s="948"/>
      <c r="I2613" s="86"/>
    </row>
    <row r="2614" spans="1:9" s="77" customFormat="1" ht="26.4">
      <c r="A2614" s="87"/>
      <c r="B2614" s="1693" t="s">
        <v>144</v>
      </c>
      <c r="C2614" s="1173">
        <v>3665</v>
      </c>
      <c r="D2614" s="1175">
        <v>0</v>
      </c>
      <c r="E2614" s="561"/>
      <c r="F2614" s="1646"/>
      <c r="G2614" s="1531"/>
      <c r="H2614" s="948"/>
      <c r="I2614" s="86"/>
    </row>
    <row r="2615" spans="1:9" s="77" customFormat="1" ht="39.6">
      <c r="A2615" s="87"/>
      <c r="B2615" s="1693" t="s">
        <v>145</v>
      </c>
      <c r="C2615" s="1180">
        <v>3665</v>
      </c>
      <c r="D2615" s="1174"/>
      <c r="E2615" s="561"/>
      <c r="F2615" s="1646"/>
      <c r="G2615" s="1531"/>
      <c r="H2615" s="948"/>
      <c r="I2615" s="86"/>
    </row>
    <row r="2616" spans="1:9" s="77" customFormat="1" ht="26.4">
      <c r="A2616" s="87"/>
      <c r="B2616" s="1812" t="s">
        <v>146</v>
      </c>
      <c r="C2616" s="1180">
        <v>4528043</v>
      </c>
      <c r="D2616" s="1181">
        <v>-1459707</v>
      </c>
      <c r="E2616" s="561"/>
      <c r="F2616" s="1646"/>
      <c r="G2616" s="1531"/>
      <c r="H2616" s="948"/>
      <c r="I2616" s="86"/>
    </row>
    <row r="2617" spans="1:9" s="77" customFormat="1" ht="52.8">
      <c r="A2617" s="87"/>
      <c r="B2617" s="1812" t="s">
        <v>147</v>
      </c>
      <c r="C2617" s="1180">
        <v>1280585</v>
      </c>
      <c r="D2617" s="1181">
        <v>-954757</v>
      </c>
      <c r="E2617" s="561"/>
      <c r="F2617" s="1646"/>
      <c r="G2617" s="1531"/>
      <c r="H2617" s="948"/>
      <c r="I2617" s="86"/>
    </row>
    <row r="2618" spans="1:9" s="77" customFormat="1" ht="39.6">
      <c r="A2618" s="87"/>
      <c r="B2618" s="1812" t="s">
        <v>156</v>
      </c>
      <c r="C2618" s="1183">
        <v>3247458</v>
      </c>
      <c r="D2618" s="1174">
        <v>-504950</v>
      </c>
      <c r="E2618" s="561"/>
      <c r="F2618" s="1646"/>
      <c r="G2618" s="1531"/>
      <c r="H2618" s="948"/>
      <c r="I2618" s="86"/>
    </row>
    <row r="2619" spans="1:9" s="77" customFormat="1">
      <c r="A2619" s="87"/>
      <c r="B2619" s="1809" t="s">
        <v>61</v>
      </c>
      <c r="C2619" s="1186">
        <v>-5600000</v>
      </c>
      <c r="D2619" s="1174"/>
      <c r="E2619" s="561"/>
      <c r="F2619" s="1646"/>
      <c r="G2619" s="1531"/>
      <c r="H2619" s="948"/>
      <c r="I2619" s="86"/>
    </row>
    <row r="2620" spans="1:9" s="77" customFormat="1">
      <c r="A2620" s="87"/>
      <c r="B2620" s="1809" t="s">
        <v>23</v>
      </c>
      <c r="C2620" s="1186">
        <v>5600000</v>
      </c>
      <c r="D2620" s="1174"/>
      <c r="E2620" s="561"/>
      <c r="F2620" s="1646"/>
      <c r="G2620" s="1531"/>
      <c r="H2620" s="948"/>
      <c r="I2620" s="86"/>
    </row>
    <row r="2621" spans="1:9" s="77" customFormat="1">
      <c r="A2621" s="87"/>
      <c r="B2621" s="1809" t="s">
        <v>24</v>
      </c>
      <c r="C2621" s="1186">
        <v>5600000</v>
      </c>
      <c r="D2621" s="1174"/>
      <c r="E2621" s="561"/>
      <c r="F2621" s="1646"/>
      <c r="G2621" s="1531"/>
      <c r="H2621" s="948"/>
      <c r="I2621" s="86"/>
    </row>
    <row r="2622" spans="1:9" s="77" customFormat="1" ht="26.4">
      <c r="A2622" s="87"/>
      <c r="B2622" s="1811" t="s">
        <v>157</v>
      </c>
      <c r="C2622" s="1801">
        <v>5600000</v>
      </c>
      <c r="D2622" s="1821"/>
      <c r="E2622" s="561"/>
      <c r="F2622" s="1646"/>
      <c r="G2622" s="1531"/>
      <c r="H2622" s="948"/>
      <c r="I2622" s="86"/>
    </row>
    <row r="2623" spans="1:9" s="77" customFormat="1">
      <c r="A2623" s="87"/>
      <c r="B2623" s="420"/>
      <c r="C2623" s="1801"/>
      <c r="D2623" s="1821"/>
      <c r="E2623" s="561"/>
      <c r="F2623" s="1531"/>
      <c r="G2623" s="1531"/>
      <c r="H2623" s="948"/>
      <c r="I2623" s="86"/>
    </row>
    <row r="2624" spans="1:9" s="77" customFormat="1">
      <c r="A2624" s="87"/>
      <c r="B2624" s="163" t="s">
        <v>54</v>
      </c>
      <c r="C2624" s="610"/>
      <c r="D2624" s="227"/>
      <c r="E2624" s="561"/>
      <c r="F2624" s="1531"/>
      <c r="G2624" s="1531"/>
      <c r="H2624" s="948"/>
      <c r="I2624" s="86"/>
    </row>
    <row r="2625" spans="1:9" s="77" customFormat="1">
      <c r="A2625" s="87"/>
      <c r="B2625" s="384" t="s">
        <v>493</v>
      </c>
      <c r="C2625" s="613"/>
      <c r="D2625" s="151"/>
      <c r="E2625" s="561"/>
      <c r="F2625" s="1531"/>
      <c r="G2625" s="1531"/>
      <c r="H2625" s="948"/>
      <c r="I2625" s="86"/>
    </row>
    <row r="2626" spans="1:9" s="77" customFormat="1" ht="39.6">
      <c r="A2626" s="87"/>
      <c r="B2626" s="1806" t="s">
        <v>322</v>
      </c>
      <c r="C2626" s="613"/>
      <c r="D2626" s="151"/>
      <c r="E2626" s="561"/>
      <c r="F2626" s="1531"/>
      <c r="G2626" s="1531"/>
      <c r="H2626" s="948"/>
      <c r="I2626" s="86"/>
    </row>
    <row r="2627" spans="1:9" s="77" customFormat="1">
      <c r="A2627" s="87"/>
      <c r="B2627" s="164" t="s">
        <v>87</v>
      </c>
      <c r="C2627" s="613"/>
      <c r="D2627" s="151"/>
      <c r="E2627" s="561"/>
      <c r="F2627" s="1531"/>
      <c r="G2627" s="1531"/>
      <c r="H2627" s="948"/>
      <c r="I2627" s="86"/>
    </row>
    <row r="2628" spans="1:9" s="77" customFormat="1">
      <c r="A2628" s="87"/>
      <c r="B2628" s="1758" t="s">
        <v>28</v>
      </c>
      <c r="C2628" s="1170">
        <v>5600000</v>
      </c>
      <c r="D2628" s="1171">
        <v>0</v>
      </c>
      <c r="E2628" s="561"/>
      <c r="F2628" s="1646"/>
      <c r="G2628" s="1531"/>
      <c r="H2628" s="948"/>
      <c r="I2628" s="86"/>
    </row>
    <row r="2629" spans="1:9" s="77" customFormat="1">
      <c r="A2629" s="87"/>
      <c r="B2629" s="1766" t="s">
        <v>2</v>
      </c>
      <c r="C2629" s="1180">
        <v>5600000</v>
      </c>
      <c r="D2629" s="1181">
        <v>0</v>
      </c>
      <c r="E2629" s="561"/>
      <c r="F2629" s="1646"/>
      <c r="G2629" s="1531"/>
      <c r="H2629" s="948"/>
      <c r="I2629" s="86"/>
    </row>
    <row r="2630" spans="1:9" s="77" customFormat="1">
      <c r="A2630" s="87"/>
      <c r="B2630" s="1820" t="s">
        <v>12</v>
      </c>
      <c r="C2630" s="1180">
        <v>15367</v>
      </c>
      <c r="D2630" s="1181">
        <v>929533</v>
      </c>
      <c r="E2630" s="561"/>
      <c r="F2630" s="1646"/>
      <c r="G2630" s="1531"/>
      <c r="H2630" s="948"/>
      <c r="I2630" s="86"/>
    </row>
    <row r="2631" spans="1:9" s="77" customFormat="1">
      <c r="A2631" s="87"/>
      <c r="B2631" s="1672" t="s">
        <v>37</v>
      </c>
      <c r="C2631" s="1173">
        <v>1138</v>
      </c>
      <c r="D2631" s="1174">
        <v>91762</v>
      </c>
      <c r="E2631" s="561"/>
      <c r="F2631" s="1646"/>
      <c r="G2631" s="1531"/>
      <c r="H2631" s="948"/>
      <c r="I2631" s="86"/>
    </row>
    <row r="2632" spans="1:9" s="77" customFormat="1">
      <c r="A2632" s="87"/>
      <c r="B2632" s="496" t="s">
        <v>35</v>
      </c>
      <c r="C2632" s="1173">
        <v>918</v>
      </c>
      <c r="D2632" s="1174">
        <v>74252</v>
      </c>
      <c r="E2632" s="561"/>
      <c r="F2632" s="1646"/>
      <c r="G2632" s="1531"/>
      <c r="H2632" s="948"/>
      <c r="I2632" s="86"/>
    </row>
    <row r="2633" spans="1:9" s="77" customFormat="1">
      <c r="A2633" s="87"/>
      <c r="B2633" s="1693" t="s">
        <v>15</v>
      </c>
      <c r="C2633" s="1173">
        <v>14229</v>
      </c>
      <c r="D2633" s="1174">
        <v>837771</v>
      </c>
      <c r="E2633" s="561"/>
      <c r="F2633" s="1646"/>
      <c r="G2633" s="1531"/>
      <c r="H2633" s="948"/>
      <c r="I2633" s="86"/>
    </row>
    <row r="2634" spans="1:9" s="77" customFormat="1">
      <c r="A2634" s="87"/>
      <c r="B2634" s="1761" t="s">
        <v>16</v>
      </c>
      <c r="C2634" s="1180">
        <v>1038696</v>
      </c>
      <c r="D2634" s="1181">
        <v>530174</v>
      </c>
      <c r="E2634" s="561"/>
      <c r="F2634" s="1646"/>
      <c r="G2634" s="1531"/>
      <c r="H2634" s="948"/>
      <c r="I2634" s="86"/>
    </row>
    <row r="2635" spans="1:9" s="77" customFormat="1">
      <c r="A2635" s="87"/>
      <c r="B2635" s="1676" t="s">
        <v>17</v>
      </c>
      <c r="C2635" s="1173">
        <v>996010</v>
      </c>
      <c r="D2635" s="1174">
        <v>92860</v>
      </c>
      <c r="E2635" s="561"/>
      <c r="F2635" s="1646"/>
      <c r="G2635" s="1531"/>
      <c r="H2635" s="948"/>
      <c r="I2635" s="86"/>
    </row>
    <row r="2636" spans="1:9" s="77" customFormat="1">
      <c r="A2636" s="87"/>
      <c r="B2636" s="1693" t="s">
        <v>93</v>
      </c>
      <c r="C2636" s="1173">
        <v>42686</v>
      </c>
      <c r="D2636" s="1174">
        <v>437314</v>
      </c>
      <c r="E2636" s="561"/>
      <c r="F2636" s="1646"/>
      <c r="G2636" s="1531"/>
      <c r="H2636" s="948"/>
      <c r="I2636" s="86"/>
    </row>
    <row r="2637" spans="1:9" s="77" customFormat="1" ht="26.4">
      <c r="A2637" s="87"/>
      <c r="B2637" s="1763" t="s">
        <v>138</v>
      </c>
      <c r="C2637" s="1180">
        <v>14229</v>
      </c>
      <c r="D2637" s="1181">
        <v>0</v>
      </c>
      <c r="E2637" s="561"/>
      <c r="F2637" s="1646"/>
      <c r="G2637" s="1531"/>
      <c r="H2637" s="948"/>
      <c r="I2637" s="86"/>
    </row>
    <row r="2638" spans="1:9" s="77" customFormat="1">
      <c r="A2638" s="87"/>
      <c r="B2638" s="1767" t="s">
        <v>38</v>
      </c>
      <c r="C2638" s="1180">
        <v>14229</v>
      </c>
      <c r="D2638" s="1174"/>
      <c r="E2638" s="561"/>
      <c r="F2638" s="1646"/>
      <c r="G2638" s="1531"/>
      <c r="H2638" s="948"/>
      <c r="I2638" s="86"/>
    </row>
    <row r="2639" spans="1:9" s="77" customFormat="1">
      <c r="A2639" s="87"/>
      <c r="B2639" s="1763" t="s">
        <v>142</v>
      </c>
      <c r="C2639" s="1180">
        <v>4531708</v>
      </c>
      <c r="D2639" s="1181">
        <v>-1459707</v>
      </c>
      <c r="E2639" s="561"/>
      <c r="F2639" s="1646"/>
      <c r="G2639" s="1531"/>
      <c r="H2639" s="948"/>
      <c r="I2639" s="86"/>
    </row>
    <row r="2640" spans="1:9" s="77" customFormat="1">
      <c r="A2640" s="87"/>
      <c r="B2640" s="1767" t="s">
        <v>143</v>
      </c>
      <c r="C2640" s="1180">
        <v>3665</v>
      </c>
      <c r="D2640" s="1181">
        <v>0</v>
      </c>
      <c r="E2640" s="561"/>
      <c r="F2640" s="1646"/>
      <c r="G2640" s="1531"/>
      <c r="H2640" s="948"/>
      <c r="I2640" s="86"/>
    </row>
    <row r="2641" spans="1:9" s="77" customFormat="1" ht="26.4">
      <c r="A2641" s="87"/>
      <c r="B2641" s="1676" t="s">
        <v>144</v>
      </c>
      <c r="C2641" s="1173">
        <v>3665</v>
      </c>
      <c r="D2641" s="1175">
        <v>0</v>
      </c>
      <c r="E2641" s="561"/>
      <c r="F2641" s="1646"/>
      <c r="G2641" s="1531"/>
      <c r="H2641" s="948"/>
      <c r="I2641" s="86"/>
    </row>
    <row r="2642" spans="1:9" s="77" customFormat="1" ht="39.6">
      <c r="A2642" s="87"/>
      <c r="B2642" s="1676" t="s">
        <v>145</v>
      </c>
      <c r="C2642" s="1173">
        <v>3665</v>
      </c>
      <c r="D2642" s="1174"/>
      <c r="E2642" s="561"/>
      <c r="F2642" s="1646"/>
      <c r="G2642" s="1531"/>
      <c r="H2642" s="948"/>
      <c r="I2642" s="86"/>
    </row>
    <row r="2643" spans="1:9" s="77" customFormat="1" ht="26.4">
      <c r="A2643" s="87"/>
      <c r="B2643" s="1802" t="s">
        <v>146</v>
      </c>
      <c r="C2643" s="1180">
        <v>4528043</v>
      </c>
      <c r="D2643" s="1181">
        <v>-1459707</v>
      </c>
      <c r="E2643" s="561"/>
      <c r="F2643" s="1646"/>
      <c r="G2643" s="1531"/>
      <c r="H2643" s="948"/>
      <c r="I2643" s="86"/>
    </row>
    <row r="2644" spans="1:9" s="77" customFormat="1" ht="52.8">
      <c r="A2644" s="87"/>
      <c r="B2644" s="1812" t="s">
        <v>147</v>
      </c>
      <c r="C2644" s="1180">
        <v>1280585</v>
      </c>
      <c r="D2644" s="1181">
        <v>-954757</v>
      </c>
      <c r="E2644" s="561"/>
      <c r="F2644" s="1646"/>
      <c r="G2644" s="1531"/>
      <c r="H2644" s="948"/>
      <c r="I2644" s="86"/>
    </row>
    <row r="2645" spans="1:9" s="77" customFormat="1" ht="39.6">
      <c r="A2645" s="87"/>
      <c r="B2645" s="1812" t="s">
        <v>156</v>
      </c>
      <c r="C2645" s="1183">
        <v>3247458</v>
      </c>
      <c r="D2645" s="1174">
        <v>-504950</v>
      </c>
      <c r="E2645" s="561"/>
      <c r="F2645" s="1646"/>
      <c r="G2645" s="1531"/>
      <c r="H2645" s="948"/>
      <c r="I2645" s="86"/>
    </row>
    <row r="2646" spans="1:9" s="77" customFormat="1">
      <c r="A2646" s="87"/>
      <c r="B2646" s="1809" t="s">
        <v>61</v>
      </c>
      <c r="C2646" s="1186">
        <v>-5600000</v>
      </c>
      <c r="D2646" s="326">
        <v>0</v>
      </c>
      <c r="E2646" s="561"/>
      <c r="F2646" s="1646"/>
      <c r="G2646" s="1531"/>
      <c r="H2646" s="948"/>
      <c r="I2646" s="86"/>
    </row>
    <row r="2647" spans="1:9" s="77" customFormat="1">
      <c r="A2647" s="87"/>
      <c r="B2647" s="1809" t="s">
        <v>23</v>
      </c>
      <c r="C2647" s="1186">
        <v>5600000</v>
      </c>
      <c r="D2647" s="1174"/>
      <c r="E2647" s="561"/>
      <c r="F2647" s="1646"/>
      <c r="G2647" s="1531"/>
      <c r="H2647" s="948"/>
      <c r="I2647" s="86"/>
    </row>
    <row r="2648" spans="1:9" s="77" customFormat="1">
      <c r="A2648" s="87"/>
      <c r="B2648" s="1809" t="s">
        <v>24</v>
      </c>
      <c r="C2648" s="1186">
        <v>5600000</v>
      </c>
      <c r="D2648" s="1174"/>
      <c r="E2648" s="561"/>
      <c r="F2648" s="1646"/>
      <c r="G2648" s="1531"/>
      <c r="H2648" s="948"/>
      <c r="I2648" s="86"/>
    </row>
    <row r="2649" spans="1:9" s="77" customFormat="1" ht="27" thickBot="1">
      <c r="A2649" s="87"/>
      <c r="B2649" s="1816" t="s">
        <v>157</v>
      </c>
      <c r="C2649" s="1822">
        <v>5600000</v>
      </c>
      <c r="D2649" s="1823"/>
      <c r="E2649" s="561"/>
      <c r="F2649" s="1646"/>
      <c r="G2649" s="1531"/>
      <c r="H2649" s="948"/>
      <c r="I2649" s="86"/>
    </row>
    <row r="2650" spans="1:9" s="77" customFormat="1" ht="147" customHeight="1" thickBot="1">
      <c r="A2650" s="87"/>
      <c r="B2650" s="3723" t="s">
        <v>496</v>
      </c>
      <c r="C2650" s="3724"/>
      <c r="D2650" s="3725"/>
      <c r="E2650" s="561"/>
      <c r="F2650" s="1531"/>
      <c r="G2650" s="1531"/>
      <c r="H2650" s="948"/>
      <c r="I2650" s="86"/>
    </row>
    <row r="2651" spans="1:9" s="77" customFormat="1">
      <c r="A2651" s="1957"/>
      <c r="B2651" s="561"/>
      <c r="C2651" s="561"/>
      <c r="D2651" s="561"/>
      <c r="E2651" s="561"/>
      <c r="F2651" s="1531"/>
      <c r="G2651" s="1531"/>
      <c r="H2651" s="948"/>
      <c r="I2651" s="86"/>
    </row>
    <row r="2652" spans="1:9" s="77" customFormat="1">
      <c r="A2652" s="252"/>
      <c r="B2652" s="3775" t="s">
        <v>399</v>
      </c>
      <c r="C2652" s="3775"/>
      <c r="D2652" s="3775"/>
      <c r="E2652" s="561"/>
      <c r="F2652" s="1531"/>
      <c r="G2652" s="1531"/>
      <c r="H2652" s="948"/>
      <c r="I2652" s="86"/>
    </row>
    <row r="2653" spans="1:9" s="77" customFormat="1" ht="13.8" thickBot="1">
      <c r="A2653" s="252"/>
      <c r="B2653" s="561"/>
      <c r="C2653" s="561"/>
      <c r="D2653" s="561"/>
      <c r="E2653" s="561"/>
      <c r="F2653" s="1531"/>
      <c r="G2653" s="1531"/>
      <c r="H2653" s="948"/>
      <c r="I2653" s="86"/>
    </row>
    <row r="2654" spans="1:9" s="77" customFormat="1">
      <c r="A2654" s="252">
        <f>A2598</f>
        <v>102</v>
      </c>
      <c r="B2654" s="466" t="s">
        <v>149</v>
      </c>
      <c r="C2654" s="201"/>
      <c r="D2654" s="202"/>
      <c r="E2654" s="561"/>
      <c r="F2654" s="1531"/>
      <c r="G2654" s="1531"/>
      <c r="H2654" s="75" t="s">
        <v>33</v>
      </c>
      <c r="I2654" s="86"/>
    </row>
    <row r="2655" spans="1:9" s="77" customFormat="1">
      <c r="A2655" s="87"/>
      <c r="B2655" s="163" t="s">
        <v>82</v>
      </c>
      <c r="C2655" s="607"/>
      <c r="D2655" s="193"/>
      <c r="E2655" s="561"/>
      <c r="F2655" s="1531"/>
      <c r="G2655" s="1531"/>
      <c r="H2655" s="948"/>
      <c r="I2655" s="86"/>
    </row>
    <row r="2656" spans="1:9" s="77" customFormat="1" ht="26.4">
      <c r="A2656" s="87"/>
      <c r="B2656" s="393" t="s">
        <v>86</v>
      </c>
      <c r="C2656" s="682"/>
      <c r="D2656" s="226"/>
      <c r="E2656" s="561"/>
      <c r="F2656" s="1531"/>
      <c r="G2656" s="1531"/>
      <c r="H2656" s="948"/>
      <c r="I2656" s="86"/>
    </row>
    <row r="2657" spans="1:9" s="77" customFormat="1">
      <c r="A2657" s="87"/>
      <c r="B2657" s="164" t="s">
        <v>87</v>
      </c>
      <c r="C2657" s="698"/>
      <c r="D2657" s="259"/>
      <c r="E2657" s="561"/>
      <c r="F2657" s="1531"/>
      <c r="G2657" s="1531"/>
      <c r="H2657" s="948"/>
      <c r="I2657" s="86"/>
    </row>
    <row r="2658" spans="1:9" s="77" customFormat="1">
      <c r="A2658" s="87"/>
      <c r="B2658" s="1154" t="s">
        <v>4</v>
      </c>
      <c r="C2658" s="984">
        <v>92941575</v>
      </c>
      <c r="D2658" s="337">
        <v>0</v>
      </c>
      <c r="E2658" s="561"/>
      <c r="F2658" s="1646"/>
      <c r="G2658" s="1531"/>
      <c r="H2658" s="948"/>
      <c r="I2658" s="86"/>
    </row>
    <row r="2659" spans="1:9" s="77" customFormat="1">
      <c r="A2659" s="87"/>
      <c r="B2659" s="699" t="s">
        <v>5</v>
      </c>
      <c r="C2659" s="995">
        <v>7114</v>
      </c>
      <c r="D2659" s="165"/>
      <c r="E2659" s="561"/>
      <c r="F2659" s="1646"/>
      <c r="G2659" s="1531"/>
      <c r="H2659" s="948"/>
      <c r="I2659" s="86"/>
    </row>
    <row r="2660" spans="1:9" s="77" customFormat="1">
      <c r="A2660" s="87"/>
      <c r="B2660" s="1192" t="s">
        <v>65</v>
      </c>
      <c r="C2660" s="1649">
        <v>850233</v>
      </c>
      <c r="D2660" s="165"/>
      <c r="E2660" s="561"/>
      <c r="F2660" s="1646"/>
      <c r="G2660" s="1531"/>
      <c r="H2660" s="948"/>
      <c r="I2660" s="86"/>
    </row>
    <row r="2661" spans="1:9" s="77" customFormat="1">
      <c r="A2661" s="87"/>
      <c r="B2661" s="1192" t="s">
        <v>6</v>
      </c>
      <c r="C2661" s="1649">
        <v>414908</v>
      </c>
      <c r="D2661" s="165"/>
      <c r="E2661" s="561"/>
      <c r="F2661" s="1646"/>
      <c r="G2661" s="1531"/>
      <c r="H2661" s="948"/>
      <c r="I2661" s="86"/>
    </row>
    <row r="2662" spans="1:9" s="77" customFormat="1">
      <c r="A2662" s="87"/>
      <c r="B2662" s="1154" t="s">
        <v>7</v>
      </c>
      <c r="C2662" s="1649">
        <v>1186970</v>
      </c>
      <c r="D2662" s="753">
        <v>0</v>
      </c>
      <c r="E2662" s="561"/>
      <c r="F2662" s="1646"/>
      <c r="G2662" s="1531"/>
      <c r="H2662" s="948"/>
      <c r="I2662" s="86"/>
    </row>
    <row r="2663" spans="1:9" s="77" customFormat="1">
      <c r="A2663" s="87"/>
      <c r="B2663" s="1192" t="s">
        <v>8</v>
      </c>
      <c r="C2663" s="1649">
        <v>49208</v>
      </c>
      <c r="D2663" s="165"/>
      <c r="E2663" s="561"/>
      <c r="F2663" s="1646"/>
      <c r="G2663" s="1531"/>
      <c r="H2663" s="948"/>
      <c r="I2663" s="86"/>
    </row>
    <row r="2664" spans="1:9" s="77" customFormat="1">
      <c r="A2664" s="87"/>
      <c r="B2664" s="184" t="s">
        <v>9</v>
      </c>
      <c r="C2664" s="1649">
        <v>49208</v>
      </c>
      <c r="D2664" s="165"/>
      <c r="E2664" s="561"/>
      <c r="F2664" s="1646"/>
      <c r="G2664" s="1531"/>
      <c r="H2664" s="948"/>
      <c r="I2664" s="86"/>
    </row>
    <row r="2665" spans="1:9" s="77" customFormat="1" ht="26.4">
      <c r="A2665" s="87"/>
      <c r="B2665" s="184" t="s">
        <v>57</v>
      </c>
      <c r="C2665" s="1649">
        <v>49208</v>
      </c>
      <c r="D2665" s="165"/>
      <c r="E2665" s="561"/>
      <c r="F2665" s="1646"/>
      <c r="G2665" s="1531"/>
      <c r="H2665" s="948"/>
      <c r="I2665" s="86"/>
    </row>
    <row r="2666" spans="1:9" s="77" customFormat="1" ht="26.4">
      <c r="A2666" s="1957"/>
      <c r="B2666" s="184" t="s">
        <v>96</v>
      </c>
      <c r="C2666" s="1649">
        <v>10704</v>
      </c>
      <c r="D2666" s="165"/>
      <c r="E2666" s="561"/>
      <c r="F2666" s="1646"/>
      <c r="G2666" s="1531"/>
      <c r="H2666" s="948"/>
      <c r="I2666" s="86"/>
    </row>
    <row r="2667" spans="1:9" s="77" customFormat="1" ht="26.4">
      <c r="A2667" s="87"/>
      <c r="B2667" s="184" t="s">
        <v>126</v>
      </c>
      <c r="C2667" s="1649">
        <v>38504</v>
      </c>
      <c r="D2667" s="165"/>
      <c r="E2667" s="561"/>
      <c r="F2667" s="1646"/>
      <c r="G2667" s="1531"/>
      <c r="H2667" s="948"/>
      <c r="I2667" s="86"/>
    </row>
    <row r="2668" spans="1:9" s="77" customFormat="1" ht="26.4">
      <c r="A2668" s="87"/>
      <c r="B2668" s="184" t="s">
        <v>71</v>
      </c>
      <c r="C2668" s="1649">
        <v>1137762</v>
      </c>
      <c r="D2668" s="753">
        <v>0</v>
      </c>
      <c r="E2668" s="561"/>
      <c r="F2668" s="1646"/>
      <c r="G2668" s="1531"/>
      <c r="H2668" s="948"/>
      <c r="I2668" s="86"/>
    </row>
    <row r="2669" spans="1:9" s="77" customFormat="1" ht="39.6">
      <c r="A2669" s="87"/>
      <c r="B2669" s="184" t="s">
        <v>72</v>
      </c>
      <c r="C2669" s="1649">
        <v>1137762</v>
      </c>
      <c r="D2669" s="753">
        <v>0</v>
      </c>
      <c r="E2669" s="561"/>
      <c r="F2669" s="1646"/>
      <c r="G2669" s="1531"/>
      <c r="H2669" s="948"/>
      <c r="I2669" s="86"/>
    </row>
    <row r="2670" spans="1:9" s="77" customFormat="1" ht="52.8">
      <c r="A2670" s="1957"/>
      <c r="B2670" s="184" t="s">
        <v>114</v>
      </c>
      <c r="C2670" s="1649">
        <v>959207</v>
      </c>
      <c r="D2670" s="326"/>
      <c r="E2670" s="561"/>
      <c r="F2670" s="1646"/>
      <c r="G2670" s="1531"/>
      <c r="H2670" s="948"/>
      <c r="I2670" s="86"/>
    </row>
    <row r="2671" spans="1:9" s="77" customFormat="1" ht="92.4">
      <c r="A2671" s="1957"/>
      <c r="B2671" s="184" t="s">
        <v>193</v>
      </c>
      <c r="C2671" s="1649">
        <v>178555</v>
      </c>
      <c r="D2671" s="165"/>
      <c r="E2671" s="561"/>
      <c r="F2671" s="1646"/>
      <c r="G2671" s="1531"/>
      <c r="H2671" s="948"/>
      <c r="I2671" s="86"/>
    </row>
    <row r="2672" spans="1:9" s="77" customFormat="1">
      <c r="A2672" s="1957"/>
      <c r="B2672" s="1648" t="s">
        <v>10</v>
      </c>
      <c r="C2672" s="1649">
        <v>90897258</v>
      </c>
      <c r="D2672" s="165">
        <v>0</v>
      </c>
      <c r="E2672" s="561"/>
      <c r="F2672" s="1646"/>
      <c r="G2672" s="1531"/>
      <c r="H2672" s="948"/>
      <c r="I2672" s="86"/>
    </row>
    <row r="2673" spans="1:9" s="77" customFormat="1" ht="26.4">
      <c r="A2673" s="1957"/>
      <c r="B2673" s="1192" t="s">
        <v>11</v>
      </c>
      <c r="C2673" s="1649">
        <v>72542199</v>
      </c>
      <c r="D2673" s="165"/>
      <c r="E2673" s="561"/>
      <c r="F2673" s="1646"/>
      <c r="G2673" s="1531"/>
      <c r="H2673" s="948"/>
      <c r="I2673" s="86"/>
    </row>
    <row r="2674" spans="1:9" s="77" customFormat="1" ht="26.4">
      <c r="A2674" s="1957"/>
      <c r="B2674" s="1192" t="s">
        <v>60</v>
      </c>
      <c r="C2674" s="1649">
        <v>18355059</v>
      </c>
      <c r="D2674" s="165"/>
      <c r="E2674" s="561"/>
      <c r="F2674" s="1646"/>
      <c r="G2674" s="1531"/>
      <c r="H2674" s="948"/>
      <c r="I2674" s="86"/>
    </row>
    <row r="2675" spans="1:9" s="77" customFormat="1">
      <c r="A2675" s="1957"/>
      <c r="B2675" s="1154" t="s">
        <v>28</v>
      </c>
      <c r="C2675" s="984">
        <v>99059924</v>
      </c>
      <c r="D2675" s="337">
        <v>0</v>
      </c>
      <c r="E2675" s="561"/>
      <c r="F2675" s="1646"/>
      <c r="G2675" s="1531"/>
      <c r="H2675" s="948"/>
      <c r="I2675" s="86"/>
    </row>
    <row r="2676" spans="1:9" s="77" customFormat="1">
      <c r="A2676" s="1957"/>
      <c r="B2676" s="1192" t="s">
        <v>2</v>
      </c>
      <c r="C2676" s="1649">
        <v>47995030</v>
      </c>
      <c r="D2676" s="753">
        <v>0</v>
      </c>
      <c r="E2676" s="561"/>
      <c r="F2676" s="1646"/>
      <c r="G2676" s="1531"/>
      <c r="H2676" s="948"/>
      <c r="I2676" s="86"/>
    </row>
    <row r="2677" spans="1:9" s="77" customFormat="1">
      <c r="A2677" s="1957"/>
      <c r="B2677" s="184" t="s">
        <v>12</v>
      </c>
      <c r="C2677" s="1649">
        <v>14121009</v>
      </c>
      <c r="D2677" s="753">
        <v>929533</v>
      </c>
      <c r="E2677" s="561"/>
      <c r="F2677" s="1646"/>
      <c r="G2677" s="1531"/>
      <c r="H2677" s="948"/>
      <c r="I2677" s="86"/>
    </row>
    <row r="2678" spans="1:9" s="77" customFormat="1">
      <c r="A2678" s="1957"/>
      <c r="B2678" s="185" t="s">
        <v>37</v>
      </c>
      <c r="C2678" s="1649">
        <v>7595783</v>
      </c>
      <c r="D2678" s="165">
        <v>91762</v>
      </c>
      <c r="E2678" s="561"/>
      <c r="F2678" s="1646"/>
      <c r="G2678" s="1531"/>
      <c r="H2678" s="948"/>
      <c r="I2678" s="86"/>
    </row>
    <row r="2679" spans="1:9" s="77" customFormat="1">
      <c r="A2679" s="1957"/>
      <c r="B2679" s="196" t="s">
        <v>35</v>
      </c>
      <c r="C2679" s="1649">
        <v>5986386</v>
      </c>
      <c r="D2679" s="165">
        <v>74252</v>
      </c>
      <c r="E2679" s="561"/>
      <c r="F2679" s="1646"/>
      <c r="G2679" s="1531"/>
      <c r="H2679" s="948"/>
      <c r="I2679" s="86"/>
    </row>
    <row r="2680" spans="1:9" s="77" customFormat="1">
      <c r="A2680" s="1957"/>
      <c r="B2680" s="184" t="s">
        <v>15</v>
      </c>
      <c r="C2680" s="1649">
        <v>6525226</v>
      </c>
      <c r="D2680" s="165">
        <v>837771</v>
      </c>
      <c r="E2680" s="561"/>
      <c r="F2680" s="1646"/>
      <c r="G2680" s="1531"/>
      <c r="H2680" s="948"/>
      <c r="I2680" s="86"/>
    </row>
    <row r="2681" spans="1:9" s="77" customFormat="1">
      <c r="A2681" s="1957"/>
      <c r="B2681" s="1648" t="s">
        <v>16</v>
      </c>
      <c r="C2681" s="1649">
        <v>13139470</v>
      </c>
      <c r="D2681" s="753">
        <v>530174</v>
      </c>
      <c r="E2681" s="561"/>
      <c r="F2681" s="1646"/>
      <c r="G2681" s="1531"/>
      <c r="H2681" s="948"/>
      <c r="I2681" s="86"/>
    </row>
    <row r="2682" spans="1:9" s="77" customFormat="1">
      <c r="A2682" s="1957"/>
      <c r="B2682" s="1192" t="s">
        <v>17</v>
      </c>
      <c r="C2682" s="1649">
        <v>12100774</v>
      </c>
      <c r="D2682" s="165">
        <v>92860</v>
      </c>
      <c r="E2682" s="561"/>
      <c r="F2682" s="1646"/>
      <c r="G2682" s="1531"/>
      <c r="H2682" s="948"/>
      <c r="I2682" s="86"/>
    </row>
    <row r="2683" spans="1:9" s="77" customFormat="1">
      <c r="A2683" s="1957"/>
      <c r="B2683" s="184" t="s">
        <v>93</v>
      </c>
      <c r="C2683" s="1649">
        <v>1038696</v>
      </c>
      <c r="D2683" s="165">
        <v>437314</v>
      </c>
      <c r="E2683" s="561"/>
      <c r="F2683" s="1646"/>
      <c r="G2683" s="1531"/>
      <c r="H2683" s="948"/>
      <c r="I2683" s="86"/>
    </row>
    <row r="2684" spans="1:9" s="77" customFormat="1" ht="26.4">
      <c r="A2684" s="1957"/>
      <c r="B2684" s="1648" t="s">
        <v>49</v>
      </c>
      <c r="C2684" s="1649">
        <v>225383</v>
      </c>
      <c r="D2684" s="753">
        <v>0</v>
      </c>
      <c r="E2684" s="561"/>
      <c r="F2684" s="1646"/>
      <c r="G2684" s="1531"/>
      <c r="H2684" s="948"/>
      <c r="I2684" s="86"/>
    </row>
    <row r="2685" spans="1:9" s="77" customFormat="1">
      <c r="A2685" s="1957"/>
      <c r="B2685" s="184" t="s">
        <v>38</v>
      </c>
      <c r="C2685" s="1649">
        <v>225383</v>
      </c>
      <c r="D2685" s="165"/>
      <c r="E2685" s="561"/>
      <c r="F2685" s="1646"/>
      <c r="G2685" s="1531"/>
      <c r="H2685" s="948"/>
      <c r="I2685" s="86"/>
    </row>
    <row r="2686" spans="1:9" s="77" customFormat="1">
      <c r="A2686" s="1957"/>
      <c r="B2686" s="1648" t="s">
        <v>19</v>
      </c>
      <c r="C2686" s="1649">
        <v>20509168</v>
      </c>
      <c r="D2686" s="753">
        <v>-1459707</v>
      </c>
      <c r="E2686" s="561"/>
      <c r="F2686" s="1646"/>
      <c r="G2686" s="1531"/>
      <c r="H2686" s="948"/>
      <c r="I2686" s="86"/>
    </row>
    <row r="2687" spans="1:9" s="77" customFormat="1">
      <c r="A2687" s="1957"/>
      <c r="B2687" s="1192" t="s">
        <v>84</v>
      </c>
      <c r="C2687" s="1649">
        <v>4756</v>
      </c>
      <c r="D2687" s="753">
        <v>0</v>
      </c>
      <c r="E2687" s="561"/>
      <c r="F2687" s="1646"/>
      <c r="G2687" s="1531"/>
      <c r="H2687" s="948"/>
      <c r="I2687" s="86"/>
    </row>
    <row r="2688" spans="1:9" s="77" customFormat="1" ht="26.4">
      <c r="A2688" s="1957"/>
      <c r="B2688" s="184" t="s">
        <v>85</v>
      </c>
      <c r="C2688" s="1649">
        <v>4756</v>
      </c>
      <c r="D2688" s="753">
        <v>0</v>
      </c>
      <c r="E2688" s="561"/>
      <c r="F2688" s="1646"/>
      <c r="G2688" s="1531"/>
      <c r="H2688" s="948"/>
      <c r="I2688" s="86"/>
    </row>
    <row r="2689" spans="1:9" s="77" customFormat="1" ht="39.6">
      <c r="A2689" s="1957"/>
      <c r="B2689" s="184" t="s">
        <v>148</v>
      </c>
      <c r="C2689" s="1649">
        <v>4756</v>
      </c>
      <c r="D2689" s="165"/>
      <c r="E2689" s="561"/>
      <c r="F2689" s="1646"/>
      <c r="G2689" s="1531"/>
      <c r="H2689" s="948"/>
      <c r="I2689" s="86"/>
    </row>
    <row r="2690" spans="1:9" s="77" customFormat="1" ht="26.4">
      <c r="A2690" s="1957"/>
      <c r="B2690" s="184" t="s">
        <v>51</v>
      </c>
      <c r="C2690" s="1649">
        <v>15426099</v>
      </c>
      <c r="D2690" s="753">
        <v>-1459707</v>
      </c>
      <c r="E2690" s="561"/>
      <c r="F2690" s="1646"/>
      <c r="G2690" s="1531"/>
      <c r="H2690" s="948"/>
      <c r="I2690" s="86"/>
    </row>
    <row r="2691" spans="1:9" s="77" customFormat="1" ht="52.8">
      <c r="A2691" s="1957"/>
      <c r="B2691" s="184" t="s">
        <v>67</v>
      </c>
      <c r="C2691" s="1649">
        <v>1745340</v>
      </c>
      <c r="D2691" s="165">
        <v>-954757</v>
      </c>
      <c r="E2691" s="561"/>
      <c r="F2691" s="1646"/>
      <c r="G2691" s="1531"/>
      <c r="H2691" s="948"/>
      <c r="I2691" s="86"/>
    </row>
    <row r="2692" spans="1:9" s="77" customFormat="1" ht="39.6">
      <c r="A2692" s="1957"/>
      <c r="B2692" s="184" t="s">
        <v>53</v>
      </c>
      <c r="C2692" s="1649">
        <v>13680759</v>
      </c>
      <c r="D2692" s="165">
        <v>-504950</v>
      </c>
      <c r="E2692" s="561"/>
      <c r="F2692" s="1646"/>
      <c r="G2692" s="1531"/>
      <c r="H2692" s="948"/>
      <c r="I2692" s="86"/>
    </row>
    <row r="2693" spans="1:9" s="77" customFormat="1" ht="26.4">
      <c r="A2693" s="1957"/>
      <c r="B2693" s="184" t="s">
        <v>79</v>
      </c>
      <c r="C2693" s="1649">
        <v>5078313</v>
      </c>
      <c r="D2693" s="165"/>
      <c r="E2693" s="561"/>
      <c r="F2693" s="1646"/>
      <c r="G2693" s="1531"/>
      <c r="H2693" s="948"/>
      <c r="I2693" s="86"/>
    </row>
    <row r="2694" spans="1:9" s="77" customFormat="1">
      <c r="A2694" s="1957"/>
      <c r="B2694" s="1648" t="s">
        <v>3</v>
      </c>
      <c r="C2694" s="1649">
        <v>51064894</v>
      </c>
      <c r="D2694" s="753"/>
      <c r="E2694" s="561"/>
      <c r="F2694" s="1646"/>
      <c r="G2694" s="1531"/>
      <c r="H2694" s="948"/>
      <c r="I2694" s="86"/>
    </row>
    <row r="2695" spans="1:9" s="77" customFormat="1">
      <c r="A2695" s="1957"/>
      <c r="B2695" s="1192" t="s">
        <v>20</v>
      </c>
      <c r="C2695" s="1649">
        <v>12802355</v>
      </c>
      <c r="D2695" s="165"/>
      <c r="E2695" s="561"/>
      <c r="F2695" s="1646"/>
      <c r="G2695" s="1531"/>
      <c r="H2695" s="948"/>
      <c r="I2695" s="86"/>
    </row>
    <row r="2696" spans="1:9" s="77" customFormat="1">
      <c r="A2696" s="1957"/>
      <c r="B2696" s="1648" t="s">
        <v>55</v>
      </c>
      <c r="C2696" s="1649">
        <v>38262539</v>
      </c>
      <c r="D2696" s="165"/>
      <c r="E2696" s="561"/>
      <c r="F2696" s="1646"/>
      <c r="G2696" s="1531"/>
      <c r="H2696" s="948"/>
      <c r="I2696" s="86"/>
    </row>
    <row r="2697" spans="1:9" s="77" customFormat="1" ht="26.4">
      <c r="A2697" s="1957"/>
      <c r="B2697" s="1192" t="s">
        <v>56</v>
      </c>
      <c r="C2697" s="1649">
        <v>24570885</v>
      </c>
      <c r="D2697" s="165"/>
      <c r="E2697" s="561"/>
      <c r="F2697" s="1646"/>
      <c r="G2697" s="1531"/>
      <c r="H2697" s="948"/>
      <c r="I2697" s="86"/>
    </row>
    <row r="2698" spans="1:9" s="77" customFormat="1" ht="39.6">
      <c r="A2698" s="1957"/>
      <c r="B2698" s="1192" t="s">
        <v>95</v>
      </c>
      <c r="C2698" s="1649">
        <v>24570885</v>
      </c>
      <c r="D2698" s="165"/>
      <c r="E2698" s="561"/>
      <c r="F2698" s="1646"/>
      <c r="G2698" s="1531"/>
      <c r="H2698" s="948"/>
      <c r="I2698" s="86"/>
    </row>
    <row r="2699" spans="1:9" s="77" customFormat="1" ht="26.4">
      <c r="A2699" s="1957"/>
      <c r="B2699" s="1192" t="s">
        <v>121</v>
      </c>
      <c r="C2699" s="1649">
        <v>13691654</v>
      </c>
      <c r="D2699" s="165"/>
      <c r="E2699" s="561"/>
      <c r="F2699" s="1646"/>
      <c r="G2699" s="1531"/>
      <c r="H2699" s="948"/>
      <c r="I2699" s="86"/>
    </row>
    <row r="2700" spans="1:9" s="77" customFormat="1">
      <c r="A2700" s="1957"/>
      <c r="B2700" s="1648" t="s">
        <v>61</v>
      </c>
      <c r="C2700" s="1649">
        <v>-6118349</v>
      </c>
      <c r="D2700" s="165"/>
      <c r="E2700" s="561"/>
      <c r="F2700" s="1646"/>
      <c r="G2700" s="1531"/>
      <c r="H2700" s="948"/>
      <c r="I2700" s="86"/>
    </row>
    <row r="2701" spans="1:9" s="77" customFormat="1">
      <c r="A2701" s="1957"/>
      <c r="B2701" s="1648" t="s">
        <v>23</v>
      </c>
      <c r="C2701" s="1649">
        <v>6118349</v>
      </c>
      <c r="D2701" s="165"/>
      <c r="E2701" s="561"/>
      <c r="F2701" s="1646"/>
      <c r="G2701" s="1531"/>
      <c r="H2701" s="948"/>
      <c r="I2701" s="86"/>
    </row>
    <row r="2702" spans="1:9" s="77" customFormat="1">
      <c r="A2702" s="1957"/>
      <c r="B2702" s="1648" t="s">
        <v>24</v>
      </c>
      <c r="C2702" s="1649">
        <v>6118349</v>
      </c>
      <c r="D2702" s="165"/>
      <c r="E2702" s="561"/>
      <c r="F2702" s="1646"/>
      <c r="G2702" s="1531"/>
      <c r="H2702" s="948"/>
      <c r="I2702" s="86"/>
    </row>
    <row r="2703" spans="1:9" s="77" customFormat="1" ht="27" thickBot="1">
      <c r="A2703" s="1957"/>
      <c r="B2703" s="1735" t="s">
        <v>25</v>
      </c>
      <c r="C2703" s="1736">
        <v>6118349</v>
      </c>
      <c r="D2703" s="998"/>
      <c r="E2703" s="561"/>
      <c r="F2703" s="1646"/>
      <c r="G2703" s="1531"/>
      <c r="H2703" s="948"/>
      <c r="I2703" s="86"/>
    </row>
    <row r="2704" spans="1:9" s="77" customFormat="1" ht="146.4" customHeight="1" thickBot="1">
      <c r="A2704" s="1957"/>
      <c r="B2704" s="3723" t="s">
        <v>496</v>
      </c>
      <c r="C2704" s="3724"/>
      <c r="D2704" s="3725"/>
      <c r="E2704" s="561"/>
      <c r="F2704" s="1531"/>
      <c r="G2704" s="1531"/>
      <c r="H2704" s="948"/>
      <c r="I2704" s="86"/>
    </row>
    <row r="2705" spans="1:9" s="77" customFormat="1">
      <c r="A2705" s="87"/>
      <c r="B2705" s="348"/>
      <c r="C2705" s="348"/>
      <c r="D2705" s="348"/>
      <c r="E2705" s="348"/>
      <c r="F2705" s="371"/>
      <c r="G2705" s="371"/>
      <c r="H2705" s="948"/>
      <c r="I2705" s="86"/>
    </row>
    <row r="2706" spans="1:9" s="77" customFormat="1">
      <c r="A2706" s="252"/>
      <c r="B2706" s="128" t="s">
        <v>187</v>
      </c>
      <c r="C2706" s="561"/>
      <c r="D2706" s="561"/>
      <c r="E2706" s="561"/>
      <c r="F2706" s="1531"/>
      <c r="G2706" s="1531"/>
      <c r="H2706" s="948"/>
      <c r="I2706" s="86"/>
    </row>
    <row r="2707" spans="1:9" s="77" customFormat="1" ht="13.8" thickBot="1">
      <c r="A2707" s="1957"/>
      <c r="B2707" s="561"/>
      <c r="C2707" s="561"/>
      <c r="D2707" s="561"/>
      <c r="E2707" s="561"/>
      <c r="F2707" s="1531"/>
      <c r="G2707" s="1531"/>
      <c r="H2707" s="948"/>
      <c r="I2707" s="86"/>
    </row>
    <row r="2708" spans="1:9" s="77" customFormat="1" ht="13.8">
      <c r="A2708" s="1967">
        <f>A2598+1</f>
        <v>103</v>
      </c>
      <c r="B2708" s="1714" t="s">
        <v>26</v>
      </c>
      <c r="C2708" s="191"/>
      <c r="D2708" s="192"/>
      <c r="E2708" s="456" t="s">
        <v>40</v>
      </c>
      <c r="F2708" s="201"/>
      <c r="G2708" s="202"/>
      <c r="H2708" s="75" t="s">
        <v>33</v>
      </c>
      <c r="I2708" s="86"/>
    </row>
    <row r="2709" spans="1:9" s="77" customFormat="1">
      <c r="A2709" s="1957"/>
      <c r="B2709" s="163" t="s">
        <v>22</v>
      </c>
      <c r="C2709" s="612"/>
      <c r="D2709" s="193"/>
      <c r="E2709" s="1244" t="s">
        <v>22</v>
      </c>
      <c r="F2709" s="612"/>
      <c r="G2709" s="193"/>
      <c r="H2709" s="948"/>
      <c r="I2709" s="86"/>
    </row>
    <row r="2710" spans="1:9" s="77" customFormat="1" ht="52.8">
      <c r="A2710" s="1957"/>
      <c r="B2710" s="320" t="s">
        <v>140</v>
      </c>
      <c r="C2710" s="1519"/>
      <c r="D2710" s="321"/>
      <c r="E2710" s="1654" t="s">
        <v>141</v>
      </c>
      <c r="F2710" s="1521"/>
      <c r="G2710" s="321"/>
      <c r="H2710" s="948"/>
      <c r="I2710" s="86"/>
    </row>
    <row r="2711" spans="1:9" s="77" customFormat="1">
      <c r="A2711" s="1957"/>
      <c r="B2711" s="1655" t="s">
        <v>4</v>
      </c>
      <c r="C2711" s="1170">
        <v>0</v>
      </c>
      <c r="D2711" s="1171">
        <v>0</v>
      </c>
      <c r="E2711" s="1656" t="s">
        <v>4</v>
      </c>
      <c r="F2711" s="1657">
        <v>0</v>
      </c>
      <c r="G2711" s="324">
        <v>41068</v>
      </c>
      <c r="H2711" s="948"/>
      <c r="I2711" s="86"/>
    </row>
    <row r="2712" spans="1:9" s="77" customFormat="1">
      <c r="A2712" s="1957"/>
      <c r="B2712" s="1766" t="s">
        <v>10</v>
      </c>
      <c r="C2712" s="1180">
        <v>0</v>
      </c>
      <c r="D2712" s="1181">
        <v>0</v>
      </c>
      <c r="E2712" s="1666" t="s">
        <v>7</v>
      </c>
      <c r="F2712" s="1660">
        <v>0</v>
      </c>
      <c r="G2712" s="323">
        <v>41068</v>
      </c>
      <c r="H2712" s="948"/>
      <c r="I2712" s="86"/>
    </row>
    <row r="2713" spans="1:9" s="77" customFormat="1" ht="26.4">
      <c r="A2713" s="1957"/>
      <c r="B2713" s="1669" t="s">
        <v>11</v>
      </c>
      <c r="C2713" s="1173"/>
      <c r="D2713" s="1174"/>
      <c r="E2713" s="1662" t="s">
        <v>8</v>
      </c>
      <c r="F2713" s="1660">
        <v>0</v>
      </c>
      <c r="G2713" s="323">
        <v>41068</v>
      </c>
      <c r="H2713" s="948"/>
      <c r="I2713" s="86"/>
    </row>
    <row r="2714" spans="1:9" s="77" customFormat="1" ht="28.5" customHeight="1">
      <c r="A2714" s="1957"/>
      <c r="B2714" s="1758" t="s">
        <v>28</v>
      </c>
      <c r="C2714" s="1170">
        <v>5600000</v>
      </c>
      <c r="D2714" s="1171">
        <v>0</v>
      </c>
      <c r="E2714" s="1663" t="s">
        <v>9</v>
      </c>
      <c r="F2714" s="1660">
        <v>0</v>
      </c>
      <c r="G2714" s="323">
        <v>41068</v>
      </c>
      <c r="H2714" s="948"/>
      <c r="I2714" s="86"/>
    </row>
    <row r="2715" spans="1:9" s="77" customFormat="1" ht="26.4">
      <c r="A2715" s="1957"/>
      <c r="B2715" s="1808" t="s">
        <v>2</v>
      </c>
      <c r="C2715" s="1180">
        <v>5600000</v>
      </c>
      <c r="D2715" s="1181">
        <v>0</v>
      </c>
      <c r="E2715" s="1663" t="s">
        <v>57</v>
      </c>
      <c r="F2715" s="1660">
        <v>0</v>
      </c>
      <c r="G2715" s="323">
        <v>41068</v>
      </c>
      <c r="H2715" s="948"/>
      <c r="I2715" s="86"/>
    </row>
    <row r="2716" spans="1:9" s="77" customFormat="1" ht="26.4">
      <c r="A2716" s="1957"/>
      <c r="B2716" s="1669" t="s">
        <v>12</v>
      </c>
      <c r="C2716" s="1173">
        <v>15367</v>
      </c>
      <c r="D2716" s="1175">
        <v>0</v>
      </c>
      <c r="E2716" s="1663" t="s">
        <v>126</v>
      </c>
      <c r="F2716" s="1660"/>
      <c r="G2716" s="323">
        <v>41068</v>
      </c>
      <c r="H2716" s="948"/>
      <c r="I2716" s="86"/>
    </row>
    <row r="2717" spans="1:9" s="77" customFormat="1" ht="30" customHeight="1">
      <c r="A2717" s="1957"/>
      <c r="B2717" s="1672" t="s">
        <v>37</v>
      </c>
      <c r="C2717" s="1173">
        <v>1138</v>
      </c>
      <c r="D2717" s="1174"/>
      <c r="E2717" s="1715" t="s">
        <v>1</v>
      </c>
      <c r="F2717" s="1657">
        <v>0</v>
      </c>
      <c r="G2717" s="324">
        <v>41068</v>
      </c>
      <c r="H2717" s="948"/>
      <c r="I2717" s="86"/>
    </row>
    <row r="2718" spans="1:9" s="77" customFormat="1">
      <c r="A2718" s="1957"/>
      <c r="B2718" s="496" t="s">
        <v>35</v>
      </c>
      <c r="C2718" s="1173">
        <v>918</v>
      </c>
      <c r="D2718" s="1174"/>
      <c r="E2718" s="1666" t="s">
        <v>2</v>
      </c>
      <c r="F2718" s="1660">
        <v>0</v>
      </c>
      <c r="G2718" s="323">
        <v>41068</v>
      </c>
      <c r="H2718" s="948"/>
      <c r="I2718" s="86"/>
    </row>
    <row r="2719" spans="1:9" s="77" customFormat="1">
      <c r="A2719" s="1957"/>
      <c r="B2719" s="1693" t="s">
        <v>15</v>
      </c>
      <c r="C2719" s="1173">
        <v>14229</v>
      </c>
      <c r="D2719" s="1174"/>
      <c r="E2719" s="1662" t="s">
        <v>12</v>
      </c>
      <c r="F2719" s="1660">
        <v>0</v>
      </c>
      <c r="G2719" s="323">
        <v>41068</v>
      </c>
      <c r="H2719" s="948"/>
      <c r="I2719" s="86"/>
    </row>
    <row r="2720" spans="1:9" s="77" customFormat="1">
      <c r="A2720" s="1957"/>
      <c r="B2720" s="1761" t="s">
        <v>16</v>
      </c>
      <c r="C2720" s="1180">
        <v>1038696</v>
      </c>
      <c r="D2720" s="1181">
        <v>0</v>
      </c>
      <c r="E2720" s="1716" t="s">
        <v>13</v>
      </c>
      <c r="F2720" s="733"/>
      <c r="G2720" s="323">
        <v>1349</v>
      </c>
      <c r="H2720" s="948"/>
      <c r="I2720" s="86"/>
    </row>
    <row r="2721" spans="1:9" s="77" customFormat="1">
      <c r="A2721" s="1957"/>
      <c r="B2721" s="1676" t="s">
        <v>17</v>
      </c>
      <c r="C2721" s="1173">
        <v>996010</v>
      </c>
      <c r="D2721" s="1174"/>
      <c r="E2721" s="1716" t="s">
        <v>14</v>
      </c>
      <c r="F2721" s="733"/>
      <c r="G2721" s="323">
        <v>1088</v>
      </c>
      <c r="H2721" s="948"/>
      <c r="I2721" s="86"/>
    </row>
    <row r="2722" spans="1:9" s="77" customFormat="1">
      <c r="A2722" s="1957"/>
      <c r="B2722" s="1693" t="s">
        <v>93</v>
      </c>
      <c r="C2722" s="1173">
        <v>42686</v>
      </c>
      <c r="D2722" s="1174"/>
      <c r="E2722" s="1824" t="s">
        <v>15</v>
      </c>
      <c r="F2722" s="733"/>
      <c r="G2722" s="140">
        <v>39719</v>
      </c>
      <c r="H2722" s="948"/>
      <c r="I2722" s="86"/>
    </row>
    <row r="2723" spans="1:9" s="77" customFormat="1" ht="26.4">
      <c r="A2723" s="1957"/>
      <c r="B2723" s="1763" t="s">
        <v>138</v>
      </c>
      <c r="C2723" s="1180">
        <v>14229</v>
      </c>
      <c r="D2723" s="1181">
        <v>0</v>
      </c>
      <c r="E2723" s="1677" t="s">
        <v>16</v>
      </c>
      <c r="F2723" s="733">
        <v>0</v>
      </c>
      <c r="G2723" s="140">
        <v>0</v>
      </c>
      <c r="H2723" s="948"/>
      <c r="I2723" s="86"/>
    </row>
    <row r="2724" spans="1:9" s="77" customFormat="1">
      <c r="A2724" s="1957"/>
      <c r="B2724" s="1676" t="s">
        <v>38</v>
      </c>
      <c r="C2724" s="1173">
        <v>14229</v>
      </c>
      <c r="D2724" s="1174"/>
      <c r="E2724" s="1824" t="s">
        <v>17</v>
      </c>
      <c r="F2724" s="733"/>
      <c r="G2724" s="140">
        <v>0</v>
      </c>
      <c r="H2724" s="948"/>
      <c r="I2724" s="86"/>
    </row>
    <row r="2725" spans="1:9" s="77" customFormat="1">
      <c r="A2725" s="1957"/>
      <c r="B2725" s="1763" t="s">
        <v>142</v>
      </c>
      <c r="C2725" s="1180">
        <v>4531708</v>
      </c>
      <c r="D2725" s="1181">
        <v>0</v>
      </c>
      <c r="E2725" s="1825"/>
      <c r="F2725" s="1389"/>
      <c r="G2725" s="219"/>
      <c r="H2725" s="948"/>
      <c r="I2725" s="86"/>
    </row>
    <row r="2726" spans="1:9" s="77" customFormat="1">
      <c r="A2726" s="1957"/>
      <c r="B2726" s="1767" t="s">
        <v>143</v>
      </c>
      <c r="C2726" s="1180">
        <v>3665</v>
      </c>
      <c r="D2726" s="1181">
        <v>41068</v>
      </c>
      <c r="E2726" s="1825"/>
      <c r="F2726" s="1389"/>
      <c r="G2726" s="219"/>
      <c r="H2726" s="948"/>
      <c r="I2726" s="86"/>
    </row>
    <row r="2727" spans="1:9" s="77" customFormat="1" ht="26.4">
      <c r="A2727" s="1957"/>
      <c r="B2727" s="1676" t="s">
        <v>144</v>
      </c>
      <c r="C2727" s="1173">
        <v>3665</v>
      </c>
      <c r="D2727" s="1175">
        <v>41068</v>
      </c>
      <c r="E2727" s="1825"/>
      <c r="F2727" s="1389"/>
      <c r="G2727" s="219"/>
      <c r="H2727" s="948"/>
      <c r="I2727" s="86"/>
    </row>
    <row r="2728" spans="1:9" s="77" customFormat="1" ht="39.6">
      <c r="A2728" s="1957"/>
      <c r="B2728" s="1676" t="s">
        <v>145</v>
      </c>
      <c r="C2728" s="1173">
        <v>3665</v>
      </c>
      <c r="D2728" s="1174">
        <v>41068</v>
      </c>
      <c r="E2728" s="1826"/>
      <c r="F2728" s="733"/>
      <c r="G2728" s="140"/>
      <c r="H2728" s="948"/>
      <c r="I2728" s="86"/>
    </row>
    <row r="2729" spans="1:9" s="77" customFormat="1" ht="26.4">
      <c r="A2729" s="1957"/>
      <c r="B2729" s="1802" t="s">
        <v>146</v>
      </c>
      <c r="C2729" s="1180">
        <v>4528043</v>
      </c>
      <c r="D2729" s="1181">
        <v>-41068</v>
      </c>
      <c r="E2729" s="1826"/>
      <c r="F2729" s="733"/>
      <c r="G2729" s="140"/>
      <c r="H2729" s="948"/>
      <c r="I2729" s="86"/>
    </row>
    <row r="2730" spans="1:9" s="77" customFormat="1" ht="52.8">
      <c r="A2730" s="1957"/>
      <c r="B2730" s="1802" t="s">
        <v>147</v>
      </c>
      <c r="C2730" s="1180">
        <v>1280585</v>
      </c>
      <c r="D2730" s="1181">
        <v>-41068</v>
      </c>
      <c r="E2730" s="1826"/>
      <c r="F2730" s="733"/>
      <c r="G2730" s="140"/>
      <c r="H2730" s="948"/>
      <c r="I2730" s="86"/>
    </row>
    <row r="2731" spans="1:9" s="77" customFormat="1" ht="39.6">
      <c r="A2731" s="1957"/>
      <c r="B2731" s="1802" t="s">
        <v>156</v>
      </c>
      <c r="C2731" s="1183">
        <v>3247458</v>
      </c>
      <c r="D2731" s="1174"/>
      <c r="E2731" s="1826"/>
      <c r="F2731" s="733"/>
      <c r="G2731" s="140"/>
      <c r="H2731" s="948"/>
      <c r="I2731" s="86"/>
    </row>
    <row r="2732" spans="1:9" s="77" customFormat="1">
      <c r="A2732" s="1957"/>
      <c r="B2732" s="1809" t="s">
        <v>61</v>
      </c>
      <c r="C2732" s="1186">
        <v>-5600000</v>
      </c>
      <c r="D2732" s="1174"/>
      <c r="E2732" s="1826"/>
      <c r="F2732" s="733"/>
      <c r="G2732" s="140"/>
      <c r="H2732" s="948"/>
      <c r="I2732" s="86"/>
    </row>
    <row r="2733" spans="1:9" s="77" customFormat="1">
      <c r="A2733" s="1957"/>
      <c r="B2733" s="1809" t="s">
        <v>23</v>
      </c>
      <c r="C2733" s="1186">
        <v>5600000</v>
      </c>
      <c r="D2733" s="1174"/>
      <c r="E2733" s="1827"/>
      <c r="F2733" s="731"/>
      <c r="G2733" s="141"/>
      <c r="H2733" s="948"/>
      <c r="I2733" s="86"/>
    </row>
    <row r="2734" spans="1:9" s="77" customFormat="1">
      <c r="A2734" s="1957"/>
      <c r="B2734" s="1809" t="s">
        <v>24</v>
      </c>
      <c r="C2734" s="1186">
        <v>5600000</v>
      </c>
      <c r="D2734" s="1174"/>
      <c r="E2734" s="1827"/>
      <c r="F2734" s="733"/>
      <c r="G2734" s="140"/>
      <c r="H2734" s="948"/>
      <c r="I2734" s="86"/>
    </row>
    <row r="2735" spans="1:9" s="77" customFormat="1" ht="26.4">
      <c r="A2735" s="1957"/>
      <c r="B2735" s="1811" t="s">
        <v>157</v>
      </c>
      <c r="C2735" s="1801">
        <v>5600000</v>
      </c>
      <c r="D2735" s="1821"/>
      <c r="E2735" s="1826"/>
      <c r="F2735" s="733"/>
      <c r="G2735" s="140"/>
      <c r="H2735" s="948"/>
      <c r="I2735" s="86"/>
    </row>
    <row r="2736" spans="1:9" s="77" customFormat="1">
      <c r="A2736" s="1957"/>
      <c r="B2736" s="163" t="s">
        <v>54</v>
      </c>
      <c r="C2736" s="610"/>
      <c r="D2736" s="227"/>
      <c r="E2736" s="1244" t="s">
        <v>54</v>
      </c>
      <c r="F2736" s="610"/>
      <c r="G2736" s="227"/>
      <c r="H2736" s="948"/>
      <c r="I2736" s="86"/>
    </row>
    <row r="2737" spans="1:9" s="77" customFormat="1">
      <c r="A2737" s="1957"/>
      <c r="B2737" s="384" t="s">
        <v>493</v>
      </c>
      <c r="C2737" s="613"/>
      <c r="D2737" s="151"/>
      <c r="E2737" s="1828" t="s">
        <v>201</v>
      </c>
      <c r="F2737" s="610"/>
      <c r="G2737" s="227"/>
      <c r="H2737" s="948"/>
      <c r="I2737" s="86"/>
    </row>
    <row r="2738" spans="1:9" s="77" customFormat="1" ht="39.6">
      <c r="A2738" s="1957"/>
      <c r="B2738" s="1806" t="s">
        <v>322</v>
      </c>
      <c r="C2738" s="613"/>
      <c r="D2738" s="151"/>
      <c r="E2738" s="1829" t="s">
        <v>327</v>
      </c>
      <c r="F2738" s="610"/>
      <c r="G2738" s="227"/>
      <c r="H2738" s="3257"/>
      <c r="I2738" s="86"/>
    </row>
    <row r="2739" spans="1:9" s="77" customFormat="1" ht="17.399999999999999">
      <c r="A2739" s="1957"/>
      <c r="B2739" s="434" t="s">
        <v>87</v>
      </c>
      <c r="C2739" s="1506"/>
      <c r="D2739" s="340"/>
      <c r="E2739" s="1830" t="s">
        <v>87</v>
      </c>
      <c r="F2739" s="610"/>
      <c r="G2739" s="227"/>
      <c r="H2739" s="1831"/>
      <c r="I2739" s="86"/>
    </row>
    <row r="2740" spans="1:9" s="77" customFormat="1">
      <c r="A2740" s="1957"/>
      <c r="B2740" s="1655" t="s">
        <v>4</v>
      </c>
      <c r="C2740" s="1170">
        <v>0</v>
      </c>
      <c r="D2740" s="1171">
        <v>0</v>
      </c>
      <c r="E2740" s="1715" t="s">
        <v>4</v>
      </c>
      <c r="F2740" s="1657">
        <v>0</v>
      </c>
      <c r="G2740" s="324">
        <v>41068</v>
      </c>
      <c r="H2740" s="948"/>
      <c r="I2740" s="86"/>
    </row>
    <row r="2741" spans="1:9" s="77" customFormat="1">
      <c r="A2741" s="1957"/>
      <c r="B2741" s="694" t="s">
        <v>65</v>
      </c>
      <c r="C2741" s="1180">
        <v>0</v>
      </c>
      <c r="D2741" s="1181"/>
      <c r="E2741" s="1715" t="s">
        <v>7</v>
      </c>
      <c r="F2741" s="1660">
        <v>0</v>
      </c>
      <c r="G2741" s="323">
        <v>41068</v>
      </c>
      <c r="H2741" s="948"/>
      <c r="I2741" s="86"/>
    </row>
    <row r="2742" spans="1:9" s="77" customFormat="1">
      <c r="A2742" s="1957"/>
      <c r="B2742" s="1766" t="s">
        <v>10</v>
      </c>
      <c r="C2742" s="1180">
        <v>0</v>
      </c>
      <c r="D2742" s="1181">
        <v>0</v>
      </c>
      <c r="E2742" s="1662" t="s">
        <v>8</v>
      </c>
      <c r="F2742" s="1660">
        <v>0</v>
      </c>
      <c r="G2742" s="323">
        <v>41068</v>
      </c>
      <c r="H2742" s="948"/>
      <c r="I2742" s="86"/>
    </row>
    <row r="2743" spans="1:9" s="77" customFormat="1" ht="26.4">
      <c r="A2743" s="1957"/>
      <c r="B2743" s="1669" t="s">
        <v>11</v>
      </c>
      <c r="C2743" s="1173"/>
      <c r="D2743" s="1174"/>
      <c r="E2743" s="1716" t="s">
        <v>9</v>
      </c>
      <c r="F2743" s="1660">
        <v>0</v>
      </c>
      <c r="G2743" s="323">
        <v>41068</v>
      </c>
      <c r="H2743" s="948"/>
      <c r="I2743" s="86"/>
    </row>
    <row r="2744" spans="1:9" s="77" customFormat="1" ht="26.4">
      <c r="A2744" s="1957"/>
      <c r="B2744" s="1758" t="s">
        <v>28</v>
      </c>
      <c r="C2744" s="1170">
        <v>5600000</v>
      </c>
      <c r="D2744" s="1171">
        <v>0</v>
      </c>
      <c r="E2744" s="1716" t="s">
        <v>57</v>
      </c>
      <c r="F2744" s="1660">
        <v>0</v>
      </c>
      <c r="G2744" s="323">
        <v>41068</v>
      </c>
      <c r="H2744" s="948"/>
      <c r="I2744" s="86"/>
    </row>
    <row r="2745" spans="1:9" s="77" customFormat="1" ht="26.4">
      <c r="A2745" s="1957"/>
      <c r="B2745" s="1832" t="s">
        <v>2</v>
      </c>
      <c r="C2745" s="1180">
        <v>5600000</v>
      </c>
      <c r="D2745" s="1181">
        <v>0</v>
      </c>
      <c r="E2745" s="1716" t="s">
        <v>126</v>
      </c>
      <c r="F2745" s="1660"/>
      <c r="G2745" s="323">
        <v>41068</v>
      </c>
      <c r="H2745" s="948"/>
      <c r="I2745" s="86"/>
    </row>
    <row r="2746" spans="1:9" s="77" customFormat="1">
      <c r="A2746" s="1957"/>
      <c r="B2746" s="1689" t="s">
        <v>12</v>
      </c>
      <c r="C2746" s="1173">
        <v>15367</v>
      </c>
      <c r="D2746" s="1175">
        <v>0</v>
      </c>
      <c r="E2746" s="1715" t="s">
        <v>1</v>
      </c>
      <c r="F2746" s="1657">
        <v>0</v>
      </c>
      <c r="G2746" s="324">
        <v>41068</v>
      </c>
      <c r="H2746" s="948"/>
      <c r="I2746" s="86"/>
    </row>
    <row r="2747" spans="1:9" s="77" customFormat="1">
      <c r="A2747" s="1957"/>
      <c r="B2747" s="1672" t="s">
        <v>37</v>
      </c>
      <c r="C2747" s="1173">
        <v>1138</v>
      </c>
      <c r="D2747" s="1174"/>
      <c r="E2747" s="1662" t="s">
        <v>2</v>
      </c>
      <c r="F2747" s="1660">
        <v>0</v>
      </c>
      <c r="G2747" s="323">
        <v>41068</v>
      </c>
      <c r="H2747" s="948"/>
      <c r="I2747" s="86"/>
    </row>
    <row r="2748" spans="1:9" s="77" customFormat="1">
      <c r="A2748" s="1957"/>
      <c r="B2748" s="496" t="s">
        <v>35</v>
      </c>
      <c r="C2748" s="1173">
        <v>918</v>
      </c>
      <c r="D2748" s="1174"/>
      <c r="E2748" s="1716" t="s">
        <v>12</v>
      </c>
      <c r="F2748" s="1660">
        <v>0</v>
      </c>
      <c r="G2748" s="323">
        <v>41068</v>
      </c>
      <c r="H2748" s="948"/>
      <c r="I2748" s="86"/>
    </row>
    <row r="2749" spans="1:9" s="77" customFormat="1">
      <c r="A2749" s="1957"/>
      <c r="B2749" s="1693" t="s">
        <v>15</v>
      </c>
      <c r="C2749" s="1173">
        <v>14229</v>
      </c>
      <c r="D2749" s="1174"/>
      <c r="E2749" s="1716" t="s">
        <v>13</v>
      </c>
      <c r="F2749" s="733"/>
      <c r="G2749" s="323">
        <v>1349</v>
      </c>
      <c r="H2749" s="948"/>
      <c r="I2749" s="86"/>
    </row>
    <row r="2750" spans="1:9" s="77" customFormat="1">
      <c r="A2750" s="1957"/>
      <c r="B2750" s="1761" t="s">
        <v>16</v>
      </c>
      <c r="C2750" s="1180">
        <v>1038696</v>
      </c>
      <c r="D2750" s="1181">
        <v>0</v>
      </c>
      <c r="E2750" s="1716" t="s">
        <v>14</v>
      </c>
      <c r="F2750" s="733"/>
      <c r="G2750" s="323">
        <v>1088</v>
      </c>
      <c r="H2750" s="948"/>
      <c r="I2750" s="86"/>
    </row>
    <row r="2751" spans="1:9" s="77" customFormat="1">
      <c r="A2751" s="1957"/>
      <c r="B2751" s="1676" t="s">
        <v>17</v>
      </c>
      <c r="C2751" s="1173">
        <v>996010</v>
      </c>
      <c r="D2751" s="1174"/>
      <c r="E2751" s="647" t="s">
        <v>15</v>
      </c>
      <c r="F2751" s="733"/>
      <c r="G2751" s="140">
        <v>39719</v>
      </c>
      <c r="H2751" s="948"/>
      <c r="I2751" s="86"/>
    </row>
    <row r="2752" spans="1:9" s="77" customFormat="1">
      <c r="A2752" s="1957"/>
      <c r="B2752" s="1693" t="s">
        <v>93</v>
      </c>
      <c r="C2752" s="1173">
        <v>42686</v>
      </c>
      <c r="D2752" s="1174"/>
      <c r="E2752" s="1825"/>
      <c r="F2752" s="1389"/>
      <c r="G2752" s="219"/>
      <c r="H2752" s="948"/>
      <c r="I2752" s="86"/>
    </row>
    <row r="2753" spans="1:9" s="77" customFormat="1" ht="26.4">
      <c r="A2753" s="1957"/>
      <c r="B2753" s="1763" t="s">
        <v>138</v>
      </c>
      <c r="C2753" s="1180">
        <v>14229</v>
      </c>
      <c r="D2753" s="1181">
        <v>0</v>
      </c>
      <c r="E2753" s="1825"/>
      <c r="F2753" s="1389"/>
      <c r="G2753" s="219"/>
      <c r="H2753" s="948"/>
      <c r="I2753" s="86"/>
    </row>
    <row r="2754" spans="1:9" s="77" customFormat="1">
      <c r="A2754" s="1957"/>
      <c r="B2754" s="1676" t="s">
        <v>38</v>
      </c>
      <c r="C2754" s="1173">
        <v>14229</v>
      </c>
      <c r="D2754" s="1174"/>
      <c r="E2754" s="1825"/>
      <c r="F2754" s="1389"/>
      <c r="G2754" s="219"/>
      <c r="H2754" s="948"/>
      <c r="I2754" s="86"/>
    </row>
    <row r="2755" spans="1:9" s="77" customFormat="1">
      <c r="A2755" s="1957"/>
      <c r="B2755" s="1763" t="s">
        <v>142</v>
      </c>
      <c r="C2755" s="1180">
        <v>4531708</v>
      </c>
      <c r="D2755" s="1181">
        <v>0</v>
      </c>
      <c r="E2755" s="1825"/>
      <c r="F2755" s="1389"/>
      <c r="G2755" s="219"/>
      <c r="H2755" s="948"/>
      <c r="I2755" s="86"/>
    </row>
    <row r="2756" spans="1:9" s="77" customFormat="1">
      <c r="A2756" s="1957"/>
      <c r="B2756" s="1767" t="s">
        <v>143</v>
      </c>
      <c r="C2756" s="1180">
        <v>3665</v>
      </c>
      <c r="D2756" s="1181">
        <v>41068</v>
      </c>
      <c r="E2756" s="1677"/>
      <c r="F2756" s="733"/>
      <c r="G2756" s="140"/>
      <c r="H2756" s="948"/>
      <c r="I2756" s="86"/>
    </row>
    <row r="2757" spans="1:9" s="77" customFormat="1" ht="26.4">
      <c r="A2757" s="1957"/>
      <c r="B2757" s="1693" t="s">
        <v>144</v>
      </c>
      <c r="C2757" s="1173">
        <v>3665</v>
      </c>
      <c r="D2757" s="1175">
        <v>41068</v>
      </c>
      <c r="E2757" s="1824"/>
      <c r="F2757" s="733"/>
      <c r="G2757" s="140"/>
      <c r="H2757" s="948"/>
      <c r="I2757" s="86"/>
    </row>
    <row r="2758" spans="1:9" s="77" customFormat="1" ht="39.6">
      <c r="A2758" s="1957"/>
      <c r="B2758" s="1693" t="s">
        <v>145</v>
      </c>
      <c r="C2758" s="1173">
        <v>3665</v>
      </c>
      <c r="D2758" s="1174">
        <v>41068</v>
      </c>
      <c r="E2758" s="609"/>
      <c r="F2758" s="613"/>
      <c r="G2758" s="151"/>
      <c r="H2758" s="948"/>
      <c r="I2758" s="86"/>
    </row>
    <row r="2759" spans="1:9" s="77" customFormat="1" ht="26.4">
      <c r="A2759" s="1957"/>
      <c r="B2759" s="1812" t="s">
        <v>146</v>
      </c>
      <c r="C2759" s="1180">
        <v>4528043</v>
      </c>
      <c r="D2759" s="1181">
        <v>-41068</v>
      </c>
      <c r="E2759" s="609"/>
      <c r="F2759" s="613"/>
      <c r="G2759" s="151"/>
      <c r="H2759" s="948"/>
      <c r="I2759" s="86"/>
    </row>
    <row r="2760" spans="1:9" s="77" customFormat="1" ht="52.8">
      <c r="A2760" s="1957"/>
      <c r="B2760" s="1812" t="s">
        <v>147</v>
      </c>
      <c r="C2760" s="1180">
        <v>1280585</v>
      </c>
      <c r="D2760" s="1181">
        <v>-41068</v>
      </c>
      <c r="E2760" s="609"/>
      <c r="F2760" s="613"/>
      <c r="G2760" s="151"/>
      <c r="H2760" s="948"/>
      <c r="I2760" s="86"/>
    </row>
    <row r="2761" spans="1:9" s="77" customFormat="1" ht="39.6">
      <c r="A2761" s="1957"/>
      <c r="B2761" s="1812" t="s">
        <v>156</v>
      </c>
      <c r="C2761" s="1183">
        <v>3247458</v>
      </c>
      <c r="D2761" s="1174"/>
      <c r="E2761" s="609"/>
      <c r="F2761" s="613"/>
      <c r="G2761" s="151"/>
      <c r="H2761" s="948"/>
      <c r="I2761" s="86"/>
    </row>
    <row r="2762" spans="1:9" s="77" customFormat="1">
      <c r="A2762" s="1957"/>
      <c r="B2762" s="1809" t="s">
        <v>61</v>
      </c>
      <c r="C2762" s="1186">
        <v>-5600000</v>
      </c>
      <c r="D2762" s="1174"/>
      <c r="E2762" s="609"/>
      <c r="F2762" s="613"/>
      <c r="G2762" s="151"/>
      <c r="H2762" s="948"/>
      <c r="I2762" s="86"/>
    </row>
    <row r="2763" spans="1:9" s="77" customFormat="1">
      <c r="A2763" s="1957"/>
      <c r="B2763" s="1809" t="s">
        <v>23</v>
      </c>
      <c r="C2763" s="1186">
        <v>5600000</v>
      </c>
      <c r="D2763" s="1174"/>
      <c r="E2763" s="609"/>
      <c r="F2763" s="613"/>
      <c r="G2763" s="151"/>
      <c r="H2763" s="948"/>
      <c r="I2763" s="86"/>
    </row>
    <row r="2764" spans="1:9" s="77" customFormat="1">
      <c r="A2764" s="1957"/>
      <c r="B2764" s="1809" t="s">
        <v>24</v>
      </c>
      <c r="C2764" s="1186">
        <v>5600000</v>
      </c>
      <c r="D2764" s="1174"/>
      <c r="E2764" s="609"/>
      <c r="F2764" s="613"/>
      <c r="G2764" s="151"/>
      <c r="H2764" s="948"/>
      <c r="I2764" s="86"/>
    </row>
    <row r="2765" spans="1:9" s="77" customFormat="1" ht="27" thickBot="1">
      <c r="A2765" s="1957"/>
      <c r="B2765" s="1816" t="s">
        <v>157</v>
      </c>
      <c r="C2765" s="1822">
        <v>5600000</v>
      </c>
      <c r="D2765" s="1823"/>
      <c r="E2765" s="1833"/>
      <c r="F2765" s="256"/>
      <c r="G2765" s="1255"/>
      <c r="H2765" s="948"/>
      <c r="I2765" s="86"/>
    </row>
    <row r="2766" spans="1:9" s="77" customFormat="1" ht="41.25" customHeight="1" thickBot="1">
      <c r="A2766" s="87"/>
      <c r="B2766" s="3726" t="s">
        <v>497</v>
      </c>
      <c r="C2766" s="3727"/>
      <c r="D2766" s="3727"/>
      <c r="E2766" s="3727"/>
      <c r="F2766" s="3727"/>
      <c r="G2766" s="3728"/>
      <c r="H2766" s="948"/>
      <c r="I2766" s="86"/>
    </row>
    <row r="2767" spans="1:9" s="77" customFormat="1">
      <c r="A2767" s="3779"/>
      <c r="B2767" s="3779"/>
      <c r="C2767" s="3779"/>
      <c r="D2767" s="3779"/>
      <c r="E2767" s="3779"/>
      <c r="F2767" s="3779"/>
      <c r="G2767" s="3779"/>
      <c r="H2767" s="948"/>
      <c r="I2767" s="86"/>
    </row>
    <row r="2768" spans="1:9" s="77" customFormat="1">
      <c r="A2768" s="252"/>
      <c r="B2768" s="3790" t="s">
        <v>399</v>
      </c>
      <c r="C2768" s="3790"/>
      <c r="D2768" s="3790"/>
      <c r="E2768" s="561"/>
      <c r="F2768" s="1531"/>
      <c r="G2768" s="1531"/>
      <c r="H2768" s="948"/>
      <c r="I2768" s="86"/>
    </row>
    <row r="2769" spans="1:9" s="77" customFormat="1" ht="13.8" thickBot="1">
      <c r="A2769" s="1957"/>
      <c r="B2769" s="561"/>
      <c r="C2769" s="561"/>
      <c r="D2769" s="561"/>
      <c r="E2769" s="561"/>
      <c r="F2769" s="1531"/>
      <c r="G2769" s="1531"/>
      <c r="H2769" s="948"/>
      <c r="I2769" s="86"/>
    </row>
    <row r="2770" spans="1:9" s="77" customFormat="1">
      <c r="A2770" s="252">
        <f>A2708</f>
        <v>103</v>
      </c>
      <c r="B2770" s="466" t="s">
        <v>149</v>
      </c>
      <c r="C2770" s="201"/>
      <c r="D2770" s="202"/>
      <c r="E2770" s="452" t="s">
        <v>40</v>
      </c>
      <c r="F2770" s="201"/>
      <c r="G2770" s="202"/>
      <c r="H2770" s="75" t="s">
        <v>33</v>
      </c>
      <c r="I2770" s="86"/>
    </row>
    <row r="2771" spans="1:9" s="77" customFormat="1">
      <c r="A2771" s="87"/>
      <c r="B2771" s="163" t="s">
        <v>82</v>
      </c>
      <c r="C2771" s="225"/>
      <c r="D2771" s="213"/>
      <c r="E2771" s="163" t="s">
        <v>82</v>
      </c>
      <c r="F2771" s="225"/>
      <c r="G2771" s="213"/>
      <c r="H2771" s="948"/>
      <c r="I2771" s="86"/>
    </row>
    <row r="2772" spans="1:9" s="77" customFormat="1" ht="26.4">
      <c r="A2772" s="87"/>
      <c r="B2772" s="393" t="s">
        <v>86</v>
      </c>
      <c r="C2772" s="682"/>
      <c r="D2772" s="226"/>
      <c r="E2772" s="393" t="s">
        <v>86</v>
      </c>
      <c r="F2772" s="682"/>
      <c r="G2772" s="226"/>
      <c r="H2772" s="948"/>
      <c r="I2772" s="86"/>
    </row>
    <row r="2773" spans="1:9" s="77" customFormat="1">
      <c r="A2773" s="87"/>
      <c r="B2773" s="164" t="s">
        <v>87</v>
      </c>
      <c r="C2773" s="698"/>
      <c r="D2773" s="259"/>
      <c r="E2773" s="164" t="s">
        <v>87</v>
      </c>
      <c r="F2773" s="697"/>
      <c r="G2773" s="259"/>
      <c r="H2773" s="948"/>
      <c r="I2773" s="86"/>
    </row>
    <row r="2774" spans="1:9" s="77" customFormat="1">
      <c r="A2774" s="87"/>
      <c r="B2774" s="1154" t="s">
        <v>4</v>
      </c>
      <c r="C2774" s="984">
        <v>92941575</v>
      </c>
      <c r="D2774" s="984">
        <v>0</v>
      </c>
      <c r="E2774" s="1154" t="s">
        <v>4</v>
      </c>
      <c r="F2774" s="1569">
        <v>8871997</v>
      </c>
      <c r="G2774" s="1703">
        <v>41068</v>
      </c>
      <c r="H2774" s="948"/>
      <c r="I2774" s="86"/>
    </row>
    <row r="2775" spans="1:9" s="77" customFormat="1">
      <c r="A2775" s="87"/>
      <c r="B2775" s="699" t="s">
        <v>5</v>
      </c>
      <c r="C2775" s="995">
        <v>7114</v>
      </c>
      <c r="D2775" s="207"/>
      <c r="E2775" s="1705" t="s">
        <v>65</v>
      </c>
      <c r="F2775" s="1573">
        <v>1526835</v>
      </c>
      <c r="G2775" s="165"/>
      <c r="H2775" s="948"/>
      <c r="I2775" s="86"/>
    </row>
    <row r="2776" spans="1:9" s="77" customFormat="1">
      <c r="A2776" s="87"/>
      <c r="B2776" s="1192" t="s">
        <v>65</v>
      </c>
      <c r="C2776" s="1649">
        <v>850233</v>
      </c>
      <c r="D2776" s="165"/>
      <c r="E2776" s="1705" t="s">
        <v>6</v>
      </c>
      <c r="F2776" s="1573">
        <v>1356636</v>
      </c>
      <c r="G2776" s="165"/>
      <c r="H2776" s="948"/>
      <c r="I2776" s="86"/>
    </row>
    <row r="2777" spans="1:9" s="77" customFormat="1">
      <c r="A2777" s="87"/>
      <c r="B2777" s="1192" t="s">
        <v>6</v>
      </c>
      <c r="C2777" s="1649">
        <v>414908</v>
      </c>
      <c r="D2777" s="165"/>
      <c r="E2777" s="1819" t="s">
        <v>7</v>
      </c>
      <c r="F2777" s="1573">
        <v>14617</v>
      </c>
      <c r="G2777" s="1704">
        <v>41068</v>
      </c>
      <c r="H2777" s="948"/>
      <c r="I2777" s="86"/>
    </row>
    <row r="2778" spans="1:9" s="77" customFormat="1">
      <c r="A2778" s="87"/>
      <c r="B2778" s="1647" t="s">
        <v>7</v>
      </c>
      <c r="C2778" s="1649">
        <v>1186970</v>
      </c>
      <c r="D2778" s="1649">
        <v>0</v>
      </c>
      <c r="E2778" s="1192" t="s">
        <v>8</v>
      </c>
      <c r="F2778" s="1573">
        <v>14617</v>
      </c>
      <c r="G2778" s="1704">
        <v>41068</v>
      </c>
      <c r="H2778" s="948"/>
      <c r="I2778" s="86"/>
    </row>
    <row r="2779" spans="1:9" s="77" customFormat="1">
      <c r="A2779" s="87"/>
      <c r="B2779" s="1192" t="s">
        <v>8</v>
      </c>
      <c r="C2779" s="1649">
        <v>49208</v>
      </c>
      <c r="D2779" s="165"/>
      <c r="E2779" s="184" t="s">
        <v>9</v>
      </c>
      <c r="F2779" s="1573">
        <v>14617</v>
      </c>
      <c r="G2779" s="1704">
        <v>41068</v>
      </c>
      <c r="H2779" s="948"/>
      <c r="I2779" s="86"/>
    </row>
    <row r="2780" spans="1:9" s="77" customFormat="1" ht="26.4">
      <c r="A2780" s="87"/>
      <c r="B2780" s="184" t="s">
        <v>9</v>
      </c>
      <c r="C2780" s="1649">
        <v>49208</v>
      </c>
      <c r="D2780" s="165"/>
      <c r="E2780" s="184" t="s">
        <v>57</v>
      </c>
      <c r="F2780" s="1573">
        <v>14617</v>
      </c>
      <c r="G2780" s="1704">
        <v>41068</v>
      </c>
      <c r="H2780" s="948"/>
      <c r="I2780" s="86"/>
    </row>
    <row r="2781" spans="1:9" s="77" customFormat="1" ht="26.4">
      <c r="A2781" s="87"/>
      <c r="B2781" s="184" t="s">
        <v>57</v>
      </c>
      <c r="C2781" s="1649">
        <v>49208</v>
      </c>
      <c r="D2781" s="165"/>
      <c r="E2781" s="184" t="s">
        <v>96</v>
      </c>
      <c r="F2781" s="1573">
        <v>178</v>
      </c>
      <c r="G2781" s="165"/>
      <c r="H2781" s="948"/>
      <c r="I2781" s="86"/>
    </row>
    <row r="2782" spans="1:9" s="77" customFormat="1" ht="26.4">
      <c r="A2782" s="1957"/>
      <c r="B2782" s="184" t="s">
        <v>96</v>
      </c>
      <c r="C2782" s="1649">
        <v>10704</v>
      </c>
      <c r="D2782" s="165"/>
      <c r="E2782" s="1706" t="s">
        <v>126</v>
      </c>
      <c r="F2782" s="1573">
        <v>14439</v>
      </c>
      <c r="G2782" s="165">
        <v>41068</v>
      </c>
      <c r="H2782" s="948"/>
      <c r="I2782" s="86"/>
    </row>
    <row r="2783" spans="1:9" s="77" customFormat="1" ht="26.4">
      <c r="A2783" s="87"/>
      <c r="B2783" s="184" t="s">
        <v>126</v>
      </c>
      <c r="C2783" s="1649">
        <v>38504</v>
      </c>
      <c r="D2783" s="165"/>
      <c r="E2783" s="1653" t="s">
        <v>10</v>
      </c>
      <c r="F2783" s="1573">
        <v>7330545</v>
      </c>
      <c r="G2783" s="1704">
        <v>0</v>
      </c>
      <c r="H2783" s="948"/>
      <c r="I2783" s="86"/>
    </row>
    <row r="2784" spans="1:9" s="77" customFormat="1" ht="26.4">
      <c r="A2784" s="87"/>
      <c r="B2784" s="184" t="s">
        <v>71</v>
      </c>
      <c r="C2784" s="1649">
        <v>1137762</v>
      </c>
      <c r="D2784" s="1649">
        <v>0</v>
      </c>
      <c r="E2784" s="1705" t="s">
        <v>11</v>
      </c>
      <c r="F2784" s="1573">
        <v>7330545</v>
      </c>
      <c r="G2784" s="165"/>
      <c r="H2784" s="948"/>
      <c r="I2784" s="86"/>
    </row>
    <row r="2785" spans="1:9" s="77" customFormat="1" ht="39.6">
      <c r="A2785" s="87"/>
      <c r="B2785" s="184" t="s">
        <v>72</v>
      </c>
      <c r="C2785" s="1649">
        <v>1137762</v>
      </c>
      <c r="D2785" s="1649">
        <v>0</v>
      </c>
      <c r="E2785" s="1707" t="s">
        <v>28</v>
      </c>
      <c r="F2785" s="1569">
        <v>8871997</v>
      </c>
      <c r="G2785" s="1703">
        <v>41068</v>
      </c>
      <c r="H2785" s="948"/>
      <c r="I2785" s="86"/>
    </row>
    <row r="2786" spans="1:9" s="77" customFormat="1" ht="52.8">
      <c r="A2786" s="1957"/>
      <c r="B2786" s="184" t="s">
        <v>114</v>
      </c>
      <c r="C2786" s="1649">
        <v>959207</v>
      </c>
      <c r="D2786" s="326"/>
      <c r="E2786" s="1705" t="s">
        <v>2</v>
      </c>
      <c r="F2786" s="1573">
        <v>8215322</v>
      </c>
      <c r="G2786" s="1704">
        <v>41068</v>
      </c>
      <c r="H2786" s="948"/>
      <c r="I2786" s="86"/>
    </row>
    <row r="2787" spans="1:9" s="77" customFormat="1" ht="92.4">
      <c r="A2787" s="1957"/>
      <c r="B2787" s="184" t="s">
        <v>216</v>
      </c>
      <c r="C2787" s="1649"/>
      <c r="D2787" s="165"/>
      <c r="E2787" s="1706" t="s">
        <v>12</v>
      </c>
      <c r="F2787" s="1573">
        <v>1194512</v>
      </c>
      <c r="G2787" s="1704">
        <v>41068</v>
      </c>
      <c r="H2787" s="948"/>
      <c r="I2787" s="86"/>
    </row>
    <row r="2788" spans="1:9" s="77" customFormat="1" ht="92.4">
      <c r="A2788" s="1957"/>
      <c r="B2788" s="184" t="s">
        <v>193</v>
      </c>
      <c r="C2788" s="1649">
        <v>178555</v>
      </c>
      <c r="D2788" s="165"/>
      <c r="E2788" s="1708" t="s">
        <v>37</v>
      </c>
      <c r="F2788" s="1573">
        <v>435887</v>
      </c>
      <c r="G2788" s="1834">
        <v>1349</v>
      </c>
      <c r="H2788" s="948"/>
      <c r="I2788" s="86"/>
    </row>
    <row r="2789" spans="1:9" s="77" customFormat="1">
      <c r="A2789" s="1957"/>
      <c r="B2789" s="1648" t="s">
        <v>10</v>
      </c>
      <c r="C2789" s="1649">
        <v>90897258</v>
      </c>
      <c r="D2789" s="165">
        <v>0</v>
      </c>
      <c r="E2789" s="1734" t="s">
        <v>35</v>
      </c>
      <c r="F2789" s="1573">
        <v>351879</v>
      </c>
      <c r="G2789" s="1834">
        <v>1088</v>
      </c>
      <c r="H2789" s="948"/>
      <c r="I2789" s="86"/>
    </row>
    <row r="2790" spans="1:9" s="77" customFormat="1" ht="26.4">
      <c r="A2790" s="1957"/>
      <c r="B2790" s="1192" t="s">
        <v>11</v>
      </c>
      <c r="C2790" s="1649">
        <v>72542199</v>
      </c>
      <c r="D2790" s="165"/>
      <c r="E2790" s="1706" t="s">
        <v>15</v>
      </c>
      <c r="F2790" s="1573">
        <v>758625</v>
      </c>
      <c r="G2790" s="1835">
        <v>39719</v>
      </c>
      <c r="H2790" s="948"/>
      <c r="I2790" s="86"/>
    </row>
    <row r="2791" spans="1:9" s="77" customFormat="1" ht="26.4">
      <c r="A2791" s="1957"/>
      <c r="B2791" s="1192" t="s">
        <v>60</v>
      </c>
      <c r="C2791" s="1649">
        <v>18355059</v>
      </c>
      <c r="D2791" s="165"/>
      <c r="E2791" s="1653" t="s">
        <v>16</v>
      </c>
      <c r="F2791" s="1573">
        <v>5346173</v>
      </c>
      <c r="G2791" s="1704">
        <v>0</v>
      </c>
      <c r="H2791" s="948"/>
      <c r="I2791" s="86"/>
    </row>
    <row r="2792" spans="1:9" s="77" customFormat="1">
      <c r="A2792" s="1957"/>
      <c r="B2792" s="1154" t="s">
        <v>28</v>
      </c>
      <c r="C2792" s="984">
        <v>99059924</v>
      </c>
      <c r="D2792" s="984">
        <v>0</v>
      </c>
      <c r="E2792" s="1192" t="s">
        <v>17</v>
      </c>
      <c r="F2792" s="1573">
        <v>5346173</v>
      </c>
      <c r="G2792" s="165"/>
      <c r="H2792" s="948"/>
      <c r="I2792" s="86"/>
    </row>
    <row r="2793" spans="1:9" s="77" customFormat="1">
      <c r="A2793" s="1957"/>
      <c r="B2793" s="1705" t="s">
        <v>2</v>
      </c>
      <c r="C2793" s="1649">
        <v>47995030</v>
      </c>
      <c r="D2793" s="1649">
        <v>0</v>
      </c>
      <c r="E2793" s="1648" t="s">
        <v>19</v>
      </c>
      <c r="F2793" s="1573">
        <v>1674637</v>
      </c>
      <c r="G2793" s="1704">
        <v>0</v>
      </c>
      <c r="H2793" s="948"/>
      <c r="I2793" s="86"/>
    </row>
    <row r="2794" spans="1:9" s="77" customFormat="1">
      <c r="A2794" s="1957"/>
      <c r="B2794" s="1706" t="s">
        <v>12</v>
      </c>
      <c r="C2794" s="1649">
        <v>14121009</v>
      </c>
      <c r="D2794" s="1649">
        <v>0</v>
      </c>
      <c r="E2794" s="1192" t="s">
        <v>84</v>
      </c>
      <c r="F2794" s="1573">
        <v>311164</v>
      </c>
      <c r="G2794" s="1704">
        <v>0</v>
      </c>
      <c r="H2794" s="948"/>
      <c r="I2794" s="86"/>
    </row>
    <row r="2795" spans="1:9" s="77" customFormat="1" ht="26.4">
      <c r="A2795" s="1957"/>
      <c r="B2795" s="1708" t="s">
        <v>37</v>
      </c>
      <c r="C2795" s="1649">
        <v>7595783</v>
      </c>
      <c r="D2795" s="165"/>
      <c r="E2795" s="184" t="s">
        <v>85</v>
      </c>
      <c r="F2795" s="1573">
        <v>311164</v>
      </c>
      <c r="G2795" s="1704">
        <v>0</v>
      </c>
      <c r="H2795" s="948"/>
      <c r="I2795" s="86"/>
    </row>
    <row r="2796" spans="1:9" s="77" customFormat="1" ht="39.6">
      <c r="A2796" s="1957"/>
      <c r="B2796" s="1734" t="s">
        <v>35</v>
      </c>
      <c r="C2796" s="1649">
        <v>5986386</v>
      </c>
      <c r="D2796" s="165"/>
      <c r="E2796" s="184" t="s">
        <v>63</v>
      </c>
      <c r="F2796" s="1573">
        <v>311164</v>
      </c>
      <c r="G2796" s="165"/>
      <c r="H2796" s="948"/>
      <c r="I2796" s="86"/>
    </row>
    <row r="2797" spans="1:9" s="77" customFormat="1" ht="26.4">
      <c r="A2797" s="1957"/>
      <c r="B2797" s="1706" t="s">
        <v>15</v>
      </c>
      <c r="C2797" s="1649">
        <v>6525226</v>
      </c>
      <c r="D2797" s="165"/>
      <c r="E2797" s="184" t="s">
        <v>51</v>
      </c>
      <c r="F2797" s="1573">
        <v>6837</v>
      </c>
      <c r="G2797" s="1704">
        <v>0</v>
      </c>
      <c r="H2797" s="948"/>
      <c r="I2797" s="86"/>
    </row>
    <row r="2798" spans="1:9" s="77" customFormat="1" ht="39.6">
      <c r="A2798" s="1957"/>
      <c r="B2798" s="1653" t="s">
        <v>16</v>
      </c>
      <c r="C2798" s="1649">
        <v>13139470</v>
      </c>
      <c r="D2798" s="1649">
        <v>0</v>
      </c>
      <c r="E2798" s="184" t="s">
        <v>53</v>
      </c>
      <c r="F2798" s="1573">
        <v>6837</v>
      </c>
      <c r="G2798" s="165"/>
      <c r="H2798" s="948"/>
      <c r="I2798" s="86"/>
    </row>
    <row r="2799" spans="1:9" s="77" customFormat="1" ht="26.4">
      <c r="A2799" s="1957"/>
      <c r="B2799" s="1705" t="s">
        <v>17</v>
      </c>
      <c r="C2799" s="1649">
        <v>12100774</v>
      </c>
      <c r="D2799" s="165"/>
      <c r="E2799" s="184" t="s">
        <v>79</v>
      </c>
      <c r="F2799" s="1573">
        <v>1356636</v>
      </c>
      <c r="G2799" s="165"/>
      <c r="H2799" s="948"/>
      <c r="I2799" s="86"/>
    </row>
    <row r="2800" spans="1:9" s="77" customFormat="1">
      <c r="A2800" s="1957"/>
      <c r="B2800" s="1192" t="s">
        <v>93</v>
      </c>
      <c r="C2800" s="1649">
        <v>1038696</v>
      </c>
      <c r="D2800" s="165"/>
      <c r="E2800" s="1653" t="s">
        <v>3</v>
      </c>
      <c r="F2800" s="1573">
        <v>656675</v>
      </c>
      <c r="G2800" s="1704">
        <v>0</v>
      </c>
      <c r="H2800" s="948"/>
      <c r="I2800" s="86"/>
    </row>
    <row r="2801" spans="1:9" s="77" customFormat="1" ht="26.4">
      <c r="A2801" s="1957"/>
      <c r="B2801" s="1648" t="s">
        <v>49</v>
      </c>
      <c r="C2801" s="1649">
        <v>225383</v>
      </c>
      <c r="D2801" s="1649">
        <v>0</v>
      </c>
      <c r="E2801" s="1705" t="s">
        <v>20</v>
      </c>
      <c r="F2801" s="1573">
        <v>656675</v>
      </c>
      <c r="G2801" s="165"/>
      <c r="H2801" s="948"/>
      <c r="I2801" s="86"/>
    </row>
    <row r="2802" spans="1:9" s="77" customFormat="1">
      <c r="A2802" s="1957"/>
      <c r="B2802" s="1192" t="s">
        <v>38</v>
      </c>
      <c r="C2802" s="1649">
        <v>225383</v>
      </c>
      <c r="D2802" s="165"/>
      <c r="E2802" s="1709"/>
      <c r="F2802" s="1573"/>
      <c r="G2802" s="165"/>
      <c r="H2802" s="948"/>
      <c r="I2802" s="86"/>
    </row>
    <row r="2803" spans="1:9" s="77" customFormat="1">
      <c r="A2803" s="1957"/>
      <c r="B2803" s="1648" t="s">
        <v>19</v>
      </c>
      <c r="C2803" s="1649">
        <v>20509168</v>
      </c>
      <c r="D2803" s="1649">
        <v>0</v>
      </c>
      <c r="E2803" s="1709"/>
      <c r="F2803" s="1573"/>
      <c r="G2803" s="1704"/>
      <c r="H2803" s="948"/>
      <c r="I2803" s="86"/>
    </row>
    <row r="2804" spans="1:9" s="77" customFormat="1">
      <c r="A2804" s="1957"/>
      <c r="B2804" s="1192" t="s">
        <v>84</v>
      </c>
      <c r="C2804" s="1649">
        <v>4756</v>
      </c>
      <c r="D2804" s="1649">
        <v>41068</v>
      </c>
      <c r="E2804" s="1709"/>
      <c r="F2804" s="1573"/>
      <c r="G2804" s="1704"/>
      <c r="H2804" s="948"/>
      <c r="I2804" s="86"/>
    </row>
    <row r="2805" spans="1:9" s="77" customFormat="1" ht="26.4">
      <c r="A2805" s="1957"/>
      <c r="B2805" s="1192" t="s">
        <v>85</v>
      </c>
      <c r="C2805" s="1649">
        <v>4756</v>
      </c>
      <c r="D2805" s="1649">
        <v>41068</v>
      </c>
      <c r="E2805" s="1709"/>
      <c r="F2805" s="1573"/>
      <c r="G2805" s="1704"/>
      <c r="H2805" s="948"/>
      <c r="I2805" s="86"/>
    </row>
    <row r="2806" spans="1:9" s="77" customFormat="1" ht="39.6">
      <c r="A2806" s="1957"/>
      <c r="B2806" s="1192" t="s">
        <v>148</v>
      </c>
      <c r="C2806" s="1649">
        <v>4756</v>
      </c>
      <c r="D2806" s="165">
        <v>41068</v>
      </c>
      <c r="E2806" s="1709"/>
      <c r="F2806" s="1573"/>
      <c r="G2806" s="165"/>
      <c r="H2806" s="948"/>
      <c r="I2806" s="86"/>
    </row>
    <row r="2807" spans="1:9" s="77" customFormat="1" ht="26.4">
      <c r="A2807" s="1957"/>
      <c r="B2807" s="1192" t="s">
        <v>51</v>
      </c>
      <c r="C2807" s="1649">
        <v>15426099</v>
      </c>
      <c r="D2807" s="1649">
        <v>-41068</v>
      </c>
      <c r="E2807" s="1709"/>
      <c r="F2807" s="1573"/>
      <c r="G2807" s="1704"/>
      <c r="H2807" s="948"/>
      <c r="I2807" s="86"/>
    </row>
    <row r="2808" spans="1:9" s="77" customFormat="1" ht="53.4" customHeight="1">
      <c r="A2808" s="1957"/>
      <c r="B2808" s="1192" t="s">
        <v>67</v>
      </c>
      <c r="C2808" s="1649">
        <v>1745340</v>
      </c>
      <c r="D2808" s="165">
        <v>-41068</v>
      </c>
      <c r="E2808" s="1709"/>
      <c r="F2808" s="1573"/>
      <c r="G2808" s="165"/>
      <c r="H2808" s="948"/>
      <c r="I2808" s="86"/>
    </row>
    <row r="2809" spans="1:9" s="77" customFormat="1" ht="39.6">
      <c r="A2809" s="1957"/>
      <c r="B2809" s="1192" t="s">
        <v>53</v>
      </c>
      <c r="C2809" s="1649">
        <v>13680759</v>
      </c>
      <c r="D2809" s="165"/>
      <c r="E2809" s="1709"/>
      <c r="F2809" s="1573"/>
      <c r="G2809" s="165"/>
      <c r="H2809" s="948"/>
      <c r="I2809" s="86"/>
    </row>
    <row r="2810" spans="1:9" s="77" customFormat="1" ht="26.4">
      <c r="A2810" s="1957"/>
      <c r="B2810" s="1192" t="s">
        <v>79</v>
      </c>
      <c r="C2810" s="1649">
        <v>5078313</v>
      </c>
      <c r="D2810" s="165"/>
      <c r="E2810" s="1709"/>
      <c r="F2810" s="1573"/>
      <c r="G2810" s="165"/>
      <c r="H2810" s="948"/>
      <c r="I2810" s="86"/>
    </row>
    <row r="2811" spans="1:9" s="77" customFormat="1">
      <c r="A2811" s="1957"/>
      <c r="B2811" s="1648" t="s">
        <v>3</v>
      </c>
      <c r="C2811" s="1649">
        <v>51064894</v>
      </c>
      <c r="D2811" s="1649"/>
      <c r="E2811" s="1709"/>
      <c r="F2811" s="1573"/>
      <c r="G2811" s="1704"/>
      <c r="H2811" s="948"/>
      <c r="I2811" s="86"/>
    </row>
    <row r="2812" spans="1:9" s="77" customFormat="1">
      <c r="A2812" s="1957"/>
      <c r="B2812" s="1192" t="s">
        <v>20</v>
      </c>
      <c r="C2812" s="1649">
        <v>12802355</v>
      </c>
      <c r="D2812" s="165"/>
      <c r="E2812" s="1709"/>
      <c r="F2812" s="1573"/>
      <c r="G2812" s="165"/>
      <c r="H2812" s="948"/>
      <c r="I2812" s="86"/>
    </row>
    <row r="2813" spans="1:9" s="77" customFormat="1">
      <c r="A2813" s="1957"/>
      <c r="B2813" s="1648" t="s">
        <v>55</v>
      </c>
      <c r="C2813" s="1649">
        <v>38262539</v>
      </c>
      <c r="D2813" s="165"/>
      <c r="E2813" s="1709"/>
      <c r="F2813" s="1573"/>
      <c r="G2813" s="165"/>
      <c r="H2813" s="948"/>
      <c r="I2813" s="86"/>
    </row>
    <row r="2814" spans="1:9" s="77" customFormat="1" ht="26.4">
      <c r="A2814" s="1957"/>
      <c r="B2814" s="1192" t="s">
        <v>56</v>
      </c>
      <c r="C2814" s="1649">
        <v>24570885</v>
      </c>
      <c r="D2814" s="165"/>
      <c r="E2814" s="1709"/>
      <c r="F2814" s="1573"/>
      <c r="G2814" s="165"/>
      <c r="H2814" s="948"/>
      <c r="I2814" s="86"/>
    </row>
    <row r="2815" spans="1:9" s="77" customFormat="1" ht="39.6">
      <c r="A2815" s="1957"/>
      <c r="B2815" s="1192" t="s">
        <v>95</v>
      </c>
      <c r="C2815" s="1649">
        <v>24570885</v>
      </c>
      <c r="D2815" s="165"/>
      <c r="E2815" s="1709"/>
      <c r="F2815" s="1573"/>
      <c r="G2815" s="165"/>
      <c r="H2815" s="948"/>
      <c r="I2815" s="86"/>
    </row>
    <row r="2816" spans="1:9" s="77" customFormat="1" ht="26.4">
      <c r="A2816" s="1957"/>
      <c r="B2816" s="1192" t="s">
        <v>121</v>
      </c>
      <c r="C2816" s="1649">
        <v>13691654</v>
      </c>
      <c r="D2816" s="165"/>
      <c r="E2816" s="1709"/>
      <c r="F2816" s="1573"/>
      <c r="G2816" s="165"/>
      <c r="H2816" s="948"/>
      <c r="I2816" s="86"/>
    </row>
    <row r="2817" spans="1:9" s="77" customFormat="1">
      <c r="A2817" s="1957"/>
      <c r="B2817" s="1648" t="s">
        <v>61</v>
      </c>
      <c r="C2817" s="1649">
        <v>-6118349</v>
      </c>
      <c r="D2817" s="165"/>
      <c r="E2817" s="1709"/>
      <c r="F2817" s="1573"/>
      <c r="G2817" s="165"/>
      <c r="H2817" s="948"/>
      <c r="I2817" s="86"/>
    </row>
    <row r="2818" spans="1:9" s="77" customFormat="1">
      <c r="A2818" s="1957"/>
      <c r="B2818" s="1648" t="s">
        <v>23</v>
      </c>
      <c r="C2818" s="1649">
        <v>6118349</v>
      </c>
      <c r="D2818" s="165"/>
      <c r="E2818" s="1709"/>
      <c r="F2818" s="1573"/>
      <c r="G2818" s="165"/>
      <c r="H2818" s="948"/>
      <c r="I2818" s="86"/>
    </row>
    <row r="2819" spans="1:9" s="77" customFormat="1">
      <c r="A2819" s="1957"/>
      <c r="B2819" s="1648" t="s">
        <v>24</v>
      </c>
      <c r="C2819" s="1649">
        <v>6118349</v>
      </c>
      <c r="D2819" s="165"/>
      <c r="E2819" s="1709"/>
      <c r="F2819" s="1573"/>
      <c r="G2819" s="165"/>
      <c r="H2819" s="948"/>
      <c r="I2819" s="86"/>
    </row>
    <row r="2820" spans="1:9" s="77" customFormat="1" ht="27" thickBot="1">
      <c r="A2820" s="1957"/>
      <c r="B2820" s="1735" t="s">
        <v>25</v>
      </c>
      <c r="C2820" s="1736">
        <v>6118349</v>
      </c>
      <c r="D2820" s="998"/>
      <c r="E2820" s="1737"/>
      <c r="F2820" s="1579"/>
      <c r="G2820" s="998"/>
      <c r="H2820" s="948"/>
      <c r="I2820" s="86"/>
    </row>
    <row r="2821" spans="1:9" s="77" customFormat="1" ht="36.75" customHeight="1" thickBot="1">
      <c r="A2821" s="1957"/>
      <c r="B2821" s="3726" t="s">
        <v>497</v>
      </c>
      <c r="C2821" s="3727"/>
      <c r="D2821" s="3727"/>
      <c r="E2821" s="3727"/>
      <c r="F2821" s="3727"/>
      <c r="G2821" s="3728"/>
      <c r="H2821" s="948"/>
      <c r="I2821" s="86"/>
    </row>
    <row r="2822" spans="1:9" s="77" customFormat="1">
      <c r="A2822" s="87"/>
      <c r="B2822" s="216"/>
      <c r="C2822" s="216"/>
      <c r="D2822" s="216"/>
      <c r="E2822" s="216"/>
      <c r="F2822" s="1836"/>
      <c r="G2822" s="1836"/>
      <c r="H2822" s="948"/>
      <c r="I2822" s="86"/>
    </row>
    <row r="2823" spans="1:9" s="77" customFormat="1">
      <c r="A2823" s="252"/>
      <c r="B2823" s="128" t="s">
        <v>187</v>
      </c>
      <c r="C2823" s="561"/>
      <c r="D2823" s="561"/>
      <c r="E2823" s="561"/>
      <c r="F2823" s="1531"/>
      <c r="G2823" s="1531"/>
      <c r="H2823" s="948"/>
      <c r="I2823" s="86"/>
    </row>
    <row r="2824" spans="1:9" s="77" customFormat="1" ht="13.8" thickBot="1">
      <c r="A2824" s="252"/>
      <c r="B2824" s="561"/>
      <c r="C2824" s="561"/>
      <c r="D2824" s="561"/>
      <c r="E2824" s="561"/>
      <c r="F2824" s="1531"/>
      <c r="G2824" s="1531"/>
      <c r="H2824" s="948"/>
      <c r="I2824" s="86"/>
    </row>
    <row r="2825" spans="1:9" s="77" customFormat="1" ht="13.8">
      <c r="A2825" s="1967">
        <f>A2708+1</f>
        <v>104</v>
      </c>
      <c r="B2825" s="1714" t="s">
        <v>26</v>
      </c>
      <c r="C2825" s="191"/>
      <c r="D2825" s="192"/>
      <c r="E2825" s="561"/>
      <c r="F2825" s="1531"/>
      <c r="G2825" s="1531"/>
      <c r="H2825" s="75" t="s">
        <v>33</v>
      </c>
      <c r="I2825" s="86"/>
    </row>
    <row r="2826" spans="1:9" s="77" customFormat="1">
      <c r="A2826" s="87"/>
      <c r="B2826" s="163" t="s">
        <v>22</v>
      </c>
      <c r="C2826" s="612"/>
      <c r="D2826" s="193"/>
      <c r="E2826" s="561"/>
      <c r="F2826" s="1531"/>
      <c r="G2826" s="1531"/>
      <c r="H2826" s="948"/>
      <c r="I2826" s="86"/>
    </row>
    <row r="2827" spans="1:9" s="77" customFormat="1" ht="41.25" customHeight="1">
      <c r="A2827" s="87"/>
      <c r="B2827" s="320" t="s">
        <v>498</v>
      </c>
      <c r="C2827" s="1519"/>
      <c r="D2827" s="321"/>
      <c r="E2827" s="561"/>
      <c r="F2827" s="1531"/>
      <c r="G2827" s="1531"/>
      <c r="H2827" s="948"/>
      <c r="I2827" s="86"/>
    </row>
    <row r="2828" spans="1:9" s="77" customFormat="1">
      <c r="A2828" s="87"/>
      <c r="B2828" s="1655" t="s">
        <v>4</v>
      </c>
      <c r="C2828" s="1170">
        <f>C2829</f>
        <v>456742</v>
      </c>
      <c r="D2828" s="1171">
        <f>D2829</f>
        <v>0</v>
      </c>
      <c r="E2828" s="561"/>
      <c r="F2828" s="1646"/>
      <c r="G2828" s="1531"/>
      <c r="H2828" s="948"/>
      <c r="I2828" s="86"/>
    </row>
    <row r="2829" spans="1:9" s="77" customFormat="1">
      <c r="A2829" s="87"/>
      <c r="B2829" s="1766" t="s">
        <v>10</v>
      </c>
      <c r="C2829" s="1180">
        <f>C2830</f>
        <v>456742</v>
      </c>
      <c r="D2829" s="1181">
        <f>D2830</f>
        <v>0</v>
      </c>
      <c r="E2829" s="561"/>
      <c r="F2829" s="1646"/>
      <c r="G2829" s="1531"/>
      <c r="H2829" s="948"/>
      <c r="I2829" s="86"/>
    </row>
    <row r="2830" spans="1:9" s="77" customFormat="1" ht="26.4">
      <c r="A2830" s="87"/>
      <c r="B2830" s="1669" t="s">
        <v>11</v>
      </c>
      <c r="C2830" s="1173">
        <v>456742</v>
      </c>
      <c r="D2830" s="1174"/>
      <c r="E2830" s="561"/>
      <c r="F2830" s="1646"/>
      <c r="G2830" s="1531"/>
      <c r="H2830" s="948"/>
      <c r="I2830" s="86"/>
    </row>
    <row r="2831" spans="1:9" s="77" customFormat="1">
      <c r="A2831" s="87"/>
      <c r="B2831" s="1758" t="s">
        <v>28</v>
      </c>
      <c r="C2831" s="1170">
        <f>C2832</f>
        <v>456742</v>
      </c>
      <c r="D2831" s="1171">
        <f>D2832</f>
        <v>0</v>
      </c>
      <c r="E2831" s="561"/>
      <c r="F2831" s="1646"/>
      <c r="G2831" s="1531"/>
      <c r="H2831" s="948"/>
      <c r="I2831" s="86"/>
    </row>
    <row r="2832" spans="1:9" s="77" customFormat="1">
      <c r="A2832" s="87"/>
      <c r="B2832" s="1766" t="s">
        <v>2</v>
      </c>
      <c r="C2832" s="1180">
        <f>C2833+C2835</f>
        <v>456742</v>
      </c>
      <c r="D2832" s="1181">
        <f>D2833+D2835</f>
        <v>0</v>
      </c>
      <c r="E2832" s="561"/>
      <c r="F2832" s="1646"/>
      <c r="G2832" s="1531"/>
      <c r="H2832" s="948"/>
      <c r="I2832" s="86"/>
    </row>
    <row r="2833" spans="1:9" s="77" customFormat="1" ht="26.4">
      <c r="A2833" s="87"/>
      <c r="B2833" s="1763" t="s">
        <v>138</v>
      </c>
      <c r="C2833" s="1180">
        <f>C2834</f>
        <v>172167</v>
      </c>
      <c r="D2833" s="1181">
        <f>D2834</f>
        <v>42000</v>
      </c>
      <c r="E2833" s="561"/>
      <c r="F2833" s="1646"/>
      <c r="G2833" s="1531"/>
      <c r="H2833" s="948"/>
      <c r="I2833" s="86"/>
    </row>
    <row r="2834" spans="1:9" s="77" customFormat="1">
      <c r="A2834" s="87"/>
      <c r="B2834" s="1676" t="s">
        <v>38</v>
      </c>
      <c r="C2834" s="1173">
        <v>172167</v>
      </c>
      <c r="D2834" s="1174">
        <v>42000</v>
      </c>
      <c r="E2834" s="561"/>
      <c r="F2834" s="1646"/>
      <c r="G2834" s="1531"/>
      <c r="H2834" s="948"/>
      <c r="I2834" s="86"/>
    </row>
    <row r="2835" spans="1:9" s="77" customFormat="1">
      <c r="A2835" s="87"/>
      <c r="B2835" s="1763" t="s">
        <v>142</v>
      </c>
      <c r="C2835" s="1180">
        <f>C2836</f>
        <v>284575</v>
      </c>
      <c r="D2835" s="1181">
        <f>D2836</f>
        <v>-42000</v>
      </c>
      <c r="E2835" s="561"/>
      <c r="F2835" s="1646"/>
      <c r="G2835" s="1531"/>
      <c r="H2835" s="948"/>
      <c r="I2835" s="86"/>
    </row>
    <row r="2836" spans="1:9" s="77" customFormat="1" ht="26.4">
      <c r="A2836" s="87"/>
      <c r="B2836" s="1767" t="s">
        <v>146</v>
      </c>
      <c r="C2836" s="1180">
        <f>C2837</f>
        <v>284575</v>
      </c>
      <c r="D2836" s="1181">
        <f>D2837</f>
        <v>-42000</v>
      </c>
      <c r="E2836" s="561"/>
      <c r="F2836" s="1646"/>
      <c r="G2836" s="1531"/>
      <c r="H2836" s="948"/>
      <c r="I2836" s="86"/>
    </row>
    <row r="2837" spans="1:9" s="77" customFormat="1" ht="39.6">
      <c r="A2837" s="87"/>
      <c r="B2837" s="1676" t="s">
        <v>156</v>
      </c>
      <c r="C2837" s="1173">
        <v>284575</v>
      </c>
      <c r="D2837" s="1175">
        <v>-42000</v>
      </c>
      <c r="E2837" s="561"/>
      <c r="F2837" s="1646"/>
      <c r="G2837" s="1531"/>
      <c r="H2837" s="948"/>
      <c r="I2837" s="86"/>
    </row>
    <row r="2838" spans="1:9" s="77" customFormat="1">
      <c r="A2838" s="87"/>
      <c r="B2838" s="1809" t="s">
        <v>61</v>
      </c>
      <c r="C2838" s="1186">
        <f>C2828-C2831</f>
        <v>0</v>
      </c>
      <c r="D2838" s="326">
        <f>D2828-D2831</f>
        <v>0</v>
      </c>
      <c r="E2838" s="561"/>
      <c r="F2838" s="1531"/>
      <c r="G2838" s="1531"/>
      <c r="H2838" s="948"/>
      <c r="I2838" s="86"/>
    </row>
    <row r="2839" spans="1:9" s="77" customFormat="1">
      <c r="A2839" s="87"/>
      <c r="B2839" s="907" t="s">
        <v>54</v>
      </c>
      <c r="C2839" s="610"/>
      <c r="D2839" s="227"/>
      <c r="E2839" s="561"/>
      <c r="F2839" s="1531"/>
      <c r="G2839" s="1531"/>
      <c r="H2839" s="948"/>
      <c r="I2839" s="86"/>
    </row>
    <row r="2840" spans="1:9" s="77" customFormat="1" ht="26.4">
      <c r="A2840" s="87"/>
      <c r="B2840" s="205" t="s">
        <v>122</v>
      </c>
      <c r="C2840" s="613"/>
      <c r="D2840" s="151"/>
      <c r="E2840" s="561"/>
      <c r="F2840" s="1531"/>
      <c r="G2840" s="1531"/>
      <c r="H2840" s="948"/>
      <c r="I2840" s="86"/>
    </row>
    <row r="2841" spans="1:9" s="77" customFormat="1">
      <c r="A2841" s="87"/>
      <c r="B2841" s="1168" t="s">
        <v>499</v>
      </c>
      <c r="C2841" s="613"/>
      <c r="D2841" s="151"/>
      <c r="E2841" s="561"/>
      <c r="F2841" s="1531"/>
      <c r="G2841" s="1531"/>
      <c r="H2841" s="948"/>
      <c r="I2841" s="86"/>
    </row>
    <row r="2842" spans="1:9" s="77" customFormat="1">
      <c r="A2842" s="87"/>
      <c r="B2842" s="164" t="s">
        <v>87</v>
      </c>
      <c r="C2842" s="613"/>
      <c r="D2842" s="151"/>
      <c r="E2842" s="561"/>
      <c r="F2842" s="1531"/>
      <c r="G2842" s="1531"/>
      <c r="H2842" s="948"/>
      <c r="I2842" s="86"/>
    </row>
    <row r="2843" spans="1:9" s="77" customFormat="1">
      <c r="A2843" s="87"/>
      <c r="B2843" s="1655" t="s">
        <v>4</v>
      </c>
      <c r="C2843" s="1170">
        <f>C2844</f>
        <v>456742</v>
      </c>
      <c r="D2843" s="1171">
        <f>D2844</f>
        <v>0</v>
      </c>
      <c r="E2843" s="561"/>
      <c r="F2843" s="1646"/>
      <c r="G2843" s="1531"/>
      <c r="H2843" s="948"/>
      <c r="I2843" s="86"/>
    </row>
    <row r="2844" spans="1:9" s="77" customFormat="1">
      <c r="A2844" s="87"/>
      <c r="B2844" s="1766" t="s">
        <v>10</v>
      </c>
      <c r="C2844" s="1180">
        <f>C2845</f>
        <v>456742</v>
      </c>
      <c r="D2844" s="1181">
        <f>D2845</f>
        <v>0</v>
      </c>
      <c r="E2844" s="561"/>
      <c r="F2844" s="1646"/>
      <c r="G2844" s="1531"/>
      <c r="H2844" s="948"/>
      <c r="I2844" s="86"/>
    </row>
    <row r="2845" spans="1:9" s="77" customFormat="1" ht="26.4">
      <c r="A2845" s="87"/>
      <c r="B2845" s="1669" t="s">
        <v>11</v>
      </c>
      <c r="C2845" s="1173">
        <v>456742</v>
      </c>
      <c r="D2845" s="1174"/>
      <c r="E2845" s="561"/>
      <c r="F2845" s="1646"/>
      <c r="G2845" s="1531"/>
      <c r="H2845" s="948"/>
      <c r="I2845" s="86"/>
    </row>
    <row r="2846" spans="1:9" s="77" customFormat="1">
      <c r="A2846" s="87"/>
      <c r="B2846" s="1758" t="s">
        <v>28</v>
      </c>
      <c r="C2846" s="1170">
        <f>C2847</f>
        <v>456742</v>
      </c>
      <c r="D2846" s="1171">
        <f>D2847</f>
        <v>0</v>
      </c>
      <c r="E2846" s="561"/>
      <c r="F2846" s="1646"/>
      <c r="G2846" s="1531"/>
      <c r="H2846" s="948"/>
      <c r="I2846" s="86"/>
    </row>
    <row r="2847" spans="1:9" s="77" customFormat="1">
      <c r="A2847" s="87"/>
      <c r="B2847" s="1766" t="s">
        <v>2</v>
      </c>
      <c r="C2847" s="1180">
        <f>C2848+C2850</f>
        <v>456742</v>
      </c>
      <c r="D2847" s="1181">
        <f>D2848+D2850</f>
        <v>0</v>
      </c>
      <c r="E2847" s="561"/>
      <c r="F2847" s="1646"/>
      <c r="G2847" s="1531"/>
      <c r="H2847" s="948"/>
      <c r="I2847" s="86"/>
    </row>
    <row r="2848" spans="1:9" s="77" customFormat="1" ht="26.4">
      <c r="A2848" s="87"/>
      <c r="B2848" s="1763" t="s">
        <v>138</v>
      </c>
      <c r="C2848" s="1180">
        <f>C2849</f>
        <v>172167</v>
      </c>
      <c r="D2848" s="1181">
        <f>D2849</f>
        <v>42000</v>
      </c>
      <c r="E2848" s="561"/>
      <c r="F2848" s="1646"/>
      <c r="G2848" s="1531"/>
      <c r="H2848" s="948"/>
      <c r="I2848" s="86"/>
    </row>
    <row r="2849" spans="1:9" s="77" customFormat="1">
      <c r="A2849" s="87"/>
      <c r="B2849" s="1676" t="s">
        <v>38</v>
      </c>
      <c r="C2849" s="1173">
        <v>172167</v>
      </c>
      <c r="D2849" s="1174">
        <v>42000</v>
      </c>
      <c r="E2849" s="561"/>
      <c r="F2849" s="1646"/>
      <c r="G2849" s="1531"/>
      <c r="H2849" s="948"/>
      <c r="I2849" s="86"/>
    </row>
    <row r="2850" spans="1:9" s="77" customFormat="1">
      <c r="A2850" s="87"/>
      <c r="B2850" s="1763" t="s">
        <v>142</v>
      </c>
      <c r="C2850" s="1180">
        <f>C2851</f>
        <v>284575</v>
      </c>
      <c r="D2850" s="1181">
        <f>D2851</f>
        <v>-42000</v>
      </c>
      <c r="E2850" s="561"/>
      <c r="F2850" s="1646"/>
      <c r="G2850" s="1531"/>
      <c r="H2850" s="948"/>
      <c r="I2850" s="86"/>
    </row>
    <row r="2851" spans="1:9" s="77" customFormat="1" ht="26.4">
      <c r="A2851" s="87"/>
      <c r="B2851" s="1767" t="s">
        <v>146</v>
      </c>
      <c r="C2851" s="1180">
        <f>C2852</f>
        <v>284575</v>
      </c>
      <c r="D2851" s="1181">
        <f>D2852</f>
        <v>-42000</v>
      </c>
      <c r="E2851" s="561"/>
      <c r="F2851" s="1646"/>
      <c r="G2851" s="1531"/>
      <c r="H2851" s="948"/>
      <c r="I2851" s="86"/>
    </row>
    <row r="2852" spans="1:9" s="77" customFormat="1" ht="39.6">
      <c r="A2852" s="87"/>
      <c r="B2852" s="1693" t="s">
        <v>156</v>
      </c>
      <c r="C2852" s="1173">
        <v>284575</v>
      </c>
      <c r="D2852" s="1175">
        <v>-42000</v>
      </c>
      <c r="E2852" s="561"/>
      <c r="F2852" s="1646"/>
      <c r="G2852" s="1531"/>
      <c r="H2852" s="948"/>
      <c r="I2852" s="86"/>
    </row>
    <row r="2853" spans="1:9" s="77" customFormat="1" ht="13.8" thickBot="1">
      <c r="A2853" s="87"/>
      <c r="B2853" s="1837" t="s">
        <v>61</v>
      </c>
      <c r="C2853" s="1410">
        <f>C2843-C2846</f>
        <v>0</v>
      </c>
      <c r="D2853" s="1732">
        <f>D2843-D2846</f>
        <v>0</v>
      </c>
      <c r="E2853" s="561"/>
      <c r="F2853" s="1531"/>
      <c r="G2853" s="1531"/>
      <c r="H2853" s="948"/>
      <c r="I2853" s="86"/>
    </row>
    <row r="2854" spans="1:9" s="77" customFormat="1" ht="90" customHeight="1" thickBot="1">
      <c r="A2854" s="87"/>
      <c r="B2854" s="3723" t="s">
        <v>500</v>
      </c>
      <c r="C2854" s="3724"/>
      <c r="D2854" s="3725"/>
      <c r="E2854" s="561"/>
      <c r="F2854" s="1531"/>
      <c r="G2854" s="1531"/>
      <c r="H2854" s="948"/>
      <c r="I2854" s="86"/>
    </row>
    <row r="2855" spans="1:9" s="77" customFormat="1">
      <c r="A2855" s="1957"/>
      <c r="B2855" s="561"/>
      <c r="C2855" s="561"/>
      <c r="D2855" s="561"/>
      <c r="E2855" s="561"/>
      <c r="F2855" s="1531"/>
      <c r="G2855" s="1531"/>
      <c r="H2855" s="948"/>
      <c r="I2855" s="86"/>
    </row>
    <row r="2856" spans="1:9" s="77" customFormat="1">
      <c r="A2856" s="252"/>
      <c r="B2856" s="3790" t="s">
        <v>399</v>
      </c>
      <c r="C2856" s="3790"/>
      <c r="D2856" s="3790"/>
      <c r="E2856" s="561"/>
      <c r="F2856" s="1531"/>
      <c r="G2856" s="1531"/>
      <c r="H2856" s="948"/>
      <c r="I2856" s="86"/>
    </row>
    <row r="2857" spans="1:9" s="77" customFormat="1" ht="13.8" thickBot="1">
      <c r="A2857" s="252"/>
      <c r="B2857" s="561"/>
      <c r="C2857" s="561"/>
      <c r="D2857" s="561"/>
      <c r="E2857" s="561"/>
      <c r="F2857" s="1531"/>
      <c r="G2857" s="1531"/>
      <c r="H2857" s="948"/>
      <c r="I2857" s="86"/>
    </row>
    <row r="2858" spans="1:9" s="77" customFormat="1">
      <c r="A2858" s="252">
        <f>A2825</f>
        <v>104</v>
      </c>
      <c r="B2858" s="466" t="s">
        <v>149</v>
      </c>
      <c r="C2858" s="201"/>
      <c r="D2858" s="202"/>
      <c r="E2858" s="561"/>
      <c r="F2858" s="1531"/>
      <c r="G2858" s="1531"/>
      <c r="H2858" s="75" t="s">
        <v>33</v>
      </c>
      <c r="I2858" s="86"/>
    </row>
    <row r="2859" spans="1:9" s="77" customFormat="1">
      <c r="A2859" s="87"/>
      <c r="B2859" s="163" t="s">
        <v>82</v>
      </c>
      <c r="C2859" s="225"/>
      <c r="D2859" s="213"/>
      <c r="E2859" s="561"/>
      <c r="F2859" s="1531"/>
      <c r="G2859" s="1531"/>
      <c r="H2859" s="948"/>
      <c r="I2859" s="86"/>
    </row>
    <row r="2860" spans="1:9" s="77" customFormat="1" ht="26.4">
      <c r="A2860" s="87"/>
      <c r="B2860" s="393" t="s">
        <v>86</v>
      </c>
      <c r="C2860" s="682"/>
      <c r="D2860" s="226"/>
      <c r="E2860" s="561"/>
      <c r="F2860" s="1531"/>
      <c r="G2860" s="1531"/>
      <c r="H2860" s="948"/>
      <c r="I2860" s="86"/>
    </row>
    <row r="2861" spans="1:9" s="77" customFormat="1">
      <c r="A2861" s="87"/>
      <c r="B2861" s="164" t="s">
        <v>87</v>
      </c>
      <c r="C2861" s="698"/>
      <c r="D2861" s="259"/>
      <c r="E2861" s="561"/>
      <c r="F2861" s="1531"/>
      <c r="G2861" s="1531"/>
      <c r="H2861" s="948"/>
      <c r="I2861" s="86"/>
    </row>
    <row r="2862" spans="1:9" s="77" customFormat="1">
      <c r="A2862" s="87"/>
      <c r="B2862" s="1154" t="s">
        <v>4</v>
      </c>
      <c r="C2862" s="984">
        <v>92941575</v>
      </c>
      <c r="D2862" s="337">
        <v>0</v>
      </c>
      <c r="E2862" s="561"/>
      <c r="F2862" s="1646"/>
      <c r="G2862" s="1531"/>
      <c r="H2862" s="948"/>
      <c r="I2862" s="86"/>
    </row>
    <row r="2863" spans="1:9" s="77" customFormat="1">
      <c r="A2863" s="87"/>
      <c r="B2863" s="699" t="s">
        <v>5</v>
      </c>
      <c r="C2863" s="995">
        <v>7114</v>
      </c>
      <c r="D2863" s="165"/>
      <c r="E2863" s="561"/>
      <c r="F2863" s="1646"/>
      <c r="G2863" s="1531"/>
      <c r="H2863" s="948"/>
      <c r="I2863" s="86"/>
    </row>
    <row r="2864" spans="1:9" s="77" customFormat="1">
      <c r="A2864" s="87"/>
      <c r="B2864" s="1192" t="s">
        <v>65</v>
      </c>
      <c r="C2864" s="1649">
        <v>850233</v>
      </c>
      <c r="D2864" s="165"/>
      <c r="E2864" s="561"/>
      <c r="F2864" s="1646"/>
      <c r="G2864" s="1531"/>
      <c r="H2864" s="948"/>
      <c r="I2864" s="86"/>
    </row>
    <row r="2865" spans="1:9" s="77" customFormat="1">
      <c r="A2865" s="87"/>
      <c r="B2865" s="1192" t="s">
        <v>6</v>
      </c>
      <c r="C2865" s="1649">
        <v>414908</v>
      </c>
      <c r="D2865" s="165"/>
      <c r="E2865" s="561"/>
      <c r="F2865" s="1646"/>
      <c r="G2865" s="1531"/>
      <c r="H2865" s="948"/>
      <c r="I2865" s="86"/>
    </row>
    <row r="2866" spans="1:9" s="77" customFormat="1">
      <c r="A2866" s="87"/>
      <c r="B2866" s="1647" t="s">
        <v>7</v>
      </c>
      <c r="C2866" s="1649">
        <v>1186970</v>
      </c>
      <c r="D2866" s="753">
        <v>0</v>
      </c>
      <c r="E2866" s="561"/>
      <c r="F2866" s="1646"/>
      <c r="G2866" s="1531"/>
      <c r="H2866" s="948"/>
      <c r="I2866" s="86"/>
    </row>
    <row r="2867" spans="1:9" s="77" customFormat="1">
      <c r="A2867" s="87"/>
      <c r="B2867" s="1192" t="s">
        <v>8</v>
      </c>
      <c r="C2867" s="1649">
        <v>49208</v>
      </c>
      <c r="D2867" s="165"/>
      <c r="E2867" s="561"/>
      <c r="F2867" s="1646"/>
      <c r="G2867" s="1531"/>
      <c r="H2867" s="948"/>
      <c r="I2867" s="86"/>
    </row>
    <row r="2868" spans="1:9" s="77" customFormat="1">
      <c r="A2868" s="87"/>
      <c r="B2868" s="184" t="s">
        <v>9</v>
      </c>
      <c r="C2868" s="1649">
        <v>49208</v>
      </c>
      <c r="D2868" s="165"/>
      <c r="E2868" s="561"/>
      <c r="F2868" s="1646"/>
      <c r="G2868" s="1531"/>
      <c r="H2868" s="948"/>
      <c r="I2868" s="86"/>
    </row>
    <row r="2869" spans="1:9" s="77" customFormat="1" ht="26.4">
      <c r="A2869" s="87"/>
      <c r="B2869" s="184" t="s">
        <v>57</v>
      </c>
      <c r="C2869" s="1649">
        <v>49208</v>
      </c>
      <c r="D2869" s="165"/>
      <c r="E2869" s="561"/>
      <c r="F2869" s="1646"/>
      <c r="G2869" s="1531"/>
      <c r="H2869" s="948"/>
      <c r="I2869" s="86"/>
    </row>
    <row r="2870" spans="1:9" s="77" customFormat="1" ht="26.4">
      <c r="A2870" s="1957"/>
      <c r="B2870" s="184" t="s">
        <v>96</v>
      </c>
      <c r="C2870" s="1649">
        <v>10704</v>
      </c>
      <c r="D2870" s="165"/>
      <c r="E2870" s="561"/>
      <c r="F2870" s="1646"/>
      <c r="G2870" s="1531"/>
      <c r="H2870" s="948"/>
      <c r="I2870" s="86"/>
    </row>
    <row r="2871" spans="1:9" s="77" customFormat="1" ht="26.4">
      <c r="A2871" s="87"/>
      <c r="B2871" s="184" t="s">
        <v>126</v>
      </c>
      <c r="C2871" s="1649">
        <v>38504</v>
      </c>
      <c r="D2871" s="165"/>
      <c r="E2871" s="561"/>
      <c r="F2871" s="1646"/>
      <c r="G2871" s="1531"/>
      <c r="H2871" s="948"/>
      <c r="I2871" s="86"/>
    </row>
    <row r="2872" spans="1:9" s="77" customFormat="1" ht="26.4">
      <c r="A2872" s="87"/>
      <c r="B2872" s="184" t="s">
        <v>71</v>
      </c>
      <c r="C2872" s="1649">
        <v>1137762</v>
      </c>
      <c r="D2872" s="753">
        <v>0</v>
      </c>
      <c r="E2872" s="561"/>
      <c r="F2872" s="1646"/>
      <c r="G2872" s="1531"/>
      <c r="H2872" s="948"/>
      <c r="I2872" s="86"/>
    </row>
    <row r="2873" spans="1:9" s="77" customFormat="1" ht="39.6">
      <c r="A2873" s="87"/>
      <c r="B2873" s="184" t="s">
        <v>72</v>
      </c>
      <c r="C2873" s="1649">
        <v>1137762</v>
      </c>
      <c r="D2873" s="753">
        <v>0</v>
      </c>
      <c r="E2873" s="561"/>
      <c r="F2873" s="1646"/>
      <c r="G2873" s="1531"/>
      <c r="H2873" s="948"/>
      <c r="I2873" s="86"/>
    </row>
    <row r="2874" spans="1:9" s="77" customFormat="1" ht="52.8">
      <c r="A2874" s="1957"/>
      <c r="B2874" s="184" t="s">
        <v>114</v>
      </c>
      <c r="C2874" s="1649">
        <v>959207</v>
      </c>
      <c r="D2874" s="326"/>
      <c r="E2874" s="561"/>
      <c r="F2874" s="1646"/>
      <c r="G2874" s="1531"/>
      <c r="H2874" s="948"/>
      <c r="I2874" s="86"/>
    </row>
    <row r="2875" spans="1:9" s="77" customFormat="1" ht="92.4">
      <c r="A2875" s="1957"/>
      <c r="B2875" s="184" t="s">
        <v>193</v>
      </c>
      <c r="C2875" s="1649">
        <v>178555</v>
      </c>
      <c r="D2875" s="165"/>
      <c r="E2875" s="561"/>
      <c r="F2875" s="1646"/>
      <c r="G2875" s="1531"/>
      <c r="H2875" s="948"/>
      <c r="I2875" s="86"/>
    </row>
    <row r="2876" spans="1:9" s="77" customFormat="1">
      <c r="A2876" s="1957"/>
      <c r="B2876" s="1648" t="s">
        <v>10</v>
      </c>
      <c r="C2876" s="1649">
        <v>90897258</v>
      </c>
      <c r="D2876" s="165">
        <v>0</v>
      </c>
      <c r="E2876" s="561"/>
      <c r="F2876" s="1646"/>
      <c r="G2876" s="1531"/>
      <c r="H2876" s="948"/>
      <c r="I2876" s="86"/>
    </row>
    <row r="2877" spans="1:9" s="77" customFormat="1" ht="26.4">
      <c r="A2877" s="1957"/>
      <c r="B2877" s="1192" t="s">
        <v>11</v>
      </c>
      <c r="C2877" s="1649">
        <v>72542199</v>
      </c>
      <c r="D2877" s="165"/>
      <c r="E2877" s="561"/>
      <c r="F2877" s="1646"/>
      <c r="G2877" s="1531"/>
      <c r="H2877" s="948"/>
      <c r="I2877" s="86"/>
    </row>
    <row r="2878" spans="1:9" s="77" customFormat="1" ht="26.4">
      <c r="A2878" s="1957"/>
      <c r="B2878" s="1192" t="s">
        <v>60</v>
      </c>
      <c r="C2878" s="1649">
        <v>18355059</v>
      </c>
      <c r="D2878" s="165"/>
      <c r="E2878" s="561"/>
      <c r="F2878" s="1646"/>
      <c r="G2878" s="1531"/>
      <c r="H2878" s="948"/>
      <c r="I2878" s="86"/>
    </row>
    <row r="2879" spans="1:9" s="77" customFormat="1">
      <c r="A2879" s="1957"/>
      <c r="B2879" s="1154" t="s">
        <v>28</v>
      </c>
      <c r="C2879" s="984">
        <v>99059924</v>
      </c>
      <c r="D2879" s="337">
        <v>0</v>
      </c>
      <c r="E2879" s="561"/>
      <c r="F2879" s="1646"/>
      <c r="G2879" s="1531"/>
      <c r="H2879" s="948"/>
      <c r="I2879" s="86"/>
    </row>
    <row r="2880" spans="1:9" s="77" customFormat="1">
      <c r="A2880" s="1957"/>
      <c r="B2880" s="1192" t="s">
        <v>2</v>
      </c>
      <c r="C2880" s="1649">
        <v>47995030</v>
      </c>
      <c r="D2880" s="753">
        <v>0</v>
      </c>
      <c r="E2880" s="561"/>
      <c r="F2880" s="1646"/>
      <c r="G2880" s="1531"/>
      <c r="H2880" s="948"/>
      <c r="I2880" s="86"/>
    </row>
    <row r="2881" spans="1:9" s="77" customFormat="1">
      <c r="A2881" s="1957"/>
      <c r="B2881" s="184" t="s">
        <v>12</v>
      </c>
      <c r="C2881" s="1649">
        <v>14121009</v>
      </c>
      <c r="D2881" s="753">
        <v>0</v>
      </c>
      <c r="E2881" s="561"/>
      <c r="F2881" s="1646"/>
      <c r="G2881" s="1531"/>
      <c r="H2881" s="948"/>
      <c r="I2881" s="86"/>
    </row>
    <row r="2882" spans="1:9" s="77" customFormat="1">
      <c r="A2882" s="1957"/>
      <c r="B2882" s="185" t="s">
        <v>37</v>
      </c>
      <c r="C2882" s="1649">
        <v>7595783</v>
      </c>
      <c r="D2882" s="165"/>
      <c r="E2882" s="561"/>
      <c r="F2882" s="1646"/>
      <c r="G2882" s="1531"/>
      <c r="H2882" s="948"/>
      <c r="I2882" s="86"/>
    </row>
    <row r="2883" spans="1:9" s="77" customFormat="1">
      <c r="A2883" s="1957"/>
      <c r="B2883" s="196" t="s">
        <v>35</v>
      </c>
      <c r="C2883" s="1649">
        <v>5986386</v>
      </c>
      <c r="D2883" s="165"/>
      <c r="E2883" s="561"/>
      <c r="F2883" s="1646"/>
      <c r="G2883" s="1531"/>
      <c r="H2883" s="948"/>
      <c r="I2883" s="86"/>
    </row>
    <row r="2884" spans="1:9" s="77" customFormat="1">
      <c r="A2884" s="1957"/>
      <c r="B2884" s="184" t="s">
        <v>15</v>
      </c>
      <c r="C2884" s="1649">
        <v>6525226</v>
      </c>
      <c r="D2884" s="165"/>
      <c r="E2884" s="561"/>
      <c r="F2884" s="1646"/>
      <c r="G2884" s="1531"/>
      <c r="H2884" s="948"/>
      <c r="I2884" s="86"/>
    </row>
    <row r="2885" spans="1:9" s="77" customFormat="1">
      <c r="A2885" s="1957"/>
      <c r="B2885" s="1648" t="s">
        <v>16</v>
      </c>
      <c r="C2885" s="1649">
        <v>13139470</v>
      </c>
      <c r="D2885" s="753">
        <v>0</v>
      </c>
      <c r="E2885" s="561"/>
      <c r="F2885" s="1646"/>
      <c r="G2885" s="1531"/>
      <c r="H2885" s="948"/>
      <c r="I2885" s="86"/>
    </row>
    <row r="2886" spans="1:9" s="77" customFormat="1">
      <c r="A2886" s="1957"/>
      <c r="B2886" s="1192" t="s">
        <v>17</v>
      </c>
      <c r="C2886" s="1649">
        <v>12100774</v>
      </c>
      <c r="D2886" s="165"/>
      <c r="E2886" s="561"/>
      <c r="F2886" s="1646"/>
      <c r="G2886" s="1531"/>
      <c r="H2886" s="948"/>
      <c r="I2886" s="86"/>
    </row>
    <row r="2887" spans="1:9" s="77" customFormat="1">
      <c r="A2887" s="1957"/>
      <c r="B2887" s="184" t="s">
        <v>93</v>
      </c>
      <c r="C2887" s="1649">
        <v>1038696</v>
      </c>
      <c r="D2887" s="165"/>
      <c r="E2887" s="561"/>
      <c r="F2887" s="1646"/>
      <c r="G2887" s="1531"/>
      <c r="H2887" s="948"/>
      <c r="I2887" s="86"/>
    </row>
    <row r="2888" spans="1:9" s="77" customFormat="1" ht="26.4">
      <c r="A2888" s="1957"/>
      <c r="B2888" s="1648" t="s">
        <v>49</v>
      </c>
      <c r="C2888" s="1649">
        <v>225383</v>
      </c>
      <c r="D2888" s="753">
        <v>42000</v>
      </c>
      <c r="E2888" s="561"/>
      <c r="F2888" s="1646"/>
      <c r="G2888" s="1531"/>
      <c r="H2888" s="948"/>
      <c r="I2888" s="86"/>
    </row>
    <row r="2889" spans="1:9" s="77" customFormat="1">
      <c r="A2889" s="1957"/>
      <c r="B2889" s="1192" t="s">
        <v>118</v>
      </c>
      <c r="C2889" s="1649"/>
      <c r="D2889" s="165"/>
      <c r="F2889" s="1646"/>
      <c r="G2889" s="1531"/>
      <c r="H2889" s="948"/>
      <c r="I2889" s="86"/>
    </row>
    <row r="2890" spans="1:9" s="77" customFormat="1">
      <c r="A2890" s="1957"/>
      <c r="B2890" s="1192" t="s">
        <v>38</v>
      </c>
      <c r="C2890" s="1649">
        <v>225383</v>
      </c>
      <c r="D2890" s="165">
        <v>42000</v>
      </c>
      <c r="E2890" s="561"/>
      <c r="F2890" s="1646"/>
      <c r="G2890" s="1531"/>
      <c r="H2890" s="948"/>
      <c r="I2890" s="86"/>
    </row>
    <row r="2891" spans="1:9" s="77" customFormat="1">
      <c r="A2891" s="1957"/>
      <c r="B2891" s="1648" t="s">
        <v>19</v>
      </c>
      <c r="C2891" s="1649">
        <v>20509168</v>
      </c>
      <c r="D2891" s="753">
        <v>-42000</v>
      </c>
      <c r="E2891" s="561"/>
      <c r="F2891" s="1646"/>
      <c r="G2891" s="1531"/>
      <c r="H2891" s="948"/>
      <c r="I2891" s="86"/>
    </row>
    <row r="2892" spans="1:9" s="77" customFormat="1">
      <c r="A2892" s="1957"/>
      <c r="B2892" s="1192" t="s">
        <v>84</v>
      </c>
      <c r="C2892" s="1649">
        <v>4756</v>
      </c>
      <c r="D2892" s="753">
        <v>0</v>
      </c>
      <c r="E2892" s="561"/>
      <c r="F2892" s="1646"/>
      <c r="G2892" s="1531"/>
      <c r="H2892" s="948"/>
      <c r="I2892" s="86"/>
    </row>
    <row r="2893" spans="1:9" s="77" customFormat="1" ht="26.4">
      <c r="A2893" s="1957"/>
      <c r="B2893" s="1192" t="s">
        <v>85</v>
      </c>
      <c r="C2893" s="1649">
        <v>4756</v>
      </c>
      <c r="D2893" s="753">
        <v>0</v>
      </c>
      <c r="E2893" s="561"/>
      <c r="F2893" s="1646"/>
      <c r="G2893" s="1531"/>
      <c r="H2893" s="948"/>
      <c r="I2893" s="86"/>
    </row>
    <row r="2894" spans="1:9" s="77" customFormat="1" ht="39.6">
      <c r="A2894" s="1957"/>
      <c r="B2894" s="1192" t="s">
        <v>148</v>
      </c>
      <c r="C2894" s="1649">
        <v>4756</v>
      </c>
      <c r="D2894" s="165"/>
      <c r="E2894" s="561"/>
      <c r="F2894" s="1646"/>
      <c r="G2894" s="1531"/>
      <c r="H2894" s="948"/>
      <c r="I2894" s="86"/>
    </row>
    <row r="2895" spans="1:9" s="77" customFormat="1" ht="26.4">
      <c r="A2895" s="1957"/>
      <c r="B2895" s="1192" t="s">
        <v>51</v>
      </c>
      <c r="C2895" s="1649">
        <v>15426099</v>
      </c>
      <c r="D2895" s="753">
        <v>-42000</v>
      </c>
      <c r="E2895" s="561"/>
      <c r="F2895" s="1646"/>
      <c r="G2895" s="1531"/>
      <c r="H2895" s="948"/>
      <c r="I2895" s="86"/>
    </row>
    <row r="2896" spans="1:9" s="77" customFormat="1" ht="12.6" customHeight="1">
      <c r="A2896" s="1957"/>
      <c r="B2896" s="1192" t="s">
        <v>67</v>
      </c>
      <c r="C2896" s="1649">
        <v>1745340</v>
      </c>
      <c r="D2896" s="165"/>
      <c r="E2896" s="561"/>
      <c r="F2896" s="1646"/>
      <c r="G2896" s="1531"/>
      <c r="H2896" s="948"/>
      <c r="I2896" s="86"/>
    </row>
    <row r="2897" spans="1:9" s="77" customFormat="1" ht="12.6" customHeight="1">
      <c r="A2897" s="1957"/>
      <c r="B2897" s="1192" t="s">
        <v>53</v>
      </c>
      <c r="C2897" s="1649">
        <v>13680759</v>
      </c>
      <c r="D2897" s="165">
        <v>-42000</v>
      </c>
      <c r="E2897" s="561"/>
      <c r="F2897" s="1646"/>
      <c r="G2897" s="1531"/>
      <c r="H2897" s="948"/>
      <c r="I2897" s="86"/>
    </row>
    <row r="2898" spans="1:9" s="77" customFormat="1" ht="12.6" customHeight="1">
      <c r="A2898" s="1957"/>
      <c r="B2898" s="1192" t="s">
        <v>79</v>
      </c>
      <c r="C2898" s="1649">
        <v>5078313</v>
      </c>
      <c r="D2898" s="165"/>
      <c r="E2898" s="561"/>
      <c r="F2898" s="1646"/>
      <c r="G2898" s="1531"/>
      <c r="H2898" s="948"/>
      <c r="I2898" s="86"/>
    </row>
    <row r="2899" spans="1:9" s="77" customFormat="1" ht="12.6" customHeight="1">
      <c r="A2899" s="1957"/>
      <c r="B2899" s="1648" t="s">
        <v>3</v>
      </c>
      <c r="C2899" s="1649">
        <v>51064894</v>
      </c>
      <c r="D2899" s="753"/>
      <c r="E2899" s="561"/>
      <c r="F2899" s="1646"/>
      <c r="G2899" s="1531"/>
      <c r="H2899" s="948"/>
      <c r="I2899" s="86"/>
    </row>
    <row r="2900" spans="1:9" s="77" customFormat="1" ht="12.6" customHeight="1">
      <c r="A2900" s="1957"/>
      <c r="B2900" s="1192" t="s">
        <v>20</v>
      </c>
      <c r="C2900" s="1649">
        <v>12802355</v>
      </c>
      <c r="D2900" s="165"/>
      <c r="E2900" s="561"/>
      <c r="F2900" s="1646"/>
      <c r="G2900" s="1531"/>
      <c r="H2900" s="948"/>
      <c r="I2900" s="86"/>
    </row>
    <row r="2901" spans="1:9" s="77" customFormat="1" ht="12.6" customHeight="1">
      <c r="A2901" s="1957"/>
      <c r="B2901" s="1648" t="s">
        <v>55</v>
      </c>
      <c r="C2901" s="1649">
        <v>38262539</v>
      </c>
      <c r="D2901" s="165"/>
      <c r="E2901" s="561"/>
      <c r="F2901" s="1646"/>
      <c r="G2901" s="1531"/>
      <c r="H2901" s="948"/>
      <c r="I2901" s="86"/>
    </row>
    <row r="2902" spans="1:9" s="77" customFormat="1" ht="12.6" customHeight="1">
      <c r="A2902" s="1957"/>
      <c r="B2902" s="1192" t="s">
        <v>56</v>
      </c>
      <c r="C2902" s="1649">
        <v>24570885</v>
      </c>
      <c r="D2902" s="165"/>
      <c r="E2902" s="561"/>
      <c r="F2902" s="1646"/>
      <c r="G2902" s="1531"/>
      <c r="H2902" s="948"/>
      <c r="I2902" s="86"/>
    </row>
    <row r="2903" spans="1:9" s="77" customFormat="1" ht="12.6" customHeight="1">
      <c r="A2903" s="1957"/>
      <c r="B2903" s="1192" t="s">
        <v>95</v>
      </c>
      <c r="C2903" s="1649">
        <v>24570885</v>
      </c>
      <c r="D2903" s="165"/>
      <c r="E2903" s="561"/>
      <c r="F2903" s="1646"/>
      <c r="G2903" s="1531"/>
      <c r="H2903" s="948"/>
      <c r="I2903" s="86"/>
    </row>
    <row r="2904" spans="1:9" s="77" customFormat="1" ht="26.4">
      <c r="A2904" s="1957"/>
      <c r="B2904" s="1192" t="s">
        <v>121</v>
      </c>
      <c r="C2904" s="1649">
        <v>13691654</v>
      </c>
      <c r="D2904" s="165"/>
      <c r="E2904" s="561"/>
      <c r="F2904" s="1646"/>
      <c r="G2904" s="1531"/>
      <c r="H2904" s="948"/>
      <c r="I2904" s="86"/>
    </row>
    <row r="2905" spans="1:9" s="77" customFormat="1">
      <c r="A2905" s="1957"/>
      <c r="B2905" s="1648" t="s">
        <v>61</v>
      </c>
      <c r="C2905" s="1649">
        <v>-6118349</v>
      </c>
      <c r="D2905" s="165"/>
      <c r="E2905" s="561"/>
      <c r="F2905" s="1646"/>
      <c r="G2905" s="1531"/>
      <c r="H2905" s="948"/>
      <c r="I2905" s="86"/>
    </row>
    <row r="2906" spans="1:9" s="77" customFormat="1">
      <c r="A2906" s="1957"/>
      <c r="B2906" s="1648" t="s">
        <v>23</v>
      </c>
      <c r="C2906" s="1649">
        <v>6118349</v>
      </c>
      <c r="D2906" s="165"/>
      <c r="E2906" s="561"/>
      <c r="F2906" s="1646"/>
      <c r="G2906" s="1531"/>
      <c r="H2906" s="948"/>
      <c r="I2906" s="86"/>
    </row>
    <row r="2907" spans="1:9" s="77" customFormat="1">
      <c r="A2907" s="1957"/>
      <c r="B2907" s="1648" t="s">
        <v>24</v>
      </c>
      <c r="C2907" s="1649">
        <v>6118349</v>
      </c>
      <c r="D2907" s="165"/>
      <c r="E2907" s="561"/>
      <c r="F2907" s="1646"/>
      <c r="G2907" s="1531"/>
      <c r="H2907" s="948"/>
      <c r="I2907" s="86"/>
    </row>
    <row r="2908" spans="1:9" s="77" customFormat="1" ht="27" thickBot="1">
      <c r="A2908" s="1957"/>
      <c r="B2908" s="1735" t="s">
        <v>25</v>
      </c>
      <c r="C2908" s="1736">
        <v>6118349</v>
      </c>
      <c r="D2908" s="998"/>
      <c r="E2908" s="561"/>
      <c r="F2908" s="1646"/>
      <c r="G2908" s="1531"/>
      <c r="H2908" s="948"/>
      <c r="I2908" s="86"/>
    </row>
    <row r="2909" spans="1:9" s="77" customFormat="1" ht="87.75" customHeight="1" thickBot="1">
      <c r="A2909" s="1957"/>
      <c r="B2909" s="3723" t="s">
        <v>501</v>
      </c>
      <c r="C2909" s="3724"/>
      <c r="D2909" s="3725"/>
      <c r="E2909" s="561"/>
      <c r="F2909" s="1531"/>
      <c r="G2909" s="1531"/>
      <c r="H2909" s="948"/>
      <c r="I2909" s="86"/>
    </row>
    <row r="2910" spans="1:9" s="77" customFormat="1">
      <c r="A2910" s="99"/>
      <c r="B2910" s="84"/>
      <c r="C2910" s="85"/>
      <c r="D2910" s="85"/>
      <c r="F2910" s="121"/>
      <c r="G2910" s="121"/>
      <c r="H2910" s="948"/>
      <c r="I2910" s="86"/>
    </row>
    <row r="2911" spans="1:9" s="77" customFormat="1">
      <c r="A2911" s="99"/>
      <c r="B2911" s="488" t="s">
        <v>187</v>
      </c>
      <c r="C2911" s="1838"/>
      <c r="D2911" s="1838"/>
      <c r="F2911" s="121"/>
      <c r="G2911" s="121"/>
      <c r="H2911" s="948"/>
      <c r="I2911" s="86"/>
    </row>
    <row r="2912" spans="1:9" s="77" customFormat="1" ht="13.8" thickBot="1">
      <c r="A2912" s="99"/>
      <c r="B2912" s="1838"/>
      <c r="C2912" s="1838"/>
      <c r="D2912" s="1838"/>
      <c r="F2912" s="121"/>
      <c r="G2912" s="121"/>
      <c r="H2912" s="948"/>
      <c r="I2912" s="86"/>
    </row>
    <row r="2913" spans="1:9" s="77" customFormat="1" ht="13.8">
      <c r="A2913" s="547">
        <f>A2825+1</f>
        <v>105</v>
      </c>
      <c r="B2913" s="1839" t="s">
        <v>26</v>
      </c>
      <c r="C2913" s="1840"/>
      <c r="D2913" s="318"/>
      <c r="F2913" s="121"/>
      <c r="G2913" s="121"/>
      <c r="H2913" s="75" t="s">
        <v>33</v>
      </c>
      <c r="I2913" s="86"/>
    </row>
    <row r="2914" spans="1:9" s="77" customFormat="1">
      <c r="A2914" s="99"/>
      <c r="B2914" s="342" t="s">
        <v>22</v>
      </c>
      <c r="C2914" s="1841"/>
      <c r="D2914" s="319"/>
      <c r="F2914" s="121"/>
      <c r="G2914" s="121"/>
      <c r="H2914" s="948"/>
      <c r="I2914" s="86"/>
    </row>
    <row r="2915" spans="1:9" s="77" customFormat="1" ht="26.4">
      <c r="A2915" s="99"/>
      <c r="B2915" s="388" t="s">
        <v>502</v>
      </c>
      <c r="C2915" s="1842"/>
      <c r="D2915" s="1843"/>
      <c r="F2915" s="121"/>
      <c r="G2915" s="121"/>
      <c r="H2915" s="948"/>
      <c r="I2915" s="86"/>
    </row>
    <row r="2916" spans="1:9" s="77" customFormat="1">
      <c r="A2916" s="99"/>
      <c r="B2916" s="423" t="s">
        <v>4</v>
      </c>
      <c r="C2916" s="1844"/>
      <c r="D2916" s="324">
        <v>865500</v>
      </c>
      <c r="F2916" s="121"/>
      <c r="G2916" s="121"/>
      <c r="H2916" s="948"/>
      <c r="I2916" s="86"/>
    </row>
    <row r="2917" spans="1:9" s="77" customFormat="1">
      <c r="A2917" s="99"/>
      <c r="B2917" s="1845" t="s">
        <v>65</v>
      </c>
      <c r="C2917" s="1846"/>
      <c r="D2917" s="323">
        <v>845500</v>
      </c>
      <c r="F2917" s="121"/>
      <c r="G2917" s="121"/>
      <c r="H2917" s="948"/>
      <c r="I2917" s="86"/>
    </row>
    <row r="2918" spans="1:9" s="77" customFormat="1">
      <c r="A2918" s="99"/>
      <c r="B2918" s="1845" t="s">
        <v>7</v>
      </c>
      <c r="C2918" s="1846"/>
      <c r="D2918" s="323">
        <v>20000</v>
      </c>
      <c r="F2918" s="121"/>
      <c r="G2918" s="121"/>
      <c r="H2918" s="948"/>
      <c r="I2918" s="86"/>
    </row>
    <row r="2919" spans="1:9" s="77" customFormat="1">
      <c r="A2919" s="99"/>
      <c r="B2919" s="1847" t="s">
        <v>112</v>
      </c>
      <c r="C2919" s="1848"/>
      <c r="D2919" s="322">
        <v>20000</v>
      </c>
      <c r="F2919" s="121"/>
      <c r="G2919" s="121"/>
      <c r="H2919" s="948"/>
      <c r="I2919" s="86"/>
    </row>
    <row r="2920" spans="1:9" s="77" customFormat="1" ht="26.4">
      <c r="A2920" s="99"/>
      <c r="B2920" s="1849" t="s">
        <v>113</v>
      </c>
      <c r="C2920" s="1848"/>
      <c r="D2920" s="322">
        <v>20000</v>
      </c>
      <c r="F2920" s="121"/>
      <c r="G2920" s="121"/>
      <c r="H2920" s="948"/>
      <c r="I2920" s="86"/>
    </row>
    <row r="2921" spans="1:9" s="77" customFormat="1" ht="66">
      <c r="A2921" s="99"/>
      <c r="B2921" s="1850" t="s">
        <v>503</v>
      </c>
      <c r="C2921" s="1848"/>
      <c r="D2921" s="322">
        <v>20000</v>
      </c>
      <c r="F2921" s="121"/>
      <c r="G2921" s="121"/>
      <c r="H2921" s="948"/>
      <c r="I2921" s="86"/>
    </row>
    <row r="2922" spans="1:9" s="77" customFormat="1">
      <c r="A2922" s="99"/>
      <c r="B2922" s="1851" t="s">
        <v>28</v>
      </c>
      <c r="C2922" s="1844">
        <v>91487</v>
      </c>
      <c r="D2922" s="324">
        <v>865500</v>
      </c>
      <c r="F2922" s="1852"/>
      <c r="G2922" s="121"/>
      <c r="H2922" s="948"/>
      <c r="I2922" s="86"/>
    </row>
    <row r="2923" spans="1:9" s="77" customFormat="1">
      <c r="A2923" s="99"/>
      <c r="B2923" s="451" t="s">
        <v>2</v>
      </c>
      <c r="C2923" s="1846">
        <v>91487</v>
      </c>
      <c r="D2923" s="323">
        <v>865500</v>
      </c>
      <c r="F2923" s="1852"/>
      <c r="G2923" s="121"/>
      <c r="H2923" s="948"/>
      <c r="I2923" s="86"/>
    </row>
    <row r="2924" spans="1:9" s="77" customFormat="1">
      <c r="A2924" s="99"/>
      <c r="B2924" s="1853" t="s">
        <v>12</v>
      </c>
      <c r="C2924" s="1854">
        <v>5000</v>
      </c>
      <c r="D2924" s="1855">
        <v>75500</v>
      </c>
      <c r="F2924" s="1852"/>
      <c r="G2924" s="121"/>
      <c r="H2924" s="948"/>
      <c r="I2924" s="86"/>
    </row>
    <row r="2925" spans="1:9" s="77" customFormat="1">
      <c r="A2925" s="99"/>
      <c r="B2925" s="1856" t="s">
        <v>15</v>
      </c>
      <c r="C2925" s="1854">
        <v>5000</v>
      </c>
      <c r="D2925" s="1855">
        <v>75500</v>
      </c>
      <c r="F2925" s="1852"/>
      <c r="G2925" s="121"/>
      <c r="H2925" s="948"/>
      <c r="I2925" s="86"/>
    </row>
    <row r="2926" spans="1:9" s="77" customFormat="1">
      <c r="A2926" s="99"/>
      <c r="B2926" s="1857" t="s">
        <v>16</v>
      </c>
      <c r="C2926" s="1846">
        <v>48014</v>
      </c>
      <c r="D2926" s="323">
        <v>620000</v>
      </c>
      <c r="F2926" s="1852"/>
      <c r="G2926" s="121"/>
      <c r="H2926" s="948"/>
      <c r="I2926" s="86"/>
    </row>
    <row r="2927" spans="1:9" s="77" customFormat="1">
      <c r="A2927" s="99"/>
      <c r="B2927" s="1858" t="s">
        <v>17</v>
      </c>
      <c r="C2927" s="1846">
        <v>48014</v>
      </c>
      <c r="D2927" s="323">
        <v>620000</v>
      </c>
      <c r="F2927" s="1852"/>
      <c r="G2927" s="121"/>
      <c r="H2927" s="948"/>
      <c r="I2927" s="86"/>
    </row>
    <row r="2928" spans="1:9" s="77" customFormat="1">
      <c r="A2928" s="99"/>
      <c r="B2928" s="1859" t="s">
        <v>19</v>
      </c>
      <c r="C2928" s="1860">
        <v>38473</v>
      </c>
      <c r="D2928" s="322">
        <v>170000</v>
      </c>
      <c r="F2928" s="1852"/>
      <c r="G2928" s="121"/>
      <c r="H2928" s="948"/>
      <c r="I2928" s="86"/>
    </row>
    <row r="2929" spans="1:9" s="77" customFormat="1">
      <c r="A2929" s="99"/>
      <c r="B2929" s="1861" t="s">
        <v>84</v>
      </c>
      <c r="C2929" s="1860">
        <v>1091</v>
      </c>
      <c r="D2929" s="322"/>
      <c r="F2929" s="1852"/>
      <c r="G2929" s="121"/>
      <c r="H2929" s="948"/>
      <c r="I2929" s="86"/>
    </row>
    <row r="2930" spans="1:9" s="77" customFormat="1" ht="26.4">
      <c r="A2930" s="99"/>
      <c r="B2930" s="1861" t="s">
        <v>85</v>
      </c>
      <c r="C2930" s="1860">
        <v>1091</v>
      </c>
      <c r="D2930" s="322"/>
      <c r="F2930" s="1852"/>
      <c r="G2930" s="121"/>
      <c r="H2930" s="948"/>
      <c r="I2930" s="86"/>
    </row>
    <row r="2931" spans="1:9" s="77" customFormat="1" ht="39.6">
      <c r="A2931" s="99"/>
      <c r="B2931" s="1192" t="s">
        <v>148</v>
      </c>
      <c r="C2931" s="1435">
        <v>1091</v>
      </c>
      <c r="D2931" s="267"/>
      <c r="F2931" s="1852"/>
      <c r="G2931" s="121"/>
      <c r="H2931" s="948"/>
      <c r="I2931" s="86"/>
    </row>
    <row r="2932" spans="1:9" s="77" customFormat="1" ht="26.4">
      <c r="A2932" s="99"/>
      <c r="B2932" s="1192" t="s">
        <v>51</v>
      </c>
      <c r="C2932" s="1435">
        <v>37382</v>
      </c>
      <c r="D2932" s="267">
        <v>170000</v>
      </c>
      <c r="F2932" s="1852"/>
      <c r="G2932" s="121"/>
      <c r="H2932" s="948"/>
      <c r="I2932" s="86"/>
    </row>
    <row r="2933" spans="1:9" s="77" customFormat="1" ht="52.8">
      <c r="A2933" s="99"/>
      <c r="B2933" s="1192" t="s">
        <v>67</v>
      </c>
      <c r="C2933" s="1435">
        <v>28000</v>
      </c>
      <c r="D2933" s="267">
        <v>170000</v>
      </c>
      <c r="F2933" s="1852"/>
      <c r="G2933" s="121"/>
      <c r="H2933" s="948"/>
      <c r="I2933" s="86"/>
    </row>
    <row r="2934" spans="1:9" s="77" customFormat="1" ht="39.6">
      <c r="A2934" s="99"/>
      <c r="B2934" s="1192" t="s">
        <v>504</v>
      </c>
      <c r="C2934" s="1435">
        <v>9382</v>
      </c>
      <c r="D2934" s="267"/>
      <c r="F2934" s="1852"/>
      <c r="G2934" s="121"/>
      <c r="H2934" s="948"/>
      <c r="I2934" s="86"/>
    </row>
    <row r="2935" spans="1:9" s="77" customFormat="1">
      <c r="A2935" s="99"/>
      <c r="B2935" s="1648" t="s">
        <v>61</v>
      </c>
      <c r="C2935" s="1435">
        <v>-91487</v>
      </c>
      <c r="D2935" s="267"/>
      <c r="F2935" s="1852"/>
      <c r="G2935" s="121"/>
      <c r="H2935" s="948"/>
      <c r="I2935" s="86"/>
    </row>
    <row r="2936" spans="1:9" s="77" customFormat="1">
      <c r="A2936" s="99"/>
      <c r="B2936" s="1648" t="s">
        <v>23</v>
      </c>
      <c r="C2936" s="1435">
        <v>91487</v>
      </c>
      <c r="D2936" s="267"/>
      <c r="F2936" s="1852"/>
      <c r="G2936" s="121"/>
      <c r="H2936" s="948"/>
      <c r="I2936" s="86"/>
    </row>
    <row r="2937" spans="1:9" s="77" customFormat="1">
      <c r="A2937" s="99"/>
      <c r="B2937" s="1648" t="s">
        <v>24</v>
      </c>
      <c r="C2937" s="1435">
        <v>91487</v>
      </c>
      <c r="D2937" s="267"/>
      <c r="F2937" s="1852"/>
      <c r="G2937" s="121"/>
      <c r="H2937" s="948"/>
      <c r="I2937" s="86"/>
    </row>
    <row r="2938" spans="1:9" s="77" customFormat="1" ht="26.4">
      <c r="A2938" s="99"/>
      <c r="B2938" s="1859" t="s">
        <v>25</v>
      </c>
      <c r="C2938" s="1435">
        <v>91487</v>
      </c>
      <c r="D2938" s="267"/>
      <c r="F2938" s="1852"/>
      <c r="G2938" s="3806"/>
      <c r="H2938" s="3806"/>
      <c r="I2938" s="86"/>
    </row>
    <row r="2939" spans="1:9" s="77" customFormat="1">
      <c r="A2939" s="99"/>
      <c r="B2939" s="342" t="s">
        <v>54</v>
      </c>
      <c r="C2939" s="613"/>
      <c r="D2939" s="151"/>
      <c r="F2939" s="121"/>
      <c r="G2939" s="121"/>
      <c r="H2939" s="948"/>
      <c r="I2939" s="86"/>
    </row>
    <row r="2940" spans="1:9" s="77" customFormat="1">
      <c r="A2940" s="99"/>
      <c r="B2940" s="1862" t="s">
        <v>505</v>
      </c>
      <c r="C2940" s="613"/>
      <c r="D2940" s="151"/>
      <c r="F2940" s="121"/>
      <c r="G2940" s="121"/>
      <c r="H2940" s="948"/>
      <c r="I2940" s="86"/>
    </row>
    <row r="2941" spans="1:9" s="77" customFormat="1" ht="39.6">
      <c r="A2941" s="99"/>
      <c r="B2941" s="470" t="s">
        <v>150</v>
      </c>
      <c r="C2941" s="613"/>
      <c r="D2941" s="151"/>
      <c r="F2941" s="121"/>
      <c r="G2941" s="121"/>
      <c r="H2941" s="948"/>
      <c r="I2941" s="86"/>
    </row>
    <row r="2942" spans="1:9" s="77" customFormat="1">
      <c r="A2942" s="99"/>
      <c r="B2942" s="471" t="s">
        <v>87</v>
      </c>
      <c r="C2942" s="613"/>
      <c r="D2942" s="151"/>
      <c r="F2942" s="121"/>
      <c r="G2942" s="121"/>
      <c r="H2942" s="948"/>
      <c r="I2942" s="86"/>
    </row>
    <row r="2943" spans="1:9" s="77" customFormat="1">
      <c r="A2943" s="99"/>
      <c r="B2943" s="1863" t="s">
        <v>4</v>
      </c>
      <c r="C2943" s="1844"/>
      <c r="D2943" s="324">
        <v>865500</v>
      </c>
      <c r="F2943" s="121"/>
      <c r="G2943" s="121"/>
      <c r="H2943" s="948"/>
      <c r="I2943" s="86"/>
    </row>
    <row r="2944" spans="1:9" s="77" customFormat="1">
      <c r="A2944" s="99"/>
      <c r="B2944" s="1864" t="s">
        <v>65</v>
      </c>
      <c r="C2944" s="1846"/>
      <c r="D2944" s="323">
        <v>845500</v>
      </c>
      <c r="F2944" s="121"/>
      <c r="G2944" s="121"/>
      <c r="H2944" s="948"/>
      <c r="I2944" s="86"/>
    </row>
    <row r="2945" spans="1:9" s="77" customFormat="1">
      <c r="A2945" s="99"/>
      <c r="B2945" s="1864" t="s">
        <v>7</v>
      </c>
      <c r="C2945" s="1846"/>
      <c r="D2945" s="323">
        <v>20000</v>
      </c>
      <c r="F2945" s="121"/>
      <c r="G2945" s="121"/>
      <c r="H2945" s="948"/>
      <c r="I2945" s="86"/>
    </row>
    <row r="2946" spans="1:9" s="77" customFormat="1">
      <c r="A2946" s="99"/>
      <c r="B2946" s="1865" t="s">
        <v>112</v>
      </c>
      <c r="C2946" s="1848"/>
      <c r="D2946" s="322">
        <v>20000</v>
      </c>
      <c r="F2946" s="121"/>
      <c r="G2946" s="121"/>
      <c r="H2946" s="948"/>
      <c r="I2946" s="86"/>
    </row>
    <row r="2947" spans="1:9" s="77" customFormat="1">
      <c r="A2947" s="99"/>
      <c r="B2947" s="1865" t="s">
        <v>113</v>
      </c>
      <c r="C2947" s="1848"/>
      <c r="D2947" s="322">
        <v>20000</v>
      </c>
      <c r="F2947" s="121"/>
      <c r="G2947" s="121"/>
      <c r="H2947" s="948"/>
      <c r="I2947" s="86"/>
    </row>
    <row r="2948" spans="1:9" s="77" customFormat="1" ht="52.8">
      <c r="A2948" s="99"/>
      <c r="B2948" s="1865" t="s">
        <v>503</v>
      </c>
      <c r="C2948" s="1848"/>
      <c r="D2948" s="322">
        <v>20000</v>
      </c>
      <c r="F2948" s="121"/>
      <c r="G2948" s="121"/>
      <c r="H2948" s="948"/>
      <c r="I2948" s="86"/>
    </row>
    <row r="2949" spans="1:9" s="77" customFormat="1">
      <c r="A2949" s="99"/>
      <c r="B2949" s="1863" t="s">
        <v>28</v>
      </c>
      <c r="C2949" s="1844">
        <v>91487</v>
      </c>
      <c r="D2949" s="324">
        <v>865500</v>
      </c>
      <c r="F2949" s="1852"/>
      <c r="G2949" s="121"/>
      <c r="H2949" s="948"/>
      <c r="I2949" s="86"/>
    </row>
    <row r="2950" spans="1:9" s="77" customFormat="1">
      <c r="A2950" s="99"/>
      <c r="B2950" s="1866" t="s">
        <v>2</v>
      </c>
      <c r="C2950" s="1846">
        <v>91487</v>
      </c>
      <c r="D2950" s="323">
        <v>865500</v>
      </c>
      <c r="F2950" s="1852"/>
      <c r="G2950" s="121"/>
      <c r="H2950" s="948"/>
      <c r="I2950" s="86"/>
    </row>
    <row r="2951" spans="1:9" s="77" customFormat="1">
      <c r="A2951" s="99"/>
      <c r="B2951" s="1867" t="s">
        <v>12</v>
      </c>
      <c r="C2951" s="1854">
        <v>5000</v>
      </c>
      <c r="D2951" s="1855">
        <v>75500</v>
      </c>
      <c r="F2951" s="1852"/>
      <c r="G2951" s="121"/>
      <c r="H2951" s="948"/>
      <c r="I2951" s="86"/>
    </row>
    <row r="2952" spans="1:9" s="77" customFormat="1">
      <c r="A2952" s="99"/>
      <c r="B2952" s="1868" t="s">
        <v>15</v>
      </c>
      <c r="C2952" s="1854">
        <v>5000</v>
      </c>
      <c r="D2952" s="1855">
        <v>75500</v>
      </c>
      <c r="F2952" s="1852"/>
      <c r="G2952" s="121"/>
      <c r="H2952" s="948"/>
      <c r="I2952" s="86"/>
    </row>
    <row r="2953" spans="1:9" s="77" customFormat="1">
      <c r="A2953" s="99"/>
      <c r="B2953" s="1867" t="s">
        <v>16</v>
      </c>
      <c r="C2953" s="1846">
        <v>48014</v>
      </c>
      <c r="D2953" s="323">
        <v>620000</v>
      </c>
      <c r="F2953" s="1852"/>
      <c r="G2953" s="121"/>
      <c r="H2953" s="948"/>
      <c r="I2953" s="86"/>
    </row>
    <row r="2954" spans="1:9" s="77" customFormat="1">
      <c r="A2954" s="99"/>
      <c r="B2954" s="1868" t="s">
        <v>17</v>
      </c>
      <c r="C2954" s="1846">
        <v>48014</v>
      </c>
      <c r="D2954" s="323">
        <v>620000</v>
      </c>
      <c r="F2954" s="1852"/>
      <c r="G2954" s="121"/>
      <c r="H2954" s="948"/>
      <c r="I2954" s="86"/>
    </row>
    <row r="2955" spans="1:9" s="77" customFormat="1">
      <c r="A2955" s="99"/>
      <c r="B2955" s="1865" t="s">
        <v>19</v>
      </c>
      <c r="C2955" s="1860">
        <v>38473</v>
      </c>
      <c r="D2955" s="322">
        <v>170000</v>
      </c>
      <c r="F2955" s="1852"/>
      <c r="G2955" s="121"/>
      <c r="H2955" s="948"/>
      <c r="I2955" s="86"/>
    </row>
    <row r="2956" spans="1:9" s="77" customFormat="1">
      <c r="A2956" s="99"/>
      <c r="B2956" s="1865" t="s">
        <v>84</v>
      </c>
      <c r="C2956" s="1860">
        <v>1091</v>
      </c>
      <c r="D2956" s="322"/>
      <c r="F2956" s="1852"/>
      <c r="G2956" s="121"/>
      <c r="H2956" s="948"/>
      <c r="I2956" s="86"/>
    </row>
    <row r="2957" spans="1:9" s="77" customFormat="1" ht="26.4">
      <c r="A2957" s="99"/>
      <c r="B2957" s="1865" t="s">
        <v>85</v>
      </c>
      <c r="C2957" s="1860">
        <v>1091</v>
      </c>
      <c r="D2957" s="322"/>
      <c r="F2957" s="1852"/>
      <c r="G2957" s="121"/>
      <c r="H2957" s="948"/>
      <c r="I2957" s="86"/>
    </row>
    <row r="2958" spans="1:9" s="77" customFormat="1" ht="39.6">
      <c r="A2958" s="99"/>
      <c r="B2958" s="377" t="s">
        <v>148</v>
      </c>
      <c r="C2958" s="1435">
        <v>1091</v>
      </c>
      <c r="D2958" s="267"/>
      <c r="F2958" s="1852"/>
      <c r="G2958" s="121"/>
      <c r="H2958" s="948"/>
      <c r="I2958" s="86"/>
    </row>
    <row r="2959" spans="1:9" s="77" customFormat="1" ht="26.4">
      <c r="A2959" s="99"/>
      <c r="B2959" s="377" t="s">
        <v>51</v>
      </c>
      <c r="C2959" s="1435">
        <v>37382</v>
      </c>
      <c r="D2959" s="267">
        <v>170000</v>
      </c>
      <c r="F2959" s="1852"/>
      <c r="G2959" s="121"/>
      <c r="H2959" s="948"/>
      <c r="I2959" s="86"/>
    </row>
    <row r="2960" spans="1:9" s="77" customFormat="1" ht="39.6">
      <c r="A2960" s="99"/>
      <c r="B2960" s="377" t="s">
        <v>67</v>
      </c>
      <c r="C2960" s="1435">
        <v>28000</v>
      </c>
      <c r="D2960" s="267">
        <v>170000</v>
      </c>
      <c r="F2960" s="1852"/>
      <c r="G2960" s="121"/>
      <c r="H2960" s="948"/>
      <c r="I2960" s="86"/>
    </row>
    <row r="2961" spans="1:9" s="77" customFormat="1" ht="39.6">
      <c r="A2961" s="99"/>
      <c r="B2961" s="377" t="s">
        <v>504</v>
      </c>
      <c r="C2961" s="1435">
        <v>9382</v>
      </c>
      <c r="D2961" s="267"/>
      <c r="F2961" s="1852"/>
      <c r="G2961" s="121"/>
      <c r="H2961" s="948"/>
      <c r="I2961" s="86"/>
    </row>
    <row r="2962" spans="1:9" s="77" customFormat="1">
      <c r="A2962" s="99"/>
      <c r="B2962" s="377" t="s">
        <v>61</v>
      </c>
      <c r="C2962" s="1435">
        <v>-91487</v>
      </c>
      <c r="D2962" s="267"/>
      <c r="F2962" s="1852"/>
      <c r="G2962" s="121"/>
      <c r="H2962" s="948"/>
      <c r="I2962" s="86"/>
    </row>
    <row r="2963" spans="1:9" s="77" customFormat="1">
      <c r="A2963" s="99"/>
      <c r="B2963" s="377" t="s">
        <v>23</v>
      </c>
      <c r="C2963" s="1435">
        <v>91487</v>
      </c>
      <c r="D2963" s="268"/>
      <c r="F2963" s="1852"/>
      <c r="G2963" s="121"/>
      <c r="H2963" s="948"/>
      <c r="I2963" s="86"/>
    </row>
    <row r="2964" spans="1:9" s="77" customFormat="1">
      <c r="A2964" s="99"/>
      <c r="B2964" s="1869" t="s">
        <v>24</v>
      </c>
      <c r="C2964" s="1435">
        <v>91487</v>
      </c>
      <c r="D2964" s="1870"/>
      <c r="F2964" s="1852"/>
      <c r="G2964" s="121"/>
      <c r="H2964" s="948"/>
      <c r="I2964" s="86"/>
    </row>
    <row r="2965" spans="1:9" s="77" customFormat="1" ht="27" thickBot="1">
      <c r="A2965" s="99"/>
      <c r="B2965" s="1871" t="s">
        <v>25</v>
      </c>
      <c r="C2965" s="1872">
        <v>91487</v>
      </c>
      <c r="D2965" s="1873"/>
      <c r="F2965" s="1852"/>
      <c r="G2965" s="3806"/>
      <c r="H2965" s="3806"/>
      <c r="I2965" s="86"/>
    </row>
    <row r="2966" spans="1:9" s="77" customFormat="1" ht="110.25" customHeight="1" thickBot="1">
      <c r="A2966" s="99"/>
      <c r="B2966" s="3797" t="s">
        <v>506</v>
      </c>
      <c r="C2966" s="3798"/>
      <c r="D2966" s="3799"/>
      <c r="F2966" s="121"/>
      <c r="G2966" s="121"/>
      <c r="H2966" s="948"/>
      <c r="I2966" s="86"/>
    </row>
    <row r="2967" spans="1:9" s="77" customFormat="1">
      <c r="A2967" s="99"/>
      <c r="B2967" s="84"/>
      <c r="C2967" s="85"/>
      <c r="D2967" s="85"/>
      <c r="F2967" s="121"/>
      <c r="G2967" s="121"/>
      <c r="H2967" s="948"/>
      <c r="I2967" s="86"/>
    </row>
    <row r="2968" spans="1:9" s="77" customFormat="1">
      <c r="A2968" s="99"/>
      <c r="B2968" s="488" t="s">
        <v>190</v>
      </c>
      <c r="C2968" s="1838"/>
      <c r="D2968" s="1838"/>
      <c r="F2968" s="121"/>
      <c r="G2968" s="121"/>
      <c r="H2968" s="948"/>
      <c r="I2968" s="86"/>
    </row>
    <row r="2969" spans="1:9" s="77" customFormat="1" ht="13.8" thickBot="1">
      <c r="A2969" s="99"/>
      <c r="B2969" s="561"/>
      <c r="C2969" s="561"/>
      <c r="D2969" s="561"/>
      <c r="F2969" s="121"/>
      <c r="G2969" s="121"/>
      <c r="H2969" s="948"/>
      <c r="I2969" s="86"/>
    </row>
    <row r="2970" spans="1:9" s="77" customFormat="1" ht="13.8">
      <c r="A2970" s="99">
        <f>A2913</f>
        <v>105</v>
      </c>
      <c r="B2970" s="466" t="s">
        <v>149</v>
      </c>
      <c r="C2970" s="191"/>
      <c r="D2970" s="192"/>
      <c r="F2970" s="121"/>
      <c r="G2970" s="121"/>
      <c r="H2970" s="75" t="s">
        <v>33</v>
      </c>
      <c r="I2970" s="86"/>
    </row>
    <row r="2971" spans="1:9" s="77" customFormat="1" ht="13.8">
      <c r="A2971" s="99"/>
      <c r="B2971" s="163" t="s">
        <v>82</v>
      </c>
      <c r="C2971" s="614"/>
      <c r="D2971" s="226"/>
      <c r="F2971" s="121"/>
      <c r="G2971" s="121"/>
      <c r="H2971" s="948"/>
      <c r="I2971" s="86"/>
    </row>
    <row r="2972" spans="1:9" s="77" customFormat="1" ht="39.6">
      <c r="A2972" s="99"/>
      <c r="B2972" s="393" t="s">
        <v>507</v>
      </c>
      <c r="C2972" s="682"/>
      <c r="D2972" s="226"/>
      <c r="F2972" s="121"/>
      <c r="G2972" s="121"/>
      <c r="H2972" s="948"/>
      <c r="I2972" s="86"/>
    </row>
    <row r="2973" spans="1:9" s="77" customFormat="1">
      <c r="A2973" s="99"/>
      <c r="B2973" s="164" t="s">
        <v>87</v>
      </c>
      <c r="C2973" s="697"/>
      <c r="D2973" s="259"/>
      <c r="F2973" s="121"/>
      <c r="G2973" s="121"/>
      <c r="H2973" s="948"/>
      <c r="I2973" s="86"/>
    </row>
    <row r="2974" spans="1:9" s="77" customFormat="1">
      <c r="A2974" s="99"/>
      <c r="B2974" s="1154" t="s">
        <v>4</v>
      </c>
      <c r="C2974" s="984">
        <v>92941575</v>
      </c>
      <c r="D2974" s="324">
        <v>865500</v>
      </c>
      <c r="F2974" s="1852"/>
      <c r="G2974" s="121"/>
      <c r="H2974" s="948"/>
      <c r="I2974" s="86"/>
    </row>
    <row r="2975" spans="1:9" s="77" customFormat="1">
      <c r="A2975" s="99"/>
      <c r="B2975" s="699" t="s">
        <v>5</v>
      </c>
      <c r="C2975" s="995">
        <v>7114</v>
      </c>
      <c r="D2975" s="323"/>
      <c r="F2975" s="1852"/>
      <c r="G2975" s="121"/>
      <c r="H2975" s="948"/>
      <c r="I2975" s="86"/>
    </row>
    <row r="2976" spans="1:9" s="77" customFormat="1">
      <c r="A2976" s="99"/>
      <c r="B2976" s="1192" t="s">
        <v>65</v>
      </c>
      <c r="C2976" s="1649">
        <v>850233</v>
      </c>
      <c r="D2976" s="323">
        <v>845500</v>
      </c>
      <c r="F2976" s="1852"/>
      <c r="G2976" s="121"/>
      <c r="H2976" s="948"/>
      <c r="I2976" s="86"/>
    </row>
    <row r="2977" spans="1:9" s="77" customFormat="1">
      <c r="A2977" s="99"/>
      <c r="B2977" s="1192" t="s">
        <v>6</v>
      </c>
      <c r="C2977" s="1649">
        <v>414908</v>
      </c>
      <c r="D2977" s="165"/>
      <c r="F2977" s="1852"/>
      <c r="G2977" s="121"/>
      <c r="H2977" s="948"/>
      <c r="I2977" s="86"/>
    </row>
    <row r="2978" spans="1:9" s="77" customFormat="1">
      <c r="A2978" s="99"/>
      <c r="B2978" s="1154" t="s">
        <v>7</v>
      </c>
      <c r="C2978" s="1649">
        <v>1186970</v>
      </c>
      <c r="D2978" s="753">
        <v>20000</v>
      </c>
      <c r="F2978" s="1852"/>
      <c r="G2978" s="121"/>
      <c r="H2978" s="948"/>
      <c r="I2978" s="86"/>
    </row>
    <row r="2979" spans="1:9" s="77" customFormat="1">
      <c r="A2979" s="99"/>
      <c r="B2979" s="1192" t="s">
        <v>8</v>
      </c>
      <c r="C2979" s="1649">
        <v>49208</v>
      </c>
      <c r="D2979" s="165"/>
      <c r="F2979" s="1852"/>
      <c r="G2979" s="121"/>
      <c r="H2979" s="948"/>
      <c r="I2979" s="86"/>
    </row>
    <row r="2980" spans="1:9" s="77" customFormat="1">
      <c r="A2980" s="99"/>
      <c r="B2980" s="184" t="s">
        <v>9</v>
      </c>
      <c r="C2980" s="1649">
        <v>49208</v>
      </c>
      <c r="D2980" s="165"/>
      <c r="F2980" s="1852"/>
      <c r="G2980" s="121"/>
      <c r="H2980" s="948"/>
      <c r="I2980" s="86"/>
    </row>
    <row r="2981" spans="1:9" s="77" customFormat="1" ht="26.4">
      <c r="A2981" s="99"/>
      <c r="B2981" s="184" t="s">
        <v>57</v>
      </c>
      <c r="C2981" s="1649">
        <v>49208</v>
      </c>
      <c r="D2981" s="165"/>
      <c r="F2981" s="1852"/>
      <c r="G2981" s="121"/>
      <c r="H2981" s="948"/>
      <c r="I2981" s="86"/>
    </row>
    <row r="2982" spans="1:9" s="77" customFormat="1" ht="26.4">
      <c r="A2982" s="99"/>
      <c r="B2982" s="184" t="s">
        <v>96</v>
      </c>
      <c r="C2982" s="1649">
        <v>10704</v>
      </c>
      <c r="D2982" s="165"/>
      <c r="F2982" s="1852"/>
      <c r="G2982" s="121"/>
      <c r="H2982" s="948"/>
      <c r="I2982" s="86"/>
    </row>
    <row r="2983" spans="1:9" s="77" customFormat="1" ht="26.4">
      <c r="A2983" s="99"/>
      <c r="B2983" s="184" t="s">
        <v>126</v>
      </c>
      <c r="C2983" s="1649">
        <v>38504</v>
      </c>
      <c r="D2983" s="165"/>
      <c r="F2983" s="1852"/>
      <c r="G2983" s="121"/>
      <c r="H2983" s="948"/>
      <c r="I2983" s="86"/>
    </row>
    <row r="2984" spans="1:9" s="77" customFormat="1">
      <c r="A2984" s="99"/>
      <c r="B2984" s="1861" t="s">
        <v>112</v>
      </c>
      <c r="C2984" s="1848"/>
      <c r="D2984" s="322">
        <v>20000</v>
      </c>
      <c r="F2984" s="1852"/>
      <c r="G2984" s="121"/>
      <c r="H2984" s="948"/>
      <c r="I2984" s="86"/>
    </row>
    <row r="2985" spans="1:9" s="77" customFormat="1">
      <c r="A2985" s="99"/>
      <c r="B2985" s="1861" t="s">
        <v>113</v>
      </c>
      <c r="C2985" s="1848"/>
      <c r="D2985" s="322">
        <v>20000</v>
      </c>
      <c r="F2985" s="1852"/>
      <c r="G2985" s="121"/>
      <c r="H2985" s="948"/>
      <c r="I2985" s="86"/>
    </row>
    <row r="2986" spans="1:9" s="77" customFormat="1" ht="52.8">
      <c r="A2986" s="99"/>
      <c r="B2986" s="1861" t="s">
        <v>503</v>
      </c>
      <c r="C2986" s="1848"/>
      <c r="D2986" s="322">
        <v>20000</v>
      </c>
      <c r="F2986" s="1852"/>
      <c r="G2986" s="121"/>
      <c r="H2986" s="948"/>
      <c r="I2986" s="86"/>
    </row>
    <row r="2987" spans="1:9" s="77" customFormat="1" ht="26.4">
      <c r="A2987" s="99"/>
      <c r="B2987" s="1192" t="s">
        <v>71</v>
      </c>
      <c r="C2987" s="1649">
        <v>1137762</v>
      </c>
      <c r="D2987" s="753"/>
      <c r="F2987" s="1852"/>
      <c r="G2987" s="121"/>
      <c r="H2987" s="948"/>
      <c r="I2987" s="86"/>
    </row>
    <row r="2988" spans="1:9" s="77" customFormat="1" ht="39.6">
      <c r="A2988" s="99"/>
      <c r="B2988" s="1192" t="s">
        <v>72</v>
      </c>
      <c r="C2988" s="1649">
        <v>1137762</v>
      </c>
      <c r="D2988" s="753"/>
      <c r="F2988" s="1852"/>
      <c r="G2988" s="121"/>
      <c r="H2988" s="948"/>
      <c r="I2988" s="86"/>
    </row>
    <row r="2989" spans="1:9" s="77" customFormat="1" ht="52.8">
      <c r="A2989" s="99"/>
      <c r="B2989" s="1192" t="s">
        <v>114</v>
      </c>
      <c r="C2989" s="1649">
        <v>959207</v>
      </c>
      <c r="D2989" s="326"/>
      <c r="F2989" s="1852"/>
      <c r="G2989" s="121"/>
      <c r="H2989" s="948"/>
      <c r="I2989" s="86"/>
    </row>
    <row r="2990" spans="1:9" s="77" customFormat="1" ht="92.4">
      <c r="A2990" s="99"/>
      <c r="B2990" s="1192" t="s">
        <v>193</v>
      </c>
      <c r="C2990" s="1649">
        <v>178555</v>
      </c>
      <c r="D2990" s="165"/>
      <c r="F2990" s="1852"/>
      <c r="G2990" s="121"/>
      <c r="H2990" s="948"/>
      <c r="I2990" s="86"/>
    </row>
    <row r="2991" spans="1:9" s="77" customFormat="1">
      <c r="A2991" s="99"/>
      <c r="B2991" s="1648" t="s">
        <v>10</v>
      </c>
      <c r="C2991" s="1649">
        <v>90897258</v>
      </c>
      <c r="D2991" s="165"/>
      <c r="F2991" s="1852"/>
      <c r="G2991" s="121"/>
      <c r="H2991" s="948"/>
      <c r="I2991" s="86"/>
    </row>
    <row r="2992" spans="1:9" s="77" customFormat="1" ht="26.4">
      <c r="A2992" s="99"/>
      <c r="B2992" s="1192" t="s">
        <v>11</v>
      </c>
      <c r="C2992" s="1649">
        <v>72542199</v>
      </c>
      <c r="D2992" s="165"/>
      <c r="F2992" s="1852"/>
      <c r="G2992" s="121"/>
      <c r="H2992" s="948"/>
      <c r="I2992" s="86"/>
    </row>
    <row r="2993" spans="1:9" s="77" customFormat="1" ht="26.4">
      <c r="A2993" s="99"/>
      <c r="B2993" s="1192" t="s">
        <v>60</v>
      </c>
      <c r="C2993" s="1649">
        <v>18355059</v>
      </c>
      <c r="D2993" s="165"/>
      <c r="F2993" s="1852"/>
      <c r="G2993" s="121"/>
      <c r="H2993" s="948"/>
      <c r="I2993" s="86"/>
    </row>
    <row r="2994" spans="1:9" s="77" customFormat="1">
      <c r="A2994" s="99"/>
      <c r="B2994" s="1154" t="s">
        <v>28</v>
      </c>
      <c r="C2994" s="984">
        <v>99059924</v>
      </c>
      <c r="D2994" s="337">
        <v>865500</v>
      </c>
      <c r="F2994" s="1852"/>
      <c r="G2994" s="121"/>
      <c r="H2994" s="948"/>
      <c r="I2994" s="86"/>
    </row>
    <row r="2995" spans="1:9" s="77" customFormat="1">
      <c r="A2995" s="99"/>
      <c r="B2995" s="1192" t="s">
        <v>2</v>
      </c>
      <c r="C2995" s="1649">
        <v>47995030</v>
      </c>
      <c r="D2995" s="753">
        <v>865500</v>
      </c>
      <c r="F2995" s="1852"/>
      <c r="G2995" s="121"/>
      <c r="H2995" s="948"/>
      <c r="I2995" s="86"/>
    </row>
    <row r="2996" spans="1:9" s="77" customFormat="1">
      <c r="A2996" s="99"/>
      <c r="B2996" s="184" t="s">
        <v>12</v>
      </c>
      <c r="C2996" s="1649">
        <v>14121009</v>
      </c>
      <c r="D2996" s="753">
        <v>75500</v>
      </c>
      <c r="F2996" s="1852"/>
      <c r="G2996" s="121"/>
      <c r="H2996" s="948"/>
      <c r="I2996" s="86"/>
    </row>
    <row r="2997" spans="1:9" s="77" customFormat="1">
      <c r="A2997" s="99"/>
      <c r="B2997" s="185" t="s">
        <v>37</v>
      </c>
      <c r="C2997" s="1649">
        <v>7595783</v>
      </c>
      <c r="D2997" s="165"/>
      <c r="F2997" s="1852"/>
      <c r="G2997" s="121"/>
      <c r="H2997" s="948"/>
      <c r="I2997" s="86"/>
    </row>
    <row r="2998" spans="1:9" s="77" customFormat="1">
      <c r="A2998" s="99"/>
      <c r="B2998" s="196" t="s">
        <v>35</v>
      </c>
      <c r="C2998" s="1649">
        <v>5986386</v>
      </c>
      <c r="D2998" s="165"/>
      <c r="F2998" s="1852"/>
      <c r="G2998" s="121"/>
      <c r="H2998" s="948"/>
      <c r="I2998" s="86"/>
    </row>
    <row r="2999" spans="1:9" s="77" customFormat="1">
      <c r="A2999" s="99"/>
      <c r="B2999" s="184" t="s">
        <v>15</v>
      </c>
      <c r="C2999" s="1649">
        <v>6525226</v>
      </c>
      <c r="D2999" s="165">
        <v>75500</v>
      </c>
      <c r="F2999" s="1852"/>
      <c r="G2999" s="121"/>
      <c r="H2999" s="948"/>
      <c r="I2999" s="86"/>
    </row>
    <row r="3000" spans="1:9" s="77" customFormat="1">
      <c r="A3000" s="99"/>
      <c r="B3000" s="1648" t="s">
        <v>16</v>
      </c>
      <c r="C3000" s="1649">
        <v>13139470</v>
      </c>
      <c r="D3000" s="753">
        <v>620000</v>
      </c>
      <c r="F3000" s="1852"/>
      <c r="G3000" s="121"/>
      <c r="H3000" s="948"/>
      <c r="I3000" s="86"/>
    </row>
    <row r="3001" spans="1:9" s="77" customFormat="1">
      <c r="A3001" s="99"/>
      <c r="B3001" s="1192" t="s">
        <v>17</v>
      </c>
      <c r="C3001" s="1649">
        <v>12100774</v>
      </c>
      <c r="D3001" s="165">
        <v>620000</v>
      </c>
      <c r="F3001" s="1852"/>
      <c r="G3001" s="121"/>
      <c r="H3001" s="948"/>
      <c r="I3001" s="86"/>
    </row>
    <row r="3002" spans="1:9" s="77" customFormat="1">
      <c r="A3002" s="99"/>
      <c r="B3002" s="184" t="s">
        <v>93</v>
      </c>
      <c r="C3002" s="1649">
        <v>1038696</v>
      </c>
      <c r="D3002" s="165"/>
      <c r="F3002" s="1852"/>
      <c r="G3002" s="121"/>
      <c r="H3002" s="948"/>
      <c r="I3002" s="86"/>
    </row>
    <row r="3003" spans="1:9" s="77" customFormat="1" ht="26.4">
      <c r="A3003" s="99"/>
      <c r="B3003" s="1648" t="s">
        <v>49</v>
      </c>
      <c r="C3003" s="1649">
        <v>225383</v>
      </c>
      <c r="D3003" s="753"/>
      <c r="F3003" s="1852"/>
      <c r="G3003" s="121"/>
      <c r="H3003" s="948"/>
      <c r="I3003" s="86"/>
    </row>
    <row r="3004" spans="1:9" s="77" customFormat="1">
      <c r="A3004" s="99"/>
      <c r="B3004" s="184" t="s">
        <v>38</v>
      </c>
      <c r="C3004" s="1649">
        <v>225383</v>
      </c>
      <c r="D3004" s="165"/>
      <c r="F3004" s="1852"/>
      <c r="G3004" s="121"/>
      <c r="H3004" s="948"/>
      <c r="I3004" s="86"/>
    </row>
    <row r="3005" spans="1:9" s="77" customFormat="1">
      <c r="A3005" s="99"/>
      <c r="B3005" s="1648" t="s">
        <v>19</v>
      </c>
      <c r="C3005" s="1649">
        <v>20509168</v>
      </c>
      <c r="D3005" s="753">
        <v>170000</v>
      </c>
      <c r="F3005" s="1852"/>
      <c r="G3005" s="121"/>
      <c r="H3005" s="948"/>
      <c r="I3005" s="86"/>
    </row>
    <row r="3006" spans="1:9" s="77" customFormat="1">
      <c r="A3006" s="99"/>
      <c r="B3006" s="1192" t="s">
        <v>84</v>
      </c>
      <c r="C3006" s="1649">
        <v>4756</v>
      </c>
      <c r="D3006" s="753"/>
      <c r="F3006" s="1852"/>
      <c r="G3006" s="121"/>
      <c r="H3006" s="948"/>
      <c r="I3006" s="86"/>
    </row>
    <row r="3007" spans="1:9" s="77" customFormat="1" ht="26.4">
      <c r="A3007" s="99"/>
      <c r="B3007" s="184" t="s">
        <v>85</v>
      </c>
      <c r="C3007" s="1649">
        <v>4756</v>
      </c>
      <c r="D3007" s="753"/>
      <c r="F3007" s="1852"/>
      <c r="G3007" s="121"/>
      <c r="H3007" s="948"/>
      <c r="I3007" s="86"/>
    </row>
    <row r="3008" spans="1:9" s="77" customFormat="1" ht="39.6">
      <c r="A3008" s="99"/>
      <c r="B3008" s="184" t="s">
        <v>148</v>
      </c>
      <c r="C3008" s="1649">
        <v>4756</v>
      </c>
      <c r="D3008" s="165"/>
      <c r="F3008" s="1852"/>
      <c r="G3008" s="121"/>
      <c r="H3008" s="948"/>
      <c r="I3008" s="86"/>
    </row>
    <row r="3009" spans="1:9" s="77" customFormat="1" ht="26.4">
      <c r="A3009" s="99"/>
      <c r="B3009" s="184" t="s">
        <v>51</v>
      </c>
      <c r="C3009" s="1649">
        <v>15426099</v>
      </c>
      <c r="D3009" s="753"/>
      <c r="F3009" s="1852"/>
      <c r="G3009" s="121"/>
      <c r="H3009" s="948"/>
      <c r="I3009" s="86"/>
    </row>
    <row r="3010" spans="1:9" s="77" customFormat="1" ht="52.8">
      <c r="A3010" s="99"/>
      <c r="B3010" s="184" t="s">
        <v>67</v>
      </c>
      <c r="C3010" s="1649">
        <v>1745340</v>
      </c>
      <c r="D3010" s="165">
        <v>170000</v>
      </c>
      <c r="F3010" s="1852"/>
      <c r="G3010" s="121"/>
      <c r="H3010" s="948"/>
      <c r="I3010" s="86"/>
    </row>
    <row r="3011" spans="1:9" s="77" customFormat="1" ht="39.6">
      <c r="A3011" s="99"/>
      <c r="B3011" s="184" t="s">
        <v>53</v>
      </c>
      <c r="C3011" s="1649">
        <v>13680759</v>
      </c>
      <c r="D3011" s="165"/>
      <c r="F3011" s="1852"/>
      <c r="G3011" s="121"/>
      <c r="H3011" s="948"/>
      <c r="I3011" s="86"/>
    </row>
    <row r="3012" spans="1:9" s="77" customFormat="1" ht="26.4">
      <c r="A3012" s="99"/>
      <c r="B3012" s="184" t="s">
        <v>79</v>
      </c>
      <c r="C3012" s="1649">
        <v>5078313</v>
      </c>
      <c r="D3012" s="165"/>
      <c r="F3012" s="1852"/>
      <c r="G3012" s="121"/>
      <c r="H3012" s="948"/>
      <c r="I3012" s="86"/>
    </row>
    <row r="3013" spans="1:9" s="77" customFormat="1">
      <c r="A3013" s="99"/>
      <c r="B3013" s="1648" t="s">
        <v>3</v>
      </c>
      <c r="C3013" s="1649">
        <v>51064894</v>
      </c>
      <c r="D3013" s="753"/>
      <c r="F3013" s="1852"/>
      <c r="G3013" s="121"/>
      <c r="H3013" s="948"/>
      <c r="I3013" s="86"/>
    </row>
    <row r="3014" spans="1:9" s="77" customFormat="1">
      <c r="A3014" s="99"/>
      <c r="B3014" s="1192" t="s">
        <v>20</v>
      </c>
      <c r="C3014" s="1649">
        <v>12802355</v>
      </c>
      <c r="D3014" s="165"/>
      <c r="F3014" s="1852"/>
      <c r="G3014" s="121"/>
      <c r="H3014" s="948"/>
      <c r="I3014" s="86"/>
    </row>
    <row r="3015" spans="1:9" s="77" customFormat="1">
      <c r="A3015" s="99"/>
      <c r="B3015" s="1648" t="s">
        <v>55</v>
      </c>
      <c r="C3015" s="1649">
        <v>38262539</v>
      </c>
      <c r="D3015" s="165"/>
      <c r="F3015" s="1852"/>
      <c r="G3015" s="121"/>
      <c r="H3015" s="948"/>
      <c r="I3015" s="86"/>
    </row>
    <row r="3016" spans="1:9" s="77" customFormat="1" ht="26.4">
      <c r="A3016" s="99"/>
      <c r="B3016" s="1192" t="s">
        <v>56</v>
      </c>
      <c r="C3016" s="1649">
        <v>24570885</v>
      </c>
      <c r="D3016" s="165"/>
      <c r="F3016" s="1852"/>
      <c r="G3016" s="121"/>
      <c r="H3016" s="948"/>
      <c r="I3016" s="86"/>
    </row>
    <row r="3017" spans="1:9" s="77" customFormat="1" ht="39.6">
      <c r="A3017" s="99"/>
      <c r="B3017" s="1192" t="s">
        <v>95</v>
      </c>
      <c r="C3017" s="1649">
        <v>24570885</v>
      </c>
      <c r="D3017" s="165"/>
      <c r="F3017" s="1852"/>
      <c r="G3017" s="121"/>
      <c r="H3017" s="948"/>
      <c r="I3017" s="86"/>
    </row>
    <row r="3018" spans="1:9" s="77" customFormat="1" ht="26.4">
      <c r="A3018" s="99"/>
      <c r="B3018" s="1192" t="s">
        <v>121</v>
      </c>
      <c r="C3018" s="1649">
        <v>13691654</v>
      </c>
      <c r="D3018" s="165"/>
      <c r="F3018" s="1852"/>
      <c r="G3018" s="121"/>
      <c r="H3018" s="948"/>
      <c r="I3018" s="86"/>
    </row>
    <row r="3019" spans="1:9" s="77" customFormat="1">
      <c r="A3019" s="99"/>
      <c r="B3019" s="1648" t="s">
        <v>61</v>
      </c>
      <c r="C3019" s="1649">
        <v>-6118349</v>
      </c>
      <c r="D3019" s="165"/>
      <c r="F3019" s="1852"/>
      <c r="G3019" s="121"/>
      <c r="H3019" s="948"/>
      <c r="I3019" s="86"/>
    </row>
    <row r="3020" spans="1:9" s="77" customFormat="1">
      <c r="A3020" s="99"/>
      <c r="B3020" s="1648" t="s">
        <v>23</v>
      </c>
      <c r="C3020" s="1649">
        <v>6118349</v>
      </c>
      <c r="D3020" s="165"/>
      <c r="F3020" s="1852"/>
      <c r="G3020" s="121"/>
      <c r="H3020" s="948"/>
      <c r="I3020" s="86"/>
    </row>
    <row r="3021" spans="1:9" s="77" customFormat="1">
      <c r="A3021" s="99"/>
      <c r="B3021" s="1648" t="s">
        <v>24</v>
      </c>
      <c r="C3021" s="1649">
        <v>6118349</v>
      </c>
      <c r="D3021" s="165"/>
      <c r="F3021" s="1852"/>
      <c r="G3021" s="121"/>
      <c r="H3021" s="948"/>
      <c r="I3021" s="86"/>
    </row>
    <row r="3022" spans="1:9" s="77" customFormat="1" ht="27" thickBot="1">
      <c r="A3022" s="99"/>
      <c r="B3022" s="1648" t="s">
        <v>25</v>
      </c>
      <c r="C3022" s="1649">
        <v>6118349</v>
      </c>
      <c r="D3022" s="165"/>
      <c r="F3022" s="1852"/>
      <c r="G3022" s="121"/>
      <c r="H3022" s="948"/>
      <c r="I3022" s="86"/>
    </row>
    <row r="3023" spans="1:9" s="77" customFormat="1" ht="103.5" customHeight="1" thickBot="1">
      <c r="A3023" s="99"/>
      <c r="B3023" s="3800" t="s">
        <v>508</v>
      </c>
      <c r="C3023" s="3801"/>
      <c r="D3023" s="3802"/>
      <c r="F3023" s="121"/>
      <c r="G3023" s="121"/>
      <c r="H3023" s="948"/>
      <c r="I3023" s="86"/>
    </row>
    <row r="3024" spans="1:9" s="1876" customFormat="1">
      <c r="A3024" s="1958"/>
      <c r="B3024" s="1874"/>
      <c r="C3024" s="1875"/>
      <c r="D3024" s="1875"/>
      <c r="F3024" s="1877"/>
      <c r="G3024" s="1877"/>
      <c r="H3024" s="1966"/>
    </row>
    <row r="3025" spans="1:9" s="77" customFormat="1">
      <c r="A3025" s="99"/>
      <c r="B3025" s="488" t="s">
        <v>187</v>
      </c>
      <c r="C3025" s="85"/>
      <c r="D3025" s="85"/>
      <c r="F3025" s="121"/>
      <c r="G3025" s="121"/>
      <c r="H3025" s="948"/>
      <c r="I3025" s="86"/>
    </row>
    <row r="3026" spans="1:9" s="77" customFormat="1" ht="13.8" thickBot="1">
      <c r="A3026" s="99"/>
      <c r="B3026" s="84"/>
      <c r="C3026" s="85"/>
      <c r="D3026" s="85"/>
      <c r="F3026" s="121"/>
      <c r="G3026" s="121"/>
      <c r="H3026" s="948"/>
      <c r="I3026" s="86"/>
    </row>
    <row r="3027" spans="1:9" s="77" customFormat="1" ht="26.4">
      <c r="A3027" s="547">
        <f>A2913+1</f>
        <v>106</v>
      </c>
      <c r="B3027" s="458" t="s">
        <v>29</v>
      </c>
      <c r="C3027" s="90"/>
      <c r="D3027" s="627"/>
      <c r="E3027" s="1330" t="s">
        <v>395</v>
      </c>
      <c r="F3027" s="1395"/>
      <c r="G3027" s="1331"/>
      <c r="H3027" s="75" t="s">
        <v>33</v>
      </c>
      <c r="I3027" s="86"/>
    </row>
    <row r="3028" spans="1:9" s="77" customFormat="1">
      <c r="A3028" s="99"/>
      <c r="B3028" s="616" t="s">
        <v>22</v>
      </c>
      <c r="C3028" s="617"/>
      <c r="D3028" s="620"/>
      <c r="E3028" s="616" t="s">
        <v>22</v>
      </c>
      <c r="F3028" s="1448"/>
      <c r="G3028" s="1333"/>
      <c r="H3028" s="948"/>
      <c r="I3028" s="86"/>
    </row>
    <row r="3029" spans="1:9" s="77" customFormat="1">
      <c r="A3029" s="99"/>
      <c r="B3029" s="1878" t="s">
        <v>255</v>
      </c>
      <c r="C3029" s="636"/>
      <c r="D3029" s="637"/>
      <c r="E3029" s="1879" t="s">
        <v>406</v>
      </c>
      <c r="F3029" s="1449"/>
      <c r="G3029" s="1336"/>
      <c r="H3029" s="948"/>
      <c r="I3029" s="86"/>
    </row>
    <row r="3030" spans="1:9" s="77" customFormat="1">
      <c r="A3030" s="99"/>
      <c r="B3030" s="1013" t="s">
        <v>4</v>
      </c>
      <c r="C3030" s="675">
        <v>35571795</v>
      </c>
      <c r="D3030" s="1337">
        <f t="shared" ref="D3030:D3035" si="36">D3031</f>
        <v>-94507</v>
      </c>
      <c r="E3030" s="124" t="s">
        <v>4</v>
      </c>
      <c r="F3030" s="743">
        <f>F3031</f>
        <v>17895154</v>
      </c>
      <c r="G3030" s="1464">
        <f>G3031</f>
        <v>94507</v>
      </c>
      <c r="H3030" s="948"/>
      <c r="I3030" s="86"/>
    </row>
    <row r="3031" spans="1:9" s="77" customFormat="1">
      <c r="A3031" s="99"/>
      <c r="B3031" s="1339" t="s">
        <v>10</v>
      </c>
      <c r="C3031" s="676">
        <v>35571795</v>
      </c>
      <c r="D3031" s="652">
        <f t="shared" si="36"/>
        <v>-94507</v>
      </c>
      <c r="E3031" s="1339" t="s">
        <v>10</v>
      </c>
      <c r="F3031" s="740">
        <f>F3032</f>
        <v>17895154</v>
      </c>
      <c r="G3031" s="782">
        <f>G3032</f>
        <v>94507</v>
      </c>
      <c r="H3031" s="948"/>
      <c r="I3031" s="86"/>
    </row>
    <row r="3032" spans="1:9" s="77" customFormat="1">
      <c r="A3032" s="99"/>
      <c r="B3032" s="100" t="s">
        <v>397</v>
      </c>
      <c r="C3032" s="676">
        <v>35571795</v>
      </c>
      <c r="D3032" s="652">
        <f t="shared" si="36"/>
        <v>-94507</v>
      </c>
      <c r="E3032" s="100" t="s">
        <v>397</v>
      </c>
      <c r="F3032" s="740">
        <v>17895154</v>
      </c>
      <c r="G3032" s="782">
        <v>94507</v>
      </c>
      <c r="H3032" s="948"/>
      <c r="I3032" s="86"/>
    </row>
    <row r="3033" spans="1:9" s="77" customFormat="1">
      <c r="A3033" s="99"/>
      <c r="B3033" s="1013" t="s">
        <v>28</v>
      </c>
      <c r="C3033" s="675">
        <v>35571795</v>
      </c>
      <c r="D3033" s="1337">
        <f t="shared" si="36"/>
        <v>-94507</v>
      </c>
      <c r="E3033" s="97" t="s">
        <v>1</v>
      </c>
      <c r="F3033" s="760">
        <f t="shared" ref="F3033:G3035" si="37">F3034</f>
        <v>17895154</v>
      </c>
      <c r="G3033" s="1338">
        <f t="shared" si="37"/>
        <v>94507</v>
      </c>
      <c r="H3033" s="948"/>
      <c r="I3033" s="86"/>
    </row>
    <row r="3034" spans="1:9" s="77" customFormat="1">
      <c r="A3034" s="99"/>
      <c r="B3034" s="1016" t="s">
        <v>2</v>
      </c>
      <c r="C3034" s="676">
        <v>35571795</v>
      </c>
      <c r="D3034" s="652">
        <f t="shared" si="36"/>
        <v>-94507</v>
      </c>
      <c r="E3034" s="100" t="s">
        <v>2</v>
      </c>
      <c r="F3034" s="740">
        <f t="shared" si="37"/>
        <v>17895154</v>
      </c>
      <c r="G3034" s="782">
        <f t="shared" si="37"/>
        <v>94507</v>
      </c>
      <c r="H3034" s="948"/>
      <c r="I3034" s="86"/>
    </row>
    <row r="3035" spans="1:9" s="77" customFormat="1">
      <c r="A3035" s="99"/>
      <c r="B3035" s="1020" t="s">
        <v>16</v>
      </c>
      <c r="C3035" s="676">
        <v>35571795</v>
      </c>
      <c r="D3035" s="652">
        <f t="shared" si="36"/>
        <v>-94507</v>
      </c>
      <c r="E3035" s="684" t="s">
        <v>16</v>
      </c>
      <c r="F3035" s="740">
        <f t="shared" si="37"/>
        <v>17895154</v>
      </c>
      <c r="G3035" s="782">
        <f t="shared" si="37"/>
        <v>94507</v>
      </c>
      <c r="H3035" s="948"/>
      <c r="I3035" s="86"/>
    </row>
    <row r="3036" spans="1:9" s="77" customFormat="1" ht="13.8" thickBot="1">
      <c r="A3036" s="99"/>
      <c r="B3036" s="1022" t="s">
        <v>17</v>
      </c>
      <c r="C3036" s="679">
        <v>35571795</v>
      </c>
      <c r="D3036" s="652">
        <v>-94507</v>
      </c>
      <c r="E3036" s="684" t="s">
        <v>17</v>
      </c>
      <c r="F3036" s="483">
        <v>17895154</v>
      </c>
      <c r="G3036" s="1340">
        <v>94507</v>
      </c>
      <c r="H3036" s="948"/>
      <c r="I3036" s="86"/>
    </row>
    <row r="3037" spans="1:9" s="77" customFormat="1" ht="44.25" customHeight="1" thickBot="1">
      <c r="A3037" s="99"/>
      <c r="B3037" s="3772" t="s">
        <v>509</v>
      </c>
      <c r="C3037" s="3773"/>
      <c r="D3037" s="3773"/>
      <c r="E3037" s="3773"/>
      <c r="F3037" s="3773"/>
      <c r="G3037" s="3774"/>
      <c r="H3037" s="948"/>
      <c r="I3037" s="86"/>
    </row>
    <row r="3038" spans="1:9" s="77" customFormat="1">
      <c r="A3038" s="99"/>
      <c r="B3038" s="84"/>
      <c r="C3038" s="85"/>
      <c r="D3038" s="85"/>
      <c r="F3038" s="121"/>
      <c r="G3038" s="121"/>
      <c r="H3038" s="948"/>
      <c r="I3038" s="86"/>
    </row>
    <row r="3039" spans="1:9" s="77" customFormat="1">
      <c r="A3039" s="99"/>
      <c r="B3039" s="3790" t="s">
        <v>399</v>
      </c>
      <c r="C3039" s="3790"/>
      <c r="D3039" s="3790"/>
      <c r="F3039" s="121"/>
      <c r="G3039" s="121"/>
      <c r="H3039" s="948"/>
      <c r="I3039" s="86"/>
    </row>
    <row r="3040" spans="1:9" s="77" customFormat="1" ht="13.8" thickBot="1">
      <c r="A3040" s="99"/>
      <c r="B3040" s="84"/>
      <c r="C3040" s="85"/>
      <c r="D3040" s="85"/>
      <c r="F3040" s="121"/>
      <c r="G3040" s="121"/>
      <c r="H3040" s="948"/>
      <c r="I3040" s="86"/>
    </row>
    <row r="3041" spans="1:9" s="77" customFormat="1" ht="26.4">
      <c r="A3041" s="99">
        <f>A3027</f>
        <v>106</v>
      </c>
      <c r="B3041" s="458" t="s">
        <v>29</v>
      </c>
      <c r="C3041" s="90"/>
      <c r="D3041" s="627"/>
      <c r="E3041" s="1330" t="s">
        <v>395</v>
      </c>
      <c r="F3041" s="91"/>
      <c r="G3041" s="1331"/>
      <c r="H3041" s="75" t="s">
        <v>33</v>
      </c>
      <c r="I3041" s="86"/>
    </row>
    <row r="3042" spans="1:9" s="77" customFormat="1">
      <c r="A3042" s="99"/>
      <c r="B3042" s="288" t="s">
        <v>82</v>
      </c>
      <c r="C3042" s="225"/>
      <c r="D3042" s="620"/>
      <c r="E3042" s="616" t="s">
        <v>82</v>
      </c>
      <c r="F3042" s="1332"/>
      <c r="G3042" s="1333"/>
      <c r="H3042" s="948"/>
      <c r="I3042" s="86"/>
    </row>
    <row r="3043" spans="1:9" s="77" customFormat="1">
      <c r="A3043" s="99"/>
      <c r="B3043" s="316" t="s">
        <v>83</v>
      </c>
      <c r="C3043" s="960"/>
      <c r="D3043" s="620"/>
      <c r="E3043" s="316" t="s">
        <v>128</v>
      </c>
      <c r="F3043" s="1332"/>
      <c r="G3043" s="1333"/>
      <c r="H3043" s="948"/>
      <c r="I3043" s="86"/>
    </row>
    <row r="3044" spans="1:9" s="77" customFormat="1">
      <c r="A3044" s="99"/>
      <c r="B3044" s="1334" t="s">
        <v>87</v>
      </c>
      <c r="C3044" s="1880"/>
      <c r="D3044" s="1881" t="s">
        <v>400</v>
      </c>
      <c r="E3044" s="635" t="s">
        <v>87</v>
      </c>
      <c r="F3044" s="1335"/>
      <c r="G3044" s="1336"/>
      <c r="H3044" s="948"/>
      <c r="I3044" s="86"/>
    </row>
    <row r="3045" spans="1:9" s="77" customFormat="1">
      <c r="A3045" s="99"/>
      <c r="B3045" s="1348" t="s">
        <v>4</v>
      </c>
      <c r="C3045" s="650">
        <v>40422101</v>
      </c>
      <c r="D3045" s="1338">
        <f>D3046</f>
        <v>-94507</v>
      </c>
      <c r="E3045" s="375" t="s">
        <v>4</v>
      </c>
      <c r="F3045" s="706">
        <v>226659500</v>
      </c>
      <c r="G3045" s="1403">
        <v>94507</v>
      </c>
      <c r="H3045" s="948"/>
      <c r="I3045" s="86"/>
    </row>
    <row r="3046" spans="1:9" s="77" customFormat="1">
      <c r="A3046" s="99"/>
      <c r="B3046" s="376" t="s">
        <v>10</v>
      </c>
      <c r="C3046" s="651">
        <v>40422101</v>
      </c>
      <c r="D3046" s="655">
        <f>D3047</f>
        <v>-94507</v>
      </c>
      <c r="E3046" s="376" t="s">
        <v>5</v>
      </c>
      <c r="F3046" s="955">
        <v>7535144</v>
      </c>
      <c r="G3046" s="1431"/>
      <c r="H3046" s="948"/>
      <c r="I3046" s="86"/>
    </row>
    <row r="3047" spans="1:9" s="77" customFormat="1">
      <c r="A3047" s="99"/>
      <c r="B3047" s="376" t="s">
        <v>11</v>
      </c>
      <c r="C3047" s="651">
        <v>40422101</v>
      </c>
      <c r="D3047" s="655">
        <f>D3048</f>
        <v>-94507</v>
      </c>
      <c r="E3047" s="376" t="s">
        <v>10</v>
      </c>
      <c r="F3047" s="731">
        <v>219124356</v>
      </c>
      <c r="G3047" s="782">
        <v>94507</v>
      </c>
      <c r="H3047" s="948"/>
      <c r="I3047" s="86"/>
    </row>
    <row r="3048" spans="1:9" s="77" customFormat="1">
      <c r="A3048" s="99"/>
      <c r="B3048" s="1348" t="s">
        <v>28</v>
      </c>
      <c r="C3048" s="650">
        <v>40422101</v>
      </c>
      <c r="D3048" s="1349">
        <f>D3049</f>
        <v>-94507</v>
      </c>
      <c r="E3048" s="376" t="s">
        <v>11</v>
      </c>
      <c r="F3048" s="733">
        <v>219124356</v>
      </c>
      <c r="G3048" s="782">
        <v>94507</v>
      </c>
      <c r="H3048" s="948"/>
      <c r="I3048" s="86"/>
    </row>
    <row r="3049" spans="1:9" s="77" customFormat="1">
      <c r="A3049" s="99"/>
      <c r="B3049" s="404" t="s">
        <v>2</v>
      </c>
      <c r="C3049" s="651">
        <v>40422101</v>
      </c>
      <c r="D3049" s="655">
        <f>D3050+D3052</f>
        <v>-94507</v>
      </c>
      <c r="E3049" s="375" t="s">
        <v>1</v>
      </c>
      <c r="F3049" s="731">
        <v>224960511</v>
      </c>
      <c r="G3049" s="1338">
        <v>94507</v>
      </c>
      <c r="H3049" s="948"/>
      <c r="I3049" s="86"/>
    </row>
    <row r="3050" spans="1:9" s="77" customFormat="1">
      <c r="A3050" s="99"/>
      <c r="B3050" s="405" t="s">
        <v>16</v>
      </c>
      <c r="C3050" s="651">
        <v>40422101</v>
      </c>
      <c r="D3050" s="632">
        <f>D3051</f>
        <v>-94507</v>
      </c>
      <c r="E3050" s="376" t="s">
        <v>2</v>
      </c>
      <c r="F3050" s="733">
        <v>214210663</v>
      </c>
      <c r="G3050" s="782">
        <v>94507</v>
      </c>
      <c r="H3050" s="948"/>
      <c r="I3050" s="86"/>
    </row>
    <row r="3051" spans="1:9" s="77" customFormat="1">
      <c r="A3051" s="99"/>
      <c r="B3051" s="406" t="s">
        <v>17</v>
      </c>
      <c r="C3051" s="651">
        <v>40422101</v>
      </c>
      <c r="D3051" s="632">
        <v>-94507</v>
      </c>
      <c r="E3051" s="376" t="s">
        <v>12</v>
      </c>
      <c r="F3051" s="733">
        <v>74338395</v>
      </c>
      <c r="G3051" s="782">
        <v>0</v>
      </c>
      <c r="H3051" s="948"/>
      <c r="I3051" s="86"/>
    </row>
    <row r="3052" spans="1:9" s="77" customFormat="1">
      <c r="A3052" s="99"/>
      <c r="B3052" s="376"/>
      <c r="C3052" s="626"/>
      <c r="D3052" s="1405"/>
      <c r="E3052" s="376" t="s">
        <v>13</v>
      </c>
      <c r="F3052" s="733">
        <v>50236637</v>
      </c>
      <c r="G3052" s="782"/>
      <c r="H3052" s="948"/>
      <c r="I3052" s="86"/>
    </row>
    <row r="3053" spans="1:9" s="77" customFormat="1">
      <c r="A3053" s="99"/>
      <c r="B3053" s="376"/>
      <c r="C3053" s="626"/>
      <c r="D3053" s="1405"/>
      <c r="E3053" s="376" t="s">
        <v>35</v>
      </c>
      <c r="F3053" s="733">
        <v>40432663</v>
      </c>
      <c r="G3053" s="782"/>
      <c r="H3053" s="948"/>
      <c r="I3053" s="86"/>
    </row>
    <row r="3054" spans="1:9" s="77" customFormat="1">
      <c r="A3054" s="99"/>
      <c r="B3054" s="376"/>
      <c r="C3054" s="626"/>
      <c r="D3054" s="1405"/>
      <c r="E3054" s="376" t="s">
        <v>15</v>
      </c>
      <c r="F3054" s="733">
        <v>24101758</v>
      </c>
      <c r="G3054" s="782"/>
      <c r="H3054" s="948"/>
      <c r="I3054" s="86"/>
    </row>
    <row r="3055" spans="1:9" s="77" customFormat="1">
      <c r="A3055" s="99"/>
      <c r="B3055" s="376"/>
      <c r="C3055" s="626"/>
      <c r="D3055" s="1405"/>
      <c r="E3055" s="376" t="s">
        <v>117</v>
      </c>
      <c r="F3055" s="733">
        <v>1481144</v>
      </c>
      <c r="G3055" s="782"/>
      <c r="H3055" s="948"/>
      <c r="I3055" s="86"/>
    </row>
    <row r="3056" spans="1:9" s="77" customFormat="1">
      <c r="A3056" s="99"/>
      <c r="B3056" s="376"/>
      <c r="C3056" s="626"/>
      <c r="D3056" s="813"/>
      <c r="E3056" s="376" t="s">
        <v>16</v>
      </c>
      <c r="F3056" s="733">
        <v>46396808</v>
      </c>
      <c r="G3056" s="782">
        <v>94507</v>
      </c>
      <c r="H3056" s="948"/>
      <c r="I3056" s="86"/>
    </row>
    <row r="3057" spans="1:9" s="77" customFormat="1">
      <c r="A3057" s="99"/>
      <c r="B3057" s="376"/>
      <c r="C3057" s="654"/>
      <c r="D3057" s="1406"/>
      <c r="E3057" s="376" t="s">
        <v>17</v>
      </c>
      <c r="F3057" s="720">
        <v>42718751</v>
      </c>
      <c r="G3057" s="776">
        <v>94507</v>
      </c>
      <c r="H3057" s="948"/>
      <c r="I3057" s="86"/>
    </row>
    <row r="3058" spans="1:9" s="77" customFormat="1">
      <c r="A3058" s="99"/>
      <c r="B3058" s="376"/>
      <c r="C3058" s="626"/>
      <c r="D3058" s="1405"/>
      <c r="E3058" s="376" t="s">
        <v>93</v>
      </c>
      <c r="F3058" s="733">
        <v>3678057</v>
      </c>
      <c r="G3058" s="782"/>
      <c r="H3058" s="948"/>
      <c r="I3058" s="86"/>
    </row>
    <row r="3059" spans="1:9" s="77" customFormat="1" ht="26.4">
      <c r="A3059" s="99"/>
      <c r="B3059" s="376"/>
      <c r="C3059" s="626"/>
      <c r="D3059" s="813"/>
      <c r="E3059" s="376" t="s">
        <v>115</v>
      </c>
      <c r="F3059" s="733">
        <v>22766</v>
      </c>
      <c r="G3059" s="782">
        <v>0</v>
      </c>
      <c r="H3059" s="948"/>
      <c r="I3059" s="86"/>
    </row>
    <row r="3060" spans="1:9" s="77" customFormat="1">
      <c r="A3060" s="99"/>
      <c r="B3060" s="1360"/>
      <c r="C3060" s="626"/>
      <c r="D3060" s="1405"/>
      <c r="E3060" s="1360" t="s">
        <v>38</v>
      </c>
      <c r="F3060" s="733">
        <v>22766</v>
      </c>
      <c r="G3060" s="782"/>
      <c r="H3060" s="948"/>
      <c r="I3060" s="86"/>
    </row>
    <row r="3061" spans="1:9" s="77" customFormat="1">
      <c r="A3061" s="99"/>
      <c r="B3061" s="376"/>
      <c r="C3061" s="626"/>
      <c r="D3061" s="813"/>
      <c r="E3061" s="376" t="s">
        <v>19</v>
      </c>
      <c r="F3061" s="733">
        <v>91971550</v>
      </c>
      <c r="G3061" s="782"/>
      <c r="H3061" s="948"/>
      <c r="I3061" s="86"/>
    </row>
    <row r="3062" spans="1:9" s="77" customFormat="1" ht="26.4">
      <c r="A3062" s="99"/>
      <c r="B3062" s="411"/>
      <c r="C3062" s="626"/>
      <c r="D3062" s="813"/>
      <c r="E3062" s="411" t="s">
        <v>51</v>
      </c>
      <c r="F3062" s="733">
        <v>91971550</v>
      </c>
      <c r="G3062" s="782">
        <v>0</v>
      </c>
      <c r="H3062" s="948"/>
      <c r="I3062" s="86"/>
    </row>
    <row r="3063" spans="1:9" s="77" customFormat="1" ht="26.4">
      <c r="A3063" s="99"/>
      <c r="B3063" s="411"/>
      <c r="C3063" s="626"/>
      <c r="D3063" s="1408"/>
      <c r="E3063" s="411" t="s">
        <v>52</v>
      </c>
      <c r="F3063" s="733">
        <v>17453238</v>
      </c>
      <c r="G3063" s="1432"/>
      <c r="H3063" s="948"/>
      <c r="I3063" s="86"/>
    </row>
    <row r="3064" spans="1:9" s="77" customFormat="1" ht="39.6">
      <c r="A3064" s="99"/>
      <c r="B3064" s="1362"/>
      <c r="C3064" s="626"/>
      <c r="D3064" s="1408"/>
      <c r="E3064" s="1362" t="s">
        <v>191</v>
      </c>
      <c r="F3064" s="733">
        <v>74518312</v>
      </c>
      <c r="G3064" s="1432"/>
      <c r="H3064" s="948"/>
      <c r="I3064" s="86"/>
    </row>
    <row r="3065" spans="1:9" s="77" customFormat="1">
      <c r="A3065" s="99"/>
      <c r="B3065" s="376"/>
      <c r="C3065" s="624"/>
      <c r="D3065" s="817"/>
      <c r="E3065" s="376" t="s">
        <v>3</v>
      </c>
      <c r="F3065" s="731">
        <v>10749848</v>
      </c>
      <c r="G3065" s="1338">
        <v>0</v>
      </c>
      <c r="H3065" s="948"/>
      <c r="I3065" s="86"/>
    </row>
    <row r="3066" spans="1:9" s="77" customFormat="1">
      <c r="A3066" s="99"/>
      <c r="B3066" s="376"/>
      <c r="C3066" s="626"/>
      <c r="D3066" s="1405"/>
      <c r="E3066" s="376" t="s">
        <v>20</v>
      </c>
      <c r="F3066" s="733">
        <v>6263997</v>
      </c>
      <c r="G3066" s="782"/>
      <c r="H3066" s="948"/>
      <c r="I3066" s="86"/>
    </row>
    <row r="3067" spans="1:9" s="77" customFormat="1">
      <c r="A3067" s="99"/>
      <c r="B3067" s="411"/>
      <c r="C3067" s="626"/>
      <c r="D3067" s="813"/>
      <c r="E3067" s="411" t="s">
        <v>55</v>
      </c>
      <c r="F3067" s="733">
        <v>4485851</v>
      </c>
      <c r="G3067" s="782">
        <v>0</v>
      </c>
      <c r="H3067" s="948"/>
      <c r="I3067" s="86"/>
    </row>
    <row r="3068" spans="1:9" s="77" customFormat="1" ht="26.4">
      <c r="A3068" s="99"/>
      <c r="B3068" s="411"/>
      <c r="C3068" s="624"/>
      <c r="D3068" s="817"/>
      <c r="E3068" s="411" t="s">
        <v>56</v>
      </c>
      <c r="F3068" s="731">
        <v>4485851</v>
      </c>
      <c r="G3068" s="1338">
        <v>0</v>
      </c>
      <c r="H3068" s="948"/>
      <c r="I3068" s="86"/>
    </row>
    <row r="3069" spans="1:9" s="77" customFormat="1" ht="26.4">
      <c r="A3069" s="99"/>
      <c r="B3069" s="411"/>
      <c r="C3069" s="626"/>
      <c r="D3069" s="813"/>
      <c r="E3069" s="411" t="s">
        <v>110</v>
      </c>
      <c r="F3069" s="733">
        <v>4485851</v>
      </c>
      <c r="G3069" s="782"/>
      <c r="H3069" s="948"/>
      <c r="I3069" s="86"/>
    </row>
    <row r="3070" spans="1:9" s="77" customFormat="1">
      <c r="A3070" s="99"/>
      <c r="B3070" s="1363"/>
      <c r="C3070" s="1185"/>
      <c r="D3070" s="816"/>
      <c r="E3070" s="1363" t="s">
        <v>21</v>
      </c>
      <c r="F3070" s="706">
        <v>1698989</v>
      </c>
      <c r="G3070" s="1403">
        <v>0</v>
      </c>
      <c r="H3070" s="948"/>
      <c r="I3070" s="86"/>
    </row>
    <row r="3071" spans="1:9" s="77" customFormat="1">
      <c r="A3071" s="99"/>
      <c r="B3071" s="1363"/>
      <c r="C3071" s="1185"/>
      <c r="D3071" s="816"/>
      <c r="E3071" s="1363" t="s">
        <v>23</v>
      </c>
      <c r="F3071" s="706">
        <v>-1698989</v>
      </c>
      <c r="G3071" s="1403"/>
      <c r="H3071" s="948"/>
      <c r="I3071" s="86"/>
    </row>
    <row r="3072" spans="1:9" s="77" customFormat="1">
      <c r="A3072" s="99"/>
      <c r="B3072" s="411"/>
      <c r="C3072" s="1186"/>
      <c r="D3072" s="1404"/>
      <c r="E3072" s="411" t="s">
        <v>312</v>
      </c>
      <c r="F3072" s="955">
        <v>-3747924</v>
      </c>
      <c r="G3072" s="1431">
        <v>0</v>
      </c>
      <c r="H3072" s="948"/>
      <c r="I3072" s="86"/>
    </row>
    <row r="3073" spans="1:9" s="77" customFormat="1">
      <c r="A3073" s="99"/>
      <c r="B3073" s="411"/>
      <c r="C3073" s="1186"/>
      <c r="D3073" s="1404"/>
      <c r="E3073" s="411" t="s">
        <v>313</v>
      </c>
      <c r="F3073" s="955">
        <v>-3747924</v>
      </c>
      <c r="G3073" s="1431"/>
      <c r="H3073" s="948"/>
      <c r="I3073" s="86"/>
    </row>
    <row r="3074" spans="1:9" s="77" customFormat="1">
      <c r="A3074" s="99"/>
      <c r="B3074" s="411"/>
      <c r="C3074" s="1186"/>
      <c r="D3074" s="1404"/>
      <c r="E3074" s="411" t="s">
        <v>119</v>
      </c>
      <c r="F3074" s="955">
        <v>2048935</v>
      </c>
      <c r="G3074" s="1431">
        <v>0</v>
      </c>
      <c r="H3074" s="948"/>
      <c r="I3074" s="86"/>
    </row>
    <row r="3075" spans="1:9" s="77" customFormat="1" ht="13.8" thickBot="1">
      <c r="A3075" s="99"/>
      <c r="B3075" s="412"/>
      <c r="C3075" s="1410"/>
      <c r="D3075" s="1411"/>
      <c r="E3075" s="412" t="s">
        <v>314</v>
      </c>
      <c r="F3075" s="1367">
        <v>2048935</v>
      </c>
      <c r="G3075" s="1433"/>
      <c r="H3075" s="948"/>
      <c r="I3075" s="86"/>
    </row>
    <row r="3076" spans="1:9" s="77" customFormat="1">
      <c r="A3076" s="99"/>
      <c r="B3076" s="635" t="s">
        <v>88</v>
      </c>
      <c r="C3076" s="636"/>
      <c r="D3076" s="637"/>
      <c r="E3076" s="635" t="s">
        <v>88</v>
      </c>
      <c r="F3076" s="1335"/>
      <c r="G3076" s="1336"/>
      <c r="H3076" s="948"/>
      <c r="I3076" s="86"/>
    </row>
    <row r="3077" spans="1:9" s="77" customFormat="1">
      <c r="A3077" s="99"/>
      <c r="B3077" s="1348" t="s">
        <v>4</v>
      </c>
      <c r="C3077" s="650">
        <v>83294805</v>
      </c>
      <c r="D3077" s="1338">
        <f t="shared" ref="D3077:D3082" si="38">D3078</f>
        <v>-283520</v>
      </c>
      <c r="E3077" s="375" t="s">
        <v>4</v>
      </c>
      <c r="F3077" s="1434">
        <v>236515450</v>
      </c>
      <c r="G3077" s="1403">
        <v>283520</v>
      </c>
      <c r="H3077" s="948"/>
      <c r="I3077" s="86"/>
    </row>
    <row r="3078" spans="1:9" s="77" customFormat="1">
      <c r="A3078" s="99"/>
      <c r="B3078" s="376" t="s">
        <v>10</v>
      </c>
      <c r="C3078" s="651">
        <v>83294805</v>
      </c>
      <c r="D3078" s="782">
        <f t="shared" si="38"/>
        <v>-283520</v>
      </c>
      <c r="E3078" s="376" t="s">
        <v>5</v>
      </c>
      <c r="F3078" s="1435">
        <v>7539412</v>
      </c>
      <c r="G3078" s="1431"/>
      <c r="H3078" s="948"/>
      <c r="I3078" s="86"/>
    </row>
    <row r="3079" spans="1:9" s="77" customFormat="1">
      <c r="A3079" s="99"/>
      <c r="B3079" s="376" t="s">
        <v>11</v>
      </c>
      <c r="C3079" s="651">
        <v>83294805</v>
      </c>
      <c r="D3079" s="782">
        <f t="shared" si="38"/>
        <v>-283520</v>
      </c>
      <c r="E3079" s="376" t="s">
        <v>10</v>
      </c>
      <c r="F3079" s="740">
        <v>228976038</v>
      </c>
      <c r="G3079" s="782">
        <v>283520</v>
      </c>
      <c r="H3079" s="948"/>
      <c r="I3079" s="86"/>
    </row>
    <row r="3080" spans="1:9" s="77" customFormat="1">
      <c r="A3080" s="99"/>
      <c r="B3080" s="1348" t="s">
        <v>28</v>
      </c>
      <c r="C3080" s="650">
        <v>83294805</v>
      </c>
      <c r="D3080" s="1338">
        <f t="shared" si="38"/>
        <v>-283520</v>
      </c>
      <c r="E3080" s="376" t="s">
        <v>11</v>
      </c>
      <c r="F3080" s="740">
        <v>228976038</v>
      </c>
      <c r="G3080" s="782">
        <v>283520</v>
      </c>
      <c r="H3080" s="948"/>
      <c r="I3080" s="86"/>
    </row>
    <row r="3081" spans="1:9" s="77" customFormat="1">
      <c r="A3081" s="99"/>
      <c r="B3081" s="404" t="s">
        <v>2</v>
      </c>
      <c r="C3081" s="651">
        <v>83294805</v>
      </c>
      <c r="D3081" s="782">
        <f t="shared" si="38"/>
        <v>-283520</v>
      </c>
      <c r="E3081" s="375" t="s">
        <v>1</v>
      </c>
      <c r="F3081" s="760">
        <v>234593579</v>
      </c>
      <c r="G3081" s="1338">
        <v>283520</v>
      </c>
      <c r="H3081" s="948"/>
      <c r="I3081" s="86"/>
    </row>
    <row r="3082" spans="1:9" s="77" customFormat="1">
      <c r="A3082" s="99"/>
      <c r="B3082" s="405" t="s">
        <v>16</v>
      </c>
      <c r="C3082" s="651">
        <v>83294805</v>
      </c>
      <c r="D3082" s="782">
        <f t="shared" si="38"/>
        <v>-283520</v>
      </c>
      <c r="E3082" s="376" t="s">
        <v>2</v>
      </c>
      <c r="F3082" s="740">
        <v>225789165</v>
      </c>
      <c r="G3082" s="782">
        <v>283520</v>
      </c>
      <c r="H3082" s="948"/>
      <c r="I3082" s="86"/>
    </row>
    <row r="3083" spans="1:9" s="77" customFormat="1">
      <c r="A3083" s="99"/>
      <c r="B3083" s="406" t="s">
        <v>17</v>
      </c>
      <c r="C3083" s="651">
        <v>83294805</v>
      </c>
      <c r="D3083" s="782">
        <v>-283520</v>
      </c>
      <c r="E3083" s="376" t="s">
        <v>12</v>
      </c>
      <c r="F3083" s="740">
        <v>77666587</v>
      </c>
      <c r="G3083" s="782">
        <v>0</v>
      </c>
      <c r="H3083" s="948"/>
      <c r="I3083" s="86"/>
    </row>
    <row r="3084" spans="1:9" s="77" customFormat="1">
      <c r="A3084" s="99"/>
      <c r="B3084" s="376"/>
      <c r="C3084" s="626"/>
      <c r="D3084" s="1405"/>
      <c r="E3084" s="376" t="s">
        <v>13</v>
      </c>
      <c r="F3084" s="740">
        <v>50664374</v>
      </c>
      <c r="G3084" s="782"/>
      <c r="H3084" s="948"/>
      <c r="I3084" s="86"/>
    </row>
    <row r="3085" spans="1:9" s="77" customFormat="1">
      <c r="A3085" s="99"/>
      <c r="B3085" s="376"/>
      <c r="C3085" s="626"/>
      <c r="D3085" s="1405"/>
      <c r="E3085" s="376" t="s">
        <v>35</v>
      </c>
      <c r="F3085" s="740">
        <v>40797407</v>
      </c>
      <c r="G3085" s="782"/>
      <c r="H3085" s="948"/>
      <c r="I3085" s="86"/>
    </row>
    <row r="3086" spans="1:9" s="77" customFormat="1">
      <c r="A3086" s="99"/>
      <c r="B3086" s="376"/>
      <c r="C3086" s="626"/>
      <c r="D3086" s="1405"/>
      <c r="E3086" s="376" t="s">
        <v>15</v>
      </c>
      <c r="F3086" s="740">
        <v>27002213</v>
      </c>
      <c r="G3086" s="782"/>
      <c r="H3086" s="948"/>
      <c r="I3086" s="86"/>
    </row>
    <row r="3087" spans="1:9" s="77" customFormat="1">
      <c r="A3087" s="99"/>
      <c r="B3087" s="376"/>
      <c r="C3087" s="626"/>
      <c r="D3087" s="1405"/>
      <c r="E3087" s="376" t="s">
        <v>117</v>
      </c>
      <c r="F3087" s="740">
        <v>1770421</v>
      </c>
      <c r="G3087" s="782"/>
      <c r="H3087" s="948"/>
      <c r="I3087" s="86"/>
    </row>
    <row r="3088" spans="1:9" s="77" customFormat="1">
      <c r="A3088" s="99"/>
      <c r="B3088" s="376"/>
      <c r="C3088" s="626"/>
      <c r="D3088" s="813"/>
      <c r="E3088" s="376" t="s">
        <v>16</v>
      </c>
      <c r="F3088" s="740">
        <v>45033744</v>
      </c>
      <c r="G3088" s="782">
        <v>283520</v>
      </c>
      <c r="H3088" s="948"/>
      <c r="I3088" s="86"/>
    </row>
    <row r="3089" spans="1:9" s="77" customFormat="1">
      <c r="A3089" s="99"/>
      <c r="B3089" s="376"/>
      <c r="C3089" s="654"/>
      <c r="D3089" s="1406"/>
      <c r="E3089" s="376" t="s">
        <v>17</v>
      </c>
      <c r="F3089" s="722">
        <v>41355687</v>
      </c>
      <c r="G3089" s="776">
        <v>283520</v>
      </c>
      <c r="H3089" s="948"/>
      <c r="I3089" s="86"/>
    </row>
    <row r="3090" spans="1:9" s="77" customFormat="1">
      <c r="A3090" s="99"/>
      <c r="B3090" s="376"/>
      <c r="C3090" s="626"/>
      <c r="D3090" s="1405"/>
      <c r="E3090" s="376" t="s">
        <v>93</v>
      </c>
      <c r="F3090" s="740">
        <v>3678057</v>
      </c>
      <c r="G3090" s="782"/>
      <c r="H3090" s="948"/>
      <c r="I3090" s="86"/>
    </row>
    <row r="3091" spans="1:9" s="77" customFormat="1" ht="26.4">
      <c r="A3091" s="99"/>
      <c r="B3091" s="376"/>
      <c r="C3091" s="626"/>
      <c r="D3091" s="813"/>
      <c r="E3091" s="376" t="s">
        <v>115</v>
      </c>
      <c r="F3091" s="740">
        <v>82527</v>
      </c>
      <c r="G3091" s="782">
        <v>0</v>
      </c>
      <c r="H3091" s="948"/>
      <c r="I3091" s="86"/>
    </row>
    <row r="3092" spans="1:9" s="77" customFormat="1">
      <c r="A3092" s="99"/>
      <c r="B3092" s="1360"/>
      <c r="C3092" s="626"/>
      <c r="D3092" s="1405"/>
      <c r="E3092" s="1360" t="s">
        <v>38</v>
      </c>
      <c r="F3092" s="740">
        <v>82527</v>
      </c>
      <c r="G3092" s="782"/>
      <c r="H3092" s="948"/>
      <c r="I3092" s="86"/>
    </row>
    <row r="3093" spans="1:9" s="77" customFormat="1">
      <c r="A3093" s="99"/>
      <c r="B3093" s="376"/>
      <c r="C3093" s="626"/>
      <c r="D3093" s="813"/>
      <c r="E3093" s="376" t="s">
        <v>19</v>
      </c>
      <c r="F3093" s="740">
        <v>101235886</v>
      </c>
      <c r="G3093" s="782">
        <v>0</v>
      </c>
      <c r="H3093" s="948"/>
      <c r="I3093" s="86"/>
    </row>
    <row r="3094" spans="1:9" s="77" customFormat="1" ht="26.4">
      <c r="A3094" s="99"/>
      <c r="B3094" s="411"/>
      <c r="C3094" s="626"/>
      <c r="D3094" s="813"/>
      <c r="E3094" s="411" t="s">
        <v>51</v>
      </c>
      <c r="F3094" s="740">
        <v>101235886</v>
      </c>
      <c r="G3094" s="782">
        <v>0</v>
      </c>
      <c r="H3094" s="948"/>
      <c r="I3094" s="86"/>
    </row>
    <row r="3095" spans="1:9" s="77" customFormat="1" ht="26.4">
      <c r="A3095" s="99"/>
      <c r="B3095" s="411"/>
      <c r="C3095" s="626"/>
      <c r="D3095" s="1408"/>
      <c r="E3095" s="411" t="s">
        <v>52</v>
      </c>
      <c r="F3095" s="740">
        <v>18856415</v>
      </c>
      <c r="G3095" s="1432"/>
      <c r="H3095" s="948"/>
      <c r="I3095" s="86"/>
    </row>
    <row r="3096" spans="1:9" s="77" customFormat="1" ht="39.6">
      <c r="A3096" s="99"/>
      <c r="B3096" s="411"/>
      <c r="C3096" s="626"/>
      <c r="D3096" s="1408"/>
      <c r="E3096" s="411" t="s">
        <v>191</v>
      </c>
      <c r="F3096" s="740">
        <v>82379471</v>
      </c>
      <c r="G3096" s="1432"/>
      <c r="H3096" s="948"/>
      <c r="I3096" s="86"/>
    </row>
    <row r="3097" spans="1:9" s="77" customFormat="1">
      <c r="A3097" s="99"/>
      <c r="B3097" s="376"/>
      <c r="C3097" s="624"/>
      <c r="D3097" s="817"/>
      <c r="E3097" s="376" t="s">
        <v>3</v>
      </c>
      <c r="F3097" s="740">
        <v>8804414</v>
      </c>
      <c r="G3097" s="782">
        <v>0</v>
      </c>
      <c r="H3097" s="948"/>
      <c r="I3097" s="86"/>
    </row>
    <row r="3098" spans="1:9" s="77" customFormat="1">
      <c r="A3098" s="99"/>
      <c r="B3098" s="376"/>
      <c r="C3098" s="626"/>
      <c r="D3098" s="1405"/>
      <c r="E3098" s="376" t="s">
        <v>20</v>
      </c>
      <c r="F3098" s="740">
        <v>4318563</v>
      </c>
      <c r="G3098" s="782"/>
      <c r="H3098" s="948"/>
      <c r="I3098" s="86"/>
    </row>
    <row r="3099" spans="1:9" s="77" customFormat="1">
      <c r="A3099" s="99"/>
      <c r="B3099" s="411"/>
      <c r="C3099" s="626"/>
      <c r="D3099" s="813"/>
      <c r="E3099" s="411" t="s">
        <v>55</v>
      </c>
      <c r="F3099" s="740">
        <v>4485851</v>
      </c>
      <c r="G3099" s="782">
        <v>0</v>
      </c>
      <c r="H3099" s="948"/>
      <c r="I3099" s="86"/>
    </row>
    <row r="3100" spans="1:9" s="77" customFormat="1" ht="26.4">
      <c r="A3100" s="99"/>
      <c r="B3100" s="411"/>
      <c r="C3100" s="624"/>
      <c r="D3100" s="817"/>
      <c r="E3100" s="411" t="s">
        <v>56</v>
      </c>
      <c r="F3100" s="740">
        <v>4485851</v>
      </c>
      <c r="G3100" s="782">
        <v>0</v>
      </c>
      <c r="H3100" s="948"/>
      <c r="I3100" s="86"/>
    </row>
    <row r="3101" spans="1:9" s="77" customFormat="1" ht="26.4">
      <c r="A3101" s="99"/>
      <c r="B3101" s="411"/>
      <c r="C3101" s="626"/>
      <c r="D3101" s="813"/>
      <c r="E3101" s="411" t="s">
        <v>110</v>
      </c>
      <c r="F3101" s="740">
        <v>4485851</v>
      </c>
      <c r="G3101" s="782"/>
      <c r="H3101" s="948"/>
      <c r="I3101" s="86"/>
    </row>
    <row r="3102" spans="1:9" s="77" customFormat="1">
      <c r="A3102" s="99"/>
      <c r="B3102" s="1363"/>
      <c r="C3102" s="1185"/>
      <c r="D3102" s="816"/>
      <c r="E3102" s="1363" t="s">
        <v>21</v>
      </c>
      <c r="F3102" s="1435">
        <v>1921871</v>
      </c>
      <c r="G3102" s="1431">
        <v>0</v>
      </c>
      <c r="H3102" s="948"/>
      <c r="I3102" s="86"/>
    </row>
    <row r="3103" spans="1:9" s="77" customFormat="1">
      <c r="A3103" s="99"/>
      <c r="B3103" s="1363"/>
      <c r="C3103" s="1185"/>
      <c r="D3103" s="816"/>
      <c r="E3103" s="1363" t="s">
        <v>23</v>
      </c>
      <c r="F3103" s="1435">
        <v>-1921871</v>
      </c>
      <c r="G3103" s="1431"/>
      <c r="H3103" s="948"/>
      <c r="I3103" s="86"/>
    </row>
    <row r="3104" spans="1:9" s="77" customFormat="1">
      <c r="A3104" s="99"/>
      <c r="B3104" s="411"/>
      <c r="C3104" s="1186"/>
      <c r="D3104" s="1404"/>
      <c r="E3104" s="411" t="s">
        <v>312</v>
      </c>
      <c r="F3104" s="1435">
        <v>-3970806</v>
      </c>
      <c r="G3104" s="1431">
        <v>0</v>
      </c>
      <c r="H3104" s="948"/>
      <c r="I3104" s="86"/>
    </row>
    <row r="3105" spans="1:9" s="77" customFormat="1">
      <c r="A3105" s="99"/>
      <c r="B3105" s="411"/>
      <c r="C3105" s="1186"/>
      <c r="D3105" s="1404"/>
      <c r="E3105" s="411" t="s">
        <v>313</v>
      </c>
      <c r="F3105" s="1435">
        <v>-3970806</v>
      </c>
      <c r="G3105" s="1431"/>
      <c r="H3105" s="948"/>
      <c r="I3105" s="86"/>
    </row>
    <row r="3106" spans="1:9" s="77" customFormat="1">
      <c r="A3106" s="99"/>
      <c r="B3106" s="411"/>
      <c r="C3106" s="1186"/>
      <c r="D3106" s="1404"/>
      <c r="E3106" s="411" t="s">
        <v>119</v>
      </c>
      <c r="F3106" s="1435">
        <v>2048935</v>
      </c>
      <c r="G3106" s="1431">
        <v>0</v>
      </c>
      <c r="H3106" s="948"/>
      <c r="I3106" s="86"/>
    </row>
    <row r="3107" spans="1:9" s="77" customFormat="1" ht="13.8" thickBot="1">
      <c r="A3107" s="99"/>
      <c r="B3107" s="412"/>
      <c r="C3107" s="1410"/>
      <c r="D3107" s="1411"/>
      <c r="E3107" s="412" t="s">
        <v>314</v>
      </c>
      <c r="F3107" s="1367">
        <v>2048935</v>
      </c>
      <c r="G3107" s="709"/>
      <c r="H3107" s="948"/>
      <c r="I3107" s="86"/>
    </row>
    <row r="3108" spans="1:9" s="77" customFormat="1">
      <c r="A3108" s="99"/>
      <c r="B3108" s="635" t="s">
        <v>189</v>
      </c>
      <c r="C3108" s="636"/>
      <c r="D3108" s="637"/>
      <c r="E3108" s="635" t="s">
        <v>189</v>
      </c>
      <c r="F3108" s="1335"/>
      <c r="G3108" s="1336"/>
      <c r="H3108" s="948"/>
      <c r="I3108" s="86"/>
    </row>
    <row r="3109" spans="1:9" s="77" customFormat="1">
      <c r="A3109" s="99"/>
      <c r="B3109" s="1348" t="s">
        <v>4</v>
      </c>
      <c r="C3109" s="650">
        <v>39840411</v>
      </c>
      <c r="D3109" s="1338">
        <f t="shared" ref="D3109:D3114" si="39">D3110</f>
        <v>-283520</v>
      </c>
      <c r="E3109" s="375" t="s">
        <v>4</v>
      </c>
      <c r="F3109" s="1434">
        <v>221215200</v>
      </c>
      <c r="G3109" s="1403">
        <v>283520</v>
      </c>
      <c r="H3109" s="948"/>
      <c r="I3109" s="86"/>
    </row>
    <row r="3110" spans="1:9" s="77" customFormat="1">
      <c r="A3110" s="99"/>
      <c r="B3110" s="376" t="s">
        <v>10</v>
      </c>
      <c r="C3110" s="651">
        <v>39840411</v>
      </c>
      <c r="D3110" s="782">
        <f t="shared" si="39"/>
        <v>-283520</v>
      </c>
      <c r="E3110" s="376" t="s">
        <v>5</v>
      </c>
      <c r="F3110" s="1435">
        <v>7518069</v>
      </c>
      <c r="G3110" s="1431"/>
      <c r="H3110" s="948"/>
      <c r="I3110" s="86"/>
    </row>
    <row r="3111" spans="1:9" s="77" customFormat="1">
      <c r="A3111" s="99"/>
      <c r="B3111" s="376" t="s">
        <v>11</v>
      </c>
      <c r="C3111" s="651">
        <v>39840411</v>
      </c>
      <c r="D3111" s="782">
        <f t="shared" si="39"/>
        <v>-283520</v>
      </c>
      <c r="E3111" s="376" t="s">
        <v>10</v>
      </c>
      <c r="F3111" s="740">
        <v>213697131</v>
      </c>
      <c r="G3111" s="782">
        <v>283520</v>
      </c>
      <c r="H3111" s="948"/>
      <c r="I3111" s="86"/>
    </row>
    <row r="3112" spans="1:9" s="77" customFormat="1">
      <c r="A3112" s="99"/>
      <c r="B3112" s="1348" t="s">
        <v>28</v>
      </c>
      <c r="C3112" s="650">
        <v>39840411</v>
      </c>
      <c r="D3112" s="1338">
        <f t="shared" si="39"/>
        <v>-283520</v>
      </c>
      <c r="E3112" s="376" t="s">
        <v>11</v>
      </c>
      <c r="F3112" s="740">
        <v>213697131</v>
      </c>
      <c r="G3112" s="782">
        <v>283520</v>
      </c>
      <c r="H3112" s="948"/>
      <c r="I3112" s="86"/>
    </row>
    <row r="3113" spans="1:9" s="77" customFormat="1">
      <c r="A3113" s="99"/>
      <c r="B3113" s="404" t="s">
        <v>2</v>
      </c>
      <c r="C3113" s="651">
        <v>39840411</v>
      </c>
      <c r="D3113" s="782">
        <f t="shared" si="39"/>
        <v>-283520</v>
      </c>
      <c r="E3113" s="375" t="s">
        <v>1</v>
      </c>
      <c r="F3113" s="760">
        <v>219020652</v>
      </c>
      <c r="G3113" s="1338">
        <v>283520</v>
      </c>
      <c r="H3113" s="948"/>
      <c r="I3113" s="86"/>
    </row>
    <row r="3114" spans="1:9" s="77" customFormat="1">
      <c r="A3114" s="99"/>
      <c r="B3114" s="405" t="s">
        <v>16</v>
      </c>
      <c r="C3114" s="651">
        <v>39840411</v>
      </c>
      <c r="D3114" s="782">
        <f t="shared" si="39"/>
        <v>-283520</v>
      </c>
      <c r="E3114" s="376" t="s">
        <v>2</v>
      </c>
      <c r="F3114" s="740">
        <v>213320418</v>
      </c>
      <c r="G3114" s="782">
        <v>283520</v>
      </c>
      <c r="H3114" s="948"/>
      <c r="I3114" s="86"/>
    </row>
    <row r="3115" spans="1:9" s="77" customFormat="1">
      <c r="A3115" s="99"/>
      <c r="B3115" s="406" t="s">
        <v>17</v>
      </c>
      <c r="C3115" s="651">
        <v>39840411</v>
      </c>
      <c r="D3115" s="782">
        <v>-283520</v>
      </c>
      <c r="E3115" s="376" t="s">
        <v>12</v>
      </c>
      <c r="F3115" s="740">
        <v>73778405</v>
      </c>
      <c r="G3115" s="782">
        <v>0</v>
      </c>
      <c r="H3115" s="948"/>
      <c r="I3115" s="86"/>
    </row>
    <row r="3116" spans="1:9" s="77" customFormat="1">
      <c r="A3116" s="99"/>
      <c r="B3116" s="376"/>
      <c r="C3116" s="626"/>
      <c r="D3116" s="1405"/>
      <c r="E3116" s="376" t="s">
        <v>13</v>
      </c>
      <c r="F3116" s="740">
        <v>50121470</v>
      </c>
      <c r="G3116" s="782"/>
      <c r="H3116" s="948"/>
      <c r="I3116" s="86"/>
    </row>
    <row r="3117" spans="1:9" s="77" customFormat="1">
      <c r="A3117" s="99"/>
      <c r="B3117" s="376"/>
      <c r="C3117" s="626"/>
      <c r="D3117" s="1405"/>
      <c r="E3117" s="376" t="s">
        <v>35</v>
      </c>
      <c r="F3117" s="740">
        <v>40453669</v>
      </c>
      <c r="G3117" s="782"/>
      <c r="H3117" s="948"/>
      <c r="I3117" s="86"/>
    </row>
    <row r="3118" spans="1:9" s="77" customFormat="1">
      <c r="A3118" s="99"/>
      <c r="B3118" s="376"/>
      <c r="C3118" s="626"/>
      <c r="D3118" s="1405"/>
      <c r="E3118" s="376" t="s">
        <v>15</v>
      </c>
      <c r="F3118" s="740">
        <v>23656935</v>
      </c>
      <c r="G3118" s="782"/>
      <c r="H3118" s="948"/>
      <c r="I3118" s="86"/>
    </row>
    <row r="3119" spans="1:9" s="77" customFormat="1">
      <c r="A3119" s="99"/>
      <c r="B3119" s="376"/>
      <c r="C3119" s="626"/>
      <c r="D3119" s="1405"/>
      <c r="E3119" s="376" t="s">
        <v>117</v>
      </c>
      <c r="F3119" s="740">
        <v>2001678</v>
      </c>
      <c r="G3119" s="782"/>
      <c r="H3119" s="948"/>
      <c r="I3119" s="86"/>
    </row>
    <row r="3120" spans="1:9" s="77" customFormat="1">
      <c r="A3120" s="99"/>
      <c r="B3120" s="376"/>
      <c r="C3120" s="626"/>
      <c r="D3120" s="813"/>
      <c r="E3120" s="376" t="s">
        <v>16</v>
      </c>
      <c r="F3120" s="740">
        <v>30774454</v>
      </c>
      <c r="G3120" s="782">
        <v>283520</v>
      </c>
      <c r="H3120" s="948"/>
      <c r="I3120" s="86"/>
    </row>
    <row r="3121" spans="1:9" s="77" customFormat="1">
      <c r="A3121" s="99"/>
      <c r="B3121" s="376"/>
      <c r="C3121" s="654"/>
      <c r="D3121" s="1406"/>
      <c r="E3121" s="376" t="s">
        <v>17</v>
      </c>
      <c r="F3121" s="722">
        <v>27096397</v>
      </c>
      <c r="G3121" s="776">
        <v>283520</v>
      </c>
      <c r="H3121" s="948"/>
      <c r="I3121" s="86"/>
    </row>
    <row r="3122" spans="1:9" s="77" customFormat="1">
      <c r="A3122" s="99"/>
      <c r="B3122" s="376"/>
      <c r="C3122" s="626"/>
      <c r="D3122" s="1405"/>
      <c r="E3122" s="376" t="s">
        <v>93</v>
      </c>
      <c r="F3122" s="740">
        <v>3678057</v>
      </c>
      <c r="G3122" s="782"/>
      <c r="H3122" s="948"/>
      <c r="I3122" s="86"/>
    </row>
    <row r="3123" spans="1:9" s="77" customFormat="1" ht="26.4">
      <c r="A3123" s="99"/>
      <c r="B3123" s="376"/>
      <c r="C3123" s="626"/>
      <c r="D3123" s="813"/>
      <c r="E3123" s="376" t="s">
        <v>115</v>
      </c>
      <c r="F3123" s="740">
        <v>180177</v>
      </c>
      <c r="G3123" s="782">
        <v>0</v>
      </c>
      <c r="H3123" s="948"/>
      <c r="I3123" s="86"/>
    </row>
    <row r="3124" spans="1:9" s="77" customFormat="1">
      <c r="A3124" s="99"/>
      <c r="B3124" s="1360"/>
      <c r="C3124" s="626"/>
      <c r="D3124" s="1405"/>
      <c r="E3124" s="1360" t="s">
        <v>38</v>
      </c>
      <c r="F3124" s="740">
        <v>180177</v>
      </c>
      <c r="G3124" s="782"/>
      <c r="H3124" s="948"/>
      <c r="I3124" s="86"/>
    </row>
    <row r="3125" spans="1:9" s="77" customFormat="1">
      <c r="A3125" s="99"/>
      <c r="B3125" s="376"/>
      <c r="C3125" s="626"/>
      <c r="D3125" s="813"/>
      <c r="E3125" s="376" t="s">
        <v>19</v>
      </c>
      <c r="F3125" s="740">
        <v>106585704</v>
      </c>
      <c r="G3125" s="782">
        <v>0</v>
      </c>
      <c r="H3125" s="948"/>
      <c r="I3125" s="86"/>
    </row>
    <row r="3126" spans="1:9" s="77" customFormat="1" ht="26.4">
      <c r="A3126" s="99"/>
      <c r="B3126" s="411"/>
      <c r="C3126" s="626"/>
      <c r="D3126" s="813"/>
      <c r="E3126" s="411" t="s">
        <v>51</v>
      </c>
      <c r="F3126" s="740">
        <v>106585704</v>
      </c>
      <c r="G3126" s="782">
        <v>0</v>
      </c>
      <c r="H3126" s="948"/>
      <c r="I3126" s="86"/>
    </row>
    <row r="3127" spans="1:9" s="77" customFormat="1" ht="26.4">
      <c r="A3127" s="99"/>
      <c r="B3127" s="411"/>
      <c r="C3127" s="626"/>
      <c r="D3127" s="1408"/>
      <c r="E3127" s="411" t="s">
        <v>52</v>
      </c>
      <c r="F3127" s="740">
        <v>19937618</v>
      </c>
      <c r="G3127" s="1432"/>
      <c r="H3127" s="948"/>
      <c r="I3127" s="86"/>
    </row>
    <row r="3128" spans="1:9" s="77" customFormat="1" ht="39.6">
      <c r="A3128" s="99"/>
      <c r="B3128" s="411"/>
      <c r="C3128" s="626"/>
      <c r="D3128" s="1408"/>
      <c r="E3128" s="411" t="s">
        <v>191</v>
      </c>
      <c r="F3128" s="740">
        <v>86648086</v>
      </c>
      <c r="G3128" s="1432"/>
      <c r="H3128" s="948"/>
      <c r="I3128" s="86"/>
    </row>
    <row r="3129" spans="1:9" s="77" customFormat="1">
      <c r="A3129" s="99"/>
      <c r="B3129" s="376"/>
      <c r="C3129" s="626"/>
      <c r="D3129" s="813"/>
      <c r="E3129" s="376" t="s">
        <v>3</v>
      </c>
      <c r="F3129" s="740">
        <v>5700234</v>
      </c>
      <c r="G3129" s="782">
        <v>0</v>
      </c>
      <c r="H3129" s="948"/>
      <c r="I3129" s="86"/>
    </row>
    <row r="3130" spans="1:9" s="77" customFormat="1">
      <c r="A3130" s="99"/>
      <c r="B3130" s="376"/>
      <c r="C3130" s="626"/>
      <c r="D3130" s="1405"/>
      <c r="E3130" s="376" t="s">
        <v>20</v>
      </c>
      <c r="F3130" s="740">
        <v>1214383</v>
      </c>
      <c r="G3130" s="782"/>
      <c r="H3130" s="948"/>
      <c r="I3130" s="86"/>
    </row>
    <row r="3131" spans="1:9" s="77" customFormat="1">
      <c r="A3131" s="99"/>
      <c r="B3131" s="411"/>
      <c r="C3131" s="626"/>
      <c r="D3131" s="813"/>
      <c r="E3131" s="411" t="s">
        <v>55</v>
      </c>
      <c r="F3131" s="740">
        <v>4485851</v>
      </c>
      <c r="G3131" s="782">
        <v>0</v>
      </c>
      <c r="H3131" s="948"/>
      <c r="I3131" s="86"/>
    </row>
    <row r="3132" spans="1:9" s="77" customFormat="1" ht="26.4">
      <c r="A3132" s="99"/>
      <c r="B3132" s="411"/>
      <c r="C3132" s="626"/>
      <c r="D3132" s="813"/>
      <c r="E3132" s="411" t="s">
        <v>56</v>
      </c>
      <c r="F3132" s="740">
        <v>4485851</v>
      </c>
      <c r="G3132" s="782">
        <v>0</v>
      </c>
      <c r="H3132" s="948"/>
      <c r="I3132" s="86"/>
    </row>
    <row r="3133" spans="1:9" s="77" customFormat="1" ht="26.4">
      <c r="A3133" s="99"/>
      <c r="B3133" s="411"/>
      <c r="C3133" s="626"/>
      <c r="D3133" s="813"/>
      <c r="E3133" s="411" t="s">
        <v>110</v>
      </c>
      <c r="F3133" s="740">
        <v>4485851</v>
      </c>
      <c r="G3133" s="782"/>
      <c r="H3133" s="948"/>
      <c r="I3133" s="86"/>
    </row>
    <row r="3134" spans="1:9" s="77" customFormat="1">
      <c r="A3134" s="99"/>
      <c r="B3134" s="1363"/>
      <c r="C3134" s="1186"/>
      <c r="D3134" s="1404"/>
      <c r="E3134" s="1363" t="s">
        <v>21</v>
      </c>
      <c r="F3134" s="1435">
        <v>2194548</v>
      </c>
      <c r="G3134" s="1431">
        <v>0</v>
      </c>
      <c r="H3134" s="948"/>
      <c r="I3134" s="86"/>
    </row>
    <row r="3135" spans="1:9" s="77" customFormat="1">
      <c r="A3135" s="99"/>
      <c r="B3135" s="1363"/>
      <c r="C3135" s="1186"/>
      <c r="D3135" s="1404"/>
      <c r="E3135" s="1363" t="s">
        <v>23</v>
      </c>
      <c r="F3135" s="1435">
        <v>-2194548</v>
      </c>
      <c r="G3135" s="1431"/>
      <c r="H3135" s="948"/>
      <c r="I3135" s="86"/>
    </row>
    <row r="3136" spans="1:9" s="77" customFormat="1">
      <c r="A3136" s="99"/>
      <c r="B3136" s="411"/>
      <c r="C3136" s="1186"/>
      <c r="D3136" s="1404"/>
      <c r="E3136" s="411" t="s">
        <v>312</v>
      </c>
      <c r="F3136" s="1435">
        <v>-4243483</v>
      </c>
      <c r="G3136" s="1431">
        <v>0</v>
      </c>
      <c r="H3136" s="948"/>
      <c r="I3136" s="86"/>
    </row>
    <row r="3137" spans="1:9" s="77" customFormat="1">
      <c r="A3137" s="99"/>
      <c r="B3137" s="411"/>
      <c r="C3137" s="1186"/>
      <c r="D3137" s="1404"/>
      <c r="E3137" s="411" t="s">
        <v>313</v>
      </c>
      <c r="F3137" s="1435">
        <v>-4243483</v>
      </c>
      <c r="G3137" s="1431"/>
      <c r="H3137" s="948"/>
      <c r="I3137" s="86"/>
    </row>
    <row r="3138" spans="1:9" s="77" customFormat="1">
      <c r="A3138" s="99"/>
      <c r="B3138" s="411"/>
      <c r="C3138" s="1186"/>
      <c r="D3138" s="1404"/>
      <c r="E3138" s="411" t="s">
        <v>119</v>
      </c>
      <c r="F3138" s="1435">
        <v>2048935</v>
      </c>
      <c r="G3138" s="1431">
        <v>0</v>
      </c>
      <c r="H3138" s="948"/>
      <c r="I3138" s="86"/>
    </row>
    <row r="3139" spans="1:9" s="77" customFormat="1" ht="13.8" thickBot="1">
      <c r="A3139" s="99"/>
      <c r="B3139" s="412"/>
      <c r="C3139" s="1410"/>
      <c r="D3139" s="1411"/>
      <c r="E3139" s="412" t="s">
        <v>314</v>
      </c>
      <c r="F3139" s="1436">
        <v>2048935</v>
      </c>
      <c r="G3139" s="1433"/>
      <c r="H3139" s="948"/>
      <c r="I3139" s="86"/>
    </row>
    <row r="3140" spans="1:9" s="77" customFormat="1" ht="33.6" customHeight="1" thickBot="1">
      <c r="A3140" s="99"/>
      <c r="B3140" s="3772" t="s">
        <v>510</v>
      </c>
      <c r="C3140" s="3773"/>
      <c r="D3140" s="3773"/>
      <c r="E3140" s="3773"/>
      <c r="F3140" s="3773"/>
      <c r="G3140" s="3774"/>
      <c r="H3140" s="948"/>
      <c r="I3140" s="86"/>
    </row>
    <row r="3141" spans="1:9" s="77" customFormat="1">
      <c r="A3141" s="99"/>
      <c r="B3141" s="84"/>
      <c r="C3141" s="85"/>
      <c r="D3141" s="85"/>
      <c r="F3141" s="121"/>
      <c r="G3141" s="121"/>
      <c r="H3141" s="948"/>
      <c r="I3141" s="86"/>
    </row>
    <row r="3142" spans="1:9" s="77" customFormat="1">
      <c r="A3142" s="99"/>
      <c r="B3142" s="488" t="s">
        <v>187</v>
      </c>
      <c r="C3142" s="85"/>
      <c r="D3142" s="85"/>
      <c r="F3142" s="121"/>
      <c r="G3142" s="121"/>
      <c r="H3142" s="948"/>
      <c r="I3142" s="86"/>
    </row>
    <row r="3143" spans="1:9" s="77" customFormat="1" ht="13.8" thickBot="1">
      <c r="A3143" s="99"/>
      <c r="B3143" s="84"/>
      <c r="C3143" s="85"/>
      <c r="D3143" s="85"/>
      <c r="F3143" s="121"/>
      <c r="G3143" s="121"/>
      <c r="H3143" s="948"/>
      <c r="I3143" s="86"/>
    </row>
    <row r="3144" spans="1:9" s="77" customFormat="1" ht="26.4">
      <c r="A3144" s="547">
        <f>A3027+1</f>
        <v>107</v>
      </c>
      <c r="B3144" s="458" t="s">
        <v>29</v>
      </c>
      <c r="C3144" s="90"/>
      <c r="D3144" s="627"/>
      <c r="E3144" s="1330" t="s">
        <v>395</v>
      </c>
      <c r="F3144" s="91"/>
      <c r="G3144" s="1331"/>
      <c r="H3144" s="75" t="s">
        <v>33</v>
      </c>
      <c r="I3144" s="86"/>
    </row>
    <row r="3145" spans="1:9" s="77" customFormat="1">
      <c r="A3145" s="99"/>
      <c r="B3145" s="616" t="s">
        <v>22</v>
      </c>
      <c r="C3145" s="617"/>
      <c r="D3145" s="620"/>
      <c r="E3145" s="616" t="s">
        <v>22</v>
      </c>
      <c r="F3145" s="1332"/>
      <c r="G3145" s="1333"/>
      <c r="H3145" s="948"/>
      <c r="I3145" s="86"/>
    </row>
    <row r="3146" spans="1:9" s="77" customFormat="1">
      <c r="A3146" s="99"/>
      <c r="B3146" s="1334" t="s">
        <v>255</v>
      </c>
      <c r="C3146" s="636"/>
      <c r="D3146" s="637"/>
      <c r="E3146" s="1882" t="s">
        <v>511</v>
      </c>
      <c r="F3146" s="1883"/>
      <c r="G3146" s="1336"/>
      <c r="H3146" s="948"/>
      <c r="I3146" s="86"/>
    </row>
    <row r="3147" spans="1:9" s="77" customFormat="1">
      <c r="A3147" s="99"/>
      <c r="B3147" s="1013" t="s">
        <v>4</v>
      </c>
      <c r="C3147" s="675">
        <v>35571795</v>
      </c>
      <c r="D3147" s="1337">
        <f t="shared" ref="D3147:D3152" si="40">D3148</f>
        <v>-3783</v>
      </c>
      <c r="E3147" s="375" t="s">
        <v>4</v>
      </c>
      <c r="F3147" s="731">
        <f>F3148+F3149</f>
        <v>788240</v>
      </c>
      <c r="G3147" s="1884">
        <f>G3148+G3149</f>
        <v>3783</v>
      </c>
      <c r="H3147" s="948"/>
      <c r="I3147" s="86"/>
    </row>
    <row r="3148" spans="1:9" s="77" customFormat="1">
      <c r="A3148" s="99"/>
      <c r="B3148" s="1339" t="s">
        <v>10</v>
      </c>
      <c r="C3148" s="676">
        <v>35571795</v>
      </c>
      <c r="D3148" s="652">
        <f t="shared" si="40"/>
        <v>-3783</v>
      </c>
      <c r="E3148" s="376" t="s">
        <v>5</v>
      </c>
      <c r="F3148" s="733">
        <v>18213</v>
      </c>
      <c r="G3148" s="780"/>
      <c r="H3148" s="948"/>
      <c r="I3148" s="86"/>
    </row>
    <row r="3149" spans="1:9" s="77" customFormat="1">
      <c r="A3149" s="99"/>
      <c r="B3149" s="100" t="s">
        <v>397</v>
      </c>
      <c r="C3149" s="676">
        <v>35571795</v>
      </c>
      <c r="D3149" s="652">
        <f t="shared" si="40"/>
        <v>-3783</v>
      </c>
      <c r="E3149" s="376" t="s">
        <v>10</v>
      </c>
      <c r="F3149" s="280">
        <f>F3150</f>
        <v>770027</v>
      </c>
      <c r="G3149" s="1885">
        <f>G3150</f>
        <v>3783</v>
      </c>
      <c r="H3149" s="948"/>
      <c r="I3149" s="86"/>
    </row>
    <row r="3150" spans="1:9" s="77" customFormat="1">
      <c r="A3150" s="99"/>
      <c r="B3150" s="1013" t="s">
        <v>28</v>
      </c>
      <c r="C3150" s="675">
        <v>35571795</v>
      </c>
      <c r="D3150" s="1337">
        <f t="shared" si="40"/>
        <v>-3783</v>
      </c>
      <c r="E3150" s="376" t="s">
        <v>11</v>
      </c>
      <c r="F3150" s="1886">
        <v>770027</v>
      </c>
      <c r="G3150" s="1885">
        <v>3783</v>
      </c>
      <c r="H3150" s="948"/>
      <c r="I3150" s="86"/>
    </row>
    <row r="3151" spans="1:9" s="77" customFormat="1">
      <c r="A3151" s="99"/>
      <c r="B3151" s="1016" t="s">
        <v>2</v>
      </c>
      <c r="C3151" s="676">
        <v>35571795</v>
      </c>
      <c r="D3151" s="652">
        <f t="shared" si="40"/>
        <v>-3783</v>
      </c>
      <c r="E3151" s="375" t="s">
        <v>1</v>
      </c>
      <c r="F3151" s="706">
        <f>F3152+F3157</f>
        <v>788240</v>
      </c>
      <c r="G3151" s="707">
        <f>G3152+G3157</f>
        <v>3783</v>
      </c>
      <c r="H3151" s="948"/>
      <c r="I3151" s="86"/>
    </row>
    <row r="3152" spans="1:9" s="77" customFormat="1">
      <c r="A3152" s="99"/>
      <c r="B3152" s="1020" t="s">
        <v>16</v>
      </c>
      <c r="C3152" s="676">
        <v>35571795</v>
      </c>
      <c r="D3152" s="652">
        <f t="shared" si="40"/>
        <v>-3783</v>
      </c>
      <c r="E3152" s="376" t="s">
        <v>2</v>
      </c>
      <c r="F3152" s="955">
        <f>F3153</f>
        <v>776716</v>
      </c>
      <c r="G3152" s="908">
        <f>G3153</f>
        <v>3783</v>
      </c>
      <c r="H3152" s="948"/>
      <c r="I3152" s="86"/>
    </row>
    <row r="3153" spans="1:9" s="77" customFormat="1">
      <c r="A3153" s="99"/>
      <c r="B3153" s="1022" t="s">
        <v>17</v>
      </c>
      <c r="C3153" s="676">
        <v>35571795</v>
      </c>
      <c r="D3153" s="652">
        <v>-3783</v>
      </c>
      <c r="E3153" s="376" t="s">
        <v>12</v>
      </c>
      <c r="F3153" s="955">
        <f>F3154+F3156</f>
        <v>776716</v>
      </c>
      <c r="G3153" s="908">
        <f>G3154+G3156</f>
        <v>3783</v>
      </c>
      <c r="H3153" s="948"/>
      <c r="I3153" s="86"/>
    </row>
    <row r="3154" spans="1:9" s="77" customFormat="1">
      <c r="A3154" s="99"/>
      <c r="B3154" s="376"/>
      <c r="C3154" s="626"/>
      <c r="D3154" s="1405"/>
      <c r="E3154" s="376" t="s">
        <v>13</v>
      </c>
      <c r="F3154" s="955">
        <v>523045</v>
      </c>
      <c r="G3154" s="908">
        <v>3783</v>
      </c>
      <c r="H3154" s="948"/>
      <c r="I3154" s="86"/>
    </row>
    <row r="3155" spans="1:9" s="77" customFormat="1">
      <c r="A3155" s="99"/>
      <c r="B3155" s="376"/>
      <c r="C3155" s="626"/>
      <c r="D3155" s="1405"/>
      <c r="E3155" s="376" t="s">
        <v>35</v>
      </c>
      <c r="F3155" s="733">
        <v>423209</v>
      </c>
      <c r="G3155" s="780">
        <v>3061</v>
      </c>
      <c r="H3155" s="948"/>
      <c r="I3155" s="86"/>
    </row>
    <row r="3156" spans="1:9" s="77" customFormat="1">
      <c r="A3156" s="99"/>
      <c r="B3156" s="376"/>
      <c r="C3156" s="626"/>
      <c r="D3156" s="1405"/>
      <c r="E3156" s="376" t="s">
        <v>15</v>
      </c>
      <c r="F3156" s="733">
        <v>253671</v>
      </c>
      <c r="G3156" s="780"/>
      <c r="H3156" s="948"/>
      <c r="I3156" s="86"/>
    </row>
    <row r="3157" spans="1:9" s="77" customFormat="1">
      <c r="A3157" s="99"/>
      <c r="B3157" s="376"/>
      <c r="C3157" s="626"/>
      <c r="D3157" s="1405"/>
      <c r="E3157" s="376" t="s">
        <v>3</v>
      </c>
      <c r="F3157" s="733">
        <f>F3158</f>
        <v>11524</v>
      </c>
      <c r="G3157" s="780"/>
      <c r="H3157" s="948"/>
      <c r="I3157" s="86"/>
    </row>
    <row r="3158" spans="1:9" s="77" customFormat="1" ht="13.8" thickBot="1">
      <c r="A3158" s="99"/>
      <c r="B3158" s="376"/>
      <c r="C3158" s="626"/>
      <c r="D3158" s="1405"/>
      <c r="E3158" s="1479" t="s">
        <v>20</v>
      </c>
      <c r="F3158" s="487">
        <v>11524</v>
      </c>
      <c r="G3158" s="972"/>
      <c r="H3158" s="948"/>
      <c r="I3158" s="86"/>
    </row>
    <row r="3159" spans="1:9" s="77" customFormat="1" ht="44.25" customHeight="1" thickBot="1">
      <c r="A3159" s="99"/>
      <c r="B3159" s="3772" t="s">
        <v>512</v>
      </c>
      <c r="C3159" s="3773"/>
      <c r="D3159" s="3773"/>
      <c r="E3159" s="3773"/>
      <c r="F3159" s="3773"/>
      <c r="G3159" s="3774"/>
      <c r="H3159" s="948" t="s">
        <v>400</v>
      </c>
      <c r="I3159" s="86"/>
    </row>
    <row r="3160" spans="1:9" s="77" customFormat="1">
      <c r="A3160" s="99"/>
      <c r="B3160" s="84"/>
      <c r="C3160" s="85"/>
      <c r="D3160" s="85"/>
      <c r="E3160" s="360"/>
      <c r="F3160" s="469"/>
      <c r="G3160" s="121"/>
      <c r="H3160" s="948"/>
      <c r="I3160" s="86"/>
    </row>
    <row r="3161" spans="1:9" s="77" customFormat="1">
      <c r="A3161" s="99"/>
      <c r="B3161" s="3790" t="s">
        <v>399</v>
      </c>
      <c r="C3161" s="3790"/>
      <c r="D3161" s="3790"/>
      <c r="F3161" s="121"/>
      <c r="G3161" s="121"/>
      <c r="H3161" s="948"/>
      <c r="I3161" s="86"/>
    </row>
    <row r="3162" spans="1:9" s="77" customFormat="1" ht="13.8" thickBot="1">
      <c r="A3162" s="99"/>
      <c r="B3162" s="84"/>
      <c r="C3162" s="85"/>
      <c r="D3162" s="85"/>
      <c r="F3162" s="121"/>
      <c r="G3162" s="121"/>
      <c r="H3162" s="948"/>
      <c r="I3162" s="86"/>
    </row>
    <row r="3163" spans="1:9" s="77" customFormat="1" ht="26.4">
      <c r="A3163" s="99">
        <f>A3144</f>
        <v>107</v>
      </c>
      <c r="B3163" s="458" t="s">
        <v>29</v>
      </c>
      <c r="C3163" s="90"/>
      <c r="D3163" s="627"/>
      <c r="E3163" s="1330" t="s">
        <v>395</v>
      </c>
      <c r="F3163" s="91"/>
      <c r="G3163" s="1331"/>
      <c r="H3163" s="75" t="s">
        <v>33</v>
      </c>
      <c r="I3163" s="86"/>
    </row>
    <row r="3164" spans="1:9" s="77" customFormat="1">
      <c r="A3164" s="99"/>
      <c r="B3164" s="288" t="s">
        <v>82</v>
      </c>
      <c r="C3164" s="225"/>
      <c r="D3164" s="620"/>
      <c r="E3164" s="616" t="s">
        <v>82</v>
      </c>
      <c r="F3164" s="1332"/>
      <c r="G3164" s="1333"/>
      <c r="H3164" s="948"/>
      <c r="I3164" s="86"/>
    </row>
    <row r="3165" spans="1:9" s="77" customFormat="1">
      <c r="A3165" s="99"/>
      <c r="B3165" s="316" t="s">
        <v>83</v>
      </c>
      <c r="C3165" s="960"/>
      <c r="D3165" s="620"/>
      <c r="E3165" s="316" t="s">
        <v>128</v>
      </c>
      <c r="F3165" s="1332"/>
      <c r="G3165" s="1333"/>
      <c r="H3165" s="948"/>
      <c r="I3165" s="86"/>
    </row>
    <row r="3166" spans="1:9" s="77" customFormat="1">
      <c r="A3166" s="99"/>
      <c r="B3166" s="1334" t="s">
        <v>87</v>
      </c>
      <c r="C3166" s="1880"/>
      <c r="D3166" s="1881" t="s">
        <v>400</v>
      </c>
      <c r="E3166" s="635" t="s">
        <v>87</v>
      </c>
      <c r="F3166" s="1335"/>
      <c r="G3166" s="1336"/>
      <c r="H3166" s="948"/>
      <c r="I3166" s="86"/>
    </row>
    <row r="3167" spans="1:9" s="77" customFormat="1">
      <c r="A3167" s="99"/>
      <c r="B3167" s="1348" t="s">
        <v>4</v>
      </c>
      <c r="C3167" s="650">
        <v>40422101</v>
      </c>
      <c r="D3167" s="1338">
        <f>D3168</f>
        <v>-3783</v>
      </c>
      <c r="E3167" s="375" t="s">
        <v>4</v>
      </c>
      <c r="F3167" s="1434">
        <v>226659500</v>
      </c>
      <c r="G3167" s="1403">
        <v>3783</v>
      </c>
      <c r="H3167" s="948"/>
      <c r="I3167" s="86"/>
    </row>
    <row r="3168" spans="1:9" s="77" customFormat="1">
      <c r="A3168" s="99"/>
      <c r="B3168" s="376" t="s">
        <v>10</v>
      </c>
      <c r="C3168" s="651">
        <v>40422101</v>
      </c>
      <c r="D3168" s="655">
        <f>D3169</f>
        <v>-3783</v>
      </c>
      <c r="E3168" s="376" t="s">
        <v>5</v>
      </c>
      <c r="F3168" s="1435">
        <v>7535144</v>
      </c>
      <c r="G3168" s="1431"/>
      <c r="H3168" s="948"/>
      <c r="I3168" s="86"/>
    </row>
    <row r="3169" spans="1:9" s="77" customFormat="1">
      <c r="A3169" s="99"/>
      <c r="B3169" s="376" t="s">
        <v>11</v>
      </c>
      <c r="C3169" s="651">
        <v>40422101</v>
      </c>
      <c r="D3169" s="655">
        <f>D3170</f>
        <v>-3783</v>
      </c>
      <c r="E3169" s="376" t="s">
        <v>10</v>
      </c>
      <c r="F3169" s="760">
        <v>219124356</v>
      </c>
      <c r="G3169" s="782">
        <v>3783</v>
      </c>
      <c r="H3169" s="948"/>
      <c r="I3169" s="86"/>
    </row>
    <row r="3170" spans="1:9" s="77" customFormat="1">
      <c r="A3170" s="99"/>
      <c r="B3170" s="1348" t="s">
        <v>28</v>
      </c>
      <c r="C3170" s="650">
        <v>40422101</v>
      </c>
      <c r="D3170" s="1349">
        <f>D3171</f>
        <v>-3783</v>
      </c>
      <c r="E3170" s="376" t="s">
        <v>11</v>
      </c>
      <c r="F3170" s="740">
        <v>219124356</v>
      </c>
      <c r="G3170" s="782">
        <v>3783</v>
      </c>
      <c r="H3170" s="948"/>
      <c r="I3170" s="86"/>
    </row>
    <row r="3171" spans="1:9" s="77" customFormat="1">
      <c r="A3171" s="99"/>
      <c r="B3171" s="404" t="s">
        <v>2</v>
      </c>
      <c r="C3171" s="651">
        <v>40422101</v>
      </c>
      <c r="D3171" s="655">
        <f>D3172+D3174</f>
        <v>-3783</v>
      </c>
      <c r="E3171" s="375" t="s">
        <v>1</v>
      </c>
      <c r="F3171" s="760">
        <v>224960511</v>
      </c>
      <c r="G3171" s="1338">
        <v>3783</v>
      </c>
      <c r="H3171" s="948"/>
      <c r="I3171" s="86"/>
    </row>
    <row r="3172" spans="1:9" s="77" customFormat="1">
      <c r="A3172" s="99"/>
      <c r="B3172" s="405" t="s">
        <v>16</v>
      </c>
      <c r="C3172" s="651">
        <v>40422101</v>
      </c>
      <c r="D3172" s="632">
        <f>D3173</f>
        <v>-3783</v>
      </c>
      <c r="E3172" s="376" t="s">
        <v>2</v>
      </c>
      <c r="F3172" s="740">
        <v>214210663</v>
      </c>
      <c r="G3172" s="782">
        <v>3783</v>
      </c>
      <c r="H3172" s="948"/>
      <c r="I3172" s="86"/>
    </row>
    <row r="3173" spans="1:9" s="77" customFormat="1">
      <c r="A3173" s="99"/>
      <c r="B3173" s="406" t="s">
        <v>17</v>
      </c>
      <c r="C3173" s="651">
        <v>40422101</v>
      </c>
      <c r="D3173" s="632">
        <v>-3783</v>
      </c>
      <c r="E3173" s="376" t="s">
        <v>12</v>
      </c>
      <c r="F3173" s="740">
        <v>74338395</v>
      </c>
      <c r="G3173" s="782">
        <v>3783</v>
      </c>
      <c r="H3173" s="948"/>
      <c r="I3173" s="86"/>
    </row>
    <row r="3174" spans="1:9" s="77" customFormat="1">
      <c r="A3174" s="99"/>
      <c r="B3174" s="376"/>
      <c r="C3174" s="626"/>
      <c r="D3174" s="1405"/>
      <c r="E3174" s="376" t="s">
        <v>13</v>
      </c>
      <c r="F3174" s="740">
        <v>50236637</v>
      </c>
      <c r="G3174" s="782">
        <v>3783</v>
      </c>
      <c r="H3174" s="948"/>
      <c r="I3174" s="86"/>
    </row>
    <row r="3175" spans="1:9" s="77" customFormat="1">
      <c r="A3175" s="99"/>
      <c r="B3175" s="376"/>
      <c r="C3175" s="626"/>
      <c r="D3175" s="1405"/>
      <c r="E3175" s="376" t="s">
        <v>35</v>
      </c>
      <c r="F3175" s="740">
        <v>40432663</v>
      </c>
      <c r="G3175" s="782">
        <v>3061</v>
      </c>
      <c r="H3175" s="948"/>
      <c r="I3175" s="86"/>
    </row>
    <row r="3176" spans="1:9" s="77" customFormat="1">
      <c r="A3176" s="99"/>
      <c r="B3176" s="376"/>
      <c r="C3176" s="626"/>
      <c r="D3176" s="1405"/>
      <c r="E3176" s="376" t="s">
        <v>15</v>
      </c>
      <c r="F3176" s="740">
        <v>24101758</v>
      </c>
      <c r="G3176" s="782"/>
      <c r="H3176" s="948"/>
      <c r="I3176" s="86"/>
    </row>
    <row r="3177" spans="1:9" s="77" customFormat="1">
      <c r="A3177" s="99"/>
      <c r="B3177" s="376"/>
      <c r="C3177" s="626"/>
      <c r="D3177" s="1405"/>
      <c r="E3177" s="376" t="s">
        <v>117</v>
      </c>
      <c r="F3177" s="740">
        <v>1481144</v>
      </c>
      <c r="G3177" s="782"/>
      <c r="H3177" s="948"/>
      <c r="I3177" s="86"/>
    </row>
    <row r="3178" spans="1:9" s="77" customFormat="1">
      <c r="A3178" s="99"/>
      <c r="B3178" s="376"/>
      <c r="C3178" s="626"/>
      <c r="D3178" s="813"/>
      <c r="E3178" s="376" t="s">
        <v>16</v>
      </c>
      <c r="F3178" s="740">
        <v>46396808</v>
      </c>
      <c r="G3178" s="782">
        <v>0</v>
      </c>
      <c r="H3178" s="948"/>
      <c r="I3178" s="86"/>
    </row>
    <row r="3179" spans="1:9" s="77" customFormat="1">
      <c r="A3179" s="99"/>
      <c r="B3179" s="376"/>
      <c r="C3179" s="654"/>
      <c r="D3179" s="1406"/>
      <c r="E3179" s="376" t="s">
        <v>17</v>
      </c>
      <c r="F3179" s="722">
        <v>42718751</v>
      </c>
      <c r="G3179" s="776"/>
      <c r="H3179" s="948"/>
      <c r="I3179" s="86"/>
    </row>
    <row r="3180" spans="1:9" s="77" customFormat="1">
      <c r="A3180" s="99"/>
      <c r="B3180" s="376"/>
      <c r="C3180" s="626"/>
      <c r="D3180" s="1405"/>
      <c r="E3180" s="376" t="s">
        <v>93</v>
      </c>
      <c r="F3180" s="740">
        <v>3678057</v>
      </c>
      <c r="G3180" s="782"/>
      <c r="H3180" s="948"/>
      <c r="I3180" s="86"/>
    </row>
    <row r="3181" spans="1:9" s="77" customFormat="1" ht="26.4">
      <c r="A3181" s="99"/>
      <c r="B3181" s="376"/>
      <c r="C3181" s="626"/>
      <c r="D3181" s="813"/>
      <c r="E3181" s="376" t="s">
        <v>115</v>
      </c>
      <c r="F3181" s="740">
        <v>22766</v>
      </c>
      <c r="G3181" s="782">
        <v>0</v>
      </c>
      <c r="H3181" s="948"/>
      <c r="I3181" s="86"/>
    </row>
    <row r="3182" spans="1:9" s="77" customFormat="1">
      <c r="A3182" s="99"/>
      <c r="B3182" s="1360"/>
      <c r="C3182" s="626"/>
      <c r="D3182" s="1405"/>
      <c r="E3182" s="1360" t="s">
        <v>38</v>
      </c>
      <c r="F3182" s="740">
        <v>22766</v>
      </c>
      <c r="G3182" s="782"/>
      <c r="H3182" s="948"/>
      <c r="I3182" s="86"/>
    </row>
    <row r="3183" spans="1:9" s="77" customFormat="1">
      <c r="A3183" s="99"/>
      <c r="B3183" s="376"/>
      <c r="C3183" s="626"/>
      <c r="D3183" s="813"/>
      <c r="E3183" s="376" t="s">
        <v>19</v>
      </c>
      <c r="F3183" s="740">
        <v>91971550</v>
      </c>
      <c r="G3183" s="782"/>
      <c r="H3183" s="948"/>
      <c r="I3183" s="86"/>
    </row>
    <row r="3184" spans="1:9" s="77" customFormat="1" ht="26.4">
      <c r="A3184" s="99"/>
      <c r="B3184" s="411"/>
      <c r="C3184" s="626"/>
      <c r="D3184" s="813"/>
      <c r="E3184" s="411" t="s">
        <v>51</v>
      </c>
      <c r="F3184" s="740">
        <v>91971550</v>
      </c>
      <c r="G3184" s="782">
        <v>0</v>
      </c>
      <c r="H3184" s="948"/>
      <c r="I3184" s="86"/>
    </row>
    <row r="3185" spans="1:9" s="77" customFormat="1" ht="26.4">
      <c r="A3185" s="99"/>
      <c r="B3185" s="411"/>
      <c r="C3185" s="626"/>
      <c r="D3185" s="1408"/>
      <c r="E3185" s="411" t="s">
        <v>52</v>
      </c>
      <c r="F3185" s="740">
        <v>17453238</v>
      </c>
      <c r="G3185" s="1432"/>
      <c r="H3185" s="948"/>
      <c r="I3185" s="86"/>
    </row>
    <row r="3186" spans="1:9" s="77" customFormat="1" ht="39.6">
      <c r="A3186" s="99"/>
      <c r="B3186" s="1362"/>
      <c r="C3186" s="626"/>
      <c r="D3186" s="1408"/>
      <c r="E3186" s="1362" t="s">
        <v>191</v>
      </c>
      <c r="F3186" s="740">
        <v>74518312</v>
      </c>
      <c r="G3186" s="1432"/>
      <c r="H3186" s="948"/>
      <c r="I3186" s="86"/>
    </row>
    <row r="3187" spans="1:9" s="77" customFormat="1">
      <c r="A3187" s="99"/>
      <c r="B3187" s="376"/>
      <c r="C3187" s="624"/>
      <c r="D3187" s="817"/>
      <c r="E3187" s="376" t="s">
        <v>3</v>
      </c>
      <c r="F3187" s="740">
        <v>10749848</v>
      </c>
      <c r="G3187" s="782">
        <v>0</v>
      </c>
      <c r="H3187" s="948"/>
      <c r="I3187" s="86"/>
    </row>
    <row r="3188" spans="1:9" s="77" customFormat="1">
      <c r="A3188" s="99"/>
      <c r="B3188" s="376"/>
      <c r="C3188" s="626"/>
      <c r="D3188" s="1405"/>
      <c r="E3188" s="376" t="s">
        <v>20</v>
      </c>
      <c r="F3188" s="740">
        <v>6263997</v>
      </c>
      <c r="G3188" s="782"/>
      <c r="H3188" s="948"/>
      <c r="I3188" s="86"/>
    </row>
    <row r="3189" spans="1:9" s="77" customFormat="1">
      <c r="A3189" s="99"/>
      <c r="B3189" s="411"/>
      <c r="C3189" s="626"/>
      <c r="D3189" s="813"/>
      <c r="E3189" s="411" t="s">
        <v>55</v>
      </c>
      <c r="F3189" s="740">
        <v>4485851</v>
      </c>
      <c r="G3189" s="782">
        <v>0</v>
      </c>
      <c r="H3189" s="948"/>
      <c r="I3189" s="86"/>
    </row>
    <row r="3190" spans="1:9" s="77" customFormat="1" ht="26.4">
      <c r="A3190" s="99"/>
      <c r="B3190" s="411"/>
      <c r="C3190" s="624"/>
      <c r="D3190" s="817"/>
      <c r="E3190" s="411" t="s">
        <v>56</v>
      </c>
      <c r="F3190" s="740">
        <v>4485851</v>
      </c>
      <c r="G3190" s="782">
        <v>0</v>
      </c>
      <c r="H3190" s="948"/>
      <c r="I3190" s="86"/>
    </row>
    <row r="3191" spans="1:9" s="77" customFormat="1" ht="26.4">
      <c r="A3191" s="99"/>
      <c r="B3191" s="411"/>
      <c r="C3191" s="626"/>
      <c r="D3191" s="813"/>
      <c r="E3191" s="411" t="s">
        <v>110</v>
      </c>
      <c r="F3191" s="740">
        <v>4485851</v>
      </c>
      <c r="G3191" s="782"/>
      <c r="H3191" s="948"/>
      <c r="I3191" s="86"/>
    </row>
    <row r="3192" spans="1:9" s="77" customFormat="1">
      <c r="A3192" s="99"/>
      <c r="B3192" s="1363"/>
      <c r="C3192" s="1185"/>
      <c r="D3192" s="816"/>
      <c r="E3192" s="1363" t="s">
        <v>21</v>
      </c>
      <c r="F3192" s="1435">
        <v>1698989</v>
      </c>
      <c r="G3192" s="1431">
        <v>0</v>
      </c>
      <c r="H3192" s="948"/>
      <c r="I3192" s="86"/>
    </row>
    <row r="3193" spans="1:9" s="77" customFormat="1">
      <c r="A3193" s="99"/>
      <c r="B3193" s="1363"/>
      <c r="C3193" s="1185"/>
      <c r="D3193" s="816"/>
      <c r="E3193" s="1363" t="s">
        <v>23</v>
      </c>
      <c r="F3193" s="1435">
        <v>-1698989</v>
      </c>
      <c r="G3193" s="1431"/>
      <c r="H3193" s="948"/>
      <c r="I3193" s="86"/>
    </row>
    <row r="3194" spans="1:9" s="77" customFormat="1">
      <c r="A3194" s="99"/>
      <c r="B3194" s="411"/>
      <c r="C3194" s="1186"/>
      <c r="D3194" s="1404"/>
      <c r="E3194" s="411" t="s">
        <v>312</v>
      </c>
      <c r="F3194" s="1435">
        <v>-3747924</v>
      </c>
      <c r="G3194" s="1431">
        <v>0</v>
      </c>
      <c r="H3194" s="948"/>
      <c r="I3194" s="86"/>
    </row>
    <row r="3195" spans="1:9" s="77" customFormat="1">
      <c r="A3195" s="99"/>
      <c r="B3195" s="411"/>
      <c r="C3195" s="1186"/>
      <c r="D3195" s="1404"/>
      <c r="E3195" s="411" t="s">
        <v>313</v>
      </c>
      <c r="F3195" s="1435">
        <v>-3747924</v>
      </c>
      <c r="G3195" s="1431"/>
      <c r="H3195" s="948"/>
      <c r="I3195" s="86"/>
    </row>
    <row r="3196" spans="1:9" s="77" customFormat="1">
      <c r="A3196" s="99"/>
      <c r="B3196" s="411"/>
      <c r="C3196" s="1186"/>
      <c r="D3196" s="1404"/>
      <c r="E3196" s="411" t="s">
        <v>119</v>
      </c>
      <c r="F3196" s="1435">
        <v>2048935</v>
      </c>
      <c r="G3196" s="1431">
        <v>0</v>
      </c>
      <c r="H3196" s="948"/>
      <c r="I3196" s="86"/>
    </row>
    <row r="3197" spans="1:9" s="77" customFormat="1" ht="13.8" thickBot="1">
      <c r="A3197" s="99"/>
      <c r="B3197" s="412"/>
      <c r="C3197" s="1410"/>
      <c r="D3197" s="1411"/>
      <c r="E3197" s="412" t="s">
        <v>314</v>
      </c>
      <c r="F3197" s="1436">
        <v>2048935</v>
      </c>
      <c r="G3197" s="1433"/>
      <c r="H3197" s="948"/>
      <c r="I3197" s="86"/>
    </row>
    <row r="3198" spans="1:9" s="77" customFormat="1">
      <c r="A3198" s="99"/>
      <c r="B3198" s="635" t="s">
        <v>88</v>
      </c>
      <c r="C3198" s="1457"/>
      <c r="D3198" s="637"/>
      <c r="E3198" s="635" t="s">
        <v>88</v>
      </c>
      <c r="F3198" s="1893"/>
      <c r="G3198" s="1336"/>
      <c r="H3198" s="948"/>
      <c r="I3198" s="86"/>
    </row>
    <row r="3199" spans="1:9" s="77" customFormat="1">
      <c r="A3199" s="99"/>
      <c r="B3199" s="1348" t="s">
        <v>4</v>
      </c>
      <c r="C3199" s="650">
        <v>83294805</v>
      </c>
      <c r="D3199" s="1338">
        <f t="shared" ref="D3199:D3204" si="41">D3200</f>
        <v>-11349</v>
      </c>
      <c r="E3199" s="375" t="s">
        <v>4</v>
      </c>
      <c r="F3199" s="1434">
        <v>236515450</v>
      </c>
      <c r="G3199" s="1403">
        <v>11349</v>
      </c>
      <c r="H3199" s="948"/>
      <c r="I3199" s="86"/>
    </row>
    <row r="3200" spans="1:9" s="77" customFormat="1">
      <c r="A3200" s="99"/>
      <c r="B3200" s="376" t="s">
        <v>10</v>
      </c>
      <c r="C3200" s="651">
        <v>83294805</v>
      </c>
      <c r="D3200" s="782">
        <f t="shared" si="41"/>
        <v>-11349</v>
      </c>
      <c r="E3200" s="376" t="s">
        <v>5</v>
      </c>
      <c r="F3200" s="1435">
        <v>7539412</v>
      </c>
      <c r="G3200" s="1431"/>
      <c r="H3200" s="948"/>
      <c r="I3200" s="86"/>
    </row>
    <row r="3201" spans="1:9" s="77" customFormat="1">
      <c r="A3201" s="99"/>
      <c r="B3201" s="376" t="s">
        <v>11</v>
      </c>
      <c r="C3201" s="651">
        <v>83294805</v>
      </c>
      <c r="D3201" s="782">
        <f t="shared" si="41"/>
        <v>-11349</v>
      </c>
      <c r="E3201" s="376" t="s">
        <v>10</v>
      </c>
      <c r="F3201" s="740">
        <v>228976038</v>
      </c>
      <c r="G3201" s="782">
        <v>11349</v>
      </c>
      <c r="H3201" s="948"/>
      <c r="I3201" s="86"/>
    </row>
    <row r="3202" spans="1:9" s="77" customFormat="1">
      <c r="A3202" s="99"/>
      <c r="B3202" s="1348" t="s">
        <v>28</v>
      </c>
      <c r="C3202" s="650">
        <v>83294805</v>
      </c>
      <c r="D3202" s="1338">
        <f t="shared" si="41"/>
        <v>-11349</v>
      </c>
      <c r="E3202" s="376" t="s">
        <v>11</v>
      </c>
      <c r="F3202" s="740">
        <v>228976038</v>
      </c>
      <c r="G3202" s="782">
        <v>11349</v>
      </c>
      <c r="H3202" s="948"/>
      <c r="I3202" s="86"/>
    </row>
    <row r="3203" spans="1:9" s="77" customFormat="1">
      <c r="A3203" s="99"/>
      <c r="B3203" s="404" t="s">
        <v>2</v>
      </c>
      <c r="C3203" s="651">
        <v>83294805</v>
      </c>
      <c r="D3203" s="782">
        <f t="shared" si="41"/>
        <v>-11349</v>
      </c>
      <c r="E3203" s="375" t="s">
        <v>1</v>
      </c>
      <c r="F3203" s="760">
        <v>234593579</v>
      </c>
      <c r="G3203" s="1338">
        <v>11349</v>
      </c>
      <c r="H3203" s="948"/>
      <c r="I3203" s="86"/>
    </row>
    <row r="3204" spans="1:9" s="77" customFormat="1">
      <c r="A3204" s="99"/>
      <c r="B3204" s="405" t="s">
        <v>16</v>
      </c>
      <c r="C3204" s="651">
        <v>83294805</v>
      </c>
      <c r="D3204" s="782">
        <f t="shared" si="41"/>
        <v>-11349</v>
      </c>
      <c r="E3204" s="376" t="s">
        <v>2</v>
      </c>
      <c r="F3204" s="740">
        <v>225789165</v>
      </c>
      <c r="G3204" s="782">
        <v>11349</v>
      </c>
      <c r="H3204" s="948"/>
      <c r="I3204" s="86"/>
    </row>
    <row r="3205" spans="1:9" s="77" customFormat="1">
      <c r="A3205" s="99"/>
      <c r="B3205" s="406" t="s">
        <v>17</v>
      </c>
      <c r="C3205" s="651">
        <v>83294805</v>
      </c>
      <c r="D3205" s="782">
        <v>-11349</v>
      </c>
      <c r="E3205" s="376" t="s">
        <v>12</v>
      </c>
      <c r="F3205" s="740">
        <v>77666587</v>
      </c>
      <c r="G3205" s="782">
        <v>11349</v>
      </c>
      <c r="H3205" s="948"/>
      <c r="I3205" s="86"/>
    </row>
    <row r="3206" spans="1:9" s="77" customFormat="1">
      <c r="A3206" s="99"/>
      <c r="B3206" s="376"/>
      <c r="C3206" s="626"/>
      <c r="D3206" s="1405"/>
      <c r="E3206" s="376" t="s">
        <v>13</v>
      </c>
      <c r="F3206" s="740">
        <v>50664374</v>
      </c>
      <c r="G3206" s="782">
        <v>11349</v>
      </c>
      <c r="H3206" s="948"/>
      <c r="I3206" s="86"/>
    </row>
    <row r="3207" spans="1:9" s="77" customFormat="1">
      <c r="A3207" s="99"/>
      <c r="B3207" s="376"/>
      <c r="C3207" s="626"/>
      <c r="D3207" s="1405"/>
      <c r="E3207" s="376" t="s">
        <v>35</v>
      </c>
      <c r="F3207" s="740">
        <v>40797407</v>
      </c>
      <c r="G3207" s="782">
        <v>9183</v>
      </c>
      <c r="H3207" s="948"/>
      <c r="I3207" s="86"/>
    </row>
    <row r="3208" spans="1:9" s="77" customFormat="1">
      <c r="A3208" s="99"/>
      <c r="B3208" s="376"/>
      <c r="C3208" s="626"/>
      <c r="D3208" s="1405"/>
      <c r="E3208" s="376" t="s">
        <v>15</v>
      </c>
      <c r="F3208" s="740">
        <v>27002213</v>
      </c>
      <c r="G3208" s="782"/>
      <c r="H3208" s="948"/>
      <c r="I3208" s="86"/>
    </row>
    <row r="3209" spans="1:9" s="77" customFormat="1">
      <c r="A3209" s="99"/>
      <c r="B3209" s="376"/>
      <c r="C3209" s="626"/>
      <c r="D3209" s="1405"/>
      <c r="E3209" s="376" t="s">
        <v>117</v>
      </c>
      <c r="F3209" s="740">
        <v>1770421</v>
      </c>
      <c r="G3209" s="782"/>
      <c r="H3209" s="948"/>
      <c r="I3209" s="86"/>
    </row>
    <row r="3210" spans="1:9" s="77" customFormat="1">
      <c r="A3210" s="99"/>
      <c r="B3210" s="376"/>
      <c r="C3210" s="626"/>
      <c r="D3210" s="813"/>
      <c r="E3210" s="376" t="s">
        <v>16</v>
      </c>
      <c r="F3210" s="740">
        <v>45033744</v>
      </c>
      <c r="G3210" s="782">
        <v>0</v>
      </c>
      <c r="H3210" s="948"/>
      <c r="I3210" s="86"/>
    </row>
    <row r="3211" spans="1:9" s="77" customFormat="1">
      <c r="A3211" s="99"/>
      <c r="B3211" s="376"/>
      <c r="C3211" s="654"/>
      <c r="D3211" s="1406"/>
      <c r="E3211" s="376" t="s">
        <v>17</v>
      </c>
      <c r="F3211" s="722">
        <v>41355687</v>
      </c>
      <c r="G3211" s="776"/>
      <c r="H3211" s="948"/>
      <c r="I3211" s="86"/>
    </row>
    <row r="3212" spans="1:9" s="77" customFormat="1">
      <c r="A3212" s="99"/>
      <c r="B3212" s="376"/>
      <c r="C3212" s="626"/>
      <c r="D3212" s="1405"/>
      <c r="E3212" s="376" t="s">
        <v>93</v>
      </c>
      <c r="F3212" s="740">
        <v>3678057</v>
      </c>
      <c r="G3212" s="782"/>
      <c r="H3212" s="948"/>
      <c r="I3212" s="86"/>
    </row>
    <row r="3213" spans="1:9" s="77" customFormat="1" ht="26.4">
      <c r="A3213" s="99"/>
      <c r="B3213" s="376"/>
      <c r="C3213" s="626"/>
      <c r="D3213" s="813"/>
      <c r="E3213" s="376" t="s">
        <v>115</v>
      </c>
      <c r="F3213" s="740">
        <v>82527</v>
      </c>
      <c r="G3213" s="782">
        <v>0</v>
      </c>
      <c r="H3213" s="948"/>
      <c r="I3213" s="86"/>
    </row>
    <row r="3214" spans="1:9" s="77" customFormat="1">
      <c r="A3214" s="99"/>
      <c r="B3214" s="1360"/>
      <c r="C3214" s="626"/>
      <c r="D3214" s="1405"/>
      <c r="E3214" s="1360" t="s">
        <v>38</v>
      </c>
      <c r="F3214" s="740">
        <v>82527</v>
      </c>
      <c r="G3214" s="782"/>
      <c r="H3214" s="948"/>
      <c r="I3214" s="86"/>
    </row>
    <row r="3215" spans="1:9" s="77" customFormat="1">
      <c r="A3215" s="99"/>
      <c r="B3215" s="376"/>
      <c r="C3215" s="626"/>
      <c r="D3215" s="813"/>
      <c r="E3215" s="376" t="s">
        <v>19</v>
      </c>
      <c r="F3215" s="740">
        <v>101235886</v>
      </c>
      <c r="G3215" s="782">
        <v>0</v>
      </c>
      <c r="H3215" s="948"/>
      <c r="I3215" s="86"/>
    </row>
    <row r="3216" spans="1:9" s="77" customFormat="1" ht="26.4">
      <c r="A3216" s="99"/>
      <c r="B3216" s="411"/>
      <c r="C3216" s="626"/>
      <c r="D3216" s="813"/>
      <c r="E3216" s="411" t="s">
        <v>51</v>
      </c>
      <c r="F3216" s="740">
        <v>101235886</v>
      </c>
      <c r="G3216" s="782">
        <v>0</v>
      </c>
      <c r="H3216" s="948"/>
      <c r="I3216" s="86"/>
    </row>
    <row r="3217" spans="1:9" s="77" customFormat="1" ht="26.4">
      <c r="A3217" s="99"/>
      <c r="B3217" s="411"/>
      <c r="C3217" s="626"/>
      <c r="D3217" s="1408"/>
      <c r="E3217" s="411" t="s">
        <v>52</v>
      </c>
      <c r="F3217" s="740">
        <v>18856415</v>
      </c>
      <c r="G3217" s="1432"/>
      <c r="H3217" s="948"/>
      <c r="I3217" s="86"/>
    </row>
    <row r="3218" spans="1:9" s="77" customFormat="1" ht="39.6">
      <c r="A3218" s="99"/>
      <c r="B3218" s="411"/>
      <c r="C3218" s="626"/>
      <c r="D3218" s="1408"/>
      <c r="E3218" s="411" t="s">
        <v>191</v>
      </c>
      <c r="F3218" s="740">
        <v>82379471</v>
      </c>
      <c r="G3218" s="1432"/>
      <c r="H3218" s="948"/>
      <c r="I3218" s="86"/>
    </row>
    <row r="3219" spans="1:9" s="77" customFormat="1">
      <c r="A3219" s="99"/>
      <c r="B3219" s="376"/>
      <c r="C3219" s="624"/>
      <c r="D3219" s="817"/>
      <c r="E3219" s="376" t="s">
        <v>3</v>
      </c>
      <c r="F3219" s="740">
        <v>8804414</v>
      </c>
      <c r="G3219" s="782">
        <v>0</v>
      </c>
      <c r="H3219" s="948"/>
      <c r="I3219" s="86"/>
    </row>
    <row r="3220" spans="1:9" s="77" customFormat="1">
      <c r="A3220" s="99"/>
      <c r="B3220" s="376"/>
      <c r="C3220" s="626"/>
      <c r="D3220" s="1405"/>
      <c r="E3220" s="376" t="s">
        <v>20</v>
      </c>
      <c r="F3220" s="740">
        <v>4318563</v>
      </c>
      <c r="G3220" s="782"/>
      <c r="H3220" s="948"/>
      <c r="I3220" s="86"/>
    </row>
    <row r="3221" spans="1:9" s="77" customFormat="1">
      <c r="A3221" s="99"/>
      <c r="B3221" s="411"/>
      <c r="C3221" s="626"/>
      <c r="D3221" s="813"/>
      <c r="E3221" s="411" t="s">
        <v>55</v>
      </c>
      <c r="F3221" s="740">
        <v>4485851</v>
      </c>
      <c r="G3221" s="782">
        <v>0</v>
      </c>
      <c r="H3221" s="948"/>
      <c r="I3221" s="86"/>
    </row>
    <row r="3222" spans="1:9" s="77" customFormat="1" ht="26.4">
      <c r="A3222" s="99"/>
      <c r="B3222" s="411"/>
      <c r="C3222" s="624"/>
      <c r="D3222" s="817"/>
      <c r="E3222" s="411" t="s">
        <v>56</v>
      </c>
      <c r="F3222" s="740">
        <v>4485851</v>
      </c>
      <c r="G3222" s="782">
        <v>0</v>
      </c>
      <c r="H3222" s="948"/>
      <c r="I3222" s="86"/>
    </row>
    <row r="3223" spans="1:9" s="77" customFormat="1" ht="26.4">
      <c r="A3223" s="99"/>
      <c r="B3223" s="411"/>
      <c r="C3223" s="626"/>
      <c r="D3223" s="813"/>
      <c r="E3223" s="411" t="s">
        <v>110</v>
      </c>
      <c r="F3223" s="740">
        <v>4485851</v>
      </c>
      <c r="G3223" s="782"/>
      <c r="H3223" s="948"/>
      <c r="I3223" s="86"/>
    </row>
    <row r="3224" spans="1:9" s="77" customFormat="1">
      <c r="A3224" s="99"/>
      <c r="B3224" s="1363"/>
      <c r="C3224" s="1185"/>
      <c r="D3224" s="816"/>
      <c r="E3224" s="1363" t="s">
        <v>21</v>
      </c>
      <c r="F3224" s="1435">
        <v>1921871</v>
      </c>
      <c r="G3224" s="1431">
        <v>0</v>
      </c>
      <c r="H3224" s="948"/>
      <c r="I3224" s="86"/>
    </row>
    <row r="3225" spans="1:9" s="77" customFormat="1">
      <c r="A3225" s="99"/>
      <c r="B3225" s="1363"/>
      <c r="C3225" s="1185"/>
      <c r="D3225" s="816"/>
      <c r="E3225" s="1363" t="s">
        <v>23</v>
      </c>
      <c r="F3225" s="1435">
        <v>-1921871</v>
      </c>
      <c r="G3225" s="1431"/>
      <c r="H3225" s="948"/>
      <c r="I3225" s="86"/>
    </row>
    <row r="3226" spans="1:9" s="77" customFormat="1">
      <c r="A3226" s="99"/>
      <c r="B3226" s="411"/>
      <c r="C3226" s="1186"/>
      <c r="D3226" s="1404"/>
      <c r="E3226" s="411" t="s">
        <v>312</v>
      </c>
      <c r="F3226" s="1435">
        <v>-3970806</v>
      </c>
      <c r="G3226" s="1431">
        <v>0</v>
      </c>
      <c r="H3226" s="948"/>
      <c r="I3226" s="86"/>
    </row>
    <row r="3227" spans="1:9" s="77" customFormat="1">
      <c r="A3227" s="99"/>
      <c r="B3227" s="411"/>
      <c r="C3227" s="1186"/>
      <c r="D3227" s="1404"/>
      <c r="E3227" s="411" t="s">
        <v>313</v>
      </c>
      <c r="F3227" s="1435">
        <v>-3970806</v>
      </c>
      <c r="G3227" s="1431"/>
      <c r="H3227" s="948"/>
      <c r="I3227" s="86"/>
    </row>
    <row r="3228" spans="1:9" s="77" customFormat="1">
      <c r="A3228" s="99"/>
      <c r="B3228" s="411"/>
      <c r="C3228" s="1186"/>
      <c r="D3228" s="1404"/>
      <c r="E3228" s="411" t="s">
        <v>119</v>
      </c>
      <c r="F3228" s="1435">
        <v>2048935</v>
      </c>
      <c r="G3228" s="1431">
        <v>0</v>
      </c>
      <c r="H3228" s="948"/>
      <c r="I3228" s="86"/>
    </row>
    <row r="3229" spans="1:9" s="77" customFormat="1" ht="13.8" thickBot="1">
      <c r="A3229" s="99"/>
      <c r="B3229" s="412"/>
      <c r="C3229" s="1410"/>
      <c r="D3229" s="1411"/>
      <c r="E3229" s="412" t="s">
        <v>314</v>
      </c>
      <c r="F3229" s="1436">
        <v>2048935</v>
      </c>
      <c r="G3229" s="1433"/>
      <c r="H3229" s="948"/>
      <c r="I3229" s="86"/>
    </row>
    <row r="3230" spans="1:9" s="77" customFormat="1">
      <c r="A3230" s="99"/>
      <c r="B3230" s="635" t="s">
        <v>189</v>
      </c>
      <c r="C3230" s="1457"/>
      <c r="D3230" s="637"/>
      <c r="E3230" s="635" t="s">
        <v>189</v>
      </c>
      <c r="F3230" s="1893"/>
      <c r="G3230" s="1336"/>
      <c r="H3230" s="948"/>
      <c r="I3230" s="86"/>
    </row>
    <row r="3231" spans="1:9" s="77" customFormat="1">
      <c r="A3231" s="99"/>
      <c r="B3231" s="1348" t="s">
        <v>4</v>
      </c>
      <c r="C3231" s="650">
        <v>39840411</v>
      </c>
      <c r="D3231" s="1338">
        <f t="shared" ref="D3231:D3236" si="42">D3232</f>
        <v>-11349</v>
      </c>
      <c r="E3231" s="375" t="s">
        <v>4</v>
      </c>
      <c r="F3231" s="1434">
        <v>221215200</v>
      </c>
      <c r="G3231" s="1403">
        <v>11349</v>
      </c>
      <c r="H3231" s="948"/>
      <c r="I3231" s="86"/>
    </row>
    <row r="3232" spans="1:9" s="77" customFormat="1">
      <c r="A3232" s="99"/>
      <c r="B3232" s="376" t="s">
        <v>10</v>
      </c>
      <c r="C3232" s="651">
        <v>39840411</v>
      </c>
      <c r="D3232" s="782">
        <f t="shared" si="42"/>
        <v>-11349</v>
      </c>
      <c r="E3232" s="376" t="s">
        <v>5</v>
      </c>
      <c r="F3232" s="1435">
        <v>7518069</v>
      </c>
      <c r="G3232" s="1431"/>
      <c r="H3232" s="948"/>
      <c r="I3232" s="86"/>
    </row>
    <row r="3233" spans="1:9" s="77" customFormat="1">
      <c r="A3233" s="99"/>
      <c r="B3233" s="376" t="s">
        <v>11</v>
      </c>
      <c r="C3233" s="651">
        <v>39840411</v>
      </c>
      <c r="D3233" s="782">
        <f t="shared" si="42"/>
        <v>-11349</v>
      </c>
      <c r="E3233" s="376" t="s">
        <v>10</v>
      </c>
      <c r="F3233" s="740">
        <v>213697131</v>
      </c>
      <c r="G3233" s="782">
        <v>11349</v>
      </c>
      <c r="H3233" s="948"/>
      <c r="I3233" s="86"/>
    </row>
    <row r="3234" spans="1:9" s="77" customFormat="1">
      <c r="A3234" s="99"/>
      <c r="B3234" s="1348" t="s">
        <v>28</v>
      </c>
      <c r="C3234" s="650">
        <v>39840411</v>
      </c>
      <c r="D3234" s="1338">
        <f t="shared" si="42"/>
        <v>-11349</v>
      </c>
      <c r="E3234" s="376" t="s">
        <v>11</v>
      </c>
      <c r="F3234" s="740">
        <v>213697131</v>
      </c>
      <c r="G3234" s="782">
        <v>11349</v>
      </c>
      <c r="H3234" s="948"/>
      <c r="I3234" s="86"/>
    </row>
    <row r="3235" spans="1:9" s="77" customFormat="1">
      <c r="A3235" s="99"/>
      <c r="B3235" s="404" t="s">
        <v>2</v>
      </c>
      <c r="C3235" s="651">
        <v>39840411</v>
      </c>
      <c r="D3235" s="782">
        <f t="shared" si="42"/>
        <v>-11349</v>
      </c>
      <c r="E3235" s="375" t="s">
        <v>1</v>
      </c>
      <c r="F3235" s="760">
        <v>219020652</v>
      </c>
      <c r="G3235" s="1338">
        <v>11349</v>
      </c>
      <c r="H3235" s="948"/>
      <c r="I3235" s="86"/>
    </row>
    <row r="3236" spans="1:9" s="77" customFormat="1">
      <c r="A3236" s="99"/>
      <c r="B3236" s="405" t="s">
        <v>16</v>
      </c>
      <c r="C3236" s="651">
        <v>39840411</v>
      </c>
      <c r="D3236" s="782">
        <f t="shared" si="42"/>
        <v>-11349</v>
      </c>
      <c r="E3236" s="376" t="s">
        <v>2</v>
      </c>
      <c r="F3236" s="740">
        <v>213320418</v>
      </c>
      <c r="G3236" s="782">
        <v>11349</v>
      </c>
      <c r="H3236" s="948"/>
      <c r="I3236" s="86"/>
    </row>
    <row r="3237" spans="1:9" s="77" customFormat="1">
      <c r="A3237" s="99"/>
      <c r="B3237" s="406" t="s">
        <v>17</v>
      </c>
      <c r="C3237" s="651">
        <v>39840411</v>
      </c>
      <c r="D3237" s="782">
        <v>-11349</v>
      </c>
      <c r="E3237" s="376" t="s">
        <v>12</v>
      </c>
      <c r="F3237" s="740">
        <v>73778405</v>
      </c>
      <c r="G3237" s="782">
        <v>11349</v>
      </c>
      <c r="H3237" s="948"/>
      <c r="I3237" s="86"/>
    </row>
    <row r="3238" spans="1:9" s="77" customFormat="1">
      <c r="A3238" s="99"/>
      <c r="B3238" s="376"/>
      <c r="C3238" s="626"/>
      <c r="D3238" s="1405"/>
      <c r="E3238" s="376" t="s">
        <v>13</v>
      </c>
      <c r="F3238" s="740">
        <v>50121470</v>
      </c>
      <c r="G3238" s="782">
        <v>11349</v>
      </c>
      <c r="H3238" s="948"/>
      <c r="I3238" s="86"/>
    </row>
    <row r="3239" spans="1:9" s="77" customFormat="1">
      <c r="A3239" s="99"/>
      <c r="B3239" s="376"/>
      <c r="C3239" s="626"/>
      <c r="D3239" s="1405"/>
      <c r="E3239" s="376" t="s">
        <v>35</v>
      </c>
      <c r="F3239" s="740">
        <v>40453669</v>
      </c>
      <c r="G3239" s="782">
        <v>9183</v>
      </c>
      <c r="H3239" s="948"/>
      <c r="I3239" s="86"/>
    </row>
    <row r="3240" spans="1:9" s="77" customFormat="1">
      <c r="A3240" s="99"/>
      <c r="B3240" s="376"/>
      <c r="C3240" s="626"/>
      <c r="D3240" s="1405"/>
      <c r="E3240" s="376" t="s">
        <v>15</v>
      </c>
      <c r="F3240" s="740">
        <v>23656935</v>
      </c>
      <c r="G3240" s="782"/>
      <c r="H3240" s="948"/>
      <c r="I3240" s="86"/>
    </row>
    <row r="3241" spans="1:9" s="77" customFormat="1">
      <c r="A3241" s="99"/>
      <c r="B3241" s="376"/>
      <c r="C3241" s="626"/>
      <c r="D3241" s="1405"/>
      <c r="E3241" s="376" t="s">
        <v>117</v>
      </c>
      <c r="F3241" s="740">
        <v>2001678</v>
      </c>
      <c r="G3241" s="782"/>
      <c r="H3241" s="948"/>
      <c r="I3241" s="86"/>
    </row>
    <row r="3242" spans="1:9" s="77" customFormat="1">
      <c r="A3242" s="99"/>
      <c r="B3242" s="376"/>
      <c r="C3242" s="626"/>
      <c r="D3242" s="813"/>
      <c r="E3242" s="376" t="s">
        <v>16</v>
      </c>
      <c r="F3242" s="740">
        <v>30774454</v>
      </c>
      <c r="G3242" s="782">
        <v>0</v>
      </c>
      <c r="H3242" s="948"/>
      <c r="I3242" s="86"/>
    </row>
    <row r="3243" spans="1:9" s="77" customFormat="1">
      <c r="A3243" s="99"/>
      <c r="B3243" s="376"/>
      <c r="C3243" s="654"/>
      <c r="D3243" s="1406"/>
      <c r="E3243" s="376" t="s">
        <v>17</v>
      </c>
      <c r="F3243" s="722">
        <v>27096397</v>
      </c>
      <c r="G3243" s="776"/>
      <c r="H3243" s="948"/>
      <c r="I3243" s="86"/>
    </row>
    <row r="3244" spans="1:9" s="77" customFormat="1">
      <c r="A3244" s="99"/>
      <c r="B3244" s="376"/>
      <c r="C3244" s="626"/>
      <c r="D3244" s="1405"/>
      <c r="E3244" s="376" t="s">
        <v>93</v>
      </c>
      <c r="F3244" s="740">
        <v>3678057</v>
      </c>
      <c r="G3244" s="782"/>
      <c r="H3244" s="948"/>
      <c r="I3244" s="86"/>
    </row>
    <row r="3245" spans="1:9" s="77" customFormat="1" ht="26.4">
      <c r="A3245" s="99"/>
      <c r="B3245" s="376"/>
      <c r="C3245" s="626"/>
      <c r="D3245" s="813"/>
      <c r="E3245" s="376" t="s">
        <v>115</v>
      </c>
      <c r="F3245" s="740">
        <v>180177</v>
      </c>
      <c r="G3245" s="782">
        <v>0</v>
      </c>
      <c r="H3245" s="948"/>
      <c r="I3245" s="86"/>
    </row>
    <row r="3246" spans="1:9" s="77" customFormat="1">
      <c r="A3246" s="99"/>
      <c r="B3246" s="1360"/>
      <c r="C3246" s="626"/>
      <c r="D3246" s="1405"/>
      <c r="E3246" s="1360" t="s">
        <v>38</v>
      </c>
      <c r="F3246" s="740">
        <v>180177</v>
      </c>
      <c r="G3246" s="782"/>
      <c r="H3246" s="948"/>
      <c r="I3246" s="86"/>
    </row>
    <row r="3247" spans="1:9" s="77" customFormat="1">
      <c r="A3247" s="99"/>
      <c r="B3247" s="376"/>
      <c r="C3247" s="626"/>
      <c r="D3247" s="813"/>
      <c r="E3247" s="376" t="s">
        <v>19</v>
      </c>
      <c r="F3247" s="740">
        <v>106585704</v>
      </c>
      <c r="G3247" s="782">
        <v>0</v>
      </c>
      <c r="H3247" s="948"/>
      <c r="I3247" s="86"/>
    </row>
    <row r="3248" spans="1:9" s="77" customFormat="1" ht="26.4">
      <c r="A3248" s="99"/>
      <c r="B3248" s="411"/>
      <c r="C3248" s="626"/>
      <c r="D3248" s="813"/>
      <c r="E3248" s="411" t="s">
        <v>51</v>
      </c>
      <c r="F3248" s="740">
        <v>106585704</v>
      </c>
      <c r="G3248" s="782">
        <v>0</v>
      </c>
      <c r="H3248" s="948"/>
      <c r="I3248" s="86"/>
    </row>
    <row r="3249" spans="1:9" s="77" customFormat="1" ht="26.4">
      <c r="A3249" s="99"/>
      <c r="B3249" s="411"/>
      <c r="C3249" s="626"/>
      <c r="D3249" s="1408"/>
      <c r="E3249" s="411" t="s">
        <v>52</v>
      </c>
      <c r="F3249" s="740">
        <v>19937618</v>
      </c>
      <c r="G3249" s="1432"/>
      <c r="H3249" s="948"/>
      <c r="I3249" s="86"/>
    </row>
    <row r="3250" spans="1:9" s="77" customFormat="1" ht="39.6">
      <c r="A3250" s="99"/>
      <c r="B3250" s="411"/>
      <c r="C3250" s="626"/>
      <c r="D3250" s="1408"/>
      <c r="E3250" s="411" t="s">
        <v>191</v>
      </c>
      <c r="F3250" s="740">
        <v>86648086</v>
      </c>
      <c r="G3250" s="1432"/>
      <c r="H3250" s="948"/>
      <c r="I3250" s="86"/>
    </row>
    <row r="3251" spans="1:9" s="77" customFormat="1">
      <c r="A3251" s="99"/>
      <c r="B3251" s="376"/>
      <c r="C3251" s="626"/>
      <c r="D3251" s="813"/>
      <c r="E3251" s="376" t="s">
        <v>3</v>
      </c>
      <c r="F3251" s="740">
        <v>5700234</v>
      </c>
      <c r="G3251" s="782">
        <v>0</v>
      </c>
      <c r="H3251" s="948"/>
      <c r="I3251" s="86"/>
    </row>
    <row r="3252" spans="1:9" s="77" customFormat="1">
      <c r="A3252" s="99"/>
      <c r="B3252" s="376"/>
      <c r="C3252" s="626"/>
      <c r="D3252" s="1405"/>
      <c r="E3252" s="376" t="s">
        <v>20</v>
      </c>
      <c r="F3252" s="740">
        <v>1214383</v>
      </c>
      <c r="G3252" s="782"/>
      <c r="H3252" s="948"/>
      <c r="I3252" s="86"/>
    </row>
    <row r="3253" spans="1:9" s="77" customFormat="1">
      <c r="A3253" s="99"/>
      <c r="B3253" s="411"/>
      <c r="C3253" s="626"/>
      <c r="D3253" s="813"/>
      <c r="E3253" s="411" t="s">
        <v>55</v>
      </c>
      <c r="F3253" s="740">
        <v>4485851</v>
      </c>
      <c r="G3253" s="782">
        <v>0</v>
      </c>
      <c r="H3253" s="948"/>
      <c r="I3253" s="86"/>
    </row>
    <row r="3254" spans="1:9" s="77" customFormat="1" ht="26.4">
      <c r="A3254" s="99"/>
      <c r="B3254" s="411"/>
      <c r="C3254" s="626"/>
      <c r="D3254" s="813"/>
      <c r="E3254" s="411" t="s">
        <v>56</v>
      </c>
      <c r="F3254" s="740">
        <v>4485851</v>
      </c>
      <c r="G3254" s="782">
        <v>0</v>
      </c>
      <c r="H3254" s="948"/>
      <c r="I3254" s="86"/>
    </row>
    <row r="3255" spans="1:9" s="77" customFormat="1" ht="26.4">
      <c r="A3255" s="99"/>
      <c r="B3255" s="411"/>
      <c r="C3255" s="626"/>
      <c r="D3255" s="813"/>
      <c r="E3255" s="411" t="s">
        <v>110</v>
      </c>
      <c r="F3255" s="740">
        <v>4485851</v>
      </c>
      <c r="G3255" s="782"/>
      <c r="H3255" s="948"/>
      <c r="I3255" s="86"/>
    </row>
    <row r="3256" spans="1:9" s="77" customFormat="1">
      <c r="A3256" s="99"/>
      <c r="B3256" s="1363"/>
      <c r="C3256" s="1186"/>
      <c r="D3256" s="1404"/>
      <c r="E3256" s="1363" t="s">
        <v>21</v>
      </c>
      <c r="F3256" s="1435">
        <v>2194548</v>
      </c>
      <c r="G3256" s="1431">
        <v>0</v>
      </c>
      <c r="H3256" s="948"/>
      <c r="I3256" s="86"/>
    </row>
    <row r="3257" spans="1:9" s="77" customFormat="1">
      <c r="A3257" s="99"/>
      <c r="B3257" s="1363"/>
      <c r="C3257" s="1186"/>
      <c r="D3257" s="1404"/>
      <c r="E3257" s="1363" t="s">
        <v>23</v>
      </c>
      <c r="F3257" s="1435">
        <v>-2194548</v>
      </c>
      <c r="G3257" s="1431"/>
      <c r="H3257" s="948"/>
      <c r="I3257" s="86"/>
    </row>
    <row r="3258" spans="1:9" s="77" customFormat="1">
      <c r="A3258" s="99"/>
      <c r="B3258" s="411"/>
      <c r="C3258" s="1186"/>
      <c r="D3258" s="1404"/>
      <c r="E3258" s="411" t="s">
        <v>312</v>
      </c>
      <c r="F3258" s="1435">
        <v>-4243483</v>
      </c>
      <c r="G3258" s="1431">
        <v>0</v>
      </c>
      <c r="H3258" s="948"/>
      <c r="I3258" s="86"/>
    </row>
    <row r="3259" spans="1:9" s="77" customFormat="1">
      <c r="A3259" s="99"/>
      <c r="B3259" s="411"/>
      <c r="C3259" s="1186"/>
      <c r="D3259" s="1404"/>
      <c r="E3259" s="411" t="s">
        <v>313</v>
      </c>
      <c r="F3259" s="1435">
        <v>-4243483</v>
      </c>
      <c r="G3259" s="1431"/>
      <c r="H3259" s="948"/>
      <c r="I3259" s="86"/>
    </row>
    <row r="3260" spans="1:9" s="77" customFormat="1">
      <c r="A3260" s="99"/>
      <c r="B3260" s="411"/>
      <c r="C3260" s="1186"/>
      <c r="D3260" s="1404"/>
      <c r="E3260" s="411" t="s">
        <v>119</v>
      </c>
      <c r="F3260" s="1435">
        <v>2048935</v>
      </c>
      <c r="G3260" s="1431">
        <v>0</v>
      </c>
      <c r="H3260" s="948"/>
      <c r="I3260" s="86"/>
    </row>
    <row r="3261" spans="1:9" s="77" customFormat="1" ht="13.8" thickBot="1">
      <c r="A3261" s="99"/>
      <c r="B3261" s="412"/>
      <c r="C3261" s="1410"/>
      <c r="D3261" s="1411"/>
      <c r="E3261" s="412" t="s">
        <v>314</v>
      </c>
      <c r="F3261" s="1436">
        <v>2048935</v>
      </c>
      <c r="G3261" s="1433"/>
      <c r="H3261" s="948"/>
      <c r="I3261" s="86"/>
    </row>
    <row r="3262" spans="1:9" s="77" customFormat="1" ht="40.5" customHeight="1" thickBot="1">
      <c r="A3262" s="99"/>
      <c r="B3262" s="3772" t="s">
        <v>512</v>
      </c>
      <c r="C3262" s="3773"/>
      <c r="D3262" s="3773"/>
      <c r="E3262" s="3773"/>
      <c r="F3262" s="3773"/>
      <c r="G3262" s="3774"/>
      <c r="H3262" s="948"/>
      <c r="I3262" s="86"/>
    </row>
    <row r="3263" spans="1:9" s="77" customFormat="1">
      <c r="A3263" s="99"/>
      <c r="B3263" s="84"/>
      <c r="C3263" s="85"/>
      <c r="D3263" s="85"/>
      <c r="F3263" s="121"/>
      <c r="G3263" s="121"/>
      <c r="H3263" s="948"/>
      <c r="I3263" s="86"/>
    </row>
    <row r="3264" spans="1:9" s="77" customFormat="1">
      <c r="A3264" s="99"/>
      <c r="B3264" s="488" t="s">
        <v>187</v>
      </c>
      <c r="C3264" s="85"/>
      <c r="D3264" s="85"/>
      <c r="F3264" s="121"/>
      <c r="G3264" s="121"/>
      <c r="H3264" s="948"/>
      <c r="I3264" s="86"/>
    </row>
    <row r="3265" spans="1:9" s="77" customFormat="1" ht="13.8" thickBot="1">
      <c r="A3265" s="99"/>
      <c r="B3265" s="84"/>
      <c r="C3265" s="85"/>
      <c r="D3265" s="85"/>
      <c r="F3265" s="121"/>
      <c r="G3265" s="121"/>
      <c r="H3265" s="948"/>
      <c r="I3265" s="86"/>
    </row>
    <row r="3266" spans="1:9" s="77" customFormat="1" ht="26.4">
      <c r="A3266" s="547">
        <f>A3144+1</f>
        <v>108</v>
      </c>
      <c r="B3266" s="458" t="s">
        <v>29</v>
      </c>
      <c r="C3266" s="90"/>
      <c r="D3266" s="627"/>
      <c r="E3266" s="1330" t="s">
        <v>395</v>
      </c>
      <c r="F3266" s="91"/>
      <c r="G3266" s="1331"/>
      <c r="H3266" s="75" t="s">
        <v>33</v>
      </c>
      <c r="I3266" s="86"/>
    </row>
    <row r="3267" spans="1:9" s="77" customFormat="1">
      <c r="A3267" s="99"/>
      <c r="B3267" s="616" t="s">
        <v>22</v>
      </c>
      <c r="C3267" s="617"/>
      <c r="D3267" s="620"/>
      <c r="E3267" s="616" t="s">
        <v>22</v>
      </c>
      <c r="F3267" s="1332"/>
      <c r="G3267" s="1333"/>
      <c r="H3267" s="948"/>
      <c r="I3267" s="86"/>
    </row>
    <row r="3268" spans="1:9" s="77" customFormat="1">
      <c r="A3268" s="99"/>
      <c r="B3268" s="1334" t="s">
        <v>255</v>
      </c>
      <c r="C3268" s="636"/>
      <c r="D3268" s="637"/>
      <c r="E3268" s="1481" t="s">
        <v>415</v>
      </c>
      <c r="F3268" s="1335"/>
      <c r="G3268" s="1336"/>
      <c r="H3268" s="948"/>
      <c r="I3268" s="86"/>
    </row>
    <row r="3269" spans="1:9" s="77" customFormat="1">
      <c r="A3269" s="99"/>
      <c r="B3269" s="1013" t="s">
        <v>4</v>
      </c>
      <c r="C3269" s="675">
        <v>35571795</v>
      </c>
      <c r="D3269" s="1337">
        <f t="shared" ref="D3269:D3274" si="43">D3270</f>
        <v>-16537</v>
      </c>
      <c r="E3269" s="1896" t="s">
        <v>4</v>
      </c>
      <c r="F3269" s="760">
        <f>F3271+F3270</f>
        <v>6370124</v>
      </c>
      <c r="G3269" s="1464">
        <f>G3271+G3270</f>
        <v>16537</v>
      </c>
      <c r="H3269" s="948"/>
      <c r="I3269" s="86"/>
    </row>
    <row r="3270" spans="1:9" s="77" customFormat="1">
      <c r="A3270" s="99"/>
      <c r="B3270" s="1339" t="s">
        <v>10</v>
      </c>
      <c r="C3270" s="676">
        <v>35571795</v>
      </c>
      <c r="D3270" s="652">
        <f t="shared" si="43"/>
        <v>-16537</v>
      </c>
      <c r="E3270" s="376" t="s">
        <v>5</v>
      </c>
      <c r="F3270" s="740">
        <v>38417</v>
      </c>
      <c r="G3270" s="1464"/>
      <c r="H3270" s="948"/>
      <c r="I3270" s="86"/>
    </row>
    <row r="3271" spans="1:9" s="77" customFormat="1">
      <c r="A3271" s="99"/>
      <c r="B3271" s="100" t="s">
        <v>397</v>
      </c>
      <c r="C3271" s="676">
        <v>35571795</v>
      </c>
      <c r="D3271" s="652">
        <f t="shared" si="43"/>
        <v>-16537</v>
      </c>
      <c r="E3271" s="1339" t="s">
        <v>10</v>
      </c>
      <c r="F3271" s="740">
        <f>F3272</f>
        <v>6331707</v>
      </c>
      <c r="G3271" s="782">
        <f>G3272</f>
        <v>16537</v>
      </c>
      <c r="H3271" s="948"/>
      <c r="I3271" s="86"/>
    </row>
    <row r="3272" spans="1:9" s="77" customFormat="1">
      <c r="A3272" s="99"/>
      <c r="B3272" s="1013" t="s">
        <v>28</v>
      </c>
      <c r="C3272" s="675">
        <v>35571795</v>
      </c>
      <c r="D3272" s="1337">
        <f t="shared" si="43"/>
        <v>-16537</v>
      </c>
      <c r="E3272" s="100" t="s">
        <v>397</v>
      </c>
      <c r="F3272" s="740">
        <v>6331707</v>
      </c>
      <c r="G3272" s="782">
        <v>16537</v>
      </c>
      <c r="H3272" s="948"/>
      <c r="I3272" s="86"/>
    </row>
    <row r="3273" spans="1:9" s="77" customFormat="1">
      <c r="A3273" s="99"/>
      <c r="B3273" s="1016" t="s">
        <v>2</v>
      </c>
      <c r="C3273" s="676">
        <v>35571795</v>
      </c>
      <c r="D3273" s="652">
        <f t="shared" si="43"/>
        <v>-16537</v>
      </c>
      <c r="E3273" s="97" t="s">
        <v>1</v>
      </c>
      <c r="F3273" s="760">
        <f>F3274+F3280</f>
        <v>6370124</v>
      </c>
      <c r="G3273" s="1338">
        <f>G3274+G3280</f>
        <v>16537</v>
      </c>
      <c r="H3273" s="948"/>
      <c r="I3273" s="86"/>
    </row>
    <row r="3274" spans="1:9" s="77" customFormat="1">
      <c r="A3274" s="99"/>
      <c r="B3274" s="1020" t="s">
        <v>16</v>
      </c>
      <c r="C3274" s="676">
        <v>35571795</v>
      </c>
      <c r="D3274" s="652">
        <f t="shared" si="43"/>
        <v>-16537</v>
      </c>
      <c r="E3274" s="97" t="s">
        <v>1</v>
      </c>
      <c r="F3274" s="1897">
        <f>F3275</f>
        <v>1570955</v>
      </c>
      <c r="G3274" s="782">
        <f>G3275</f>
        <v>16537</v>
      </c>
      <c r="H3274" s="948"/>
      <c r="I3274" s="86"/>
    </row>
    <row r="3275" spans="1:9" s="77" customFormat="1">
      <c r="A3275" s="99"/>
      <c r="B3275" s="1022" t="s">
        <v>17</v>
      </c>
      <c r="C3275" s="676">
        <v>35571795</v>
      </c>
      <c r="D3275" s="652">
        <v>-16537</v>
      </c>
      <c r="E3275" s="100" t="s">
        <v>2</v>
      </c>
      <c r="F3275" s="1897">
        <f>F3276</f>
        <v>1570955</v>
      </c>
      <c r="G3275" s="782">
        <f>G3276</f>
        <v>16537</v>
      </c>
      <c r="H3275" s="948"/>
      <c r="I3275" s="86"/>
    </row>
    <row r="3276" spans="1:9" s="77" customFormat="1">
      <c r="A3276" s="99"/>
      <c r="B3276" s="411"/>
      <c r="C3276" s="1454"/>
      <c r="D3276" s="1405"/>
      <c r="E3276" s="100" t="s">
        <v>12</v>
      </c>
      <c r="F3276" s="1897">
        <f>F3277+F3279</f>
        <v>1570955</v>
      </c>
      <c r="G3276" s="782">
        <f>G3277+G3279</f>
        <v>16537</v>
      </c>
      <c r="H3276" s="948"/>
      <c r="I3276" s="86"/>
    </row>
    <row r="3277" spans="1:9" s="77" customFormat="1">
      <c r="A3277" s="99"/>
      <c r="B3277" s="1887"/>
      <c r="C3277" s="1888"/>
      <c r="D3277" s="1889"/>
      <c r="E3277" s="100" t="s">
        <v>37</v>
      </c>
      <c r="F3277" s="1897">
        <v>1018125</v>
      </c>
      <c r="G3277" s="1340">
        <v>16537</v>
      </c>
      <c r="H3277" s="948"/>
      <c r="I3277" s="86"/>
    </row>
    <row r="3278" spans="1:9" s="77" customFormat="1">
      <c r="A3278" s="99"/>
      <c r="B3278" s="1887"/>
      <c r="C3278" s="1888"/>
      <c r="D3278" s="1889"/>
      <c r="E3278" s="100" t="s">
        <v>35</v>
      </c>
      <c r="F3278" s="1897">
        <v>823792</v>
      </c>
      <c r="G3278" s="1340">
        <v>13381</v>
      </c>
      <c r="H3278" s="948"/>
      <c r="I3278" s="86"/>
    </row>
    <row r="3279" spans="1:9" s="77" customFormat="1">
      <c r="A3279" s="99"/>
      <c r="B3279" s="1887"/>
      <c r="C3279" s="1888"/>
      <c r="D3279" s="1889"/>
      <c r="E3279" s="100" t="s">
        <v>15</v>
      </c>
      <c r="F3279" s="1897">
        <v>552830</v>
      </c>
      <c r="G3279" s="1476"/>
      <c r="H3279" s="948"/>
      <c r="I3279" s="86"/>
    </row>
    <row r="3280" spans="1:9" s="77" customFormat="1">
      <c r="A3280" s="99"/>
      <c r="B3280" s="1887"/>
      <c r="C3280" s="1888"/>
      <c r="D3280" s="1889"/>
      <c r="E3280" s="375" t="s">
        <v>3</v>
      </c>
      <c r="F3280" s="475">
        <f>F3281</f>
        <v>4799169</v>
      </c>
      <c r="G3280" s="1420">
        <f>G3281</f>
        <v>0</v>
      </c>
      <c r="H3280" s="948"/>
      <c r="I3280" s="86"/>
    </row>
    <row r="3281" spans="1:9" s="77" customFormat="1" ht="13.8" thickBot="1">
      <c r="A3281" s="99"/>
      <c r="B3281" s="1890"/>
      <c r="C3281" s="1891"/>
      <c r="D3281" s="1892"/>
      <c r="E3281" s="1898" t="s">
        <v>20</v>
      </c>
      <c r="F3281" s="1419">
        <v>4799169</v>
      </c>
      <c r="G3281" s="1899"/>
      <c r="H3281" s="948"/>
      <c r="I3281" s="86"/>
    </row>
    <row r="3282" spans="1:9" s="77" customFormat="1" ht="45" customHeight="1" thickBot="1">
      <c r="A3282" s="99"/>
      <c r="B3282" s="3772" t="s">
        <v>514</v>
      </c>
      <c r="C3282" s="3773"/>
      <c r="D3282" s="3773"/>
      <c r="E3282" s="3773"/>
      <c r="F3282" s="3773"/>
      <c r="G3282" s="3774"/>
      <c r="H3282" s="948"/>
      <c r="I3282" s="86"/>
    </row>
    <row r="3283" spans="1:9" s="77" customFormat="1">
      <c r="A3283" s="99"/>
      <c r="B3283" s="84"/>
      <c r="C3283" s="85"/>
      <c r="D3283" s="85"/>
      <c r="F3283" s="121"/>
      <c r="G3283" s="121"/>
      <c r="H3283" s="948"/>
      <c r="I3283" s="86"/>
    </row>
    <row r="3284" spans="1:9" s="77" customFormat="1">
      <c r="A3284" s="99"/>
      <c r="B3284" s="3775" t="s">
        <v>399</v>
      </c>
      <c r="C3284" s="3775"/>
      <c r="D3284" s="3775"/>
      <c r="F3284" s="121"/>
      <c r="G3284" s="121"/>
      <c r="H3284" s="948"/>
      <c r="I3284" s="86"/>
    </row>
    <row r="3285" spans="1:9" s="77" customFormat="1" ht="13.8" thickBot="1">
      <c r="A3285" s="99"/>
      <c r="B3285" s="84"/>
      <c r="C3285" s="85"/>
      <c r="D3285" s="85"/>
      <c r="F3285" s="121"/>
      <c r="G3285" s="121"/>
      <c r="H3285" s="948"/>
      <c r="I3285" s="86"/>
    </row>
    <row r="3286" spans="1:9" s="77" customFormat="1" ht="26.4">
      <c r="A3286" s="99">
        <f>A3266</f>
        <v>108</v>
      </c>
      <c r="B3286" s="458" t="s">
        <v>29</v>
      </c>
      <c r="C3286" s="90"/>
      <c r="D3286" s="627"/>
      <c r="E3286" s="1330" t="s">
        <v>395</v>
      </c>
      <c r="F3286" s="91"/>
      <c r="G3286" s="1331"/>
      <c r="H3286" s="75" t="s">
        <v>33</v>
      </c>
      <c r="I3286" s="86"/>
    </row>
    <row r="3287" spans="1:9" s="77" customFormat="1">
      <c r="A3287" s="99"/>
      <c r="B3287" s="288" t="s">
        <v>82</v>
      </c>
      <c r="C3287" s="225"/>
      <c r="D3287" s="620"/>
      <c r="E3287" s="616" t="s">
        <v>82</v>
      </c>
      <c r="F3287" s="1332"/>
      <c r="G3287" s="1333"/>
      <c r="H3287" s="948"/>
      <c r="I3287" s="86"/>
    </row>
    <row r="3288" spans="1:9" s="77" customFormat="1">
      <c r="A3288" s="99"/>
      <c r="B3288" s="1900" t="s">
        <v>83</v>
      </c>
      <c r="C3288" s="960"/>
      <c r="D3288" s="620"/>
      <c r="E3288" s="316" t="s">
        <v>128</v>
      </c>
      <c r="F3288" s="1332"/>
      <c r="G3288" s="1333"/>
      <c r="H3288" s="948"/>
      <c r="I3288" s="86"/>
    </row>
    <row r="3289" spans="1:9" s="77" customFormat="1">
      <c r="A3289" s="99"/>
      <c r="B3289" s="1334" t="s">
        <v>87</v>
      </c>
      <c r="C3289" s="1880"/>
      <c r="D3289" s="1881" t="s">
        <v>400</v>
      </c>
      <c r="E3289" s="635" t="s">
        <v>87</v>
      </c>
      <c r="F3289" s="1335"/>
      <c r="G3289" s="1336"/>
      <c r="H3289" s="948"/>
      <c r="I3289" s="86"/>
    </row>
    <row r="3290" spans="1:9" s="77" customFormat="1">
      <c r="A3290" s="99"/>
      <c r="B3290" s="1348" t="s">
        <v>4</v>
      </c>
      <c r="C3290" s="650">
        <v>40422101</v>
      </c>
      <c r="D3290" s="1338">
        <f>D3291</f>
        <v>-16537</v>
      </c>
      <c r="E3290" s="375" t="s">
        <v>4</v>
      </c>
      <c r="F3290" s="1434">
        <v>226659500</v>
      </c>
      <c r="G3290" s="1403">
        <v>16537</v>
      </c>
      <c r="H3290" s="948"/>
      <c r="I3290" s="86"/>
    </row>
    <row r="3291" spans="1:9" s="77" customFormat="1">
      <c r="A3291" s="99"/>
      <c r="B3291" s="376" t="s">
        <v>10</v>
      </c>
      <c r="C3291" s="651">
        <v>40422101</v>
      </c>
      <c r="D3291" s="655">
        <f>D3292</f>
        <v>-16537</v>
      </c>
      <c r="E3291" s="376" t="s">
        <v>5</v>
      </c>
      <c r="F3291" s="1435">
        <v>7535144</v>
      </c>
      <c r="G3291" s="1431"/>
      <c r="H3291" s="948"/>
      <c r="I3291" s="86"/>
    </row>
    <row r="3292" spans="1:9" s="77" customFormat="1">
      <c r="A3292" s="99"/>
      <c r="B3292" s="376" t="s">
        <v>11</v>
      </c>
      <c r="C3292" s="651">
        <v>40422101</v>
      </c>
      <c r="D3292" s="655">
        <f>D3293</f>
        <v>-16537</v>
      </c>
      <c r="E3292" s="376" t="s">
        <v>10</v>
      </c>
      <c r="F3292" s="760">
        <v>219124356</v>
      </c>
      <c r="G3292" s="782">
        <v>16537</v>
      </c>
      <c r="H3292" s="948"/>
      <c r="I3292" s="86"/>
    </row>
    <row r="3293" spans="1:9" s="77" customFormat="1">
      <c r="A3293" s="99"/>
      <c r="B3293" s="1348" t="s">
        <v>28</v>
      </c>
      <c r="C3293" s="650">
        <v>40422101</v>
      </c>
      <c r="D3293" s="1349">
        <f>D3294</f>
        <v>-16537</v>
      </c>
      <c r="E3293" s="376" t="s">
        <v>11</v>
      </c>
      <c r="F3293" s="740">
        <v>219124356</v>
      </c>
      <c r="G3293" s="782">
        <v>16537</v>
      </c>
      <c r="H3293" s="948"/>
      <c r="I3293" s="86"/>
    </row>
    <row r="3294" spans="1:9" s="77" customFormat="1">
      <c r="A3294" s="99"/>
      <c r="B3294" s="404" t="s">
        <v>2</v>
      </c>
      <c r="C3294" s="651">
        <v>40422101</v>
      </c>
      <c r="D3294" s="655">
        <f>D3295+D3297</f>
        <v>-16537</v>
      </c>
      <c r="E3294" s="375" t="s">
        <v>1</v>
      </c>
      <c r="F3294" s="760">
        <v>224960511</v>
      </c>
      <c r="G3294" s="1338">
        <v>16537</v>
      </c>
      <c r="H3294" s="948"/>
      <c r="I3294" s="86"/>
    </row>
    <row r="3295" spans="1:9" s="77" customFormat="1">
      <c r="A3295" s="99"/>
      <c r="B3295" s="405" t="s">
        <v>16</v>
      </c>
      <c r="C3295" s="651">
        <v>40422101</v>
      </c>
      <c r="D3295" s="632">
        <f>D3296</f>
        <v>-16537</v>
      </c>
      <c r="E3295" s="376" t="s">
        <v>2</v>
      </c>
      <c r="F3295" s="740">
        <v>214210663</v>
      </c>
      <c r="G3295" s="782">
        <v>16537</v>
      </c>
      <c r="H3295" s="948"/>
      <c r="I3295" s="86"/>
    </row>
    <row r="3296" spans="1:9" s="77" customFormat="1">
      <c r="A3296" s="99"/>
      <c r="B3296" s="406" t="s">
        <v>17</v>
      </c>
      <c r="C3296" s="651">
        <v>40422101</v>
      </c>
      <c r="D3296" s="632">
        <v>-16537</v>
      </c>
      <c r="E3296" s="376" t="s">
        <v>12</v>
      </c>
      <c r="F3296" s="740">
        <v>74338395</v>
      </c>
      <c r="G3296" s="782">
        <v>16537</v>
      </c>
      <c r="H3296" s="948"/>
      <c r="I3296" s="86"/>
    </row>
    <row r="3297" spans="1:9" s="77" customFormat="1">
      <c r="A3297" s="99"/>
      <c r="B3297" s="376"/>
      <c r="C3297" s="626"/>
      <c r="D3297" s="1405"/>
      <c r="E3297" s="376" t="s">
        <v>13</v>
      </c>
      <c r="F3297" s="740">
        <v>50236637</v>
      </c>
      <c r="G3297" s="782">
        <v>16537</v>
      </c>
      <c r="H3297" s="948"/>
      <c r="I3297" s="86"/>
    </row>
    <row r="3298" spans="1:9" s="77" customFormat="1">
      <c r="A3298" s="99"/>
      <c r="B3298" s="376"/>
      <c r="C3298" s="626"/>
      <c r="D3298" s="1405"/>
      <c r="E3298" s="376" t="s">
        <v>35</v>
      </c>
      <c r="F3298" s="740">
        <v>40432663</v>
      </c>
      <c r="G3298" s="782">
        <v>13381</v>
      </c>
      <c r="H3298" s="948"/>
      <c r="I3298" s="86"/>
    </row>
    <row r="3299" spans="1:9" s="77" customFormat="1">
      <c r="A3299" s="99"/>
      <c r="B3299" s="376"/>
      <c r="C3299" s="626"/>
      <c r="D3299" s="1405"/>
      <c r="E3299" s="376" t="s">
        <v>15</v>
      </c>
      <c r="F3299" s="740">
        <v>24101758</v>
      </c>
      <c r="G3299" s="782"/>
      <c r="H3299" s="948"/>
      <c r="I3299" s="86"/>
    </row>
    <row r="3300" spans="1:9" s="77" customFormat="1">
      <c r="A3300" s="99"/>
      <c r="B3300" s="376"/>
      <c r="C3300" s="626"/>
      <c r="D3300" s="1405"/>
      <c r="E3300" s="376" t="s">
        <v>117</v>
      </c>
      <c r="F3300" s="740">
        <v>1481144</v>
      </c>
      <c r="G3300" s="782"/>
      <c r="H3300" s="948"/>
      <c r="I3300" s="86"/>
    </row>
    <row r="3301" spans="1:9" s="77" customFormat="1">
      <c r="A3301" s="99"/>
      <c r="B3301" s="376"/>
      <c r="C3301" s="626"/>
      <c r="D3301" s="813"/>
      <c r="E3301" s="376" t="s">
        <v>16</v>
      </c>
      <c r="F3301" s="740">
        <v>46396808</v>
      </c>
      <c r="G3301" s="782">
        <v>0</v>
      </c>
      <c r="H3301" s="948"/>
      <c r="I3301" s="86"/>
    </row>
    <row r="3302" spans="1:9" s="77" customFormat="1">
      <c r="A3302" s="99"/>
      <c r="B3302" s="376"/>
      <c r="C3302" s="654"/>
      <c r="D3302" s="1406"/>
      <c r="E3302" s="376" t="s">
        <v>17</v>
      </c>
      <c r="F3302" s="722">
        <v>42718751</v>
      </c>
      <c r="G3302" s="776"/>
      <c r="H3302" s="948"/>
      <c r="I3302" s="86"/>
    </row>
    <row r="3303" spans="1:9" s="77" customFormat="1">
      <c r="A3303" s="99"/>
      <c r="B3303" s="376"/>
      <c r="C3303" s="626"/>
      <c r="D3303" s="1405"/>
      <c r="E3303" s="376" t="s">
        <v>93</v>
      </c>
      <c r="F3303" s="740">
        <v>3678057</v>
      </c>
      <c r="G3303" s="782"/>
      <c r="H3303" s="948"/>
      <c r="I3303" s="86"/>
    </row>
    <row r="3304" spans="1:9" s="77" customFormat="1" ht="26.4">
      <c r="A3304" s="99"/>
      <c r="B3304" s="376"/>
      <c r="C3304" s="626"/>
      <c r="D3304" s="813"/>
      <c r="E3304" s="376" t="s">
        <v>115</v>
      </c>
      <c r="F3304" s="740">
        <v>22766</v>
      </c>
      <c r="G3304" s="782">
        <v>0</v>
      </c>
      <c r="H3304" s="948"/>
      <c r="I3304" s="86"/>
    </row>
    <row r="3305" spans="1:9" s="77" customFormat="1">
      <c r="A3305" s="99"/>
      <c r="B3305" s="1360"/>
      <c r="C3305" s="626"/>
      <c r="D3305" s="1405"/>
      <c r="E3305" s="1360" t="s">
        <v>38</v>
      </c>
      <c r="F3305" s="740">
        <v>22766</v>
      </c>
      <c r="G3305" s="782"/>
      <c r="H3305" s="948"/>
      <c r="I3305" s="86"/>
    </row>
    <row r="3306" spans="1:9" s="77" customFormat="1">
      <c r="A3306" s="99"/>
      <c r="B3306" s="376"/>
      <c r="C3306" s="626"/>
      <c r="D3306" s="813"/>
      <c r="E3306" s="376" t="s">
        <v>19</v>
      </c>
      <c r="F3306" s="740">
        <v>91971550</v>
      </c>
      <c r="G3306" s="782"/>
      <c r="H3306" s="948"/>
      <c r="I3306" s="86"/>
    </row>
    <row r="3307" spans="1:9" s="77" customFormat="1" ht="26.4">
      <c r="A3307" s="99"/>
      <c r="B3307" s="411"/>
      <c r="C3307" s="626"/>
      <c r="D3307" s="813"/>
      <c r="E3307" s="411" t="s">
        <v>51</v>
      </c>
      <c r="F3307" s="740">
        <v>91971550</v>
      </c>
      <c r="G3307" s="782">
        <v>0</v>
      </c>
      <c r="H3307" s="948"/>
      <c r="I3307" s="86"/>
    </row>
    <row r="3308" spans="1:9" s="77" customFormat="1" ht="26.4">
      <c r="A3308" s="99"/>
      <c r="B3308" s="411"/>
      <c r="C3308" s="626"/>
      <c r="D3308" s="1408"/>
      <c r="E3308" s="411" t="s">
        <v>52</v>
      </c>
      <c r="F3308" s="740">
        <v>17453238</v>
      </c>
      <c r="G3308" s="1432"/>
      <c r="H3308" s="948"/>
      <c r="I3308" s="86"/>
    </row>
    <row r="3309" spans="1:9" s="77" customFormat="1" ht="39.6">
      <c r="A3309" s="99"/>
      <c r="B3309" s="1362"/>
      <c r="C3309" s="626"/>
      <c r="D3309" s="1408"/>
      <c r="E3309" s="1362" t="s">
        <v>191</v>
      </c>
      <c r="F3309" s="740">
        <v>74518312</v>
      </c>
      <c r="G3309" s="1432"/>
      <c r="H3309" s="948"/>
      <c r="I3309" s="86"/>
    </row>
    <row r="3310" spans="1:9" s="77" customFormat="1">
      <c r="A3310" s="99"/>
      <c r="B3310" s="376"/>
      <c r="C3310" s="624"/>
      <c r="D3310" s="817"/>
      <c r="E3310" s="376" t="s">
        <v>3</v>
      </c>
      <c r="F3310" s="760">
        <v>10749848</v>
      </c>
      <c r="G3310" s="1338">
        <v>0</v>
      </c>
      <c r="H3310" s="948"/>
      <c r="I3310" s="86"/>
    </row>
    <row r="3311" spans="1:9" s="77" customFormat="1">
      <c r="A3311" s="99"/>
      <c r="B3311" s="376"/>
      <c r="C3311" s="626"/>
      <c r="D3311" s="1405"/>
      <c r="E3311" s="376" t="s">
        <v>20</v>
      </c>
      <c r="F3311" s="740">
        <v>6263997</v>
      </c>
      <c r="G3311" s="782"/>
      <c r="H3311" s="948"/>
      <c r="I3311" s="86"/>
    </row>
    <row r="3312" spans="1:9" s="77" customFormat="1">
      <c r="A3312" s="99"/>
      <c r="B3312" s="411"/>
      <c r="C3312" s="626"/>
      <c r="D3312" s="813"/>
      <c r="E3312" s="411" t="s">
        <v>55</v>
      </c>
      <c r="F3312" s="740">
        <v>4485851</v>
      </c>
      <c r="G3312" s="782">
        <v>0</v>
      </c>
      <c r="H3312" s="948"/>
      <c r="I3312" s="86"/>
    </row>
    <row r="3313" spans="1:9" s="77" customFormat="1" ht="26.4">
      <c r="A3313" s="99"/>
      <c r="B3313" s="411"/>
      <c r="C3313" s="624"/>
      <c r="D3313" s="817"/>
      <c r="E3313" s="411" t="s">
        <v>56</v>
      </c>
      <c r="F3313" s="760">
        <v>4485851</v>
      </c>
      <c r="G3313" s="1338">
        <v>0</v>
      </c>
      <c r="H3313" s="948"/>
      <c r="I3313" s="86"/>
    </row>
    <row r="3314" spans="1:9" s="77" customFormat="1" ht="26.4">
      <c r="A3314" s="99"/>
      <c r="B3314" s="411"/>
      <c r="C3314" s="626"/>
      <c r="D3314" s="813"/>
      <c r="E3314" s="411" t="s">
        <v>110</v>
      </c>
      <c r="F3314" s="740">
        <v>4485851</v>
      </c>
      <c r="G3314" s="782"/>
      <c r="H3314" s="948"/>
      <c r="I3314" s="86"/>
    </row>
    <row r="3315" spans="1:9" s="77" customFormat="1">
      <c r="A3315" s="99"/>
      <c r="B3315" s="1363"/>
      <c r="C3315" s="1185"/>
      <c r="D3315" s="816"/>
      <c r="E3315" s="1363" t="s">
        <v>21</v>
      </c>
      <c r="F3315" s="1434">
        <v>1698989</v>
      </c>
      <c r="G3315" s="1403">
        <v>0</v>
      </c>
      <c r="H3315" s="948"/>
      <c r="I3315" s="86"/>
    </row>
    <row r="3316" spans="1:9" s="77" customFormat="1">
      <c r="A3316" s="99"/>
      <c r="B3316" s="1363"/>
      <c r="C3316" s="1185"/>
      <c r="D3316" s="816"/>
      <c r="E3316" s="1363" t="s">
        <v>23</v>
      </c>
      <c r="F3316" s="1434">
        <v>-1698989</v>
      </c>
      <c r="G3316" s="1403"/>
      <c r="H3316" s="948"/>
      <c r="I3316" s="86"/>
    </row>
    <row r="3317" spans="1:9" s="77" customFormat="1">
      <c r="A3317" s="99"/>
      <c r="B3317" s="411"/>
      <c r="C3317" s="1186"/>
      <c r="D3317" s="1404"/>
      <c r="E3317" s="411" t="s">
        <v>312</v>
      </c>
      <c r="F3317" s="1435">
        <v>-3747924</v>
      </c>
      <c r="G3317" s="1431">
        <v>0</v>
      </c>
      <c r="H3317" s="948"/>
      <c r="I3317" s="86"/>
    </row>
    <row r="3318" spans="1:9" s="77" customFormat="1">
      <c r="A3318" s="99"/>
      <c r="B3318" s="411"/>
      <c r="C3318" s="1186"/>
      <c r="D3318" s="1404"/>
      <c r="E3318" s="411" t="s">
        <v>313</v>
      </c>
      <c r="F3318" s="1435">
        <v>-3747924</v>
      </c>
      <c r="G3318" s="1431"/>
      <c r="H3318" s="948"/>
      <c r="I3318" s="86"/>
    </row>
    <row r="3319" spans="1:9" s="77" customFormat="1">
      <c r="A3319" s="99"/>
      <c r="B3319" s="411"/>
      <c r="C3319" s="1186"/>
      <c r="D3319" s="1404"/>
      <c r="E3319" s="411" t="s">
        <v>119</v>
      </c>
      <c r="F3319" s="1435">
        <v>2048935</v>
      </c>
      <c r="G3319" s="1431">
        <v>0</v>
      </c>
      <c r="H3319" s="948"/>
      <c r="I3319" s="86"/>
    </row>
    <row r="3320" spans="1:9" s="77" customFormat="1" ht="13.8" thickBot="1">
      <c r="A3320" s="99"/>
      <c r="B3320" s="412"/>
      <c r="C3320" s="1410"/>
      <c r="D3320" s="1411"/>
      <c r="E3320" s="412" t="s">
        <v>314</v>
      </c>
      <c r="F3320" s="1436">
        <v>2048935</v>
      </c>
      <c r="G3320" s="1433"/>
      <c r="H3320" s="948"/>
      <c r="I3320" s="86"/>
    </row>
    <row r="3321" spans="1:9" s="77" customFormat="1">
      <c r="A3321" s="99"/>
      <c r="B3321" s="635" t="s">
        <v>88</v>
      </c>
      <c r="C3321" s="636"/>
      <c r="D3321" s="637"/>
      <c r="E3321" s="635" t="s">
        <v>88</v>
      </c>
      <c r="F3321" s="1895"/>
      <c r="G3321" s="1336"/>
      <c r="H3321" s="948"/>
      <c r="I3321" s="86"/>
    </row>
    <row r="3322" spans="1:9" s="77" customFormat="1">
      <c r="A3322" s="99"/>
      <c r="B3322" s="1348" t="s">
        <v>4</v>
      </c>
      <c r="C3322" s="650">
        <v>83294805</v>
      </c>
      <c r="D3322" s="1338">
        <f t="shared" ref="D3322:D3327" si="44">D3323</f>
        <v>-49609</v>
      </c>
      <c r="E3322" s="375" t="s">
        <v>4</v>
      </c>
      <c r="F3322" s="1434">
        <v>236515450</v>
      </c>
      <c r="G3322" s="1403">
        <v>49609</v>
      </c>
      <c r="H3322" s="948"/>
      <c r="I3322" s="86"/>
    </row>
    <row r="3323" spans="1:9" s="77" customFormat="1">
      <c r="A3323" s="99"/>
      <c r="B3323" s="376" t="s">
        <v>10</v>
      </c>
      <c r="C3323" s="651">
        <v>83294805</v>
      </c>
      <c r="D3323" s="782">
        <f t="shared" si="44"/>
        <v>-49609</v>
      </c>
      <c r="E3323" s="376" t="s">
        <v>5</v>
      </c>
      <c r="F3323" s="1435">
        <v>7539412</v>
      </c>
      <c r="G3323" s="1431"/>
      <c r="H3323" s="948"/>
      <c r="I3323" s="86"/>
    </row>
    <row r="3324" spans="1:9" s="77" customFormat="1">
      <c r="A3324" s="99"/>
      <c r="B3324" s="376" t="s">
        <v>11</v>
      </c>
      <c r="C3324" s="651">
        <v>83294805</v>
      </c>
      <c r="D3324" s="782">
        <f t="shared" si="44"/>
        <v>-49609</v>
      </c>
      <c r="E3324" s="376" t="s">
        <v>10</v>
      </c>
      <c r="F3324" s="740">
        <v>228976038</v>
      </c>
      <c r="G3324" s="782">
        <v>49609</v>
      </c>
      <c r="H3324" s="948"/>
      <c r="I3324" s="86"/>
    </row>
    <row r="3325" spans="1:9" s="77" customFormat="1">
      <c r="A3325" s="99"/>
      <c r="B3325" s="1348" t="s">
        <v>28</v>
      </c>
      <c r="C3325" s="650">
        <v>83294805</v>
      </c>
      <c r="D3325" s="1338">
        <f t="shared" si="44"/>
        <v>-49609</v>
      </c>
      <c r="E3325" s="376" t="s">
        <v>11</v>
      </c>
      <c r="F3325" s="740">
        <v>228976038</v>
      </c>
      <c r="G3325" s="782">
        <v>49609</v>
      </c>
      <c r="H3325" s="948"/>
      <c r="I3325" s="86"/>
    </row>
    <row r="3326" spans="1:9" s="77" customFormat="1">
      <c r="A3326" s="99"/>
      <c r="B3326" s="404" t="s">
        <v>2</v>
      </c>
      <c r="C3326" s="651">
        <v>83294805</v>
      </c>
      <c r="D3326" s="782">
        <f t="shared" si="44"/>
        <v>-49609</v>
      </c>
      <c r="E3326" s="375" t="s">
        <v>1</v>
      </c>
      <c r="F3326" s="760">
        <v>234593579</v>
      </c>
      <c r="G3326" s="1338">
        <v>49609</v>
      </c>
      <c r="H3326" s="948"/>
      <c r="I3326" s="86"/>
    </row>
    <row r="3327" spans="1:9" s="77" customFormat="1">
      <c r="A3327" s="99"/>
      <c r="B3327" s="405" t="s">
        <v>16</v>
      </c>
      <c r="C3327" s="651">
        <v>83294805</v>
      </c>
      <c r="D3327" s="782">
        <f t="shared" si="44"/>
        <v>-49609</v>
      </c>
      <c r="E3327" s="376" t="s">
        <v>2</v>
      </c>
      <c r="F3327" s="740">
        <v>225789165</v>
      </c>
      <c r="G3327" s="782">
        <v>49609</v>
      </c>
      <c r="H3327" s="948"/>
      <c r="I3327" s="86"/>
    </row>
    <row r="3328" spans="1:9" s="77" customFormat="1">
      <c r="A3328" s="99"/>
      <c r="B3328" s="406" t="s">
        <v>17</v>
      </c>
      <c r="C3328" s="651">
        <v>83294805</v>
      </c>
      <c r="D3328" s="782">
        <v>-49609</v>
      </c>
      <c r="E3328" s="376" t="s">
        <v>12</v>
      </c>
      <c r="F3328" s="740">
        <v>77666587</v>
      </c>
      <c r="G3328" s="782">
        <v>49609</v>
      </c>
      <c r="H3328" s="948"/>
      <c r="I3328" s="86"/>
    </row>
    <row r="3329" spans="1:9" s="77" customFormat="1">
      <c r="A3329" s="99"/>
      <c r="B3329" s="376"/>
      <c r="C3329" s="626"/>
      <c r="D3329" s="1405"/>
      <c r="E3329" s="376" t="s">
        <v>13</v>
      </c>
      <c r="F3329" s="740">
        <v>50664374</v>
      </c>
      <c r="G3329" s="782">
        <v>49609</v>
      </c>
      <c r="H3329" s="948"/>
      <c r="I3329" s="86"/>
    </row>
    <row r="3330" spans="1:9" s="77" customFormat="1">
      <c r="A3330" s="99"/>
      <c r="B3330" s="376"/>
      <c r="C3330" s="626"/>
      <c r="D3330" s="1405"/>
      <c r="E3330" s="376" t="s">
        <v>35</v>
      </c>
      <c r="F3330" s="740">
        <v>40797407</v>
      </c>
      <c r="G3330" s="782">
        <v>40140</v>
      </c>
      <c r="H3330" s="948"/>
      <c r="I3330" s="86"/>
    </row>
    <row r="3331" spans="1:9" s="77" customFormat="1">
      <c r="A3331" s="99"/>
      <c r="B3331" s="376"/>
      <c r="C3331" s="626"/>
      <c r="D3331" s="1405"/>
      <c r="E3331" s="376" t="s">
        <v>15</v>
      </c>
      <c r="F3331" s="740">
        <v>27002213</v>
      </c>
      <c r="G3331" s="782"/>
      <c r="H3331" s="948"/>
      <c r="I3331" s="86"/>
    </row>
    <row r="3332" spans="1:9" s="77" customFormat="1">
      <c r="A3332" s="99"/>
      <c r="B3332" s="376"/>
      <c r="C3332" s="626"/>
      <c r="D3332" s="1405"/>
      <c r="E3332" s="376" t="s">
        <v>117</v>
      </c>
      <c r="F3332" s="740">
        <v>1770421</v>
      </c>
      <c r="G3332" s="782"/>
      <c r="H3332" s="948"/>
      <c r="I3332" s="86"/>
    </row>
    <row r="3333" spans="1:9" s="77" customFormat="1">
      <c r="A3333" s="99"/>
      <c r="B3333" s="376"/>
      <c r="C3333" s="626"/>
      <c r="D3333" s="813"/>
      <c r="E3333" s="376" t="s">
        <v>16</v>
      </c>
      <c r="F3333" s="740">
        <v>45033744</v>
      </c>
      <c r="G3333" s="782">
        <v>0</v>
      </c>
      <c r="H3333" s="948"/>
      <c r="I3333" s="86"/>
    </row>
    <row r="3334" spans="1:9" s="77" customFormat="1">
      <c r="A3334" s="99"/>
      <c r="B3334" s="376"/>
      <c r="C3334" s="654"/>
      <c r="D3334" s="1406"/>
      <c r="E3334" s="376" t="s">
        <v>17</v>
      </c>
      <c r="F3334" s="722">
        <v>41355687</v>
      </c>
      <c r="G3334" s="776"/>
      <c r="H3334" s="948"/>
      <c r="I3334" s="86"/>
    </row>
    <row r="3335" spans="1:9" s="77" customFormat="1">
      <c r="A3335" s="99"/>
      <c r="B3335" s="376"/>
      <c r="C3335" s="626"/>
      <c r="D3335" s="1405"/>
      <c r="E3335" s="376" t="s">
        <v>93</v>
      </c>
      <c r="F3335" s="740">
        <v>3678057</v>
      </c>
      <c r="G3335" s="782"/>
      <c r="H3335" s="948"/>
      <c r="I3335" s="86"/>
    </row>
    <row r="3336" spans="1:9" s="77" customFormat="1" ht="26.4">
      <c r="A3336" s="99"/>
      <c r="B3336" s="376"/>
      <c r="C3336" s="626"/>
      <c r="D3336" s="813"/>
      <c r="E3336" s="376" t="s">
        <v>115</v>
      </c>
      <c r="F3336" s="740">
        <v>82527</v>
      </c>
      <c r="G3336" s="782">
        <v>0</v>
      </c>
      <c r="H3336" s="948"/>
      <c r="I3336" s="86"/>
    </row>
    <row r="3337" spans="1:9" s="77" customFormat="1">
      <c r="A3337" s="99"/>
      <c r="B3337" s="1360"/>
      <c r="C3337" s="626"/>
      <c r="D3337" s="1405"/>
      <c r="E3337" s="1360" t="s">
        <v>38</v>
      </c>
      <c r="F3337" s="740">
        <v>82527</v>
      </c>
      <c r="G3337" s="782"/>
      <c r="H3337" s="948"/>
      <c r="I3337" s="86"/>
    </row>
    <row r="3338" spans="1:9" s="77" customFormat="1">
      <c r="A3338" s="99"/>
      <c r="B3338" s="376"/>
      <c r="C3338" s="626"/>
      <c r="D3338" s="813"/>
      <c r="E3338" s="376" t="s">
        <v>19</v>
      </c>
      <c r="F3338" s="740">
        <v>101235886</v>
      </c>
      <c r="G3338" s="782">
        <v>0</v>
      </c>
      <c r="H3338" s="948"/>
      <c r="I3338" s="86"/>
    </row>
    <row r="3339" spans="1:9" s="77" customFormat="1" ht="26.4">
      <c r="A3339" s="99"/>
      <c r="B3339" s="411"/>
      <c r="C3339" s="626"/>
      <c r="D3339" s="813"/>
      <c r="E3339" s="411" t="s">
        <v>51</v>
      </c>
      <c r="F3339" s="740">
        <v>101235886</v>
      </c>
      <c r="G3339" s="782">
        <v>0</v>
      </c>
      <c r="H3339" s="948"/>
      <c r="I3339" s="86"/>
    </row>
    <row r="3340" spans="1:9" s="77" customFormat="1" ht="26.4">
      <c r="A3340" s="99"/>
      <c r="B3340" s="411"/>
      <c r="C3340" s="626"/>
      <c r="D3340" s="1408"/>
      <c r="E3340" s="411" t="s">
        <v>52</v>
      </c>
      <c r="F3340" s="740">
        <v>18856415</v>
      </c>
      <c r="G3340" s="1432"/>
      <c r="H3340" s="948"/>
      <c r="I3340" s="86"/>
    </row>
    <row r="3341" spans="1:9" s="77" customFormat="1" ht="39.6">
      <c r="A3341" s="99"/>
      <c r="B3341" s="411"/>
      <c r="C3341" s="626"/>
      <c r="D3341" s="1408"/>
      <c r="E3341" s="411" t="s">
        <v>191</v>
      </c>
      <c r="F3341" s="740">
        <v>82379471</v>
      </c>
      <c r="G3341" s="1432"/>
      <c r="H3341" s="948"/>
      <c r="I3341" s="86"/>
    </row>
    <row r="3342" spans="1:9" s="77" customFormat="1">
      <c r="A3342" s="99"/>
      <c r="B3342" s="376"/>
      <c r="C3342" s="624"/>
      <c r="D3342" s="817"/>
      <c r="E3342" s="376" t="s">
        <v>3</v>
      </c>
      <c r="F3342" s="760">
        <v>8804414</v>
      </c>
      <c r="G3342" s="1338">
        <v>0</v>
      </c>
      <c r="H3342" s="948"/>
      <c r="I3342" s="86"/>
    </row>
    <row r="3343" spans="1:9" s="77" customFormat="1">
      <c r="A3343" s="99"/>
      <c r="B3343" s="376"/>
      <c r="C3343" s="626"/>
      <c r="D3343" s="1405"/>
      <c r="E3343" s="376" t="s">
        <v>20</v>
      </c>
      <c r="F3343" s="740">
        <v>4318563</v>
      </c>
      <c r="G3343" s="782"/>
      <c r="H3343" s="948"/>
      <c r="I3343" s="86"/>
    </row>
    <row r="3344" spans="1:9" s="77" customFormat="1">
      <c r="A3344" s="99"/>
      <c r="B3344" s="411"/>
      <c r="C3344" s="626"/>
      <c r="D3344" s="813"/>
      <c r="E3344" s="411" t="s">
        <v>55</v>
      </c>
      <c r="F3344" s="740">
        <v>4485851</v>
      </c>
      <c r="G3344" s="782">
        <v>0</v>
      </c>
      <c r="H3344" s="948"/>
      <c r="I3344" s="86"/>
    </row>
    <row r="3345" spans="1:9" s="77" customFormat="1" ht="26.4">
      <c r="A3345" s="99"/>
      <c r="B3345" s="411"/>
      <c r="C3345" s="624"/>
      <c r="D3345" s="817"/>
      <c r="E3345" s="411" t="s">
        <v>56</v>
      </c>
      <c r="F3345" s="760">
        <v>4485851</v>
      </c>
      <c r="G3345" s="1338">
        <v>0</v>
      </c>
      <c r="H3345" s="948"/>
      <c r="I3345" s="86"/>
    </row>
    <row r="3346" spans="1:9" s="77" customFormat="1" ht="26.4">
      <c r="A3346" s="99"/>
      <c r="B3346" s="411"/>
      <c r="C3346" s="626"/>
      <c r="D3346" s="813"/>
      <c r="E3346" s="411" t="s">
        <v>110</v>
      </c>
      <c r="F3346" s="740">
        <v>4485851</v>
      </c>
      <c r="G3346" s="782"/>
      <c r="H3346" s="948"/>
      <c r="I3346" s="86"/>
    </row>
    <row r="3347" spans="1:9" s="77" customFormat="1">
      <c r="A3347" s="99"/>
      <c r="B3347" s="1363"/>
      <c r="C3347" s="1185"/>
      <c r="D3347" s="816"/>
      <c r="E3347" s="1363" t="s">
        <v>21</v>
      </c>
      <c r="F3347" s="1434">
        <v>1921871</v>
      </c>
      <c r="G3347" s="1403">
        <v>0</v>
      </c>
      <c r="H3347" s="948"/>
      <c r="I3347" s="86"/>
    </row>
    <row r="3348" spans="1:9" s="77" customFormat="1">
      <c r="A3348" s="99"/>
      <c r="B3348" s="1363"/>
      <c r="C3348" s="1185"/>
      <c r="D3348" s="816"/>
      <c r="E3348" s="1363" t="s">
        <v>23</v>
      </c>
      <c r="F3348" s="1434">
        <v>-1921871</v>
      </c>
      <c r="G3348" s="1403"/>
      <c r="H3348" s="948"/>
      <c r="I3348" s="86"/>
    </row>
    <row r="3349" spans="1:9" s="77" customFormat="1">
      <c r="A3349" s="99"/>
      <c r="B3349" s="411"/>
      <c r="C3349" s="1186"/>
      <c r="D3349" s="1404"/>
      <c r="E3349" s="411" t="s">
        <v>312</v>
      </c>
      <c r="F3349" s="1435">
        <v>-3970806</v>
      </c>
      <c r="G3349" s="1431">
        <v>0</v>
      </c>
      <c r="H3349" s="948"/>
      <c r="I3349" s="86"/>
    </row>
    <row r="3350" spans="1:9" s="77" customFormat="1">
      <c r="A3350" s="99"/>
      <c r="B3350" s="411"/>
      <c r="C3350" s="1186"/>
      <c r="D3350" s="1404"/>
      <c r="E3350" s="411" t="s">
        <v>313</v>
      </c>
      <c r="F3350" s="1435">
        <v>-3970806</v>
      </c>
      <c r="G3350" s="1431"/>
      <c r="H3350" s="948"/>
      <c r="I3350" s="86"/>
    </row>
    <row r="3351" spans="1:9" s="77" customFormat="1">
      <c r="A3351" s="99"/>
      <c r="B3351" s="411"/>
      <c r="C3351" s="1186"/>
      <c r="D3351" s="1404"/>
      <c r="E3351" s="411" t="s">
        <v>119</v>
      </c>
      <c r="F3351" s="1435">
        <v>2048935</v>
      </c>
      <c r="G3351" s="1431">
        <v>0</v>
      </c>
      <c r="H3351" s="948"/>
      <c r="I3351" s="86"/>
    </row>
    <row r="3352" spans="1:9" s="77" customFormat="1" ht="13.8" thickBot="1">
      <c r="A3352" s="99"/>
      <c r="B3352" s="412"/>
      <c r="C3352" s="1410"/>
      <c r="D3352" s="1411"/>
      <c r="E3352" s="412" t="s">
        <v>314</v>
      </c>
      <c r="F3352" s="1436">
        <v>2048935</v>
      </c>
      <c r="G3352" s="1433"/>
      <c r="H3352" s="948"/>
      <c r="I3352" s="86"/>
    </row>
    <row r="3353" spans="1:9" s="77" customFormat="1">
      <c r="A3353" s="99"/>
      <c r="B3353" s="635" t="s">
        <v>189</v>
      </c>
      <c r="C3353" s="636"/>
      <c r="D3353" s="637"/>
      <c r="E3353" s="635" t="s">
        <v>189</v>
      </c>
      <c r="F3353" s="1895"/>
      <c r="G3353" s="1336"/>
      <c r="H3353" s="948"/>
      <c r="I3353" s="86"/>
    </row>
    <row r="3354" spans="1:9" s="77" customFormat="1">
      <c r="A3354" s="99"/>
      <c r="B3354" s="1348" t="s">
        <v>4</v>
      </c>
      <c r="C3354" s="650">
        <v>39840411</v>
      </c>
      <c r="D3354" s="1338">
        <f t="shared" ref="D3354:D3359" si="45">D3355</f>
        <v>-49609</v>
      </c>
      <c r="E3354" s="375" t="s">
        <v>4</v>
      </c>
      <c r="F3354" s="1434">
        <v>221215200</v>
      </c>
      <c r="G3354" s="1403">
        <v>49609</v>
      </c>
      <c r="H3354" s="948"/>
      <c r="I3354" s="86"/>
    </row>
    <row r="3355" spans="1:9" s="77" customFormat="1">
      <c r="A3355" s="99"/>
      <c r="B3355" s="376" t="s">
        <v>10</v>
      </c>
      <c r="C3355" s="651">
        <v>39840411</v>
      </c>
      <c r="D3355" s="782">
        <f t="shared" si="45"/>
        <v>-49609</v>
      </c>
      <c r="E3355" s="376" t="s">
        <v>5</v>
      </c>
      <c r="F3355" s="1435">
        <v>7518069</v>
      </c>
      <c r="G3355" s="1431"/>
      <c r="H3355" s="948"/>
      <c r="I3355" s="86"/>
    </row>
    <row r="3356" spans="1:9" s="77" customFormat="1">
      <c r="A3356" s="99"/>
      <c r="B3356" s="376" t="s">
        <v>11</v>
      </c>
      <c r="C3356" s="651">
        <v>39840411</v>
      </c>
      <c r="D3356" s="782">
        <f t="shared" si="45"/>
        <v>-49609</v>
      </c>
      <c r="E3356" s="376" t="s">
        <v>10</v>
      </c>
      <c r="F3356" s="740">
        <v>213697131</v>
      </c>
      <c r="G3356" s="782">
        <v>49609</v>
      </c>
      <c r="H3356" s="948"/>
      <c r="I3356" s="86"/>
    </row>
    <row r="3357" spans="1:9" s="77" customFormat="1">
      <c r="A3357" s="99"/>
      <c r="B3357" s="1348" t="s">
        <v>28</v>
      </c>
      <c r="C3357" s="650">
        <v>39840411</v>
      </c>
      <c r="D3357" s="1338">
        <f t="shared" si="45"/>
        <v>-49609</v>
      </c>
      <c r="E3357" s="376" t="s">
        <v>11</v>
      </c>
      <c r="F3357" s="740">
        <v>213697131</v>
      </c>
      <c r="G3357" s="782">
        <v>49609</v>
      </c>
      <c r="H3357" s="948"/>
      <c r="I3357" s="86"/>
    </row>
    <row r="3358" spans="1:9" s="77" customFormat="1">
      <c r="A3358" s="99"/>
      <c r="B3358" s="404" t="s">
        <v>2</v>
      </c>
      <c r="C3358" s="651">
        <v>39840411</v>
      </c>
      <c r="D3358" s="782">
        <f t="shared" si="45"/>
        <v>-49609</v>
      </c>
      <c r="E3358" s="375" t="s">
        <v>1</v>
      </c>
      <c r="F3358" s="760">
        <v>219020652</v>
      </c>
      <c r="G3358" s="1338">
        <v>49609</v>
      </c>
      <c r="H3358" s="948"/>
      <c r="I3358" s="86"/>
    </row>
    <row r="3359" spans="1:9" s="77" customFormat="1">
      <c r="A3359" s="99"/>
      <c r="B3359" s="405" t="s">
        <v>16</v>
      </c>
      <c r="C3359" s="651">
        <v>39840411</v>
      </c>
      <c r="D3359" s="782">
        <f t="shared" si="45"/>
        <v>-49609</v>
      </c>
      <c r="E3359" s="376" t="s">
        <v>2</v>
      </c>
      <c r="F3359" s="740">
        <v>213320418</v>
      </c>
      <c r="G3359" s="782">
        <v>49609</v>
      </c>
      <c r="H3359" s="948"/>
      <c r="I3359" s="86"/>
    </row>
    <row r="3360" spans="1:9" s="77" customFormat="1">
      <c r="A3360" s="99"/>
      <c r="B3360" s="406" t="s">
        <v>17</v>
      </c>
      <c r="C3360" s="651">
        <v>39840411</v>
      </c>
      <c r="D3360" s="782">
        <v>-49609</v>
      </c>
      <c r="E3360" s="376" t="s">
        <v>12</v>
      </c>
      <c r="F3360" s="740">
        <v>73778405</v>
      </c>
      <c r="G3360" s="782">
        <v>49609</v>
      </c>
      <c r="H3360" s="948"/>
      <c r="I3360" s="86"/>
    </row>
    <row r="3361" spans="1:9" s="77" customFormat="1">
      <c r="A3361" s="99"/>
      <c r="B3361" s="376"/>
      <c r="C3361" s="626"/>
      <c r="D3361" s="1405"/>
      <c r="E3361" s="376" t="s">
        <v>13</v>
      </c>
      <c r="F3361" s="740">
        <v>50121470</v>
      </c>
      <c r="G3361" s="782">
        <v>49609</v>
      </c>
      <c r="H3361" s="948"/>
      <c r="I3361" s="86"/>
    </row>
    <row r="3362" spans="1:9" s="77" customFormat="1">
      <c r="A3362" s="99"/>
      <c r="B3362" s="376"/>
      <c r="C3362" s="626"/>
      <c r="D3362" s="1405"/>
      <c r="E3362" s="376" t="s">
        <v>35</v>
      </c>
      <c r="F3362" s="740">
        <v>40453669</v>
      </c>
      <c r="G3362" s="782">
        <v>40140</v>
      </c>
      <c r="H3362" s="948"/>
      <c r="I3362" s="86"/>
    </row>
    <row r="3363" spans="1:9" s="77" customFormat="1">
      <c r="A3363" s="99"/>
      <c r="B3363" s="376"/>
      <c r="C3363" s="626"/>
      <c r="D3363" s="1405"/>
      <c r="E3363" s="376" t="s">
        <v>15</v>
      </c>
      <c r="F3363" s="740">
        <v>23656935</v>
      </c>
      <c r="G3363" s="782"/>
      <c r="H3363" s="948"/>
      <c r="I3363" s="86"/>
    </row>
    <row r="3364" spans="1:9" s="77" customFormat="1">
      <c r="A3364" s="99"/>
      <c r="B3364" s="376"/>
      <c r="C3364" s="626"/>
      <c r="D3364" s="1405"/>
      <c r="E3364" s="376" t="s">
        <v>117</v>
      </c>
      <c r="F3364" s="740">
        <v>2001678</v>
      </c>
      <c r="G3364" s="782"/>
      <c r="H3364" s="948"/>
      <c r="I3364" s="86"/>
    </row>
    <row r="3365" spans="1:9" s="77" customFormat="1">
      <c r="A3365" s="99"/>
      <c r="B3365" s="376"/>
      <c r="C3365" s="626"/>
      <c r="D3365" s="813"/>
      <c r="E3365" s="376" t="s">
        <v>16</v>
      </c>
      <c r="F3365" s="740">
        <v>30774454</v>
      </c>
      <c r="G3365" s="782">
        <v>0</v>
      </c>
      <c r="H3365" s="948"/>
      <c r="I3365" s="86"/>
    </row>
    <row r="3366" spans="1:9" s="77" customFormat="1">
      <c r="A3366" s="99"/>
      <c r="B3366" s="376"/>
      <c r="C3366" s="654"/>
      <c r="D3366" s="1406"/>
      <c r="E3366" s="376" t="s">
        <v>17</v>
      </c>
      <c r="F3366" s="722">
        <v>27096397</v>
      </c>
      <c r="G3366" s="776"/>
      <c r="H3366" s="948"/>
      <c r="I3366" s="86"/>
    </row>
    <row r="3367" spans="1:9" s="77" customFormat="1">
      <c r="A3367" s="99"/>
      <c r="B3367" s="376"/>
      <c r="C3367" s="626"/>
      <c r="D3367" s="1405"/>
      <c r="E3367" s="376" t="s">
        <v>93</v>
      </c>
      <c r="F3367" s="740">
        <v>3678057</v>
      </c>
      <c r="G3367" s="782"/>
      <c r="H3367" s="948"/>
      <c r="I3367" s="86"/>
    </row>
    <row r="3368" spans="1:9" s="77" customFormat="1" ht="26.4">
      <c r="A3368" s="99"/>
      <c r="B3368" s="376"/>
      <c r="C3368" s="626"/>
      <c r="D3368" s="813"/>
      <c r="E3368" s="376" t="s">
        <v>115</v>
      </c>
      <c r="F3368" s="740">
        <v>180177</v>
      </c>
      <c r="G3368" s="782">
        <v>0</v>
      </c>
      <c r="H3368" s="948"/>
      <c r="I3368" s="86"/>
    </row>
    <row r="3369" spans="1:9" s="77" customFormat="1">
      <c r="A3369" s="99"/>
      <c r="B3369" s="1360"/>
      <c r="C3369" s="626"/>
      <c r="D3369" s="1405"/>
      <c r="E3369" s="1360" t="s">
        <v>38</v>
      </c>
      <c r="F3369" s="740">
        <v>180177</v>
      </c>
      <c r="G3369" s="782"/>
      <c r="H3369" s="948"/>
      <c r="I3369" s="86"/>
    </row>
    <row r="3370" spans="1:9" s="77" customFormat="1">
      <c r="A3370" s="99"/>
      <c r="B3370" s="376"/>
      <c r="C3370" s="626"/>
      <c r="D3370" s="813"/>
      <c r="E3370" s="376" t="s">
        <v>19</v>
      </c>
      <c r="F3370" s="740">
        <v>106585704</v>
      </c>
      <c r="G3370" s="782">
        <v>0</v>
      </c>
      <c r="H3370" s="948"/>
      <c r="I3370" s="86"/>
    </row>
    <row r="3371" spans="1:9" s="77" customFormat="1" ht="26.4">
      <c r="A3371" s="99"/>
      <c r="B3371" s="411"/>
      <c r="C3371" s="626"/>
      <c r="D3371" s="813"/>
      <c r="E3371" s="411" t="s">
        <v>51</v>
      </c>
      <c r="F3371" s="740">
        <v>106585704</v>
      </c>
      <c r="G3371" s="782">
        <v>0</v>
      </c>
      <c r="H3371" s="948"/>
      <c r="I3371" s="86"/>
    </row>
    <row r="3372" spans="1:9" s="77" customFormat="1" ht="26.4">
      <c r="A3372" s="99"/>
      <c r="B3372" s="411"/>
      <c r="C3372" s="626"/>
      <c r="D3372" s="1408"/>
      <c r="E3372" s="411" t="s">
        <v>52</v>
      </c>
      <c r="F3372" s="740">
        <v>19937618</v>
      </c>
      <c r="G3372" s="1432"/>
      <c r="H3372" s="948"/>
      <c r="I3372" s="86"/>
    </row>
    <row r="3373" spans="1:9" s="77" customFormat="1" ht="39.6">
      <c r="A3373" s="99"/>
      <c r="B3373" s="411"/>
      <c r="C3373" s="626"/>
      <c r="D3373" s="1408"/>
      <c r="E3373" s="411" t="s">
        <v>191</v>
      </c>
      <c r="F3373" s="740">
        <v>86648086</v>
      </c>
      <c r="G3373" s="1432"/>
      <c r="H3373" s="948"/>
      <c r="I3373" s="86"/>
    </row>
    <row r="3374" spans="1:9" s="77" customFormat="1">
      <c r="A3374" s="99"/>
      <c r="B3374" s="376"/>
      <c r="C3374" s="626"/>
      <c r="D3374" s="813"/>
      <c r="E3374" s="376" t="s">
        <v>3</v>
      </c>
      <c r="F3374" s="740">
        <v>5700234</v>
      </c>
      <c r="G3374" s="782">
        <v>0</v>
      </c>
      <c r="H3374" s="948"/>
      <c r="I3374" s="86"/>
    </row>
    <row r="3375" spans="1:9" s="77" customFormat="1">
      <c r="A3375" s="99"/>
      <c r="B3375" s="376"/>
      <c r="C3375" s="626"/>
      <c r="D3375" s="1405"/>
      <c r="E3375" s="376" t="s">
        <v>20</v>
      </c>
      <c r="F3375" s="740">
        <v>1214383</v>
      </c>
      <c r="G3375" s="782"/>
      <c r="H3375" s="948"/>
      <c r="I3375" s="86"/>
    </row>
    <row r="3376" spans="1:9" s="77" customFormat="1">
      <c r="A3376" s="99"/>
      <c r="B3376" s="411"/>
      <c r="C3376" s="626"/>
      <c r="D3376" s="813"/>
      <c r="E3376" s="411" t="s">
        <v>55</v>
      </c>
      <c r="F3376" s="740">
        <v>4485851</v>
      </c>
      <c r="G3376" s="782">
        <v>0</v>
      </c>
      <c r="H3376" s="948"/>
      <c r="I3376" s="86"/>
    </row>
    <row r="3377" spans="1:9" s="77" customFormat="1" ht="26.4">
      <c r="A3377" s="99"/>
      <c r="B3377" s="411"/>
      <c r="C3377" s="626"/>
      <c r="D3377" s="813"/>
      <c r="E3377" s="411" t="s">
        <v>56</v>
      </c>
      <c r="F3377" s="740">
        <v>4485851</v>
      </c>
      <c r="G3377" s="782">
        <v>0</v>
      </c>
      <c r="H3377" s="948"/>
      <c r="I3377" s="86"/>
    </row>
    <row r="3378" spans="1:9" s="77" customFormat="1" ht="26.4">
      <c r="A3378" s="99"/>
      <c r="B3378" s="411"/>
      <c r="C3378" s="626"/>
      <c r="D3378" s="813"/>
      <c r="E3378" s="411" t="s">
        <v>110</v>
      </c>
      <c r="F3378" s="740">
        <v>4485851</v>
      </c>
      <c r="G3378" s="782"/>
      <c r="H3378" s="948"/>
      <c r="I3378" s="86"/>
    </row>
    <row r="3379" spans="1:9" s="77" customFormat="1">
      <c r="A3379" s="99"/>
      <c r="B3379" s="1363"/>
      <c r="C3379" s="1186"/>
      <c r="D3379" s="1404"/>
      <c r="E3379" s="1363" t="s">
        <v>21</v>
      </c>
      <c r="F3379" s="1435">
        <v>2194548</v>
      </c>
      <c r="G3379" s="1431">
        <v>0</v>
      </c>
      <c r="H3379" s="948"/>
      <c r="I3379" s="86"/>
    </row>
    <row r="3380" spans="1:9" s="77" customFormat="1">
      <c r="A3380" s="99"/>
      <c r="B3380" s="1363"/>
      <c r="C3380" s="1186"/>
      <c r="D3380" s="1404"/>
      <c r="E3380" s="1363" t="s">
        <v>23</v>
      </c>
      <c r="F3380" s="1435">
        <v>-2194548</v>
      </c>
      <c r="G3380" s="1431"/>
      <c r="H3380" s="948"/>
      <c r="I3380" s="86"/>
    </row>
    <row r="3381" spans="1:9" s="77" customFormat="1">
      <c r="A3381" s="99"/>
      <c r="B3381" s="411"/>
      <c r="C3381" s="1186"/>
      <c r="D3381" s="1404"/>
      <c r="E3381" s="411" t="s">
        <v>312</v>
      </c>
      <c r="F3381" s="1435">
        <v>-4243483</v>
      </c>
      <c r="G3381" s="1431">
        <v>0</v>
      </c>
      <c r="H3381" s="948"/>
      <c r="I3381" s="86"/>
    </row>
    <row r="3382" spans="1:9" s="77" customFormat="1">
      <c r="A3382" s="99"/>
      <c r="B3382" s="411"/>
      <c r="C3382" s="1186"/>
      <c r="D3382" s="1404"/>
      <c r="E3382" s="411" t="s">
        <v>313</v>
      </c>
      <c r="F3382" s="1435">
        <v>-4243483</v>
      </c>
      <c r="G3382" s="1431"/>
      <c r="H3382" s="948"/>
      <c r="I3382" s="86"/>
    </row>
    <row r="3383" spans="1:9" s="77" customFormat="1">
      <c r="A3383" s="99"/>
      <c r="B3383" s="411"/>
      <c r="C3383" s="1186"/>
      <c r="D3383" s="1404"/>
      <c r="E3383" s="411" t="s">
        <v>119</v>
      </c>
      <c r="F3383" s="1435">
        <v>2048935</v>
      </c>
      <c r="G3383" s="1431">
        <v>0</v>
      </c>
      <c r="H3383" s="948"/>
      <c r="I3383" s="86"/>
    </row>
    <row r="3384" spans="1:9" s="77" customFormat="1" ht="13.8" thickBot="1">
      <c r="A3384" s="99"/>
      <c r="B3384" s="412"/>
      <c r="C3384" s="1410"/>
      <c r="D3384" s="1411"/>
      <c r="E3384" s="412" t="s">
        <v>314</v>
      </c>
      <c r="F3384" s="1436">
        <v>2048935</v>
      </c>
      <c r="G3384" s="1433"/>
      <c r="H3384" s="948"/>
      <c r="I3384" s="86"/>
    </row>
    <row r="3385" spans="1:9" s="77" customFormat="1" ht="48.75" customHeight="1" thickBot="1">
      <c r="A3385" s="99"/>
      <c r="B3385" s="3772" t="s">
        <v>514</v>
      </c>
      <c r="C3385" s="3773"/>
      <c r="D3385" s="3773"/>
      <c r="E3385" s="3773"/>
      <c r="F3385" s="3773"/>
      <c r="G3385" s="3774"/>
      <c r="H3385" s="948"/>
      <c r="I3385" s="86"/>
    </row>
    <row r="3386" spans="1:9" s="77" customFormat="1">
      <c r="A3386" s="99"/>
      <c r="B3386" s="84"/>
      <c r="C3386" s="85"/>
      <c r="D3386" s="85"/>
      <c r="F3386" s="121"/>
      <c r="G3386" s="121"/>
      <c r="H3386" s="948"/>
      <c r="I3386" s="86"/>
    </row>
    <row r="3387" spans="1:9" s="77" customFormat="1">
      <c r="A3387" s="99"/>
      <c r="B3387" s="488" t="s">
        <v>187</v>
      </c>
      <c r="C3387" s="85"/>
      <c r="D3387" s="85"/>
      <c r="F3387" s="121"/>
      <c r="G3387" s="121"/>
      <c r="H3387" s="948"/>
      <c r="I3387" s="86"/>
    </row>
    <row r="3388" spans="1:9" s="77" customFormat="1" ht="13.8" thickBot="1">
      <c r="A3388" s="99"/>
      <c r="B3388" s="84"/>
      <c r="C3388" s="85"/>
      <c r="D3388" s="85"/>
      <c r="F3388" s="121"/>
      <c r="G3388" s="121"/>
      <c r="H3388" s="948"/>
      <c r="I3388" s="86"/>
    </row>
    <row r="3389" spans="1:9" s="77" customFormat="1" ht="26.4">
      <c r="A3389" s="547">
        <f>A3266+1</f>
        <v>109</v>
      </c>
      <c r="B3389" s="458" t="s">
        <v>29</v>
      </c>
      <c r="C3389" s="90"/>
      <c r="D3389" s="627"/>
      <c r="E3389" s="1437" t="s">
        <v>395</v>
      </c>
      <c r="F3389" s="91"/>
      <c r="G3389" s="1331"/>
      <c r="H3389" s="75" t="s">
        <v>33</v>
      </c>
      <c r="I3389" s="86"/>
    </row>
    <row r="3390" spans="1:9" s="77" customFormat="1">
      <c r="A3390" s="99"/>
      <c r="B3390" s="616" t="s">
        <v>22</v>
      </c>
      <c r="C3390" s="617"/>
      <c r="D3390" s="620"/>
      <c r="E3390" s="619" t="s">
        <v>22</v>
      </c>
      <c r="F3390" s="1332"/>
      <c r="G3390" s="1333"/>
      <c r="H3390" s="948"/>
      <c r="I3390" s="86"/>
    </row>
    <row r="3391" spans="1:9" s="77" customFormat="1" ht="39.6">
      <c r="A3391" s="99"/>
      <c r="B3391" s="1334" t="s">
        <v>255</v>
      </c>
      <c r="C3391" s="636"/>
      <c r="D3391" s="637"/>
      <c r="E3391" s="1901" t="s">
        <v>419</v>
      </c>
      <c r="F3391" s="1335"/>
      <c r="G3391" s="1336"/>
      <c r="H3391" s="948"/>
      <c r="I3391" s="86"/>
    </row>
    <row r="3392" spans="1:9" s="77" customFormat="1">
      <c r="A3392" s="99"/>
      <c r="B3392" s="1013" t="s">
        <v>4</v>
      </c>
      <c r="C3392" s="675">
        <v>35571795</v>
      </c>
      <c r="D3392" s="1337">
        <f t="shared" ref="D3392:D3397" si="46">D3393</f>
        <v>-120318</v>
      </c>
      <c r="E3392" s="1013" t="s">
        <v>4</v>
      </c>
      <c r="F3392" s="760">
        <v>6491316</v>
      </c>
      <c r="G3392" s="1338">
        <v>120318</v>
      </c>
      <c r="H3392" s="948"/>
      <c r="I3392" s="86"/>
    </row>
    <row r="3393" spans="1:9" s="77" customFormat="1">
      <c r="A3393" s="99"/>
      <c r="B3393" s="1339" t="s">
        <v>10</v>
      </c>
      <c r="C3393" s="676">
        <v>35571795</v>
      </c>
      <c r="D3393" s="652">
        <f t="shared" si="46"/>
        <v>-120318</v>
      </c>
      <c r="E3393" s="1440" t="s">
        <v>10</v>
      </c>
      <c r="F3393" s="740">
        <v>6491316</v>
      </c>
      <c r="G3393" s="782">
        <v>120318</v>
      </c>
      <c r="H3393" s="948"/>
      <c r="I3393" s="86"/>
    </row>
    <row r="3394" spans="1:9" s="77" customFormat="1">
      <c r="A3394" s="99"/>
      <c r="B3394" s="100" t="s">
        <v>397</v>
      </c>
      <c r="C3394" s="676">
        <v>35571795</v>
      </c>
      <c r="D3394" s="652">
        <f t="shared" si="46"/>
        <v>-120318</v>
      </c>
      <c r="E3394" s="1441" t="s">
        <v>397</v>
      </c>
      <c r="F3394" s="740">
        <v>6491316</v>
      </c>
      <c r="G3394" s="782">
        <v>120318</v>
      </c>
      <c r="H3394" s="948"/>
      <c r="I3394" s="86"/>
    </row>
    <row r="3395" spans="1:9" s="77" customFormat="1">
      <c r="A3395" s="99"/>
      <c r="B3395" s="1013" t="s">
        <v>28</v>
      </c>
      <c r="C3395" s="675">
        <v>35571795</v>
      </c>
      <c r="D3395" s="1337">
        <f t="shared" si="46"/>
        <v>-120318</v>
      </c>
      <c r="E3395" s="1442" t="s">
        <v>1</v>
      </c>
      <c r="F3395" s="760">
        <v>6491316</v>
      </c>
      <c r="G3395" s="1338">
        <v>120318</v>
      </c>
      <c r="H3395" s="948"/>
      <c r="I3395" s="86"/>
    </row>
    <row r="3396" spans="1:9" s="77" customFormat="1">
      <c r="A3396" s="99"/>
      <c r="B3396" s="1016" t="s">
        <v>2</v>
      </c>
      <c r="C3396" s="676">
        <v>35571795</v>
      </c>
      <c r="D3396" s="652">
        <f t="shared" si="46"/>
        <v>-120318</v>
      </c>
      <c r="E3396" s="1450" t="s">
        <v>2</v>
      </c>
      <c r="F3396" s="740">
        <v>6491316</v>
      </c>
      <c r="G3396" s="782">
        <v>120318</v>
      </c>
      <c r="H3396" s="948"/>
      <c r="I3396" s="86"/>
    </row>
    <row r="3397" spans="1:9" s="77" customFormat="1">
      <c r="A3397" s="99"/>
      <c r="B3397" s="1020" t="s">
        <v>16</v>
      </c>
      <c r="C3397" s="676">
        <v>35571795</v>
      </c>
      <c r="D3397" s="652">
        <f t="shared" si="46"/>
        <v>-120318</v>
      </c>
      <c r="E3397" s="1450" t="s">
        <v>16</v>
      </c>
      <c r="F3397" s="740">
        <v>95332</v>
      </c>
      <c r="G3397" s="782"/>
      <c r="H3397" s="948"/>
      <c r="I3397" s="86"/>
    </row>
    <row r="3398" spans="1:9" s="77" customFormat="1">
      <c r="A3398" s="99"/>
      <c r="B3398" s="1022" t="s">
        <v>17</v>
      </c>
      <c r="C3398" s="676">
        <v>35571795</v>
      </c>
      <c r="D3398" s="652">
        <v>-120318</v>
      </c>
      <c r="E3398" s="1123" t="s">
        <v>17</v>
      </c>
      <c r="F3398" s="740">
        <v>95332</v>
      </c>
      <c r="G3398" s="782"/>
      <c r="H3398" s="948"/>
      <c r="I3398" s="86"/>
    </row>
    <row r="3399" spans="1:9" s="77" customFormat="1">
      <c r="A3399" s="99"/>
      <c r="B3399" s="411"/>
      <c r="C3399" s="1454"/>
      <c r="D3399" s="1405"/>
      <c r="E3399" s="1123" t="s">
        <v>19</v>
      </c>
      <c r="F3399" s="740">
        <v>6395984</v>
      </c>
      <c r="G3399" s="782">
        <v>120318</v>
      </c>
      <c r="H3399" s="948"/>
      <c r="I3399" s="86"/>
    </row>
    <row r="3400" spans="1:9" s="77" customFormat="1" ht="26.4">
      <c r="A3400" s="99"/>
      <c r="B3400" s="1358"/>
      <c r="C3400" s="1301"/>
      <c r="D3400" s="1359"/>
      <c r="E3400" s="1894" t="s">
        <v>51</v>
      </c>
      <c r="F3400" s="740">
        <v>6395984</v>
      </c>
      <c r="G3400" s="782">
        <v>120318</v>
      </c>
      <c r="H3400" s="948"/>
      <c r="I3400" s="86"/>
    </row>
    <row r="3401" spans="1:9" s="77" customFormat="1" ht="27" thickBot="1">
      <c r="A3401" s="99"/>
      <c r="B3401" s="1373"/>
      <c r="C3401" s="1374"/>
      <c r="D3401" s="1375"/>
      <c r="E3401" s="1902" t="s">
        <v>52</v>
      </c>
      <c r="F3401" s="483">
        <v>6395984</v>
      </c>
      <c r="G3401" s="1343">
        <v>120318</v>
      </c>
      <c r="H3401" s="948"/>
      <c r="I3401" s="86"/>
    </row>
    <row r="3402" spans="1:9" s="77" customFormat="1" ht="42" customHeight="1" thickBot="1">
      <c r="A3402" s="99"/>
      <c r="B3402" s="3772" t="s">
        <v>515</v>
      </c>
      <c r="C3402" s="3773"/>
      <c r="D3402" s="3773"/>
      <c r="E3402" s="3773"/>
      <c r="F3402" s="3773"/>
      <c r="G3402" s="3774"/>
      <c r="H3402" s="948"/>
      <c r="I3402" s="86"/>
    </row>
    <row r="3403" spans="1:9" s="77" customFormat="1">
      <c r="A3403" s="99"/>
      <c r="B3403" s="84"/>
      <c r="C3403" s="85"/>
      <c r="D3403" s="85"/>
      <c r="F3403" s="121"/>
      <c r="G3403" s="121"/>
      <c r="H3403" s="948"/>
      <c r="I3403" s="86"/>
    </row>
    <row r="3404" spans="1:9" s="77" customFormat="1">
      <c r="A3404" s="99"/>
      <c r="B3404" s="3775" t="s">
        <v>399</v>
      </c>
      <c r="C3404" s="3775"/>
      <c r="D3404" s="3775"/>
      <c r="F3404" s="121"/>
      <c r="G3404" s="121"/>
      <c r="H3404" s="948"/>
      <c r="I3404" s="86"/>
    </row>
    <row r="3405" spans="1:9" s="77" customFormat="1" ht="13.8" thickBot="1">
      <c r="A3405" s="99"/>
      <c r="B3405" s="84"/>
      <c r="C3405" s="85"/>
      <c r="D3405" s="85"/>
      <c r="F3405" s="121"/>
      <c r="G3405" s="121"/>
      <c r="H3405" s="948"/>
      <c r="I3405" s="86"/>
    </row>
    <row r="3406" spans="1:9" s="77" customFormat="1" ht="26.4">
      <c r="A3406" s="99">
        <f>A3389</f>
        <v>109</v>
      </c>
      <c r="B3406" s="458" t="s">
        <v>29</v>
      </c>
      <c r="C3406" s="90"/>
      <c r="D3406" s="627"/>
      <c r="E3406" s="1330" t="s">
        <v>395</v>
      </c>
      <c r="F3406" s="91"/>
      <c r="G3406" s="1331"/>
      <c r="H3406" s="75" t="s">
        <v>33</v>
      </c>
      <c r="I3406" s="86"/>
    </row>
    <row r="3407" spans="1:9" s="77" customFormat="1">
      <c r="A3407" s="99"/>
      <c r="B3407" s="288" t="s">
        <v>82</v>
      </c>
      <c r="C3407" s="225"/>
      <c r="D3407" s="620"/>
      <c r="E3407" s="616" t="s">
        <v>82</v>
      </c>
      <c r="F3407" s="1332"/>
      <c r="G3407" s="1333"/>
      <c r="H3407" s="948"/>
      <c r="I3407" s="86"/>
    </row>
    <row r="3408" spans="1:9" s="77" customFormat="1">
      <c r="A3408" s="99"/>
      <c r="B3408" s="1900" t="s">
        <v>83</v>
      </c>
      <c r="C3408" s="960"/>
      <c r="D3408" s="620"/>
      <c r="E3408" s="316" t="s">
        <v>128</v>
      </c>
      <c r="F3408" s="1332"/>
      <c r="G3408" s="1333"/>
      <c r="H3408" s="948"/>
      <c r="I3408" s="86"/>
    </row>
    <row r="3409" spans="1:9" s="77" customFormat="1">
      <c r="A3409" s="99"/>
      <c r="B3409" s="1334" t="s">
        <v>87</v>
      </c>
      <c r="C3409" s="1880"/>
      <c r="D3409" s="1881" t="s">
        <v>400</v>
      </c>
      <c r="E3409" s="635" t="s">
        <v>87</v>
      </c>
      <c r="F3409" s="1335"/>
      <c r="G3409" s="1336"/>
      <c r="H3409" s="948"/>
      <c r="I3409" s="86"/>
    </row>
    <row r="3410" spans="1:9" s="77" customFormat="1">
      <c r="A3410" s="99"/>
      <c r="B3410" s="1348" t="s">
        <v>4</v>
      </c>
      <c r="C3410" s="650">
        <v>40422101</v>
      </c>
      <c r="D3410" s="1338">
        <f>D3411</f>
        <v>-120318</v>
      </c>
      <c r="E3410" s="375" t="s">
        <v>4</v>
      </c>
      <c r="F3410" s="706">
        <v>226659500</v>
      </c>
      <c r="G3410" s="707">
        <v>120318</v>
      </c>
      <c r="H3410" s="948"/>
      <c r="I3410" s="86"/>
    </row>
    <row r="3411" spans="1:9" s="77" customFormat="1">
      <c r="A3411" s="99"/>
      <c r="B3411" s="376" t="s">
        <v>10</v>
      </c>
      <c r="C3411" s="651">
        <v>40422101</v>
      </c>
      <c r="D3411" s="655">
        <f>D3412</f>
        <v>-120318</v>
      </c>
      <c r="E3411" s="376" t="s">
        <v>5</v>
      </c>
      <c r="F3411" s="955">
        <v>7535144</v>
      </c>
      <c r="G3411" s="908"/>
      <c r="H3411" s="948"/>
      <c r="I3411" s="86"/>
    </row>
    <row r="3412" spans="1:9" s="77" customFormat="1">
      <c r="A3412" s="99"/>
      <c r="B3412" s="376" t="s">
        <v>11</v>
      </c>
      <c r="C3412" s="651">
        <v>40422101</v>
      </c>
      <c r="D3412" s="655">
        <f>D3413</f>
        <v>-120318</v>
      </c>
      <c r="E3412" s="376" t="s">
        <v>10</v>
      </c>
      <c r="F3412" s="731">
        <v>219124356</v>
      </c>
      <c r="G3412" s="780">
        <v>120318</v>
      </c>
      <c r="H3412" s="948"/>
      <c r="I3412" s="86"/>
    </row>
    <row r="3413" spans="1:9" s="77" customFormat="1">
      <c r="A3413" s="99"/>
      <c r="B3413" s="1348" t="s">
        <v>28</v>
      </c>
      <c r="C3413" s="650">
        <v>40422101</v>
      </c>
      <c r="D3413" s="1349">
        <f>D3414</f>
        <v>-120318</v>
      </c>
      <c r="E3413" s="376" t="s">
        <v>11</v>
      </c>
      <c r="F3413" s="733">
        <v>219124356</v>
      </c>
      <c r="G3413" s="780">
        <v>120318</v>
      </c>
      <c r="H3413" s="948"/>
      <c r="I3413" s="86"/>
    </row>
    <row r="3414" spans="1:9" s="77" customFormat="1">
      <c r="A3414" s="99"/>
      <c r="B3414" s="404" t="s">
        <v>2</v>
      </c>
      <c r="C3414" s="651">
        <v>40422101</v>
      </c>
      <c r="D3414" s="655">
        <f>D3415+D3417</f>
        <v>-120318</v>
      </c>
      <c r="E3414" s="375" t="s">
        <v>1</v>
      </c>
      <c r="F3414" s="731">
        <v>224960511</v>
      </c>
      <c r="G3414" s="781">
        <v>120318</v>
      </c>
      <c r="H3414" s="948"/>
      <c r="I3414" s="86"/>
    </row>
    <row r="3415" spans="1:9" s="77" customFormat="1">
      <c r="A3415" s="99"/>
      <c r="B3415" s="405" t="s">
        <v>16</v>
      </c>
      <c r="C3415" s="651">
        <v>40422101</v>
      </c>
      <c r="D3415" s="632">
        <f>D3416</f>
        <v>-120318</v>
      </c>
      <c r="E3415" s="376" t="s">
        <v>2</v>
      </c>
      <c r="F3415" s="733">
        <v>214210663</v>
      </c>
      <c r="G3415" s="780">
        <v>120318</v>
      </c>
      <c r="H3415" s="948"/>
      <c r="I3415" s="86"/>
    </row>
    <row r="3416" spans="1:9" s="77" customFormat="1">
      <c r="A3416" s="99"/>
      <c r="B3416" s="406" t="s">
        <v>17</v>
      </c>
      <c r="C3416" s="651">
        <v>40422101</v>
      </c>
      <c r="D3416" s="632">
        <v>-120318</v>
      </c>
      <c r="E3416" s="376" t="s">
        <v>12</v>
      </c>
      <c r="F3416" s="733">
        <v>74338395</v>
      </c>
      <c r="G3416" s="780">
        <v>0</v>
      </c>
      <c r="H3416" s="948"/>
      <c r="I3416" s="86"/>
    </row>
    <row r="3417" spans="1:9" s="77" customFormat="1">
      <c r="A3417" s="99"/>
      <c r="B3417" s="376"/>
      <c r="C3417" s="626"/>
      <c r="D3417" s="1405"/>
      <c r="E3417" s="376" t="s">
        <v>13</v>
      </c>
      <c r="F3417" s="733">
        <v>50236637</v>
      </c>
      <c r="G3417" s="1350"/>
      <c r="H3417" s="948"/>
      <c r="I3417" s="86"/>
    </row>
    <row r="3418" spans="1:9" s="77" customFormat="1">
      <c r="A3418" s="99"/>
      <c r="B3418" s="376"/>
      <c r="C3418" s="626"/>
      <c r="D3418" s="1405"/>
      <c r="E3418" s="376" t="s">
        <v>35</v>
      </c>
      <c r="F3418" s="733">
        <v>40432663</v>
      </c>
      <c r="G3418" s="1350"/>
      <c r="H3418" s="948"/>
      <c r="I3418" s="86"/>
    </row>
    <row r="3419" spans="1:9" s="77" customFormat="1">
      <c r="A3419" s="99"/>
      <c r="B3419" s="376"/>
      <c r="C3419" s="626"/>
      <c r="D3419" s="1405"/>
      <c r="E3419" s="376" t="s">
        <v>15</v>
      </c>
      <c r="F3419" s="733">
        <v>24101758</v>
      </c>
      <c r="G3419" s="1350"/>
      <c r="H3419" s="948"/>
      <c r="I3419" s="86"/>
    </row>
    <row r="3420" spans="1:9" s="77" customFormat="1">
      <c r="A3420" s="99"/>
      <c r="B3420" s="376"/>
      <c r="C3420" s="626"/>
      <c r="D3420" s="1405"/>
      <c r="E3420" s="376" t="s">
        <v>117</v>
      </c>
      <c r="F3420" s="733">
        <v>1481144</v>
      </c>
      <c r="G3420" s="1350"/>
      <c r="H3420" s="948"/>
      <c r="I3420" s="86"/>
    </row>
    <row r="3421" spans="1:9" s="77" customFormat="1">
      <c r="A3421" s="99"/>
      <c r="B3421" s="376"/>
      <c r="C3421" s="626"/>
      <c r="D3421" s="813"/>
      <c r="E3421" s="376" t="s">
        <v>16</v>
      </c>
      <c r="F3421" s="733">
        <v>46396808</v>
      </c>
      <c r="G3421" s="780">
        <v>0</v>
      </c>
      <c r="H3421" s="948"/>
      <c r="I3421" s="86"/>
    </row>
    <row r="3422" spans="1:9" s="77" customFormat="1">
      <c r="A3422" s="99"/>
      <c r="B3422" s="376"/>
      <c r="C3422" s="654"/>
      <c r="D3422" s="1406"/>
      <c r="E3422" s="376" t="s">
        <v>17</v>
      </c>
      <c r="F3422" s="720">
        <v>42718751</v>
      </c>
      <c r="G3422" s="1354"/>
      <c r="H3422" s="948"/>
      <c r="I3422" s="86"/>
    </row>
    <row r="3423" spans="1:9" s="77" customFormat="1">
      <c r="A3423" s="99"/>
      <c r="B3423" s="376"/>
      <c r="C3423" s="626"/>
      <c r="D3423" s="1405"/>
      <c r="E3423" s="376" t="s">
        <v>93</v>
      </c>
      <c r="F3423" s="733">
        <v>3678057</v>
      </c>
      <c r="G3423" s="1350"/>
      <c r="H3423" s="948"/>
      <c r="I3423" s="86"/>
    </row>
    <row r="3424" spans="1:9" s="77" customFormat="1" ht="26.4">
      <c r="A3424" s="99"/>
      <c r="B3424" s="376"/>
      <c r="C3424" s="626"/>
      <c r="D3424" s="813"/>
      <c r="E3424" s="376" t="s">
        <v>115</v>
      </c>
      <c r="F3424" s="733">
        <v>22766</v>
      </c>
      <c r="G3424" s="780">
        <v>0</v>
      </c>
      <c r="H3424" s="948"/>
      <c r="I3424" s="86"/>
    </row>
    <row r="3425" spans="1:9" s="77" customFormat="1">
      <c r="A3425" s="99"/>
      <c r="B3425" s="1360"/>
      <c r="C3425" s="626"/>
      <c r="D3425" s="1405"/>
      <c r="E3425" s="1360" t="s">
        <v>38</v>
      </c>
      <c r="F3425" s="733">
        <v>22766</v>
      </c>
      <c r="G3425" s="1350"/>
      <c r="H3425" s="948"/>
      <c r="I3425" s="86"/>
    </row>
    <row r="3426" spans="1:9" s="77" customFormat="1">
      <c r="A3426" s="99"/>
      <c r="B3426" s="376"/>
      <c r="C3426" s="626"/>
      <c r="D3426" s="813"/>
      <c r="E3426" s="376" t="s">
        <v>19</v>
      </c>
      <c r="F3426" s="733">
        <v>91971550</v>
      </c>
      <c r="G3426" s="780">
        <v>120318</v>
      </c>
      <c r="H3426" s="948"/>
      <c r="I3426" s="86"/>
    </row>
    <row r="3427" spans="1:9" s="77" customFormat="1" ht="26.4">
      <c r="A3427" s="99"/>
      <c r="B3427" s="411"/>
      <c r="C3427" s="626"/>
      <c r="D3427" s="813"/>
      <c r="E3427" s="411" t="s">
        <v>51</v>
      </c>
      <c r="F3427" s="733">
        <v>91971550</v>
      </c>
      <c r="G3427" s="780">
        <v>120318</v>
      </c>
      <c r="H3427" s="948"/>
      <c r="I3427" s="86"/>
    </row>
    <row r="3428" spans="1:9" s="77" customFormat="1" ht="26.4">
      <c r="A3428" s="99"/>
      <c r="B3428" s="411"/>
      <c r="C3428" s="626"/>
      <c r="D3428" s="1408"/>
      <c r="E3428" s="411" t="s">
        <v>52</v>
      </c>
      <c r="F3428" s="733">
        <v>17453238</v>
      </c>
      <c r="G3428" s="1361">
        <v>120318</v>
      </c>
      <c r="H3428" s="948"/>
      <c r="I3428" s="86"/>
    </row>
    <row r="3429" spans="1:9" s="77" customFormat="1" ht="39.6">
      <c r="A3429" s="99"/>
      <c r="B3429" s="1362"/>
      <c r="C3429" s="626"/>
      <c r="D3429" s="1408"/>
      <c r="E3429" s="1362" t="s">
        <v>191</v>
      </c>
      <c r="F3429" s="733">
        <v>74518312</v>
      </c>
      <c r="G3429" s="1361"/>
      <c r="H3429" s="948"/>
      <c r="I3429" s="86"/>
    </row>
    <row r="3430" spans="1:9" s="77" customFormat="1">
      <c r="A3430" s="99"/>
      <c r="B3430" s="376"/>
      <c r="C3430" s="624"/>
      <c r="D3430" s="817"/>
      <c r="E3430" s="376" t="s">
        <v>3</v>
      </c>
      <c r="F3430" s="733">
        <v>10749848</v>
      </c>
      <c r="G3430" s="780">
        <v>0</v>
      </c>
      <c r="H3430" s="948"/>
      <c r="I3430" s="86"/>
    </row>
    <row r="3431" spans="1:9" s="77" customFormat="1">
      <c r="A3431" s="99"/>
      <c r="B3431" s="376"/>
      <c r="C3431" s="626"/>
      <c r="D3431" s="1405"/>
      <c r="E3431" s="376" t="s">
        <v>20</v>
      </c>
      <c r="F3431" s="733">
        <v>6263997</v>
      </c>
      <c r="G3431" s="1350"/>
      <c r="H3431" s="948"/>
      <c r="I3431" s="86"/>
    </row>
    <row r="3432" spans="1:9" s="77" customFormat="1">
      <c r="A3432" s="99"/>
      <c r="B3432" s="411"/>
      <c r="C3432" s="626"/>
      <c r="D3432" s="813"/>
      <c r="E3432" s="411" t="s">
        <v>55</v>
      </c>
      <c r="F3432" s="733">
        <v>4485851</v>
      </c>
      <c r="G3432" s="780">
        <v>0</v>
      </c>
      <c r="H3432" s="948"/>
      <c r="I3432" s="86"/>
    </row>
    <row r="3433" spans="1:9" s="77" customFormat="1" ht="26.4">
      <c r="A3433" s="99"/>
      <c r="B3433" s="411"/>
      <c r="C3433" s="624"/>
      <c r="D3433" s="817"/>
      <c r="E3433" s="411" t="s">
        <v>56</v>
      </c>
      <c r="F3433" s="733">
        <v>4485851</v>
      </c>
      <c r="G3433" s="780">
        <v>0</v>
      </c>
      <c r="H3433" s="948"/>
      <c r="I3433" s="86"/>
    </row>
    <row r="3434" spans="1:9" s="77" customFormat="1" ht="26.4">
      <c r="A3434" s="99"/>
      <c r="B3434" s="411"/>
      <c r="C3434" s="626"/>
      <c r="D3434" s="813"/>
      <c r="E3434" s="411" t="s">
        <v>110</v>
      </c>
      <c r="F3434" s="733">
        <v>4485851</v>
      </c>
      <c r="G3434" s="780"/>
      <c r="H3434" s="948"/>
      <c r="I3434" s="86"/>
    </row>
    <row r="3435" spans="1:9" s="77" customFormat="1">
      <c r="A3435" s="99"/>
      <c r="B3435" s="1363"/>
      <c r="C3435" s="1185"/>
      <c r="D3435" s="816"/>
      <c r="E3435" s="1363" t="s">
        <v>21</v>
      </c>
      <c r="F3435" s="955">
        <v>1698989</v>
      </c>
      <c r="G3435" s="908">
        <v>0</v>
      </c>
      <c r="H3435" s="948"/>
      <c r="I3435" s="86"/>
    </row>
    <row r="3436" spans="1:9" s="77" customFormat="1">
      <c r="A3436" s="99"/>
      <c r="B3436" s="1363"/>
      <c r="C3436" s="1185"/>
      <c r="D3436" s="816"/>
      <c r="E3436" s="1363" t="s">
        <v>23</v>
      </c>
      <c r="F3436" s="955">
        <v>-1698989</v>
      </c>
      <c r="G3436" s="908"/>
      <c r="H3436" s="948"/>
      <c r="I3436" s="86"/>
    </row>
    <row r="3437" spans="1:9" s="77" customFormat="1">
      <c r="A3437" s="99"/>
      <c r="B3437" s="411"/>
      <c r="C3437" s="1186"/>
      <c r="D3437" s="1404"/>
      <c r="E3437" s="411" t="s">
        <v>312</v>
      </c>
      <c r="F3437" s="955">
        <v>-3747924</v>
      </c>
      <c r="G3437" s="908">
        <v>0</v>
      </c>
      <c r="H3437" s="948"/>
      <c r="I3437" s="86"/>
    </row>
    <row r="3438" spans="1:9" s="77" customFormat="1">
      <c r="A3438" s="99"/>
      <c r="B3438" s="411"/>
      <c r="C3438" s="1186"/>
      <c r="D3438" s="1404"/>
      <c r="E3438" s="411" t="s">
        <v>313</v>
      </c>
      <c r="F3438" s="955">
        <v>-3747924</v>
      </c>
      <c r="G3438" s="908"/>
      <c r="H3438" s="948"/>
      <c r="I3438" s="86"/>
    </row>
    <row r="3439" spans="1:9" s="77" customFormat="1">
      <c r="A3439" s="99"/>
      <c r="B3439" s="411"/>
      <c r="C3439" s="1186"/>
      <c r="D3439" s="1404"/>
      <c r="E3439" s="411" t="s">
        <v>119</v>
      </c>
      <c r="F3439" s="955">
        <v>2048935</v>
      </c>
      <c r="G3439" s="908">
        <v>0</v>
      </c>
      <c r="H3439" s="948"/>
      <c r="I3439" s="86"/>
    </row>
    <row r="3440" spans="1:9" s="77" customFormat="1" ht="13.8" thickBot="1">
      <c r="A3440" s="99"/>
      <c r="B3440" s="412"/>
      <c r="C3440" s="1410"/>
      <c r="D3440" s="1411"/>
      <c r="E3440" s="412" t="s">
        <v>314</v>
      </c>
      <c r="F3440" s="1367">
        <v>2048935</v>
      </c>
      <c r="G3440" s="709"/>
      <c r="H3440" s="948"/>
      <c r="I3440" s="86"/>
    </row>
    <row r="3441" spans="1:9" s="77" customFormat="1">
      <c r="A3441" s="99"/>
      <c r="B3441" s="635" t="s">
        <v>88</v>
      </c>
      <c r="C3441" s="636"/>
      <c r="D3441" s="637"/>
      <c r="E3441" s="635" t="s">
        <v>88</v>
      </c>
      <c r="F3441" s="1335"/>
      <c r="G3441" s="1336"/>
      <c r="H3441" s="948"/>
      <c r="I3441" s="86"/>
    </row>
    <row r="3442" spans="1:9" s="77" customFormat="1">
      <c r="A3442" s="99"/>
      <c r="B3442" s="1348" t="s">
        <v>4</v>
      </c>
      <c r="C3442" s="650">
        <v>83294805</v>
      </c>
      <c r="D3442" s="1338">
        <f t="shared" ref="D3442:D3447" si="47">D3443</f>
        <v>-360952</v>
      </c>
      <c r="E3442" s="375" t="s">
        <v>4</v>
      </c>
      <c r="F3442" s="706">
        <v>236515450</v>
      </c>
      <c r="G3442" s="707">
        <v>360952</v>
      </c>
      <c r="H3442" s="948"/>
      <c r="I3442" s="86"/>
    </row>
    <row r="3443" spans="1:9" s="77" customFormat="1">
      <c r="A3443" s="99"/>
      <c r="B3443" s="376" t="s">
        <v>10</v>
      </c>
      <c r="C3443" s="651">
        <v>83294805</v>
      </c>
      <c r="D3443" s="782">
        <f t="shared" si="47"/>
        <v>-360952</v>
      </c>
      <c r="E3443" s="376" t="s">
        <v>5</v>
      </c>
      <c r="F3443" s="955">
        <v>7539412</v>
      </c>
      <c r="G3443" s="908"/>
      <c r="H3443" s="948"/>
      <c r="I3443" s="86"/>
    </row>
    <row r="3444" spans="1:9" s="77" customFormat="1">
      <c r="A3444" s="99"/>
      <c r="B3444" s="376" t="s">
        <v>11</v>
      </c>
      <c r="C3444" s="651">
        <v>83294805</v>
      </c>
      <c r="D3444" s="782">
        <f t="shared" si="47"/>
        <v>-360952</v>
      </c>
      <c r="E3444" s="376" t="s">
        <v>10</v>
      </c>
      <c r="F3444" s="733">
        <v>228976038</v>
      </c>
      <c r="G3444" s="780">
        <v>360952</v>
      </c>
      <c r="H3444" s="948"/>
      <c r="I3444" s="86"/>
    </row>
    <row r="3445" spans="1:9" s="77" customFormat="1">
      <c r="A3445" s="99"/>
      <c r="B3445" s="1348" t="s">
        <v>28</v>
      </c>
      <c r="C3445" s="650">
        <v>83294805</v>
      </c>
      <c r="D3445" s="1338">
        <f t="shared" si="47"/>
        <v>-360952</v>
      </c>
      <c r="E3445" s="376" t="s">
        <v>11</v>
      </c>
      <c r="F3445" s="733">
        <v>228976038</v>
      </c>
      <c r="G3445" s="780">
        <v>360952</v>
      </c>
      <c r="H3445" s="948"/>
      <c r="I3445" s="86"/>
    </row>
    <row r="3446" spans="1:9" s="77" customFormat="1">
      <c r="A3446" s="99"/>
      <c r="B3446" s="404" t="s">
        <v>2</v>
      </c>
      <c r="C3446" s="651">
        <v>83294805</v>
      </c>
      <c r="D3446" s="782">
        <f t="shared" si="47"/>
        <v>-360952</v>
      </c>
      <c r="E3446" s="375" t="s">
        <v>1</v>
      </c>
      <c r="F3446" s="731">
        <v>234593579</v>
      </c>
      <c r="G3446" s="781">
        <v>360952</v>
      </c>
      <c r="H3446" s="948"/>
      <c r="I3446" s="86"/>
    </row>
    <row r="3447" spans="1:9" s="77" customFormat="1">
      <c r="A3447" s="99"/>
      <c r="B3447" s="405" t="s">
        <v>16</v>
      </c>
      <c r="C3447" s="651">
        <v>83294805</v>
      </c>
      <c r="D3447" s="782">
        <f t="shared" si="47"/>
        <v>-360952</v>
      </c>
      <c r="E3447" s="376" t="s">
        <v>2</v>
      </c>
      <c r="F3447" s="733">
        <v>225789165</v>
      </c>
      <c r="G3447" s="780">
        <v>360952</v>
      </c>
      <c r="H3447" s="948"/>
      <c r="I3447" s="86"/>
    </row>
    <row r="3448" spans="1:9" s="77" customFormat="1">
      <c r="A3448" s="99"/>
      <c r="B3448" s="406" t="s">
        <v>17</v>
      </c>
      <c r="C3448" s="651">
        <v>83294805</v>
      </c>
      <c r="D3448" s="782">
        <v>-360952</v>
      </c>
      <c r="E3448" s="376" t="s">
        <v>12</v>
      </c>
      <c r="F3448" s="733">
        <v>77666587</v>
      </c>
      <c r="G3448" s="780">
        <v>0</v>
      </c>
      <c r="H3448" s="948"/>
      <c r="I3448" s="86"/>
    </row>
    <row r="3449" spans="1:9" s="77" customFormat="1">
      <c r="A3449" s="99"/>
      <c r="B3449" s="376"/>
      <c r="C3449" s="626"/>
      <c r="D3449" s="1405"/>
      <c r="E3449" s="376" t="s">
        <v>13</v>
      </c>
      <c r="F3449" s="733">
        <v>50664374</v>
      </c>
      <c r="G3449" s="1350"/>
      <c r="H3449" s="948"/>
      <c r="I3449" s="86"/>
    </row>
    <row r="3450" spans="1:9" s="77" customFormat="1">
      <c r="A3450" s="99"/>
      <c r="B3450" s="376"/>
      <c r="C3450" s="626"/>
      <c r="D3450" s="1405"/>
      <c r="E3450" s="376" t="s">
        <v>35</v>
      </c>
      <c r="F3450" s="733">
        <v>40797407</v>
      </c>
      <c r="G3450" s="1350"/>
      <c r="H3450" s="948"/>
      <c r="I3450" s="86"/>
    </row>
    <row r="3451" spans="1:9" s="77" customFormat="1">
      <c r="A3451" s="99"/>
      <c r="B3451" s="376"/>
      <c r="C3451" s="626"/>
      <c r="D3451" s="1405"/>
      <c r="E3451" s="376" t="s">
        <v>15</v>
      </c>
      <c r="F3451" s="733">
        <v>27002213</v>
      </c>
      <c r="G3451" s="1350"/>
      <c r="H3451" s="948"/>
      <c r="I3451" s="86"/>
    </row>
    <row r="3452" spans="1:9" s="77" customFormat="1">
      <c r="A3452" s="99"/>
      <c r="B3452" s="376"/>
      <c r="C3452" s="626"/>
      <c r="D3452" s="1405"/>
      <c r="E3452" s="376" t="s">
        <v>117</v>
      </c>
      <c r="F3452" s="733">
        <v>1770421</v>
      </c>
      <c r="G3452" s="1350"/>
      <c r="H3452" s="948"/>
      <c r="I3452" s="86"/>
    </row>
    <row r="3453" spans="1:9" s="77" customFormat="1">
      <c r="A3453" s="99"/>
      <c r="B3453" s="376"/>
      <c r="C3453" s="626"/>
      <c r="D3453" s="813"/>
      <c r="E3453" s="376" t="s">
        <v>16</v>
      </c>
      <c r="F3453" s="733">
        <v>45033744</v>
      </c>
      <c r="G3453" s="780">
        <v>0</v>
      </c>
      <c r="H3453" s="948"/>
      <c r="I3453" s="86"/>
    </row>
    <row r="3454" spans="1:9" s="77" customFormat="1">
      <c r="A3454" s="99"/>
      <c r="B3454" s="376"/>
      <c r="C3454" s="654"/>
      <c r="D3454" s="1406"/>
      <c r="E3454" s="376" t="s">
        <v>17</v>
      </c>
      <c r="F3454" s="720">
        <v>41355687</v>
      </c>
      <c r="G3454" s="1354"/>
      <c r="H3454" s="948"/>
      <c r="I3454" s="86"/>
    </row>
    <row r="3455" spans="1:9" s="77" customFormat="1">
      <c r="A3455" s="99"/>
      <c r="B3455" s="376"/>
      <c r="C3455" s="626"/>
      <c r="D3455" s="1405"/>
      <c r="E3455" s="376" t="s">
        <v>93</v>
      </c>
      <c r="F3455" s="733">
        <v>3678057</v>
      </c>
      <c r="G3455" s="1350"/>
      <c r="H3455" s="948"/>
      <c r="I3455" s="86"/>
    </row>
    <row r="3456" spans="1:9" s="77" customFormat="1" ht="26.4">
      <c r="A3456" s="99"/>
      <c r="B3456" s="376"/>
      <c r="C3456" s="626"/>
      <c r="D3456" s="813"/>
      <c r="E3456" s="376" t="s">
        <v>115</v>
      </c>
      <c r="F3456" s="733">
        <v>82527</v>
      </c>
      <c r="G3456" s="780">
        <v>0</v>
      </c>
      <c r="H3456" s="948"/>
      <c r="I3456" s="86"/>
    </row>
    <row r="3457" spans="1:9" s="77" customFormat="1">
      <c r="A3457" s="99"/>
      <c r="B3457" s="1360"/>
      <c r="C3457" s="626"/>
      <c r="D3457" s="1405"/>
      <c r="E3457" s="1360" t="s">
        <v>38</v>
      </c>
      <c r="F3457" s="733">
        <v>82527</v>
      </c>
      <c r="G3457" s="1350"/>
      <c r="H3457" s="948"/>
      <c r="I3457" s="86"/>
    </row>
    <row r="3458" spans="1:9" s="77" customFormat="1">
      <c r="A3458" s="99"/>
      <c r="B3458" s="376"/>
      <c r="C3458" s="626"/>
      <c r="D3458" s="813"/>
      <c r="E3458" s="376" t="s">
        <v>19</v>
      </c>
      <c r="F3458" s="733">
        <v>101235886</v>
      </c>
      <c r="G3458" s="780">
        <v>360952</v>
      </c>
      <c r="H3458" s="948"/>
      <c r="I3458" s="86"/>
    </row>
    <row r="3459" spans="1:9" s="77" customFormat="1" ht="26.4">
      <c r="A3459" s="99"/>
      <c r="B3459" s="411"/>
      <c r="C3459" s="626"/>
      <c r="D3459" s="813"/>
      <c r="E3459" s="411" t="s">
        <v>51</v>
      </c>
      <c r="F3459" s="733">
        <v>101235886</v>
      </c>
      <c r="G3459" s="780">
        <v>360952</v>
      </c>
      <c r="H3459" s="948"/>
      <c r="I3459" s="86"/>
    </row>
    <row r="3460" spans="1:9" s="77" customFormat="1" ht="26.4">
      <c r="A3460" s="99"/>
      <c r="B3460" s="411"/>
      <c r="C3460" s="626"/>
      <c r="D3460" s="1408"/>
      <c r="E3460" s="411" t="s">
        <v>52</v>
      </c>
      <c r="F3460" s="733">
        <v>18856415</v>
      </c>
      <c r="G3460" s="1361">
        <v>360952</v>
      </c>
      <c r="H3460" s="948"/>
      <c r="I3460" s="86"/>
    </row>
    <row r="3461" spans="1:9" s="77" customFormat="1" ht="39.6">
      <c r="A3461" s="99"/>
      <c r="B3461" s="411"/>
      <c r="C3461" s="626"/>
      <c r="D3461" s="1408"/>
      <c r="E3461" s="411" t="s">
        <v>191</v>
      </c>
      <c r="F3461" s="733">
        <v>82379471</v>
      </c>
      <c r="G3461" s="1361"/>
      <c r="H3461" s="948"/>
      <c r="I3461" s="86"/>
    </row>
    <row r="3462" spans="1:9" s="77" customFormat="1">
      <c r="A3462" s="99"/>
      <c r="B3462" s="376"/>
      <c r="C3462" s="624"/>
      <c r="D3462" s="817"/>
      <c r="E3462" s="376" t="s">
        <v>3</v>
      </c>
      <c r="F3462" s="733">
        <v>8804414</v>
      </c>
      <c r="G3462" s="780">
        <v>0</v>
      </c>
      <c r="H3462" s="948"/>
      <c r="I3462" s="86"/>
    </row>
    <row r="3463" spans="1:9" s="77" customFormat="1">
      <c r="A3463" s="99"/>
      <c r="B3463" s="376"/>
      <c r="C3463" s="626"/>
      <c r="D3463" s="1405"/>
      <c r="E3463" s="376" t="s">
        <v>20</v>
      </c>
      <c r="F3463" s="733">
        <v>4318563</v>
      </c>
      <c r="G3463" s="1350"/>
      <c r="H3463" s="948"/>
      <c r="I3463" s="86"/>
    </row>
    <row r="3464" spans="1:9" s="77" customFormat="1">
      <c r="A3464" s="99"/>
      <c r="B3464" s="411"/>
      <c r="C3464" s="626"/>
      <c r="D3464" s="813"/>
      <c r="E3464" s="411" t="s">
        <v>55</v>
      </c>
      <c r="F3464" s="733">
        <v>4485851</v>
      </c>
      <c r="G3464" s="780">
        <v>0</v>
      </c>
      <c r="H3464" s="948"/>
      <c r="I3464" s="86"/>
    </row>
    <row r="3465" spans="1:9" s="77" customFormat="1" ht="26.4">
      <c r="A3465" s="99"/>
      <c r="B3465" s="411"/>
      <c r="C3465" s="624"/>
      <c r="D3465" s="817"/>
      <c r="E3465" s="411" t="s">
        <v>56</v>
      </c>
      <c r="F3465" s="733">
        <v>4485851</v>
      </c>
      <c r="G3465" s="780">
        <v>0</v>
      </c>
      <c r="H3465" s="948"/>
      <c r="I3465" s="86"/>
    </row>
    <row r="3466" spans="1:9" s="77" customFormat="1" ht="26.4">
      <c r="A3466" s="99"/>
      <c r="B3466" s="411"/>
      <c r="C3466" s="626"/>
      <c r="D3466" s="813"/>
      <c r="E3466" s="411" t="s">
        <v>110</v>
      </c>
      <c r="F3466" s="733">
        <v>4485851</v>
      </c>
      <c r="G3466" s="780"/>
      <c r="H3466" s="948"/>
      <c r="I3466" s="86"/>
    </row>
    <row r="3467" spans="1:9" s="77" customFormat="1">
      <c r="A3467" s="99"/>
      <c r="B3467" s="1363"/>
      <c r="C3467" s="1185"/>
      <c r="D3467" s="816"/>
      <c r="E3467" s="1363" t="s">
        <v>21</v>
      </c>
      <c r="F3467" s="955">
        <v>1921871</v>
      </c>
      <c r="G3467" s="908">
        <v>0</v>
      </c>
      <c r="H3467" s="948"/>
      <c r="I3467" s="86"/>
    </row>
    <row r="3468" spans="1:9" s="77" customFormat="1">
      <c r="A3468" s="99"/>
      <c r="B3468" s="1363"/>
      <c r="C3468" s="1185"/>
      <c r="D3468" s="816"/>
      <c r="E3468" s="1363" t="s">
        <v>23</v>
      </c>
      <c r="F3468" s="955">
        <v>-1921871</v>
      </c>
      <c r="G3468" s="908"/>
      <c r="H3468" s="948"/>
      <c r="I3468" s="86"/>
    </row>
    <row r="3469" spans="1:9" s="77" customFormat="1">
      <c r="A3469" s="99"/>
      <c r="B3469" s="411"/>
      <c r="C3469" s="1186"/>
      <c r="D3469" s="1404"/>
      <c r="E3469" s="411" t="s">
        <v>312</v>
      </c>
      <c r="F3469" s="955">
        <v>-3970806</v>
      </c>
      <c r="G3469" s="908">
        <v>0</v>
      </c>
      <c r="H3469" s="948"/>
      <c r="I3469" s="86"/>
    </row>
    <row r="3470" spans="1:9" s="77" customFormat="1">
      <c r="A3470" s="99"/>
      <c r="B3470" s="411"/>
      <c r="C3470" s="1186"/>
      <c r="D3470" s="1404"/>
      <c r="E3470" s="411" t="s">
        <v>313</v>
      </c>
      <c r="F3470" s="955">
        <v>-3970806</v>
      </c>
      <c r="G3470" s="908"/>
      <c r="H3470" s="948"/>
      <c r="I3470" s="86"/>
    </row>
    <row r="3471" spans="1:9" s="77" customFormat="1">
      <c r="A3471" s="99"/>
      <c r="B3471" s="411"/>
      <c r="C3471" s="1186"/>
      <c r="D3471" s="1404"/>
      <c r="E3471" s="411" t="s">
        <v>119</v>
      </c>
      <c r="F3471" s="955">
        <v>2048935</v>
      </c>
      <c r="G3471" s="908">
        <v>0</v>
      </c>
      <c r="H3471" s="948"/>
      <c r="I3471" s="86"/>
    </row>
    <row r="3472" spans="1:9" s="77" customFormat="1" ht="13.8" thickBot="1">
      <c r="A3472" s="99"/>
      <c r="B3472" s="412"/>
      <c r="C3472" s="1410"/>
      <c r="D3472" s="1411"/>
      <c r="E3472" s="412" t="s">
        <v>314</v>
      </c>
      <c r="F3472" s="1367">
        <v>2048935</v>
      </c>
      <c r="G3472" s="709"/>
      <c r="H3472" s="948"/>
      <c r="I3472" s="86"/>
    </row>
    <row r="3473" spans="1:9" s="77" customFormat="1">
      <c r="A3473" s="99"/>
      <c r="B3473" s="635" t="s">
        <v>189</v>
      </c>
      <c r="C3473" s="636"/>
      <c r="D3473" s="637"/>
      <c r="E3473" s="635" t="s">
        <v>189</v>
      </c>
      <c r="F3473" s="1335"/>
      <c r="G3473" s="1336"/>
      <c r="H3473" s="948"/>
      <c r="I3473" s="86"/>
    </row>
    <row r="3474" spans="1:9" s="77" customFormat="1">
      <c r="A3474" s="99"/>
      <c r="B3474" s="1348" t="s">
        <v>4</v>
      </c>
      <c r="C3474" s="650">
        <v>39840411</v>
      </c>
      <c r="D3474" s="1338">
        <f t="shared" ref="D3474:D3479" si="48">D3475</f>
        <v>-360952</v>
      </c>
      <c r="E3474" s="375" t="s">
        <v>4</v>
      </c>
      <c r="F3474" s="706">
        <v>221215200</v>
      </c>
      <c r="G3474" s="707">
        <v>360952</v>
      </c>
      <c r="H3474" s="948"/>
      <c r="I3474" s="86"/>
    </row>
    <row r="3475" spans="1:9" s="77" customFormat="1">
      <c r="A3475" s="99"/>
      <c r="B3475" s="376" t="s">
        <v>10</v>
      </c>
      <c r="C3475" s="651">
        <v>39840411</v>
      </c>
      <c r="D3475" s="782">
        <f t="shared" si="48"/>
        <v>-360952</v>
      </c>
      <c r="E3475" s="376" t="s">
        <v>5</v>
      </c>
      <c r="F3475" s="955">
        <v>7518069</v>
      </c>
      <c r="G3475" s="908"/>
      <c r="H3475" s="948"/>
      <c r="I3475" s="86"/>
    </row>
    <row r="3476" spans="1:9" s="77" customFormat="1">
      <c r="A3476" s="99"/>
      <c r="B3476" s="376" t="s">
        <v>11</v>
      </c>
      <c r="C3476" s="651">
        <v>39840411</v>
      </c>
      <c r="D3476" s="782">
        <f t="shared" si="48"/>
        <v>-360952</v>
      </c>
      <c r="E3476" s="376" t="s">
        <v>10</v>
      </c>
      <c r="F3476" s="733">
        <v>213697131</v>
      </c>
      <c r="G3476" s="780">
        <v>360952</v>
      </c>
      <c r="H3476" s="948"/>
      <c r="I3476" s="86"/>
    </row>
    <row r="3477" spans="1:9" s="77" customFormat="1">
      <c r="A3477" s="99"/>
      <c r="B3477" s="1348" t="s">
        <v>28</v>
      </c>
      <c r="C3477" s="650">
        <v>39840411</v>
      </c>
      <c r="D3477" s="1338">
        <f t="shared" si="48"/>
        <v>-360952</v>
      </c>
      <c r="E3477" s="376" t="s">
        <v>11</v>
      </c>
      <c r="F3477" s="733">
        <v>213697131</v>
      </c>
      <c r="G3477" s="780">
        <v>360952</v>
      </c>
      <c r="H3477" s="948"/>
      <c r="I3477" s="86"/>
    </row>
    <row r="3478" spans="1:9" s="77" customFormat="1">
      <c r="A3478" s="99"/>
      <c r="B3478" s="404" t="s">
        <v>2</v>
      </c>
      <c r="C3478" s="651">
        <v>39840411</v>
      </c>
      <c r="D3478" s="782">
        <f t="shared" si="48"/>
        <v>-360952</v>
      </c>
      <c r="E3478" s="375" t="s">
        <v>1</v>
      </c>
      <c r="F3478" s="731">
        <v>219020652</v>
      </c>
      <c r="G3478" s="781">
        <v>360952</v>
      </c>
      <c r="H3478" s="948"/>
      <c r="I3478" s="86"/>
    </row>
    <row r="3479" spans="1:9" s="77" customFormat="1">
      <c r="A3479" s="99"/>
      <c r="B3479" s="405" t="s">
        <v>16</v>
      </c>
      <c r="C3479" s="651">
        <v>39840411</v>
      </c>
      <c r="D3479" s="782">
        <f t="shared" si="48"/>
        <v>-360952</v>
      </c>
      <c r="E3479" s="376" t="s">
        <v>2</v>
      </c>
      <c r="F3479" s="733">
        <v>213320418</v>
      </c>
      <c r="G3479" s="780">
        <v>360952</v>
      </c>
      <c r="H3479" s="948"/>
      <c r="I3479" s="86"/>
    </row>
    <row r="3480" spans="1:9" s="77" customFormat="1">
      <c r="A3480" s="99"/>
      <c r="B3480" s="406" t="s">
        <v>17</v>
      </c>
      <c r="C3480" s="651">
        <v>39840411</v>
      </c>
      <c r="D3480" s="782">
        <v>-360952</v>
      </c>
      <c r="E3480" s="376" t="s">
        <v>12</v>
      </c>
      <c r="F3480" s="733">
        <v>73778405</v>
      </c>
      <c r="G3480" s="780">
        <v>0</v>
      </c>
      <c r="H3480" s="948"/>
      <c r="I3480" s="86"/>
    </row>
    <row r="3481" spans="1:9" s="77" customFormat="1">
      <c r="A3481" s="99"/>
      <c r="B3481" s="376"/>
      <c r="C3481" s="626"/>
      <c r="D3481" s="1405"/>
      <c r="E3481" s="376" t="s">
        <v>13</v>
      </c>
      <c r="F3481" s="733">
        <v>50121470</v>
      </c>
      <c r="G3481" s="1350"/>
      <c r="H3481" s="948"/>
      <c r="I3481" s="86"/>
    </row>
    <row r="3482" spans="1:9" s="77" customFormat="1">
      <c r="A3482" s="99"/>
      <c r="B3482" s="376"/>
      <c r="C3482" s="626"/>
      <c r="D3482" s="1405"/>
      <c r="E3482" s="376" t="s">
        <v>35</v>
      </c>
      <c r="F3482" s="733">
        <v>40453669</v>
      </c>
      <c r="G3482" s="1350"/>
      <c r="H3482" s="948"/>
      <c r="I3482" s="86"/>
    </row>
    <row r="3483" spans="1:9" s="77" customFormat="1">
      <c r="A3483" s="99"/>
      <c r="B3483" s="376"/>
      <c r="C3483" s="626"/>
      <c r="D3483" s="1405"/>
      <c r="E3483" s="376" t="s">
        <v>15</v>
      </c>
      <c r="F3483" s="733">
        <v>23656935</v>
      </c>
      <c r="G3483" s="1350"/>
      <c r="H3483" s="948"/>
      <c r="I3483" s="86"/>
    </row>
    <row r="3484" spans="1:9" s="77" customFormat="1">
      <c r="A3484" s="99"/>
      <c r="B3484" s="376"/>
      <c r="C3484" s="626"/>
      <c r="D3484" s="1405"/>
      <c r="E3484" s="376" t="s">
        <v>117</v>
      </c>
      <c r="F3484" s="733">
        <v>2001678</v>
      </c>
      <c r="G3484" s="1350"/>
      <c r="H3484" s="948"/>
      <c r="I3484" s="86"/>
    </row>
    <row r="3485" spans="1:9" s="77" customFormat="1">
      <c r="A3485" s="99"/>
      <c r="B3485" s="376"/>
      <c r="C3485" s="626"/>
      <c r="D3485" s="813"/>
      <c r="E3485" s="376" t="s">
        <v>16</v>
      </c>
      <c r="F3485" s="733">
        <v>30774454</v>
      </c>
      <c r="G3485" s="780">
        <v>0</v>
      </c>
      <c r="H3485" s="948"/>
      <c r="I3485" s="86"/>
    </row>
    <row r="3486" spans="1:9" s="77" customFormat="1">
      <c r="A3486" s="99"/>
      <c r="B3486" s="376"/>
      <c r="C3486" s="654"/>
      <c r="D3486" s="1406"/>
      <c r="E3486" s="376" t="s">
        <v>17</v>
      </c>
      <c r="F3486" s="720">
        <v>27096397</v>
      </c>
      <c r="G3486" s="1354"/>
      <c r="H3486" s="948"/>
      <c r="I3486" s="86"/>
    </row>
    <row r="3487" spans="1:9" s="77" customFormat="1">
      <c r="A3487" s="99"/>
      <c r="B3487" s="376"/>
      <c r="C3487" s="626"/>
      <c r="D3487" s="1405"/>
      <c r="E3487" s="376" t="s">
        <v>93</v>
      </c>
      <c r="F3487" s="733">
        <v>3678057</v>
      </c>
      <c r="G3487" s="1350"/>
      <c r="H3487" s="948"/>
      <c r="I3487" s="86"/>
    </row>
    <row r="3488" spans="1:9" s="77" customFormat="1" ht="26.4">
      <c r="A3488" s="99"/>
      <c r="B3488" s="376"/>
      <c r="C3488" s="626"/>
      <c r="D3488" s="813"/>
      <c r="E3488" s="376" t="s">
        <v>115</v>
      </c>
      <c r="F3488" s="733">
        <v>180177</v>
      </c>
      <c r="G3488" s="780">
        <v>0</v>
      </c>
      <c r="H3488" s="948"/>
      <c r="I3488" s="86"/>
    </row>
    <row r="3489" spans="1:9" s="77" customFormat="1">
      <c r="A3489" s="99"/>
      <c r="B3489" s="1360"/>
      <c r="C3489" s="626"/>
      <c r="D3489" s="1405"/>
      <c r="E3489" s="1360" t="s">
        <v>38</v>
      </c>
      <c r="F3489" s="733">
        <v>180177</v>
      </c>
      <c r="G3489" s="1350"/>
      <c r="H3489" s="948"/>
      <c r="I3489" s="86"/>
    </row>
    <row r="3490" spans="1:9" s="77" customFormat="1">
      <c r="A3490" s="99"/>
      <c r="B3490" s="376"/>
      <c r="C3490" s="626"/>
      <c r="D3490" s="813"/>
      <c r="E3490" s="376" t="s">
        <v>19</v>
      </c>
      <c r="F3490" s="733">
        <v>106585704</v>
      </c>
      <c r="G3490" s="780">
        <v>360952</v>
      </c>
      <c r="H3490" s="948"/>
      <c r="I3490" s="86"/>
    </row>
    <row r="3491" spans="1:9" s="77" customFormat="1" ht="26.4">
      <c r="A3491" s="99"/>
      <c r="B3491" s="411"/>
      <c r="C3491" s="626"/>
      <c r="D3491" s="813"/>
      <c r="E3491" s="411" t="s">
        <v>51</v>
      </c>
      <c r="F3491" s="733">
        <v>106585704</v>
      </c>
      <c r="G3491" s="780">
        <v>360952</v>
      </c>
      <c r="H3491" s="948"/>
      <c r="I3491" s="86"/>
    </row>
    <row r="3492" spans="1:9" s="77" customFormat="1" ht="26.4">
      <c r="A3492" s="99"/>
      <c r="B3492" s="411"/>
      <c r="C3492" s="626"/>
      <c r="D3492" s="1408"/>
      <c r="E3492" s="411" t="s">
        <v>52</v>
      </c>
      <c r="F3492" s="733">
        <v>19937618</v>
      </c>
      <c r="G3492" s="1361">
        <v>360952</v>
      </c>
      <c r="H3492" s="948"/>
      <c r="I3492" s="86"/>
    </row>
    <row r="3493" spans="1:9" s="77" customFormat="1" ht="39.6">
      <c r="A3493" s="99"/>
      <c r="B3493" s="411"/>
      <c r="C3493" s="626"/>
      <c r="D3493" s="1408"/>
      <c r="E3493" s="411" t="s">
        <v>191</v>
      </c>
      <c r="F3493" s="733">
        <v>86648086</v>
      </c>
      <c r="G3493" s="1361"/>
      <c r="H3493" s="948"/>
      <c r="I3493" s="86"/>
    </row>
    <row r="3494" spans="1:9" s="77" customFormat="1">
      <c r="A3494" s="99"/>
      <c r="B3494" s="376"/>
      <c r="C3494" s="626"/>
      <c r="D3494" s="813"/>
      <c r="E3494" s="376" t="s">
        <v>3</v>
      </c>
      <c r="F3494" s="733">
        <v>5700234</v>
      </c>
      <c r="G3494" s="780">
        <v>0</v>
      </c>
      <c r="H3494" s="948"/>
      <c r="I3494" s="86"/>
    </row>
    <row r="3495" spans="1:9" s="77" customFormat="1">
      <c r="A3495" s="99"/>
      <c r="B3495" s="376"/>
      <c r="C3495" s="626"/>
      <c r="D3495" s="1405"/>
      <c r="E3495" s="376" t="s">
        <v>20</v>
      </c>
      <c r="F3495" s="733">
        <v>1214383</v>
      </c>
      <c r="G3495" s="1350"/>
      <c r="H3495" s="948"/>
      <c r="I3495" s="86"/>
    </row>
    <row r="3496" spans="1:9" s="77" customFormat="1">
      <c r="A3496" s="99"/>
      <c r="B3496" s="411"/>
      <c r="C3496" s="626"/>
      <c r="D3496" s="813"/>
      <c r="E3496" s="411" t="s">
        <v>55</v>
      </c>
      <c r="F3496" s="733">
        <v>4485851</v>
      </c>
      <c r="G3496" s="780">
        <v>0</v>
      </c>
      <c r="H3496" s="948"/>
      <c r="I3496" s="86"/>
    </row>
    <row r="3497" spans="1:9" s="77" customFormat="1" ht="26.4">
      <c r="A3497" s="99"/>
      <c r="B3497" s="411"/>
      <c r="C3497" s="626"/>
      <c r="D3497" s="813"/>
      <c r="E3497" s="411" t="s">
        <v>56</v>
      </c>
      <c r="F3497" s="733">
        <v>4485851</v>
      </c>
      <c r="G3497" s="780">
        <v>0</v>
      </c>
      <c r="H3497" s="948"/>
      <c r="I3497" s="86"/>
    </row>
    <row r="3498" spans="1:9" s="77" customFormat="1" ht="26.4">
      <c r="A3498" s="99"/>
      <c r="B3498" s="411"/>
      <c r="C3498" s="626"/>
      <c r="D3498" s="813"/>
      <c r="E3498" s="411" t="s">
        <v>110</v>
      </c>
      <c r="F3498" s="733">
        <v>4485851</v>
      </c>
      <c r="G3498" s="780"/>
      <c r="H3498" s="948"/>
      <c r="I3498" s="86"/>
    </row>
    <row r="3499" spans="1:9" s="77" customFormat="1">
      <c r="A3499" s="99"/>
      <c r="B3499" s="1363"/>
      <c r="C3499" s="1186"/>
      <c r="D3499" s="1404"/>
      <c r="E3499" s="1363" t="s">
        <v>21</v>
      </c>
      <c r="F3499" s="955">
        <v>2194548</v>
      </c>
      <c r="G3499" s="908">
        <v>0</v>
      </c>
      <c r="H3499" s="948"/>
      <c r="I3499" s="86"/>
    </row>
    <row r="3500" spans="1:9" s="77" customFormat="1">
      <c r="A3500" s="99"/>
      <c r="B3500" s="1363"/>
      <c r="C3500" s="1186"/>
      <c r="D3500" s="1404"/>
      <c r="E3500" s="1363" t="s">
        <v>23</v>
      </c>
      <c r="F3500" s="955">
        <v>-2194548</v>
      </c>
      <c r="G3500" s="908"/>
      <c r="H3500" s="948"/>
      <c r="I3500" s="86"/>
    </row>
    <row r="3501" spans="1:9" s="77" customFormat="1">
      <c r="A3501" s="99"/>
      <c r="B3501" s="411"/>
      <c r="C3501" s="1186"/>
      <c r="D3501" s="1404"/>
      <c r="E3501" s="411" t="s">
        <v>312</v>
      </c>
      <c r="F3501" s="955">
        <v>-4243483</v>
      </c>
      <c r="G3501" s="908">
        <v>0</v>
      </c>
      <c r="H3501" s="948"/>
      <c r="I3501" s="86"/>
    </row>
    <row r="3502" spans="1:9" s="77" customFormat="1">
      <c r="A3502" s="99"/>
      <c r="B3502" s="411"/>
      <c r="C3502" s="1186"/>
      <c r="D3502" s="1404"/>
      <c r="E3502" s="411" t="s">
        <v>313</v>
      </c>
      <c r="F3502" s="955">
        <v>-4243483</v>
      </c>
      <c r="G3502" s="908"/>
      <c r="H3502" s="948"/>
      <c r="I3502" s="86"/>
    </row>
    <row r="3503" spans="1:9" s="77" customFormat="1">
      <c r="A3503" s="99"/>
      <c r="B3503" s="411"/>
      <c r="C3503" s="1186"/>
      <c r="D3503" s="1404"/>
      <c r="E3503" s="411" t="s">
        <v>119</v>
      </c>
      <c r="F3503" s="955">
        <v>2048935</v>
      </c>
      <c r="G3503" s="908">
        <v>0</v>
      </c>
      <c r="H3503" s="948"/>
      <c r="I3503" s="86"/>
    </row>
    <row r="3504" spans="1:9" s="77" customFormat="1" ht="13.8" thickBot="1">
      <c r="A3504" s="99"/>
      <c r="B3504" s="412"/>
      <c r="C3504" s="1410"/>
      <c r="D3504" s="1411"/>
      <c r="E3504" s="412" t="s">
        <v>314</v>
      </c>
      <c r="F3504" s="1367">
        <v>2048935</v>
      </c>
      <c r="G3504" s="709"/>
      <c r="H3504" s="948"/>
      <c r="I3504" s="86"/>
    </row>
    <row r="3505" spans="1:9" s="77" customFormat="1" ht="42.6" customHeight="1" thickBot="1">
      <c r="A3505" s="99"/>
      <c r="B3505" s="3772" t="s">
        <v>515</v>
      </c>
      <c r="C3505" s="3773"/>
      <c r="D3505" s="3773"/>
      <c r="E3505" s="3773"/>
      <c r="F3505" s="3773"/>
      <c r="G3505" s="3774"/>
      <c r="H3505" s="948"/>
      <c r="I3505" s="86"/>
    </row>
    <row r="3506" spans="1:9" s="77" customFormat="1">
      <c r="A3506" s="99"/>
      <c r="B3506" s="1562"/>
      <c r="C3506" s="1562"/>
      <c r="D3506" s="1562"/>
      <c r="E3506" s="1562"/>
      <c r="F3506" s="1562"/>
      <c r="G3506" s="1562"/>
      <c r="H3506" s="948"/>
      <c r="I3506" s="86"/>
    </row>
    <row r="3507" spans="1:9" s="77" customFormat="1">
      <c r="A3507" s="99"/>
      <c r="B3507" s="3739" t="s">
        <v>394</v>
      </c>
      <c r="C3507" s="3739"/>
      <c r="D3507" s="1562"/>
      <c r="E3507" s="1562"/>
      <c r="F3507" s="1562"/>
      <c r="G3507" s="1562"/>
      <c r="H3507" s="948"/>
      <c r="I3507" s="86"/>
    </row>
    <row r="3508" spans="1:9" s="77" customFormat="1" ht="13.8" thickBot="1">
      <c r="A3508" s="99"/>
      <c r="B3508" s="84"/>
      <c r="C3508" s="85"/>
      <c r="D3508" s="85"/>
      <c r="F3508" s="121"/>
      <c r="G3508" s="121"/>
      <c r="H3508" s="948"/>
      <c r="I3508" s="86"/>
    </row>
    <row r="3509" spans="1:9" s="77" customFormat="1" ht="13.8">
      <c r="A3509" s="547">
        <f>A3389+1</f>
        <v>110</v>
      </c>
      <c r="B3509" s="1330" t="s">
        <v>26</v>
      </c>
      <c r="C3509" s="90"/>
      <c r="D3509" s="921"/>
      <c r="E3509" s="1903"/>
      <c r="F3509" s="364"/>
      <c r="G3509" s="278"/>
      <c r="H3509" s="75" t="s">
        <v>33</v>
      </c>
      <c r="I3509" s="86"/>
    </row>
    <row r="3510" spans="1:9" s="77" customFormat="1">
      <c r="A3510" s="99"/>
      <c r="B3510" s="123" t="s">
        <v>22</v>
      </c>
      <c r="C3510" s="642"/>
      <c r="D3510" s="643"/>
      <c r="E3510" s="278"/>
      <c r="F3510" s="277"/>
      <c r="G3510" s="278"/>
      <c r="H3510" s="948"/>
      <c r="I3510" s="86"/>
    </row>
    <row r="3511" spans="1:9" s="77" customFormat="1" ht="53.4" thickBot="1">
      <c r="A3511" s="580"/>
      <c r="B3511" s="1334" t="s">
        <v>516</v>
      </c>
      <c r="C3511" s="1904" t="s">
        <v>516</v>
      </c>
      <c r="D3511" s="1905" t="s">
        <v>517</v>
      </c>
      <c r="E3511" s="1906"/>
      <c r="F3511" s="345"/>
      <c r="G3511" s="1907"/>
      <c r="H3511" s="948"/>
      <c r="I3511" s="86"/>
    </row>
    <row r="3512" spans="1:9" s="77" customFormat="1" ht="30" customHeight="1" thickBot="1">
      <c r="A3512" s="580"/>
      <c r="B3512" s="3803" t="s">
        <v>518</v>
      </c>
      <c r="C3512" s="3804"/>
      <c r="D3512" s="3805"/>
      <c r="E3512" s="1908"/>
      <c r="F3512" s="1908"/>
      <c r="G3512" s="1908"/>
      <c r="H3512" s="948"/>
      <c r="I3512" s="86"/>
    </row>
    <row r="3513" spans="1:9" s="77" customFormat="1">
      <c r="A3513" s="580"/>
      <c r="B3513" s="89"/>
      <c r="C3513" s="89"/>
      <c r="D3513" s="1909"/>
      <c r="E3513" s="1910"/>
      <c r="F3513" s="378"/>
      <c r="G3513" s="1911"/>
      <c r="H3513" s="948"/>
      <c r="I3513" s="86"/>
    </row>
    <row r="3514" spans="1:9" s="77" customFormat="1">
      <c r="A3514" s="580"/>
      <c r="B3514" s="3739" t="s">
        <v>394</v>
      </c>
      <c r="C3514" s="3739"/>
      <c r="D3514" s="85"/>
      <c r="E3514" s="1910"/>
      <c r="F3514" s="378"/>
      <c r="G3514" s="1911"/>
      <c r="H3514" s="948"/>
      <c r="I3514" s="86"/>
    </row>
    <row r="3515" spans="1:9" s="77" customFormat="1" ht="13.8" thickBot="1">
      <c r="A3515" s="99"/>
      <c r="B3515" s="84"/>
      <c r="C3515" s="85"/>
      <c r="D3515" s="85"/>
      <c r="E3515" s="1910"/>
      <c r="F3515" s="378"/>
      <c r="G3515" s="1911"/>
      <c r="H3515" s="948"/>
      <c r="I3515" s="86"/>
    </row>
    <row r="3516" spans="1:9" s="77" customFormat="1" ht="13.8">
      <c r="A3516" s="547">
        <f>A3509+1</f>
        <v>111</v>
      </c>
      <c r="B3516" s="1330" t="s">
        <v>26</v>
      </c>
      <c r="C3516" s="90"/>
      <c r="D3516" s="921"/>
      <c r="E3516" s="1910"/>
      <c r="F3516" s="378"/>
      <c r="G3516" s="1911"/>
      <c r="H3516" s="75" t="s">
        <v>33</v>
      </c>
      <c r="I3516" s="86"/>
    </row>
    <row r="3517" spans="1:9" s="77" customFormat="1">
      <c r="A3517" s="99"/>
      <c r="B3517" s="123" t="s">
        <v>22</v>
      </c>
      <c r="C3517" s="642"/>
      <c r="D3517" s="643"/>
      <c r="E3517" s="1908"/>
      <c r="F3517" s="1908"/>
      <c r="G3517" s="1908"/>
      <c r="H3517" s="75"/>
      <c r="I3517" s="86"/>
    </row>
    <row r="3518" spans="1:9" s="77" customFormat="1" ht="87.6" customHeight="1" thickBot="1">
      <c r="A3518" s="99"/>
      <c r="B3518" s="1514" t="s">
        <v>396</v>
      </c>
      <c r="C3518" s="1912" t="s">
        <v>396</v>
      </c>
      <c r="D3518" s="1913" t="s">
        <v>519</v>
      </c>
      <c r="E3518" s="1910"/>
      <c r="F3518" s="378"/>
      <c r="G3518" s="1911"/>
      <c r="H3518" s="948"/>
      <c r="I3518" s="86"/>
    </row>
    <row r="3519" spans="1:9" s="77" customFormat="1" ht="57" customHeight="1" thickBot="1">
      <c r="A3519" s="99"/>
      <c r="B3519" s="3736" t="s">
        <v>520</v>
      </c>
      <c r="C3519" s="3737"/>
      <c r="D3519" s="3738"/>
      <c r="E3519" s="1910"/>
      <c r="F3519" s="378"/>
      <c r="G3519" s="1911"/>
      <c r="H3519" s="948"/>
      <c r="I3519" s="86"/>
    </row>
    <row r="3520" spans="1:9" s="77" customFormat="1">
      <c r="A3520" s="99"/>
      <c r="B3520" s="84"/>
      <c r="C3520" s="85"/>
      <c r="D3520" s="85"/>
      <c r="E3520" s="1910"/>
      <c r="F3520" s="378"/>
      <c r="G3520" s="1911"/>
      <c r="H3520" s="948"/>
      <c r="I3520" s="86"/>
    </row>
    <row r="3521" spans="1:9" s="77" customFormat="1">
      <c r="A3521" s="1319"/>
      <c r="B3521" s="3739" t="s">
        <v>394</v>
      </c>
      <c r="C3521" s="3739"/>
      <c r="D3521" s="85"/>
      <c r="F3521" s="121"/>
      <c r="G3521" s="121"/>
      <c r="I3521" s="86"/>
    </row>
    <row r="3522" spans="1:9" s="77" customFormat="1" ht="13.8" thickBot="1">
      <c r="A3522" s="1319"/>
      <c r="B3522" s="84"/>
      <c r="C3522" s="85"/>
      <c r="D3522" s="85"/>
      <c r="F3522" s="121"/>
      <c r="G3522" s="121"/>
      <c r="I3522" s="86"/>
    </row>
    <row r="3523" spans="1:9" s="77" customFormat="1" ht="13.8">
      <c r="A3523" s="547">
        <f>A3516+1</f>
        <v>112</v>
      </c>
      <c r="B3523" s="1330" t="s">
        <v>26</v>
      </c>
      <c r="C3523" s="91"/>
      <c r="D3523" s="1067"/>
      <c r="E3523" s="1330" t="s">
        <v>409</v>
      </c>
      <c r="F3523" s="90"/>
      <c r="G3523" s="921"/>
      <c r="H3523" s="75" t="s">
        <v>33</v>
      </c>
      <c r="I3523" s="86"/>
    </row>
    <row r="3524" spans="1:9" s="77" customFormat="1">
      <c r="A3524" s="1319"/>
      <c r="B3524" s="123" t="s">
        <v>22</v>
      </c>
      <c r="C3524" s="642"/>
      <c r="D3524" s="643"/>
      <c r="E3524" s="123" t="s">
        <v>22</v>
      </c>
      <c r="F3524" s="642"/>
      <c r="G3524" s="643"/>
      <c r="I3524" s="86"/>
    </row>
    <row r="3525" spans="1:9" s="77" customFormat="1" ht="39.6">
      <c r="A3525" s="1319"/>
      <c r="B3525" s="2640" t="s">
        <v>513</v>
      </c>
      <c r="C3525" s="2641"/>
      <c r="D3525" s="2642"/>
      <c r="E3525" s="2640" t="s">
        <v>418</v>
      </c>
      <c r="F3525" s="1515"/>
      <c r="G3525" s="1511"/>
      <c r="I3525" s="86"/>
    </row>
    <row r="3526" spans="1:9" s="77" customFormat="1">
      <c r="A3526" s="1319"/>
      <c r="B3526" s="375" t="s">
        <v>4</v>
      </c>
      <c r="C3526" s="624">
        <f>C3527+C3528</f>
        <v>64286194</v>
      </c>
      <c r="D3526" s="817">
        <f>D3527+D3528</f>
        <v>-898291</v>
      </c>
      <c r="E3526" s="124" t="s">
        <v>4</v>
      </c>
      <c r="F3526" s="1085">
        <f>F3527</f>
        <v>231122620</v>
      </c>
      <c r="G3526" s="1337">
        <f>G3527</f>
        <v>898291</v>
      </c>
      <c r="I3526" s="86"/>
    </row>
    <row r="3527" spans="1:9" s="77" customFormat="1">
      <c r="A3527" s="1319"/>
      <c r="B3527" s="376" t="s">
        <v>5</v>
      </c>
      <c r="C3527" s="733">
        <v>5107990</v>
      </c>
      <c r="D3527" s="780"/>
      <c r="E3527" s="1339" t="s">
        <v>10</v>
      </c>
      <c r="F3527" s="740">
        <f>F3528</f>
        <v>231122620</v>
      </c>
      <c r="G3527" s="782">
        <f>G3528</f>
        <v>898291</v>
      </c>
      <c r="I3527" s="86"/>
    </row>
    <row r="3528" spans="1:9" s="77" customFormat="1">
      <c r="A3528" s="1319"/>
      <c r="B3528" s="376" t="s">
        <v>10</v>
      </c>
      <c r="C3528" s="2643">
        <f>C3529</f>
        <v>59178204</v>
      </c>
      <c r="D3528" s="1404">
        <f>D3529</f>
        <v>-898291</v>
      </c>
      <c r="E3528" s="100" t="s">
        <v>397</v>
      </c>
      <c r="F3528" s="646">
        <v>231122620</v>
      </c>
      <c r="G3528" s="652">
        <v>898291</v>
      </c>
      <c r="I3528" s="86"/>
    </row>
    <row r="3529" spans="1:9" s="77" customFormat="1">
      <c r="A3529" s="1319"/>
      <c r="B3529" s="376" t="s">
        <v>11</v>
      </c>
      <c r="C3529" s="2643">
        <v>59178204</v>
      </c>
      <c r="D3529" s="1404">
        <v>-898291</v>
      </c>
      <c r="E3529" s="375" t="s">
        <v>1</v>
      </c>
      <c r="F3529" s="1085">
        <f t="shared" ref="F3529:G3532" si="49">F3530</f>
        <v>231122620</v>
      </c>
      <c r="G3529" s="1337">
        <f t="shared" si="49"/>
        <v>898291</v>
      </c>
      <c r="I3529" s="86"/>
    </row>
    <row r="3530" spans="1:9" s="77" customFormat="1">
      <c r="A3530" s="1319"/>
      <c r="B3530" s="375" t="s">
        <v>1</v>
      </c>
      <c r="C3530" s="1185">
        <f>C3531+C3543</f>
        <v>64286194</v>
      </c>
      <c r="D3530" s="816">
        <f>D3531+D3543</f>
        <v>-898291</v>
      </c>
      <c r="E3530" s="376" t="s">
        <v>2</v>
      </c>
      <c r="F3530" s="646">
        <f t="shared" si="49"/>
        <v>231122620</v>
      </c>
      <c r="G3530" s="652">
        <f t="shared" si="49"/>
        <v>898291</v>
      </c>
      <c r="I3530" s="86"/>
    </row>
    <row r="3531" spans="1:9" s="77" customFormat="1">
      <c r="A3531" s="1319"/>
      <c r="B3531" s="376" t="s">
        <v>2</v>
      </c>
      <c r="C3531" s="1186">
        <f>C3532+C3536+C3539</f>
        <v>63559676</v>
      </c>
      <c r="D3531" s="1404">
        <f>D3532+D3536+D3539</f>
        <v>-898291</v>
      </c>
      <c r="E3531" s="376" t="s">
        <v>19</v>
      </c>
      <c r="F3531" s="646">
        <f t="shared" si="49"/>
        <v>231122620</v>
      </c>
      <c r="G3531" s="652">
        <f t="shared" si="49"/>
        <v>898291</v>
      </c>
      <c r="I3531" s="86"/>
    </row>
    <row r="3532" spans="1:9" s="77" customFormat="1" ht="26.4">
      <c r="A3532" s="1319"/>
      <c r="B3532" s="376" t="s">
        <v>12</v>
      </c>
      <c r="C3532" s="1186">
        <f>C3533+C3535</f>
        <v>53243054</v>
      </c>
      <c r="D3532" s="1404">
        <f>D3533+D3535</f>
        <v>-898291</v>
      </c>
      <c r="E3532" s="411" t="s">
        <v>51</v>
      </c>
      <c r="F3532" s="646">
        <f t="shared" si="49"/>
        <v>231122620</v>
      </c>
      <c r="G3532" s="652">
        <f t="shared" si="49"/>
        <v>898291</v>
      </c>
      <c r="I3532" s="86"/>
    </row>
    <row r="3533" spans="1:9" s="77" customFormat="1" ht="26.4">
      <c r="A3533" s="1319"/>
      <c r="B3533" s="376" t="s">
        <v>13</v>
      </c>
      <c r="C3533" s="1186">
        <v>36974592</v>
      </c>
      <c r="D3533" s="1404">
        <f>-898291</f>
        <v>-898291</v>
      </c>
      <c r="E3533" s="411" t="s">
        <v>52</v>
      </c>
      <c r="F3533" s="646">
        <v>231122620</v>
      </c>
      <c r="G3533" s="652">
        <v>898291</v>
      </c>
      <c r="I3533" s="86"/>
    </row>
    <row r="3534" spans="1:9" s="77" customFormat="1">
      <c r="A3534" s="1319"/>
      <c r="B3534" s="376" t="s">
        <v>35</v>
      </c>
      <c r="C3534" s="626">
        <v>29900029</v>
      </c>
      <c r="D3534" s="813">
        <f>-726831</f>
        <v>-726831</v>
      </c>
      <c r="E3534" s="1887"/>
      <c r="F3534" s="1888"/>
      <c r="G3534" s="1889"/>
      <c r="I3534" s="86"/>
    </row>
    <row r="3535" spans="1:9" s="77" customFormat="1">
      <c r="A3535" s="1319"/>
      <c r="B3535" s="376" t="s">
        <v>15</v>
      </c>
      <c r="C3535" s="626">
        <v>16268462</v>
      </c>
      <c r="D3535" s="813"/>
      <c r="E3535" s="1887"/>
      <c r="F3535" s="1888"/>
      <c r="G3535" s="1889"/>
      <c r="I3535" s="86"/>
    </row>
    <row r="3536" spans="1:9" s="77" customFormat="1">
      <c r="A3536" s="1319"/>
      <c r="B3536" s="376" t="s">
        <v>16</v>
      </c>
      <c r="C3536" s="626">
        <f>C3537+C3538</f>
        <v>8319642</v>
      </c>
      <c r="D3536" s="813">
        <f>D3537+D3538</f>
        <v>0</v>
      </c>
      <c r="E3536" s="1887"/>
      <c r="F3536" s="1888"/>
      <c r="G3536" s="1889"/>
      <c r="I3536" s="86"/>
    </row>
    <row r="3537" spans="1:9" s="77" customFormat="1">
      <c r="A3537" s="1319"/>
      <c r="B3537" s="376" t="s">
        <v>17</v>
      </c>
      <c r="C3537" s="626">
        <v>4937533</v>
      </c>
      <c r="D3537" s="813"/>
      <c r="E3537" s="1887"/>
      <c r="F3537" s="1888"/>
      <c r="G3537" s="1889"/>
      <c r="I3537" s="86"/>
    </row>
    <row r="3538" spans="1:9" s="77" customFormat="1">
      <c r="A3538" s="1319"/>
      <c r="B3538" s="376" t="s">
        <v>93</v>
      </c>
      <c r="C3538" s="626">
        <v>3382109</v>
      </c>
      <c r="D3538" s="813"/>
      <c r="E3538" s="1887"/>
      <c r="F3538" s="1888"/>
      <c r="G3538" s="1889"/>
      <c r="I3538" s="86"/>
    </row>
    <row r="3539" spans="1:9" s="77" customFormat="1">
      <c r="A3539" s="1319"/>
      <c r="B3539" s="376" t="s">
        <v>19</v>
      </c>
      <c r="C3539" s="626">
        <f>C3540</f>
        <v>1996980</v>
      </c>
      <c r="D3539" s="813">
        <f>D3540</f>
        <v>0</v>
      </c>
      <c r="E3539" s="1358"/>
      <c r="F3539" s="1301"/>
      <c r="G3539" s="1359"/>
      <c r="I3539" s="86"/>
    </row>
    <row r="3540" spans="1:9" s="77" customFormat="1" ht="26.4">
      <c r="A3540" s="1319"/>
      <c r="B3540" s="411" t="s">
        <v>51</v>
      </c>
      <c r="C3540" s="626">
        <f>C3541+C3542</f>
        <v>1996980</v>
      </c>
      <c r="D3540" s="813">
        <f>D3541+D3542</f>
        <v>0</v>
      </c>
      <c r="E3540" s="1358"/>
      <c r="F3540" s="1301"/>
      <c r="G3540" s="1359"/>
      <c r="I3540" s="86"/>
    </row>
    <row r="3541" spans="1:9" s="77" customFormat="1" ht="26.4">
      <c r="A3541" s="1319"/>
      <c r="B3541" s="411" t="s">
        <v>52</v>
      </c>
      <c r="C3541" s="626">
        <v>1322737</v>
      </c>
      <c r="D3541" s="813"/>
      <c r="E3541" s="1358"/>
      <c r="F3541" s="1301"/>
      <c r="G3541" s="1359"/>
      <c r="I3541" s="86"/>
    </row>
    <row r="3542" spans="1:9" s="77" customFormat="1" ht="39.6">
      <c r="A3542" s="1319"/>
      <c r="B3542" s="411" t="s">
        <v>191</v>
      </c>
      <c r="C3542" s="626">
        <v>674243</v>
      </c>
      <c r="D3542" s="813"/>
      <c r="E3542" s="1358"/>
      <c r="F3542" s="1301"/>
      <c r="G3542" s="1359"/>
      <c r="I3542" s="86"/>
    </row>
    <row r="3543" spans="1:9" s="77" customFormat="1">
      <c r="A3543" s="1319"/>
      <c r="B3543" s="376" t="s">
        <v>3</v>
      </c>
      <c r="C3543" s="626">
        <f>C3544</f>
        <v>726518</v>
      </c>
      <c r="D3543" s="813">
        <f>D3544</f>
        <v>0</v>
      </c>
      <c r="E3543" s="1358"/>
      <c r="F3543" s="1301"/>
      <c r="G3543" s="1359"/>
      <c r="I3543" s="86"/>
    </row>
    <row r="3544" spans="1:9" s="77" customFormat="1" ht="13.8" thickBot="1">
      <c r="A3544" s="1319"/>
      <c r="B3544" s="1479" t="s">
        <v>20</v>
      </c>
      <c r="C3544" s="1444">
        <v>726518</v>
      </c>
      <c r="D3544" s="1075"/>
      <c r="E3544" s="1373"/>
      <c r="F3544" s="1374"/>
      <c r="G3544" s="1375"/>
      <c r="I3544" s="86"/>
    </row>
    <row r="3545" spans="1:9" s="77" customFormat="1" ht="42" customHeight="1" thickBot="1">
      <c r="A3545" s="1319"/>
      <c r="B3545" s="3772" t="s">
        <v>705</v>
      </c>
      <c r="C3545" s="3773"/>
      <c r="D3545" s="3773"/>
      <c r="E3545" s="3773"/>
      <c r="F3545" s="3773"/>
      <c r="G3545" s="3774"/>
      <c r="I3545" s="86"/>
    </row>
    <row r="3546" spans="1:9" s="77" customFormat="1">
      <c r="A3546" s="1319"/>
      <c r="B3546" s="84"/>
      <c r="C3546" s="85"/>
      <c r="D3546" s="85"/>
      <c r="F3546" s="121"/>
      <c r="G3546" s="121"/>
      <c r="I3546" s="86"/>
    </row>
    <row r="3547" spans="1:9" s="77" customFormat="1">
      <c r="A3547" s="1319"/>
      <c r="B3547" s="3775" t="s">
        <v>429</v>
      </c>
      <c r="C3547" s="3775"/>
      <c r="D3547" s="3775"/>
      <c r="I3547" s="86"/>
    </row>
    <row r="3548" spans="1:9" s="77" customFormat="1" ht="13.8" thickBot="1">
      <c r="A3548" s="1319"/>
      <c r="B3548" s="84"/>
      <c r="C3548" s="85"/>
      <c r="D3548" s="85"/>
      <c r="I3548" s="86"/>
    </row>
    <row r="3549" spans="1:9" s="77" customFormat="1" ht="26.4">
      <c r="A3549" s="99">
        <f>A3523</f>
        <v>112</v>
      </c>
      <c r="B3549" s="442" t="s">
        <v>395</v>
      </c>
      <c r="C3549" s="91"/>
      <c r="D3549" s="109"/>
      <c r="E3549" s="442" t="s">
        <v>409</v>
      </c>
      <c r="F3549" s="91"/>
      <c r="G3549" s="109"/>
      <c r="H3549" s="75" t="s">
        <v>33</v>
      </c>
      <c r="I3549" s="86"/>
    </row>
    <row r="3550" spans="1:9" s="77" customFormat="1">
      <c r="A3550" s="1319"/>
      <c r="B3550" s="88" t="s">
        <v>82</v>
      </c>
      <c r="C3550" s="642"/>
      <c r="D3550" s="103"/>
      <c r="E3550" s="88" t="s">
        <v>82</v>
      </c>
      <c r="F3550" s="642"/>
      <c r="G3550" s="103"/>
      <c r="I3550" s="86"/>
    </row>
    <row r="3551" spans="1:9" s="77" customFormat="1">
      <c r="A3551" s="1319"/>
      <c r="B3551" s="152" t="s">
        <v>128</v>
      </c>
      <c r="C3551" s="642"/>
      <c r="D3551" s="103"/>
      <c r="E3551" s="152" t="s">
        <v>128</v>
      </c>
      <c r="F3551" s="642"/>
      <c r="G3551" s="103"/>
      <c r="I3551" s="86"/>
    </row>
    <row r="3552" spans="1:9" s="77" customFormat="1">
      <c r="A3552" s="1319"/>
      <c r="B3552" s="2677" t="s">
        <v>87</v>
      </c>
      <c r="C3552" s="2678"/>
      <c r="D3552" s="2679"/>
      <c r="E3552" s="2677" t="s">
        <v>87</v>
      </c>
      <c r="F3552" s="2678"/>
      <c r="G3552" s="2687"/>
      <c r="I3552" s="86"/>
    </row>
    <row r="3553" spans="1:9" s="77" customFormat="1">
      <c r="A3553" s="1319"/>
      <c r="B3553" s="2" t="s">
        <v>4</v>
      </c>
      <c r="C3553" s="1185">
        <v>226659500</v>
      </c>
      <c r="D3553" s="94">
        <f>D3554+D3555</f>
        <v>-898291</v>
      </c>
      <c r="E3553" s="270" t="s">
        <v>4</v>
      </c>
      <c r="F3553" s="623">
        <f>+F3554</f>
        <v>323895415</v>
      </c>
      <c r="G3553" s="170">
        <f>G3554</f>
        <v>898291</v>
      </c>
      <c r="I3553" s="86"/>
    </row>
    <row r="3554" spans="1:9" s="77" customFormat="1">
      <c r="A3554" s="1319"/>
      <c r="B3554" s="3" t="s">
        <v>5</v>
      </c>
      <c r="C3554" s="1186">
        <v>7535144</v>
      </c>
      <c r="D3554" s="326"/>
      <c r="E3554" s="2560" t="s">
        <v>10</v>
      </c>
      <c r="F3554" s="740">
        <f>+F3555</f>
        <v>323895415</v>
      </c>
      <c r="G3554" s="465">
        <f>G3555</f>
        <v>898291</v>
      </c>
      <c r="I3554" s="86"/>
    </row>
    <row r="3555" spans="1:9" s="77" customFormat="1">
      <c r="A3555" s="1319"/>
      <c r="B3555" s="3" t="s">
        <v>10</v>
      </c>
      <c r="C3555" s="624">
        <v>219124356</v>
      </c>
      <c r="D3555" s="78">
        <f>D3556</f>
        <v>-898291</v>
      </c>
      <c r="E3555" s="382" t="s">
        <v>11</v>
      </c>
      <c r="F3555" s="625">
        <v>323895415</v>
      </c>
      <c r="G3555" s="169">
        <v>898291</v>
      </c>
      <c r="I3555" s="86"/>
    </row>
    <row r="3556" spans="1:9" s="77" customFormat="1">
      <c r="A3556" s="1319"/>
      <c r="B3556" s="3" t="s">
        <v>11</v>
      </c>
      <c r="C3556" s="626">
        <v>219124356</v>
      </c>
      <c r="D3556" s="78">
        <f>-898291</f>
        <v>-898291</v>
      </c>
      <c r="E3556" s="270" t="s">
        <v>28</v>
      </c>
      <c r="F3556" s="623">
        <f>+F3557</f>
        <v>323895415</v>
      </c>
      <c r="G3556" s="170">
        <f>G3557</f>
        <v>898291</v>
      </c>
      <c r="I3556" s="86"/>
    </row>
    <row r="3557" spans="1:9" s="77" customFormat="1">
      <c r="A3557" s="1319"/>
      <c r="B3557" s="2" t="s">
        <v>1</v>
      </c>
      <c r="C3557" s="624">
        <v>224960511</v>
      </c>
      <c r="D3557" s="79">
        <f>D3558</f>
        <v>-898291</v>
      </c>
      <c r="E3557" s="2688" t="s">
        <v>2</v>
      </c>
      <c r="F3557" s="625">
        <f>+F3558</f>
        <v>323895415</v>
      </c>
      <c r="G3557" s="169">
        <f>G3558</f>
        <v>898291</v>
      </c>
      <c r="I3557" s="86"/>
    </row>
    <row r="3558" spans="1:9" s="77" customFormat="1">
      <c r="A3558" s="1319"/>
      <c r="B3558" s="3" t="s">
        <v>2</v>
      </c>
      <c r="C3558" s="626">
        <v>214210663</v>
      </c>
      <c r="D3558" s="78">
        <f>D3559</f>
        <v>-898291</v>
      </c>
      <c r="E3558" s="2688" t="s">
        <v>19</v>
      </c>
      <c r="F3558" s="625">
        <f>+F3559</f>
        <v>323895415</v>
      </c>
      <c r="G3558" s="169">
        <f>G3559</f>
        <v>898291</v>
      </c>
      <c r="I3558" s="86"/>
    </row>
    <row r="3559" spans="1:9" s="77" customFormat="1" ht="26.4">
      <c r="A3559" s="1319"/>
      <c r="B3559" s="3" t="s">
        <v>12</v>
      </c>
      <c r="C3559" s="626">
        <v>74338395</v>
      </c>
      <c r="D3559" s="78">
        <f>D3560</f>
        <v>-898291</v>
      </c>
      <c r="E3559" s="2689" t="s">
        <v>51</v>
      </c>
      <c r="F3559" s="625">
        <f>+F3560</f>
        <v>323895415</v>
      </c>
      <c r="G3559" s="169">
        <f>G3560</f>
        <v>898291</v>
      </c>
      <c r="I3559" s="86"/>
    </row>
    <row r="3560" spans="1:9" s="77" customFormat="1" ht="26.4">
      <c r="A3560" s="1319"/>
      <c r="B3560" s="3" t="s">
        <v>13</v>
      </c>
      <c r="C3560" s="626">
        <v>50236637</v>
      </c>
      <c r="D3560" s="326">
        <f>-898291</f>
        <v>-898291</v>
      </c>
      <c r="E3560" s="1176" t="s">
        <v>52</v>
      </c>
      <c r="F3560" s="625">
        <v>323895415</v>
      </c>
      <c r="G3560" s="169">
        <v>898291</v>
      </c>
      <c r="I3560" s="86"/>
    </row>
    <row r="3561" spans="1:9" s="77" customFormat="1">
      <c r="A3561" s="1319"/>
      <c r="B3561" s="3" t="s">
        <v>35</v>
      </c>
      <c r="C3561" s="626">
        <v>40432663</v>
      </c>
      <c r="D3561" s="78">
        <f>-726831</f>
        <v>-726831</v>
      </c>
      <c r="E3561" s="2690"/>
      <c r="F3561" s="613"/>
      <c r="G3561" s="151"/>
      <c r="I3561" s="86"/>
    </row>
    <row r="3562" spans="1:9" s="77" customFormat="1">
      <c r="A3562" s="1319"/>
      <c r="B3562" s="3" t="s">
        <v>15</v>
      </c>
      <c r="C3562" s="626">
        <v>24101758</v>
      </c>
      <c r="D3562" s="78"/>
      <c r="E3562" s="2690"/>
      <c r="F3562" s="613"/>
      <c r="G3562" s="151"/>
      <c r="I3562" s="86"/>
    </row>
    <row r="3563" spans="1:9" s="77" customFormat="1">
      <c r="A3563" s="1319"/>
      <c r="B3563" s="3" t="s">
        <v>117</v>
      </c>
      <c r="C3563" s="626">
        <v>1481144</v>
      </c>
      <c r="D3563" s="2680"/>
      <c r="E3563" s="2690"/>
      <c r="F3563" s="613"/>
      <c r="G3563" s="151"/>
      <c r="I3563" s="86"/>
    </row>
    <row r="3564" spans="1:9" s="77" customFormat="1">
      <c r="A3564" s="1319"/>
      <c r="B3564" s="3" t="s">
        <v>16</v>
      </c>
      <c r="C3564" s="626">
        <v>46396808</v>
      </c>
      <c r="D3564" s="78">
        <v>0</v>
      </c>
      <c r="E3564" s="2690"/>
      <c r="F3564" s="613"/>
      <c r="G3564" s="151"/>
      <c r="I3564" s="86"/>
    </row>
    <row r="3565" spans="1:9" s="77" customFormat="1">
      <c r="A3565" s="1319"/>
      <c r="B3565" s="3" t="s">
        <v>17</v>
      </c>
      <c r="C3565" s="654">
        <v>42718751</v>
      </c>
      <c r="D3565" s="2681"/>
      <c r="E3565" s="2690"/>
      <c r="F3565" s="613"/>
      <c r="G3565" s="151"/>
      <c r="I3565" s="86"/>
    </row>
    <row r="3566" spans="1:9" s="77" customFormat="1">
      <c r="A3566" s="1319"/>
      <c r="B3566" s="3" t="s">
        <v>93</v>
      </c>
      <c r="C3566" s="626">
        <v>3678057</v>
      </c>
      <c r="D3566" s="2680"/>
      <c r="E3566" s="2690"/>
      <c r="F3566" s="613"/>
      <c r="G3566" s="151"/>
      <c r="I3566" s="86"/>
    </row>
    <row r="3567" spans="1:9" s="77" customFormat="1" ht="26.4">
      <c r="A3567" s="1319"/>
      <c r="B3567" s="3" t="s">
        <v>115</v>
      </c>
      <c r="C3567" s="626">
        <v>22766</v>
      </c>
      <c r="D3567" s="78">
        <v>0</v>
      </c>
      <c r="E3567" s="2690"/>
      <c r="F3567" s="613"/>
      <c r="G3567" s="151"/>
      <c r="I3567" s="86"/>
    </row>
    <row r="3568" spans="1:9" s="77" customFormat="1">
      <c r="A3568" s="1319"/>
      <c r="B3568" s="2682" t="s">
        <v>38</v>
      </c>
      <c r="C3568" s="626">
        <v>22766</v>
      </c>
      <c r="D3568" s="2680"/>
      <c r="E3568" s="2690"/>
      <c r="F3568" s="613"/>
      <c r="G3568" s="151"/>
      <c r="I3568" s="86"/>
    </row>
    <row r="3569" spans="1:9" s="77" customFormat="1">
      <c r="A3569" s="1319"/>
      <c r="B3569" s="3" t="s">
        <v>19</v>
      </c>
      <c r="C3569" s="626">
        <v>91971550</v>
      </c>
      <c r="D3569" s="78"/>
      <c r="E3569" s="2690"/>
      <c r="F3569" s="613"/>
      <c r="G3569" s="151"/>
      <c r="I3569" s="86"/>
    </row>
    <row r="3570" spans="1:9" s="77" customFormat="1" ht="26.4">
      <c r="A3570" s="1319"/>
      <c r="B3570" s="2683" t="s">
        <v>51</v>
      </c>
      <c r="C3570" s="626">
        <v>91971550</v>
      </c>
      <c r="D3570" s="78">
        <v>0</v>
      </c>
      <c r="E3570" s="2690"/>
      <c r="F3570" s="613"/>
      <c r="G3570" s="151"/>
      <c r="I3570" s="86"/>
    </row>
    <row r="3571" spans="1:9" s="77" customFormat="1" ht="26.4">
      <c r="A3571" s="1319"/>
      <c r="B3571" s="2683" t="s">
        <v>52</v>
      </c>
      <c r="C3571" s="626">
        <v>17453238</v>
      </c>
      <c r="D3571" s="2684"/>
      <c r="E3571" s="2690"/>
      <c r="F3571" s="613"/>
      <c r="G3571" s="151"/>
      <c r="I3571" s="86"/>
    </row>
    <row r="3572" spans="1:9" s="77" customFormat="1" ht="39.6">
      <c r="A3572" s="1319"/>
      <c r="B3572" s="2624" t="s">
        <v>191</v>
      </c>
      <c r="C3572" s="626">
        <v>74518312</v>
      </c>
      <c r="D3572" s="2684"/>
      <c r="E3572" s="2690"/>
      <c r="F3572" s="613"/>
      <c r="G3572" s="151"/>
      <c r="I3572" s="86"/>
    </row>
    <row r="3573" spans="1:9" s="77" customFormat="1">
      <c r="A3573" s="1319"/>
      <c r="B3573" s="3" t="s">
        <v>3</v>
      </c>
      <c r="C3573" s="624">
        <v>10749848</v>
      </c>
      <c r="D3573" s="79">
        <v>0</v>
      </c>
      <c r="E3573" s="2690"/>
      <c r="F3573" s="613"/>
      <c r="G3573" s="151"/>
      <c r="I3573" s="86"/>
    </row>
    <row r="3574" spans="1:9" s="77" customFormat="1">
      <c r="A3574" s="1319"/>
      <c r="B3574" s="3" t="s">
        <v>20</v>
      </c>
      <c r="C3574" s="626">
        <v>6263997</v>
      </c>
      <c r="D3574" s="2680"/>
      <c r="E3574" s="2690"/>
      <c r="F3574" s="613"/>
      <c r="G3574" s="151"/>
      <c r="I3574" s="86"/>
    </row>
    <row r="3575" spans="1:9" s="77" customFormat="1">
      <c r="A3575" s="1319"/>
      <c r="B3575" s="2683" t="s">
        <v>55</v>
      </c>
      <c r="C3575" s="626">
        <v>4485851</v>
      </c>
      <c r="D3575" s="78">
        <v>0</v>
      </c>
      <c r="E3575" s="2690"/>
      <c r="F3575" s="613"/>
      <c r="G3575" s="151"/>
      <c r="I3575" s="86"/>
    </row>
    <row r="3576" spans="1:9" s="77" customFormat="1" ht="26.4">
      <c r="A3576" s="1319"/>
      <c r="B3576" s="2683" t="s">
        <v>56</v>
      </c>
      <c r="C3576" s="624">
        <v>4485851</v>
      </c>
      <c r="D3576" s="79">
        <v>0</v>
      </c>
      <c r="E3576" s="2690"/>
      <c r="F3576" s="613"/>
      <c r="G3576" s="151"/>
      <c r="I3576" s="86"/>
    </row>
    <row r="3577" spans="1:9" s="77" customFormat="1" ht="26.4">
      <c r="A3577" s="1319"/>
      <c r="B3577" s="2683" t="s">
        <v>110</v>
      </c>
      <c r="C3577" s="626">
        <v>4485851</v>
      </c>
      <c r="D3577" s="78"/>
      <c r="E3577" s="2690"/>
      <c r="F3577" s="613"/>
      <c r="G3577" s="151"/>
      <c r="I3577" s="86"/>
    </row>
    <row r="3578" spans="1:9" s="77" customFormat="1">
      <c r="A3578" s="1319"/>
      <c r="B3578" s="2685" t="s">
        <v>21</v>
      </c>
      <c r="C3578" s="1185">
        <v>1698989</v>
      </c>
      <c r="D3578" s="94">
        <v>0</v>
      </c>
      <c r="E3578" s="2690"/>
      <c r="F3578" s="613"/>
      <c r="G3578" s="151"/>
      <c r="I3578" s="86"/>
    </row>
    <row r="3579" spans="1:9" s="77" customFormat="1">
      <c r="A3579" s="1319"/>
      <c r="B3579" s="2685" t="s">
        <v>23</v>
      </c>
      <c r="C3579" s="1185">
        <v>-1698989</v>
      </c>
      <c r="D3579" s="94"/>
      <c r="E3579" s="2690"/>
      <c r="F3579" s="613"/>
      <c r="G3579" s="151"/>
      <c r="I3579" s="86"/>
    </row>
    <row r="3580" spans="1:9" s="77" customFormat="1">
      <c r="A3580" s="1319"/>
      <c r="B3580" s="2683" t="s">
        <v>312</v>
      </c>
      <c r="C3580" s="1186">
        <v>-3747924</v>
      </c>
      <c r="D3580" s="326">
        <v>0</v>
      </c>
      <c r="E3580" s="2690"/>
      <c r="F3580" s="613"/>
      <c r="G3580" s="151"/>
      <c r="I3580" s="86"/>
    </row>
    <row r="3581" spans="1:9" s="77" customFormat="1">
      <c r="A3581" s="1319"/>
      <c r="B3581" s="2683" t="s">
        <v>313</v>
      </c>
      <c r="C3581" s="1186">
        <v>-3747924</v>
      </c>
      <c r="D3581" s="326"/>
      <c r="E3581" s="2690"/>
      <c r="F3581" s="613"/>
      <c r="G3581" s="151"/>
      <c r="I3581" s="86"/>
    </row>
    <row r="3582" spans="1:9" s="77" customFormat="1">
      <c r="A3582" s="1319"/>
      <c r="B3582" s="2683" t="s">
        <v>119</v>
      </c>
      <c r="C3582" s="1186">
        <v>2048935</v>
      </c>
      <c r="D3582" s="326">
        <v>0</v>
      </c>
      <c r="E3582" s="2690"/>
      <c r="F3582" s="613"/>
      <c r="G3582" s="151"/>
      <c r="I3582" s="86"/>
    </row>
    <row r="3583" spans="1:9" s="77" customFormat="1" ht="13.8" thickBot="1">
      <c r="A3583" s="1319"/>
      <c r="B3583" s="2686" t="s">
        <v>314</v>
      </c>
      <c r="C3583" s="1410">
        <v>2048935</v>
      </c>
      <c r="D3583" s="1732"/>
      <c r="E3583" s="2691"/>
      <c r="F3583" s="256"/>
      <c r="G3583" s="1255"/>
      <c r="I3583" s="86"/>
    </row>
    <row r="3584" spans="1:9" s="77" customFormat="1" ht="42" customHeight="1" thickBot="1">
      <c r="A3584" s="1319"/>
      <c r="B3584" s="3772" t="s">
        <v>705</v>
      </c>
      <c r="C3584" s="3773"/>
      <c r="D3584" s="3773"/>
      <c r="E3584" s="3773"/>
      <c r="F3584" s="3773"/>
      <c r="G3584" s="3774"/>
      <c r="I3584" s="86"/>
    </row>
    <row r="3585" spans="1:9" s="77" customFormat="1">
      <c r="A3585" s="1319"/>
      <c r="B3585" s="84"/>
      <c r="C3585" s="85"/>
      <c r="D3585" s="85"/>
      <c r="F3585" s="121"/>
      <c r="G3585" s="121"/>
      <c r="I3585" s="86"/>
    </row>
    <row r="3586" spans="1:9" s="77" customFormat="1">
      <c r="A3586" s="949"/>
      <c r="B3586" s="3775" t="s">
        <v>429</v>
      </c>
      <c r="C3586" s="3775"/>
      <c r="D3586" s="3775"/>
      <c r="I3586" s="86"/>
    </row>
    <row r="3587" spans="1:9" s="77" customFormat="1" ht="13.8" thickBot="1">
      <c r="A3587" s="949"/>
      <c r="B3587" s="84"/>
      <c r="C3587" s="85"/>
      <c r="D3587" s="85"/>
      <c r="I3587" s="86"/>
    </row>
    <row r="3588" spans="1:9" s="77" customFormat="1" ht="26.4">
      <c r="A3588" s="75">
        <f>A3549+1</f>
        <v>113</v>
      </c>
      <c r="B3588" s="2644" t="s">
        <v>29</v>
      </c>
      <c r="C3588" s="818"/>
      <c r="D3588" s="2148"/>
      <c r="E3588" s="2645" t="s">
        <v>395</v>
      </c>
      <c r="F3588" s="2242"/>
      <c r="G3588" s="1067"/>
      <c r="H3588" s="75" t="s">
        <v>33</v>
      </c>
      <c r="I3588" s="86"/>
    </row>
    <row r="3589" spans="1:9" s="77" customFormat="1">
      <c r="A3589" s="949"/>
      <c r="B3589" s="2099" t="s">
        <v>82</v>
      </c>
      <c r="C3589" s="2100"/>
      <c r="D3589" s="2090"/>
      <c r="E3589" s="2090" t="s">
        <v>82</v>
      </c>
      <c r="F3589" s="2077"/>
      <c r="G3589" s="643"/>
      <c r="I3589" s="86"/>
    </row>
    <row r="3590" spans="1:9" s="77" customFormat="1">
      <c r="A3590" s="949"/>
      <c r="B3590" s="2646" t="s">
        <v>83</v>
      </c>
      <c r="C3590" s="2647"/>
      <c r="D3590" s="2090"/>
      <c r="E3590" s="2648" t="s">
        <v>128</v>
      </c>
      <c r="F3590" s="2077"/>
      <c r="G3590" s="643"/>
      <c r="I3590" s="86"/>
    </row>
    <row r="3591" spans="1:9" s="77" customFormat="1">
      <c r="A3591" s="949"/>
      <c r="B3591" s="2649" t="s">
        <v>88</v>
      </c>
      <c r="C3591" s="2650"/>
      <c r="D3591" s="2651"/>
      <c r="E3591" s="2649" t="s">
        <v>88</v>
      </c>
      <c r="F3591" s="2650"/>
      <c r="G3591" s="2651"/>
      <c r="I3591" s="86"/>
    </row>
    <row r="3592" spans="1:9" s="77" customFormat="1">
      <c r="A3592" s="949"/>
      <c r="B3592" s="2286" t="s">
        <v>4</v>
      </c>
      <c r="C3592" s="2652">
        <v>83294805</v>
      </c>
      <c r="D3592" s="2653">
        <f t="shared" ref="D3592:D3597" si="50">D3593</f>
        <v>-13259</v>
      </c>
      <c r="E3592" s="2654" t="s">
        <v>4</v>
      </c>
      <c r="F3592" s="2655">
        <v>236515450</v>
      </c>
      <c r="G3592" s="2656">
        <v>13259</v>
      </c>
      <c r="I3592" s="86"/>
    </row>
    <row r="3593" spans="1:9" s="77" customFormat="1">
      <c r="A3593" s="949"/>
      <c r="B3593" s="2657" t="s">
        <v>10</v>
      </c>
      <c r="C3593" s="2658">
        <v>83294805</v>
      </c>
      <c r="D3593" s="2271">
        <f t="shared" si="50"/>
        <v>-13259</v>
      </c>
      <c r="E3593" s="2657" t="s">
        <v>5</v>
      </c>
      <c r="F3593" s="2659">
        <v>7539412</v>
      </c>
      <c r="G3593" s="2660"/>
      <c r="I3593" s="86"/>
    </row>
    <row r="3594" spans="1:9" s="77" customFormat="1">
      <c r="A3594" s="949"/>
      <c r="B3594" s="2657" t="s">
        <v>11</v>
      </c>
      <c r="C3594" s="2658">
        <v>83294805</v>
      </c>
      <c r="D3594" s="2271">
        <f t="shared" si="50"/>
        <v>-13259</v>
      </c>
      <c r="E3594" s="2657" t="s">
        <v>10</v>
      </c>
      <c r="F3594" s="2661">
        <v>228976038</v>
      </c>
      <c r="G3594" s="2662">
        <v>13259</v>
      </c>
      <c r="I3594" s="86"/>
    </row>
    <row r="3595" spans="1:9" s="77" customFormat="1">
      <c r="A3595" s="949"/>
      <c r="B3595" s="2286" t="s">
        <v>28</v>
      </c>
      <c r="C3595" s="2652">
        <v>83294805</v>
      </c>
      <c r="D3595" s="2653">
        <f t="shared" si="50"/>
        <v>-13259</v>
      </c>
      <c r="E3595" s="2657" t="s">
        <v>11</v>
      </c>
      <c r="F3595" s="2661">
        <v>228976038</v>
      </c>
      <c r="G3595" s="2662">
        <v>13259</v>
      </c>
      <c r="I3595" s="86"/>
    </row>
    <row r="3596" spans="1:9" s="77" customFormat="1">
      <c r="A3596" s="949"/>
      <c r="B3596" s="2288" t="s">
        <v>2</v>
      </c>
      <c r="C3596" s="2658">
        <v>83294805</v>
      </c>
      <c r="D3596" s="2271">
        <f t="shared" si="50"/>
        <v>-13259</v>
      </c>
      <c r="E3596" s="2654" t="s">
        <v>1</v>
      </c>
      <c r="F3596" s="2663">
        <v>234593579</v>
      </c>
      <c r="G3596" s="2664">
        <v>13259</v>
      </c>
      <c r="I3596" s="86"/>
    </row>
    <row r="3597" spans="1:9" s="77" customFormat="1">
      <c r="A3597" s="949"/>
      <c r="B3597" s="2289" t="s">
        <v>16</v>
      </c>
      <c r="C3597" s="2658">
        <v>83294805</v>
      </c>
      <c r="D3597" s="2271">
        <f t="shared" si="50"/>
        <v>-13259</v>
      </c>
      <c r="E3597" s="2657" t="s">
        <v>2</v>
      </c>
      <c r="F3597" s="2661">
        <v>225789165</v>
      </c>
      <c r="G3597" s="2662">
        <v>13259</v>
      </c>
      <c r="I3597" s="86"/>
    </row>
    <row r="3598" spans="1:9" s="77" customFormat="1">
      <c r="A3598" s="949"/>
      <c r="B3598" s="2291" t="s">
        <v>17</v>
      </c>
      <c r="C3598" s="2658">
        <v>83294805</v>
      </c>
      <c r="D3598" s="2271">
        <v>-13259</v>
      </c>
      <c r="E3598" s="2657" t="s">
        <v>12</v>
      </c>
      <c r="F3598" s="2661">
        <v>77666587</v>
      </c>
      <c r="G3598" s="2662">
        <v>13259</v>
      </c>
      <c r="I3598" s="86"/>
    </row>
    <row r="3599" spans="1:9" s="77" customFormat="1">
      <c r="A3599" s="949"/>
      <c r="B3599" s="2657"/>
      <c r="C3599" s="2661"/>
      <c r="D3599" s="2665"/>
      <c r="E3599" s="2657" t="s">
        <v>13</v>
      </c>
      <c r="F3599" s="2661">
        <v>50664374</v>
      </c>
      <c r="G3599" s="2662">
        <v>13259</v>
      </c>
      <c r="I3599" s="86"/>
    </row>
    <row r="3600" spans="1:9" s="77" customFormat="1">
      <c r="A3600" s="949"/>
      <c r="B3600" s="2657"/>
      <c r="C3600" s="2661"/>
      <c r="D3600" s="2665"/>
      <c r="E3600" s="2657" t="s">
        <v>35</v>
      </c>
      <c r="F3600" s="2661">
        <v>40797407</v>
      </c>
      <c r="G3600" s="2662">
        <v>10728</v>
      </c>
      <c r="I3600" s="86"/>
    </row>
    <row r="3601" spans="1:9" s="77" customFormat="1">
      <c r="A3601" s="949"/>
      <c r="B3601" s="2657"/>
      <c r="C3601" s="2661"/>
      <c r="D3601" s="2665"/>
      <c r="E3601" s="2657" t="s">
        <v>15</v>
      </c>
      <c r="F3601" s="2661">
        <v>27002213</v>
      </c>
      <c r="G3601" s="2662"/>
      <c r="I3601" s="86"/>
    </row>
    <row r="3602" spans="1:9" s="77" customFormat="1">
      <c r="A3602" s="949"/>
      <c r="B3602" s="2657"/>
      <c r="C3602" s="2661"/>
      <c r="D3602" s="2665"/>
      <c r="E3602" s="2657" t="s">
        <v>117</v>
      </c>
      <c r="F3602" s="2661">
        <v>1770421</v>
      </c>
      <c r="G3602" s="2662"/>
      <c r="I3602" s="86"/>
    </row>
    <row r="3603" spans="1:9" s="77" customFormat="1">
      <c r="A3603" s="949"/>
      <c r="B3603" s="2657"/>
      <c r="C3603" s="2661"/>
      <c r="D3603" s="2661"/>
      <c r="E3603" s="2657" t="s">
        <v>16</v>
      </c>
      <c r="F3603" s="2661">
        <v>45033744</v>
      </c>
      <c r="G3603" s="2662">
        <v>0</v>
      </c>
      <c r="I3603" s="86"/>
    </row>
    <row r="3604" spans="1:9" s="77" customFormat="1">
      <c r="A3604" s="949"/>
      <c r="B3604" s="2657"/>
      <c r="C3604" s="2666"/>
      <c r="D3604" s="2667"/>
      <c r="E3604" s="2657" t="s">
        <v>17</v>
      </c>
      <c r="F3604" s="2666">
        <v>41355687</v>
      </c>
      <c r="G3604" s="2668"/>
      <c r="I3604" s="86"/>
    </row>
    <row r="3605" spans="1:9" s="77" customFormat="1">
      <c r="A3605" s="949"/>
      <c r="B3605" s="2657"/>
      <c r="C3605" s="2661"/>
      <c r="D3605" s="2665"/>
      <c r="E3605" s="2657" t="s">
        <v>93</v>
      </c>
      <c r="F3605" s="2661">
        <v>3678057</v>
      </c>
      <c r="G3605" s="2662"/>
      <c r="I3605" s="86"/>
    </row>
    <row r="3606" spans="1:9" s="77" customFormat="1" ht="26.4">
      <c r="A3606" s="949"/>
      <c r="B3606" s="2657"/>
      <c r="C3606" s="2661"/>
      <c r="D3606" s="2661"/>
      <c r="E3606" s="2657" t="s">
        <v>115</v>
      </c>
      <c r="F3606" s="2661">
        <v>82527</v>
      </c>
      <c r="G3606" s="2662">
        <v>0</v>
      </c>
      <c r="I3606" s="86"/>
    </row>
    <row r="3607" spans="1:9" s="77" customFormat="1">
      <c r="A3607" s="949"/>
      <c r="B3607" s="2669"/>
      <c r="C3607" s="2661"/>
      <c r="D3607" s="2665"/>
      <c r="E3607" s="2669" t="s">
        <v>38</v>
      </c>
      <c r="F3607" s="2661">
        <v>82527</v>
      </c>
      <c r="G3607" s="2665"/>
      <c r="I3607" s="86"/>
    </row>
    <row r="3608" spans="1:9" s="77" customFormat="1">
      <c r="A3608" s="949"/>
      <c r="B3608" s="2657"/>
      <c r="C3608" s="2661"/>
      <c r="D3608" s="2661"/>
      <c r="E3608" s="2657" t="s">
        <v>19</v>
      </c>
      <c r="F3608" s="2661">
        <v>101235886</v>
      </c>
      <c r="G3608" s="2661">
        <v>0</v>
      </c>
      <c r="I3608" s="86"/>
    </row>
    <row r="3609" spans="1:9" s="77" customFormat="1" ht="26.4">
      <c r="A3609" s="949"/>
      <c r="B3609" s="2670"/>
      <c r="C3609" s="2661"/>
      <c r="D3609" s="2661"/>
      <c r="E3609" s="2670" t="s">
        <v>51</v>
      </c>
      <c r="F3609" s="2661">
        <v>101235886</v>
      </c>
      <c r="G3609" s="2661">
        <v>0</v>
      </c>
      <c r="I3609" s="86"/>
    </row>
    <row r="3610" spans="1:9" s="77" customFormat="1" ht="26.4">
      <c r="A3610" s="949"/>
      <c r="B3610" s="2670"/>
      <c r="C3610" s="2661"/>
      <c r="D3610" s="2671"/>
      <c r="E3610" s="2670" t="s">
        <v>52</v>
      </c>
      <c r="F3610" s="2661">
        <v>18856415</v>
      </c>
      <c r="G3610" s="2671"/>
      <c r="I3610" s="86"/>
    </row>
    <row r="3611" spans="1:9" s="77" customFormat="1" ht="39.6">
      <c r="A3611" s="949"/>
      <c r="B3611" s="2670"/>
      <c r="C3611" s="2661"/>
      <c r="D3611" s="2671"/>
      <c r="E3611" s="2670" t="s">
        <v>191</v>
      </c>
      <c r="F3611" s="2661">
        <v>82379471</v>
      </c>
      <c r="G3611" s="2671"/>
      <c r="I3611" s="86"/>
    </row>
    <row r="3612" spans="1:9" s="77" customFormat="1">
      <c r="A3612" s="949"/>
      <c r="B3612" s="2657"/>
      <c r="C3612" s="2663"/>
      <c r="D3612" s="2663"/>
      <c r="E3612" s="2657" t="s">
        <v>3</v>
      </c>
      <c r="F3612" s="2663">
        <v>8804414</v>
      </c>
      <c r="G3612" s="2663">
        <v>0</v>
      </c>
      <c r="I3612" s="86"/>
    </row>
    <row r="3613" spans="1:9" s="77" customFormat="1">
      <c r="A3613" s="949"/>
      <c r="B3613" s="2657"/>
      <c r="C3613" s="2661"/>
      <c r="D3613" s="2665"/>
      <c r="E3613" s="2657" t="s">
        <v>20</v>
      </c>
      <c r="F3613" s="2661">
        <v>4318563</v>
      </c>
      <c r="G3613" s="2665"/>
      <c r="I3613" s="86"/>
    </row>
    <row r="3614" spans="1:9" s="77" customFormat="1">
      <c r="A3614" s="949"/>
      <c r="B3614" s="2670"/>
      <c r="C3614" s="2661"/>
      <c r="D3614" s="2661"/>
      <c r="E3614" s="2670" t="s">
        <v>55</v>
      </c>
      <c r="F3614" s="2661">
        <v>4485851</v>
      </c>
      <c r="G3614" s="2661">
        <v>0</v>
      </c>
      <c r="I3614" s="86"/>
    </row>
    <row r="3615" spans="1:9" s="77" customFormat="1" ht="26.4">
      <c r="A3615" s="949"/>
      <c r="B3615" s="2670"/>
      <c r="C3615" s="2663"/>
      <c r="D3615" s="2663"/>
      <c r="E3615" s="2670" t="s">
        <v>56</v>
      </c>
      <c r="F3615" s="2663">
        <v>4485851</v>
      </c>
      <c r="G3615" s="2663">
        <v>0</v>
      </c>
      <c r="I3615" s="86"/>
    </row>
    <row r="3616" spans="1:9" s="77" customFormat="1" ht="26.4">
      <c r="A3616" s="949"/>
      <c r="B3616" s="2670"/>
      <c r="C3616" s="2661"/>
      <c r="D3616" s="2661"/>
      <c r="E3616" s="2670" t="s">
        <v>110</v>
      </c>
      <c r="F3616" s="2661">
        <v>4485851</v>
      </c>
      <c r="G3616" s="2661"/>
      <c r="I3616" s="86"/>
    </row>
    <row r="3617" spans="1:9" s="77" customFormat="1">
      <c r="A3617" s="949"/>
      <c r="B3617" s="2672"/>
      <c r="C3617" s="2655"/>
      <c r="D3617" s="2655"/>
      <c r="E3617" s="2672" t="s">
        <v>21</v>
      </c>
      <c r="F3617" s="2655">
        <v>1921871</v>
      </c>
      <c r="G3617" s="2655">
        <v>0</v>
      </c>
      <c r="I3617" s="86"/>
    </row>
    <row r="3618" spans="1:9" s="77" customFormat="1">
      <c r="A3618" s="949"/>
      <c r="B3618" s="2672"/>
      <c r="C3618" s="2655"/>
      <c r="D3618" s="2655"/>
      <c r="E3618" s="2672" t="s">
        <v>23</v>
      </c>
      <c r="F3618" s="2655">
        <v>-1921871</v>
      </c>
      <c r="G3618" s="2655"/>
      <c r="I3618" s="86"/>
    </row>
    <row r="3619" spans="1:9" s="77" customFormat="1">
      <c r="A3619" s="949"/>
      <c r="B3619" s="2670"/>
      <c r="C3619" s="2659"/>
      <c r="D3619" s="2659"/>
      <c r="E3619" s="2670" t="s">
        <v>312</v>
      </c>
      <c r="F3619" s="2659">
        <v>-3970806</v>
      </c>
      <c r="G3619" s="2659">
        <v>0</v>
      </c>
      <c r="I3619" s="86"/>
    </row>
    <row r="3620" spans="1:9" s="77" customFormat="1">
      <c r="A3620" s="949"/>
      <c r="B3620" s="2670"/>
      <c r="C3620" s="2659"/>
      <c r="D3620" s="2659"/>
      <c r="E3620" s="2670" t="s">
        <v>313</v>
      </c>
      <c r="F3620" s="2659">
        <v>-3970806</v>
      </c>
      <c r="G3620" s="2659"/>
      <c r="I3620" s="86"/>
    </row>
    <row r="3621" spans="1:9" s="77" customFormat="1">
      <c r="A3621" s="949"/>
      <c r="B3621" s="2670"/>
      <c r="C3621" s="2659"/>
      <c r="D3621" s="2659"/>
      <c r="E3621" s="2670" t="s">
        <v>119</v>
      </c>
      <c r="F3621" s="2659">
        <v>2048935</v>
      </c>
      <c r="G3621" s="2659">
        <v>0</v>
      </c>
      <c r="I3621" s="86"/>
    </row>
    <row r="3622" spans="1:9" s="77" customFormat="1">
      <c r="A3622" s="949"/>
      <c r="B3622" s="2670"/>
      <c r="C3622" s="2659"/>
      <c r="D3622" s="2659"/>
      <c r="E3622" s="2670" t="s">
        <v>314</v>
      </c>
      <c r="F3622" s="2659">
        <v>2048935</v>
      </c>
      <c r="G3622" s="2659"/>
      <c r="I3622" s="86"/>
    </row>
    <row r="3623" spans="1:9" s="77" customFormat="1">
      <c r="A3623" s="949"/>
      <c r="B3623" s="2649" t="s">
        <v>189</v>
      </c>
      <c r="C3623" s="2650"/>
      <c r="D3623" s="2651"/>
      <c r="E3623" s="2649" t="s">
        <v>189</v>
      </c>
      <c r="F3623" s="2650"/>
      <c r="G3623" s="2651"/>
      <c r="I3623" s="86"/>
    </row>
    <row r="3624" spans="1:9" s="77" customFormat="1">
      <c r="A3624" s="949"/>
      <c r="B3624" s="2286" t="s">
        <v>4</v>
      </c>
      <c r="C3624" s="2652">
        <v>39840411</v>
      </c>
      <c r="D3624" s="2653">
        <f t="shared" ref="D3624:D3629" si="51">D3625</f>
        <v>-13259</v>
      </c>
      <c r="E3624" s="2654" t="s">
        <v>4</v>
      </c>
      <c r="F3624" s="2655">
        <v>221215200</v>
      </c>
      <c r="G3624" s="2656">
        <v>13259</v>
      </c>
      <c r="I3624" s="86"/>
    </row>
    <row r="3625" spans="1:9" s="77" customFormat="1">
      <c r="A3625" s="949"/>
      <c r="B3625" s="2657" t="s">
        <v>10</v>
      </c>
      <c r="C3625" s="2658">
        <v>39840411</v>
      </c>
      <c r="D3625" s="2271">
        <f t="shared" si="51"/>
        <v>-13259</v>
      </c>
      <c r="E3625" s="2657" t="s">
        <v>5</v>
      </c>
      <c r="F3625" s="2659">
        <v>7518069</v>
      </c>
      <c r="G3625" s="2660"/>
      <c r="I3625" s="86"/>
    </row>
    <row r="3626" spans="1:9" s="77" customFormat="1">
      <c r="A3626" s="949"/>
      <c r="B3626" s="2657" t="s">
        <v>11</v>
      </c>
      <c r="C3626" s="2658">
        <v>39840411</v>
      </c>
      <c r="D3626" s="2271">
        <f t="shared" si="51"/>
        <v>-13259</v>
      </c>
      <c r="E3626" s="2657" t="s">
        <v>10</v>
      </c>
      <c r="F3626" s="2661">
        <v>213697131</v>
      </c>
      <c r="G3626" s="2662">
        <v>13259</v>
      </c>
      <c r="I3626" s="86"/>
    </row>
    <row r="3627" spans="1:9" s="77" customFormat="1">
      <c r="A3627" s="949"/>
      <c r="B3627" s="2286" t="s">
        <v>28</v>
      </c>
      <c r="C3627" s="2652">
        <v>39840411</v>
      </c>
      <c r="D3627" s="2653">
        <f t="shared" si="51"/>
        <v>-13259</v>
      </c>
      <c r="E3627" s="2657" t="s">
        <v>11</v>
      </c>
      <c r="F3627" s="2661">
        <v>213697131</v>
      </c>
      <c r="G3627" s="2662">
        <v>13259</v>
      </c>
      <c r="I3627" s="86"/>
    </row>
    <row r="3628" spans="1:9" s="77" customFormat="1">
      <c r="A3628" s="949"/>
      <c r="B3628" s="2288" t="s">
        <v>2</v>
      </c>
      <c r="C3628" s="2658">
        <v>39840411</v>
      </c>
      <c r="D3628" s="2271">
        <f t="shared" si="51"/>
        <v>-13259</v>
      </c>
      <c r="E3628" s="2654" t="s">
        <v>1</v>
      </c>
      <c r="F3628" s="2663">
        <v>219020652</v>
      </c>
      <c r="G3628" s="2664">
        <v>13259</v>
      </c>
      <c r="I3628" s="86"/>
    </row>
    <row r="3629" spans="1:9" s="77" customFormat="1">
      <c r="A3629" s="949"/>
      <c r="B3629" s="2289" t="s">
        <v>16</v>
      </c>
      <c r="C3629" s="2658">
        <v>39840411</v>
      </c>
      <c r="D3629" s="2271">
        <f t="shared" si="51"/>
        <v>-13259</v>
      </c>
      <c r="E3629" s="2657" t="s">
        <v>2</v>
      </c>
      <c r="F3629" s="2661">
        <v>213320418</v>
      </c>
      <c r="G3629" s="2662">
        <v>13259</v>
      </c>
      <c r="I3629" s="86"/>
    </row>
    <row r="3630" spans="1:9" s="77" customFormat="1">
      <c r="A3630" s="949"/>
      <c r="B3630" s="2291" t="s">
        <v>17</v>
      </c>
      <c r="C3630" s="2658">
        <v>39840411</v>
      </c>
      <c r="D3630" s="2271">
        <v>-13259</v>
      </c>
      <c r="E3630" s="2657" t="s">
        <v>12</v>
      </c>
      <c r="F3630" s="2661">
        <v>73778405</v>
      </c>
      <c r="G3630" s="2662">
        <v>13259</v>
      </c>
      <c r="I3630" s="86"/>
    </row>
    <row r="3631" spans="1:9" s="77" customFormat="1">
      <c r="A3631" s="949"/>
      <c r="B3631" s="2657"/>
      <c r="C3631" s="2661"/>
      <c r="D3631" s="2665"/>
      <c r="E3631" s="2657" t="s">
        <v>13</v>
      </c>
      <c r="F3631" s="2661">
        <v>50121470</v>
      </c>
      <c r="G3631" s="2662">
        <v>13259</v>
      </c>
      <c r="I3631" s="86"/>
    </row>
    <row r="3632" spans="1:9" s="77" customFormat="1">
      <c r="A3632" s="949"/>
      <c r="B3632" s="2657"/>
      <c r="C3632" s="2661"/>
      <c r="D3632" s="2665"/>
      <c r="E3632" s="2657" t="s">
        <v>35</v>
      </c>
      <c r="F3632" s="2661">
        <v>40453669</v>
      </c>
      <c r="G3632" s="2662">
        <v>10728</v>
      </c>
      <c r="I3632" s="86"/>
    </row>
    <row r="3633" spans="1:9" s="77" customFormat="1">
      <c r="A3633" s="949"/>
      <c r="B3633" s="2657"/>
      <c r="C3633" s="2661"/>
      <c r="D3633" s="2665"/>
      <c r="E3633" s="2657" t="s">
        <v>15</v>
      </c>
      <c r="F3633" s="2661">
        <v>23656935</v>
      </c>
      <c r="G3633" s="2662"/>
      <c r="I3633" s="86"/>
    </row>
    <row r="3634" spans="1:9" s="77" customFormat="1">
      <c r="A3634" s="949"/>
      <c r="B3634" s="2657"/>
      <c r="C3634" s="2661"/>
      <c r="D3634" s="2665"/>
      <c r="E3634" s="2657" t="s">
        <v>117</v>
      </c>
      <c r="F3634" s="2661">
        <v>2001678</v>
      </c>
      <c r="G3634" s="2662"/>
      <c r="I3634" s="86"/>
    </row>
    <row r="3635" spans="1:9" s="77" customFormat="1">
      <c r="A3635" s="949"/>
      <c r="B3635" s="2657"/>
      <c r="C3635" s="2661"/>
      <c r="D3635" s="2661"/>
      <c r="E3635" s="2657" t="s">
        <v>16</v>
      </c>
      <c r="F3635" s="2661">
        <v>30774454</v>
      </c>
      <c r="G3635" s="2662">
        <v>0</v>
      </c>
      <c r="I3635" s="86"/>
    </row>
    <row r="3636" spans="1:9" s="77" customFormat="1">
      <c r="A3636" s="949"/>
      <c r="B3636" s="2657"/>
      <c r="C3636" s="2666"/>
      <c r="D3636" s="2667"/>
      <c r="E3636" s="2657" t="s">
        <v>17</v>
      </c>
      <c r="F3636" s="2666">
        <v>27096397</v>
      </c>
      <c r="G3636" s="2668"/>
      <c r="I3636" s="86"/>
    </row>
    <row r="3637" spans="1:9" s="77" customFormat="1">
      <c r="A3637" s="949"/>
      <c r="B3637" s="2657"/>
      <c r="C3637" s="2661"/>
      <c r="D3637" s="2665"/>
      <c r="E3637" s="2657" t="s">
        <v>93</v>
      </c>
      <c r="F3637" s="2661">
        <v>3678057</v>
      </c>
      <c r="G3637" s="2662"/>
      <c r="I3637" s="86"/>
    </row>
    <row r="3638" spans="1:9" s="77" customFormat="1" ht="26.4">
      <c r="A3638" s="949"/>
      <c r="B3638" s="2657"/>
      <c r="C3638" s="2661"/>
      <c r="D3638" s="2661"/>
      <c r="E3638" s="2657" t="s">
        <v>115</v>
      </c>
      <c r="F3638" s="2661">
        <v>180177</v>
      </c>
      <c r="G3638" s="2662">
        <v>0</v>
      </c>
      <c r="I3638" s="86"/>
    </row>
    <row r="3639" spans="1:9" s="77" customFormat="1">
      <c r="A3639" s="949"/>
      <c r="B3639" s="2669"/>
      <c r="C3639" s="2661"/>
      <c r="D3639" s="2665"/>
      <c r="E3639" s="2669" t="s">
        <v>38</v>
      </c>
      <c r="F3639" s="2661">
        <v>180177</v>
      </c>
      <c r="G3639" s="2662"/>
      <c r="I3639" s="86"/>
    </row>
    <row r="3640" spans="1:9" s="77" customFormat="1">
      <c r="A3640" s="949"/>
      <c r="B3640" s="2657"/>
      <c r="C3640" s="2661"/>
      <c r="D3640" s="2661"/>
      <c r="E3640" s="2657" t="s">
        <v>19</v>
      </c>
      <c r="F3640" s="2661">
        <v>106585704</v>
      </c>
      <c r="G3640" s="2662">
        <v>0</v>
      </c>
      <c r="I3640" s="86"/>
    </row>
    <row r="3641" spans="1:9" s="77" customFormat="1" ht="26.4">
      <c r="A3641" s="949"/>
      <c r="B3641" s="2670"/>
      <c r="C3641" s="2661"/>
      <c r="D3641" s="2661"/>
      <c r="E3641" s="2670" t="s">
        <v>51</v>
      </c>
      <c r="F3641" s="2661">
        <v>106585704</v>
      </c>
      <c r="G3641" s="2662"/>
      <c r="I3641" s="86"/>
    </row>
    <row r="3642" spans="1:9" s="77" customFormat="1" ht="26.4">
      <c r="A3642" s="949"/>
      <c r="B3642" s="2670"/>
      <c r="C3642" s="2661"/>
      <c r="D3642" s="2671"/>
      <c r="E3642" s="2670" t="s">
        <v>52</v>
      </c>
      <c r="F3642" s="2661">
        <v>19937618</v>
      </c>
      <c r="G3642" s="2673"/>
      <c r="I3642" s="86"/>
    </row>
    <row r="3643" spans="1:9" s="77" customFormat="1" ht="39.6">
      <c r="A3643" s="949"/>
      <c r="B3643" s="2670"/>
      <c r="C3643" s="2661"/>
      <c r="D3643" s="2671"/>
      <c r="E3643" s="2670" t="s">
        <v>191</v>
      </c>
      <c r="F3643" s="2661">
        <v>86648086</v>
      </c>
      <c r="G3643" s="2673"/>
      <c r="I3643" s="86"/>
    </row>
    <row r="3644" spans="1:9" s="77" customFormat="1">
      <c r="A3644" s="949"/>
      <c r="B3644" s="2657"/>
      <c r="C3644" s="2661"/>
      <c r="D3644" s="2661"/>
      <c r="E3644" s="2657" t="s">
        <v>3</v>
      </c>
      <c r="F3644" s="2661">
        <v>5700234</v>
      </c>
      <c r="G3644" s="2662">
        <v>0</v>
      </c>
      <c r="I3644" s="86"/>
    </row>
    <row r="3645" spans="1:9" s="77" customFormat="1">
      <c r="A3645" s="949"/>
      <c r="B3645" s="2657"/>
      <c r="C3645" s="2661"/>
      <c r="D3645" s="2665"/>
      <c r="E3645" s="2657" t="s">
        <v>20</v>
      </c>
      <c r="F3645" s="2661">
        <v>1214383</v>
      </c>
      <c r="G3645" s="2662"/>
      <c r="I3645" s="86"/>
    </row>
    <row r="3646" spans="1:9" s="77" customFormat="1">
      <c r="A3646" s="949"/>
      <c r="B3646" s="2670"/>
      <c r="C3646" s="2661"/>
      <c r="D3646" s="2661"/>
      <c r="E3646" s="2670" t="s">
        <v>55</v>
      </c>
      <c r="F3646" s="2661">
        <v>4485851</v>
      </c>
      <c r="G3646" s="2662">
        <v>0</v>
      </c>
      <c r="I3646" s="86"/>
    </row>
    <row r="3647" spans="1:9" s="77" customFormat="1" ht="26.4">
      <c r="A3647" s="949"/>
      <c r="B3647" s="2670"/>
      <c r="C3647" s="2661"/>
      <c r="D3647" s="2661"/>
      <c r="E3647" s="2670" t="s">
        <v>56</v>
      </c>
      <c r="F3647" s="2661">
        <v>4485851</v>
      </c>
      <c r="G3647" s="2662">
        <v>0</v>
      </c>
      <c r="I3647" s="86"/>
    </row>
    <row r="3648" spans="1:9" s="77" customFormat="1" ht="26.4">
      <c r="A3648" s="949"/>
      <c r="B3648" s="2670"/>
      <c r="C3648" s="2661"/>
      <c r="D3648" s="2661"/>
      <c r="E3648" s="2670" t="s">
        <v>110</v>
      </c>
      <c r="F3648" s="2661">
        <v>4485851</v>
      </c>
      <c r="G3648" s="2662"/>
      <c r="I3648" s="86"/>
    </row>
    <row r="3649" spans="1:9" s="77" customFormat="1">
      <c r="A3649" s="949"/>
      <c r="B3649" s="2672"/>
      <c r="C3649" s="2659"/>
      <c r="D3649" s="2659"/>
      <c r="E3649" s="2672" t="s">
        <v>21</v>
      </c>
      <c r="F3649" s="2659">
        <v>2194548</v>
      </c>
      <c r="G3649" s="2660">
        <v>0</v>
      </c>
      <c r="I3649" s="86"/>
    </row>
    <row r="3650" spans="1:9" s="77" customFormat="1">
      <c r="A3650" s="949"/>
      <c r="B3650" s="2672"/>
      <c r="C3650" s="2659"/>
      <c r="D3650" s="2659"/>
      <c r="E3650" s="2672" t="s">
        <v>23</v>
      </c>
      <c r="F3650" s="2659">
        <v>-2194548</v>
      </c>
      <c r="G3650" s="2660"/>
      <c r="I3650" s="86"/>
    </row>
    <row r="3651" spans="1:9" s="77" customFormat="1">
      <c r="A3651" s="949"/>
      <c r="B3651" s="2670"/>
      <c r="C3651" s="2659"/>
      <c r="D3651" s="2659"/>
      <c r="E3651" s="2670" t="s">
        <v>312</v>
      </c>
      <c r="F3651" s="2659">
        <v>-4243483</v>
      </c>
      <c r="G3651" s="2660">
        <v>0</v>
      </c>
      <c r="I3651" s="86"/>
    </row>
    <row r="3652" spans="1:9" s="77" customFormat="1">
      <c r="A3652" s="949"/>
      <c r="B3652" s="2670"/>
      <c r="C3652" s="2659"/>
      <c r="D3652" s="2659"/>
      <c r="E3652" s="2670" t="s">
        <v>313</v>
      </c>
      <c r="F3652" s="2659">
        <v>-4243483</v>
      </c>
      <c r="G3652" s="2660"/>
      <c r="I3652" s="86"/>
    </row>
    <row r="3653" spans="1:9" s="77" customFormat="1">
      <c r="A3653" s="949"/>
      <c r="B3653" s="2670"/>
      <c r="C3653" s="2659"/>
      <c r="D3653" s="2659"/>
      <c r="E3653" s="2670" t="s">
        <v>119</v>
      </c>
      <c r="F3653" s="2659">
        <v>2048935</v>
      </c>
      <c r="G3653" s="2660">
        <v>0</v>
      </c>
      <c r="I3653" s="86"/>
    </row>
    <row r="3654" spans="1:9" s="77" customFormat="1" ht="13.8" thickBot="1">
      <c r="A3654" s="949"/>
      <c r="B3654" s="2674"/>
      <c r="C3654" s="2675"/>
      <c r="D3654" s="2675"/>
      <c r="E3654" s="2674" t="s">
        <v>314</v>
      </c>
      <c r="F3654" s="2675">
        <v>2048935</v>
      </c>
      <c r="G3654" s="2676"/>
      <c r="I3654" s="86"/>
    </row>
    <row r="3655" spans="1:9" s="77" customFormat="1" ht="42.75" customHeight="1" thickBot="1">
      <c r="A3655" s="949"/>
      <c r="B3655" s="3772" t="s">
        <v>706</v>
      </c>
      <c r="C3655" s="3773"/>
      <c r="D3655" s="3773"/>
      <c r="E3655" s="3773"/>
      <c r="F3655" s="3773"/>
      <c r="G3655" s="3774"/>
      <c r="I3655" s="86"/>
    </row>
    <row r="3656" spans="1:9" s="77" customFormat="1">
      <c r="A3656" s="1319"/>
      <c r="B3656" s="84"/>
      <c r="C3656" s="85"/>
      <c r="D3656" s="85"/>
      <c r="F3656" s="121"/>
      <c r="G3656" s="121"/>
      <c r="I3656" s="86"/>
    </row>
  </sheetData>
  <mergeCells count="131">
    <mergeCell ref="B1074:G1074"/>
    <mergeCell ref="B3161:D3161"/>
    <mergeCell ref="B3262:G3262"/>
    <mergeCell ref="B2966:D2966"/>
    <mergeCell ref="B3023:D3023"/>
    <mergeCell ref="B3037:G3037"/>
    <mergeCell ref="B3039:D3039"/>
    <mergeCell ref="B3140:G3140"/>
    <mergeCell ref="B3519:D3519"/>
    <mergeCell ref="B3404:D3404"/>
    <mergeCell ref="B3505:G3505"/>
    <mergeCell ref="B3507:C3507"/>
    <mergeCell ref="B3512:D3512"/>
    <mergeCell ref="B3514:C3514"/>
    <mergeCell ref="B3282:G3282"/>
    <mergeCell ref="B3284:D3284"/>
    <mergeCell ref="B3385:G3385"/>
    <mergeCell ref="B3402:G3402"/>
    <mergeCell ref="B2856:D2856"/>
    <mergeCell ref="B2909:D2909"/>
    <mergeCell ref="G2938:H2938"/>
    <mergeCell ref="G2965:H2965"/>
    <mergeCell ref="B2766:G2766"/>
    <mergeCell ref="A2767:G2767"/>
    <mergeCell ref="B2768:D2768"/>
    <mergeCell ref="B2821:G2821"/>
    <mergeCell ref="B3159:G3159"/>
    <mergeCell ref="B2650:D2650"/>
    <mergeCell ref="B2652:D2652"/>
    <mergeCell ref="B2704:D2704"/>
    <mergeCell ref="B2422:D2422"/>
    <mergeCell ref="B2424:D2424"/>
    <mergeCell ref="B2476:D2476"/>
    <mergeCell ref="B2540:G2540"/>
    <mergeCell ref="A2541:G2541"/>
    <mergeCell ref="B2854:D2854"/>
    <mergeCell ref="B2338:D2338"/>
    <mergeCell ref="B2390:D2390"/>
    <mergeCell ref="B2146:G2146"/>
    <mergeCell ref="A2147:G2147"/>
    <mergeCell ref="B2148:D2148"/>
    <mergeCell ref="B2200:G2200"/>
    <mergeCell ref="B2241:D2241"/>
    <mergeCell ref="B2542:D2542"/>
    <mergeCell ref="B2594:G2594"/>
    <mergeCell ref="B2093:D2093"/>
    <mergeCell ref="B1806:G1806"/>
    <mergeCell ref="A1807:G1807"/>
    <mergeCell ref="B1808:D1808"/>
    <mergeCell ref="B1898:G1898"/>
    <mergeCell ref="B1941:D1941"/>
    <mergeCell ref="B2243:D2243"/>
    <mergeCell ref="B2295:D2295"/>
    <mergeCell ref="B2336:D2336"/>
    <mergeCell ref="B1276:G1276"/>
    <mergeCell ref="B1304:G1304"/>
    <mergeCell ref="B1665:G1665"/>
    <mergeCell ref="B1714:G1714"/>
    <mergeCell ref="A1715:G1715"/>
    <mergeCell ref="B1716:D1716"/>
    <mergeCell ref="B1771:G1771"/>
    <mergeCell ref="B1398:D1398"/>
    <mergeCell ref="B1450:G1450"/>
    <mergeCell ref="B1496:D1496"/>
    <mergeCell ref="B1498:D1498"/>
    <mergeCell ref="B1550:D1550"/>
    <mergeCell ref="B1607:G1607"/>
    <mergeCell ref="A1608:G1608"/>
    <mergeCell ref="B1609:D1609"/>
    <mergeCell ref="B138:C138"/>
    <mergeCell ref="B567:G567"/>
    <mergeCell ref="B569:C569"/>
    <mergeCell ref="B586:G586"/>
    <mergeCell ref="B588:D588"/>
    <mergeCell ref="B689:G689"/>
    <mergeCell ref="B691:C691"/>
    <mergeCell ref="B706:G706"/>
    <mergeCell ref="B332:G332"/>
    <mergeCell ref="B334:C334"/>
    <mergeCell ref="B347:G347"/>
    <mergeCell ref="B349:D349"/>
    <mergeCell ref="B449:G449"/>
    <mergeCell ref="B451:C451"/>
    <mergeCell ref="H1:H2"/>
    <mergeCell ref="C1:C2"/>
    <mergeCell ref="D1:D2"/>
    <mergeCell ref="F1:F2"/>
    <mergeCell ref="G1:G2"/>
    <mergeCell ref="B229:G229"/>
    <mergeCell ref="B1113:G1113"/>
    <mergeCell ref="B1115:E1115"/>
    <mergeCell ref="B1184:G1184"/>
    <mergeCell ref="B1076:E1076"/>
    <mergeCell ref="B855:C855"/>
    <mergeCell ref="B870:G870"/>
    <mergeCell ref="B872:E872"/>
    <mergeCell ref="B911:G911"/>
    <mergeCell ref="B913:C913"/>
    <mergeCell ref="B809:G809"/>
    <mergeCell ref="B811:C811"/>
    <mergeCell ref="B830:G830"/>
    <mergeCell ref="B832:C832"/>
    <mergeCell ref="B853:D853"/>
    <mergeCell ref="B20:C20"/>
    <mergeCell ref="B33:G33"/>
    <mergeCell ref="B35:D35"/>
    <mergeCell ref="B136:G136"/>
    <mergeCell ref="B3521:C3521"/>
    <mergeCell ref="B3545:G3545"/>
    <mergeCell ref="B3547:D3547"/>
    <mergeCell ref="B3584:G3584"/>
    <mergeCell ref="B3586:D3586"/>
    <mergeCell ref="B3655:G3655"/>
    <mergeCell ref="B464:G464"/>
    <mergeCell ref="B466:D466"/>
    <mergeCell ref="B167:G167"/>
    <mergeCell ref="B209:G209"/>
    <mergeCell ref="B211:C211"/>
    <mergeCell ref="B231:D231"/>
    <mergeCell ref="B708:D708"/>
    <mergeCell ref="A1305:G1305"/>
    <mergeCell ref="B1306:D1306"/>
    <mergeCell ref="B1358:G1358"/>
    <mergeCell ref="B1396:G1396"/>
    <mergeCell ref="A1397:G1397"/>
    <mergeCell ref="B1221:G1221"/>
    <mergeCell ref="B1223:D1223"/>
    <mergeCell ref="B1943:D1943"/>
    <mergeCell ref="B1996:D1996"/>
    <mergeCell ref="B2038:D2038"/>
    <mergeCell ref="B2040:D2040"/>
  </mergeCells>
  <pageMargins left="0.3" right="0.45" top="0.39370078740157483" bottom="0.51181102362204722" header="0.27559055118110237" footer="0.27559055118110237"/>
  <pageSetup paperSize="9" scale="75" orientation="landscape" r:id="rId1"/>
  <headerFooter alignWithMargins="0">
    <oddFooter>&amp;L&amp;"Arial,Slīpraksts"&amp;8&amp;F&amp;C&amp;P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60"/>
  <sheetViews>
    <sheetView zoomScale="70" zoomScaleNormal="70" workbookViewId="0">
      <selection activeCell="A63" sqref="A63"/>
    </sheetView>
  </sheetViews>
  <sheetFormatPr defaultRowHeight="13.2" outlineLevelRow="1"/>
  <cols>
    <col min="1" max="1" width="6.33203125" style="66" customWidth="1"/>
    <col min="2" max="2" width="53" style="39" customWidth="1"/>
    <col min="3" max="3" width="16" style="39" customWidth="1"/>
    <col min="4" max="4" width="14.88671875" style="39" customWidth="1"/>
    <col min="5" max="5" width="47.44140625" style="39" customWidth="1"/>
    <col min="6" max="6" width="14" style="39" customWidth="1"/>
    <col min="7" max="7" width="14.33203125" style="39" customWidth="1"/>
    <col min="8" max="8" width="19.33203125" style="395" customWidth="1"/>
  </cols>
  <sheetData>
    <row r="1" spans="1:8">
      <c r="A1" s="74"/>
      <c r="B1" s="46"/>
      <c r="C1" s="3696" t="s">
        <v>91</v>
      </c>
      <c r="D1" s="3696" t="s">
        <v>30</v>
      </c>
      <c r="E1" s="69"/>
      <c r="F1" s="3696" t="s">
        <v>91</v>
      </c>
      <c r="G1" s="3696" t="s">
        <v>30</v>
      </c>
      <c r="H1" s="3683" t="s">
        <v>42</v>
      </c>
    </row>
    <row r="2" spans="1:8" ht="13.8" thickBot="1">
      <c r="A2" s="74"/>
      <c r="B2" s="47"/>
      <c r="C2" s="3697"/>
      <c r="D2" s="3697"/>
      <c r="E2" s="70"/>
      <c r="F2" s="3697"/>
      <c r="G2" s="3697"/>
      <c r="H2" s="3684"/>
    </row>
    <row r="3" spans="1:8">
      <c r="A3" s="63"/>
      <c r="B3" s="42"/>
      <c r="C3" s="62"/>
      <c r="D3" s="64"/>
      <c r="E3" s="42"/>
      <c r="F3" s="36"/>
      <c r="G3" s="64"/>
      <c r="H3" s="314"/>
    </row>
    <row r="4" spans="1:8">
      <c r="A4" s="63"/>
      <c r="B4" s="154" t="s">
        <v>1028</v>
      </c>
      <c r="C4" s="62"/>
      <c r="D4" s="64"/>
      <c r="E4" s="42"/>
      <c r="F4" s="36"/>
      <c r="G4" s="64"/>
      <c r="H4" s="314"/>
    </row>
    <row r="5" spans="1:8">
      <c r="A5" s="95"/>
      <c r="B5" s="21" t="s">
        <v>45</v>
      </c>
      <c r="C5" s="19"/>
      <c r="D5" s="37"/>
      <c r="E5" s="72" t="s">
        <v>46</v>
      </c>
      <c r="F5" s="8"/>
      <c r="G5" s="8"/>
      <c r="H5" s="314"/>
    </row>
    <row r="6" spans="1:8">
      <c r="A6" s="95"/>
      <c r="B6" s="5" t="s">
        <v>48</v>
      </c>
      <c r="C6" s="112"/>
      <c r="D6" s="115"/>
      <c r="E6" s="5" t="s">
        <v>48</v>
      </c>
      <c r="F6" s="112"/>
      <c r="G6" s="8"/>
      <c r="H6" s="314"/>
    </row>
    <row r="7" spans="1:8">
      <c r="A7" s="95"/>
      <c r="B7" s="271" t="s">
        <v>99</v>
      </c>
      <c r="C7" s="2065">
        <v>-138444259</v>
      </c>
      <c r="D7" s="115"/>
      <c r="E7" s="271" t="s">
        <v>99</v>
      </c>
      <c r="F7" s="2065">
        <v>-138444259</v>
      </c>
      <c r="G7" s="8"/>
      <c r="H7" s="314"/>
    </row>
    <row r="8" spans="1:8">
      <c r="A8" s="95"/>
      <c r="B8" s="271" t="s">
        <v>100</v>
      </c>
      <c r="C8" s="2065">
        <v>406158063</v>
      </c>
      <c r="D8" s="115"/>
      <c r="E8" s="271" t="s">
        <v>100</v>
      </c>
      <c r="F8" s="2065">
        <v>406158063</v>
      </c>
      <c r="G8" s="8"/>
      <c r="H8" s="314"/>
    </row>
    <row r="9" spans="1:8">
      <c r="A9" s="95"/>
      <c r="B9" s="271" t="s">
        <v>261</v>
      </c>
      <c r="C9" s="2065">
        <v>-239013812</v>
      </c>
      <c r="D9" s="115"/>
      <c r="E9" s="271" t="s">
        <v>261</v>
      </c>
      <c r="F9" s="2065">
        <v>-239013812</v>
      </c>
      <c r="G9" s="8"/>
      <c r="H9" s="314"/>
    </row>
    <row r="10" spans="1:8">
      <c r="A10" s="95"/>
      <c r="B10" s="22" t="s">
        <v>41</v>
      </c>
      <c r="C10" s="2067"/>
      <c r="D10" s="115"/>
      <c r="E10" s="22" t="s">
        <v>41</v>
      </c>
      <c r="F10" s="2067"/>
      <c r="G10" s="115"/>
      <c r="H10" s="315"/>
    </row>
    <row r="11" spans="1:8">
      <c r="A11" s="95"/>
      <c r="B11" s="271" t="s">
        <v>99</v>
      </c>
      <c r="C11" s="2068">
        <v>35571795</v>
      </c>
      <c r="D11" s="115">
        <f>D24</f>
        <v>-426862</v>
      </c>
      <c r="E11" s="271" t="s">
        <v>99</v>
      </c>
      <c r="F11" s="2068">
        <v>35571795</v>
      </c>
      <c r="G11" s="115">
        <f>D24</f>
        <v>-426862</v>
      </c>
      <c r="H11" s="315"/>
    </row>
    <row r="12" spans="1:8">
      <c r="A12" s="95"/>
      <c r="B12" s="271" t="s">
        <v>100</v>
      </c>
      <c r="C12" s="2068">
        <v>35571795</v>
      </c>
      <c r="D12" s="115"/>
      <c r="E12" s="271" t="s">
        <v>100</v>
      </c>
      <c r="F12" s="2068">
        <v>35571795</v>
      </c>
      <c r="G12" s="115"/>
      <c r="H12" s="315"/>
    </row>
    <row r="13" spans="1:8">
      <c r="A13" s="95"/>
      <c r="B13" s="271" t="s">
        <v>261</v>
      </c>
      <c r="C13" s="2068">
        <v>35571795</v>
      </c>
      <c r="D13" s="115"/>
      <c r="E13" s="271" t="s">
        <v>261</v>
      </c>
      <c r="F13" s="2068">
        <v>35571795</v>
      </c>
      <c r="G13" s="115"/>
      <c r="H13" s="315"/>
    </row>
    <row r="16" spans="1:8" s="48" customFormat="1">
      <c r="A16" s="128"/>
      <c r="B16" s="128" t="s">
        <v>187</v>
      </c>
      <c r="C16" s="561"/>
      <c r="D16" s="561"/>
      <c r="E16" s="561"/>
      <c r="F16" s="561"/>
      <c r="G16" s="561"/>
    </row>
    <row r="17" spans="1:8" s="48" customFormat="1" ht="13.8" thickBot="1">
      <c r="A17" s="121"/>
      <c r="B17" s="561"/>
      <c r="C17" s="561"/>
      <c r="D17" s="561"/>
      <c r="E17" s="561"/>
      <c r="F17" s="561"/>
      <c r="G17" s="561"/>
    </row>
    <row r="18" spans="1:8" s="48" customFormat="1" ht="26.4">
      <c r="A18" s="1967">
        <f>'15'!A3588+1</f>
        <v>114</v>
      </c>
      <c r="B18" s="458" t="s">
        <v>29</v>
      </c>
      <c r="C18" s="90"/>
      <c r="D18" s="627"/>
      <c r="E18" s="2247" t="s">
        <v>1025</v>
      </c>
      <c r="F18" s="2097"/>
      <c r="G18" s="3324"/>
      <c r="H18" s="75" t="s">
        <v>33</v>
      </c>
    </row>
    <row r="19" spans="1:8" s="48" customFormat="1">
      <c r="A19" s="77"/>
      <c r="B19" s="616" t="s">
        <v>22</v>
      </c>
      <c r="C19" s="617"/>
      <c r="D19" s="620"/>
      <c r="E19" s="2099" t="s">
        <v>22</v>
      </c>
      <c r="F19" s="2101"/>
      <c r="G19" s="2099"/>
    </row>
    <row r="20" spans="1:8" s="48" customFormat="1" ht="26.4">
      <c r="A20" s="77"/>
      <c r="B20" s="1999" t="s">
        <v>255</v>
      </c>
      <c r="C20" s="621"/>
      <c r="D20" s="2783"/>
      <c r="E20" s="3325" t="s">
        <v>1026</v>
      </c>
      <c r="F20" s="3326"/>
      <c r="G20" s="3325"/>
    </row>
    <row r="21" spans="1:8" s="48" customFormat="1">
      <c r="A21" s="86"/>
      <c r="B21" s="2152" t="s">
        <v>4</v>
      </c>
      <c r="C21" s="3327">
        <f>C22</f>
        <v>35571795</v>
      </c>
      <c r="D21" s="3327">
        <f>D22</f>
        <v>-426862</v>
      </c>
      <c r="E21" s="2152" t="s">
        <v>4</v>
      </c>
      <c r="F21" s="3327">
        <f>F22</f>
        <v>8720490</v>
      </c>
      <c r="G21" s="3327">
        <f>G22</f>
        <v>426862</v>
      </c>
    </row>
    <row r="22" spans="1:8" s="48" customFormat="1">
      <c r="A22" s="86"/>
      <c r="B22" s="2154" t="s">
        <v>10</v>
      </c>
      <c r="C22" s="3328">
        <f>C23</f>
        <v>35571795</v>
      </c>
      <c r="D22" s="3328">
        <f>D23</f>
        <v>-426862</v>
      </c>
      <c r="E22" s="2154" t="s">
        <v>10</v>
      </c>
      <c r="F22" s="3328">
        <f>F23</f>
        <v>8720490</v>
      </c>
      <c r="G22" s="3328">
        <f>G23</f>
        <v>426862</v>
      </c>
    </row>
    <row r="23" spans="1:8" s="48" customFormat="1" ht="26.4">
      <c r="A23" s="86"/>
      <c r="B23" s="2155" t="s">
        <v>11</v>
      </c>
      <c r="C23" s="3329">
        <v>35571795</v>
      </c>
      <c r="D23" s="2662">
        <f>D24</f>
        <v>-426862</v>
      </c>
      <c r="E23" s="2155" t="s">
        <v>11</v>
      </c>
      <c r="F23" s="3328">
        <v>8720490</v>
      </c>
      <c r="G23" s="3330">
        <v>426862</v>
      </c>
    </row>
    <row r="24" spans="1:8" s="48" customFormat="1">
      <c r="A24" s="86"/>
      <c r="B24" s="2152" t="s">
        <v>28</v>
      </c>
      <c r="C24" s="3327">
        <f>C25</f>
        <v>35571795</v>
      </c>
      <c r="D24" s="3327">
        <f>D25</f>
        <v>-426862</v>
      </c>
      <c r="E24" s="2152" t="s">
        <v>28</v>
      </c>
      <c r="F24" s="3327">
        <f t="shared" ref="F24:G26" si="0">F25</f>
        <v>8720790</v>
      </c>
      <c r="G24" s="3327">
        <f t="shared" si="0"/>
        <v>426862</v>
      </c>
    </row>
    <row r="25" spans="1:8" s="48" customFormat="1">
      <c r="A25" s="86"/>
      <c r="B25" s="2154" t="s">
        <v>2</v>
      </c>
      <c r="C25" s="3328">
        <f>C26</f>
        <v>35571795</v>
      </c>
      <c r="D25" s="2253">
        <f>D26</f>
        <v>-426862</v>
      </c>
      <c r="E25" s="2154" t="s">
        <v>2</v>
      </c>
      <c r="F25" s="3328">
        <f t="shared" si="0"/>
        <v>8720790</v>
      </c>
      <c r="G25" s="2253">
        <f t="shared" si="0"/>
        <v>426862</v>
      </c>
    </row>
    <row r="26" spans="1:8" s="48" customFormat="1">
      <c r="A26" s="253"/>
      <c r="B26" s="2155" t="s">
        <v>16</v>
      </c>
      <c r="C26" s="3329">
        <v>35571795</v>
      </c>
      <c r="D26" s="2662">
        <v>-426862</v>
      </c>
      <c r="E26" s="2155" t="s">
        <v>16</v>
      </c>
      <c r="F26" s="3328">
        <f t="shared" si="0"/>
        <v>8720790</v>
      </c>
      <c r="G26" s="2253">
        <f t="shared" si="0"/>
        <v>426862</v>
      </c>
    </row>
    <row r="27" spans="1:8" s="48" customFormat="1" ht="13.8" thickBot="1">
      <c r="A27" s="253"/>
      <c r="B27" s="3331" t="s">
        <v>17</v>
      </c>
      <c r="C27" s="3329">
        <v>35571795</v>
      </c>
      <c r="D27" s="2662">
        <v>-426862</v>
      </c>
      <c r="E27" s="3331" t="s">
        <v>17</v>
      </c>
      <c r="F27" s="3328">
        <v>8720790</v>
      </c>
      <c r="G27" s="2253">
        <v>426862</v>
      </c>
    </row>
    <row r="28" spans="1:8" s="48" customFormat="1" ht="44.4" customHeight="1" thickBot="1">
      <c r="A28" s="77"/>
      <c r="B28" s="3807" t="s">
        <v>1027</v>
      </c>
      <c r="C28" s="3808"/>
      <c r="D28" s="3808"/>
      <c r="E28" s="3808"/>
      <c r="F28" s="3808"/>
      <c r="G28" s="3809"/>
    </row>
    <row r="29" spans="1:8" s="48" customFormat="1">
      <c r="A29" s="121"/>
      <c r="B29" s="561"/>
      <c r="C29" s="561"/>
      <c r="D29" s="561"/>
      <c r="E29" s="561"/>
      <c r="F29" s="561"/>
      <c r="G29" s="561"/>
    </row>
    <row r="30" spans="1:8" s="48" customFormat="1" ht="13.8">
      <c r="A30" s="128"/>
      <c r="B30" s="3321" t="s">
        <v>190</v>
      </c>
      <c r="C30" s="561"/>
      <c r="D30" s="561"/>
      <c r="E30" s="561"/>
      <c r="F30" s="561"/>
      <c r="G30" s="561"/>
    </row>
    <row r="31" spans="1:8" s="48" customFormat="1" ht="13.8" thickBot="1">
      <c r="A31" s="121"/>
      <c r="B31" s="561"/>
      <c r="C31" s="561"/>
      <c r="D31" s="561"/>
      <c r="E31" s="2573"/>
      <c r="F31" s="2573"/>
      <c r="G31" s="2573"/>
    </row>
    <row r="32" spans="1:8" s="48" customFormat="1" ht="21.75" customHeight="1">
      <c r="A32" s="120">
        <f>A18</f>
        <v>114</v>
      </c>
      <c r="B32" s="335" t="s">
        <v>29</v>
      </c>
      <c r="C32" s="201"/>
      <c r="D32" s="453"/>
      <c r="E32" s="3322" t="s">
        <v>1025</v>
      </c>
      <c r="F32" s="201"/>
      <c r="G32" s="202"/>
      <c r="H32" s="75" t="s">
        <v>33</v>
      </c>
    </row>
    <row r="33" spans="1:7" s="48" customFormat="1">
      <c r="A33" s="120"/>
      <c r="B33" s="163" t="s">
        <v>82</v>
      </c>
      <c r="C33" s="612"/>
      <c r="D33" s="454"/>
      <c r="E33" s="163" t="s">
        <v>82</v>
      </c>
      <c r="F33" s="225"/>
      <c r="G33" s="213"/>
    </row>
    <row r="34" spans="1:7" s="48" customFormat="1">
      <c r="A34" s="77"/>
      <c r="B34" s="668" t="s">
        <v>83</v>
      </c>
      <c r="C34" s="783"/>
      <c r="D34" s="454"/>
      <c r="E34" s="668" t="s">
        <v>83</v>
      </c>
      <c r="F34" s="669"/>
      <c r="G34" s="226"/>
    </row>
    <row r="35" spans="1:7" s="48" customFormat="1">
      <c r="A35" s="77"/>
      <c r="B35" s="164" t="s">
        <v>87</v>
      </c>
      <c r="C35" s="783"/>
      <c r="D35" s="454"/>
      <c r="E35" s="164" t="s">
        <v>87</v>
      </c>
      <c r="F35" s="610"/>
      <c r="G35" s="227"/>
    </row>
    <row r="36" spans="1:7" s="48" customFormat="1">
      <c r="A36" s="86"/>
      <c r="B36" s="142" t="s">
        <v>4</v>
      </c>
      <c r="C36" s="687">
        <v>40422101</v>
      </c>
      <c r="D36" s="1240">
        <f t="shared" ref="D36:D41" si="1">D37</f>
        <v>-426862</v>
      </c>
      <c r="E36" s="142" t="s">
        <v>4</v>
      </c>
      <c r="F36" s="687">
        <f>F37+F42+F38</f>
        <v>72527124</v>
      </c>
      <c r="G36" s="269">
        <f>G37+G38+G42</f>
        <v>426862</v>
      </c>
    </row>
    <row r="37" spans="1:7" s="48" customFormat="1" ht="26.4">
      <c r="A37" s="86"/>
      <c r="B37" s="1921" t="s">
        <v>10</v>
      </c>
      <c r="C37" s="791">
        <v>40422101</v>
      </c>
      <c r="D37" s="1145">
        <f t="shared" si="1"/>
        <v>-426862</v>
      </c>
      <c r="E37" s="132" t="s">
        <v>36</v>
      </c>
      <c r="F37" s="688">
        <v>7221686</v>
      </c>
      <c r="G37" s="151"/>
    </row>
    <row r="38" spans="1:7" s="48" customFormat="1" ht="26.4">
      <c r="A38" s="86"/>
      <c r="B38" s="133" t="s">
        <v>11</v>
      </c>
      <c r="C38" s="688">
        <v>40422101</v>
      </c>
      <c r="D38" s="1145">
        <f t="shared" si="1"/>
        <v>-426862</v>
      </c>
      <c r="E38" s="132" t="s">
        <v>8</v>
      </c>
      <c r="F38" s="688">
        <f t="shared" ref="F38:G40" si="2">F39</f>
        <v>32726</v>
      </c>
      <c r="G38" s="151">
        <f t="shared" si="2"/>
        <v>0</v>
      </c>
    </row>
    <row r="39" spans="1:7" s="48" customFormat="1">
      <c r="A39" s="86"/>
      <c r="B39" s="142" t="s">
        <v>28</v>
      </c>
      <c r="C39" s="687">
        <v>40422101</v>
      </c>
      <c r="D39" s="1240">
        <f t="shared" si="1"/>
        <v>-426862</v>
      </c>
      <c r="E39" s="132" t="s">
        <v>9</v>
      </c>
      <c r="F39" s="688">
        <f t="shared" si="2"/>
        <v>32726</v>
      </c>
      <c r="G39" s="151">
        <f t="shared" si="2"/>
        <v>0</v>
      </c>
    </row>
    <row r="40" spans="1:7" s="48" customFormat="1" ht="26.4">
      <c r="A40" s="86"/>
      <c r="B40" s="132" t="s">
        <v>2</v>
      </c>
      <c r="C40" s="689">
        <v>40422101</v>
      </c>
      <c r="D40" s="1145">
        <f t="shared" si="1"/>
        <v>-426862</v>
      </c>
      <c r="E40" s="132" t="s">
        <v>57</v>
      </c>
      <c r="F40" s="688">
        <f t="shared" si="2"/>
        <v>32726</v>
      </c>
      <c r="G40" s="151">
        <f t="shared" si="2"/>
        <v>0</v>
      </c>
    </row>
    <row r="41" spans="1:7" s="48" customFormat="1" ht="39.6">
      <c r="A41" s="86"/>
      <c r="B41" s="133" t="s">
        <v>16</v>
      </c>
      <c r="C41" s="688">
        <v>40422101</v>
      </c>
      <c r="D41" s="1145">
        <f t="shared" si="1"/>
        <v>-426862</v>
      </c>
      <c r="E41" s="132" t="s">
        <v>96</v>
      </c>
      <c r="F41" s="688">
        <v>32726</v>
      </c>
      <c r="G41" s="151"/>
    </row>
    <row r="42" spans="1:7" s="48" customFormat="1">
      <c r="A42" s="86"/>
      <c r="B42" s="134" t="s">
        <v>17</v>
      </c>
      <c r="C42" s="688">
        <v>40422101</v>
      </c>
      <c r="D42" s="1145">
        <f>-426862</f>
        <v>-426862</v>
      </c>
      <c r="E42" s="132" t="s">
        <v>10</v>
      </c>
      <c r="F42" s="688">
        <f>F43</f>
        <v>65272712</v>
      </c>
      <c r="G42" s="165">
        <f>G43</f>
        <v>426862</v>
      </c>
    </row>
    <row r="43" spans="1:7" s="48" customFormat="1" ht="26.4">
      <c r="A43" s="86"/>
      <c r="B43" s="133"/>
      <c r="C43" s="676"/>
      <c r="D43" s="169"/>
      <c r="E43" s="133" t="s">
        <v>11</v>
      </c>
      <c r="F43" s="688">
        <v>65272712</v>
      </c>
      <c r="G43" s="165">
        <v>426862</v>
      </c>
    </row>
    <row r="44" spans="1:7" s="48" customFormat="1">
      <c r="A44" s="86"/>
      <c r="B44" s="142"/>
      <c r="C44" s="687"/>
      <c r="D44" s="207"/>
      <c r="E44" s="142" t="s">
        <v>28</v>
      </c>
      <c r="F44" s="687">
        <f>F45+F57</f>
        <v>72932583</v>
      </c>
      <c r="G44" s="207">
        <f>G45+G57</f>
        <v>426862</v>
      </c>
    </row>
    <row r="45" spans="1:7" s="48" customFormat="1">
      <c r="A45" s="86"/>
      <c r="B45" s="132"/>
      <c r="C45" s="688"/>
      <c r="D45" s="165"/>
      <c r="E45" s="132" t="s">
        <v>2</v>
      </c>
      <c r="F45" s="688">
        <f>F46+F50+F52+F54</f>
        <v>70180541</v>
      </c>
      <c r="G45" s="165">
        <f>G46+G50+G54</f>
        <v>426862</v>
      </c>
    </row>
    <row r="46" spans="1:7" s="48" customFormat="1">
      <c r="A46" s="86"/>
      <c r="B46" s="133"/>
      <c r="C46" s="688"/>
      <c r="D46" s="165"/>
      <c r="E46" s="133" t="s">
        <v>12</v>
      </c>
      <c r="F46" s="688">
        <f>F47+F49</f>
        <v>47907897</v>
      </c>
      <c r="G46" s="165">
        <f>G47+G49</f>
        <v>0</v>
      </c>
    </row>
    <row r="47" spans="1:7" s="48" customFormat="1">
      <c r="A47" s="86"/>
      <c r="B47" s="134"/>
      <c r="C47" s="688"/>
      <c r="D47" s="165"/>
      <c r="E47" s="134" t="s">
        <v>37</v>
      </c>
      <c r="F47" s="688">
        <v>36275338</v>
      </c>
      <c r="G47" s="165"/>
    </row>
    <row r="48" spans="1:7" s="48" customFormat="1">
      <c r="A48" s="253"/>
      <c r="B48" s="135"/>
      <c r="C48" s="688"/>
      <c r="D48" s="165"/>
      <c r="E48" s="135" t="s">
        <v>35</v>
      </c>
      <c r="F48" s="688">
        <v>27598653</v>
      </c>
      <c r="G48" s="165"/>
    </row>
    <row r="49" spans="1:7" s="48" customFormat="1">
      <c r="A49" s="253"/>
      <c r="B49" s="134"/>
      <c r="C49" s="688"/>
      <c r="D49" s="165"/>
      <c r="E49" s="134" t="s">
        <v>15</v>
      </c>
      <c r="F49" s="688">
        <v>11632559</v>
      </c>
      <c r="G49" s="165"/>
    </row>
    <row r="50" spans="1:7" s="48" customFormat="1">
      <c r="A50" s="253"/>
      <c r="B50" s="133"/>
      <c r="C50" s="688"/>
      <c r="D50" s="165"/>
      <c r="E50" s="133" t="s">
        <v>16</v>
      </c>
      <c r="F50" s="688">
        <f>F51</f>
        <v>12394564</v>
      </c>
      <c r="G50" s="165">
        <f>G51</f>
        <v>426862</v>
      </c>
    </row>
    <row r="51" spans="1:7" s="48" customFormat="1">
      <c r="A51" s="253"/>
      <c r="B51" s="134"/>
      <c r="C51" s="676"/>
      <c r="D51" s="169"/>
      <c r="E51" s="134" t="s">
        <v>17</v>
      </c>
      <c r="F51" s="688">
        <v>12394564</v>
      </c>
      <c r="G51" s="165">
        <v>426862</v>
      </c>
    </row>
    <row r="52" spans="1:7" s="48" customFormat="1" ht="26.4" outlineLevel="1">
      <c r="A52" s="253"/>
      <c r="B52" s="133"/>
      <c r="C52" s="688"/>
      <c r="D52" s="165"/>
      <c r="E52" s="133" t="s">
        <v>49</v>
      </c>
      <c r="F52" s="688">
        <f>F53</f>
        <v>245460</v>
      </c>
      <c r="G52" s="165"/>
    </row>
    <row r="53" spans="1:7" s="48" customFormat="1" outlineLevel="1">
      <c r="A53" s="253"/>
      <c r="B53" s="134"/>
      <c r="C53" s="688"/>
      <c r="D53" s="165"/>
      <c r="E53" s="134" t="s">
        <v>38</v>
      </c>
      <c r="F53" s="688">
        <v>245460</v>
      </c>
      <c r="G53" s="165"/>
    </row>
    <row r="54" spans="1:7" s="48" customFormat="1" outlineLevel="1">
      <c r="A54" s="253"/>
      <c r="B54" s="133"/>
      <c r="C54" s="688"/>
      <c r="D54" s="165"/>
      <c r="E54" s="133" t="s">
        <v>19</v>
      </c>
      <c r="F54" s="688">
        <f>F55</f>
        <v>9632620</v>
      </c>
      <c r="G54" s="165">
        <f>G55</f>
        <v>0</v>
      </c>
    </row>
    <row r="55" spans="1:7" s="48" customFormat="1" ht="26.4" outlineLevel="1">
      <c r="A55" s="253"/>
      <c r="B55" s="134"/>
      <c r="C55" s="688"/>
      <c r="D55" s="165"/>
      <c r="E55" s="134" t="s">
        <v>51</v>
      </c>
      <c r="F55" s="688">
        <f>F56</f>
        <v>9632620</v>
      </c>
      <c r="G55" s="165">
        <f>G56</f>
        <v>0</v>
      </c>
    </row>
    <row r="56" spans="1:7" s="48" customFormat="1" ht="52.8" outlineLevel="1">
      <c r="A56" s="253"/>
      <c r="B56" s="134"/>
      <c r="C56" s="688"/>
      <c r="D56" s="165"/>
      <c r="E56" s="134" t="s">
        <v>191</v>
      </c>
      <c r="F56" s="688">
        <v>9632620</v>
      </c>
      <c r="G56" s="165"/>
    </row>
    <row r="57" spans="1:7" s="48" customFormat="1" outlineLevel="1">
      <c r="A57" s="121"/>
      <c r="B57" s="132"/>
      <c r="C57" s="688"/>
      <c r="D57" s="165"/>
      <c r="E57" s="132" t="s">
        <v>3</v>
      </c>
      <c r="F57" s="688">
        <f>F58</f>
        <v>2752042</v>
      </c>
      <c r="G57" s="165">
        <f>G58</f>
        <v>0</v>
      </c>
    </row>
    <row r="58" spans="1:7" s="48" customFormat="1" ht="13.8" outlineLevel="1" thickBot="1">
      <c r="A58" s="121"/>
      <c r="B58" s="133"/>
      <c r="C58" s="688"/>
      <c r="D58" s="165"/>
      <c r="E58" s="133" t="s">
        <v>20</v>
      </c>
      <c r="F58" s="688">
        <v>2752042</v>
      </c>
      <c r="G58" s="165"/>
    </row>
    <row r="59" spans="1:7" s="685" customFormat="1" ht="49.2" customHeight="1" thickBot="1">
      <c r="A59" s="3323"/>
      <c r="B59" s="3807" t="s">
        <v>1027</v>
      </c>
      <c r="C59" s="3808"/>
      <c r="D59" s="3808"/>
      <c r="E59" s="3808"/>
      <c r="F59" s="3808"/>
      <c r="G59" s="3809"/>
    </row>
    <row r="60" spans="1:7" s="48" customFormat="1">
      <c r="A60" s="121"/>
      <c r="B60" s="561"/>
      <c r="C60" s="561"/>
      <c r="D60" s="561"/>
      <c r="E60" s="561"/>
      <c r="F60" s="561"/>
      <c r="G60" s="561"/>
    </row>
  </sheetData>
  <mergeCells count="7">
    <mergeCell ref="H1:H2"/>
    <mergeCell ref="B28:G28"/>
    <mergeCell ref="B59:G59"/>
    <mergeCell ref="C1:C2"/>
    <mergeCell ref="D1:D2"/>
    <mergeCell ref="F1:F2"/>
    <mergeCell ref="G1:G2"/>
  </mergeCells>
  <pageMargins left="0.51181102362204722" right="0.35433070866141736" top="0.51181102362204722" bottom="0.55118110236220474" header="0.31496062992125984" footer="0.27559055118110237"/>
  <pageSetup paperSize="9" scale="75" orientation="landscape" verticalDpi="0" r:id="rId1"/>
  <headerFooter>
    <oddFooter>&amp;L&amp;F&amp;C&amp;P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483"/>
  <sheetViews>
    <sheetView topLeftCell="A13" zoomScale="70" zoomScaleNormal="70" workbookViewId="0">
      <selection activeCell="K528" sqref="K528"/>
    </sheetView>
  </sheetViews>
  <sheetFormatPr defaultColWidth="9.109375" defaultRowHeight="13.2"/>
  <cols>
    <col min="1" max="1" width="6.109375" style="395" customWidth="1"/>
    <col min="2" max="2" width="48.88671875" style="14" customWidth="1"/>
    <col min="3" max="3" width="14.44140625" style="559" customWidth="1"/>
    <col min="4" max="4" width="15.88671875" style="559" customWidth="1"/>
    <col min="5" max="5" width="51.33203125" style="146" customWidth="1"/>
    <col min="6" max="6" width="14.44140625" style="559" customWidth="1"/>
    <col min="7" max="7" width="13.44140625" style="559" customWidth="1"/>
    <col min="8" max="8" width="21.44140625" style="554" customWidth="1"/>
    <col min="9" max="9" width="3.88671875" style="146" customWidth="1"/>
    <col min="10" max="16384" width="9.109375" style="146"/>
  </cols>
  <sheetData>
    <row r="1" spans="1:8" s="181" customFormat="1" ht="13.2" customHeight="1">
      <c r="A1" s="548"/>
      <c r="B1" s="549"/>
      <c r="C1" s="3685" t="s">
        <v>91</v>
      </c>
      <c r="D1" s="3685" t="s">
        <v>30</v>
      </c>
      <c r="E1" s="550"/>
      <c r="F1" s="3685" t="s">
        <v>91</v>
      </c>
      <c r="G1" s="3685" t="s">
        <v>30</v>
      </c>
      <c r="H1" s="3704" t="s">
        <v>42</v>
      </c>
    </row>
    <row r="2" spans="1:8" s="181" customFormat="1" ht="13.8" thickBot="1">
      <c r="A2" s="548"/>
      <c r="B2" s="551"/>
      <c r="C2" s="3686"/>
      <c r="D2" s="3686"/>
      <c r="E2" s="552"/>
      <c r="F2" s="3686"/>
      <c r="G2" s="3686"/>
      <c r="H2" s="3705"/>
    </row>
    <row r="3" spans="1:8">
      <c r="A3" s="553"/>
      <c r="B3" s="1"/>
      <c r="C3" s="73"/>
      <c r="D3" s="73"/>
      <c r="E3" s="4"/>
      <c r="F3" s="73"/>
      <c r="G3" s="73"/>
    </row>
    <row r="4" spans="1:8">
      <c r="A4" s="553"/>
      <c r="B4" s="555" t="s">
        <v>31</v>
      </c>
      <c r="C4" s="73"/>
      <c r="D4" s="73"/>
      <c r="E4" s="4"/>
      <c r="F4" s="73"/>
      <c r="G4" s="73"/>
    </row>
    <row r="5" spans="1:8">
      <c r="A5" s="556"/>
      <c r="B5" s="21" t="s">
        <v>45</v>
      </c>
      <c r="C5" s="19"/>
      <c r="D5" s="558"/>
      <c r="E5" s="557" t="s">
        <v>46</v>
      </c>
      <c r="F5" s="8"/>
      <c r="G5" s="8"/>
      <c r="H5" s="145"/>
    </row>
    <row r="6" spans="1:8" s="6" customFormat="1">
      <c r="A6" s="95"/>
      <c r="B6" s="5" t="s">
        <v>48</v>
      </c>
      <c r="C6" s="112"/>
      <c r="D6" s="115"/>
      <c r="E6" s="5" t="s">
        <v>48</v>
      </c>
      <c r="F6" s="112"/>
      <c r="G6" s="115"/>
      <c r="H6" s="315"/>
    </row>
    <row r="7" spans="1:8" s="6" customFormat="1">
      <c r="A7" s="95"/>
      <c r="B7" s="271" t="s">
        <v>99</v>
      </c>
      <c r="C7" s="2065">
        <v>-138444259</v>
      </c>
      <c r="D7" s="115">
        <f>D188</f>
        <v>-7114359</v>
      </c>
      <c r="E7" s="271" t="s">
        <v>99</v>
      </c>
      <c r="F7" s="2065">
        <v>-138444259</v>
      </c>
      <c r="G7" s="115">
        <f>D188</f>
        <v>-7114359</v>
      </c>
      <c r="H7" s="315"/>
    </row>
    <row r="8" spans="1:8" s="6" customFormat="1">
      <c r="A8" s="95"/>
      <c r="B8" s="271" t="s">
        <v>100</v>
      </c>
      <c r="C8" s="2065">
        <v>406158063</v>
      </c>
      <c r="D8" s="115"/>
      <c r="E8" s="271" t="s">
        <v>100</v>
      </c>
      <c r="F8" s="2065">
        <v>406158063</v>
      </c>
      <c r="G8" s="115"/>
      <c r="H8" s="315"/>
    </row>
    <row r="9" spans="1:8" s="6" customFormat="1">
      <c r="A9" s="95"/>
      <c r="B9" s="271" t="s">
        <v>261</v>
      </c>
      <c r="C9" s="2065">
        <v>-239013812</v>
      </c>
      <c r="D9" s="115"/>
      <c r="E9" s="271" t="s">
        <v>261</v>
      </c>
      <c r="F9" s="2065">
        <v>-239013812</v>
      </c>
      <c r="G9" s="115"/>
      <c r="H9" s="315"/>
    </row>
    <row r="10" spans="1:8" s="6" customFormat="1" ht="39.6">
      <c r="A10" s="95"/>
      <c r="B10" s="22" t="s">
        <v>102</v>
      </c>
      <c r="C10" s="2067"/>
      <c r="D10" s="115"/>
      <c r="E10" s="22" t="s">
        <v>102</v>
      </c>
      <c r="F10" s="2067"/>
      <c r="G10" s="115"/>
      <c r="H10" s="315"/>
    </row>
    <row r="11" spans="1:8" s="6" customFormat="1">
      <c r="A11" s="95"/>
      <c r="B11" s="271" t="s">
        <v>99</v>
      </c>
      <c r="C11" s="2068">
        <v>213114917</v>
      </c>
      <c r="D11" s="115">
        <f>D247+D314+D375+D436</f>
        <v>-39962465</v>
      </c>
      <c r="E11" s="271" t="s">
        <v>99</v>
      </c>
      <c r="F11" s="2068">
        <v>213114917</v>
      </c>
      <c r="G11" s="115">
        <f>D247+D314+D375+D436</f>
        <v>-39962465</v>
      </c>
      <c r="H11" s="315"/>
    </row>
    <row r="12" spans="1:8" s="6" customFormat="1">
      <c r="A12" s="95"/>
      <c r="B12" s="271" t="s">
        <v>100</v>
      </c>
      <c r="C12" s="2068">
        <v>504313802</v>
      </c>
      <c r="D12" s="115"/>
      <c r="E12" s="271" t="s">
        <v>100</v>
      </c>
      <c r="F12" s="2068">
        <v>504313802</v>
      </c>
      <c r="G12" s="115"/>
      <c r="H12" s="315"/>
    </row>
    <row r="13" spans="1:8" s="6" customFormat="1">
      <c r="A13" s="95"/>
      <c r="B13" s="271" t="s">
        <v>261</v>
      </c>
      <c r="C13" s="2068">
        <v>976244767</v>
      </c>
      <c r="D13" s="115"/>
      <c r="E13" s="271" t="s">
        <v>261</v>
      </c>
      <c r="F13" s="2068">
        <v>976244767</v>
      </c>
      <c r="G13" s="115"/>
      <c r="H13" s="315"/>
    </row>
    <row r="14" spans="1:8" s="65" customFormat="1">
      <c r="A14" s="66"/>
      <c r="B14" s="39"/>
      <c r="C14" s="39"/>
      <c r="D14" s="1996"/>
      <c r="E14" s="39"/>
      <c r="F14" s="39"/>
      <c r="G14" s="39"/>
      <c r="H14" s="395"/>
    </row>
    <row r="15" spans="1:8" s="65" customFormat="1">
      <c r="A15" s="66"/>
      <c r="B15" s="39"/>
      <c r="C15" s="39"/>
      <c r="D15" s="39"/>
      <c r="E15" s="39"/>
      <c r="F15" s="39"/>
      <c r="G15" s="39"/>
      <c r="H15" s="395"/>
    </row>
    <row r="16" spans="1:8" s="48" customFormat="1">
      <c r="A16" s="128"/>
      <c r="B16" s="128" t="s">
        <v>187</v>
      </c>
      <c r="C16" s="561"/>
      <c r="D16" s="561"/>
      <c r="E16" s="561"/>
      <c r="F16" s="561"/>
      <c r="G16" s="561"/>
    </row>
    <row r="17" spans="1:8" s="48" customFormat="1" ht="13.8" thickBot="1">
      <c r="A17" s="121"/>
      <c r="B17" s="561"/>
      <c r="C17" s="561"/>
      <c r="D17" s="561"/>
      <c r="E17" s="561"/>
      <c r="F17" s="561"/>
      <c r="G17" s="561"/>
    </row>
    <row r="18" spans="1:8" s="48" customFormat="1" ht="13.8">
      <c r="A18" s="1967">
        <f>'16'!A18+1</f>
        <v>115</v>
      </c>
      <c r="B18" s="220" t="s">
        <v>32</v>
      </c>
      <c r="C18" s="201"/>
      <c r="D18" s="202"/>
      <c r="E18" s="220" t="s">
        <v>32</v>
      </c>
      <c r="F18" s="201"/>
      <c r="G18" s="202"/>
      <c r="H18" s="75" t="s">
        <v>33</v>
      </c>
    </row>
    <row r="19" spans="1:8" s="48" customFormat="1">
      <c r="A19" s="77"/>
      <c r="B19" s="163" t="s">
        <v>22</v>
      </c>
      <c r="C19" s="612"/>
      <c r="D19" s="193"/>
      <c r="E19" s="163" t="s">
        <v>22</v>
      </c>
      <c r="F19" s="612"/>
      <c r="G19" s="193"/>
    </row>
    <row r="20" spans="1:8" s="48" customFormat="1" ht="26.4">
      <c r="A20" s="77"/>
      <c r="B20" s="562" t="s">
        <v>195</v>
      </c>
      <c r="C20" s="701"/>
      <c r="D20" s="546"/>
      <c r="E20" s="562" t="s">
        <v>207</v>
      </c>
      <c r="F20" s="701"/>
      <c r="G20" s="546"/>
    </row>
    <row r="21" spans="1:8" s="48" customFormat="1">
      <c r="A21" s="77"/>
      <c r="B21" s="142" t="s">
        <v>4</v>
      </c>
      <c r="C21" s="687">
        <f>C22+C23</f>
        <v>111975705</v>
      </c>
      <c r="D21" s="170">
        <f>SUM(D22:D23)</f>
        <v>-309783</v>
      </c>
      <c r="E21" s="142" t="s">
        <v>4</v>
      </c>
      <c r="F21" s="687">
        <f>F22+F23</f>
        <v>3463616</v>
      </c>
      <c r="G21" s="170">
        <f>SUM(G22:G23)</f>
        <v>309783</v>
      </c>
    </row>
    <row r="22" spans="1:8" s="48" customFormat="1" ht="26.4">
      <c r="A22" s="77"/>
      <c r="B22" s="327" t="s">
        <v>5</v>
      </c>
      <c r="C22" s="689">
        <v>142287</v>
      </c>
      <c r="D22" s="169"/>
      <c r="E22" s="327" t="s">
        <v>5</v>
      </c>
      <c r="F22" s="689">
        <v>1057194</v>
      </c>
      <c r="G22" s="169"/>
    </row>
    <row r="23" spans="1:8" s="48" customFormat="1">
      <c r="A23" s="77"/>
      <c r="B23" s="132" t="s">
        <v>10</v>
      </c>
      <c r="C23" s="688">
        <f>SUM(C24)</f>
        <v>111833418</v>
      </c>
      <c r="D23" s="169">
        <f>SUM(D24)</f>
        <v>-309783</v>
      </c>
      <c r="E23" s="132" t="s">
        <v>10</v>
      </c>
      <c r="F23" s="688">
        <f>SUM(F24)</f>
        <v>2406422</v>
      </c>
      <c r="G23" s="169">
        <f>SUM(G24)</f>
        <v>309783</v>
      </c>
    </row>
    <row r="24" spans="1:8" s="48" customFormat="1" ht="26.4">
      <c r="A24" s="77"/>
      <c r="B24" s="133" t="s">
        <v>11</v>
      </c>
      <c r="C24" s="688">
        <v>111833418</v>
      </c>
      <c r="D24" s="169">
        <v>-309783</v>
      </c>
      <c r="E24" s="133" t="s">
        <v>11</v>
      </c>
      <c r="F24" s="688">
        <v>2406422</v>
      </c>
      <c r="G24" s="169">
        <v>309783</v>
      </c>
    </row>
    <row r="25" spans="1:8" s="48" customFormat="1">
      <c r="A25" s="77"/>
      <c r="B25" s="142" t="s">
        <v>28</v>
      </c>
      <c r="C25" s="687">
        <f>SUM(C26,C31)</f>
        <v>111975705</v>
      </c>
      <c r="D25" s="170">
        <f>SUM(D26,D31)</f>
        <v>-309783</v>
      </c>
      <c r="E25" s="142" t="s">
        <v>28</v>
      </c>
      <c r="F25" s="687">
        <f>SUM(F26,F31)</f>
        <v>4057930</v>
      </c>
      <c r="G25" s="349">
        <f>SUM(G26,G31)</f>
        <v>309783</v>
      </c>
    </row>
    <row r="26" spans="1:8" s="48" customFormat="1">
      <c r="A26" s="77"/>
      <c r="B26" s="132" t="s">
        <v>2</v>
      </c>
      <c r="C26" s="688">
        <f>SUM(C27)</f>
        <v>78257950</v>
      </c>
      <c r="D26" s="169">
        <f>SUM(D27)</f>
        <v>-309783</v>
      </c>
      <c r="E26" s="132" t="s">
        <v>2</v>
      </c>
      <c r="F26" s="688">
        <f>SUM(F27)</f>
        <v>4000133</v>
      </c>
      <c r="G26" s="350">
        <f>SUM(G27)</f>
        <v>295696</v>
      </c>
    </row>
    <row r="27" spans="1:8" s="48" customFormat="1">
      <c r="A27" s="77"/>
      <c r="B27" s="133" t="s">
        <v>12</v>
      </c>
      <c r="C27" s="688">
        <f>SUM(C28,C30)</f>
        <v>78257950</v>
      </c>
      <c r="D27" s="169">
        <f>SUM(D28,D30)</f>
        <v>-309783</v>
      </c>
      <c r="E27" s="133" t="s">
        <v>12</v>
      </c>
      <c r="F27" s="688">
        <f>SUM(F28,F30)</f>
        <v>4000133</v>
      </c>
      <c r="G27" s="350">
        <f>SUM(G28,G30)</f>
        <v>295696</v>
      </c>
    </row>
    <row r="28" spans="1:8" s="48" customFormat="1" ht="13.8">
      <c r="A28" s="77"/>
      <c r="B28" s="133" t="s">
        <v>37</v>
      </c>
      <c r="C28" s="688"/>
      <c r="D28" s="169"/>
      <c r="E28" s="133" t="s">
        <v>37</v>
      </c>
      <c r="F28" s="688">
        <v>2753186</v>
      </c>
      <c r="G28" s="702">
        <v>215567</v>
      </c>
    </row>
    <row r="29" spans="1:8" s="48" customFormat="1" ht="13.8">
      <c r="A29" s="77"/>
      <c r="B29" s="133" t="s">
        <v>35</v>
      </c>
      <c r="C29" s="688"/>
      <c r="D29" s="169"/>
      <c r="E29" s="133" t="s">
        <v>35</v>
      </c>
      <c r="F29" s="688">
        <v>2114723</v>
      </c>
      <c r="G29" s="702">
        <v>166288</v>
      </c>
    </row>
    <row r="30" spans="1:8" s="48" customFormat="1" ht="13.8">
      <c r="A30" s="77"/>
      <c r="B30" s="134" t="s">
        <v>15</v>
      </c>
      <c r="C30" s="688">
        <v>78257950</v>
      </c>
      <c r="D30" s="169">
        <v>-309783</v>
      </c>
      <c r="E30" s="134" t="s">
        <v>15</v>
      </c>
      <c r="F30" s="688">
        <v>1246947</v>
      </c>
      <c r="G30" s="702">
        <v>80129</v>
      </c>
    </row>
    <row r="31" spans="1:8" s="48" customFormat="1">
      <c r="A31" s="77"/>
      <c r="B31" s="221" t="s">
        <v>3</v>
      </c>
      <c r="C31" s="222">
        <f>SUM(C32)</f>
        <v>33717755</v>
      </c>
      <c r="D31" s="223">
        <f>SUM(D32)</f>
        <v>0</v>
      </c>
      <c r="E31" s="221" t="s">
        <v>3</v>
      </c>
      <c r="F31" s="222">
        <f>SUM(F32)</f>
        <v>57797</v>
      </c>
      <c r="G31" s="703">
        <f>SUM(G32)</f>
        <v>14087</v>
      </c>
    </row>
    <row r="32" spans="1:8" s="48" customFormat="1">
      <c r="A32" s="77"/>
      <c r="B32" s="704" t="s">
        <v>20</v>
      </c>
      <c r="C32" s="222">
        <v>33717755</v>
      </c>
      <c r="D32" s="176"/>
      <c r="E32" s="704" t="s">
        <v>20</v>
      </c>
      <c r="F32" s="222">
        <v>57797</v>
      </c>
      <c r="G32" s="176">
        <v>14087</v>
      </c>
    </row>
    <row r="33" spans="1:8" s="48" customFormat="1">
      <c r="A33" s="77"/>
      <c r="B33" s="705"/>
      <c r="C33" s="950"/>
      <c r="D33" s="207"/>
      <c r="E33" s="951" t="s">
        <v>61</v>
      </c>
      <c r="F33" s="706">
        <f>SUM(F21-F25)</f>
        <v>-594314</v>
      </c>
      <c r="G33" s="707">
        <f>SUM(G21-G25)</f>
        <v>0</v>
      </c>
    </row>
    <row r="34" spans="1:8" s="48" customFormat="1">
      <c r="A34" s="77"/>
      <c r="B34" s="448"/>
      <c r="C34" s="952"/>
      <c r="D34" s="169"/>
      <c r="E34" s="953" t="s">
        <v>23</v>
      </c>
      <c r="F34" s="688">
        <f>SUM(F35)</f>
        <v>594314</v>
      </c>
      <c r="G34" s="652">
        <f>SUM(G35)</f>
        <v>0</v>
      </c>
    </row>
    <row r="35" spans="1:8" s="48" customFormat="1">
      <c r="A35" s="77"/>
      <c r="B35" s="704"/>
      <c r="C35" s="952"/>
      <c r="D35" s="169"/>
      <c r="E35" s="953" t="s">
        <v>24</v>
      </c>
      <c r="F35" s="688">
        <f t="shared" ref="F35:G35" si="0">SUM(F36)</f>
        <v>594314</v>
      </c>
      <c r="G35" s="176">
        <f t="shared" si="0"/>
        <v>0</v>
      </c>
    </row>
    <row r="36" spans="1:8" s="48" customFormat="1" ht="40.200000000000003" thickBot="1">
      <c r="A36" s="77"/>
      <c r="B36" s="708"/>
      <c r="C36" s="954"/>
      <c r="D36" s="165"/>
      <c r="E36" s="638" t="s">
        <v>59</v>
      </c>
      <c r="F36" s="955">
        <f t="shared" ref="F36:G36" si="1">SUM(-F33)</f>
        <v>594314</v>
      </c>
      <c r="G36" s="709">
        <f t="shared" si="1"/>
        <v>0</v>
      </c>
    </row>
    <row r="37" spans="1:8" s="48" customFormat="1" ht="42" customHeight="1" thickBot="1">
      <c r="A37" s="77"/>
      <c r="B37" s="3690" t="s">
        <v>263</v>
      </c>
      <c r="C37" s="3691"/>
      <c r="D37" s="3691"/>
      <c r="E37" s="3691"/>
      <c r="F37" s="3691"/>
      <c r="G37" s="3692"/>
    </row>
    <row r="38" spans="1:8" s="48" customFormat="1">
      <c r="A38" s="121"/>
      <c r="B38" s="92"/>
      <c r="C38" s="561"/>
      <c r="D38" s="561"/>
      <c r="E38" s="561"/>
      <c r="F38" s="561"/>
      <c r="G38" s="561"/>
    </row>
    <row r="39" spans="1:8" s="48" customFormat="1">
      <c r="A39" s="128"/>
      <c r="B39" s="128" t="s">
        <v>190</v>
      </c>
      <c r="C39" s="561"/>
      <c r="D39" s="561"/>
      <c r="E39" s="561"/>
      <c r="F39" s="561"/>
      <c r="G39" s="561"/>
    </row>
    <row r="40" spans="1:8" s="48" customFormat="1" ht="13.8" thickBot="1">
      <c r="A40" s="121"/>
      <c r="B40" s="561"/>
      <c r="C40" s="561"/>
      <c r="D40" s="561"/>
      <c r="E40" s="561"/>
      <c r="F40" s="561"/>
      <c r="G40" s="561"/>
    </row>
    <row r="41" spans="1:8" s="48" customFormat="1" ht="13.8">
      <c r="A41" s="120">
        <f>A18</f>
        <v>115</v>
      </c>
      <c r="B41" s="715" t="s">
        <v>32</v>
      </c>
      <c r="C41" s="956"/>
      <c r="D41" s="957"/>
      <c r="E41" s="293"/>
      <c r="F41" s="293"/>
      <c r="G41" s="293"/>
      <c r="H41" s="75" t="s">
        <v>33</v>
      </c>
    </row>
    <row r="42" spans="1:8" s="48" customFormat="1">
      <c r="A42" s="120"/>
      <c r="B42" s="152" t="s">
        <v>82</v>
      </c>
      <c r="C42" s="958"/>
      <c r="D42" s="959"/>
      <c r="E42" s="293"/>
      <c r="F42" s="293"/>
      <c r="G42" s="293"/>
    </row>
    <row r="43" spans="1:8" s="48" customFormat="1">
      <c r="A43" s="77"/>
      <c r="B43" s="744" t="s">
        <v>83</v>
      </c>
      <c r="C43" s="960"/>
      <c r="D43" s="961"/>
      <c r="E43" s="293"/>
      <c r="F43" s="293"/>
      <c r="G43" s="293"/>
    </row>
    <row r="44" spans="1:8" s="48" customFormat="1">
      <c r="A44" s="77"/>
      <c r="B44" s="434" t="s">
        <v>87</v>
      </c>
      <c r="C44" s="671"/>
      <c r="D44" s="381"/>
      <c r="E44" s="293"/>
      <c r="F44" s="293"/>
      <c r="G44" s="293"/>
    </row>
    <row r="45" spans="1:8" s="48" customFormat="1">
      <c r="A45" s="77"/>
      <c r="B45" s="110" t="s">
        <v>4</v>
      </c>
      <c r="C45" s="962">
        <f>SUM(C46:C47)</f>
        <v>236026880</v>
      </c>
      <c r="D45" s="170">
        <f>SUM(D46:D47)</f>
        <v>0</v>
      </c>
      <c r="E45" s="293"/>
      <c r="F45" s="293"/>
      <c r="G45" s="293"/>
    </row>
    <row r="46" spans="1:8" s="48" customFormat="1" ht="26.4">
      <c r="A46" s="77"/>
      <c r="B46" s="597" t="s">
        <v>5</v>
      </c>
      <c r="C46" s="963">
        <v>1199481</v>
      </c>
      <c r="D46" s="169"/>
      <c r="E46" s="293"/>
      <c r="F46" s="293"/>
      <c r="G46" s="293"/>
    </row>
    <row r="47" spans="1:8" s="48" customFormat="1">
      <c r="A47" s="77"/>
      <c r="B47" s="769" t="s">
        <v>10</v>
      </c>
      <c r="C47" s="964">
        <f>SUM(C48)</f>
        <v>234827399</v>
      </c>
      <c r="D47" s="169">
        <f>SUM(D48)</f>
        <v>0</v>
      </c>
      <c r="E47" s="293"/>
      <c r="F47" s="293"/>
      <c r="G47" s="293"/>
    </row>
    <row r="48" spans="1:8" s="48" customFormat="1" ht="26.4">
      <c r="A48" s="77"/>
      <c r="B48" s="771" t="s">
        <v>11</v>
      </c>
      <c r="C48" s="964">
        <v>234827399</v>
      </c>
      <c r="D48" s="169"/>
      <c r="E48" s="293"/>
      <c r="F48" s="293"/>
      <c r="G48" s="293"/>
    </row>
    <row r="49" spans="1:7" s="48" customFormat="1">
      <c r="A49" s="77"/>
      <c r="B49" s="110" t="s">
        <v>28</v>
      </c>
      <c r="C49" s="962">
        <f>SUM(C50,C64)</f>
        <v>236621194</v>
      </c>
      <c r="D49" s="338">
        <f>SUM(D50,D64)</f>
        <v>0</v>
      </c>
      <c r="E49" s="293"/>
      <c r="F49" s="293"/>
      <c r="G49" s="293"/>
    </row>
    <row r="50" spans="1:7" s="48" customFormat="1">
      <c r="A50" s="77"/>
      <c r="B50" s="769" t="s">
        <v>2</v>
      </c>
      <c r="C50" s="964">
        <f>C51+C55+C57+C59</f>
        <v>199989084</v>
      </c>
      <c r="D50" s="1136">
        <f>D51+D55+D57+D59</f>
        <v>-14087</v>
      </c>
      <c r="E50" s="293"/>
      <c r="F50" s="293"/>
      <c r="G50" s="293"/>
    </row>
    <row r="51" spans="1:7" s="48" customFormat="1">
      <c r="A51" s="77"/>
      <c r="B51" s="771" t="s">
        <v>12</v>
      </c>
      <c r="C51" s="964">
        <f>SUM(C52,C54)</f>
        <v>83447714</v>
      </c>
      <c r="D51" s="169">
        <f>SUM(D52,D54)</f>
        <v>-14087</v>
      </c>
      <c r="E51" s="293"/>
      <c r="F51" s="293"/>
      <c r="G51" s="293"/>
    </row>
    <row r="52" spans="1:7" s="48" customFormat="1">
      <c r="A52" s="77"/>
      <c r="B52" s="771" t="s">
        <v>37</v>
      </c>
      <c r="C52" s="964">
        <v>3410376</v>
      </c>
      <c r="D52" s="169">
        <v>215567</v>
      </c>
      <c r="E52" s="293"/>
      <c r="F52" s="293"/>
      <c r="G52" s="293"/>
    </row>
    <row r="53" spans="1:7" s="48" customFormat="1">
      <c r="A53" s="77"/>
      <c r="B53" s="771" t="s">
        <v>35</v>
      </c>
      <c r="C53" s="964">
        <v>2483941</v>
      </c>
      <c r="D53" s="169">
        <v>166288</v>
      </c>
      <c r="E53" s="293"/>
      <c r="F53" s="293"/>
      <c r="G53" s="293"/>
    </row>
    <row r="54" spans="1:7" s="48" customFormat="1">
      <c r="A54" s="77"/>
      <c r="B54" s="772" t="s">
        <v>15</v>
      </c>
      <c r="C54" s="964">
        <v>80037338</v>
      </c>
      <c r="D54" s="169">
        <v>-229654</v>
      </c>
      <c r="E54" s="293"/>
      <c r="F54" s="293"/>
      <c r="G54" s="293"/>
    </row>
    <row r="55" spans="1:7" s="48" customFormat="1">
      <c r="A55" s="77"/>
      <c r="B55" s="771" t="s">
        <v>16</v>
      </c>
      <c r="C55" s="966">
        <f>C56</f>
        <v>59408620</v>
      </c>
      <c r="D55" s="223"/>
      <c r="E55" s="293"/>
      <c r="F55" s="293"/>
      <c r="G55" s="293"/>
    </row>
    <row r="56" spans="1:7" s="48" customFormat="1">
      <c r="A56" s="77"/>
      <c r="B56" s="771" t="s">
        <v>17</v>
      </c>
      <c r="C56" s="966">
        <v>59408620</v>
      </c>
      <c r="D56" s="223"/>
      <c r="E56" s="293"/>
      <c r="F56" s="293"/>
      <c r="G56" s="293"/>
    </row>
    <row r="57" spans="1:7" s="48" customFormat="1" ht="26.4">
      <c r="A57" s="77"/>
      <c r="B57" s="770" t="s">
        <v>49</v>
      </c>
      <c r="C57" s="966">
        <f>C58</f>
        <v>293548</v>
      </c>
      <c r="D57" s="223"/>
      <c r="E57" s="293"/>
      <c r="F57" s="293"/>
      <c r="G57" s="293"/>
    </row>
    <row r="58" spans="1:7" s="48" customFormat="1">
      <c r="A58" s="77"/>
      <c r="B58" s="774" t="s">
        <v>38</v>
      </c>
      <c r="C58" s="966">
        <v>293548</v>
      </c>
      <c r="D58" s="223"/>
      <c r="E58" s="293"/>
      <c r="F58" s="293"/>
      <c r="G58" s="293"/>
    </row>
    <row r="59" spans="1:7" s="48" customFormat="1">
      <c r="A59" s="77"/>
      <c r="B59" s="770" t="s">
        <v>19</v>
      </c>
      <c r="C59" s="966">
        <f>C60+C62</f>
        <v>56839202</v>
      </c>
      <c r="D59" s="223"/>
      <c r="E59" s="293"/>
      <c r="F59" s="293"/>
      <c r="G59" s="293"/>
    </row>
    <row r="60" spans="1:7" s="48" customFormat="1" ht="26.4">
      <c r="A60" s="77"/>
      <c r="B60" s="774" t="s">
        <v>51</v>
      </c>
      <c r="C60" s="966">
        <f>C61</f>
        <v>40645901</v>
      </c>
      <c r="D60" s="223"/>
      <c r="E60" s="293"/>
      <c r="F60" s="293"/>
      <c r="G60" s="293"/>
    </row>
    <row r="61" spans="1:7" s="48" customFormat="1" ht="26.4">
      <c r="A61" s="77"/>
      <c r="B61" s="967" t="s">
        <v>52</v>
      </c>
      <c r="C61" s="966">
        <v>40645901</v>
      </c>
      <c r="D61" s="223"/>
      <c r="E61" s="293"/>
      <c r="F61" s="293"/>
      <c r="G61" s="293"/>
    </row>
    <row r="62" spans="1:7" s="48" customFormat="1" ht="26.4">
      <c r="A62" s="77"/>
      <c r="B62" s="774" t="s">
        <v>50</v>
      </c>
      <c r="C62" s="966">
        <f>C63</f>
        <v>16193301</v>
      </c>
      <c r="D62" s="223"/>
      <c r="E62" s="293"/>
      <c r="F62" s="293"/>
      <c r="G62" s="293"/>
    </row>
    <row r="63" spans="1:7" s="48" customFormat="1" ht="41.25" customHeight="1">
      <c r="A63" s="77"/>
      <c r="B63" s="967" t="s">
        <v>196</v>
      </c>
      <c r="C63" s="966">
        <v>16193301</v>
      </c>
      <c r="D63" s="223"/>
      <c r="E63" s="293"/>
      <c r="F63" s="293"/>
      <c r="G63" s="293"/>
    </row>
    <row r="64" spans="1:7" s="48" customFormat="1">
      <c r="A64" s="77"/>
      <c r="B64" s="965" t="s">
        <v>3</v>
      </c>
      <c r="C64" s="966">
        <f>SUM(C65,C66)</f>
        <v>36632110</v>
      </c>
      <c r="D64" s="223">
        <f>SUM(D65,D66)</f>
        <v>14087</v>
      </c>
      <c r="E64" s="293"/>
      <c r="F64" s="293"/>
      <c r="G64" s="293"/>
    </row>
    <row r="65" spans="1:7" s="48" customFormat="1">
      <c r="A65" s="77"/>
      <c r="B65" s="968" t="s">
        <v>20</v>
      </c>
      <c r="C65" s="966">
        <v>33786366</v>
      </c>
      <c r="D65" s="176">
        <v>14087</v>
      </c>
      <c r="E65" s="293"/>
      <c r="F65" s="293"/>
      <c r="G65" s="293"/>
    </row>
    <row r="66" spans="1:7" s="48" customFormat="1">
      <c r="A66" s="77"/>
      <c r="B66" s="968" t="s">
        <v>55</v>
      </c>
      <c r="C66" s="966">
        <f>SUM(C67)</f>
        <v>2845744</v>
      </c>
      <c r="D66" s="176">
        <f>SUM(D67)</f>
        <v>0</v>
      </c>
      <c r="E66" s="293"/>
      <c r="F66" s="293"/>
      <c r="G66" s="293"/>
    </row>
    <row r="67" spans="1:7" s="48" customFormat="1" ht="26.4">
      <c r="A67" s="77"/>
      <c r="B67" s="968" t="s">
        <v>56</v>
      </c>
      <c r="C67" s="966">
        <f>SUM(C68)</f>
        <v>2845744</v>
      </c>
      <c r="D67" s="176">
        <f>SUM(D68)</f>
        <v>0</v>
      </c>
      <c r="E67" s="293"/>
      <c r="F67" s="293"/>
      <c r="G67" s="293"/>
    </row>
    <row r="68" spans="1:7" s="48" customFormat="1" ht="26.4">
      <c r="A68" s="77"/>
      <c r="B68" s="968" t="s">
        <v>110</v>
      </c>
      <c r="C68" s="966">
        <v>2845744</v>
      </c>
      <c r="D68" s="176"/>
      <c r="E68" s="293"/>
      <c r="F68" s="293"/>
      <c r="G68" s="293"/>
    </row>
    <row r="69" spans="1:7" s="48" customFormat="1">
      <c r="A69" s="77"/>
      <c r="B69" s="969" t="s">
        <v>61</v>
      </c>
      <c r="C69" s="731">
        <f>C45-C49</f>
        <v>-594314</v>
      </c>
      <c r="D69" s="781">
        <f>SUM(D45-D49)</f>
        <v>0</v>
      </c>
      <c r="E69" s="293"/>
      <c r="F69" s="293"/>
      <c r="G69" s="293"/>
    </row>
    <row r="70" spans="1:7" s="48" customFormat="1">
      <c r="A70" s="77"/>
      <c r="B70" s="970" t="s">
        <v>23</v>
      </c>
      <c r="C70" s="964">
        <f>SUM(C71)</f>
        <v>594314</v>
      </c>
      <c r="D70" s="652">
        <f>SUM(D71)</f>
        <v>0</v>
      </c>
      <c r="E70" s="293"/>
      <c r="F70" s="293"/>
      <c r="G70" s="293"/>
    </row>
    <row r="71" spans="1:7" s="48" customFormat="1">
      <c r="A71" s="77"/>
      <c r="B71" s="968" t="s">
        <v>24</v>
      </c>
      <c r="C71" s="964">
        <f t="shared" ref="C71:D71" si="2">SUM(C72)</f>
        <v>594314</v>
      </c>
      <c r="D71" s="176">
        <f t="shared" si="2"/>
        <v>0</v>
      </c>
      <c r="E71" s="293"/>
      <c r="F71" s="293"/>
      <c r="G71" s="293"/>
    </row>
    <row r="72" spans="1:7" s="199" customFormat="1" ht="40.200000000000003" thickBot="1">
      <c r="A72" s="949"/>
      <c r="B72" s="971" t="s">
        <v>59</v>
      </c>
      <c r="C72" s="459">
        <f>SUM(-C69)</f>
        <v>594314</v>
      </c>
      <c r="D72" s="973">
        <f>SUM(-D69)</f>
        <v>0</v>
      </c>
      <c r="E72" s="293"/>
      <c r="F72" s="293"/>
      <c r="G72" s="293"/>
    </row>
    <row r="73" spans="1:7" s="48" customFormat="1">
      <c r="A73" s="77"/>
      <c r="B73" s="1137" t="s">
        <v>88</v>
      </c>
      <c r="C73" s="1138"/>
      <c r="D73" s="1139"/>
      <c r="E73" s="293"/>
      <c r="F73" s="293"/>
      <c r="G73" s="293"/>
    </row>
    <row r="74" spans="1:7" s="48" customFormat="1">
      <c r="A74" s="77"/>
      <c r="B74" s="110" t="s">
        <v>4</v>
      </c>
      <c r="C74" s="962">
        <f>SUM(C75:C76)</f>
        <v>244605189</v>
      </c>
      <c r="D74" s="170">
        <f>SUM(D75:D76)</f>
        <v>0</v>
      </c>
      <c r="E74" s="293"/>
      <c r="F74" s="293"/>
      <c r="G74" s="293"/>
    </row>
    <row r="75" spans="1:7" s="48" customFormat="1" ht="26.4">
      <c r="A75" s="77"/>
      <c r="B75" s="597" t="s">
        <v>5</v>
      </c>
      <c r="C75" s="963">
        <v>1199481</v>
      </c>
      <c r="D75" s="169"/>
      <c r="E75" s="293"/>
      <c r="F75" s="293"/>
      <c r="G75" s="293"/>
    </row>
    <row r="76" spans="1:7" s="48" customFormat="1">
      <c r="A76" s="77"/>
      <c r="B76" s="769" t="s">
        <v>10</v>
      </c>
      <c r="C76" s="964">
        <f>SUM(C77)</f>
        <v>243405708</v>
      </c>
      <c r="D76" s="169">
        <f>SUM(D77)</f>
        <v>0</v>
      </c>
      <c r="E76" s="293"/>
      <c r="F76" s="293"/>
      <c r="G76" s="293"/>
    </row>
    <row r="77" spans="1:7" s="48" customFormat="1" ht="26.4">
      <c r="A77" s="77"/>
      <c r="B77" s="771" t="s">
        <v>11</v>
      </c>
      <c r="C77" s="964">
        <v>243405708</v>
      </c>
      <c r="D77" s="169"/>
      <c r="E77" s="293"/>
      <c r="F77" s="293"/>
      <c r="G77" s="293"/>
    </row>
    <row r="78" spans="1:7" s="48" customFormat="1">
      <c r="A78" s="77"/>
      <c r="B78" s="110" t="s">
        <v>28</v>
      </c>
      <c r="C78" s="962">
        <f>SUM(C79,C93)</f>
        <v>244884486</v>
      </c>
      <c r="D78" s="170">
        <f>SUM(D79,D93)</f>
        <v>0</v>
      </c>
      <c r="E78" s="293"/>
      <c r="F78" s="293"/>
      <c r="G78" s="293"/>
    </row>
    <row r="79" spans="1:7" s="48" customFormat="1">
      <c r="A79" s="77"/>
      <c r="B79" s="769" t="s">
        <v>2</v>
      </c>
      <c r="C79" s="964">
        <f>SUM(C80,C84,C86,C88)</f>
        <v>201444002</v>
      </c>
      <c r="D79" s="169">
        <f>SUM(D80,D84,D86,D88)</f>
        <v>0</v>
      </c>
      <c r="E79" s="293"/>
      <c r="F79" s="293"/>
      <c r="G79" s="293"/>
    </row>
    <row r="80" spans="1:7" s="48" customFormat="1">
      <c r="A80" s="77"/>
      <c r="B80" s="771" t="s">
        <v>12</v>
      </c>
      <c r="C80" s="964">
        <f>SUM(C81,C83)</f>
        <v>89570434</v>
      </c>
      <c r="D80" s="169">
        <f>SUM(D81,D83)</f>
        <v>0</v>
      </c>
      <c r="E80" s="293"/>
      <c r="F80" s="293"/>
      <c r="G80" s="293"/>
    </row>
    <row r="81" spans="1:7" s="48" customFormat="1">
      <c r="A81" s="77"/>
      <c r="B81" s="771" t="s">
        <v>37</v>
      </c>
      <c r="C81" s="964">
        <v>3112339</v>
      </c>
      <c r="D81" s="169">
        <v>215567</v>
      </c>
      <c r="E81" s="293"/>
      <c r="F81" s="293"/>
      <c r="G81" s="293"/>
    </row>
    <row r="82" spans="1:7" s="48" customFormat="1">
      <c r="A82" s="77"/>
      <c r="B82" s="771" t="s">
        <v>35</v>
      </c>
      <c r="C82" s="964">
        <v>2291750</v>
      </c>
      <c r="D82" s="169">
        <v>166288</v>
      </c>
      <c r="E82" s="293"/>
      <c r="F82" s="293"/>
      <c r="G82" s="293"/>
    </row>
    <row r="83" spans="1:7" s="48" customFormat="1">
      <c r="A83" s="77"/>
      <c r="B83" s="772" t="s">
        <v>15</v>
      </c>
      <c r="C83" s="964">
        <v>86458095</v>
      </c>
      <c r="D83" s="169">
        <v>-215567</v>
      </c>
      <c r="E83" s="293"/>
      <c r="F83" s="293"/>
      <c r="G83" s="293"/>
    </row>
    <row r="84" spans="1:7" s="48" customFormat="1" ht="13.5" customHeight="1">
      <c r="A84" s="77"/>
      <c r="B84" s="965" t="s">
        <v>16</v>
      </c>
      <c r="C84" s="966">
        <f>SUM(C85)</f>
        <v>52247583</v>
      </c>
      <c r="D84" s="223">
        <f>SUM(D85)</f>
        <v>0</v>
      </c>
      <c r="E84" s="293"/>
      <c r="F84" s="293"/>
      <c r="G84" s="293"/>
    </row>
    <row r="85" spans="1:7" s="48" customFormat="1">
      <c r="A85" s="77"/>
      <c r="B85" s="965" t="s">
        <v>17</v>
      </c>
      <c r="C85" s="966">
        <v>52247583</v>
      </c>
      <c r="D85" s="223"/>
      <c r="E85" s="293"/>
      <c r="F85" s="293"/>
      <c r="G85" s="293"/>
    </row>
    <row r="86" spans="1:7" s="48" customFormat="1" ht="26.4">
      <c r="A86" s="77"/>
      <c r="B86" s="965" t="s">
        <v>115</v>
      </c>
      <c r="C86" s="966">
        <f>SUM(C87)</f>
        <v>293548</v>
      </c>
      <c r="D86" s="223">
        <f>SUM(D87)</f>
        <v>0</v>
      </c>
      <c r="E86" s="293"/>
      <c r="F86" s="293"/>
      <c r="G86" s="293"/>
    </row>
    <row r="87" spans="1:7" s="48" customFormat="1">
      <c r="A87" s="77"/>
      <c r="B87" s="965" t="s">
        <v>18</v>
      </c>
      <c r="C87" s="966">
        <v>293548</v>
      </c>
      <c r="D87" s="223"/>
      <c r="E87" s="293"/>
      <c r="F87" s="293"/>
      <c r="G87" s="293"/>
    </row>
    <row r="88" spans="1:7" s="48" customFormat="1">
      <c r="A88" s="77"/>
      <c r="B88" s="965" t="s">
        <v>19</v>
      </c>
      <c r="C88" s="966">
        <f>SUM(C89,C91)</f>
        <v>59332437</v>
      </c>
      <c r="D88" s="223">
        <f>SUM(D89,D91)</f>
        <v>0</v>
      </c>
      <c r="E88" s="293"/>
      <c r="F88" s="293"/>
      <c r="G88" s="293"/>
    </row>
    <row r="89" spans="1:7" s="48" customFormat="1" ht="26.4">
      <c r="A89" s="77"/>
      <c r="B89" s="965" t="s">
        <v>51</v>
      </c>
      <c r="C89" s="966">
        <f>SUM(C90)</f>
        <v>43063095</v>
      </c>
      <c r="D89" s="223">
        <f>SUM(D90)</f>
        <v>0</v>
      </c>
      <c r="E89" s="293"/>
      <c r="F89" s="293"/>
      <c r="G89" s="293"/>
    </row>
    <row r="90" spans="1:7" s="48" customFormat="1" ht="26.4">
      <c r="A90" s="77"/>
      <c r="B90" s="965" t="s">
        <v>52</v>
      </c>
      <c r="C90" s="966">
        <v>43063095</v>
      </c>
      <c r="D90" s="223"/>
      <c r="E90" s="293"/>
      <c r="F90" s="293"/>
      <c r="G90" s="293"/>
    </row>
    <row r="91" spans="1:7" s="48" customFormat="1" ht="26.4">
      <c r="A91" s="77"/>
      <c r="B91" s="965" t="s">
        <v>50</v>
      </c>
      <c r="C91" s="966">
        <f>SUM(C92)</f>
        <v>16269342</v>
      </c>
      <c r="D91" s="223">
        <f>SUM(D92)</f>
        <v>0</v>
      </c>
      <c r="E91" s="293"/>
      <c r="F91" s="293"/>
      <c r="G91" s="293"/>
    </row>
    <row r="92" spans="1:7" s="48" customFormat="1" ht="52.8">
      <c r="A92" s="77"/>
      <c r="B92" s="965" t="s">
        <v>109</v>
      </c>
      <c r="C92" s="966">
        <v>16269342</v>
      </c>
      <c r="D92" s="223"/>
      <c r="E92" s="293"/>
      <c r="F92" s="293"/>
      <c r="G92" s="293"/>
    </row>
    <row r="93" spans="1:7" s="48" customFormat="1">
      <c r="A93" s="77"/>
      <c r="B93" s="965" t="s">
        <v>3</v>
      </c>
      <c r="C93" s="966">
        <f>SUM(C94,C95)</f>
        <v>43440484</v>
      </c>
      <c r="D93" s="223">
        <f>SUM(D94,D95)</f>
        <v>0</v>
      </c>
      <c r="E93" s="293"/>
      <c r="F93" s="293"/>
      <c r="G93" s="293"/>
    </row>
    <row r="94" spans="1:7" s="48" customFormat="1">
      <c r="A94" s="77"/>
      <c r="B94" s="968" t="s">
        <v>20</v>
      </c>
      <c r="C94" s="966">
        <v>40594734</v>
      </c>
      <c r="D94" s="176"/>
      <c r="E94" s="293"/>
      <c r="F94" s="293"/>
      <c r="G94" s="293"/>
    </row>
    <row r="95" spans="1:7" s="48" customFormat="1">
      <c r="A95" s="77"/>
      <c r="B95" s="968" t="s">
        <v>55</v>
      </c>
      <c r="C95" s="966">
        <f>SUM(C96)</f>
        <v>2845750</v>
      </c>
      <c r="D95" s="176">
        <f>SUM(D96)</f>
        <v>0</v>
      </c>
      <c r="E95" s="293"/>
      <c r="F95" s="293"/>
      <c r="G95" s="293"/>
    </row>
    <row r="96" spans="1:7" s="48" customFormat="1" ht="26.4">
      <c r="A96" s="77"/>
      <c r="B96" s="968" t="s">
        <v>56</v>
      </c>
      <c r="C96" s="966">
        <f>SUM(C97)</f>
        <v>2845750</v>
      </c>
      <c r="D96" s="176">
        <f>SUM(D97)</f>
        <v>0</v>
      </c>
      <c r="E96" s="293"/>
      <c r="F96" s="293"/>
      <c r="G96" s="293"/>
    </row>
    <row r="97" spans="1:7" s="48" customFormat="1" ht="26.4">
      <c r="A97" s="77"/>
      <c r="B97" s="968" t="s">
        <v>110</v>
      </c>
      <c r="C97" s="966">
        <v>2845750</v>
      </c>
      <c r="D97" s="176"/>
      <c r="E97" s="293"/>
      <c r="F97" s="293"/>
      <c r="G97" s="293"/>
    </row>
    <row r="98" spans="1:7" s="48" customFormat="1">
      <c r="A98" s="77"/>
      <c r="B98" s="969" t="s">
        <v>61</v>
      </c>
      <c r="C98" s="731">
        <f>SUM(C74-C78)</f>
        <v>-279297</v>
      </c>
      <c r="D98" s="781">
        <f>SUM(D74-D78)</f>
        <v>0</v>
      </c>
      <c r="E98" s="293"/>
      <c r="F98" s="293"/>
      <c r="G98" s="293"/>
    </row>
    <row r="99" spans="1:7" s="48" customFormat="1">
      <c r="A99" s="77"/>
      <c r="B99" s="970" t="s">
        <v>23</v>
      </c>
      <c r="C99" s="964">
        <f>SUM(C100)</f>
        <v>279297</v>
      </c>
      <c r="D99" s="652">
        <f>SUM(D100)</f>
        <v>0</v>
      </c>
      <c r="E99" s="293"/>
      <c r="F99" s="293"/>
      <c r="G99" s="293"/>
    </row>
    <row r="100" spans="1:7" s="48" customFormat="1">
      <c r="A100" s="77"/>
      <c r="B100" s="968" t="s">
        <v>24</v>
      </c>
      <c r="C100" s="964">
        <f t="shared" ref="C100:D100" si="3">SUM(C101)</f>
        <v>279297</v>
      </c>
      <c r="D100" s="176">
        <f t="shared" si="3"/>
        <v>0</v>
      </c>
      <c r="E100" s="293"/>
      <c r="F100" s="293"/>
      <c r="G100" s="293"/>
    </row>
    <row r="101" spans="1:7" s="199" customFormat="1" ht="40.200000000000003" thickBot="1">
      <c r="A101" s="949"/>
      <c r="B101" s="974" t="s">
        <v>59</v>
      </c>
      <c r="C101" s="487">
        <f>SUM(-C98)</f>
        <v>279297</v>
      </c>
      <c r="D101" s="972">
        <f>SUM(-D98)</f>
        <v>0</v>
      </c>
      <c r="E101" s="293"/>
      <c r="F101" s="293"/>
      <c r="G101" s="293"/>
    </row>
    <row r="102" spans="1:7" s="48" customFormat="1">
      <c r="A102" s="77"/>
      <c r="B102" s="434" t="s">
        <v>189</v>
      </c>
      <c r="C102" s="671"/>
      <c r="D102" s="381"/>
      <c r="E102" s="293"/>
      <c r="F102" s="293"/>
      <c r="G102" s="293"/>
    </row>
    <row r="103" spans="1:7" s="48" customFormat="1">
      <c r="A103" s="77"/>
      <c r="B103" s="110" t="s">
        <v>4</v>
      </c>
      <c r="C103" s="962">
        <f>SUM(C104:C105)</f>
        <v>259758462</v>
      </c>
      <c r="D103" s="170">
        <f>SUM(D104:D105)</f>
        <v>0</v>
      </c>
      <c r="E103" s="293"/>
      <c r="F103" s="293"/>
      <c r="G103" s="293"/>
    </row>
    <row r="104" spans="1:7" s="48" customFormat="1" ht="26.4">
      <c r="A104" s="77"/>
      <c r="B104" s="597" t="s">
        <v>5</v>
      </c>
      <c r="C104" s="963">
        <v>1199481</v>
      </c>
      <c r="D104" s="169"/>
      <c r="E104" s="293"/>
      <c r="F104" s="293"/>
      <c r="G104" s="293"/>
    </row>
    <row r="105" spans="1:7" s="48" customFormat="1">
      <c r="A105" s="77"/>
      <c r="B105" s="769" t="s">
        <v>10</v>
      </c>
      <c r="C105" s="964">
        <f>SUM(C106)</f>
        <v>258558981</v>
      </c>
      <c r="D105" s="169">
        <f>SUM(D106)</f>
        <v>0</v>
      </c>
      <c r="E105" s="293"/>
      <c r="F105" s="293"/>
      <c r="G105" s="293"/>
    </row>
    <row r="106" spans="1:7" s="48" customFormat="1" ht="26.4">
      <c r="A106" s="77"/>
      <c r="B106" s="771" t="s">
        <v>11</v>
      </c>
      <c r="C106" s="964">
        <v>258558981</v>
      </c>
      <c r="D106" s="169"/>
      <c r="E106" s="293"/>
      <c r="F106" s="293"/>
      <c r="G106" s="293"/>
    </row>
    <row r="107" spans="1:7" s="48" customFormat="1">
      <c r="A107" s="77"/>
      <c r="B107" s="110" t="s">
        <v>28</v>
      </c>
      <c r="C107" s="962">
        <f>SUM(C108,C122)</f>
        <v>259758462</v>
      </c>
      <c r="D107" s="170">
        <f>SUM(D108,D122)</f>
        <v>0</v>
      </c>
      <c r="E107" s="293"/>
      <c r="F107" s="293"/>
      <c r="G107" s="293"/>
    </row>
    <row r="108" spans="1:7" s="48" customFormat="1">
      <c r="A108" s="77"/>
      <c r="B108" s="769" t="s">
        <v>2</v>
      </c>
      <c r="C108" s="964">
        <f>SUM(C109,C113,C115,C117)</f>
        <v>200950969</v>
      </c>
      <c r="D108" s="169">
        <f>SUM(D109,D113,D115,D117)</f>
        <v>0</v>
      </c>
      <c r="E108" s="293"/>
      <c r="F108" s="293"/>
      <c r="G108" s="293"/>
    </row>
    <row r="109" spans="1:7" s="48" customFormat="1">
      <c r="A109" s="77"/>
      <c r="B109" s="771" t="s">
        <v>12</v>
      </c>
      <c r="C109" s="964">
        <f>SUM(C110,C112)</f>
        <v>88792820</v>
      </c>
      <c r="D109" s="169">
        <f>SUM(D110,D112)</f>
        <v>0</v>
      </c>
      <c r="E109" s="293"/>
      <c r="F109" s="293"/>
      <c r="G109" s="293"/>
    </row>
    <row r="110" spans="1:7" s="48" customFormat="1">
      <c r="A110" s="77"/>
      <c r="B110" s="771" t="s">
        <v>37</v>
      </c>
      <c r="C110" s="964">
        <v>2768395</v>
      </c>
      <c r="D110" s="169">
        <v>215567</v>
      </c>
      <c r="E110" s="293"/>
      <c r="F110" s="293"/>
      <c r="G110" s="293"/>
    </row>
    <row r="111" spans="1:7" s="48" customFormat="1">
      <c r="A111" s="77"/>
      <c r="B111" s="771" t="s">
        <v>35</v>
      </c>
      <c r="C111" s="964">
        <v>2126980</v>
      </c>
      <c r="D111" s="169">
        <v>166288</v>
      </c>
      <c r="E111" s="293"/>
      <c r="F111" s="293"/>
      <c r="G111" s="293"/>
    </row>
    <row r="112" spans="1:7" s="48" customFormat="1">
      <c r="A112" s="77"/>
      <c r="B112" s="772" t="s">
        <v>15</v>
      </c>
      <c r="C112" s="964">
        <v>86024425</v>
      </c>
      <c r="D112" s="169">
        <v>-215567</v>
      </c>
      <c r="E112" s="293"/>
      <c r="F112" s="293"/>
      <c r="G112" s="293"/>
    </row>
    <row r="113" spans="1:7" s="48" customFormat="1">
      <c r="A113" s="77"/>
      <c r="B113" s="965" t="s">
        <v>16</v>
      </c>
      <c r="C113" s="966">
        <f>SUM(C114)</f>
        <v>49401839</v>
      </c>
      <c r="D113" s="223">
        <f>SUM(D114)</f>
        <v>0</v>
      </c>
      <c r="E113" s="293"/>
      <c r="F113" s="293"/>
      <c r="G113" s="293"/>
    </row>
    <row r="114" spans="1:7" s="48" customFormat="1">
      <c r="A114" s="77"/>
      <c r="B114" s="965" t="s">
        <v>17</v>
      </c>
      <c r="C114" s="966">
        <v>49401839</v>
      </c>
      <c r="D114" s="223"/>
      <c r="E114" s="293"/>
      <c r="F114" s="293"/>
      <c r="G114" s="293"/>
    </row>
    <row r="115" spans="1:7" s="48" customFormat="1" ht="26.4">
      <c r="A115" s="77"/>
      <c r="B115" s="965" t="s">
        <v>115</v>
      </c>
      <c r="C115" s="966">
        <f>SUM(C116)</f>
        <v>293548</v>
      </c>
      <c r="D115" s="223">
        <f>SUM(D116)</f>
        <v>0</v>
      </c>
      <c r="E115" s="293"/>
      <c r="F115" s="293"/>
      <c r="G115" s="293"/>
    </row>
    <row r="116" spans="1:7" s="48" customFormat="1">
      <c r="A116" s="77"/>
      <c r="B116" s="965" t="s">
        <v>18</v>
      </c>
      <c r="C116" s="966">
        <v>293548</v>
      </c>
      <c r="D116" s="223"/>
      <c r="E116" s="293"/>
      <c r="F116" s="293"/>
      <c r="G116" s="293"/>
    </row>
    <row r="117" spans="1:7" s="48" customFormat="1">
      <c r="A117" s="77"/>
      <c r="B117" s="965" t="s">
        <v>19</v>
      </c>
      <c r="C117" s="966">
        <f>SUM(C118,C120)</f>
        <v>62462762</v>
      </c>
      <c r="D117" s="223">
        <f>SUM(D118,D120)</f>
        <v>0</v>
      </c>
      <c r="E117" s="293"/>
      <c r="F117" s="293"/>
      <c r="G117" s="293"/>
    </row>
    <row r="118" spans="1:7" s="48" customFormat="1" ht="26.4">
      <c r="A118" s="77"/>
      <c r="B118" s="965" t="s">
        <v>51</v>
      </c>
      <c r="C118" s="966">
        <f>SUM(C119)</f>
        <v>46193420</v>
      </c>
      <c r="D118" s="223">
        <f>SUM(D119)</f>
        <v>0</v>
      </c>
      <c r="E118" s="293"/>
      <c r="F118" s="293"/>
      <c r="G118" s="293"/>
    </row>
    <row r="119" spans="1:7" s="48" customFormat="1" ht="26.4">
      <c r="A119" s="77"/>
      <c r="B119" s="965" t="s">
        <v>52</v>
      </c>
      <c r="C119" s="966">
        <v>46193420</v>
      </c>
      <c r="D119" s="223"/>
      <c r="E119" s="293"/>
      <c r="F119" s="293"/>
      <c r="G119" s="293"/>
    </row>
    <row r="120" spans="1:7" s="48" customFormat="1" ht="26.4">
      <c r="A120" s="77"/>
      <c r="B120" s="965" t="s">
        <v>50</v>
      </c>
      <c r="C120" s="966">
        <f>SUM(C121)</f>
        <v>16269342</v>
      </c>
      <c r="D120" s="223">
        <f>SUM(D121)</f>
        <v>0</v>
      </c>
      <c r="E120" s="293"/>
      <c r="F120" s="293"/>
      <c r="G120" s="293"/>
    </row>
    <row r="121" spans="1:7" s="48" customFormat="1" ht="52.8">
      <c r="A121" s="77"/>
      <c r="B121" s="965" t="s">
        <v>109</v>
      </c>
      <c r="C121" s="966">
        <v>16269342</v>
      </c>
      <c r="D121" s="223"/>
      <c r="E121" s="293"/>
      <c r="F121" s="293"/>
      <c r="G121" s="293"/>
    </row>
    <row r="122" spans="1:7" s="48" customFormat="1">
      <c r="A122" s="77"/>
      <c r="B122" s="965" t="s">
        <v>3</v>
      </c>
      <c r="C122" s="966">
        <f>SUM(C123,C124)</f>
        <v>58807493</v>
      </c>
      <c r="D122" s="223">
        <f>SUM(D123,D124)</f>
        <v>0</v>
      </c>
      <c r="E122" s="293"/>
      <c r="F122" s="293"/>
      <c r="G122" s="293"/>
    </row>
    <row r="123" spans="1:7" s="48" customFormat="1">
      <c r="A123" s="77"/>
      <c r="B123" s="968" t="s">
        <v>20</v>
      </c>
      <c r="C123" s="966">
        <v>55534888</v>
      </c>
      <c r="D123" s="176"/>
      <c r="E123" s="293"/>
      <c r="F123" s="293"/>
      <c r="G123" s="293"/>
    </row>
    <row r="124" spans="1:7" s="48" customFormat="1">
      <c r="A124" s="77"/>
      <c r="B124" s="968" t="s">
        <v>55</v>
      </c>
      <c r="C124" s="966">
        <f>SUM(C125)</f>
        <v>3272605</v>
      </c>
      <c r="D124" s="176">
        <f>SUM(D125)</f>
        <v>0</v>
      </c>
      <c r="E124" s="293"/>
      <c r="F124" s="293"/>
      <c r="G124" s="293"/>
    </row>
    <row r="125" spans="1:7" s="48" customFormat="1" ht="26.4">
      <c r="A125" s="77"/>
      <c r="B125" s="968" t="s">
        <v>56</v>
      </c>
      <c r="C125" s="966">
        <f>SUM(C126)</f>
        <v>3272605</v>
      </c>
      <c r="D125" s="176">
        <f>SUM(D126)</f>
        <v>0</v>
      </c>
      <c r="E125" s="293"/>
      <c r="F125" s="293"/>
      <c r="G125" s="293"/>
    </row>
    <row r="126" spans="1:7" s="48" customFormat="1" ht="27" thickBot="1">
      <c r="A126" s="77"/>
      <c r="B126" s="968" t="s">
        <v>110</v>
      </c>
      <c r="C126" s="966">
        <v>3272605</v>
      </c>
      <c r="D126" s="176"/>
      <c r="E126" s="293"/>
      <c r="F126" s="293"/>
      <c r="G126" s="293"/>
    </row>
    <row r="127" spans="1:7" s="48" customFormat="1" ht="36.75" customHeight="1" thickBot="1">
      <c r="A127" s="77"/>
      <c r="B127" s="3811" t="s">
        <v>264</v>
      </c>
      <c r="C127" s="3812"/>
      <c r="D127" s="3812"/>
      <c r="E127" s="3812"/>
      <c r="F127" s="3812"/>
      <c r="G127" s="3813"/>
    </row>
    <row r="128" spans="1:7" s="48" customFormat="1">
      <c r="A128" s="121"/>
      <c r="B128" s="561"/>
      <c r="C128" s="561"/>
      <c r="D128" s="561"/>
      <c r="E128" s="561"/>
      <c r="F128" s="561"/>
      <c r="G128" s="561"/>
    </row>
    <row r="129" spans="1:8" s="48" customFormat="1">
      <c r="A129" s="121"/>
      <c r="B129" s="128" t="s">
        <v>187</v>
      </c>
      <c r="C129" s="561"/>
      <c r="D129" s="561"/>
      <c r="E129" s="561"/>
      <c r="F129" s="561"/>
      <c r="G129" s="561"/>
    </row>
    <row r="130" spans="1:8" s="48" customFormat="1" ht="13.8" thickBot="1">
      <c r="A130" s="121"/>
      <c r="B130" s="561"/>
      <c r="C130" s="561"/>
      <c r="D130" s="561"/>
      <c r="E130" s="561"/>
      <c r="F130" s="561"/>
      <c r="G130" s="561"/>
    </row>
    <row r="131" spans="1:8" s="48" customFormat="1" ht="13.8">
      <c r="A131" s="1967">
        <f>A18+1</f>
        <v>116</v>
      </c>
      <c r="B131" s="220" t="s">
        <v>32</v>
      </c>
      <c r="C131" s="201"/>
      <c r="D131" s="202"/>
      <c r="E131" s="220" t="s">
        <v>32</v>
      </c>
      <c r="F131" s="201"/>
      <c r="G131" s="202"/>
      <c r="H131" s="75" t="s">
        <v>33</v>
      </c>
    </row>
    <row r="132" spans="1:8" s="48" customFormat="1">
      <c r="A132" s="77"/>
      <c r="B132" s="163" t="s">
        <v>22</v>
      </c>
      <c r="C132" s="612"/>
      <c r="D132" s="193"/>
      <c r="E132" s="163" t="s">
        <v>22</v>
      </c>
      <c r="F132" s="612"/>
      <c r="G132" s="193"/>
    </row>
    <row r="133" spans="1:8" s="48" customFormat="1" ht="39.6">
      <c r="A133" s="77"/>
      <c r="B133" s="562" t="s">
        <v>208</v>
      </c>
      <c r="C133" s="701"/>
      <c r="D133" s="546"/>
      <c r="E133" s="562" t="s">
        <v>76</v>
      </c>
      <c r="F133" s="701"/>
      <c r="G133" s="546"/>
    </row>
    <row r="134" spans="1:8" s="48" customFormat="1">
      <c r="A134" s="77"/>
      <c r="B134" s="142" t="s">
        <v>4</v>
      </c>
      <c r="C134" s="687">
        <f t="shared" ref="C134:D134" si="4">SUM(C135)</f>
        <v>17216531</v>
      </c>
      <c r="D134" s="687">
        <f t="shared" si="4"/>
        <v>-241800</v>
      </c>
      <c r="E134" s="142" t="s">
        <v>4</v>
      </c>
      <c r="F134" s="687">
        <f>SUM(F135)</f>
        <v>59308075</v>
      </c>
      <c r="G134" s="349">
        <f>SUM(G135)</f>
        <v>241800</v>
      </c>
    </row>
    <row r="135" spans="1:8" s="48" customFormat="1">
      <c r="A135" s="77"/>
      <c r="B135" s="132" t="s">
        <v>10</v>
      </c>
      <c r="C135" s="688">
        <f>SUM(C136)</f>
        <v>17216531</v>
      </c>
      <c r="D135" s="688">
        <f>SUM(D136)</f>
        <v>-241800</v>
      </c>
      <c r="E135" s="132" t="s">
        <v>10</v>
      </c>
      <c r="F135" s="688">
        <f>SUM(F136)</f>
        <v>59308075</v>
      </c>
      <c r="G135" s="350">
        <f>SUM(G136)</f>
        <v>241800</v>
      </c>
    </row>
    <row r="136" spans="1:8" s="48" customFormat="1" ht="26.4">
      <c r="A136" s="77"/>
      <c r="B136" s="133" t="s">
        <v>11</v>
      </c>
      <c r="C136" s="688">
        <v>17216531</v>
      </c>
      <c r="D136" s="688">
        <v>-241800</v>
      </c>
      <c r="E136" s="133" t="s">
        <v>11</v>
      </c>
      <c r="F136" s="688">
        <v>59308075</v>
      </c>
      <c r="G136" s="350">
        <v>241800</v>
      </c>
    </row>
    <row r="137" spans="1:8" s="48" customFormat="1">
      <c r="A137" s="77"/>
      <c r="B137" s="142" t="s">
        <v>28</v>
      </c>
      <c r="C137" s="687">
        <f>SUM(C138)</f>
        <v>17216531</v>
      </c>
      <c r="D137" s="687">
        <f>SUM(D138)</f>
        <v>-241800</v>
      </c>
      <c r="E137" s="142" t="s">
        <v>28</v>
      </c>
      <c r="F137" s="687">
        <f>SUM(F138)</f>
        <v>59308075</v>
      </c>
      <c r="G137" s="349">
        <f>SUM(G138)</f>
        <v>241800</v>
      </c>
    </row>
    <row r="138" spans="1:8" s="48" customFormat="1">
      <c r="A138" s="77"/>
      <c r="B138" s="132" t="s">
        <v>2</v>
      </c>
      <c r="C138" s="688">
        <f>SUM(C139,C141)</f>
        <v>17216531</v>
      </c>
      <c r="D138" s="688">
        <f>SUM(D139,D141)</f>
        <v>-241800</v>
      </c>
      <c r="E138" s="132" t="s">
        <v>2</v>
      </c>
      <c r="F138" s="688">
        <f>SUM(F139,F141)</f>
        <v>59308075</v>
      </c>
      <c r="G138" s="350">
        <f>SUM(G139,G141)</f>
        <v>241800</v>
      </c>
    </row>
    <row r="139" spans="1:8" s="48" customFormat="1">
      <c r="A139" s="77"/>
      <c r="B139" s="133" t="s">
        <v>16</v>
      </c>
      <c r="C139" s="688">
        <f>SUM(C140)</f>
        <v>8724742</v>
      </c>
      <c r="D139" s="688">
        <f>SUM(D140)</f>
        <v>0</v>
      </c>
      <c r="E139" s="133" t="s">
        <v>16</v>
      </c>
      <c r="F139" s="688">
        <f>SUM(F140)</f>
        <v>43969852</v>
      </c>
      <c r="G139" s="350">
        <f>SUM(G140)</f>
        <v>-563612</v>
      </c>
    </row>
    <row r="140" spans="1:8" s="48" customFormat="1">
      <c r="A140" s="77"/>
      <c r="B140" s="133" t="s">
        <v>17</v>
      </c>
      <c r="C140" s="688">
        <v>8724742</v>
      </c>
      <c r="D140" s="688"/>
      <c r="E140" s="133" t="s">
        <v>17</v>
      </c>
      <c r="F140" s="688">
        <v>43969852</v>
      </c>
      <c r="G140" s="350">
        <v>-563612</v>
      </c>
    </row>
    <row r="141" spans="1:8" s="48" customFormat="1">
      <c r="A141" s="77"/>
      <c r="B141" s="133" t="s">
        <v>19</v>
      </c>
      <c r="C141" s="688">
        <f>SUM(C142,C144)</f>
        <v>8491789</v>
      </c>
      <c r="D141" s="688">
        <f>SUM(D142,D144)</f>
        <v>-241800</v>
      </c>
      <c r="E141" s="133" t="s">
        <v>19</v>
      </c>
      <c r="F141" s="688">
        <f>SUM(F142,F144)</f>
        <v>15338223</v>
      </c>
      <c r="G141" s="350">
        <f>SUM(G142,G144)</f>
        <v>805412</v>
      </c>
    </row>
    <row r="142" spans="1:8" s="48" customFormat="1" ht="26.4">
      <c r="A142" s="77"/>
      <c r="B142" s="134" t="s">
        <v>51</v>
      </c>
      <c r="C142" s="688">
        <f>SUM(C143)</f>
        <v>5973815</v>
      </c>
      <c r="D142" s="688">
        <f>SUM(D143)</f>
        <v>-241800</v>
      </c>
      <c r="E142" s="134" t="s">
        <v>51</v>
      </c>
      <c r="F142" s="688">
        <f>SUM(F143)</f>
        <v>1662896</v>
      </c>
      <c r="G142" s="350">
        <f>SUM(G143)</f>
        <v>0</v>
      </c>
    </row>
    <row r="143" spans="1:8" s="48" customFormat="1" ht="26.4">
      <c r="A143" s="77"/>
      <c r="B143" s="221" t="s">
        <v>52</v>
      </c>
      <c r="C143" s="222">
        <v>5973815</v>
      </c>
      <c r="D143" s="222">
        <v>-241800</v>
      </c>
      <c r="E143" s="221" t="s">
        <v>52</v>
      </c>
      <c r="F143" s="222">
        <v>1662896</v>
      </c>
      <c r="G143" s="703"/>
    </row>
    <row r="144" spans="1:8" s="48" customFormat="1" ht="26.4">
      <c r="A144" s="77"/>
      <c r="B144" s="221" t="s">
        <v>50</v>
      </c>
      <c r="C144" s="222">
        <f>SUM(C145)</f>
        <v>2517974</v>
      </c>
      <c r="D144" s="222">
        <f>SUM(D145)</f>
        <v>0</v>
      </c>
      <c r="E144" s="221" t="s">
        <v>50</v>
      </c>
      <c r="F144" s="222">
        <f>SUM(F145)</f>
        <v>13675327</v>
      </c>
      <c r="G144" s="703">
        <f>SUM(G145)</f>
        <v>805412</v>
      </c>
    </row>
    <row r="145" spans="1:8" s="48" customFormat="1" ht="53.4" thickBot="1">
      <c r="A145" s="77"/>
      <c r="B145" s="704" t="s">
        <v>109</v>
      </c>
      <c r="C145" s="222">
        <v>2517974</v>
      </c>
      <c r="D145" s="222"/>
      <c r="E145" s="704" t="s">
        <v>109</v>
      </c>
      <c r="F145" s="222">
        <v>13675327</v>
      </c>
      <c r="G145" s="703">
        <v>805412</v>
      </c>
    </row>
    <row r="146" spans="1:8" s="48" customFormat="1" ht="69.75" customHeight="1" thickBot="1">
      <c r="A146" s="86"/>
      <c r="B146" s="3733" t="s">
        <v>265</v>
      </c>
      <c r="C146" s="3734"/>
      <c r="D146" s="3734"/>
      <c r="E146" s="3734"/>
      <c r="F146" s="3734"/>
      <c r="G146" s="3735"/>
    </row>
    <row r="147" spans="1:8" s="48" customFormat="1" ht="14.25" customHeight="1">
      <c r="A147" s="86"/>
      <c r="B147" s="292"/>
      <c r="C147" s="292"/>
      <c r="D147" s="292"/>
      <c r="E147" s="292"/>
      <c r="F147" s="292"/>
      <c r="G147" s="292"/>
    </row>
    <row r="148" spans="1:8" s="48" customFormat="1">
      <c r="A148" s="128"/>
      <c r="B148" s="128" t="s">
        <v>190</v>
      </c>
      <c r="C148" s="561"/>
      <c r="D148" s="561"/>
      <c r="E148" s="561"/>
      <c r="F148" s="561"/>
      <c r="G148" s="561"/>
    </row>
    <row r="149" spans="1:8" s="48" customFormat="1" ht="13.8" thickBot="1">
      <c r="A149" s="121"/>
      <c r="B149" s="561"/>
      <c r="C149" s="561"/>
      <c r="D149" s="561"/>
      <c r="E149" s="561"/>
      <c r="F149" s="561"/>
      <c r="G149" s="561"/>
    </row>
    <row r="150" spans="1:8" s="48" customFormat="1" ht="13.8">
      <c r="A150" s="120">
        <f>A131</f>
        <v>116</v>
      </c>
      <c r="B150" s="715" t="s">
        <v>32</v>
      </c>
      <c r="C150" s="956"/>
      <c r="D150" s="957"/>
      <c r="E150" s="293"/>
      <c r="F150" s="293"/>
      <c r="G150" s="293"/>
      <c r="H150" s="75" t="s">
        <v>33</v>
      </c>
    </row>
    <row r="151" spans="1:8" s="48" customFormat="1">
      <c r="A151" s="120"/>
      <c r="B151" s="152" t="s">
        <v>82</v>
      </c>
      <c r="C151" s="958"/>
      <c r="D151" s="959"/>
      <c r="E151" s="293"/>
      <c r="F151" s="293"/>
      <c r="G151" s="293"/>
    </row>
    <row r="152" spans="1:8" s="48" customFormat="1">
      <c r="A152" s="77"/>
      <c r="B152" s="744" t="s">
        <v>83</v>
      </c>
      <c r="C152" s="960"/>
      <c r="D152" s="961"/>
      <c r="E152" s="293"/>
      <c r="F152" s="293"/>
      <c r="G152" s="293"/>
    </row>
    <row r="153" spans="1:8" s="48" customFormat="1">
      <c r="A153" s="77"/>
      <c r="B153" s="434" t="s">
        <v>87</v>
      </c>
      <c r="C153" s="671"/>
      <c r="D153" s="381"/>
      <c r="E153" s="293"/>
      <c r="F153" s="293"/>
      <c r="G153" s="293"/>
    </row>
    <row r="154" spans="1:8" s="48" customFormat="1">
      <c r="A154" s="77"/>
      <c r="B154" s="110" t="s">
        <v>4</v>
      </c>
      <c r="C154" s="962">
        <f>SUM(C155:C156)</f>
        <v>236026880</v>
      </c>
      <c r="D154" s="170">
        <f>SUM(D155:D156)</f>
        <v>0</v>
      </c>
      <c r="E154" s="293"/>
      <c r="F154" s="293"/>
      <c r="G154" s="293"/>
    </row>
    <row r="155" spans="1:8" s="48" customFormat="1" ht="26.4">
      <c r="A155" s="77"/>
      <c r="B155" s="597" t="s">
        <v>5</v>
      </c>
      <c r="C155" s="963">
        <v>1199481</v>
      </c>
      <c r="D155" s="169"/>
      <c r="E155" s="293"/>
      <c r="F155" s="293"/>
      <c r="G155" s="293"/>
    </row>
    <row r="156" spans="1:8" s="48" customFormat="1">
      <c r="A156" s="77"/>
      <c r="B156" s="769" t="s">
        <v>10</v>
      </c>
      <c r="C156" s="964">
        <f>SUM(C157)</f>
        <v>234827399</v>
      </c>
      <c r="D156" s="169">
        <f>SUM(D157)</f>
        <v>0</v>
      </c>
      <c r="E156" s="293"/>
      <c r="F156" s="293"/>
      <c r="G156" s="293"/>
    </row>
    <row r="157" spans="1:8" s="48" customFormat="1" ht="26.4">
      <c r="A157" s="77"/>
      <c r="B157" s="771" t="s">
        <v>11</v>
      </c>
      <c r="C157" s="964">
        <v>234827399</v>
      </c>
      <c r="D157" s="169"/>
      <c r="E157" s="293"/>
      <c r="F157" s="293"/>
      <c r="G157" s="293"/>
    </row>
    <row r="158" spans="1:8" s="48" customFormat="1">
      <c r="A158" s="77"/>
      <c r="B158" s="110" t="s">
        <v>28</v>
      </c>
      <c r="C158" s="962">
        <f>SUM(C159,C173)</f>
        <v>236621194</v>
      </c>
      <c r="D158" s="170">
        <f>SUM(D159,D173)</f>
        <v>0</v>
      </c>
      <c r="E158" s="293"/>
      <c r="F158" s="293"/>
      <c r="G158" s="293"/>
    </row>
    <row r="159" spans="1:8" s="48" customFormat="1">
      <c r="A159" s="77"/>
      <c r="B159" s="769" t="s">
        <v>2</v>
      </c>
      <c r="C159" s="964">
        <f>SUM(C160,C164,C166,C168)</f>
        <v>199989084</v>
      </c>
      <c r="D159" s="169">
        <f>SUM(D160,D164,D166,D168)</f>
        <v>0</v>
      </c>
      <c r="E159" s="293"/>
      <c r="F159" s="293"/>
      <c r="G159" s="293"/>
    </row>
    <row r="160" spans="1:8" s="48" customFormat="1">
      <c r="A160" s="77"/>
      <c r="B160" s="771" t="s">
        <v>12</v>
      </c>
      <c r="C160" s="964">
        <f>SUM(C161,C163)</f>
        <v>83447714</v>
      </c>
      <c r="D160" s="169">
        <f>SUM(D161,D163)</f>
        <v>0</v>
      </c>
      <c r="E160" s="293"/>
      <c r="F160" s="293"/>
      <c r="G160" s="293"/>
    </row>
    <row r="161" spans="1:7" s="48" customFormat="1">
      <c r="A161" s="77"/>
      <c r="B161" s="771" t="s">
        <v>37</v>
      </c>
      <c r="C161" s="964">
        <v>3410376</v>
      </c>
      <c r="D161" s="169"/>
      <c r="E161" s="293"/>
      <c r="F161" s="293"/>
      <c r="G161" s="293"/>
    </row>
    <row r="162" spans="1:7" s="48" customFormat="1">
      <c r="A162" s="77"/>
      <c r="B162" s="771" t="s">
        <v>35</v>
      </c>
      <c r="C162" s="964">
        <v>2483941</v>
      </c>
      <c r="D162" s="169"/>
      <c r="E162" s="293"/>
      <c r="F162" s="293"/>
      <c r="G162" s="293"/>
    </row>
    <row r="163" spans="1:7" s="48" customFormat="1">
      <c r="A163" s="77"/>
      <c r="B163" s="772" t="s">
        <v>15</v>
      </c>
      <c r="C163" s="964">
        <v>80037338</v>
      </c>
      <c r="D163" s="169"/>
      <c r="E163" s="293"/>
      <c r="F163" s="293"/>
      <c r="G163" s="293"/>
    </row>
    <row r="164" spans="1:7" s="48" customFormat="1">
      <c r="A164" s="77"/>
      <c r="B164" s="965" t="s">
        <v>16</v>
      </c>
      <c r="C164" s="966">
        <f>SUM(C165)</f>
        <v>59408620</v>
      </c>
      <c r="D164" s="223">
        <f>SUM(D165)</f>
        <v>-563612</v>
      </c>
      <c r="E164" s="293"/>
      <c r="F164" s="293"/>
      <c r="G164" s="293"/>
    </row>
    <row r="165" spans="1:7" s="48" customFormat="1">
      <c r="A165" s="77"/>
      <c r="B165" s="965" t="s">
        <v>17</v>
      </c>
      <c r="C165" s="966">
        <v>59408620</v>
      </c>
      <c r="D165" s="223">
        <v>-563612</v>
      </c>
      <c r="E165" s="293"/>
      <c r="F165" s="293"/>
      <c r="G165" s="293"/>
    </row>
    <row r="166" spans="1:7" s="48" customFormat="1" ht="26.4">
      <c r="A166" s="77"/>
      <c r="B166" s="965" t="s">
        <v>115</v>
      </c>
      <c r="C166" s="966">
        <f>SUM(C167)</f>
        <v>293548</v>
      </c>
      <c r="D166" s="223">
        <f>SUM(D167)</f>
        <v>0</v>
      </c>
      <c r="E166" s="293"/>
      <c r="F166" s="293"/>
      <c r="G166" s="293"/>
    </row>
    <row r="167" spans="1:7" s="48" customFormat="1">
      <c r="A167" s="77"/>
      <c r="B167" s="965" t="s">
        <v>18</v>
      </c>
      <c r="C167" s="966">
        <v>293548</v>
      </c>
      <c r="D167" s="223"/>
      <c r="E167" s="293"/>
      <c r="F167" s="293"/>
      <c r="G167" s="293"/>
    </row>
    <row r="168" spans="1:7" s="48" customFormat="1">
      <c r="A168" s="77"/>
      <c r="B168" s="965" t="s">
        <v>19</v>
      </c>
      <c r="C168" s="966">
        <f>SUM(C169,C171)</f>
        <v>56839202</v>
      </c>
      <c r="D168" s="223">
        <f>SUM(D169,D171)</f>
        <v>563612</v>
      </c>
      <c r="E168" s="293"/>
      <c r="F168" s="293"/>
      <c r="G168" s="293"/>
    </row>
    <row r="169" spans="1:7" s="48" customFormat="1" ht="26.4">
      <c r="A169" s="77"/>
      <c r="B169" s="965" t="s">
        <v>51</v>
      </c>
      <c r="C169" s="966">
        <f>SUM(C170)</f>
        <v>40645901</v>
      </c>
      <c r="D169" s="223">
        <f>SUM(D170)</f>
        <v>-241800</v>
      </c>
      <c r="E169" s="293"/>
      <c r="F169" s="293"/>
      <c r="G169" s="293"/>
    </row>
    <row r="170" spans="1:7" s="48" customFormat="1" ht="26.4">
      <c r="A170" s="77"/>
      <c r="B170" s="965" t="s">
        <v>52</v>
      </c>
      <c r="C170" s="966">
        <v>40645901</v>
      </c>
      <c r="D170" s="223">
        <v>-241800</v>
      </c>
      <c r="E170" s="293"/>
      <c r="F170" s="293"/>
      <c r="G170" s="293"/>
    </row>
    <row r="171" spans="1:7" s="48" customFormat="1" ht="26.4">
      <c r="A171" s="77"/>
      <c r="B171" s="965" t="s">
        <v>50</v>
      </c>
      <c r="C171" s="966">
        <f>SUM(C172)</f>
        <v>16193301</v>
      </c>
      <c r="D171" s="223">
        <f>SUM(D172)</f>
        <v>805412</v>
      </c>
      <c r="E171" s="293"/>
      <c r="F171" s="293"/>
      <c r="G171" s="293"/>
    </row>
    <row r="172" spans="1:7" s="48" customFormat="1" ht="52.8">
      <c r="A172" s="77"/>
      <c r="B172" s="965" t="s">
        <v>109</v>
      </c>
      <c r="C172" s="966">
        <v>16193301</v>
      </c>
      <c r="D172" s="223">
        <v>805412</v>
      </c>
      <c r="E172" s="293"/>
      <c r="F172" s="293"/>
      <c r="G172" s="293"/>
    </row>
    <row r="173" spans="1:7" s="48" customFormat="1">
      <c r="A173" s="77"/>
      <c r="B173" s="965" t="s">
        <v>3</v>
      </c>
      <c r="C173" s="966">
        <f>SUM(C174,C175)</f>
        <v>36632110</v>
      </c>
      <c r="D173" s="223">
        <f>SUM(D174,D175)</f>
        <v>0</v>
      </c>
      <c r="E173" s="293"/>
      <c r="F173" s="293"/>
      <c r="G173" s="293"/>
    </row>
    <row r="174" spans="1:7" s="48" customFormat="1">
      <c r="A174" s="77"/>
      <c r="B174" s="968" t="s">
        <v>20</v>
      </c>
      <c r="C174" s="966">
        <v>33786366</v>
      </c>
      <c r="D174" s="176"/>
      <c r="E174" s="293"/>
      <c r="F174" s="293"/>
      <c r="G174" s="293"/>
    </row>
    <row r="175" spans="1:7" s="48" customFormat="1">
      <c r="A175" s="77"/>
      <c r="B175" s="968" t="s">
        <v>55</v>
      </c>
      <c r="C175" s="966">
        <f>SUM(C176)</f>
        <v>2845744</v>
      </c>
      <c r="D175" s="176">
        <f>SUM(D176)</f>
        <v>0</v>
      </c>
      <c r="E175" s="293"/>
      <c r="F175" s="293"/>
      <c r="G175" s="293"/>
    </row>
    <row r="176" spans="1:7" s="48" customFormat="1" ht="26.4">
      <c r="A176" s="77"/>
      <c r="B176" s="968" t="s">
        <v>56</v>
      </c>
      <c r="C176" s="966">
        <f>SUM(C177)</f>
        <v>2845744</v>
      </c>
      <c r="D176" s="176">
        <f>SUM(D177)</f>
        <v>0</v>
      </c>
      <c r="E176" s="293"/>
      <c r="F176" s="293"/>
      <c r="G176" s="293"/>
    </row>
    <row r="177" spans="1:8" s="48" customFormat="1" ht="26.4">
      <c r="A177" s="77"/>
      <c r="B177" s="968" t="s">
        <v>110</v>
      </c>
      <c r="C177" s="966">
        <v>2845744</v>
      </c>
      <c r="D177" s="176"/>
      <c r="E177" s="293"/>
      <c r="F177" s="293"/>
      <c r="G177" s="293"/>
    </row>
    <row r="178" spans="1:8" s="48" customFormat="1">
      <c r="A178" s="77"/>
      <c r="B178" s="969" t="s">
        <v>61</v>
      </c>
      <c r="C178" s="731">
        <f>SUM(C154-C158)</f>
        <v>-594314</v>
      </c>
      <c r="D178" s="781">
        <f>SUM(D154-D158)</f>
        <v>0</v>
      </c>
      <c r="E178" s="293"/>
      <c r="F178" s="293"/>
      <c r="G178" s="293"/>
    </row>
    <row r="179" spans="1:8" s="48" customFormat="1">
      <c r="A179" s="77"/>
      <c r="B179" s="970" t="s">
        <v>23</v>
      </c>
      <c r="C179" s="964">
        <f>SUM(C180)</f>
        <v>594314</v>
      </c>
      <c r="D179" s="652">
        <f>SUM(D180)</f>
        <v>0</v>
      </c>
      <c r="E179" s="293"/>
      <c r="F179" s="293"/>
      <c r="G179" s="293"/>
    </row>
    <row r="180" spans="1:8" s="48" customFormat="1">
      <c r="A180" s="77"/>
      <c r="B180" s="968" t="s">
        <v>24</v>
      </c>
      <c r="C180" s="964">
        <f t="shared" ref="C180:D180" si="5">SUM(C181)</f>
        <v>594314</v>
      </c>
      <c r="D180" s="176">
        <f t="shared" si="5"/>
        <v>0</v>
      </c>
      <c r="E180" s="293"/>
      <c r="F180" s="293"/>
      <c r="G180" s="293"/>
    </row>
    <row r="181" spans="1:8" s="199" customFormat="1" ht="40.200000000000003" thickBot="1">
      <c r="A181" s="949"/>
      <c r="B181" s="974" t="s">
        <v>59</v>
      </c>
      <c r="C181" s="487">
        <f>SUM(-C178)</f>
        <v>594314</v>
      </c>
      <c r="D181" s="972">
        <f>SUM(-D178)</f>
        <v>0</v>
      </c>
      <c r="E181" s="293"/>
      <c r="F181" s="293"/>
      <c r="G181" s="293"/>
    </row>
    <row r="182" spans="1:8" s="48" customFormat="1" ht="43.5" customHeight="1" thickBot="1">
      <c r="A182" s="86"/>
      <c r="B182" s="3811" t="s">
        <v>266</v>
      </c>
      <c r="C182" s="3812"/>
      <c r="D182" s="3812"/>
      <c r="E182" s="3812"/>
      <c r="F182" s="3812"/>
      <c r="G182" s="3813"/>
    </row>
    <row r="183" spans="1:8" s="48" customFormat="1">
      <c r="A183" s="153"/>
      <c r="B183" s="18"/>
      <c r="C183" s="19"/>
      <c r="D183" s="19"/>
      <c r="E183" s="7"/>
      <c r="F183" s="7"/>
      <c r="G183" s="7"/>
    </row>
    <row r="184" spans="1:8" s="48" customFormat="1">
      <c r="A184" s="153"/>
      <c r="B184" s="128" t="s">
        <v>187</v>
      </c>
      <c r="C184" s="19"/>
      <c r="D184" s="19"/>
      <c r="E184" s="7"/>
      <c r="F184" s="7"/>
      <c r="G184" s="7"/>
    </row>
    <row r="185" spans="1:8" s="48" customFormat="1" ht="13.8" thickBot="1">
      <c r="A185" s="153"/>
      <c r="B185" s="18"/>
      <c r="C185" s="19"/>
      <c r="D185" s="19"/>
      <c r="E185" s="7"/>
      <c r="F185" s="7"/>
      <c r="G185" s="7"/>
    </row>
    <row r="186" spans="1:8" s="48" customFormat="1" ht="13.8">
      <c r="A186" s="1967">
        <f>A131+1</f>
        <v>117</v>
      </c>
      <c r="B186" s="220"/>
      <c r="C186" s="201"/>
      <c r="D186" s="202"/>
      <c r="E186" s="220" t="s">
        <v>32</v>
      </c>
      <c r="F186" s="201"/>
      <c r="G186" s="202"/>
      <c r="H186" s="75" t="s">
        <v>33</v>
      </c>
    </row>
    <row r="187" spans="1:8" s="48" customFormat="1">
      <c r="A187" s="77"/>
      <c r="B187" s="88" t="s">
        <v>62</v>
      </c>
      <c r="C187" s="642"/>
      <c r="D187" s="103"/>
      <c r="E187" s="163" t="s">
        <v>22</v>
      </c>
      <c r="F187" s="612"/>
      <c r="G187" s="193"/>
    </row>
    <row r="188" spans="1:8" s="48" customFormat="1">
      <c r="A188" s="77"/>
      <c r="B188" s="560" t="s">
        <v>48</v>
      </c>
      <c r="C188" s="2071">
        <v>-138444259</v>
      </c>
      <c r="D188" s="601">
        <f>-G192</f>
        <v>-7114359</v>
      </c>
      <c r="E188" s="562" t="s">
        <v>209</v>
      </c>
      <c r="F188" s="701"/>
      <c r="G188" s="546"/>
    </row>
    <row r="189" spans="1:8" s="48" customFormat="1">
      <c r="A189" s="77"/>
      <c r="B189" s="163"/>
      <c r="C189" s="612"/>
      <c r="D189" s="193"/>
      <c r="E189" s="142" t="s">
        <v>4</v>
      </c>
      <c r="F189" s="687">
        <f t="shared" ref="F189:G189" si="6">SUM(F190)</f>
        <v>35854934</v>
      </c>
      <c r="G189" s="349">
        <f t="shared" si="6"/>
        <v>7114359</v>
      </c>
    </row>
    <row r="190" spans="1:8" s="48" customFormat="1">
      <c r="A190" s="77"/>
      <c r="B190" s="163"/>
      <c r="C190" s="612"/>
      <c r="D190" s="193"/>
      <c r="E190" s="132" t="s">
        <v>10</v>
      </c>
      <c r="F190" s="688">
        <f>SUM(F191)</f>
        <v>35854934</v>
      </c>
      <c r="G190" s="350">
        <f>SUM(G191)</f>
        <v>7114359</v>
      </c>
    </row>
    <row r="191" spans="1:8" s="48" customFormat="1" ht="26.4">
      <c r="A191" s="77"/>
      <c r="B191" s="133"/>
      <c r="C191" s="688"/>
      <c r="D191" s="78"/>
      <c r="E191" s="133" t="s">
        <v>11</v>
      </c>
      <c r="F191" s="688">
        <v>35854934</v>
      </c>
      <c r="G191" s="350">
        <v>7114359</v>
      </c>
    </row>
    <row r="192" spans="1:8" s="48" customFormat="1">
      <c r="A192" s="77"/>
      <c r="B192" s="142"/>
      <c r="C192" s="687"/>
      <c r="D192" s="349"/>
      <c r="E192" s="142" t="s">
        <v>28</v>
      </c>
      <c r="F192" s="687">
        <f>SUM(F193,F197)</f>
        <v>35854934</v>
      </c>
      <c r="G192" s="349">
        <f>SUM(G193,G197)</f>
        <v>7114359</v>
      </c>
    </row>
    <row r="193" spans="1:8" s="48" customFormat="1">
      <c r="A193" s="77"/>
      <c r="B193" s="132"/>
      <c r="C193" s="688"/>
      <c r="D193" s="350"/>
      <c r="E193" s="132" t="s">
        <v>2</v>
      </c>
      <c r="F193" s="688">
        <f>SUM(F194)</f>
        <v>33009190</v>
      </c>
      <c r="G193" s="350">
        <f>G194</f>
        <v>7114359</v>
      </c>
    </row>
    <row r="194" spans="1:8" s="48" customFormat="1">
      <c r="A194" s="77"/>
      <c r="B194" s="133"/>
      <c r="C194" s="688"/>
      <c r="D194" s="350"/>
      <c r="E194" s="133" t="s">
        <v>19</v>
      </c>
      <c r="F194" s="688">
        <f>SUM(F195)</f>
        <v>33009190</v>
      </c>
      <c r="G194" s="350">
        <f>G195</f>
        <v>7114359</v>
      </c>
    </row>
    <row r="195" spans="1:8" s="48" customFormat="1" ht="26.4">
      <c r="A195" s="77"/>
      <c r="B195" s="133"/>
      <c r="C195" s="688"/>
      <c r="D195" s="350"/>
      <c r="E195" s="221" t="s">
        <v>51</v>
      </c>
      <c r="F195" s="688">
        <f>SUM(F196)</f>
        <v>33009190</v>
      </c>
      <c r="G195" s="350">
        <f>SUM(G196)</f>
        <v>7114359</v>
      </c>
    </row>
    <row r="196" spans="1:8" s="48" customFormat="1" ht="26.4">
      <c r="A196" s="77"/>
      <c r="B196" s="2321"/>
      <c r="C196" s="706"/>
      <c r="D196" s="207"/>
      <c r="E196" s="221" t="s">
        <v>52</v>
      </c>
      <c r="F196" s="688">
        <v>33009190</v>
      </c>
      <c r="G196" s="350">
        <v>7114359</v>
      </c>
    </row>
    <row r="197" spans="1:8" s="48" customFormat="1">
      <c r="A197" s="77"/>
      <c r="B197" s="2321"/>
      <c r="C197" s="706"/>
      <c r="D197" s="207"/>
      <c r="E197" s="221" t="s">
        <v>3</v>
      </c>
      <c r="F197" s="222">
        <f>SUM(F198)</f>
        <v>2845744</v>
      </c>
      <c r="G197" s="703">
        <f>SUM(G198)</f>
        <v>0</v>
      </c>
    </row>
    <row r="198" spans="1:8" s="48" customFormat="1">
      <c r="A198" s="77"/>
      <c r="B198" s="134"/>
      <c r="C198" s="688"/>
      <c r="D198" s="350"/>
      <c r="E198" s="704" t="s">
        <v>210</v>
      </c>
      <c r="F198" s="222">
        <f>SUM(F199)</f>
        <v>2845744</v>
      </c>
      <c r="G198" s="703"/>
    </row>
    <row r="199" spans="1:8" s="48" customFormat="1" ht="26.4">
      <c r="A199" s="77"/>
      <c r="B199" s="134"/>
      <c r="C199" s="688"/>
      <c r="D199" s="350"/>
      <c r="E199" s="704" t="s">
        <v>56</v>
      </c>
      <c r="F199" s="222">
        <f>SUM(F200)</f>
        <v>2845744</v>
      </c>
      <c r="G199" s="703">
        <f>SUM(G200)</f>
        <v>0</v>
      </c>
    </row>
    <row r="200" spans="1:8" s="48" customFormat="1" ht="27" thickBot="1">
      <c r="A200" s="77"/>
      <c r="B200" s="239"/>
      <c r="C200" s="224"/>
      <c r="D200" s="999"/>
      <c r="E200" s="704" t="s">
        <v>110</v>
      </c>
      <c r="F200" s="222">
        <v>2845744</v>
      </c>
      <c r="G200" s="703"/>
    </row>
    <row r="201" spans="1:8" s="48" customFormat="1" ht="65.25" customHeight="1" thickBot="1">
      <c r="A201" s="86"/>
      <c r="B201" s="3814" t="s">
        <v>211</v>
      </c>
      <c r="C201" s="3815"/>
      <c r="D201" s="3815"/>
      <c r="E201" s="3815"/>
      <c r="F201" s="3815"/>
      <c r="G201" s="3816"/>
    </row>
    <row r="202" spans="1:8" s="48" customFormat="1">
      <c r="A202" s="121"/>
      <c r="B202" s="561"/>
      <c r="C202" s="561"/>
      <c r="D202" s="561"/>
      <c r="E202" s="561"/>
      <c r="F202" s="561"/>
      <c r="G202" s="561"/>
    </row>
    <row r="203" spans="1:8" s="48" customFormat="1">
      <c r="A203" s="128"/>
      <c r="B203" s="128" t="s">
        <v>190</v>
      </c>
      <c r="C203" s="561"/>
      <c r="D203" s="561"/>
      <c r="E203" s="561"/>
      <c r="F203" s="561"/>
      <c r="G203" s="561"/>
    </row>
    <row r="204" spans="1:8" s="48" customFormat="1" ht="13.8" thickBot="1">
      <c r="A204" s="121"/>
      <c r="B204" s="561"/>
      <c r="C204" s="561"/>
      <c r="D204" s="561"/>
      <c r="E204" s="561"/>
      <c r="F204" s="561"/>
      <c r="G204" s="561"/>
    </row>
    <row r="205" spans="1:8" s="48" customFormat="1" ht="13.8">
      <c r="A205" s="120">
        <f>A186</f>
        <v>117</v>
      </c>
      <c r="B205" s="220"/>
      <c r="C205" s="201"/>
      <c r="D205" s="202"/>
      <c r="E205" s="220" t="s">
        <v>32</v>
      </c>
      <c r="F205" s="201"/>
      <c r="G205" s="202"/>
      <c r="H205" s="75" t="s">
        <v>33</v>
      </c>
    </row>
    <row r="206" spans="1:8" s="48" customFormat="1">
      <c r="A206" s="120"/>
      <c r="B206" s="88" t="s">
        <v>62</v>
      </c>
      <c r="C206" s="612"/>
      <c r="D206" s="193"/>
      <c r="E206" s="163" t="s">
        <v>82</v>
      </c>
      <c r="F206" s="225"/>
      <c r="G206" s="213"/>
    </row>
    <row r="207" spans="1:8" s="48" customFormat="1">
      <c r="A207" s="77"/>
      <c r="B207" s="1172"/>
      <c r="C207" s="625"/>
      <c r="D207" s="78"/>
      <c r="E207" s="668" t="s">
        <v>83</v>
      </c>
      <c r="F207" s="669"/>
      <c r="G207" s="226"/>
    </row>
    <row r="208" spans="1:8" s="48" customFormat="1">
      <c r="A208" s="77"/>
      <c r="B208" s="164" t="s">
        <v>87</v>
      </c>
      <c r="C208" s="612"/>
      <c r="D208" s="193"/>
      <c r="E208" s="164" t="s">
        <v>87</v>
      </c>
      <c r="F208" s="610"/>
      <c r="G208" s="227"/>
    </row>
    <row r="209" spans="1:7" s="48" customFormat="1">
      <c r="A209" s="77"/>
      <c r="B209" s="560" t="s">
        <v>48</v>
      </c>
      <c r="C209" s="2071">
        <v>-138444259</v>
      </c>
      <c r="D209" s="601">
        <f>-G213</f>
        <v>-7114359</v>
      </c>
      <c r="E209" s="142" t="s">
        <v>4</v>
      </c>
      <c r="F209" s="687">
        <f>SUM(F210:F211)</f>
        <v>236026880</v>
      </c>
      <c r="G209" s="170">
        <f>SUM(G210:G211)</f>
        <v>7114359</v>
      </c>
    </row>
    <row r="210" spans="1:7" s="48" customFormat="1">
      <c r="A210" s="77"/>
      <c r="B210" s="133"/>
      <c r="C210" s="688"/>
      <c r="D210" s="350"/>
      <c r="E210" s="327" t="s">
        <v>5</v>
      </c>
      <c r="F210" s="689">
        <v>1199481</v>
      </c>
      <c r="G210" s="169"/>
    </row>
    <row r="211" spans="1:7" s="48" customFormat="1">
      <c r="A211" s="77"/>
      <c r="B211" s="142"/>
      <c r="C211" s="687"/>
      <c r="D211" s="349"/>
      <c r="E211" s="132" t="s">
        <v>10</v>
      </c>
      <c r="F211" s="688">
        <f>SUM(F212)</f>
        <v>234827399</v>
      </c>
      <c r="G211" s="169">
        <f>SUM(G212)</f>
        <v>7114359</v>
      </c>
    </row>
    <row r="212" spans="1:7" s="48" customFormat="1" ht="26.4">
      <c r="A212" s="77"/>
      <c r="B212" s="132"/>
      <c r="C212" s="688"/>
      <c r="D212" s="350"/>
      <c r="E212" s="133" t="s">
        <v>11</v>
      </c>
      <c r="F212" s="688">
        <v>234827399</v>
      </c>
      <c r="G212" s="169">
        <v>7114359</v>
      </c>
    </row>
    <row r="213" spans="1:7" s="48" customFormat="1">
      <c r="A213" s="77"/>
      <c r="B213" s="133"/>
      <c r="C213" s="688"/>
      <c r="D213" s="350"/>
      <c r="E213" s="142" t="s">
        <v>28</v>
      </c>
      <c r="F213" s="687">
        <f>SUM(F214,F228)</f>
        <v>236621194</v>
      </c>
      <c r="G213" s="170">
        <f>SUM(G214,G228)</f>
        <v>7114359</v>
      </c>
    </row>
    <row r="214" spans="1:7" s="48" customFormat="1">
      <c r="A214" s="77"/>
      <c r="B214" s="133"/>
      <c r="C214" s="688"/>
      <c r="D214" s="350"/>
      <c r="E214" s="132" t="s">
        <v>2</v>
      </c>
      <c r="F214" s="688">
        <f>SUM(F215,F219,F221,F223)</f>
        <v>199989084</v>
      </c>
      <c r="G214" s="169">
        <f>SUM(G215,G219,G221,G223)</f>
        <v>7114359</v>
      </c>
    </row>
    <row r="215" spans="1:7" s="48" customFormat="1">
      <c r="A215" s="77"/>
      <c r="B215" s="2321"/>
      <c r="C215" s="706"/>
      <c r="D215" s="207"/>
      <c r="E215" s="133" t="s">
        <v>12</v>
      </c>
      <c r="F215" s="688">
        <f>SUM(F216,F218)</f>
        <v>83447714</v>
      </c>
      <c r="G215" s="169">
        <f>SUM(G216,G218)</f>
        <v>0</v>
      </c>
    </row>
    <row r="216" spans="1:7" s="48" customFormat="1">
      <c r="A216" s="77"/>
      <c r="B216" s="2321"/>
      <c r="C216" s="706"/>
      <c r="D216" s="207"/>
      <c r="E216" s="133" t="s">
        <v>37</v>
      </c>
      <c r="F216" s="688">
        <v>3410376</v>
      </c>
      <c r="G216" s="169"/>
    </row>
    <row r="217" spans="1:7" s="48" customFormat="1">
      <c r="A217" s="77"/>
      <c r="B217" s="134"/>
      <c r="C217" s="688"/>
      <c r="D217" s="350"/>
      <c r="E217" s="133" t="s">
        <v>35</v>
      </c>
      <c r="F217" s="688">
        <v>2483941</v>
      </c>
      <c r="G217" s="169"/>
    </row>
    <row r="218" spans="1:7" s="48" customFormat="1">
      <c r="A218" s="77"/>
      <c r="B218" s="134"/>
      <c r="C218" s="688"/>
      <c r="D218" s="350"/>
      <c r="E218" s="134" t="s">
        <v>15</v>
      </c>
      <c r="F218" s="688">
        <v>80037338</v>
      </c>
      <c r="G218" s="169"/>
    </row>
    <row r="219" spans="1:7" s="48" customFormat="1">
      <c r="A219" s="77"/>
      <c r="B219" s="134"/>
      <c r="C219" s="688"/>
      <c r="D219" s="350"/>
      <c r="E219" s="221" t="s">
        <v>16</v>
      </c>
      <c r="F219" s="222">
        <f>SUM(F220)</f>
        <v>59408620</v>
      </c>
      <c r="G219" s="223">
        <f>SUM(G220)</f>
        <v>0</v>
      </c>
    </row>
    <row r="220" spans="1:7" s="48" customFormat="1">
      <c r="A220" s="77"/>
      <c r="B220" s="134"/>
      <c r="C220" s="688"/>
      <c r="D220" s="350"/>
      <c r="E220" s="221" t="s">
        <v>17</v>
      </c>
      <c r="F220" s="222">
        <v>59408620</v>
      </c>
      <c r="G220" s="223"/>
    </row>
    <row r="221" spans="1:7" s="48" customFormat="1" ht="26.4">
      <c r="A221" s="77"/>
      <c r="B221" s="134"/>
      <c r="C221" s="688"/>
      <c r="D221" s="350"/>
      <c r="E221" s="221" t="s">
        <v>115</v>
      </c>
      <c r="F221" s="222">
        <f>SUM(F222)</f>
        <v>293548</v>
      </c>
      <c r="G221" s="223">
        <f>SUM(G222)</f>
        <v>0</v>
      </c>
    </row>
    <row r="222" spans="1:7" s="48" customFormat="1">
      <c r="A222" s="77"/>
      <c r="B222" s="134"/>
      <c r="C222" s="688"/>
      <c r="D222" s="350"/>
      <c r="E222" s="221" t="s">
        <v>18</v>
      </c>
      <c r="F222" s="222">
        <v>293548</v>
      </c>
      <c r="G222" s="223"/>
    </row>
    <row r="223" spans="1:7" s="48" customFormat="1">
      <c r="A223" s="77"/>
      <c r="B223" s="134"/>
      <c r="C223" s="688"/>
      <c r="D223" s="350"/>
      <c r="E223" s="221" t="s">
        <v>19</v>
      </c>
      <c r="F223" s="222">
        <f>SUM(F224,F226)</f>
        <v>56839202</v>
      </c>
      <c r="G223" s="223">
        <f>SUM(G224,G226)</f>
        <v>7114359</v>
      </c>
    </row>
    <row r="224" spans="1:7" s="48" customFormat="1" ht="26.4">
      <c r="A224" s="77"/>
      <c r="B224" s="134"/>
      <c r="C224" s="688"/>
      <c r="D224" s="350"/>
      <c r="E224" s="221" t="s">
        <v>51</v>
      </c>
      <c r="F224" s="222">
        <f>SUM(F225)</f>
        <v>40645901</v>
      </c>
      <c r="G224" s="223">
        <f>SUM(G225)</f>
        <v>7114359</v>
      </c>
    </row>
    <row r="225" spans="1:7" s="48" customFormat="1" ht="26.4">
      <c r="A225" s="77"/>
      <c r="B225" s="134"/>
      <c r="C225" s="688"/>
      <c r="D225" s="350"/>
      <c r="E225" s="221" t="s">
        <v>52</v>
      </c>
      <c r="F225" s="222">
        <v>40645901</v>
      </c>
      <c r="G225" s="223">
        <v>7114359</v>
      </c>
    </row>
    <row r="226" spans="1:7" s="48" customFormat="1" ht="26.4">
      <c r="A226" s="77"/>
      <c r="B226" s="134"/>
      <c r="C226" s="688"/>
      <c r="D226" s="350"/>
      <c r="E226" s="221" t="s">
        <v>50</v>
      </c>
      <c r="F226" s="222">
        <f>SUM(F227)</f>
        <v>16193301</v>
      </c>
      <c r="G226" s="223">
        <f>SUM(G227)</f>
        <v>0</v>
      </c>
    </row>
    <row r="227" spans="1:7" s="48" customFormat="1" ht="52.8">
      <c r="A227" s="77"/>
      <c r="B227" s="134"/>
      <c r="C227" s="688"/>
      <c r="D227" s="350"/>
      <c r="E227" s="221" t="s">
        <v>109</v>
      </c>
      <c r="F227" s="222">
        <v>16193301</v>
      </c>
      <c r="G227" s="223"/>
    </row>
    <row r="228" spans="1:7" s="48" customFormat="1">
      <c r="A228" s="77"/>
      <c r="B228" s="134"/>
      <c r="C228" s="688"/>
      <c r="D228" s="350"/>
      <c r="E228" s="221" t="s">
        <v>3</v>
      </c>
      <c r="F228" s="222">
        <f>SUM(F229,F230)</f>
        <v>36632110</v>
      </c>
      <c r="G228" s="223">
        <f>SUM(G229,G230)</f>
        <v>0</v>
      </c>
    </row>
    <row r="229" spans="1:7" s="48" customFormat="1">
      <c r="A229" s="77"/>
      <c r="B229" s="134"/>
      <c r="C229" s="688"/>
      <c r="D229" s="350"/>
      <c r="E229" s="704" t="s">
        <v>20</v>
      </c>
      <c r="F229" s="222">
        <v>33786366</v>
      </c>
      <c r="G229" s="176"/>
    </row>
    <row r="230" spans="1:7" s="48" customFormat="1">
      <c r="A230" s="77"/>
      <c r="B230" s="134"/>
      <c r="C230" s="688"/>
      <c r="D230" s="350"/>
      <c r="E230" s="704" t="s">
        <v>55</v>
      </c>
      <c r="F230" s="222">
        <f>SUM(F231)</f>
        <v>2845744</v>
      </c>
      <c r="G230" s="176">
        <f>SUM(G231)</f>
        <v>0</v>
      </c>
    </row>
    <row r="231" spans="1:7" s="48" customFormat="1" ht="26.4">
      <c r="A231" s="77"/>
      <c r="B231" s="134"/>
      <c r="C231" s="688"/>
      <c r="D231" s="350"/>
      <c r="E231" s="704" t="s">
        <v>56</v>
      </c>
      <c r="F231" s="222">
        <f>SUM(F232)</f>
        <v>2845744</v>
      </c>
      <c r="G231" s="176">
        <f>SUM(G232)</f>
        <v>0</v>
      </c>
    </row>
    <row r="232" spans="1:7" s="48" customFormat="1" ht="26.4">
      <c r="A232" s="77"/>
      <c r="B232" s="134"/>
      <c r="C232" s="688"/>
      <c r="D232" s="350"/>
      <c r="E232" s="704" t="s">
        <v>110</v>
      </c>
      <c r="F232" s="222">
        <v>2845744</v>
      </c>
      <c r="G232" s="176"/>
    </row>
    <row r="233" spans="1:7" s="48" customFormat="1">
      <c r="A233" s="77"/>
      <c r="B233" s="134"/>
      <c r="C233" s="688"/>
      <c r="D233" s="350"/>
      <c r="E233" s="705" t="s">
        <v>61</v>
      </c>
      <c r="F233" s="706">
        <f>SUM(F209-F213)</f>
        <v>-594314</v>
      </c>
      <c r="G233" s="707">
        <f>SUM(G209-G213)</f>
        <v>0</v>
      </c>
    </row>
    <row r="234" spans="1:7" s="48" customFormat="1">
      <c r="A234" s="77"/>
      <c r="B234" s="134"/>
      <c r="C234" s="688"/>
      <c r="D234" s="350"/>
      <c r="E234" s="970" t="s">
        <v>23</v>
      </c>
      <c r="F234" s="964">
        <f>SUM(F235)</f>
        <v>594314</v>
      </c>
      <c r="G234" s="207"/>
    </row>
    <row r="235" spans="1:7" s="48" customFormat="1">
      <c r="A235" s="77"/>
      <c r="B235" s="134"/>
      <c r="C235" s="688"/>
      <c r="D235" s="350"/>
      <c r="E235" s="968" t="s">
        <v>24</v>
      </c>
      <c r="F235" s="964">
        <f t="shared" ref="F235" si="7">SUM(F236)</f>
        <v>594314</v>
      </c>
      <c r="G235" s="207"/>
    </row>
    <row r="236" spans="1:7" s="48" customFormat="1" ht="40.200000000000003" thickBot="1">
      <c r="A236" s="77"/>
      <c r="B236" s="134"/>
      <c r="C236" s="688"/>
      <c r="D236" s="350"/>
      <c r="E236" s="974" t="s">
        <v>59</v>
      </c>
      <c r="F236" s="487">
        <f>SUM(-F233)</f>
        <v>594314</v>
      </c>
      <c r="G236" s="1140"/>
    </row>
    <row r="237" spans="1:7" s="48" customFormat="1" ht="29.25" customHeight="1" thickBot="1">
      <c r="A237" s="86"/>
      <c r="B237" s="3811" t="s">
        <v>267</v>
      </c>
      <c r="C237" s="3812"/>
      <c r="D237" s="3812"/>
      <c r="E237" s="3812"/>
      <c r="F237" s="3812"/>
      <c r="G237" s="3813"/>
    </row>
    <row r="238" spans="1:7" s="48" customFormat="1">
      <c r="A238" s="153"/>
      <c r="B238" s="18"/>
      <c r="C238" s="19"/>
      <c r="D238" s="19"/>
      <c r="E238" s="7"/>
      <c r="F238" s="7"/>
      <c r="G238" s="7"/>
    </row>
    <row r="239" spans="1:7" s="48" customFormat="1">
      <c r="A239" s="254"/>
      <c r="B239" s="254" t="s">
        <v>187</v>
      </c>
      <c r="C239" s="713"/>
      <c r="D239" s="713"/>
      <c r="E239" s="293"/>
      <c r="F239" s="713"/>
      <c r="G239" s="713"/>
    </row>
    <row r="240" spans="1:7" s="48" customFormat="1" ht="13.8" thickBot="1">
      <c r="A240" s="253"/>
      <c r="B240" s="293"/>
      <c r="C240" s="713"/>
      <c r="D240" s="713"/>
      <c r="E240" s="293"/>
      <c r="F240" s="714"/>
      <c r="G240" s="713"/>
    </row>
    <row r="241" spans="1:8" s="48" customFormat="1" ht="13.8">
      <c r="A241" s="2322">
        <f>A186+1</f>
        <v>118</v>
      </c>
      <c r="B241" s="715" t="s">
        <v>29</v>
      </c>
      <c r="C241" s="716"/>
      <c r="D241" s="717"/>
      <c r="E241" s="715" t="s">
        <v>32</v>
      </c>
      <c r="F241" s="718"/>
      <c r="G241" s="719"/>
      <c r="H241" s="75" t="s">
        <v>33</v>
      </c>
    </row>
    <row r="242" spans="1:8" s="48" customFormat="1">
      <c r="A242" s="253"/>
      <c r="B242" s="152" t="s">
        <v>22</v>
      </c>
      <c r="C242" s="720"/>
      <c r="D242" s="721"/>
      <c r="E242" s="152" t="s">
        <v>22</v>
      </c>
      <c r="F242" s="722"/>
      <c r="G242" s="721"/>
    </row>
    <row r="243" spans="1:8" s="48" customFormat="1" ht="52.8">
      <c r="A243" s="253"/>
      <c r="B243" s="562" t="s">
        <v>212</v>
      </c>
      <c r="C243" s="723"/>
      <c r="D243" s="724"/>
      <c r="E243" s="562" t="s">
        <v>213</v>
      </c>
      <c r="F243" s="725"/>
      <c r="G243" s="724"/>
    </row>
    <row r="244" spans="1:8" s="48" customFormat="1">
      <c r="A244" s="253"/>
      <c r="B244" s="726" t="s">
        <v>4</v>
      </c>
      <c r="C244" s="727">
        <f>SUM(C245)</f>
        <v>213114917</v>
      </c>
      <c r="D244" s="727">
        <f>SUM(D245)</f>
        <v>-1559532</v>
      </c>
      <c r="E244" s="474" t="s">
        <v>4</v>
      </c>
      <c r="F244" s="727">
        <f>SUM(F245,F246)</f>
        <v>2730224</v>
      </c>
      <c r="G244" s="728">
        <f>SUM(G245,G246)</f>
        <v>1634895</v>
      </c>
    </row>
    <row r="245" spans="1:8" s="48" customFormat="1">
      <c r="A245" s="253"/>
      <c r="B245" s="729" t="s">
        <v>10</v>
      </c>
      <c r="C245" s="730">
        <f>SUM(C246)</f>
        <v>213114917</v>
      </c>
      <c r="D245" s="140">
        <f>SUM(D246)</f>
        <v>-1559532</v>
      </c>
      <c r="E245" s="729" t="s">
        <v>214</v>
      </c>
      <c r="F245" s="731">
        <v>2730224</v>
      </c>
      <c r="G245" s="141">
        <f>483199+709500-1117336</f>
        <v>75363</v>
      </c>
    </row>
    <row r="246" spans="1:8" s="48" customFormat="1" ht="26.4">
      <c r="A246" s="253"/>
      <c r="B246" s="729" t="s">
        <v>11</v>
      </c>
      <c r="C246" s="730">
        <f>C247</f>
        <v>213114917</v>
      </c>
      <c r="D246" s="140">
        <v>-1559532</v>
      </c>
      <c r="E246" s="732" t="s">
        <v>10</v>
      </c>
      <c r="F246" s="733">
        <f>SUM(F247)</f>
        <v>0</v>
      </c>
      <c r="G246" s="140">
        <f>SUM(G247)</f>
        <v>1559532</v>
      </c>
    </row>
    <row r="247" spans="1:8" s="48" customFormat="1">
      <c r="A247" s="253"/>
      <c r="B247" s="726" t="s">
        <v>28</v>
      </c>
      <c r="C247" s="727">
        <f t="shared" ref="C247:D249" si="8">SUM(C248)</f>
        <v>213114917</v>
      </c>
      <c r="D247" s="141">
        <f t="shared" si="8"/>
        <v>-1559532</v>
      </c>
      <c r="E247" s="734" t="s">
        <v>11</v>
      </c>
      <c r="F247" s="733"/>
      <c r="G247" s="140">
        <f>621250+938282</f>
        <v>1559532</v>
      </c>
    </row>
    <row r="248" spans="1:8" s="48" customFormat="1">
      <c r="A248" s="253"/>
      <c r="B248" s="729" t="s">
        <v>2</v>
      </c>
      <c r="C248" s="730">
        <f t="shared" si="8"/>
        <v>213114917</v>
      </c>
      <c r="D248" s="140">
        <f t="shared" si="8"/>
        <v>-1559532</v>
      </c>
      <c r="E248" s="474" t="s">
        <v>28</v>
      </c>
      <c r="F248" s="731">
        <f>SUM(F249)</f>
        <v>2730224</v>
      </c>
      <c r="G248" s="141">
        <f>SUM(G249)</f>
        <v>1634895</v>
      </c>
    </row>
    <row r="249" spans="1:8" s="48" customFormat="1">
      <c r="A249" s="253"/>
      <c r="B249" s="729" t="s">
        <v>16</v>
      </c>
      <c r="C249" s="730">
        <f t="shared" si="8"/>
        <v>213114917</v>
      </c>
      <c r="D249" s="140">
        <f t="shared" si="8"/>
        <v>-1559532</v>
      </c>
      <c r="E249" s="732" t="s">
        <v>2</v>
      </c>
      <c r="F249" s="733">
        <f>SUM(F250,F254)</f>
        <v>2730224</v>
      </c>
      <c r="G249" s="140">
        <f>SUM(G250,G254)</f>
        <v>1634895</v>
      </c>
    </row>
    <row r="250" spans="1:8" s="48" customFormat="1">
      <c r="A250" s="253"/>
      <c r="B250" s="729" t="s">
        <v>17</v>
      </c>
      <c r="C250" s="730">
        <v>213114917</v>
      </c>
      <c r="D250" s="140">
        <v>-1559532</v>
      </c>
      <c r="E250" s="734" t="s">
        <v>12</v>
      </c>
      <c r="F250" s="733">
        <f>SUM(F251,F253)</f>
        <v>495551</v>
      </c>
      <c r="G250" s="140">
        <f>SUM(G251,G253)</f>
        <v>1104449</v>
      </c>
    </row>
    <row r="251" spans="1:8" s="48" customFormat="1">
      <c r="A251" s="253"/>
      <c r="B251" s="729"/>
      <c r="C251" s="730"/>
      <c r="D251" s="140"/>
      <c r="E251" s="735" t="s">
        <v>37</v>
      </c>
      <c r="F251" s="733"/>
      <c r="G251" s="140">
        <v>100000</v>
      </c>
    </row>
    <row r="252" spans="1:8" s="48" customFormat="1">
      <c r="A252" s="253"/>
      <c r="B252" s="729"/>
      <c r="C252" s="730"/>
      <c r="D252" s="140"/>
      <c r="E252" s="735" t="s">
        <v>35</v>
      </c>
      <c r="F252" s="733"/>
      <c r="G252" s="140">
        <v>80587</v>
      </c>
    </row>
    <row r="253" spans="1:8" s="48" customFormat="1">
      <c r="A253" s="253"/>
      <c r="B253" s="729"/>
      <c r="C253" s="730"/>
      <c r="D253" s="140"/>
      <c r="E253" s="735" t="s">
        <v>15</v>
      </c>
      <c r="F253" s="733">
        <v>495551</v>
      </c>
      <c r="G253" s="140">
        <f>1004449</f>
        <v>1004449</v>
      </c>
    </row>
    <row r="254" spans="1:8" s="48" customFormat="1">
      <c r="A254" s="253"/>
      <c r="B254" s="729"/>
      <c r="C254" s="730"/>
      <c r="D254" s="140"/>
      <c r="E254" s="735" t="s">
        <v>16</v>
      </c>
      <c r="F254" s="733">
        <f>SUM(F255)</f>
        <v>2234673</v>
      </c>
      <c r="G254" s="140">
        <f>SUM(G255)</f>
        <v>530446</v>
      </c>
    </row>
    <row r="255" spans="1:8" s="48" customFormat="1">
      <c r="A255" s="253"/>
      <c r="B255" s="729"/>
      <c r="C255" s="730"/>
      <c r="D255" s="140"/>
      <c r="E255" s="735" t="s">
        <v>17</v>
      </c>
      <c r="F255" s="733">
        <v>2234673</v>
      </c>
      <c r="G255" s="140">
        <f>709500+938282-1117336</f>
        <v>530446</v>
      </c>
    </row>
    <row r="256" spans="1:8" s="48" customFormat="1">
      <c r="A256" s="253"/>
      <c r="B256" s="152" t="s">
        <v>54</v>
      </c>
      <c r="C256" s="736"/>
      <c r="D256" s="737"/>
      <c r="E256" s="152" t="s">
        <v>54</v>
      </c>
      <c r="F256" s="738"/>
      <c r="G256" s="739"/>
    </row>
    <row r="257" spans="1:7" s="48" customFormat="1" ht="39.6">
      <c r="A257" s="253"/>
      <c r="B257" s="975" t="s">
        <v>94</v>
      </c>
      <c r="C257" s="976"/>
      <c r="D257" s="977"/>
      <c r="E257" s="562" t="s">
        <v>215</v>
      </c>
      <c r="F257" s="978"/>
      <c r="G257" s="979"/>
    </row>
    <row r="258" spans="1:7" s="48" customFormat="1">
      <c r="A258" s="253"/>
      <c r="B258" s="152"/>
      <c r="C258" s="740"/>
      <c r="D258" s="465"/>
      <c r="E258" s="562" t="s">
        <v>213</v>
      </c>
      <c r="F258" s="978"/>
      <c r="G258" s="979"/>
    </row>
    <row r="259" spans="1:7" s="48" customFormat="1">
      <c r="A259" s="253"/>
      <c r="B259" s="598" t="s">
        <v>87</v>
      </c>
      <c r="C259" s="740"/>
      <c r="D259" s="465"/>
      <c r="E259" s="434" t="s">
        <v>87</v>
      </c>
      <c r="F259" s="740"/>
      <c r="G259" s="465"/>
    </row>
    <row r="260" spans="1:7" s="48" customFormat="1">
      <c r="A260" s="253"/>
      <c r="B260" s="726" t="s">
        <v>4</v>
      </c>
      <c r="C260" s="727">
        <f>SUM(C261)</f>
        <v>213114917</v>
      </c>
      <c r="D260" s="727">
        <f>SUM(D261)</f>
        <v>-1559532</v>
      </c>
      <c r="E260" s="474" t="s">
        <v>4</v>
      </c>
      <c r="F260" s="727">
        <f>SUM(F261,F262)</f>
        <v>2730224</v>
      </c>
      <c r="G260" s="728">
        <f>SUM(G261,G262)</f>
        <v>1634895</v>
      </c>
    </row>
    <row r="261" spans="1:7" s="48" customFormat="1">
      <c r="A261" s="253"/>
      <c r="B261" s="729" t="s">
        <v>10</v>
      </c>
      <c r="C261" s="730">
        <f>SUM(C262)</f>
        <v>213114917</v>
      </c>
      <c r="D261" s="140">
        <f>SUM(D262)</f>
        <v>-1559532</v>
      </c>
      <c r="E261" s="729" t="s">
        <v>214</v>
      </c>
      <c r="F261" s="731">
        <v>2730224</v>
      </c>
      <c r="G261" s="141">
        <v>75363</v>
      </c>
    </row>
    <row r="262" spans="1:7" s="48" customFormat="1" ht="26.4">
      <c r="A262" s="253"/>
      <c r="B262" s="729" t="s">
        <v>11</v>
      </c>
      <c r="C262" s="730">
        <f>C263</f>
        <v>213114917</v>
      </c>
      <c r="D262" s="140">
        <v>-1559532</v>
      </c>
      <c r="E262" s="732" t="s">
        <v>10</v>
      </c>
      <c r="F262" s="733">
        <f>SUM(F263)</f>
        <v>0</v>
      </c>
      <c r="G262" s="140">
        <f>SUM(G263)</f>
        <v>1559532</v>
      </c>
    </row>
    <row r="263" spans="1:7" s="48" customFormat="1">
      <c r="A263" s="253"/>
      <c r="B263" s="726" t="s">
        <v>28</v>
      </c>
      <c r="C263" s="727">
        <f t="shared" ref="C263:D265" si="9">SUM(C264)</f>
        <v>213114917</v>
      </c>
      <c r="D263" s="141">
        <f t="shared" si="9"/>
        <v>-1559532</v>
      </c>
      <c r="E263" s="734" t="s">
        <v>11</v>
      </c>
      <c r="F263" s="733"/>
      <c r="G263" s="140">
        <v>1559532</v>
      </c>
    </row>
    <row r="264" spans="1:7" s="48" customFormat="1">
      <c r="A264" s="253"/>
      <c r="B264" s="729" t="s">
        <v>2</v>
      </c>
      <c r="C264" s="730">
        <f t="shared" si="9"/>
        <v>213114917</v>
      </c>
      <c r="D264" s="140">
        <f t="shared" si="9"/>
        <v>-1559532</v>
      </c>
      <c r="E264" s="474" t="s">
        <v>28</v>
      </c>
      <c r="F264" s="731">
        <f>SUM(F265)</f>
        <v>2730224</v>
      </c>
      <c r="G264" s="141">
        <f>SUM(G265)</f>
        <v>1634895</v>
      </c>
    </row>
    <row r="265" spans="1:7" s="48" customFormat="1">
      <c r="A265" s="253"/>
      <c r="B265" s="729" t="s">
        <v>16</v>
      </c>
      <c r="C265" s="730">
        <f t="shared" si="9"/>
        <v>213114917</v>
      </c>
      <c r="D265" s="140">
        <f t="shared" si="9"/>
        <v>-1559532</v>
      </c>
      <c r="E265" s="732" t="s">
        <v>2</v>
      </c>
      <c r="F265" s="733">
        <f>SUM(F266,F270)</f>
        <v>2730224</v>
      </c>
      <c r="G265" s="140">
        <f>SUM(G266,G270)</f>
        <v>1634895</v>
      </c>
    </row>
    <row r="266" spans="1:7" s="48" customFormat="1">
      <c r="A266" s="253"/>
      <c r="B266" s="729" t="s">
        <v>17</v>
      </c>
      <c r="C266" s="730">
        <v>213114917</v>
      </c>
      <c r="D266" s="140">
        <v>-1559532</v>
      </c>
      <c r="E266" s="734" t="s">
        <v>12</v>
      </c>
      <c r="F266" s="733">
        <f>SUM(F267,F269)</f>
        <v>495551</v>
      </c>
      <c r="G266" s="140">
        <f>SUM(G267,G269)</f>
        <v>1104449</v>
      </c>
    </row>
    <row r="267" spans="1:7" s="48" customFormat="1">
      <c r="A267" s="253"/>
      <c r="B267" s="729"/>
      <c r="C267" s="730"/>
      <c r="D267" s="140"/>
      <c r="E267" s="735" t="s">
        <v>37</v>
      </c>
      <c r="F267" s="733"/>
      <c r="G267" s="140">
        <v>100000</v>
      </c>
    </row>
    <row r="268" spans="1:7" s="48" customFormat="1">
      <c r="A268" s="253"/>
      <c r="B268" s="339"/>
      <c r="C268" s="740"/>
      <c r="D268" s="465"/>
      <c r="E268" s="735" t="s">
        <v>35</v>
      </c>
      <c r="F268" s="733"/>
      <c r="G268" s="140">
        <v>80587</v>
      </c>
    </row>
    <row r="269" spans="1:7" s="48" customFormat="1">
      <c r="A269" s="253"/>
      <c r="B269" s="339"/>
      <c r="C269" s="740"/>
      <c r="D269" s="465"/>
      <c r="E269" s="735" t="s">
        <v>15</v>
      </c>
      <c r="F269" s="733">
        <v>495551</v>
      </c>
      <c r="G269" s="140">
        <v>1004449</v>
      </c>
    </row>
    <row r="270" spans="1:7" s="48" customFormat="1">
      <c r="A270" s="253"/>
      <c r="B270" s="339"/>
      <c r="C270" s="740"/>
      <c r="D270" s="465"/>
      <c r="E270" s="735" t="s">
        <v>16</v>
      </c>
      <c r="F270" s="733">
        <f>SUM(F271)</f>
        <v>2234673</v>
      </c>
      <c r="G270" s="140">
        <f>SUM(G271)</f>
        <v>530446</v>
      </c>
    </row>
    <row r="271" spans="1:7" s="48" customFormat="1" ht="13.8" thickBot="1">
      <c r="A271" s="253"/>
      <c r="B271" s="339"/>
      <c r="C271" s="740"/>
      <c r="D271" s="465"/>
      <c r="E271" s="735" t="s">
        <v>17</v>
      </c>
      <c r="F271" s="733">
        <v>2234673</v>
      </c>
      <c r="G271" s="140">
        <v>530446</v>
      </c>
    </row>
    <row r="272" spans="1:7" s="48" customFormat="1" ht="32.25" customHeight="1" thickBot="1">
      <c r="A272" s="86"/>
      <c r="B272" s="3733" t="s">
        <v>268</v>
      </c>
      <c r="C272" s="3734"/>
      <c r="D272" s="3734"/>
      <c r="E272" s="3734"/>
      <c r="F272" s="3734"/>
      <c r="G272" s="3735"/>
    </row>
    <row r="273" spans="1:8" s="48" customFormat="1">
      <c r="A273" s="3810"/>
      <c r="B273" s="3810"/>
      <c r="C273" s="3810"/>
      <c r="D273" s="3810"/>
      <c r="E273" s="3810"/>
      <c r="F273" s="3810"/>
      <c r="G273" s="3810"/>
    </row>
    <row r="274" spans="1:8" s="48" customFormat="1">
      <c r="A274" s="254"/>
      <c r="B274" s="254" t="s">
        <v>190</v>
      </c>
      <c r="C274" s="713"/>
      <c r="D274" s="713"/>
      <c r="E274" s="293"/>
      <c r="F274" s="714"/>
      <c r="G274" s="713"/>
    </row>
    <row r="275" spans="1:8" s="48" customFormat="1" ht="13.8" thickBot="1">
      <c r="A275" s="253"/>
      <c r="B275" s="293"/>
      <c r="C275" s="713"/>
      <c r="D275" s="713"/>
      <c r="E275" s="293"/>
      <c r="F275" s="714"/>
      <c r="G275" s="713"/>
    </row>
    <row r="276" spans="1:8" s="48" customFormat="1" ht="13.8">
      <c r="A276" s="252">
        <f>A241</f>
        <v>118</v>
      </c>
      <c r="B276" s="715" t="s">
        <v>29</v>
      </c>
      <c r="C276" s="716"/>
      <c r="D276" s="717"/>
      <c r="E276" s="715" t="s">
        <v>32</v>
      </c>
      <c r="F276" s="718"/>
      <c r="G276" s="719"/>
      <c r="H276" s="75" t="s">
        <v>33</v>
      </c>
    </row>
    <row r="277" spans="1:8" s="48" customFormat="1" ht="13.8">
      <c r="A277" s="252"/>
      <c r="B277" s="152" t="s">
        <v>82</v>
      </c>
      <c r="C277" s="741"/>
      <c r="D277" s="742"/>
      <c r="E277" s="152" t="s">
        <v>82</v>
      </c>
      <c r="F277" s="743"/>
      <c r="G277" s="721"/>
    </row>
    <row r="278" spans="1:8" s="48" customFormat="1" ht="26.4">
      <c r="A278" s="253"/>
      <c r="B278" s="744" t="s">
        <v>86</v>
      </c>
      <c r="C278" s="745"/>
      <c r="D278" s="746"/>
      <c r="E278" s="744" t="s">
        <v>86</v>
      </c>
      <c r="F278" s="745"/>
      <c r="G278" s="746"/>
    </row>
    <row r="279" spans="1:8" s="48" customFormat="1">
      <c r="A279" s="252"/>
      <c r="B279" s="434" t="s">
        <v>87</v>
      </c>
      <c r="C279" s="747"/>
      <c r="D279" s="141"/>
      <c r="E279" s="434" t="s">
        <v>87</v>
      </c>
      <c r="F279" s="748"/>
      <c r="G279" s="141"/>
    </row>
    <row r="280" spans="1:8" s="48" customFormat="1">
      <c r="A280" s="253"/>
      <c r="B280" s="336" t="s">
        <v>4</v>
      </c>
      <c r="C280" s="749">
        <f>SUM(C281)</f>
        <v>213114917</v>
      </c>
      <c r="D280" s="749">
        <f>SUM(D281)</f>
        <v>-1559532</v>
      </c>
      <c r="E280" s="336" t="s">
        <v>4</v>
      </c>
      <c r="F280" s="591">
        <f>F281+F282+F287</f>
        <v>235517775</v>
      </c>
      <c r="G280" s="194">
        <f>G281+G282+G287</f>
        <v>1634895</v>
      </c>
    </row>
    <row r="281" spans="1:8" s="48" customFormat="1">
      <c r="A281" s="253"/>
      <c r="B281" s="751" t="s">
        <v>10</v>
      </c>
      <c r="C281" s="755">
        <f>C282</f>
        <v>213114917</v>
      </c>
      <c r="D281" s="980">
        <f>D282</f>
        <v>-1559532</v>
      </c>
      <c r="E281" s="751" t="s">
        <v>65</v>
      </c>
      <c r="F281" s="690">
        <v>2730224</v>
      </c>
      <c r="G281" s="753">
        <v>75363</v>
      </c>
    </row>
    <row r="282" spans="1:8" s="48" customFormat="1" ht="26.4">
      <c r="A282" s="253"/>
      <c r="B282" s="754" t="s">
        <v>11</v>
      </c>
      <c r="C282" s="755">
        <v>213114917</v>
      </c>
      <c r="D282" s="980">
        <v>-1559532</v>
      </c>
      <c r="E282" s="751" t="s">
        <v>7</v>
      </c>
      <c r="F282" s="700">
        <v>107993</v>
      </c>
      <c r="G282" s="753"/>
    </row>
    <row r="283" spans="1:8" s="48" customFormat="1">
      <c r="A283" s="253"/>
      <c r="B283" s="336" t="s">
        <v>28</v>
      </c>
      <c r="C283" s="760">
        <f t="shared" ref="C283:D285" si="10">C284</f>
        <v>213114917</v>
      </c>
      <c r="D283" s="761">
        <f t="shared" si="10"/>
        <v>-1559532</v>
      </c>
      <c r="E283" s="754" t="s">
        <v>8</v>
      </c>
      <c r="F283" s="700">
        <v>107993</v>
      </c>
      <c r="G283" s="753"/>
    </row>
    <row r="284" spans="1:8" s="48" customFormat="1">
      <c r="A284" s="253"/>
      <c r="B284" s="751" t="s">
        <v>2</v>
      </c>
      <c r="C284" s="740">
        <f t="shared" si="10"/>
        <v>213114917</v>
      </c>
      <c r="D284" s="759">
        <f t="shared" si="10"/>
        <v>-1559532</v>
      </c>
      <c r="E284" s="756" t="s">
        <v>9</v>
      </c>
      <c r="F284" s="700">
        <v>107993</v>
      </c>
      <c r="G284" s="753"/>
    </row>
    <row r="285" spans="1:8" s="48" customFormat="1" ht="26.4">
      <c r="A285" s="253"/>
      <c r="B285" s="754" t="s">
        <v>16</v>
      </c>
      <c r="C285" s="740">
        <f t="shared" si="10"/>
        <v>213114917</v>
      </c>
      <c r="D285" s="759">
        <f t="shared" si="10"/>
        <v>-1559532</v>
      </c>
      <c r="E285" s="757" t="s">
        <v>57</v>
      </c>
      <c r="F285" s="700">
        <v>107993</v>
      </c>
      <c r="G285" s="753"/>
    </row>
    <row r="286" spans="1:8" s="48" customFormat="1" ht="26.4">
      <c r="A286" s="253"/>
      <c r="B286" s="756" t="s">
        <v>17</v>
      </c>
      <c r="C286" s="740">
        <v>213114917</v>
      </c>
      <c r="D286" s="759">
        <v>-1559532</v>
      </c>
      <c r="E286" s="758" t="s">
        <v>126</v>
      </c>
      <c r="F286" s="700">
        <v>107993</v>
      </c>
      <c r="G286" s="753"/>
    </row>
    <row r="287" spans="1:8" s="48" customFormat="1">
      <c r="A287" s="253"/>
      <c r="B287" s="754"/>
      <c r="C287" s="740"/>
      <c r="D287" s="759"/>
      <c r="E287" s="189" t="s">
        <v>10</v>
      </c>
      <c r="F287" s="981">
        <f>F288+F289</f>
        <v>232679558</v>
      </c>
      <c r="G287" s="753">
        <f>G288</f>
        <v>1559532</v>
      </c>
    </row>
    <row r="288" spans="1:8" s="48" customFormat="1" ht="26.4">
      <c r="A288" s="253"/>
      <c r="B288" s="754"/>
      <c r="C288" s="740"/>
      <c r="D288" s="759"/>
      <c r="E288" s="188" t="s">
        <v>11</v>
      </c>
      <c r="F288" s="981">
        <v>165348093</v>
      </c>
      <c r="G288" s="753">
        <v>1559532</v>
      </c>
    </row>
    <row r="289" spans="1:7" s="48" customFormat="1" ht="26.4">
      <c r="A289" s="253"/>
      <c r="B289" s="754"/>
      <c r="C289" s="740"/>
      <c r="D289" s="759"/>
      <c r="E289" s="188" t="s">
        <v>60</v>
      </c>
      <c r="F289" s="981">
        <v>67331465</v>
      </c>
      <c r="G289" s="753"/>
    </row>
    <row r="290" spans="1:7" s="48" customFormat="1">
      <c r="A290" s="253"/>
      <c r="B290" s="336"/>
      <c r="C290" s="760"/>
      <c r="D290" s="761"/>
      <c r="E290" s="982" t="s">
        <v>28</v>
      </c>
      <c r="F290" s="750">
        <f>+F291+F298</f>
        <v>235517775</v>
      </c>
      <c r="G290" s="337">
        <f>G291</f>
        <v>1634895</v>
      </c>
    </row>
    <row r="291" spans="1:7" s="48" customFormat="1">
      <c r="A291" s="253"/>
      <c r="B291" s="339"/>
      <c r="C291" s="740"/>
      <c r="D291" s="759"/>
      <c r="E291" s="751" t="s">
        <v>2</v>
      </c>
      <c r="F291" s="752">
        <f>F292+F296</f>
        <v>91480359</v>
      </c>
      <c r="G291" s="753">
        <f>G292+G296</f>
        <v>1634895</v>
      </c>
    </row>
    <row r="292" spans="1:7" s="48" customFormat="1">
      <c r="A292" s="253"/>
      <c r="B292" s="339"/>
      <c r="C292" s="740"/>
      <c r="D292" s="759"/>
      <c r="E292" s="188" t="s">
        <v>12</v>
      </c>
      <c r="F292" s="752">
        <f>F293+F295</f>
        <v>1954767</v>
      </c>
      <c r="G292" s="753">
        <f>G293+G295</f>
        <v>1104449</v>
      </c>
    </row>
    <row r="293" spans="1:7" s="48" customFormat="1">
      <c r="A293" s="253"/>
      <c r="B293" s="751"/>
      <c r="C293" s="740"/>
      <c r="D293" s="759"/>
      <c r="E293" s="186" t="s">
        <v>37</v>
      </c>
      <c r="F293" s="983">
        <v>461580</v>
      </c>
      <c r="G293" s="572">
        <v>100000</v>
      </c>
    </row>
    <row r="294" spans="1:7" s="48" customFormat="1">
      <c r="A294" s="253"/>
      <c r="B294" s="754"/>
      <c r="C294" s="740"/>
      <c r="D294" s="759"/>
      <c r="E294" s="187" t="s">
        <v>35</v>
      </c>
      <c r="F294" s="752">
        <v>371971</v>
      </c>
      <c r="G294" s="753">
        <v>80587</v>
      </c>
    </row>
    <row r="295" spans="1:7" s="48" customFormat="1">
      <c r="A295" s="253"/>
      <c r="B295" s="756"/>
      <c r="C295" s="740"/>
      <c r="D295" s="759"/>
      <c r="E295" s="186" t="s">
        <v>15</v>
      </c>
      <c r="F295" s="752">
        <v>1493187</v>
      </c>
      <c r="G295" s="753">
        <v>1004449</v>
      </c>
    </row>
    <row r="296" spans="1:7" s="48" customFormat="1">
      <c r="A296" s="253"/>
      <c r="B296" s="339"/>
      <c r="C296" s="740"/>
      <c r="D296" s="759"/>
      <c r="E296" s="188" t="s">
        <v>16</v>
      </c>
      <c r="F296" s="752">
        <f>F297</f>
        <v>89525592</v>
      </c>
      <c r="G296" s="753">
        <f>G297</f>
        <v>530446</v>
      </c>
    </row>
    <row r="297" spans="1:7" s="48" customFormat="1">
      <c r="A297" s="253"/>
      <c r="B297" s="336"/>
      <c r="C297" s="760"/>
      <c r="D297" s="761"/>
      <c r="E297" s="186" t="s">
        <v>17</v>
      </c>
      <c r="F297" s="752">
        <v>89525592</v>
      </c>
      <c r="G297" s="753">
        <f>530446</f>
        <v>530446</v>
      </c>
    </row>
    <row r="298" spans="1:7" s="48" customFormat="1">
      <c r="A298" s="253"/>
      <c r="B298" s="339"/>
      <c r="C298" s="740"/>
      <c r="D298" s="759"/>
      <c r="E298" s="189" t="s">
        <v>3</v>
      </c>
      <c r="F298" s="752">
        <f>F299+F300</f>
        <v>144037416</v>
      </c>
      <c r="G298" s="753"/>
    </row>
    <row r="299" spans="1:7" s="48" customFormat="1">
      <c r="A299" s="253"/>
      <c r="B299" s="751"/>
      <c r="C299" s="740"/>
      <c r="D299" s="759"/>
      <c r="E299" s="188" t="s">
        <v>20</v>
      </c>
      <c r="F299" s="752">
        <v>52324853</v>
      </c>
      <c r="G299" s="753"/>
    </row>
    <row r="300" spans="1:7" s="48" customFormat="1">
      <c r="A300" s="253"/>
      <c r="B300" s="754"/>
      <c r="C300" s="740"/>
      <c r="D300" s="759"/>
      <c r="E300" s="188" t="s">
        <v>55</v>
      </c>
      <c r="F300" s="752">
        <f>F301+F303</f>
        <v>91712563</v>
      </c>
      <c r="G300" s="753"/>
    </row>
    <row r="301" spans="1:7" s="48" customFormat="1" ht="26.4">
      <c r="A301" s="253"/>
      <c r="B301" s="756"/>
      <c r="C301" s="740"/>
      <c r="D301" s="759"/>
      <c r="E301" s="186" t="s">
        <v>56</v>
      </c>
      <c r="F301" s="752">
        <f>F302</f>
        <v>24381098</v>
      </c>
      <c r="G301" s="753"/>
    </row>
    <row r="302" spans="1:7" s="48" customFormat="1" ht="52.8">
      <c r="A302" s="253"/>
      <c r="B302" s="756"/>
      <c r="C302" s="740"/>
      <c r="D302" s="759"/>
      <c r="E302" s="187" t="s">
        <v>73</v>
      </c>
      <c r="F302" s="752">
        <v>24381098</v>
      </c>
      <c r="G302" s="753"/>
    </row>
    <row r="303" spans="1:7" s="48" customFormat="1" ht="27" thickBot="1">
      <c r="A303" s="253"/>
      <c r="B303" s="756"/>
      <c r="C303" s="740"/>
      <c r="D303" s="759"/>
      <c r="E303" s="186" t="s">
        <v>121</v>
      </c>
      <c r="F303" s="752">
        <v>67331465</v>
      </c>
      <c r="G303" s="753"/>
    </row>
    <row r="304" spans="1:7" s="48" customFormat="1" ht="31.2" customHeight="1" thickBot="1">
      <c r="A304" s="86"/>
      <c r="B304" s="3733" t="s">
        <v>269</v>
      </c>
      <c r="C304" s="3734"/>
      <c r="D304" s="3734"/>
      <c r="E304" s="3734"/>
      <c r="F304" s="3734"/>
      <c r="G304" s="3735"/>
    </row>
    <row r="305" spans="1:8" s="48" customFormat="1">
      <c r="A305" s="77"/>
      <c r="B305" s="260"/>
      <c r="C305" s="762"/>
      <c r="D305" s="762"/>
      <c r="E305" s="261"/>
      <c r="F305" s="762"/>
      <c r="G305" s="262"/>
    </row>
    <row r="306" spans="1:8" s="48" customFormat="1">
      <c r="A306" s="254"/>
      <c r="B306" s="254" t="s">
        <v>187</v>
      </c>
      <c r="C306" s="713"/>
      <c r="D306" s="713"/>
      <c r="E306" s="293"/>
      <c r="F306" s="713"/>
      <c r="G306" s="713"/>
    </row>
    <row r="307" spans="1:8" s="48" customFormat="1" ht="13.8" thickBot="1">
      <c r="A307" s="253"/>
      <c r="B307" s="293"/>
      <c r="C307" s="713"/>
      <c r="D307" s="713"/>
      <c r="E307" s="293"/>
      <c r="F307" s="714"/>
      <c r="G307" s="713"/>
    </row>
    <row r="308" spans="1:8" s="48" customFormat="1" ht="13.8">
      <c r="A308" s="1967">
        <f>A241+1</f>
        <v>119</v>
      </c>
      <c r="B308" s="715" t="s">
        <v>29</v>
      </c>
      <c r="C308" s="716"/>
      <c r="D308" s="717"/>
      <c r="E308" s="715" t="s">
        <v>32</v>
      </c>
      <c r="F308" s="718"/>
      <c r="G308" s="719"/>
      <c r="H308" s="75" t="s">
        <v>33</v>
      </c>
    </row>
    <row r="309" spans="1:8" s="48" customFormat="1">
      <c r="A309" s="253"/>
      <c r="B309" s="152" t="s">
        <v>22</v>
      </c>
      <c r="C309" s="720"/>
      <c r="D309" s="721"/>
      <c r="E309" s="152" t="s">
        <v>22</v>
      </c>
      <c r="F309" s="722"/>
      <c r="G309" s="721"/>
    </row>
    <row r="310" spans="1:8" s="48" customFormat="1" ht="52.8">
      <c r="A310" s="253"/>
      <c r="B310" s="562" t="s">
        <v>212</v>
      </c>
      <c r="C310" s="764"/>
      <c r="D310" s="724"/>
      <c r="E310" s="562" t="s">
        <v>217</v>
      </c>
      <c r="F310" s="765"/>
      <c r="G310" s="724"/>
    </row>
    <row r="311" spans="1:8" s="48" customFormat="1">
      <c r="A311" s="253"/>
      <c r="B311" s="766" t="s">
        <v>4</v>
      </c>
      <c r="C311" s="749">
        <f>SUM(C312)</f>
        <v>213114917</v>
      </c>
      <c r="D311" s="749">
        <f>SUM(D312)</f>
        <v>-3984041</v>
      </c>
      <c r="E311" s="110" t="s">
        <v>4</v>
      </c>
      <c r="F311" s="749">
        <f t="shared" ref="F311:G311" si="11">SUM(F312)</f>
        <v>21697828</v>
      </c>
      <c r="G311" s="767">
        <f t="shared" si="11"/>
        <v>3984041</v>
      </c>
    </row>
    <row r="312" spans="1:8" s="48" customFormat="1">
      <c r="A312" s="253"/>
      <c r="B312" s="768" t="s">
        <v>10</v>
      </c>
      <c r="C312" s="755">
        <f>SUM(C313)</f>
        <v>213114917</v>
      </c>
      <c r="D312" s="755">
        <f>SUM(D313)</f>
        <v>-3984041</v>
      </c>
      <c r="E312" s="769" t="s">
        <v>10</v>
      </c>
      <c r="F312" s="733">
        <f>SUM(F313)</f>
        <v>21697828</v>
      </c>
      <c r="G312" s="140">
        <f>SUM(G313)</f>
        <v>3984041</v>
      </c>
    </row>
    <row r="313" spans="1:8" s="48" customFormat="1" ht="26.4">
      <c r="A313" s="253"/>
      <c r="B313" s="770" t="s">
        <v>11</v>
      </c>
      <c r="C313" s="755">
        <v>213114917</v>
      </c>
      <c r="D313" s="755">
        <f>D314</f>
        <v>-3984041</v>
      </c>
      <c r="E313" s="771" t="s">
        <v>11</v>
      </c>
      <c r="F313" s="733">
        <v>21697828</v>
      </c>
      <c r="G313" s="140">
        <v>3984041</v>
      </c>
    </row>
    <row r="314" spans="1:8" s="48" customFormat="1">
      <c r="A314" s="253"/>
      <c r="B314" s="766" t="s">
        <v>28</v>
      </c>
      <c r="C314" s="749">
        <f t="shared" ref="C314:D315" si="12">SUM(C315)</f>
        <v>213114917</v>
      </c>
      <c r="D314" s="749">
        <f t="shared" si="12"/>
        <v>-3984041</v>
      </c>
      <c r="E314" s="110" t="s">
        <v>28</v>
      </c>
      <c r="F314" s="731">
        <f>SUM(F315)</f>
        <v>21697828</v>
      </c>
      <c r="G314" s="141">
        <f>SUM(G315)</f>
        <v>3984041</v>
      </c>
    </row>
    <row r="315" spans="1:8" s="48" customFormat="1">
      <c r="A315" s="253"/>
      <c r="B315" s="768" t="s">
        <v>2</v>
      </c>
      <c r="C315" s="755">
        <f t="shared" si="12"/>
        <v>213114917</v>
      </c>
      <c r="D315" s="755">
        <f t="shared" si="12"/>
        <v>-3984041</v>
      </c>
      <c r="E315" s="769" t="s">
        <v>3</v>
      </c>
      <c r="F315" s="733">
        <f>SUM(F316)</f>
        <v>21697828</v>
      </c>
      <c r="G315" s="140">
        <f>SUM(G316)</f>
        <v>3984041</v>
      </c>
    </row>
    <row r="316" spans="1:8" s="48" customFormat="1">
      <c r="A316" s="253"/>
      <c r="B316" s="772" t="s">
        <v>16</v>
      </c>
      <c r="C316" s="740">
        <f>SUM(C317)</f>
        <v>213114917</v>
      </c>
      <c r="D316" s="740">
        <f>SUM(D317)</f>
        <v>-3984041</v>
      </c>
      <c r="E316" s="771" t="s">
        <v>20</v>
      </c>
      <c r="F316" s="733">
        <v>21697828</v>
      </c>
      <c r="G316" s="140">
        <v>3984041</v>
      </c>
    </row>
    <row r="317" spans="1:8" s="48" customFormat="1">
      <c r="A317" s="253"/>
      <c r="B317" s="772" t="s">
        <v>17</v>
      </c>
      <c r="C317" s="740">
        <v>213114917</v>
      </c>
      <c r="D317" s="740">
        <v>-3984041</v>
      </c>
      <c r="E317" s="434"/>
      <c r="F317" s="984"/>
      <c r="G317" s="721"/>
    </row>
    <row r="318" spans="1:8" s="48" customFormat="1">
      <c r="A318" s="253"/>
      <c r="B318" s="152" t="s">
        <v>54</v>
      </c>
      <c r="C318" s="749"/>
      <c r="D318" s="749"/>
      <c r="E318" s="152" t="s">
        <v>54</v>
      </c>
      <c r="F318" s="738"/>
      <c r="G318" s="739"/>
    </row>
    <row r="319" spans="1:8" s="48" customFormat="1" ht="39.6">
      <c r="A319" s="253"/>
      <c r="B319" s="773" t="s">
        <v>94</v>
      </c>
      <c r="C319" s="740"/>
      <c r="D319" s="465"/>
      <c r="E319" s="434" t="s">
        <v>270</v>
      </c>
      <c r="F319" s="738"/>
      <c r="G319" s="739"/>
    </row>
    <row r="320" spans="1:8" s="48" customFormat="1">
      <c r="A320" s="253"/>
      <c r="B320" s="598" t="s">
        <v>87</v>
      </c>
      <c r="C320" s="740"/>
      <c r="D320" s="465"/>
      <c r="E320" s="434" t="s">
        <v>87</v>
      </c>
      <c r="F320" s="740"/>
      <c r="G320" s="465"/>
    </row>
    <row r="321" spans="1:7" s="48" customFormat="1">
      <c r="A321" s="253"/>
      <c r="B321" s="766" t="s">
        <v>4</v>
      </c>
      <c r="C321" s="749">
        <f t="shared" ref="C321:D321" si="13">SUM(C322)</f>
        <v>213114917</v>
      </c>
      <c r="D321" s="749">
        <f t="shared" si="13"/>
        <v>-3984041</v>
      </c>
      <c r="E321" s="110" t="s">
        <v>4</v>
      </c>
      <c r="F321" s="749">
        <f t="shared" ref="F321:G321" si="14">SUM(F322)</f>
        <v>133094761</v>
      </c>
      <c r="G321" s="767">
        <f t="shared" si="14"/>
        <v>3984041</v>
      </c>
    </row>
    <row r="322" spans="1:7" s="48" customFormat="1">
      <c r="A322" s="253"/>
      <c r="B322" s="768" t="s">
        <v>10</v>
      </c>
      <c r="C322" s="755">
        <f>SUM(C323)</f>
        <v>213114917</v>
      </c>
      <c r="D322" s="78">
        <f>SUM(D323)</f>
        <v>-3984041</v>
      </c>
      <c r="E322" s="769" t="s">
        <v>10</v>
      </c>
      <c r="F322" s="733">
        <f>SUM(F323:F324)</f>
        <v>133094761</v>
      </c>
      <c r="G322" s="140">
        <f>SUM(G323:G324)</f>
        <v>3984041</v>
      </c>
    </row>
    <row r="323" spans="1:7" s="48" customFormat="1" ht="26.4">
      <c r="A323" s="253"/>
      <c r="B323" s="771" t="s">
        <v>11</v>
      </c>
      <c r="C323" s="755">
        <f>C326</f>
        <v>213114917</v>
      </c>
      <c r="D323" s="78">
        <f>D325</f>
        <v>-3984041</v>
      </c>
      <c r="E323" s="771" t="s">
        <v>11</v>
      </c>
      <c r="F323" s="733">
        <v>97574498</v>
      </c>
      <c r="G323" s="140">
        <f>G325</f>
        <v>3984041</v>
      </c>
    </row>
    <row r="324" spans="1:7" s="48" customFormat="1" ht="26.4">
      <c r="A324" s="253"/>
      <c r="B324" s="766" t="s">
        <v>28</v>
      </c>
      <c r="C324" s="749">
        <f t="shared" ref="C324:D326" si="15">SUM(C325)</f>
        <v>213114917</v>
      </c>
      <c r="D324" s="79">
        <f t="shared" si="15"/>
        <v>-3984041</v>
      </c>
      <c r="E324" s="771" t="s">
        <v>60</v>
      </c>
      <c r="F324" s="733">
        <v>35520263</v>
      </c>
      <c r="G324" s="140"/>
    </row>
    <row r="325" spans="1:7" s="48" customFormat="1">
      <c r="A325" s="253"/>
      <c r="B325" s="768" t="s">
        <v>2</v>
      </c>
      <c r="C325" s="755">
        <f t="shared" si="15"/>
        <v>213114917</v>
      </c>
      <c r="D325" s="140">
        <f t="shared" si="15"/>
        <v>-3984041</v>
      </c>
      <c r="E325" s="110" t="s">
        <v>28</v>
      </c>
      <c r="F325" s="731">
        <f>SUM(F326,F329)</f>
        <v>133094761</v>
      </c>
      <c r="G325" s="141">
        <f>G329</f>
        <v>3984041</v>
      </c>
    </row>
    <row r="326" spans="1:7" s="48" customFormat="1">
      <c r="A326" s="253"/>
      <c r="B326" s="770" t="s">
        <v>16</v>
      </c>
      <c r="C326" s="755">
        <f t="shared" si="15"/>
        <v>213114917</v>
      </c>
      <c r="D326" s="140">
        <f t="shared" si="15"/>
        <v>-3984041</v>
      </c>
      <c r="E326" s="768" t="s">
        <v>2</v>
      </c>
      <c r="F326" s="733">
        <f>SUM(F327)</f>
        <v>75876670</v>
      </c>
      <c r="G326" s="140">
        <f>SUM(G327)</f>
        <v>0</v>
      </c>
    </row>
    <row r="327" spans="1:7" s="48" customFormat="1">
      <c r="A327" s="253"/>
      <c r="B327" s="774" t="s">
        <v>17</v>
      </c>
      <c r="C327" s="740">
        <v>213114917</v>
      </c>
      <c r="D327" s="465">
        <v>-3984041</v>
      </c>
      <c r="E327" s="770" t="s">
        <v>16</v>
      </c>
      <c r="F327" s="733">
        <f>SUM(F328)</f>
        <v>75876670</v>
      </c>
      <c r="G327" s="140"/>
    </row>
    <row r="328" spans="1:7" s="48" customFormat="1">
      <c r="A328" s="253"/>
      <c r="B328" s="774"/>
      <c r="C328" s="740"/>
      <c r="D328" s="465"/>
      <c r="E328" s="774" t="s">
        <v>17</v>
      </c>
      <c r="F328" s="733">
        <v>75876670</v>
      </c>
      <c r="G328" s="140"/>
    </row>
    <row r="329" spans="1:7" s="48" customFormat="1">
      <c r="A329" s="253"/>
      <c r="B329" s="774"/>
      <c r="C329" s="740"/>
      <c r="D329" s="465"/>
      <c r="E329" s="769" t="s">
        <v>3</v>
      </c>
      <c r="F329" s="733">
        <f>F330+F331</f>
        <v>57218091</v>
      </c>
      <c r="G329" s="140">
        <f>G330</f>
        <v>3984041</v>
      </c>
    </row>
    <row r="330" spans="1:7" s="48" customFormat="1">
      <c r="A330" s="253"/>
      <c r="B330" s="339"/>
      <c r="C330" s="740"/>
      <c r="D330" s="465"/>
      <c r="E330" s="771" t="s">
        <v>20</v>
      </c>
      <c r="F330" s="733">
        <v>21697828</v>
      </c>
      <c r="G330" s="140">
        <v>3984041</v>
      </c>
    </row>
    <row r="331" spans="1:7" s="48" customFormat="1">
      <c r="A331" s="253"/>
      <c r="B331" s="339"/>
      <c r="C331" s="740"/>
      <c r="D331" s="465"/>
      <c r="E331" s="188" t="s">
        <v>55</v>
      </c>
      <c r="F331" s="733">
        <f>F332</f>
        <v>35520263</v>
      </c>
      <c r="G331" s="140"/>
    </row>
    <row r="332" spans="1:7" s="48" customFormat="1" ht="27" thickBot="1">
      <c r="A332" s="253"/>
      <c r="B332" s="339"/>
      <c r="C332" s="740"/>
      <c r="D332" s="465"/>
      <c r="E332" s="186" t="s">
        <v>121</v>
      </c>
      <c r="F332" s="733">
        <v>35520263</v>
      </c>
      <c r="G332" s="140"/>
    </row>
    <row r="333" spans="1:7" s="48" customFormat="1" ht="32.25" customHeight="1" thickBot="1">
      <c r="A333" s="86"/>
      <c r="B333" s="3733" t="s">
        <v>271</v>
      </c>
      <c r="C333" s="3734"/>
      <c r="D333" s="3734"/>
      <c r="E333" s="3734"/>
      <c r="F333" s="3734"/>
      <c r="G333" s="3735"/>
    </row>
    <row r="334" spans="1:7" s="48" customFormat="1">
      <c r="A334" s="3810"/>
      <c r="B334" s="3810"/>
      <c r="C334" s="3810"/>
      <c r="D334" s="3810"/>
      <c r="E334" s="3810"/>
      <c r="F334" s="3810"/>
      <c r="G334" s="3810"/>
    </row>
    <row r="335" spans="1:7" s="48" customFormat="1">
      <c r="A335" s="947"/>
      <c r="B335" s="254" t="s">
        <v>190</v>
      </c>
      <c r="C335" s="713"/>
      <c r="D335" s="947"/>
      <c r="E335" s="947"/>
      <c r="F335" s="947"/>
      <c r="G335" s="947"/>
    </row>
    <row r="336" spans="1:7" s="48" customFormat="1" ht="13.8" thickBot="1">
      <c r="A336" s="947"/>
      <c r="B336" s="947"/>
      <c r="C336" s="947"/>
      <c r="D336" s="947"/>
      <c r="E336" s="947"/>
      <c r="F336" s="947"/>
      <c r="G336" s="947"/>
    </row>
    <row r="337" spans="1:8" s="48" customFormat="1" ht="13.8">
      <c r="A337" s="252">
        <f>A308</f>
        <v>119</v>
      </c>
      <c r="B337" s="715" t="s">
        <v>29</v>
      </c>
      <c r="C337" s="716"/>
      <c r="D337" s="717"/>
      <c r="E337" s="715" t="s">
        <v>32</v>
      </c>
      <c r="F337" s="718"/>
      <c r="G337" s="719"/>
      <c r="H337" s="75" t="s">
        <v>33</v>
      </c>
    </row>
    <row r="338" spans="1:8" s="48" customFormat="1" ht="13.8">
      <c r="A338" s="947"/>
      <c r="B338" s="152" t="s">
        <v>82</v>
      </c>
      <c r="C338" s="741"/>
      <c r="D338" s="742"/>
      <c r="E338" s="152" t="s">
        <v>82</v>
      </c>
      <c r="F338" s="743"/>
      <c r="G338" s="721"/>
    </row>
    <row r="339" spans="1:8" s="48" customFormat="1" ht="26.4">
      <c r="A339" s="947"/>
      <c r="B339" s="744" t="s">
        <v>86</v>
      </c>
      <c r="C339" s="745"/>
      <c r="D339" s="746"/>
      <c r="E339" s="744" t="s">
        <v>86</v>
      </c>
      <c r="F339" s="745"/>
      <c r="G339" s="746"/>
    </row>
    <row r="340" spans="1:8" s="48" customFormat="1">
      <c r="A340" s="947"/>
      <c r="B340" s="434" t="s">
        <v>87</v>
      </c>
      <c r="C340" s="747"/>
      <c r="D340" s="141"/>
      <c r="E340" s="434" t="s">
        <v>87</v>
      </c>
      <c r="F340" s="748"/>
      <c r="G340" s="141"/>
    </row>
    <row r="341" spans="1:8" s="48" customFormat="1">
      <c r="A341" s="947"/>
      <c r="B341" s="336" t="s">
        <v>4</v>
      </c>
      <c r="C341" s="731">
        <f t="shared" ref="C341:D345" si="16">C342</f>
        <v>213114917</v>
      </c>
      <c r="D341" s="731">
        <f t="shared" si="16"/>
        <v>-3984041</v>
      </c>
      <c r="E341" s="336" t="s">
        <v>4</v>
      </c>
      <c r="F341" s="731">
        <f>F342+F343+F348</f>
        <v>235517775</v>
      </c>
      <c r="G341" s="141">
        <f>G348</f>
        <v>3984041</v>
      </c>
    </row>
    <row r="342" spans="1:8" s="48" customFormat="1">
      <c r="A342" s="947"/>
      <c r="B342" s="751" t="s">
        <v>10</v>
      </c>
      <c r="C342" s="733">
        <f t="shared" si="16"/>
        <v>213114917</v>
      </c>
      <c r="D342" s="733">
        <f t="shared" si="16"/>
        <v>-3984041</v>
      </c>
      <c r="E342" s="751" t="s">
        <v>65</v>
      </c>
      <c r="F342" s="690">
        <v>2730224</v>
      </c>
      <c r="G342" s="140"/>
    </row>
    <row r="343" spans="1:8" s="48" customFormat="1" ht="26.4">
      <c r="A343" s="947"/>
      <c r="B343" s="754" t="s">
        <v>11</v>
      </c>
      <c r="C343" s="733">
        <f t="shared" si="16"/>
        <v>213114917</v>
      </c>
      <c r="D343" s="733">
        <f t="shared" si="16"/>
        <v>-3984041</v>
      </c>
      <c r="E343" s="751" t="s">
        <v>7</v>
      </c>
      <c r="F343" s="733">
        <f>F344</f>
        <v>107993</v>
      </c>
      <c r="G343" s="140"/>
    </row>
    <row r="344" spans="1:8" s="48" customFormat="1">
      <c r="A344" s="947"/>
      <c r="B344" s="336" t="s">
        <v>28</v>
      </c>
      <c r="C344" s="731">
        <f t="shared" si="16"/>
        <v>213114917</v>
      </c>
      <c r="D344" s="731">
        <f t="shared" si="16"/>
        <v>-3984041</v>
      </c>
      <c r="E344" s="754" t="s">
        <v>8</v>
      </c>
      <c r="F344" s="733">
        <f>F345</f>
        <v>107993</v>
      </c>
      <c r="G344" s="140"/>
    </row>
    <row r="345" spans="1:8" s="48" customFormat="1">
      <c r="A345" s="947"/>
      <c r="B345" s="751" t="s">
        <v>2</v>
      </c>
      <c r="C345" s="733">
        <f t="shared" si="16"/>
        <v>213114917</v>
      </c>
      <c r="D345" s="733">
        <f t="shared" si="16"/>
        <v>-3984041</v>
      </c>
      <c r="E345" s="756" t="s">
        <v>9</v>
      </c>
      <c r="F345" s="733">
        <f>F346</f>
        <v>107993</v>
      </c>
      <c r="G345" s="140"/>
    </row>
    <row r="346" spans="1:8" s="48" customFormat="1" ht="26.4">
      <c r="A346" s="947"/>
      <c r="B346" s="754" t="s">
        <v>16</v>
      </c>
      <c r="C346" s="733">
        <f>C347</f>
        <v>213114917</v>
      </c>
      <c r="D346" s="733">
        <v>-3984041</v>
      </c>
      <c r="E346" s="757" t="s">
        <v>57</v>
      </c>
      <c r="F346" s="733">
        <f>F347</f>
        <v>107993</v>
      </c>
      <c r="G346" s="140"/>
    </row>
    <row r="347" spans="1:8" s="48" customFormat="1" ht="26.4">
      <c r="A347" s="947"/>
      <c r="B347" s="756" t="s">
        <v>17</v>
      </c>
      <c r="C347" s="740">
        <v>213114917</v>
      </c>
      <c r="D347" s="733">
        <v>-3984041</v>
      </c>
      <c r="E347" s="758" t="s">
        <v>126</v>
      </c>
      <c r="F347" s="272">
        <v>107993</v>
      </c>
      <c r="G347" s="140"/>
    </row>
    <row r="348" spans="1:8" s="48" customFormat="1">
      <c r="A348" s="947"/>
      <c r="B348" s="757"/>
      <c r="C348" s="986"/>
      <c r="D348" s="986"/>
      <c r="E348" s="189" t="s">
        <v>10</v>
      </c>
      <c r="F348" s="733">
        <f>F349+F350</f>
        <v>232679558</v>
      </c>
      <c r="G348" s="140">
        <f>G349</f>
        <v>3984041</v>
      </c>
    </row>
    <row r="349" spans="1:8" s="48" customFormat="1" ht="26.4">
      <c r="A349" s="947"/>
      <c r="B349" s="756"/>
      <c r="C349" s="986"/>
      <c r="D349" s="986"/>
      <c r="E349" s="188" t="s">
        <v>11</v>
      </c>
      <c r="F349" s="981">
        <v>165348093</v>
      </c>
      <c r="G349" s="140">
        <f>G351</f>
        <v>3984041</v>
      </c>
    </row>
    <row r="350" spans="1:8" s="48" customFormat="1" ht="26.4">
      <c r="A350" s="947"/>
      <c r="B350" s="754"/>
      <c r="C350" s="986"/>
      <c r="D350" s="986"/>
      <c r="E350" s="188" t="s">
        <v>60</v>
      </c>
      <c r="F350" s="981">
        <v>67331465</v>
      </c>
      <c r="G350" s="140"/>
    </row>
    <row r="351" spans="1:8" s="48" customFormat="1">
      <c r="A351" s="947"/>
      <c r="B351" s="756"/>
      <c r="C351" s="986"/>
      <c r="D351" s="986"/>
      <c r="E351" s="982" t="s">
        <v>28</v>
      </c>
      <c r="F351" s="731">
        <f>F352+F359</f>
        <v>235517775</v>
      </c>
      <c r="G351" s="141">
        <f>G359</f>
        <v>3984041</v>
      </c>
    </row>
    <row r="352" spans="1:8" s="48" customFormat="1">
      <c r="A352" s="947"/>
      <c r="B352" s="987"/>
      <c r="C352" s="986"/>
      <c r="D352" s="986"/>
      <c r="E352" s="751" t="s">
        <v>2</v>
      </c>
      <c r="F352" s="733">
        <f>F353+F357</f>
        <v>91480359</v>
      </c>
      <c r="G352" s="140"/>
    </row>
    <row r="353" spans="1:7" s="48" customFormat="1">
      <c r="A353" s="947"/>
      <c r="B353" s="987"/>
      <c r="C353" s="986"/>
      <c r="D353" s="986"/>
      <c r="E353" s="188" t="s">
        <v>12</v>
      </c>
      <c r="F353" s="733">
        <f>F354+F356</f>
        <v>1954767</v>
      </c>
      <c r="G353" s="140"/>
    </row>
    <row r="354" spans="1:7" s="48" customFormat="1">
      <c r="A354" s="947"/>
      <c r="B354" s="987"/>
      <c r="C354" s="986"/>
      <c r="D354" s="986"/>
      <c r="E354" s="186" t="s">
        <v>37</v>
      </c>
      <c r="F354" s="983">
        <v>461580</v>
      </c>
      <c r="G354" s="140"/>
    </row>
    <row r="355" spans="1:7" s="48" customFormat="1">
      <c r="A355" s="947"/>
      <c r="B355" s="987"/>
      <c r="C355" s="986"/>
      <c r="D355" s="986"/>
      <c r="E355" s="187" t="s">
        <v>35</v>
      </c>
      <c r="F355" s="752">
        <v>371971</v>
      </c>
      <c r="G355" s="140"/>
    </row>
    <row r="356" spans="1:7" s="48" customFormat="1">
      <c r="A356" s="947"/>
      <c r="B356" s="987"/>
      <c r="C356" s="986"/>
      <c r="D356" s="986"/>
      <c r="E356" s="186" t="s">
        <v>15</v>
      </c>
      <c r="F356" s="752">
        <v>1493187</v>
      </c>
      <c r="G356" s="140"/>
    </row>
    <row r="357" spans="1:7" s="48" customFormat="1">
      <c r="A357" s="947"/>
      <c r="B357" s="987"/>
      <c r="C357" s="986"/>
      <c r="D357" s="986"/>
      <c r="E357" s="188" t="s">
        <v>16</v>
      </c>
      <c r="F357" s="733">
        <f>F358</f>
        <v>89525592</v>
      </c>
      <c r="G357" s="140"/>
    </row>
    <row r="358" spans="1:7" s="48" customFormat="1">
      <c r="A358" s="947"/>
      <c r="B358" s="987"/>
      <c r="C358" s="986"/>
      <c r="D358" s="986"/>
      <c r="E358" s="186" t="s">
        <v>17</v>
      </c>
      <c r="F358" s="752">
        <v>89525592</v>
      </c>
      <c r="G358" s="140"/>
    </row>
    <row r="359" spans="1:7" s="48" customFormat="1">
      <c r="A359" s="947"/>
      <c r="B359" s="987"/>
      <c r="C359" s="986"/>
      <c r="D359" s="986"/>
      <c r="E359" s="189" t="s">
        <v>3</v>
      </c>
      <c r="F359" s="733">
        <f>F360+F361</f>
        <v>144037416</v>
      </c>
      <c r="G359" s="140">
        <f>G360</f>
        <v>3984041</v>
      </c>
    </row>
    <row r="360" spans="1:7" s="48" customFormat="1">
      <c r="A360" s="947"/>
      <c r="B360" s="987"/>
      <c r="C360" s="986"/>
      <c r="D360" s="986"/>
      <c r="E360" s="188" t="s">
        <v>20</v>
      </c>
      <c r="F360" s="752">
        <v>52324853</v>
      </c>
      <c r="G360" s="140">
        <v>3984041</v>
      </c>
    </row>
    <row r="361" spans="1:7" s="48" customFormat="1">
      <c r="A361" s="947"/>
      <c r="B361" s="987"/>
      <c r="C361" s="986"/>
      <c r="D361" s="986"/>
      <c r="E361" s="188" t="s">
        <v>55</v>
      </c>
      <c r="F361" s="733">
        <f>F362+F364</f>
        <v>91712563</v>
      </c>
      <c r="G361" s="988"/>
    </row>
    <row r="362" spans="1:7" s="48" customFormat="1" ht="26.4">
      <c r="A362" s="947"/>
      <c r="B362" s="987"/>
      <c r="C362" s="986"/>
      <c r="D362" s="986"/>
      <c r="E362" s="186" t="s">
        <v>56</v>
      </c>
      <c r="F362" s="733">
        <f>F363</f>
        <v>24381098</v>
      </c>
      <c r="G362" s="988"/>
    </row>
    <row r="363" spans="1:7" s="48" customFormat="1" ht="52.8">
      <c r="A363" s="947"/>
      <c r="B363" s="987"/>
      <c r="C363" s="986"/>
      <c r="D363" s="986"/>
      <c r="E363" s="187" t="s">
        <v>73</v>
      </c>
      <c r="F363" s="752">
        <v>24381098</v>
      </c>
      <c r="G363" s="988"/>
    </row>
    <row r="364" spans="1:7" s="48" customFormat="1" ht="27" thickBot="1">
      <c r="A364" s="947"/>
      <c r="B364" s="989"/>
      <c r="C364" s="990"/>
      <c r="D364" s="990"/>
      <c r="E364" s="186" t="s">
        <v>121</v>
      </c>
      <c r="F364" s="752">
        <v>67331465</v>
      </c>
      <c r="G364" s="991"/>
    </row>
    <row r="365" spans="1:7" s="48" customFormat="1" ht="31.5" customHeight="1" thickBot="1">
      <c r="A365" s="947"/>
      <c r="B365" s="3733" t="s">
        <v>272</v>
      </c>
      <c r="C365" s="3734"/>
      <c r="D365" s="3734"/>
      <c r="E365" s="3734"/>
      <c r="F365" s="3734"/>
      <c r="G365" s="3735"/>
    </row>
    <row r="366" spans="1:7" s="48" customFormat="1" ht="15" customHeight="1">
      <c r="A366" s="947"/>
      <c r="B366" s="947"/>
      <c r="C366" s="947"/>
      <c r="D366" s="947"/>
      <c r="E366" s="947"/>
      <c r="F366" s="947"/>
      <c r="G366" s="947"/>
    </row>
    <row r="367" spans="1:7" s="48" customFormat="1">
      <c r="A367" s="947"/>
      <c r="B367" s="254" t="s">
        <v>187</v>
      </c>
      <c r="C367" s="947"/>
      <c r="D367" s="947"/>
      <c r="E367" s="947"/>
      <c r="F367" s="947"/>
      <c r="G367" s="947"/>
    </row>
    <row r="368" spans="1:7" s="48" customFormat="1" ht="13.8" thickBot="1">
      <c r="A368" s="947"/>
      <c r="B368" s="947"/>
      <c r="C368" s="947"/>
      <c r="D368" s="947"/>
      <c r="E368" s="947"/>
      <c r="F368" s="947"/>
      <c r="G368" s="947"/>
    </row>
    <row r="369" spans="1:8" s="48" customFormat="1" ht="13.8">
      <c r="A369" s="1967">
        <f>A308+1</f>
        <v>120</v>
      </c>
      <c r="B369" s="715" t="s">
        <v>29</v>
      </c>
      <c r="C369" s="716"/>
      <c r="D369" s="717"/>
      <c r="E369" s="715" t="s">
        <v>32</v>
      </c>
      <c r="F369" s="718"/>
      <c r="G369" s="719"/>
      <c r="H369" s="75" t="s">
        <v>33</v>
      </c>
    </row>
    <row r="370" spans="1:8" s="48" customFormat="1">
      <c r="A370" s="947"/>
      <c r="B370" s="152" t="s">
        <v>22</v>
      </c>
      <c r="C370" s="720"/>
      <c r="D370" s="721"/>
      <c r="E370" s="152" t="s">
        <v>22</v>
      </c>
      <c r="F370" s="722"/>
      <c r="G370" s="721"/>
    </row>
    <row r="371" spans="1:8" s="48" customFormat="1" ht="52.8">
      <c r="A371" s="947"/>
      <c r="B371" s="562" t="s">
        <v>212</v>
      </c>
      <c r="C371" s="764"/>
      <c r="D371" s="724"/>
      <c r="E371" s="562" t="s">
        <v>218</v>
      </c>
      <c r="F371" s="765"/>
      <c r="G371" s="724"/>
    </row>
    <row r="372" spans="1:8" s="48" customFormat="1">
      <c r="A372" s="947"/>
      <c r="B372" s="766" t="s">
        <v>4</v>
      </c>
      <c r="C372" s="749">
        <f>SUM(C373)</f>
        <v>213114917</v>
      </c>
      <c r="D372" s="141">
        <f t="shared" ref="D372:D377" si="17">D373</f>
        <v>-32009132</v>
      </c>
      <c r="E372" s="110" t="s">
        <v>4</v>
      </c>
      <c r="F372" s="749">
        <f t="shared" ref="F372:G372" si="18">SUM(F373)</f>
        <v>75876670</v>
      </c>
      <c r="G372" s="767">
        <f t="shared" si="18"/>
        <v>32009132</v>
      </c>
    </row>
    <row r="373" spans="1:8" s="48" customFormat="1">
      <c r="A373" s="947"/>
      <c r="B373" s="768" t="s">
        <v>10</v>
      </c>
      <c r="C373" s="755">
        <f>SUM(C374)</f>
        <v>213114917</v>
      </c>
      <c r="D373" s="140">
        <f t="shared" si="17"/>
        <v>-32009132</v>
      </c>
      <c r="E373" s="769" t="s">
        <v>10</v>
      </c>
      <c r="F373" s="733">
        <f>SUM(F374)</f>
        <v>75876670</v>
      </c>
      <c r="G373" s="140">
        <f>SUM(G374)</f>
        <v>32009132</v>
      </c>
    </row>
    <row r="374" spans="1:8" s="48" customFormat="1" ht="26.4">
      <c r="A374" s="947"/>
      <c r="B374" s="770" t="s">
        <v>11</v>
      </c>
      <c r="C374" s="755">
        <v>213114917</v>
      </c>
      <c r="D374" s="140">
        <f t="shared" si="17"/>
        <v>-32009132</v>
      </c>
      <c r="E374" s="771" t="s">
        <v>11</v>
      </c>
      <c r="F374" s="733">
        <v>75876670</v>
      </c>
      <c r="G374" s="140">
        <v>32009132</v>
      </c>
    </row>
    <row r="375" spans="1:8" s="48" customFormat="1">
      <c r="A375" s="947"/>
      <c r="B375" s="766" t="s">
        <v>28</v>
      </c>
      <c r="C375" s="749">
        <f t="shared" ref="C375:C376" si="19">SUM(C376)</f>
        <v>213114917</v>
      </c>
      <c r="D375" s="141">
        <f t="shared" si="17"/>
        <v>-32009132</v>
      </c>
      <c r="E375" s="110" t="s">
        <v>28</v>
      </c>
      <c r="F375" s="731">
        <f t="shared" ref="F375:G377" si="20">SUM(F376)</f>
        <v>75876670</v>
      </c>
      <c r="G375" s="141">
        <f t="shared" si="20"/>
        <v>32009132</v>
      </c>
    </row>
    <row r="376" spans="1:8" s="48" customFormat="1">
      <c r="A376" s="947"/>
      <c r="B376" s="768" t="s">
        <v>2</v>
      </c>
      <c r="C376" s="755">
        <f t="shared" si="19"/>
        <v>213114917</v>
      </c>
      <c r="D376" s="140">
        <f t="shared" si="17"/>
        <v>-32009132</v>
      </c>
      <c r="E376" s="769" t="s">
        <v>2</v>
      </c>
      <c r="F376" s="733">
        <f t="shared" si="20"/>
        <v>75876670</v>
      </c>
      <c r="G376" s="140">
        <f t="shared" si="20"/>
        <v>32009132</v>
      </c>
    </row>
    <row r="377" spans="1:8" s="48" customFormat="1">
      <c r="A377" s="947"/>
      <c r="B377" s="772" t="s">
        <v>16</v>
      </c>
      <c r="C377" s="740">
        <f>SUM(C378)</f>
        <v>213114917</v>
      </c>
      <c r="D377" s="140">
        <f t="shared" si="17"/>
        <v>-32009132</v>
      </c>
      <c r="E377" s="772" t="s">
        <v>16</v>
      </c>
      <c r="F377" s="733">
        <f t="shared" si="20"/>
        <v>75876670</v>
      </c>
      <c r="G377" s="140">
        <f t="shared" si="20"/>
        <v>32009132</v>
      </c>
    </row>
    <row r="378" spans="1:8" s="48" customFormat="1">
      <c r="A378" s="947"/>
      <c r="B378" s="772" t="s">
        <v>17</v>
      </c>
      <c r="C378" s="740">
        <v>213114917</v>
      </c>
      <c r="D378" s="140">
        <v>-32009132</v>
      </c>
      <c r="E378" s="772" t="s">
        <v>17</v>
      </c>
      <c r="F378" s="733">
        <v>75876670</v>
      </c>
      <c r="G378" s="140">
        <v>32009132</v>
      </c>
    </row>
    <row r="379" spans="1:8" s="48" customFormat="1">
      <c r="A379" s="947"/>
      <c r="B379" s="152" t="s">
        <v>54</v>
      </c>
      <c r="C379" s="749"/>
      <c r="D379" s="749"/>
      <c r="E379" s="152" t="s">
        <v>54</v>
      </c>
      <c r="F379" s="738"/>
      <c r="G379" s="739"/>
    </row>
    <row r="380" spans="1:8" s="48" customFormat="1" ht="39.6">
      <c r="A380" s="947"/>
      <c r="B380" s="773" t="s">
        <v>94</v>
      </c>
      <c r="C380" s="740"/>
      <c r="D380" s="465"/>
      <c r="E380" s="434" t="s">
        <v>270</v>
      </c>
      <c r="F380" s="738"/>
      <c r="G380" s="739"/>
    </row>
    <row r="381" spans="1:8" s="48" customFormat="1">
      <c r="A381" s="947"/>
      <c r="B381" s="598" t="s">
        <v>87</v>
      </c>
      <c r="C381" s="740"/>
      <c r="D381" s="465"/>
      <c r="E381" s="434" t="s">
        <v>87</v>
      </c>
      <c r="F381" s="740"/>
      <c r="G381" s="465"/>
    </row>
    <row r="382" spans="1:8" s="48" customFormat="1">
      <c r="A382" s="947"/>
      <c r="B382" s="766" t="s">
        <v>4</v>
      </c>
      <c r="C382" s="749">
        <f t="shared" ref="C382:D382" si="21">SUM(C383)</f>
        <v>213114917</v>
      </c>
      <c r="D382" s="749">
        <f t="shared" si="21"/>
        <v>-32009132</v>
      </c>
      <c r="E382" s="110" t="s">
        <v>4</v>
      </c>
      <c r="F382" s="749">
        <f t="shared" ref="F382:G382" si="22">SUM(F383)</f>
        <v>133094761</v>
      </c>
      <c r="G382" s="767">
        <f t="shared" si="22"/>
        <v>32009132</v>
      </c>
    </row>
    <row r="383" spans="1:8" s="48" customFormat="1">
      <c r="A383" s="947"/>
      <c r="B383" s="768" t="s">
        <v>10</v>
      </c>
      <c r="C383" s="755">
        <f>C384</f>
        <v>213114917</v>
      </c>
      <c r="D383" s="78">
        <f>D384</f>
        <v>-32009132</v>
      </c>
      <c r="E383" s="769" t="s">
        <v>10</v>
      </c>
      <c r="F383" s="733">
        <f>F384+F385</f>
        <v>133094761</v>
      </c>
      <c r="G383" s="140">
        <f>G384</f>
        <v>32009132</v>
      </c>
    </row>
    <row r="384" spans="1:8" s="48" customFormat="1" ht="26.4">
      <c r="A384" s="947"/>
      <c r="B384" s="771" t="s">
        <v>11</v>
      </c>
      <c r="C384" s="755">
        <f>C387</f>
        <v>213114917</v>
      </c>
      <c r="D384" s="78">
        <f>D386</f>
        <v>-32009132</v>
      </c>
      <c r="E384" s="771" t="s">
        <v>11</v>
      </c>
      <c r="F384" s="733">
        <v>97574498</v>
      </c>
      <c r="G384" s="140">
        <f>G387</f>
        <v>32009132</v>
      </c>
    </row>
    <row r="385" spans="1:8" s="48" customFormat="1" ht="26.4">
      <c r="A385" s="947"/>
      <c r="B385" s="766" t="s">
        <v>28</v>
      </c>
      <c r="C385" s="755"/>
      <c r="D385" s="140"/>
      <c r="E385" s="771" t="s">
        <v>60</v>
      </c>
      <c r="F385" s="733">
        <v>35520263</v>
      </c>
      <c r="G385" s="140"/>
    </row>
    <row r="386" spans="1:8" s="48" customFormat="1">
      <c r="A386" s="947"/>
      <c r="B386" s="768" t="s">
        <v>2</v>
      </c>
      <c r="C386" s="749">
        <f t="shared" ref="C386:D386" si="23">SUM(C387)</f>
        <v>213114917</v>
      </c>
      <c r="D386" s="79">
        <f t="shared" si="23"/>
        <v>-32009132</v>
      </c>
      <c r="E386" s="110" t="s">
        <v>28</v>
      </c>
      <c r="F386" s="731">
        <f>SUM(F387,F390)</f>
        <v>133094761</v>
      </c>
      <c r="G386" s="141">
        <f>SUM(G387,G390)</f>
        <v>32009132</v>
      </c>
    </row>
    <row r="387" spans="1:8" s="48" customFormat="1">
      <c r="A387" s="947"/>
      <c r="B387" s="770" t="s">
        <v>16</v>
      </c>
      <c r="C387" s="755">
        <f>C388</f>
        <v>213114917</v>
      </c>
      <c r="D387" s="78">
        <f>D388</f>
        <v>-32009132</v>
      </c>
      <c r="E387" s="768" t="s">
        <v>2</v>
      </c>
      <c r="F387" s="733">
        <f>SUM(F388)</f>
        <v>75876670</v>
      </c>
      <c r="G387" s="140">
        <f>G388</f>
        <v>32009132</v>
      </c>
    </row>
    <row r="388" spans="1:8" s="48" customFormat="1">
      <c r="A388" s="947"/>
      <c r="B388" s="774" t="s">
        <v>17</v>
      </c>
      <c r="C388" s="755">
        <v>213114917</v>
      </c>
      <c r="D388" s="78">
        <v>-32009132</v>
      </c>
      <c r="E388" s="770" t="s">
        <v>16</v>
      </c>
      <c r="F388" s="733">
        <f>SUM(F389)</f>
        <v>75876670</v>
      </c>
      <c r="G388" s="140">
        <f>G389</f>
        <v>32009132</v>
      </c>
    </row>
    <row r="389" spans="1:8" s="48" customFormat="1">
      <c r="A389" s="947"/>
      <c r="B389" s="768"/>
      <c r="C389" s="755"/>
      <c r="D389" s="78"/>
      <c r="E389" s="774" t="s">
        <v>17</v>
      </c>
      <c r="F389" s="733">
        <v>75876670</v>
      </c>
      <c r="G389" s="140">
        <v>32009132</v>
      </c>
    </row>
    <row r="390" spans="1:8" s="48" customFormat="1">
      <c r="A390" s="947"/>
      <c r="B390" s="768"/>
      <c r="C390" s="755"/>
      <c r="D390" s="78"/>
      <c r="E390" s="769" t="s">
        <v>3</v>
      </c>
      <c r="F390" s="733">
        <f>F391+F392</f>
        <v>57218091</v>
      </c>
      <c r="G390" s="140"/>
    </row>
    <row r="391" spans="1:8" s="48" customFormat="1">
      <c r="A391" s="947"/>
      <c r="B391" s="768"/>
      <c r="C391" s="755"/>
      <c r="D391" s="78"/>
      <c r="E391" s="771" t="s">
        <v>20</v>
      </c>
      <c r="F391" s="733">
        <v>21697828</v>
      </c>
      <c r="G391" s="140"/>
    </row>
    <row r="392" spans="1:8" s="48" customFormat="1">
      <c r="A392" s="947"/>
      <c r="B392" s="768"/>
      <c r="C392" s="755"/>
      <c r="D392" s="78"/>
      <c r="E392" s="188" t="s">
        <v>55</v>
      </c>
      <c r="F392" s="733">
        <f>F393</f>
        <v>35520263</v>
      </c>
      <c r="G392" s="140"/>
    </row>
    <row r="393" spans="1:8" s="48" customFormat="1" ht="27" thickBot="1">
      <c r="A393" s="947"/>
      <c r="B393" s="768"/>
      <c r="C393" s="755"/>
      <c r="D393" s="78"/>
      <c r="E393" s="186" t="s">
        <v>121</v>
      </c>
      <c r="F393" s="733">
        <v>35520263</v>
      </c>
      <c r="G393" s="140"/>
    </row>
    <row r="394" spans="1:8" s="48" customFormat="1" ht="73.5" customHeight="1" thickBot="1">
      <c r="A394" s="947"/>
      <c r="B394" s="3733" t="s">
        <v>273</v>
      </c>
      <c r="C394" s="3734"/>
      <c r="D394" s="3734"/>
      <c r="E394" s="3734"/>
      <c r="F394" s="3734"/>
      <c r="G394" s="3735"/>
    </row>
    <row r="395" spans="1:8" s="48" customFormat="1">
      <c r="A395" s="947"/>
      <c r="B395" s="992"/>
      <c r="C395" s="993"/>
      <c r="D395" s="76"/>
      <c r="E395" s="994"/>
      <c r="F395" s="347"/>
      <c r="G395" s="347"/>
    </row>
    <row r="396" spans="1:8" s="48" customFormat="1">
      <c r="A396" s="254"/>
      <c r="B396" s="254" t="s">
        <v>190</v>
      </c>
      <c r="C396" s="713"/>
      <c r="D396" s="713"/>
      <c r="E396" s="293"/>
      <c r="F396" s="714"/>
      <c r="G396" s="713"/>
    </row>
    <row r="397" spans="1:8" s="48" customFormat="1" ht="13.8" thickBot="1">
      <c r="A397" s="253"/>
      <c r="B397" s="293"/>
      <c r="C397" s="713"/>
      <c r="D397" s="713"/>
      <c r="E397" s="293"/>
      <c r="F397" s="714"/>
      <c r="G397" s="713"/>
    </row>
    <row r="398" spans="1:8" s="48" customFormat="1" ht="13.8">
      <c r="A398" s="252">
        <f>A369</f>
        <v>120</v>
      </c>
      <c r="B398" s="715" t="s">
        <v>29</v>
      </c>
      <c r="C398" s="716"/>
      <c r="D398" s="717"/>
      <c r="E398" s="715" t="s">
        <v>32</v>
      </c>
      <c r="F398" s="718"/>
      <c r="G398" s="719"/>
      <c r="H398" s="75" t="s">
        <v>33</v>
      </c>
    </row>
    <row r="399" spans="1:8" s="48" customFormat="1" ht="13.8">
      <c r="A399" s="252"/>
      <c r="B399" s="152" t="s">
        <v>82</v>
      </c>
      <c r="C399" s="741"/>
      <c r="D399" s="742"/>
      <c r="E399" s="152" t="s">
        <v>82</v>
      </c>
      <c r="F399" s="743"/>
      <c r="G399" s="721"/>
    </row>
    <row r="400" spans="1:8" s="48" customFormat="1" ht="26.4">
      <c r="A400" s="253"/>
      <c r="B400" s="744" t="s">
        <v>86</v>
      </c>
      <c r="C400" s="745"/>
      <c r="D400" s="746"/>
      <c r="E400" s="744" t="s">
        <v>86</v>
      </c>
      <c r="F400" s="745"/>
      <c r="G400" s="746"/>
    </row>
    <row r="401" spans="1:7" s="48" customFormat="1">
      <c r="A401" s="252"/>
      <c r="B401" s="434" t="s">
        <v>87</v>
      </c>
      <c r="C401" s="747"/>
      <c r="D401" s="141"/>
      <c r="E401" s="434" t="s">
        <v>87</v>
      </c>
      <c r="F401" s="748"/>
      <c r="G401" s="141"/>
    </row>
    <row r="402" spans="1:7" s="48" customFormat="1">
      <c r="A402" s="253"/>
      <c r="B402" s="336" t="s">
        <v>4</v>
      </c>
      <c r="C402" s="749">
        <f>C403</f>
        <v>213114917</v>
      </c>
      <c r="D402" s="749">
        <f>D403</f>
        <v>-32009132</v>
      </c>
      <c r="E402" s="336" t="s">
        <v>4</v>
      </c>
      <c r="F402" s="666">
        <f>F403+F404+F409</f>
        <v>235517775</v>
      </c>
      <c r="G402" s="194">
        <f>G403+G404+G409</f>
        <v>32009132</v>
      </c>
    </row>
    <row r="403" spans="1:7" s="48" customFormat="1">
      <c r="A403" s="253"/>
      <c r="B403" s="751" t="s">
        <v>10</v>
      </c>
      <c r="C403" s="755">
        <f>SUM(C404)</f>
        <v>213114917</v>
      </c>
      <c r="D403" s="755">
        <f>SUM(D404)</f>
        <v>-32009132</v>
      </c>
      <c r="E403" s="751" t="s">
        <v>65</v>
      </c>
      <c r="F403" s="690">
        <v>2730224</v>
      </c>
      <c r="G403" s="753"/>
    </row>
    <row r="404" spans="1:7" s="48" customFormat="1" ht="26.4">
      <c r="A404" s="253"/>
      <c r="B404" s="754" t="s">
        <v>11</v>
      </c>
      <c r="C404" s="755">
        <f>C406</f>
        <v>213114917</v>
      </c>
      <c r="D404" s="755">
        <f>D406</f>
        <v>-32009132</v>
      </c>
      <c r="E404" s="751" t="s">
        <v>7</v>
      </c>
      <c r="F404" s="690">
        <v>107993</v>
      </c>
      <c r="G404" s="753"/>
    </row>
    <row r="405" spans="1:7" s="48" customFormat="1">
      <c r="A405" s="253"/>
      <c r="B405" s="336" t="s">
        <v>28</v>
      </c>
      <c r="C405" s="749">
        <f>C406</f>
        <v>213114917</v>
      </c>
      <c r="D405" s="749">
        <f>D406</f>
        <v>-32009132</v>
      </c>
      <c r="E405" s="754" t="s">
        <v>8</v>
      </c>
      <c r="F405" s="690">
        <v>107993</v>
      </c>
      <c r="G405" s="753"/>
    </row>
    <row r="406" spans="1:7" s="48" customFormat="1">
      <c r="A406" s="253"/>
      <c r="B406" s="751" t="s">
        <v>2</v>
      </c>
      <c r="C406" s="755">
        <f>C407</f>
        <v>213114917</v>
      </c>
      <c r="D406" s="755">
        <f>D407</f>
        <v>-32009132</v>
      </c>
      <c r="E406" s="756" t="s">
        <v>9</v>
      </c>
      <c r="F406" s="690">
        <v>107993</v>
      </c>
      <c r="G406" s="753"/>
    </row>
    <row r="407" spans="1:7" s="48" customFormat="1" ht="26.4">
      <c r="A407" s="253"/>
      <c r="B407" s="754" t="s">
        <v>16</v>
      </c>
      <c r="C407" s="755">
        <f>SUM(C408)</f>
        <v>213114917</v>
      </c>
      <c r="D407" s="755">
        <f>SUM(D408)</f>
        <v>-32009132</v>
      </c>
      <c r="E407" s="757" t="s">
        <v>57</v>
      </c>
      <c r="F407" s="690">
        <v>107993</v>
      </c>
      <c r="G407" s="753"/>
    </row>
    <row r="408" spans="1:7" s="48" customFormat="1" ht="26.4">
      <c r="A408" s="253"/>
      <c r="B408" s="756" t="s">
        <v>17</v>
      </c>
      <c r="C408" s="755">
        <v>213114917</v>
      </c>
      <c r="D408" s="755">
        <v>-32009132</v>
      </c>
      <c r="E408" s="758" t="s">
        <v>126</v>
      </c>
      <c r="F408" s="690">
        <v>107993</v>
      </c>
      <c r="G408" s="753"/>
    </row>
    <row r="409" spans="1:7" s="48" customFormat="1">
      <c r="A409" s="253"/>
      <c r="B409" s="751"/>
      <c r="C409" s="755"/>
      <c r="D409" s="775"/>
      <c r="E409" s="189" t="s">
        <v>10</v>
      </c>
      <c r="F409" s="981">
        <f t="shared" ref="F409" si="24">F410+F411</f>
        <v>232679558</v>
      </c>
      <c r="G409" s="753">
        <f>G410</f>
        <v>32009132</v>
      </c>
    </row>
    <row r="410" spans="1:7" s="48" customFormat="1" ht="26.4">
      <c r="A410" s="253"/>
      <c r="B410" s="751"/>
      <c r="C410" s="755"/>
      <c r="D410" s="775"/>
      <c r="E410" s="188" t="s">
        <v>11</v>
      </c>
      <c r="F410" s="981">
        <v>165348093</v>
      </c>
      <c r="G410" s="753">
        <f>G412</f>
        <v>32009132</v>
      </c>
    </row>
    <row r="411" spans="1:7" s="48" customFormat="1" ht="26.4">
      <c r="A411" s="253"/>
      <c r="B411" s="751"/>
      <c r="C411" s="755"/>
      <c r="D411" s="775"/>
      <c r="E411" s="188" t="s">
        <v>60</v>
      </c>
      <c r="F411" s="981">
        <v>67331465</v>
      </c>
      <c r="G411" s="753"/>
    </row>
    <row r="412" spans="1:7" s="48" customFormat="1">
      <c r="A412" s="253"/>
      <c r="B412" s="751"/>
      <c r="C412" s="755"/>
      <c r="D412" s="775"/>
      <c r="E412" s="982" t="s">
        <v>28</v>
      </c>
      <c r="F412" s="750">
        <f>F413+F420</f>
        <v>235517775</v>
      </c>
      <c r="G412" s="337">
        <f>G413</f>
        <v>32009132</v>
      </c>
    </row>
    <row r="413" spans="1:7" s="48" customFormat="1">
      <c r="A413" s="253"/>
      <c r="B413" s="751"/>
      <c r="C413" s="755"/>
      <c r="D413" s="775"/>
      <c r="E413" s="751" t="s">
        <v>2</v>
      </c>
      <c r="F413" s="752">
        <f>F414+F418</f>
        <v>91480359</v>
      </c>
      <c r="G413" s="753">
        <f>G418</f>
        <v>32009132</v>
      </c>
    </row>
    <row r="414" spans="1:7" s="48" customFormat="1" ht="13.5" customHeight="1">
      <c r="A414" s="253"/>
      <c r="B414" s="751"/>
      <c r="C414" s="755"/>
      <c r="D414" s="775"/>
      <c r="E414" s="188" t="s">
        <v>12</v>
      </c>
      <c r="F414" s="752">
        <f>F415+F417</f>
        <v>1954767</v>
      </c>
      <c r="G414" s="753"/>
    </row>
    <row r="415" spans="1:7" s="48" customFormat="1" ht="13.5" customHeight="1">
      <c r="A415" s="253"/>
      <c r="B415" s="751"/>
      <c r="C415" s="755"/>
      <c r="D415" s="775"/>
      <c r="E415" s="186" t="s">
        <v>37</v>
      </c>
      <c r="F415" s="983">
        <v>461580</v>
      </c>
      <c r="G415" s="753"/>
    </row>
    <row r="416" spans="1:7" s="48" customFormat="1" ht="13.5" customHeight="1">
      <c r="A416" s="253"/>
      <c r="B416" s="751"/>
      <c r="C416" s="755"/>
      <c r="D416" s="775"/>
      <c r="E416" s="187" t="s">
        <v>35</v>
      </c>
      <c r="F416" s="752">
        <v>371971</v>
      </c>
      <c r="G416" s="753"/>
    </row>
    <row r="417" spans="1:8" s="48" customFormat="1">
      <c r="A417" s="253"/>
      <c r="B417" s="751"/>
      <c r="C417" s="755"/>
      <c r="D417" s="775"/>
      <c r="E417" s="186" t="s">
        <v>15</v>
      </c>
      <c r="F417" s="752">
        <v>1493187</v>
      </c>
      <c r="G417" s="753"/>
    </row>
    <row r="418" spans="1:8" s="48" customFormat="1">
      <c r="A418" s="253"/>
      <c r="B418" s="751"/>
      <c r="C418" s="755"/>
      <c r="D418" s="775"/>
      <c r="E418" s="188" t="s">
        <v>16</v>
      </c>
      <c r="F418" s="752">
        <f>F419</f>
        <v>89525592</v>
      </c>
      <c r="G418" s="753">
        <f>G419</f>
        <v>32009132</v>
      </c>
    </row>
    <row r="419" spans="1:8" s="48" customFormat="1">
      <c r="A419" s="253"/>
      <c r="B419" s="751"/>
      <c r="C419" s="755"/>
      <c r="D419" s="775"/>
      <c r="E419" s="186" t="s">
        <v>17</v>
      </c>
      <c r="F419" s="752">
        <v>89525592</v>
      </c>
      <c r="G419" s="140">
        <v>32009132</v>
      </c>
    </row>
    <row r="420" spans="1:8" s="48" customFormat="1">
      <c r="A420" s="253"/>
      <c r="B420" s="751"/>
      <c r="C420" s="755"/>
      <c r="D420" s="775"/>
      <c r="E420" s="189" t="s">
        <v>3</v>
      </c>
      <c r="F420" s="752">
        <f>F421+F422</f>
        <v>144037416</v>
      </c>
      <c r="G420" s="753"/>
    </row>
    <row r="421" spans="1:8" s="48" customFormat="1">
      <c r="A421" s="253"/>
      <c r="B421" s="751"/>
      <c r="C421" s="755"/>
      <c r="D421" s="775"/>
      <c r="E421" s="188" t="s">
        <v>20</v>
      </c>
      <c r="F421" s="752">
        <v>52324853</v>
      </c>
      <c r="G421" s="753"/>
    </row>
    <row r="422" spans="1:8" s="48" customFormat="1">
      <c r="A422" s="253"/>
      <c r="B422" s="751"/>
      <c r="C422" s="755"/>
      <c r="D422" s="775"/>
      <c r="E422" s="188" t="s">
        <v>55</v>
      </c>
      <c r="F422" s="752">
        <f>F423+F425</f>
        <v>91712563</v>
      </c>
      <c r="G422" s="753"/>
    </row>
    <row r="423" spans="1:8" s="48" customFormat="1" ht="26.4">
      <c r="A423" s="253"/>
      <c r="B423" s="751"/>
      <c r="C423" s="755"/>
      <c r="D423" s="775"/>
      <c r="E423" s="186" t="s">
        <v>56</v>
      </c>
      <c r="F423" s="752">
        <f>F424</f>
        <v>24381098</v>
      </c>
      <c r="G423" s="753"/>
    </row>
    <row r="424" spans="1:8" s="48" customFormat="1" ht="52.8">
      <c r="A424" s="253"/>
      <c r="B424" s="751"/>
      <c r="C424" s="755"/>
      <c r="D424" s="775"/>
      <c r="E424" s="187" t="s">
        <v>73</v>
      </c>
      <c r="F424" s="752">
        <v>24381098</v>
      </c>
      <c r="G424" s="753"/>
    </row>
    <row r="425" spans="1:8" s="48" customFormat="1" ht="27" thickBot="1">
      <c r="A425" s="253"/>
      <c r="B425" s="751"/>
      <c r="C425" s="755"/>
      <c r="D425" s="775"/>
      <c r="E425" s="186" t="s">
        <v>121</v>
      </c>
      <c r="F425" s="752">
        <v>67331465</v>
      </c>
      <c r="G425" s="753"/>
    </row>
    <row r="426" spans="1:8" s="48" customFormat="1" ht="55.5" customHeight="1" thickBot="1">
      <c r="A426" s="86"/>
      <c r="B426" s="3733" t="s">
        <v>274</v>
      </c>
      <c r="C426" s="3734"/>
      <c r="D426" s="3734"/>
      <c r="E426" s="3734"/>
      <c r="F426" s="3734"/>
      <c r="G426" s="3735"/>
    </row>
    <row r="427" spans="1:8" s="48" customFormat="1" ht="15" customHeight="1">
      <c r="A427" s="86"/>
      <c r="B427" s="292"/>
      <c r="C427" s="292"/>
      <c r="D427" s="292"/>
      <c r="E427" s="292"/>
      <c r="F427" s="292"/>
      <c r="G427" s="292"/>
    </row>
    <row r="428" spans="1:8" s="48" customFormat="1">
      <c r="A428" s="254"/>
      <c r="B428" s="254" t="s">
        <v>187</v>
      </c>
      <c r="C428" s="713"/>
      <c r="D428" s="713"/>
      <c r="E428" s="293"/>
      <c r="F428" s="713"/>
      <c r="G428" s="713"/>
    </row>
    <row r="429" spans="1:8" s="48" customFormat="1" ht="13.8" thickBot="1">
      <c r="A429" s="253"/>
      <c r="B429" s="293"/>
      <c r="C429" s="713"/>
      <c r="D429" s="713"/>
      <c r="E429" s="293"/>
      <c r="F429" s="714"/>
      <c r="G429" s="713"/>
    </row>
    <row r="430" spans="1:8" s="48" customFormat="1" ht="13.8">
      <c r="A430" s="1967">
        <f>A369+1</f>
        <v>121</v>
      </c>
      <c r="B430" s="715" t="s">
        <v>29</v>
      </c>
      <c r="C430" s="716"/>
      <c r="D430" s="717"/>
      <c r="E430" s="715" t="s">
        <v>32</v>
      </c>
      <c r="F430" s="718"/>
      <c r="G430" s="719"/>
      <c r="H430" s="75" t="s">
        <v>33</v>
      </c>
    </row>
    <row r="431" spans="1:8" s="48" customFormat="1">
      <c r="A431" s="253"/>
      <c r="B431" s="152" t="s">
        <v>22</v>
      </c>
      <c r="C431" s="720"/>
      <c r="D431" s="776"/>
      <c r="E431" s="152" t="s">
        <v>22</v>
      </c>
      <c r="F431" s="722"/>
      <c r="G431" s="721"/>
    </row>
    <row r="432" spans="1:8" s="48" customFormat="1" ht="52.8">
      <c r="A432" s="253"/>
      <c r="B432" s="562" t="s">
        <v>212</v>
      </c>
      <c r="C432" s="764"/>
      <c r="D432" s="777"/>
      <c r="E432" s="562" t="s">
        <v>219</v>
      </c>
      <c r="F432" s="765"/>
      <c r="G432" s="777"/>
    </row>
    <row r="433" spans="1:7" s="48" customFormat="1">
      <c r="A433" s="253"/>
      <c r="B433" s="766" t="s">
        <v>4</v>
      </c>
      <c r="C433" s="749">
        <f>SUM(C434)</f>
        <v>213114917</v>
      </c>
      <c r="D433" s="778">
        <f>SUM(D434)</f>
        <v>-2409760</v>
      </c>
      <c r="E433" s="110" t="s">
        <v>4</v>
      </c>
      <c r="F433" s="749">
        <f t="shared" ref="F433:G433" si="25">SUM(F434)</f>
        <v>0</v>
      </c>
      <c r="G433" s="779">
        <f t="shared" si="25"/>
        <v>2409760</v>
      </c>
    </row>
    <row r="434" spans="1:7" s="48" customFormat="1">
      <c r="A434" s="253"/>
      <c r="B434" s="768" t="s">
        <v>10</v>
      </c>
      <c r="C434" s="733">
        <f>SUM(C435)</f>
        <v>213114917</v>
      </c>
      <c r="D434" s="780">
        <f>SUM(D435)</f>
        <v>-2409760</v>
      </c>
      <c r="E434" s="769" t="s">
        <v>10</v>
      </c>
      <c r="F434" s="733">
        <f>SUM(F435)</f>
        <v>0</v>
      </c>
      <c r="G434" s="780">
        <f>SUM(G435)</f>
        <v>2409760</v>
      </c>
    </row>
    <row r="435" spans="1:7" s="48" customFormat="1" ht="26.4">
      <c r="A435" s="253"/>
      <c r="B435" s="770" t="s">
        <v>11</v>
      </c>
      <c r="C435" s="733">
        <f>C436</f>
        <v>213114917</v>
      </c>
      <c r="D435" s="780">
        <v>-2409760</v>
      </c>
      <c r="E435" s="771" t="s">
        <v>11</v>
      </c>
      <c r="F435" s="733"/>
      <c r="G435" s="780">
        <v>2409760</v>
      </c>
    </row>
    <row r="436" spans="1:7" s="48" customFormat="1">
      <c r="A436" s="253"/>
      <c r="B436" s="766" t="s">
        <v>28</v>
      </c>
      <c r="C436" s="731">
        <f t="shared" ref="C436:D438" si="26">SUM(C437)</f>
        <v>213114917</v>
      </c>
      <c r="D436" s="781">
        <f t="shared" si="26"/>
        <v>-2409760</v>
      </c>
      <c r="E436" s="110" t="s">
        <v>28</v>
      </c>
      <c r="F436" s="731">
        <f>SUM(F437)</f>
        <v>0</v>
      </c>
      <c r="G436" s="781">
        <f>SUM(G437)</f>
        <v>2409760</v>
      </c>
    </row>
    <row r="437" spans="1:7" s="48" customFormat="1">
      <c r="A437" s="253"/>
      <c r="B437" s="768" t="s">
        <v>2</v>
      </c>
      <c r="C437" s="740">
        <f t="shared" si="26"/>
        <v>213114917</v>
      </c>
      <c r="D437" s="782">
        <f t="shared" si="26"/>
        <v>-2409760</v>
      </c>
      <c r="E437" s="769" t="s">
        <v>3</v>
      </c>
      <c r="F437" s="733">
        <f>SUM(F438)</f>
        <v>0</v>
      </c>
      <c r="G437" s="780">
        <f>SUM(G438)</f>
        <v>2409760</v>
      </c>
    </row>
    <row r="438" spans="1:7" s="48" customFormat="1">
      <c r="A438" s="253"/>
      <c r="B438" s="770" t="s">
        <v>16</v>
      </c>
      <c r="C438" s="740">
        <f t="shared" si="26"/>
        <v>213114917</v>
      </c>
      <c r="D438" s="782">
        <f t="shared" si="26"/>
        <v>-2409760</v>
      </c>
      <c r="E438" s="771" t="s">
        <v>20</v>
      </c>
      <c r="F438" s="733"/>
      <c r="G438" s="780">
        <v>2409760</v>
      </c>
    </row>
    <row r="439" spans="1:7" s="48" customFormat="1">
      <c r="A439" s="253"/>
      <c r="B439" s="774" t="s">
        <v>17</v>
      </c>
      <c r="C439" s="740">
        <v>213114917</v>
      </c>
      <c r="D439" s="782">
        <v>-2409760</v>
      </c>
      <c r="E439" s="772"/>
      <c r="F439" s="733"/>
      <c r="G439" s="780"/>
    </row>
    <row r="440" spans="1:7" s="48" customFormat="1">
      <c r="A440" s="253"/>
      <c r="B440" s="152" t="s">
        <v>54</v>
      </c>
      <c r="C440" s="740"/>
      <c r="D440" s="782"/>
      <c r="E440" s="152" t="s">
        <v>54</v>
      </c>
      <c r="F440" s="738"/>
      <c r="G440" s="739"/>
    </row>
    <row r="441" spans="1:7" s="48" customFormat="1" ht="39.6">
      <c r="A441" s="253"/>
      <c r="B441" s="773" t="s">
        <v>94</v>
      </c>
      <c r="C441" s="740"/>
      <c r="D441" s="782"/>
      <c r="E441" s="434" t="s">
        <v>220</v>
      </c>
      <c r="F441" s="738"/>
      <c r="G441" s="739"/>
    </row>
    <row r="442" spans="1:7" s="48" customFormat="1">
      <c r="A442" s="253"/>
      <c r="B442" s="598" t="s">
        <v>87</v>
      </c>
      <c r="C442" s="740"/>
      <c r="D442" s="782"/>
      <c r="E442" s="434" t="s">
        <v>87</v>
      </c>
      <c r="F442" s="740"/>
      <c r="G442" s="465"/>
    </row>
    <row r="443" spans="1:7" s="48" customFormat="1">
      <c r="A443" s="253"/>
      <c r="B443" s="766" t="s">
        <v>4</v>
      </c>
      <c r="C443" s="749">
        <f>SUM(C444)</f>
        <v>213114917</v>
      </c>
      <c r="D443" s="778">
        <f>SUM(D444)</f>
        <v>-2409760</v>
      </c>
      <c r="E443" s="110" t="s">
        <v>4</v>
      </c>
      <c r="F443" s="749">
        <f t="shared" ref="F443:G443" si="27">SUM(F444)</f>
        <v>0</v>
      </c>
      <c r="G443" s="779">
        <f t="shared" si="27"/>
        <v>2409760</v>
      </c>
    </row>
    <row r="444" spans="1:7" s="48" customFormat="1">
      <c r="A444" s="253"/>
      <c r="B444" s="768" t="s">
        <v>10</v>
      </c>
      <c r="C444" s="733">
        <f>SUM(C445)</f>
        <v>213114917</v>
      </c>
      <c r="D444" s="780">
        <f>SUM(D445)</f>
        <v>-2409760</v>
      </c>
      <c r="E444" s="769" t="s">
        <v>10</v>
      </c>
      <c r="F444" s="733">
        <f>SUM(F445)</f>
        <v>0</v>
      </c>
      <c r="G444" s="780">
        <f>SUM(G445)</f>
        <v>2409760</v>
      </c>
    </row>
    <row r="445" spans="1:7" s="48" customFormat="1" ht="26.4">
      <c r="A445" s="253"/>
      <c r="B445" s="770" t="s">
        <v>11</v>
      </c>
      <c r="C445" s="733">
        <f>C446</f>
        <v>213114917</v>
      </c>
      <c r="D445" s="780">
        <v>-2409760</v>
      </c>
      <c r="E445" s="771" t="s">
        <v>11</v>
      </c>
      <c r="F445" s="733"/>
      <c r="G445" s="780">
        <v>2409760</v>
      </c>
    </row>
    <row r="446" spans="1:7" s="48" customFormat="1" ht="13.5" customHeight="1">
      <c r="A446" s="253"/>
      <c r="B446" s="766" t="s">
        <v>28</v>
      </c>
      <c r="C446" s="731">
        <f t="shared" ref="C446:D448" si="28">SUM(C447)</f>
        <v>213114917</v>
      </c>
      <c r="D446" s="781">
        <f t="shared" si="28"/>
        <v>-2409760</v>
      </c>
      <c r="E446" s="110" t="s">
        <v>28</v>
      </c>
      <c r="F446" s="731">
        <f>SUM(F447)</f>
        <v>0</v>
      </c>
      <c r="G446" s="781">
        <f>SUM(G447)</f>
        <v>2409760</v>
      </c>
    </row>
    <row r="447" spans="1:7" s="48" customFormat="1" ht="13.5" customHeight="1">
      <c r="A447" s="253"/>
      <c r="B447" s="768" t="s">
        <v>2</v>
      </c>
      <c r="C447" s="740">
        <f t="shared" si="28"/>
        <v>213114917</v>
      </c>
      <c r="D447" s="782">
        <f t="shared" si="28"/>
        <v>-2409760</v>
      </c>
      <c r="E447" s="769" t="s">
        <v>3</v>
      </c>
      <c r="F447" s="733">
        <f>SUM(F448)</f>
        <v>0</v>
      </c>
      <c r="G447" s="780">
        <f>SUM(G448)</f>
        <v>2409760</v>
      </c>
    </row>
    <row r="448" spans="1:7" s="48" customFormat="1">
      <c r="A448" s="253"/>
      <c r="B448" s="770" t="s">
        <v>16</v>
      </c>
      <c r="C448" s="740">
        <f t="shared" si="28"/>
        <v>213114917</v>
      </c>
      <c r="D448" s="782">
        <f t="shared" si="28"/>
        <v>-2409760</v>
      </c>
      <c r="E448" s="771" t="s">
        <v>20</v>
      </c>
      <c r="F448" s="733"/>
      <c r="G448" s="780">
        <v>2409760</v>
      </c>
    </row>
    <row r="449" spans="1:8" s="48" customFormat="1" ht="13.8" thickBot="1">
      <c r="A449" s="253"/>
      <c r="B449" s="774" t="s">
        <v>17</v>
      </c>
      <c r="C449" s="740">
        <v>213114917</v>
      </c>
      <c r="D449" s="782">
        <v>-2409760</v>
      </c>
      <c r="F449" s="733"/>
      <c r="G449" s="780"/>
    </row>
    <row r="450" spans="1:8" s="48" customFormat="1" ht="31.5" customHeight="1" thickBot="1">
      <c r="A450" s="86"/>
      <c r="B450" s="3733" t="s">
        <v>1024</v>
      </c>
      <c r="C450" s="3734"/>
      <c r="D450" s="3734"/>
      <c r="E450" s="3734"/>
      <c r="F450" s="3734"/>
      <c r="G450" s="3735"/>
    </row>
    <row r="451" spans="1:8" s="48" customFormat="1">
      <c r="A451" s="3810"/>
      <c r="B451" s="3810"/>
      <c r="C451" s="3810"/>
      <c r="D451" s="3810"/>
      <c r="E451" s="3810"/>
      <c r="F451" s="3810"/>
      <c r="G451" s="3810"/>
    </row>
    <row r="452" spans="1:8" s="48" customFormat="1">
      <c r="A452" s="254"/>
      <c r="B452" s="254" t="s">
        <v>190</v>
      </c>
      <c r="C452" s="713"/>
      <c r="D452" s="713"/>
      <c r="E452" s="293"/>
      <c r="F452" s="714"/>
      <c r="G452" s="713"/>
    </row>
    <row r="453" spans="1:8" s="48" customFormat="1" ht="13.8" thickBot="1">
      <c r="A453" s="253"/>
      <c r="B453" s="293"/>
      <c r="C453" s="713"/>
      <c r="D453" s="713"/>
      <c r="E453" s="293"/>
      <c r="F453" s="714"/>
      <c r="G453" s="713"/>
    </row>
    <row r="454" spans="1:8" s="48" customFormat="1" ht="13.8">
      <c r="A454" s="252">
        <f>A430</f>
        <v>121</v>
      </c>
      <c r="B454" s="715" t="s">
        <v>29</v>
      </c>
      <c r="C454" s="716"/>
      <c r="D454" s="717"/>
      <c r="E454" s="715" t="s">
        <v>32</v>
      </c>
      <c r="F454" s="718"/>
      <c r="G454" s="719"/>
      <c r="H454" s="75" t="s">
        <v>33</v>
      </c>
    </row>
    <row r="455" spans="1:8" s="48" customFormat="1" ht="13.8">
      <c r="A455" s="252"/>
      <c r="B455" s="152" t="s">
        <v>82</v>
      </c>
      <c r="C455" s="741"/>
      <c r="D455" s="742"/>
      <c r="E455" s="152" t="s">
        <v>82</v>
      </c>
      <c r="F455" s="743"/>
      <c r="G455" s="721"/>
    </row>
    <row r="456" spans="1:8" s="48" customFormat="1" ht="26.4">
      <c r="A456" s="253"/>
      <c r="B456" s="744" t="s">
        <v>86</v>
      </c>
      <c r="C456" s="745"/>
      <c r="D456" s="746"/>
      <c r="E456" s="744" t="s">
        <v>86</v>
      </c>
      <c r="F456" s="745"/>
      <c r="G456" s="746"/>
    </row>
    <row r="457" spans="1:8" s="48" customFormat="1">
      <c r="A457" s="252"/>
      <c r="B457" s="434" t="s">
        <v>87</v>
      </c>
      <c r="C457" s="747"/>
      <c r="D457" s="141"/>
      <c r="E457" s="434" t="s">
        <v>87</v>
      </c>
      <c r="F457" s="748"/>
      <c r="G457" s="141"/>
    </row>
    <row r="458" spans="1:8" s="48" customFormat="1">
      <c r="A458" s="253"/>
      <c r="B458" s="336" t="s">
        <v>4</v>
      </c>
      <c r="C458" s="749">
        <f>SUM(C459)</f>
        <v>213114917</v>
      </c>
      <c r="D458" s="749">
        <f>SUM(D459)</f>
        <v>-2409760</v>
      </c>
      <c r="E458" s="336" t="s">
        <v>4</v>
      </c>
      <c r="F458" s="750">
        <f>F459+F460+F465</f>
        <v>235517775</v>
      </c>
      <c r="G458" s="337">
        <f>G465</f>
        <v>2409760</v>
      </c>
    </row>
    <row r="459" spans="1:8" s="48" customFormat="1">
      <c r="A459" s="253"/>
      <c r="B459" s="571" t="s">
        <v>10</v>
      </c>
      <c r="C459" s="755">
        <f>SUM(C460)</f>
        <v>213114917</v>
      </c>
      <c r="D459" s="755">
        <f>SUM(D460)</f>
        <v>-2409760</v>
      </c>
      <c r="E459" s="751" t="s">
        <v>65</v>
      </c>
      <c r="F459" s="995">
        <v>2730224</v>
      </c>
      <c r="G459" s="753">
        <f>SUM(G460:G460)</f>
        <v>0</v>
      </c>
    </row>
    <row r="460" spans="1:8" s="48" customFormat="1" ht="26.4">
      <c r="A460" s="253"/>
      <c r="B460" s="573" t="s">
        <v>11</v>
      </c>
      <c r="C460" s="755">
        <f>C461</f>
        <v>213114917</v>
      </c>
      <c r="D460" s="755">
        <v>-2409760</v>
      </c>
      <c r="E460" s="751" t="s">
        <v>7</v>
      </c>
      <c r="F460" s="981">
        <f>F461</f>
        <v>107993</v>
      </c>
      <c r="G460" s="753"/>
    </row>
    <row r="461" spans="1:8" s="48" customFormat="1">
      <c r="A461" s="253"/>
      <c r="B461" s="336" t="s">
        <v>28</v>
      </c>
      <c r="C461" s="760">
        <f>C462</f>
        <v>213114917</v>
      </c>
      <c r="D461" s="760">
        <f>D462</f>
        <v>-2409760</v>
      </c>
      <c r="E461" s="573" t="s">
        <v>8</v>
      </c>
      <c r="F461" s="981">
        <f t="shared" ref="F461" si="29">F462</f>
        <v>107993</v>
      </c>
      <c r="G461" s="337"/>
    </row>
    <row r="462" spans="1:8" s="48" customFormat="1">
      <c r="A462" s="253"/>
      <c r="B462" s="751" t="s">
        <v>2</v>
      </c>
      <c r="C462" s="740">
        <f>C463</f>
        <v>213114917</v>
      </c>
      <c r="D462" s="740">
        <f>D463</f>
        <v>-2409760</v>
      </c>
      <c r="E462" s="574" t="s">
        <v>9</v>
      </c>
      <c r="F462" s="981">
        <v>107993</v>
      </c>
      <c r="G462" s="753"/>
    </row>
    <row r="463" spans="1:8" s="48" customFormat="1" ht="26.4">
      <c r="A463" s="253"/>
      <c r="B463" s="573" t="s">
        <v>16</v>
      </c>
      <c r="C463" s="740">
        <f>C464</f>
        <v>213114917</v>
      </c>
      <c r="D463" s="740">
        <f>D464</f>
        <v>-2409760</v>
      </c>
      <c r="E463" s="575" t="s">
        <v>57</v>
      </c>
      <c r="F463" s="752">
        <f>F464</f>
        <v>107993</v>
      </c>
      <c r="G463" s="753"/>
    </row>
    <row r="464" spans="1:8" s="48" customFormat="1" ht="26.4">
      <c r="A464" s="253"/>
      <c r="B464" s="574" t="s">
        <v>17</v>
      </c>
      <c r="C464" s="740">
        <v>213114917</v>
      </c>
      <c r="D464" s="740">
        <v>-2409760</v>
      </c>
      <c r="E464" s="996" t="s">
        <v>126</v>
      </c>
      <c r="F464" s="545">
        <v>107993</v>
      </c>
      <c r="G464" s="753"/>
    </row>
    <row r="465" spans="1:7" s="48" customFormat="1">
      <c r="A465" s="253"/>
      <c r="B465" s="573"/>
      <c r="C465" s="740"/>
      <c r="D465" s="740"/>
      <c r="E465" s="571" t="s">
        <v>10</v>
      </c>
      <c r="F465" s="752">
        <f>F466+F467</f>
        <v>232679558</v>
      </c>
      <c r="G465" s="753">
        <f>G466</f>
        <v>2409760</v>
      </c>
    </row>
    <row r="466" spans="1:7" s="48" customFormat="1" ht="26.4">
      <c r="A466" s="253"/>
      <c r="B466" s="573"/>
      <c r="C466" s="740"/>
      <c r="D466" s="740"/>
      <c r="E466" s="573" t="s">
        <v>11</v>
      </c>
      <c r="F466" s="981">
        <v>165348093</v>
      </c>
      <c r="G466" s="753">
        <v>2409760</v>
      </c>
    </row>
    <row r="467" spans="1:7" s="48" customFormat="1" ht="26.4">
      <c r="A467" s="253"/>
      <c r="B467" s="573"/>
      <c r="C467" s="740"/>
      <c r="D467" s="740"/>
      <c r="E467" s="573" t="s">
        <v>60</v>
      </c>
      <c r="F467" s="981">
        <v>67331465</v>
      </c>
      <c r="G467" s="753"/>
    </row>
    <row r="468" spans="1:7" s="48" customFormat="1">
      <c r="A468" s="253"/>
      <c r="B468" s="573"/>
      <c r="C468" s="740"/>
      <c r="D468" s="740"/>
      <c r="E468" s="997" t="s">
        <v>28</v>
      </c>
      <c r="F468" s="750">
        <f>F469+F476</f>
        <v>235517775</v>
      </c>
      <c r="G468" s="337">
        <f>G476</f>
        <v>2409760</v>
      </c>
    </row>
    <row r="469" spans="1:7" s="48" customFormat="1">
      <c r="A469" s="253"/>
      <c r="B469" s="573"/>
      <c r="C469" s="740"/>
      <c r="D469" s="740"/>
      <c r="E469" s="751" t="s">
        <v>2</v>
      </c>
      <c r="F469" s="752">
        <f>F470+F474</f>
        <v>91480359</v>
      </c>
      <c r="G469" s="753"/>
    </row>
    <row r="470" spans="1:7" s="48" customFormat="1">
      <c r="A470" s="253"/>
      <c r="B470" s="573"/>
      <c r="C470" s="740"/>
      <c r="D470" s="740"/>
      <c r="E470" s="573" t="s">
        <v>12</v>
      </c>
      <c r="F470" s="752">
        <f>F471+F473</f>
        <v>1954767</v>
      </c>
      <c r="G470" s="753"/>
    </row>
    <row r="471" spans="1:7" s="48" customFormat="1">
      <c r="A471" s="253"/>
      <c r="B471" s="573"/>
      <c r="C471" s="740"/>
      <c r="D471" s="740"/>
      <c r="E471" s="574" t="s">
        <v>37</v>
      </c>
      <c r="F471" s="983">
        <v>461580</v>
      </c>
      <c r="G471" s="753"/>
    </row>
    <row r="472" spans="1:7" s="48" customFormat="1">
      <c r="A472" s="253"/>
      <c r="B472" s="573"/>
      <c r="C472" s="740"/>
      <c r="D472" s="740"/>
      <c r="E472" s="575" t="s">
        <v>35</v>
      </c>
      <c r="F472" s="752">
        <v>371971</v>
      </c>
      <c r="G472" s="753"/>
    </row>
    <row r="473" spans="1:7" s="48" customFormat="1">
      <c r="A473" s="253"/>
      <c r="B473" s="573"/>
      <c r="C473" s="740"/>
      <c r="D473" s="740"/>
      <c r="E473" s="574" t="s">
        <v>15</v>
      </c>
      <c r="F473" s="752">
        <v>1493187</v>
      </c>
      <c r="G473" s="753"/>
    </row>
    <row r="474" spans="1:7" s="48" customFormat="1">
      <c r="A474" s="253"/>
      <c r="B474" s="573"/>
      <c r="C474" s="740"/>
      <c r="D474" s="740"/>
      <c r="E474" s="573" t="s">
        <v>16</v>
      </c>
      <c r="F474" s="752">
        <f>F475</f>
        <v>89525592</v>
      </c>
      <c r="G474" s="753"/>
    </row>
    <row r="475" spans="1:7" s="48" customFormat="1">
      <c r="A475" s="253"/>
      <c r="B475" s="573"/>
      <c r="C475" s="740"/>
      <c r="D475" s="740"/>
      <c r="E475" s="574" t="s">
        <v>17</v>
      </c>
      <c r="F475" s="752">
        <v>89525592</v>
      </c>
      <c r="G475" s="753"/>
    </row>
    <row r="476" spans="1:7" s="48" customFormat="1">
      <c r="A476" s="253"/>
      <c r="B476" s="573"/>
      <c r="C476" s="740"/>
      <c r="D476" s="740"/>
      <c r="E476" s="571" t="s">
        <v>3</v>
      </c>
      <c r="F476" s="752">
        <f>F477+F478</f>
        <v>144037416</v>
      </c>
      <c r="G476" s="753">
        <f>G477</f>
        <v>2409760</v>
      </c>
    </row>
    <row r="477" spans="1:7" s="48" customFormat="1">
      <c r="A477" s="253"/>
      <c r="B477" s="573"/>
      <c r="C477" s="740"/>
      <c r="D477" s="740"/>
      <c r="E477" s="573" t="s">
        <v>20</v>
      </c>
      <c r="F477" s="752">
        <v>52324853</v>
      </c>
      <c r="G477" s="753">
        <v>2409760</v>
      </c>
    </row>
    <row r="478" spans="1:7" s="48" customFormat="1">
      <c r="A478" s="253"/>
      <c r="B478" s="573"/>
      <c r="C478" s="740"/>
      <c r="D478" s="740"/>
      <c r="E478" s="573" t="s">
        <v>55</v>
      </c>
      <c r="F478" s="752">
        <f>F479+F481</f>
        <v>91712563</v>
      </c>
      <c r="G478" s="753"/>
    </row>
    <row r="479" spans="1:7" s="48" customFormat="1" ht="26.4">
      <c r="A479" s="253"/>
      <c r="B479" s="573"/>
      <c r="C479" s="740"/>
      <c r="D479" s="740"/>
      <c r="E479" s="574" t="s">
        <v>56</v>
      </c>
      <c r="F479" s="752">
        <f>F480</f>
        <v>24381098</v>
      </c>
      <c r="G479" s="753"/>
    </row>
    <row r="480" spans="1:7" s="48" customFormat="1" ht="52.8">
      <c r="A480" s="253"/>
      <c r="B480" s="573"/>
      <c r="C480" s="740"/>
      <c r="D480" s="740"/>
      <c r="E480" s="575" t="s">
        <v>73</v>
      </c>
      <c r="F480" s="752">
        <v>24381098</v>
      </c>
      <c r="G480" s="753"/>
    </row>
    <row r="481" spans="1:7" s="48" customFormat="1" ht="27" thickBot="1">
      <c r="A481" s="253"/>
      <c r="B481" s="573"/>
      <c r="C481" s="740"/>
      <c r="D481" s="740"/>
      <c r="E481" s="574" t="s">
        <v>121</v>
      </c>
      <c r="F481" s="752">
        <v>67331465</v>
      </c>
      <c r="G481" s="753"/>
    </row>
    <row r="482" spans="1:7" s="48" customFormat="1" ht="45" customHeight="1" thickBot="1">
      <c r="A482" s="86"/>
      <c r="B482" s="3733" t="s">
        <v>275</v>
      </c>
      <c r="C482" s="3734"/>
      <c r="D482" s="3734"/>
      <c r="E482" s="3734"/>
      <c r="F482" s="3734"/>
      <c r="G482" s="3735"/>
    </row>
    <row r="483" spans="1:7" s="48" customFormat="1">
      <c r="A483" s="153"/>
      <c r="B483" s="18"/>
      <c r="C483" s="763"/>
      <c r="D483" s="763"/>
      <c r="E483" s="7"/>
      <c r="F483" s="763"/>
      <c r="G483" s="763"/>
    </row>
  </sheetData>
  <mergeCells count="22">
    <mergeCell ref="A273:G273"/>
    <mergeCell ref="H1:H2"/>
    <mergeCell ref="C1:C2"/>
    <mergeCell ref="D1:D2"/>
    <mergeCell ref="F1:F2"/>
    <mergeCell ref="G1:G2"/>
    <mergeCell ref="B426:G426"/>
    <mergeCell ref="B450:G450"/>
    <mergeCell ref="A451:G451"/>
    <mergeCell ref="B482:G482"/>
    <mergeCell ref="B37:G37"/>
    <mergeCell ref="B127:G127"/>
    <mergeCell ref="B146:G146"/>
    <mergeCell ref="B394:G394"/>
    <mergeCell ref="B304:G304"/>
    <mergeCell ref="B333:G333"/>
    <mergeCell ref="A334:G334"/>
    <mergeCell ref="B365:G365"/>
    <mergeCell ref="B182:G182"/>
    <mergeCell ref="B201:G201"/>
    <mergeCell ref="B237:G237"/>
    <mergeCell ref="B272:G272"/>
  </mergeCells>
  <pageMargins left="0.37" right="0.15748031496062992" top="0.51181102362204722" bottom="0.51181102362204722" header="0.19685039370078741" footer="0.31496062992125984"/>
  <pageSetup paperSize="9" scale="75" orientation="landscape" r:id="rId1"/>
  <headerFooter alignWithMargins="0">
    <oddFooter>&amp;L&amp;"Arial,Slīpraksts"&amp;8&amp;F&amp;C&amp;P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123"/>
  <sheetViews>
    <sheetView zoomScale="70" zoomScaleNormal="70" workbookViewId="0"/>
  </sheetViews>
  <sheetFormatPr defaultColWidth="9.109375" defaultRowHeight="13.2"/>
  <cols>
    <col min="1" max="1" width="6.33203125" style="66" customWidth="1"/>
    <col min="2" max="2" width="53" style="39" customWidth="1"/>
    <col min="3" max="3" width="16" style="39" customWidth="1"/>
    <col min="4" max="4" width="14.88671875" style="39" customWidth="1"/>
    <col min="5" max="5" width="47.44140625" style="39" customWidth="1"/>
    <col min="6" max="6" width="14" style="39" customWidth="1"/>
    <col min="7" max="7" width="14.33203125" style="39" customWidth="1"/>
    <col min="8" max="8" width="18.88671875" style="9" customWidth="1"/>
    <col min="9" max="9" width="9.88671875" style="179" bestFit="1" customWidth="1"/>
    <col min="10" max="16384" width="9.109375" style="179"/>
  </cols>
  <sheetData>
    <row r="1" spans="1:8" s="178" customFormat="1" ht="15.6" customHeight="1">
      <c r="A1" s="74"/>
      <c r="B1" s="46"/>
      <c r="C1" s="3696" t="s">
        <v>91</v>
      </c>
      <c r="D1" s="3696" t="s">
        <v>30</v>
      </c>
      <c r="E1" s="69"/>
      <c r="F1" s="3696" t="s">
        <v>91</v>
      </c>
      <c r="G1" s="3696" t="s">
        <v>30</v>
      </c>
      <c r="H1" s="3837" t="s">
        <v>42</v>
      </c>
    </row>
    <row r="2" spans="1:8" s="178" customFormat="1" ht="19.95" customHeight="1" thickBot="1">
      <c r="A2" s="74"/>
      <c r="B2" s="47"/>
      <c r="C2" s="3697"/>
      <c r="D2" s="3697"/>
      <c r="E2" s="70"/>
      <c r="F2" s="3697"/>
      <c r="G2" s="3697"/>
      <c r="H2" s="3838"/>
    </row>
    <row r="3" spans="1:8" s="41" customFormat="1">
      <c r="A3" s="63"/>
      <c r="B3" s="42"/>
      <c r="C3" s="62"/>
      <c r="D3" s="64"/>
      <c r="E3" s="42"/>
      <c r="F3" s="36"/>
      <c r="G3" s="64"/>
      <c r="H3" s="15"/>
    </row>
    <row r="4" spans="1:8" s="41" customFormat="1">
      <c r="A4" s="63"/>
      <c r="B4" s="167" t="s">
        <v>39</v>
      </c>
      <c r="C4" s="3593"/>
      <c r="D4" s="64"/>
      <c r="E4" s="42"/>
      <c r="F4" s="36"/>
      <c r="G4" s="64"/>
      <c r="H4" s="15"/>
    </row>
    <row r="5" spans="1:8" s="6" customFormat="1">
      <c r="A5" s="95"/>
      <c r="B5" s="21" t="s">
        <v>45</v>
      </c>
      <c r="C5" s="19"/>
      <c r="D5" s="37"/>
      <c r="E5" s="72" t="s">
        <v>46</v>
      </c>
      <c r="F5" s="8"/>
      <c r="G5" s="8"/>
      <c r="H5" s="314"/>
    </row>
    <row r="6" spans="1:8" s="77" customFormat="1">
      <c r="B6" s="5" t="s">
        <v>48</v>
      </c>
      <c r="C6" s="112"/>
      <c r="D6" s="85"/>
      <c r="E6" s="5" t="s">
        <v>48</v>
      </c>
      <c r="F6" s="112"/>
      <c r="G6" s="89"/>
      <c r="H6" s="99"/>
    </row>
    <row r="7" spans="1:8" s="77" customFormat="1">
      <c r="B7" s="271" t="s">
        <v>99</v>
      </c>
      <c r="C7" s="2065">
        <v>-138444259</v>
      </c>
      <c r="D7" s="85">
        <f>D24+D139+D256+D343+D419</f>
        <v>-15961426</v>
      </c>
      <c r="E7" s="271" t="s">
        <v>99</v>
      </c>
      <c r="F7" s="2065">
        <v>-138444259</v>
      </c>
      <c r="G7" s="85">
        <f>D24+D139+D256+D343+D419</f>
        <v>-15961426</v>
      </c>
      <c r="H7" s="99"/>
    </row>
    <row r="8" spans="1:8" s="77" customFormat="1">
      <c r="B8" s="271" t="s">
        <v>100</v>
      </c>
      <c r="C8" s="2065">
        <v>406158063</v>
      </c>
      <c r="D8" s="85">
        <f>D74+D191+D308</f>
        <v>-42912849</v>
      </c>
      <c r="E8" s="271" t="s">
        <v>100</v>
      </c>
      <c r="F8" s="2065">
        <v>406158063</v>
      </c>
      <c r="G8" s="85">
        <f>D74+D191+D308</f>
        <v>-42912849</v>
      </c>
      <c r="H8" s="99"/>
    </row>
    <row r="9" spans="1:8" s="77" customFormat="1">
      <c r="B9" s="271" t="s">
        <v>261</v>
      </c>
      <c r="C9" s="2065">
        <v>-239013812</v>
      </c>
      <c r="D9" s="85">
        <f>D104+D221</f>
        <v>-33322911</v>
      </c>
      <c r="E9" s="271" t="s">
        <v>261</v>
      </c>
      <c r="F9" s="2065">
        <v>-239013812</v>
      </c>
      <c r="G9" s="85">
        <f>D104+D221</f>
        <v>-33322911</v>
      </c>
      <c r="H9" s="99"/>
    </row>
    <row r="10" spans="1:8">
      <c r="B10" s="22" t="s">
        <v>41</v>
      </c>
      <c r="C10" s="2067"/>
      <c r="E10" s="22" t="s">
        <v>41</v>
      </c>
      <c r="F10" s="2067"/>
    </row>
    <row r="11" spans="1:8">
      <c r="B11" s="271" t="s">
        <v>99</v>
      </c>
      <c r="C11" s="2068">
        <v>35571795</v>
      </c>
      <c r="D11" s="45">
        <f>D700</f>
        <v>-3701</v>
      </c>
      <c r="E11" s="271" t="s">
        <v>99</v>
      </c>
      <c r="F11" s="2068">
        <v>35571795</v>
      </c>
      <c r="G11" s="45">
        <f>D700</f>
        <v>-3701</v>
      </c>
    </row>
    <row r="12" spans="1:8">
      <c r="B12" s="271" t="s">
        <v>100</v>
      </c>
      <c r="C12" s="2068">
        <v>35571795</v>
      </c>
      <c r="D12" s="45">
        <f>D760</f>
        <v>-11105</v>
      </c>
      <c r="E12" s="271" t="s">
        <v>100</v>
      </c>
      <c r="F12" s="2068">
        <v>35571795</v>
      </c>
      <c r="G12" s="45">
        <f>D760</f>
        <v>-11105</v>
      </c>
    </row>
    <row r="13" spans="1:8">
      <c r="B13" s="271" t="s">
        <v>261</v>
      </c>
      <c r="C13" s="2068">
        <v>35571795</v>
      </c>
      <c r="D13" s="45">
        <f>D790</f>
        <v>-11105</v>
      </c>
      <c r="E13" s="271" t="s">
        <v>261</v>
      </c>
      <c r="F13" s="2068">
        <v>35571795</v>
      </c>
      <c r="G13" s="45">
        <f>D790</f>
        <v>-11105</v>
      </c>
    </row>
    <row r="14" spans="1:8" ht="39.6">
      <c r="B14" s="22" t="s">
        <v>102</v>
      </c>
      <c r="C14" s="2067"/>
      <c r="E14" s="22" t="s">
        <v>102</v>
      </c>
      <c r="F14" s="2067"/>
    </row>
    <row r="15" spans="1:8">
      <c r="B15" s="271" t="s">
        <v>99</v>
      </c>
      <c r="C15" s="2068">
        <v>213114917</v>
      </c>
      <c r="D15" s="45">
        <f>D826</f>
        <v>-531922</v>
      </c>
      <c r="E15" s="271" t="s">
        <v>99</v>
      </c>
      <c r="F15" s="2068">
        <v>213114917</v>
      </c>
      <c r="G15" s="45">
        <f>D826</f>
        <v>-531922</v>
      </c>
    </row>
    <row r="16" spans="1:8">
      <c r="B16" s="271" t="s">
        <v>100</v>
      </c>
      <c r="C16" s="2068">
        <v>504313802</v>
      </c>
      <c r="E16" s="271" t="s">
        <v>100</v>
      </c>
      <c r="F16" s="2068">
        <v>504313802</v>
      </c>
    </row>
    <row r="17" spans="1:9">
      <c r="B17" s="271" t="s">
        <v>261</v>
      </c>
      <c r="C17" s="2068">
        <v>976244767</v>
      </c>
      <c r="E17" s="271" t="s">
        <v>261</v>
      </c>
      <c r="F17" s="2068">
        <v>976244767</v>
      </c>
    </row>
    <row r="18" spans="1:9">
      <c r="B18" s="271"/>
      <c r="C18" s="2070"/>
    </row>
    <row r="19" spans="1:9">
      <c r="B19" s="271"/>
      <c r="C19" s="2070"/>
    </row>
    <row r="20" spans="1:9" s="77" customFormat="1" ht="17.25" customHeight="1">
      <c r="B20" s="128" t="s">
        <v>187</v>
      </c>
      <c r="C20" s="118"/>
      <c r="D20" s="118"/>
      <c r="E20" s="118"/>
      <c r="F20" s="118"/>
      <c r="G20" s="118"/>
      <c r="H20" s="99"/>
    </row>
    <row r="21" spans="1:9" s="77" customFormat="1" ht="17.25" customHeight="1" thickBot="1">
      <c r="B21" s="128"/>
      <c r="C21" s="118"/>
      <c r="D21" s="118"/>
      <c r="E21" s="118"/>
      <c r="F21" s="118"/>
      <c r="G21" s="118"/>
      <c r="H21" s="99"/>
    </row>
    <row r="22" spans="1:9" s="82" customFormat="1" ht="15.75" customHeight="1">
      <c r="A22" s="1967">
        <f>'17'!A430+1</f>
        <v>122</v>
      </c>
      <c r="B22" s="2120"/>
      <c r="C22" s="90"/>
      <c r="D22" s="285"/>
      <c r="E22" s="2832" t="s">
        <v>898</v>
      </c>
      <c r="F22" s="91"/>
      <c r="G22" s="1067"/>
      <c r="H22" s="99" t="s">
        <v>1003</v>
      </c>
      <c r="I22" s="2833"/>
    </row>
    <row r="23" spans="1:9" s="82" customFormat="1" ht="15.75" customHeight="1">
      <c r="B23" s="88" t="s">
        <v>62</v>
      </c>
      <c r="C23" s="642"/>
      <c r="D23" s="103"/>
      <c r="E23" s="1061" t="s">
        <v>22</v>
      </c>
      <c r="F23" s="2834"/>
      <c r="G23" s="643"/>
      <c r="H23" s="3310" t="s">
        <v>1001</v>
      </c>
    </row>
    <row r="24" spans="1:9" s="82" customFormat="1" ht="13.8">
      <c r="B24" s="560" t="s">
        <v>48</v>
      </c>
      <c r="C24" s="2071">
        <v>-138444259</v>
      </c>
      <c r="D24" s="601">
        <f>D19-G25</f>
        <v>-628464</v>
      </c>
      <c r="E24" s="2837" t="s">
        <v>899</v>
      </c>
      <c r="F24" s="2838"/>
      <c r="G24" s="925"/>
      <c r="H24" s="3310">
        <f>A137</f>
        <v>123</v>
      </c>
    </row>
    <row r="25" spans="1:9" s="82" customFormat="1">
      <c r="B25" s="1172"/>
      <c r="C25" s="625"/>
      <c r="D25" s="78"/>
      <c r="E25" s="2840" t="s">
        <v>4</v>
      </c>
      <c r="F25" s="624">
        <v>25683776</v>
      </c>
      <c r="G25" s="79">
        <f>G26</f>
        <v>628464</v>
      </c>
      <c r="H25" s="3310">
        <f>A254</f>
        <v>124</v>
      </c>
    </row>
    <row r="26" spans="1:9" s="82" customFormat="1">
      <c r="B26" s="1172"/>
      <c r="C26" s="625"/>
      <c r="D26" s="78"/>
      <c r="E26" s="2841" t="s">
        <v>10</v>
      </c>
      <c r="F26" s="626">
        <v>25683776</v>
      </c>
      <c r="G26" s="2314">
        <f>G27</f>
        <v>628464</v>
      </c>
      <c r="H26" s="3310">
        <f>'18_sb'!A12</f>
        <v>133</v>
      </c>
    </row>
    <row r="27" spans="1:9" s="82" customFormat="1" ht="26.4">
      <c r="B27" s="402"/>
      <c r="C27" s="2842"/>
      <c r="D27" s="2314"/>
      <c r="E27" s="297" t="s">
        <v>11</v>
      </c>
      <c r="F27" s="626">
        <v>25683776</v>
      </c>
      <c r="G27" s="2314">
        <v>628464</v>
      </c>
      <c r="H27" s="99">
        <f>'18_sb'!A138</f>
        <v>134</v>
      </c>
    </row>
    <row r="28" spans="1:9" s="82" customFormat="1">
      <c r="B28" s="400"/>
      <c r="C28" s="623"/>
      <c r="D28" s="2839"/>
      <c r="E28" s="2843" t="s">
        <v>28</v>
      </c>
      <c r="F28" s="624">
        <v>25683776</v>
      </c>
      <c r="G28" s="2839">
        <f>G29</f>
        <v>628464</v>
      </c>
      <c r="H28" s="99" t="s">
        <v>1000</v>
      </c>
    </row>
    <row r="29" spans="1:9" s="82" customFormat="1">
      <c r="B29" s="401"/>
      <c r="C29" s="625"/>
      <c r="D29" s="2314"/>
      <c r="E29" s="2841" t="s">
        <v>2</v>
      </c>
      <c r="F29" s="626">
        <v>25683776</v>
      </c>
      <c r="G29" s="2314">
        <f>G30</f>
        <v>628464</v>
      </c>
      <c r="H29" s="99"/>
    </row>
    <row r="30" spans="1:9" s="82" customFormat="1">
      <c r="B30" s="402"/>
      <c r="C30" s="625"/>
      <c r="D30" s="2314"/>
      <c r="E30" s="2844" t="s">
        <v>19</v>
      </c>
      <c r="F30" s="626">
        <v>25683776</v>
      </c>
      <c r="G30" s="2314">
        <f>G31</f>
        <v>628464</v>
      </c>
      <c r="H30" s="99"/>
    </row>
    <row r="31" spans="1:9" s="82" customFormat="1">
      <c r="B31" s="403"/>
      <c r="C31" s="625"/>
      <c r="D31" s="2314"/>
      <c r="E31" s="2845" t="s">
        <v>84</v>
      </c>
      <c r="F31" s="626">
        <v>25683776</v>
      </c>
      <c r="G31" s="2314">
        <f>G32</f>
        <v>628464</v>
      </c>
      <c r="H31" s="99"/>
    </row>
    <row r="32" spans="1:9" s="82" customFormat="1" ht="25.5" customHeight="1" thickBot="1">
      <c r="B32" s="404"/>
      <c r="C32" s="625"/>
      <c r="D32" s="2314"/>
      <c r="E32" s="2846" t="s">
        <v>97</v>
      </c>
      <c r="F32" s="626">
        <v>25683776</v>
      </c>
      <c r="G32" s="2314">
        <v>628464</v>
      </c>
      <c r="H32" s="99"/>
    </row>
    <row r="33" spans="1:8" s="82" customFormat="1" ht="148.19999999999999" customHeight="1" thickBot="1">
      <c r="B33" s="3826" t="s">
        <v>900</v>
      </c>
      <c r="C33" s="3827"/>
      <c r="D33" s="3827"/>
      <c r="E33" s="3827"/>
      <c r="F33" s="3827"/>
      <c r="G33" s="3828"/>
      <c r="H33" s="99"/>
    </row>
    <row r="34" spans="1:8" s="81" customFormat="1">
      <c r="A34" s="260"/>
      <c r="B34" s="260"/>
      <c r="C34" s="260"/>
      <c r="D34" s="260"/>
      <c r="E34" s="260"/>
      <c r="F34" s="260"/>
      <c r="G34" s="260"/>
      <c r="H34" s="99"/>
    </row>
    <row r="35" spans="1:8" s="77" customFormat="1" ht="17.25" customHeight="1">
      <c r="A35" s="89"/>
      <c r="B35" s="343" t="s">
        <v>901</v>
      </c>
      <c r="C35" s="118"/>
      <c r="D35" s="118"/>
      <c r="E35" s="118"/>
      <c r="F35" s="118"/>
      <c r="G35" s="118"/>
      <c r="H35" s="99"/>
    </row>
    <row r="36" spans="1:8" s="77" customFormat="1" ht="17.25" customHeight="1" thickBot="1">
      <c r="A36" s="89"/>
      <c r="B36" s="343"/>
      <c r="C36" s="118"/>
      <c r="D36" s="118"/>
      <c r="E36" s="118"/>
      <c r="F36" s="118"/>
      <c r="G36" s="118"/>
      <c r="H36" s="99"/>
    </row>
    <row r="37" spans="1:8" s="82" customFormat="1" ht="13.8">
      <c r="A37" s="120">
        <f>A22</f>
        <v>122</v>
      </c>
      <c r="B37" s="2120"/>
      <c r="C37" s="90"/>
      <c r="D37" s="921"/>
      <c r="E37" s="2847" t="s">
        <v>898</v>
      </c>
      <c r="F37" s="91"/>
      <c r="G37" s="285"/>
      <c r="H37" s="99" t="s">
        <v>1003</v>
      </c>
    </row>
    <row r="38" spans="1:8" s="82" customFormat="1">
      <c r="B38" s="88" t="s">
        <v>62</v>
      </c>
      <c r="C38" s="642"/>
      <c r="D38" s="103"/>
      <c r="E38" s="88" t="s">
        <v>82</v>
      </c>
      <c r="F38" s="2834"/>
      <c r="G38" s="103"/>
      <c r="H38" s="3310" t="s">
        <v>1001</v>
      </c>
    </row>
    <row r="39" spans="1:8" s="82" customFormat="1">
      <c r="B39" s="291"/>
      <c r="C39" s="642"/>
      <c r="D39" s="3140"/>
      <c r="E39" s="276" t="s">
        <v>83</v>
      </c>
      <c r="F39" s="2834"/>
      <c r="G39" s="103"/>
      <c r="H39" s="3310">
        <f>A137</f>
        <v>123</v>
      </c>
    </row>
    <row r="40" spans="1:8" s="82" customFormat="1">
      <c r="B40" s="302" t="s">
        <v>87</v>
      </c>
      <c r="C40" s="625"/>
      <c r="D40" s="78"/>
      <c r="E40" s="302" t="s">
        <v>87</v>
      </c>
      <c r="F40" s="2834"/>
      <c r="G40" s="103"/>
      <c r="H40" s="3310">
        <f>A254</f>
        <v>124</v>
      </c>
    </row>
    <row r="41" spans="1:8" s="82" customFormat="1">
      <c r="B41" s="560" t="s">
        <v>48</v>
      </c>
      <c r="C41" s="2071">
        <v>-138444259</v>
      </c>
      <c r="D41" s="601">
        <f>-G53</f>
        <v>-628464</v>
      </c>
      <c r="E41" s="142" t="s">
        <v>4</v>
      </c>
      <c r="F41" s="623">
        <f>F42+F43+F51</f>
        <v>477346566</v>
      </c>
      <c r="G41" s="2839">
        <f>G51</f>
        <v>628464</v>
      </c>
      <c r="H41" s="3310">
        <f>'18_sb'!A12</f>
        <v>133</v>
      </c>
    </row>
    <row r="42" spans="1:8" s="82" customFormat="1" ht="26.4">
      <c r="B42" s="1172"/>
      <c r="C42" s="625"/>
      <c r="D42" s="78"/>
      <c r="E42" s="2848" t="s">
        <v>36</v>
      </c>
      <c r="F42" s="625">
        <v>9349673</v>
      </c>
      <c r="G42" s="2839"/>
      <c r="H42" s="99">
        <f>'18_sb'!A138</f>
        <v>134</v>
      </c>
    </row>
    <row r="43" spans="1:8" s="82" customFormat="1">
      <c r="B43" s="401"/>
      <c r="C43" s="625"/>
      <c r="D43" s="931"/>
      <c r="E43" s="2848" t="s">
        <v>7</v>
      </c>
      <c r="F43" s="625">
        <f>F44+F48</f>
        <v>118987</v>
      </c>
      <c r="G43" s="2839"/>
      <c r="H43" s="99" t="s">
        <v>1000</v>
      </c>
    </row>
    <row r="44" spans="1:8" s="82" customFormat="1">
      <c r="B44" s="401"/>
      <c r="C44" s="625"/>
      <c r="D44" s="931"/>
      <c r="E44" s="2849" t="s">
        <v>8</v>
      </c>
      <c r="F44" s="625">
        <f>F45</f>
        <v>110643</v>
      </c>
      <c r="G44" s="2839"/>
      <c r="H44" s="99"/>
    </row>
    <row r="45" spans="1:8" s="82" customFormat="1">
      <c r="B45" s="401"/>
      <c r="C45" s="625"/>
      <c r="D45" s="931"/>
      <c r="E45" s="2850" t="s">
        <v>9</v>
      </c>
      <c r="F45" s="625">
        <f>F46</f>
        <v>110643</v>
      </c>
      <c r="G45" s="2839"/>
      <c r="H45" s="99"/>
    </row>
    <row r="46" spans="1:8" s="82" customFormat="1" ht="26.4">
      <c r="B46" s="401"/>
      <c r="C46" s="625"/>
      <c r="D46" s="931"/>
      <c r="E46" s="2851" t="s">
        <v>57</v>
      </c>
      <c r="F46" s="625">
        <f>F47</f>
        <v>110643</v>
      </c>
      <c r="G46" s="2839"/>
      <c r="H46" s="99"/>
    </row>
    <row r="47" spans="1:8" s="82" customFormat="1" ht="39.6">
      <c r="B47" s="401"/>
      <c r="C47" s="625"/>
      <c r="D47" s="931"/>
      <c r="E47" s="2852" t="s">
        <v>96</v>
      </c>
      <c r="F47" s="625">
        <v>110643</v>
      </c>
      <c r="G47" s="2839"/>
      <c r="H47" s="99"/>
    </row>
    <row r="48" spans="1:8" s="82" customFormat="1" ht="39.6">
      <c r="B48" s="401"/>
      <c r="C48" s="625"/>
      <c r="D48" s="931"/>
      <c r="E48" s="2849" t="s">
        <v>192</v>
      </c>
      <c r="F48" s="625">
        <f>F49</f>
        <v>8344</v>
      </c>
      <c r="G48" s="2839"/>
      <c r="H48" s="99"/>
    </row>
    <row r="49" spans="2:8" s="82" customFormat="1" ht="52.8">
      <c r="B49" s="401"/>
      <c r="C49" s="625"/>
      <c r="D49" s="931"/>
      <c r="E49" s="2851" t="s">
        <v>72</v>
      </c>
      <c r="F49" s="625">
        <f>F50</f>
        <v>8344</v>
      </c>
      <c r="G49" s="2839"/>
      <c r="H49" s="99"/>
    </row>
    <row r="50" spans="2:8" s="82" customFormat="1" ht="66">
      <c r="B50" s="401"/>
      <c r="C50" s="625"/>
      <c r="D50" s="931"/>
      <c r="E50" s="2852" t="s">
        <v>692</v>
      </c>
      <c r="F50" s="625">
        <v>8344</v>
      </c>
      <c r="G50" s="2839"/>
      <c r="H50" s="99"/>
    </row>
    <row r="51" spans="2:8" s="82" customFormat="1">
      <c r="B51" s="401"/>
      <c r="C51" s="625"/>
      <c r="D51" s="931"/>
      <c r="E51" s="245" t="s">
        <v>10</v>
      </c>
      <c r="F51" s="625">
        <f>F52</f>
        <v>467877906</v>
      </c>
      <c r="G51" s="2314">
        <f>G52</f>
        <v>628464</v>
      </c>
      <c r="H51" s="99"/>
    </row>
    <row r="52" spans="2:8" s="82" customFormat="1" ht="26.4">
      <c r="B52" s="401"/>
      <c r="C52" s="625"/>
      <c r="D52" s="931"/>
      <c r="E52" s="247" t="s">
        <v>11</v>
      </c>
      <c r="F52" s="625">
        <v>467877906</v>
      </c>
      <c r="G52" s="2314">
        <v>628464</v>
      </c>
      <c r="H52" s="99"/>
    </row>
    <row r="53" spans="2:8" s="82" customFormat="1">
      <c r="B53" s="401"/>
      <c r="C53" s="625"/>
      <c r="D53" s="931"/>
      <c r="E53" s="142" t="s">
        <v>28</v>
      </c>
      <c r="F53" s="623">
        <f>F54+F71</f>
        <v>477346566</v>
      </c>
      <c r="G53" s="2839">
        <f>G54</f>
        <v>628464</v>
      </c>
      <c r="H53" s="99"/>
    </row>
    <row r="54" spans="2:8" s="82" customFormat="1">
      <c r="B54" s="401"/>
      <c r="C54" s="625"/>
      <c r="D54" s="931"/>
      <c r="E54" s="245" t="s">
        <v>2</v>
      </c>
      <c r="F54" s="625">
        <f>F55+F62+F64+F59</f>
        <v>476202183</v>
      </c>
      <c r="G54" s="2314">
        <f>G64</f>
        <v>628464</v>
      </c>
      <c r="H54" s="99"/>
    </row>
    <row r="55" spans="2:8" s="82" customFormat="1">
      <c r="B55" s="401"/>
      <c r="C55" s="625"/>
      <c r="D55" s="931"/>
      <c r="E55" s="247" t="s">
        <v>12</v>
      </c>
      <c r="F55" s="625">
        <f>F56+F58</f>
        <v>53778308</v>
      </c>
      <c r="G55" s="2839"/>
      <c r="H55" s="99"/>
    </row>
    <row r="56" spans="2:8" s="82" customFormat="1">
      <c r="B56" s="401"/>
      <c r="C56" s="625"/>
      <c r="D56" s="931"/>
      <c r="E56" s="2853" t="s">
        <v>37</v>
      </c>
      <c r="F56" s="625">
        <v>37881517</v>
      </c>
      <c r="G56" s="2839"/>
      <c r="H56" s="99"/>
    </row>
    <row r="57" spans="2:8" s="82" customFormat="1">
      <c r="B57" s="401"/>
      <c r="C57" s="625"/>
      <c r="D57" s="931"/>
      <c r="E57" s="2854" t="s">
        <v>35</v>
      </c>
      <c r="F57" s="625">
        <v>30094344</v>
      </c>
      <c r="G57" s="2839"/>
      <c r="H57" s="99"/>
    </row>
    <row r="58" spans="2:8" s="82" customFormat="1">
      <c r="B58" s="401"/>
      <c r="C58" s="625"/>
      <c r="D58" s="931"/>
      <c r="E58" s="2853" t="s">
        <v>15</v>
      </c>
      <c r="F58" s="625">
        <v>15896791</v>
      </c>
      <c r="G58" s="2839"/>
      <c r="H58" s="99"/>
    </row>
    <row r="59" spans="2:8" s="82" customFormat="1">
      <c r="B59" s="401"/>
      <c r="C59" s="625"/>
      <c r="D59" s="931"/>
      <c r="E59" s="2849" t="s">
        <v>16</v>
      </c>
      <c r="F59" s="625">
        <f>F60+F61</f>
        <v>207247028</v>
      </c>
      <c r="G59" s="2839"/>
      <c r="H59" s="99"/>
    </row>
    <row r="60" spans="2:8" s="82" customFormat="1">
      <c r="B60" s="401"/>
      <c r="C60" s="625"/>
      <c r="D60" s="931"/>
      <c r="E60" s="2850" t="s">
        <v>17</v>
      </c>
      <c r="F60" s="625">
        <v>13395321</v>
      </c>
      <c r="G60" s="2839"/>
      <c r="H60" s="99"/>
    </row>
    <row r="61" spans="2:8" s="82" customFormat="1">
      <c r="B61" s="401"/>
      <c r="C61" s="625"/>
      <c r="D61" s="931"/>
      <c r="E61" s="2850" t="s">
        <v>93</v>
      </c>
      <c r="F61" s="625">
        <v>193851707</v>
      </c>
      <c r="G61" s="2839"/>
      <c r="H61" s="99"/>
    </row>
    <row r="62" spans="2:8" s="82" customFormat="1" ht="26.4">
      <c r="B62" s="401"/>
      <c r="C62" s="625"/>
      <c r="D62" s="931"/>
      <c r="E62" s="2849" t="s">
        <v>49</v>
      </c>
      <c r="F62" s="625">
        <f>F63</f>
        <v>130523</v>
      </c>
      <c r="G62" s="2839"/>
      <c r="H62" s="99"/>
    </row>
    <row r="63" spans="2:8" s="82" customFormat="1">
      <c r="B63" s="401"/>
      <c r="C63" s="625"/>
      <c r="D63" s="931"/>
      <c r="E63" s="2850" t="s">
        <v>38</v>
      </c>
      <c r="F63" s="625">
        <v>130523</v>
      </c>
      <c r="G63" s="2839"/>
      <c r="H63" s="99"/>
    </row>
    <row r="64" spans="2:8" s="82" customFormat="1">
      <c r="B64" s="401"/>
      <c r="C64" s="625"/>
      <c r="D64" s="931"/>
      <c r="E64" s="2849" t="s">
        <v>19</v>
      </c>
      <c r="F64" s="625">
        <f>F65+F67+F69</f>
        <v>215046324</v>
      </c>
      <c r="G64" s="2314">
        <f>G65</f>
        <v>628464</v>
      </c>
      <c r="H64" s="99"/>
    </row>
    <row r="65" spans="2:8" s="82" customFormat="1">
      <c r="B65" s="401"/>
      <c r="C65" s="625"/>
      <c r="D65" s="931"/>
      <c r="E65" s="2850" t="s">
        <v>84</v>
      </c>
      <c r="F65" s="625">
        <f>F66</f>
        <v>207957179</v>
      </c>
      <c r="G65" s="2314">
        <f>G66</f>
        <v>628464</v>
      </c>
      <c r="H65" s="99"/>
    </row>
    <row r="66" spans="2:8" s="82" customFormat="1" ht="39.6">
      <c r="B66" s="401"/>
      <c r="C66" s="625"/>
      <c r="D66" s="931"/>
      <c r="E66" s="2851" t="s">
        <v>97</v>
      </c>
      <c r="F66" s="625">
        <v>207957179</v>
      </c>
      <c r="G66" s="2314">
        <v>628464</v>
      </c>
      <c r="H66" s="99"/>
    </row>
    <row r="67" spans="2:8" s="82" customFormat="1" ht="26.4">
      <c r="B67" s="401"/>
      <c r="C67" s="625"/>
      <c r="D67" s="931"/>
      <c r="E67" s="2850" t="s">
        <v>51</v>
      </c>
      <c r="F67" s="625">
        <f>F68</f>
        <v>5881451</v>
      </c>
      <c r="G67" s="2839"/>
      <c r="H67" s="99"/>
    </row>
    <row r="68" spans="2:8" s="82" customFormat="1" ht="26.4">
      <c r="B68" s="401"/>
      <c r="C68" s="625"/>
      <c r="D68" s="931"/>
      <c r="E68" s="2851" t="s">
        <v>52</v>
      </c>
      <c r="F68" s="625">
        <v>5881451</v>
      </c>
      <c r="G68" s="2839"/>
      <c r="H68" s="99"/>
    </row>
    <row r="69" spans="2:8" s="82" customFormat="1" ht="26.4">
      <c r="B69" s="401"/>
      <c r="C69" s="625"/>
      <c r="D69" s="931"/>
      <c r="E69" s="2850" t="s">
        <v>50</v>
      </c>
      <c r="F69" s="625">
        <f>F70</f>
        <v>1207694</v>
      </c>
      <c r="G69" s="2839"/>
      <c r="H69" s="99"/>
    </row>
    <row r="70" spans="2:8" s="82" customFormat="1" ht="26.4">
      <c r="B70" s="401"/>
      <c r="C70" s="625"/>
      <c r="D70" s="931"/>
      <c r="E70" s="2851" t="s">
        <v>92</v>
      </c>
      <c r="F70" s="625">
        <v>1207694</v>
      </c>
      <c r="G70" s="2839"/>
      <c r="H70" s="99"/>
    </row>
    <row r="71" spans="2:8" s="82" customFormat="1">
      <c r="B71" s="401"/>
      <c r="C71" s="625"/>
      <c r="D71" s="931"/>
      <c r="E71" s="2848" t="s">
        <v>3</v>
      </c>
      <c r="F71" s="625">
        <f>F72</f>
        <v>1144383</v>
      </c>
      <c r="G71" s="2839"/>
      <c r="H71" s="99"/>
    </row>
    <row r="72" spans="2:8" s="82" customFormat="1">
      <c r="B72" s="401"/>
      <c r="C72" s="625"/>
      <c r="D72" s="931"/>
      <c r="E72" s="2849" t="s">
        <v>20</v>
      </c>
      <c r="F72" s="625">
        <v>1144383</v>
      </c>
      <c r="G72" s="2839"/>
      <c r="H72" s="99"/>
    </row>
    <row r="73" spans="2:8" s="82" customFormat="1">
      <c r="B73" s="302" t="s">
        <v>88</v>
      </c>
      <c r="C73" s="625"/>
      <c r="D73" s="78"/>
      <c r="E73" s="302" t="s">
        <v>88</v>
      </c>
      <c r="F73" s="2834"/>
      <c r="G73" s="103"/>
      <c r="H73" s="99"/>
    </row>
    <row r="74" spans="2:8" s="82" customFormat="1">
      <c r="B74" s="560" t="s">
        <v>48</v>
      </c>
      <c r="C74" s="2071">
        <v>406158063</v>
      </c>
      <c r="D74" s="601">
        <f>-G83</f>
        <v>-2629772</v>
      </c>
      <c r="E74" s="142" t="s">
        <v>4</v>
      </c>
      <c r="F74" s="623">
        <f>F75+F76+F81</f>
        <v>510326249</v>
      </c>
      <c r="G74" s="2839">
        <f>G81</f>
        <v>2629772</v>
      </c>
      <c r="H74" s="99"/>
    </row>
    <row r="75" spans="2:8" s="82" customFormat="1" ht="26.4">
      <c r="B75" s="270"/>
      <c r="C75" s="623"/>
      <c r="D75" s="3261"/>
      <c r="E75" s="2848" t="s">
        <v>36</v>
      </c>
      <c r="F75" s="625">
        <v>9349673</v>
      </c>
      <c r="G75" s="2839"/>
      <c r="H75" s="99"/>
    </row>
    <row r="76" spans="2:8" s="82" customFormat="1">
      <c r="B76" s="401"/>
      <c r="C76" s="625"/>
      <c r="D76" s="931"/>
      <c r="E76" s="2848" t="s">
        <v>7</v>
      </c>
      <c r="F76" s="625">
        <f>F77</f>
        <v>110643</v>
      </c>
      <c r="G76" s="2839"/>
      <c r="H76" s="99"/>
    </row>
    <row r="77" spans="2:8" s="82" customFormat="1">
      <c r="B77" s="401"/>
      <c r="C77" s="625"/>
      <c r="D77" s="931"/>
      <c r="E77" s="2849" t="s">
        <v>8</v>
      </c>
      <c r="F77" s="625">
        <f>F78</f>
        <v>110643</v>
      </c>
      <c r="G77" s="2839"/>
      <c r="H77" s="99"/>
    </row>
    <row r="78" spans="2:8" s="82" customFormat="1">
      <c r="B78" s="401"/>
      <c r="C78" s="625"/>
      <c r="D78" s="931"/>
      <c r="E78" s="2850" t="s">
        <v>9</v>
      </c>
      <c r="F78" s="625">
        <f>F79</f>
        <v>110643</v>
      </c>
      <c r="G78" s="2839"/>
      <c r="H78" s="99"/>
    </row>
    <row r="79" spans="2:8" s="82" customFormat="1" ht="26.4">
      <c r="B79" s="401"/>
      <c r="C79" s="625"/>
      <c r="D79" s="931"/>
      <c r="E79" s="2851" t="s">
        <v>57</v>
      </c>
      <c r="F79" s="625">
        <f>F80</f>
        <v>110643</v>
      </c>
      <c r="G79" s="2839"/>
      <c r="H79" s="99"/>
    </row>
    <row r="80" spans="2:8" s="82" customFormat="1" ht="39.6">
      <c r="B80" s="401"/>
      <c r="C80" s="625"/>
      <c r="D80" s="931"/>
      <c r="E80" s="2852" t="s">
        <v>96</v>
      </c>
      <c r="F80" s="625">
        <v>110643</v>
      </c>
      <c r="G80" s="2839"/>
      <c r="H80" s="99"/>
    </row>
    <row r="81" spans="2:8" s="82" customFormat="1">
      <c r="B81" s="401"/>
      <c r="C81" s="625"/>
      <c r="D81" s="931"/>
      <c r="E81" s="245" t="s">
        <v>10</v>
      </c>
      <c r="F81" s="625">
        <f>F82</f>
        <v>500865933</v>
      </c>
      <c r="G81" s="2314">
        <f>G82</f>
        <v>2629772</v>
      </c>
      <c r="H81" s="99"/>
    </row>
    <row r="82" spans="2:8" s="82" customFormat="1" ht="26.4">
      <c r="B82" s="401"/>
      <c r="C82" s="625"/>
      <c r="D82" s="931"/>
      <c r="E82" s="247" t="s">
        <v>11</v>
      </c>
      <c r="F82" s="625">
        <v>500865933</v>
      </c>
      <c r="G82" s="2314">
        <v>2629772</v>
      </c>
      <c r="H82" s="99"/>
    </row>
    <row r="83" spans="2:8" s="82" customFormat="1">
      <c r="B83" s="401"/>
      <c r="C83" s="625"/>
      <c r="D83" s="931"/>
      <c r="E83" s="142" t="s">
        <v>28</v>
      </c>
      <c r="F83" s="623">
        <f>F84+F101</f>
        <v>510326249</v>
      </c>
      <c r="G83" s="2839">
        <f>G84</f>
        <v>2629772</v>
      </c>
      <c r="H83" s="99"/>
    </row>
    <row r="84" spans="2:8" s="82" customFormat="1">
      <c r="B84" s="401"/>
      <c r="C84" s="625"/>
      <c r="D84" s="931"/>
      <c r="E84" s="245" t="s">
        <v>2</v>
      </c>
      <c r="F84" s="625">
        <f>F85+F92+F94+F89</f>
        <v>509230946</v>
      </c>
      <c r="G84" s="2314">
        <f>G94</f>
        <v>2629772</v>
      </c>
      <c r="H84" s="99"/>
    </row>
    <row r="85" spans="2:8" s="82" customFormat="1">
      <c r="B85" s="401"/>
      <c r="C85" s="625"/>
      <c r="D85" s="931"/>
      <c r="E85" s="247" t="s">
        <v>12</v>
      </c>
      <c r="F85" s="625">
        <f>F86+F88</f>
        <v>53507809</v>
      </c>
      <c r="G85" s="2839"/>
      <c r="H85" s="99"/>
    </row>
    <row r="86" spans="2:8" s="82" customFormat="1">
      <c r="B86" s="401"/>
      <c r="C86" s="625"/>
      <c r="D86" s="931"/>
      <c r="E86" s="2853" t="s">
        <v>37</v>
      </c>
      <c r="F86" s="625">
        <v>37703301</v>
      </c>
      <c r="G86" s="2839"/>
      <c r="H86" s="99"/>
    </row>
    <row r="87" spans="2:8" s="82" customFormat="1">
      <c r="B87" s="401"/>
      <c r="C87" s="625"/>
      <c r="D87" s="931"/>
      <c r="E87" s="2854" t="s">
        <v>35</v>
      </c>
      <c r="F87" s="625">
        <v>29936687</v>
      </c>
      <c r="G87" s="2839"/>
      <c r="H87" s="99"/>
    </row>
    <row r="88" spans="2:8" s="82" customFormat="1">
      <c r="B88" s="401"/>
      <c r="C88" s="625"/>
      <c r="D88" s="931"/>
      <c r="E88" s="2853" t="s">
        <v>15</v>
      </c>
      <c r="F88" s="625">
        <v>15804508</v>
      </c>
      <c r="G88" s="2839"/>
      <c r="H88" s="99"/>
    </row>
    <row r="89" spans="2:8" s="82" customFormat="1">
      <c r="B89" s="401"/>
      <c r="C89" s="625"/>
      <c r="D89" s="931"/>
      <c r="E89" s="2849" t="s">
        <v>16</v>
      </c>
      <c r="F89" s="625">
        <f>F90+F91</f>
        <v>245993589</v>
      </c>
      <c r="G89" s="2839"/>
      <c r="H89" s="99"/>
    </row>
    <row r="90" spans="2:8" s="82" customFormat="1">
      <c r="B90" s="401"/>
      <c r="C90" s="625"/>
      <c r="D90" s="931"/>
      <c r="E90" s="2850" t="s">
        <v>17</v>
      </c>
      <c r="F90" s="625">
        <v>10389379</v>
      </c>
      <c r="G90" s="2839"/>
      <c r="H90" s="99"/>
    </row>
    <row r="91" spans="2:8" s="82" customFormat="1">
      <c r="B91" s="401"/>
      <c r="C91" s="625"/>
      <c r="D91" s="931"/>
      <c r="E91" s="2850" t="s">
        <v>93</v>
      </c>
      <c r="F91" s="625">
        <v>235604210</v>
      </c>
      <c r="G91" s="2839"/>
      <c r="H91" s="99"/>
    </row>
    <row r="92" spans="2:8" s="82" customFormat="1" ht="26.4">
      <c r="B92" s="401"/>
      <c r="C92" s="625"/>
      <c r="D92" s="931"/>
      <c r="E92" s="2849" t="s">
        <v>49</v>
      </c>
      <c r="F92" s="625">
        <f>F93</f>
        <v>130523</v>
      </c>
      <c r="G92" s="2839"/>
      <c r="H92" s="99"/>
    </row>
    <row r="93" spans="2:8" s="82" customFormat="1">
      <c r="B93" s="401"/>
      <c r="C93" s="625"/>
      <c r="D93" s="931"/>
      <c r="E93" s="2850" t="s">
        <v>38</v>
      </c>
      <c r="F93" s="625">
        <v>130523</v>
      </c>
      <c r="G93" s="2839"/>
      <c r="H93" s="99"/>
    </row>
    <row r="94" spans="2:8" s="82" customFormat="1">
      <c r="B94" s="401"/>
      <c r="C94" s="625"/>
      <c r="D94" s="931"/>
      <c r="E94" s="2849" t="s">
        <v>19</v>
      </c>
      <c r="F94" s="625">
        <f>F95+F97+F99</f>
        <v>209599025</v>
      </c>
      <c r="G94" s="2314">
        <f>G95</f>
        <v>2629772</v>
      </c>
      <c r="H94" s="99"/>
    </row>
    <row r="95" spans="2:8" s="82" customFormat="1">
      <c r="B95" s="401"/>
      <c r="C95" s="625"/>
      <c r="D95" s="931"/>
      <c r="E95" s="2850" t="s">
        <v>84</v>
      </c>
      <c r="F95" s="625">
        <f>F96</f>
        <v>200688341</v>
      </c>
      <c r="G95" s="2314">
        <f>G96</f>
        <v>2629772</v>
      </c>
      <c r="H95" s="99"/>
    </row>
    <row r="96" spans="2:8" s="82" customFormat="1" ht="39.6">
      <c r="B96" s="401"/>
      <c r="C96" s="625"/>
      <c r="D96" s="931"/>
      <c r="E96" s="2851" t="s">
        <v>97</v>
      </c>
      <c r="F96" s="625">
        <v>200688341</v>
      </c>
      <c r="G96" s="2314">
        <v>2629772</v>
      </c>
      <c r="H96" s="99"/>
    </row>
    <row r="97" spans="2:8" s="82" customFormat="1" ht="26.4">
      <c r="B97" s="401"/>
      <c r="C97" s="625"/>
      <c r="D97" s="931"/>
      <c r="E97" s="2850" t="s">
        <v>51</v>
      </c>
      <c r="F97" s="625">
        <f>F98</f>
        <v>7702990</v>
      </c>
      <c r="G97" s="2314"/>
      <c r="H97" s="99"/>
    </row>
    <row r="98" spans="2:8" s="82" customFormat="1" ht="26.4">
      <c r="B98" s="401"/>
      <c r="C98" s="625"/>
      <c r="D98" s="931"/>
      <c r="E98" s="2851" t="s">
        <v>52</v>
      </c>
      <c r="F98" s="625">
        <v>7702990</v>
      </c>
      <c r="G98" s="2314"/>
      <c r="H98" s="99"/>
    </row>
    <row r="99" spans="2:8" s="82" customFormat="1" ht="26.4">
      <c r="B99" s="401"/>
      <c r="C99" s="625"/>
      <c r="D99" s="931"/>
      <c r="E99" s="2850" t="s">
        <v>50</v>
      </c>
      <c r="F99" s="625">
        <f>F100</f>
        <v>1207694</v>
      </c>
      <c r="G99" s="2314"/>
      <c r="H99" s="99"/>
    </row>
    <row r="100" spans="2:8" s="82" customFormat="1" ht="26.4">
      <c r="B100" s="401"/>
      <c r="C100" s="625"/>
      <c r="D100" s="931"/>
      <c r="E100" s="2851" t="s">
        <v>92</v>
      </c>
      <c r="F100" s="625">
        <v>1207694</v>
      </c>
      <c r="G100" s="2314"/>
      <c r="H100" s="99"/>
    </row>
    <row r="101" spans="2:8" s="82" customFormat="1">
      <c r="B101" s="401"/>
      <c r="C101" s="625"/>
      <c r="D101" s="931"/>
      <c r="E101" s="2848" t="s">
        <v>3</v>
      </c>
      <c r="F101" s="625">
        <f>F102</f>
        <v>1095303</v>
      </c>
      <c r="G101" s="2314"/>
      <c r="H101" s="99"/>
    </row>
    <row r="102" spans="2:8" s="82" customFormat="1">
      <c r="B102" s="401"/>
      <c r="C102" s="625"/>
      <c r="D102" s="931"/>
      <c r="E102" s="2849" t="s">
        <v>20</v>
      </c>
      <c r="F102" s="625">
        <v>1095303</v>
      </c>
      <c r="G102" s="2314"/>
      <c r="H102" s="99"/>
    </row>
    <row r="103" spans="2:8" s="82" customFormat="1">
      <c r="B103" s="302" t="s">
        <v>189</v>
      </c>
      <c r="C103" s="625"/>
      <c r="D103" s="78"/>
      <c r="E103" s="302" t="s">
        <v>189</v>
      </c>
      <c r="F103" s="2834"/>
      <c r="G103" s="103"/>
      <c r="H103" s="99"/>
    </row>
    <row r="104" spans="2:8" s="82" customFormat="1">
      <c r="B104" s="560" t="s">
        <v>48</v>
      </c>
      <c r="C104" s="2071">
        <v>-239013812</v>
      </c>
      <c r="D104" s="601">
        <f>-G113</f>
        <v>-4216782</v>
      </c>
      <c r="E104" s="142" t="s">
        <v>4</v>
      </c>
      <c r="F104" s="623">
        <f>F105+F106+F111</f>
        <v>510435457</v>
      </c>
      <c r="G104" s="2839">
        <f>G111</f>
        <v>4216782</v>
      </c>
      <c r="H104" s="99"/>
    </row>
    <row r="105" spans="2:8" s="82" customFormat="1" ht="26.4">
      <c r="B105" s="3260"/>
      <c r="C105" s="625"/>
      <c r="D105" s="931"/>
      <c r="E105" s="2848" t="s">
        <v>36</v>
      </c>
      <c r="F105" s="625">
        <v>9349673</v>
      </c>
      <c r="G105" s="2839"/>
      <c r="H105" s="99"/>
    </row>
    <row r="106" spans="2:8" s="82" customFormat="1">
      <c r="B106" s="3260"/>
      <c r="C106" s="625"/>
      <c r="D106" s="931"/>
      <c r="E106" s="2848" t="s">
        <v>7</v>
      </c>
      <c r="F106" s="625">
        <f>F107</f>
        <v>110643</v>
      </c>
      <c r="G106" s="2839"/>
      <c r="H106" s="99"/>
    </row>
    <row r="107" spans="2:8" s="82" customFormat="1">
      <c r="B107" s="401"/>
      <c r="C107" s="625"/>
      <c r="D107" s="931"/>
      <c r="E107" s="2849" t="s">
        <v>8</v>
      </c>
      <c r="F107" s="625">
        <f>F108</f>
        <v>110643</v>
      </c>
      <c r="G107" s="2839"/>
      <c r="H107" s="99"/>
    </row>
    <row r="108" spans="2:8" s="82" customFormat="1">
      <c r="B108" s="401"/>
      <c r="C108" s="625"/>
      <c r="D108" s="931"/>
      <c r="E108" s="2850" t="s">
        <v>9</v>
      </c>
      <c r="F108" s="625">
        <f>F109</f>
        <v>110643</v>
      </c>
      <c r="G108" s="2839"/>
      <c r="H108" s="99"/>
    </row>
    <row r="109" spans="2:8" s="82" customFormat="1" ht="26.4">
      <c r="B109" s="401"/>
      <c r="C109" s="625"/>
      <c r="D109" s="931"/>
      <c r="E109" s="2851" t="s">
        <v>57</v>
      </c>
      <c r="F109" s="625">
        <f>F110</f>
        <v>110643</v>
      </c>
      <c r="G109" s="2839"/>
      <c r="H109" s="99"/>
    </row>
    <row r="110" spans="2:8" s="82" customFormat="1" ht="39.6">
      <c r="B110" s="401"/>
      <c r="C110" s="625"/>
      <c r="D110" s="931"/>
      <c r="E110" s="2852" t="s">
        <v>96</v>
      </c>
      <c r="F110" s="625">
        <v>110643</v>
      </c>
      <c r="G110" s="2839"/>
      <c r="H110" s="99"/>
    </row>
    <row r="111" spans="2:8" s="82" customFormat="1">
      <c r="B111" s="401"/>
      <c r="C111" s="625"/>
      <c r="D111" s="931"/>
      <c r="E111" s="245" t="s">
        <v>10</v>
      </c>
      <c r="F111" s="625">
        <f>F112</f>
        <v>500975141</v>
      </c>
      <c r="G111" s="2314">
        <f>G112</f>
        <v>4216782</v>
      </c>
      <c r="H111" s="99"/>
    </row>
    <row r="112" spans="2:8" s="82" customFormat="1" ht="26.4">
      <c r="B112" s="401"/>
      <c r="C112" s="625"/>
      <c r="D112" s="931"/>
      <c r="E112" s="247" t="s">
        <v>11</v>
      </c>
      <c r="F112" s="625">
        <v>500975141</v>
      </c>
      <c r="G112" s="2314">
        <v>4216782</v>
      </c>
      <c r="H112" s="99"/>
    </row>
    <row r="113" spans="2:8" s="82" customFormat="1">
      <c r="B113" s="401"/>
      <c r="C113" s="625"/>
      <c r="D113" s="931"/>
      <c r="E113" s="142" t="s">
        <v>28</v>
      </c>
      <c r="F113" s="623">
        <f>F114+F131</f>
        <v>510435457</v>
      </c>
      <c r="G113" s="2839">
        <f>G114</f>
        <v>4216782</v>
      </c>
      <c r="H113" s="99"/>
    </row>
    <row r="114" spans="2:8" s="82" customFormat="1">
      <c r="B114" s="401"/>
      <c r="C114" s="625"/>
      <c r="D114" s="931"/>
      <c r="E114" s="245" t="s">
        <v>2</v>
      </c>
      <c r="F114" s="625">
        <f>F115+F122+F124+F119</f>
        <v>509431996</v>
      </c>
      <c r="G114" s="2314">
        <f>G124</f>
        <v>4216782</v>
      </c>
      <c r="H114" s="99"/>
    </row>
    <row r="115" spans="2:8" s="82" customFormat="1">
      <c r="B115" s="401"/>
      <c r="C115" s="625"/>
      <c r="D115" s="931"/>
      <c r="E115" s="247" t="s">
        <v>12</v>
      </c>
      <c r="F115" s="625">
        <f>F116+F118</f>
        <v>53609247</v>
      </c>
      <c r="G115" s="2839"/>
      <c r="H115" s="99"/>
    </row>
    <row r="116" spans="2:8" s="82" customFormat="1">
      <c r="B116" s="401"/>
      <c r="C116" s="625"/>
      <c r="D116" s="931"/>
      <c r="E116" s="2853" t="s">
        <v>37</v>
      </c>
      <c r="F116" s="625">
        <v>37818880</v>
      </c>
      <c r="G116" s="2839"/>
      <c r="H116" s="99"/>
    </row>
    <row r="117" spans="2:8" s="82" customFormat="1">
      <c r="B117" s="401"/>
      <c r="C117" s="625"/>
      <c r="D117" s="931"/>
      <c r="E117" s="2854" t="s">
        <v>35</v>
      </c>
      <c r="F117" s="625">
        <v>30106963</v>
      </c>
      <c r="G117" s="2839"/>
      <c r="H117" s="99"/>
    </row>
    <row r="118" spans="2:8" s="82" customFormat="1">
      <c r="B118" s="401"/>
      <c r="C118" s="625"/>
      <c r="D118" s="931"/>
      <c r="E118" s="2853" t="s">
        <v>15</v>
      </c>
      <c r="F118" s="625">
        <v>15790367</v>
      </c>
      <c r="G118" s="2839"/>
      <c r="H118" s="99"/>
    </row>
    <row r="119" spans="2:8" s="82" customFormat="1">
      <c r="B119" s="401"/>
      <c r="C119" s="625"/>
      <c r="D119" s="931"/>
      <c r="E119" s="2849" t="s">
        <v>16</v>
      </c>
      <c r="F119" s="625">
        <f>F120+F121</f>
        <v>253167751</v>
      </c>
      <c r="G119" s="2839"/>
      <c r="H119" s="99"/>
    </row>
    <row r="120" spans="2:8" s="82" customFormat="1">
      <c r="B120" s="401"/>
      <c r="C120" s="625"/>
      <c r="D120" s="931"/>
      <c r="E120" s="2850" t="s">
        <v>17</v>
      </c>
      <c r="F120" s="625">
        <v>10389379</v>
      </c>
      <c r="G120" s="2839"/>
      <c r="H120" s="99"/>
    </row>
    <row r="121" spans="2:8" s="82" customFormat="1">
      <c r="B121" s="401"/>
      <c r="C121" s="625"/>
      <c r="D121" s="931"/>
      <c r="E121" s="2850" t="s">
        <v>93</v>
      </c>
      <c r="F121" s="625">
        <v>242778372</v>
      </c>
      <c r="G121" s="2839"/>
      <c r="H121" s="99"/>
    </row>
    <row r="122" spans="2:8" s="82" customFormat="1" ht="26.4">
      <c r="B122" s="401"/>
      <c r="C122" s="625"/>
      <c r="D122" s="931"/>
      <c r="E122" s="2849" t="s">
        <v>49</v>
      </c>
      <c r="F122" s="625">
        <f>F123</f>
        <v>130523</v>
      </c>
      <c r="G122" s="2839"/>
      <c r="H122" s="99"/>
    </row>
    <row r="123" spans="2:8" s="82" customFormat="1">
      <c r="B123" s="401"/>
      <c r="C123" s="625"/>
      <c r="D123" s="931"/>
      <c r="E123" s="2850" t="s">
        <v>38</v>
      </c>
      <c r="F123" s="625">
        <v>130523</v>
      </c>
      <c r="G123" s="2839"/>
      <c r="H123" s="99"/>
    </row>
    <row r="124" spans="2:8" s="82" customFormat="1">
      <c r="B124" s="401"/>
      <c r="C124" s="625"/>
      <c r="D124" s="931"/>
      <c r="E124" s="2849" t="s">
        <v>19</v>
      </c>
      <c r="F124" s="625">
        <f>F125+F127+F129</f>
        <v>202524475</v>
      </c>
      <c r="G124" s="2314">
        <f>G125</f>
        <v>4216782</v>
      </c>
      <c r="H124" s="99"/>
    </row>
    <row r="125" spans="2:8" s="82" customFormat="1">
      <c r="B125" s="401"/>
      <c r="C125" s="625"/>
      <c r="D125" s="931"/>
      <c r="E125" s="2850" t="s">
        <v>84</v>
      </c>
      <c r="F125" s="625">
        <f>F126</f>
        <v>193613791</v>
      </c>
      <c r="G125" s="2314">
        <f>G126</f>
        <v>4216782</v>
      </c>
      <c r="H125" s="99"/>
    </row>
    <row r="126" spans="2:8" s="82" customFormat="1" ht="39.6">
      <c r="B126" s="401"/>
      <c r="C126" s="625"/>
      <c r="D126" s="931"/>
      <c r="E126" s="2851" t="s">
        <v>97</v>
      </c>
      <c r="F126" s="625">
        <v>193613791</v>
      </c>
      <c r="G126" s="2314">
        <v>4216782</v>
      </c>
      <c r="H126" s="99"/>
    </row>
    <row r="127" spans="2:8" s="82" customFormat="1" ht="26.4">
      <c r="B127" s="401"/>
      <c r="C127" s="625"/>
      <c r="D127" s="931"/>
      <c r="E127" s="2850" t="s">
        <v>51</v>
      </c>
      <c r="F127" s="625">
        <f>F128</f>
        <v>7702990</v>
      </c>
      <c r="G127" s="2855"/>
      <c r="H127" s="99"/>
    </row>
    <row r="128" spans="2:8" s="82" customFormat="1" ht="26.4">
      <c r="B128" s="401"/>
      <c r="C128" s="625"/>
      <c r="D128" s="931"/>
      <c r="E128" s="2851" t="s">
        <v>52</v>
      </c>
      <c r="F128" s="625">
        <v>7702990</v>
      </c>
      <c r="G128" s="2855"/>
      <c r="H128" s="99"/>
    </row>
    <row r="129" spans="1:8" s="82" customFormat="1" ht="26.4">
      <c r="B129" s="401"/>
      <c r="C129" s="625"/>
      <c r="D129" s="931"/>
      <c r="E129" s="2850" t="s">
        <v>50</v>
      </c>
      <c r="F129" s="625">
        <f>F130</f>
        <v>1207694</v>
      </c>
      <c r="G129" s="2855"/>
      <c r="H129" s="99"/>
    </row>
    <row r="130" spans="1:8" s="82" customFormat="1" ht="26.4">
      <c r="B130" s="401"/>
      <c r="C130" s="625"/>
      <c r="D130" s="931"/>
      <c r="E130" s="2851" t="s">
        <v>92</v>
      </c>
      <c r="F130" s="625">
        <v>1207694</v>
      </c>
      <c r="G130" s="2855"/>
      <c r="H130" s="99"/>
    </row>
    <row r="131" spans="1:8" s="82" customFormat="1">
      <c r="B131" s="401"/>
      <c r="C131" s="625"/>
      <c r="D131" s="931"/>
      <c r="E131" s="2848" t="s">
        <v>3</v>
      </c>
      <c r="F131" s="625">
        <f>F132</f>
        <v>1003461</v>
      </c>
      <c r="G131" s="2855"/>
      <c r="H131" s="99"/>
    </row>
    <row r="132" spans="1:8" s="82" customFormat="1" ht="13.8" thickBot="1">
      <c r="B132" s="2856"/>
      <c r="C132" s="625"/>
      <c r="D132" s="928"/>
      <c r="E132" s="2857" t="s">
        <v>20</v>
      </c>
      <c r="F132" s="130">
        <v>1003461</v>
      </c>
      <c r="G132" s="2858"/>
      <c r="H132" s="99"/>
    </row>
    <row r="133" spans="1:8" s="82" customFormat="1" ht="182.4" customHeight="1" thickBot="1">
      <c r="B133" s="3826" t="s">
        <v>902</v>
      </c>
      <c r="C133" s="3827"/>
      <c r="D133" s="3827"/>
      <c r="E133" s="3827"/>
      <c r="F133" s="3827"/>
      <c r="G133" s="3828"/>
      <c r="H133" s="99"/>
    </row>
    <row r="134" spans="1:8" s="77" customFormat="1">
      <c r="B134" s="84"/>
      <c r="C134" s="85"/>
      <c r="D134" s="85"/>
      <c r="H134" s="99"/>
    </row>
    <row r="135" spans="1:8" s="77" customFormat="1" ht="17.25" customHeight="1">
      <c r="B135" s="128" t="s">
        <v>187</v>
      </c>
      <c r="C135" s="118"/>
      <c r="D135" s="118"/>
      <c r="E135" s="118"/>
      <c r="F135" s="118"/>
      <c r="G135" s="118"/>
      <c r="H135" s="99"/>
    </row>
    <row r="136" spans="1:8" s="77" customFormat="1" ht="13.8" thickBot="1">
      <c r="B136" s="84"/>
      <c r="C136" s="85"/>
      <c r="D136" s="85"/>
      <c r="H136" s="99"/>
    </row>
    <row r="137" spans="1:8" s="82" customFormat="1" ht="14.25" customHeight="1">
      <c r="A137" s="1967">
        <f>A22+1</f>
        <v>123</v>
      </c>
      <c r="B137" s="2847"/>
      <c r="C137" s="90"/>
      <c r="D137" s="285"/>
      <c r="E137" s="2832" t="s">
        <v>898</v>
      </c>
      <c r="F137" s="91"/>
      <c r="G137" s="1067"/>
      <c r="H137" s="99" t="s">
        <v>1003</v>
      </c>
    </row>
    <row r="138" spans="1:8" s="82" customFormat="1" ht="15.75" customHeight="1">
      <c r="B138" s="88" t="s">
        <v>62</v>
      </c>
      <c r="C138" s="642"/>
      <c r="D138" s="103"/>
      <c r="E138" s="1061" t="s">
        <v>22</v>
      </c>
      <c r="F138" s="2834"/>
      <c r="G138" s="643"/>
      <c r="H138" s="3310" t="s">
        <v>1001</v>
      </c>
    </row>
    <row r="139" spans="1:8" s="82" customFormat="1" ht="13.8">
      <c r="B139" s="560" t="s">
        <v>48</v>
      </c>
      <c r="C139" s="2071">
        <v>-138444259</v>
      </c>
      <c r="D139" s="601">
        <f>-G143</f>
        <v>-11813644</v>
      </c>
      <c r="E139" s="2837" t="s">
        <v>903</v>
      </c>
      <c r="F139" s="2838"/>
      <c r="G139" s="925"/>
      <c r="H139" s="3310">
        <f>A22</f>
        <v>122</v>
      </c>
    </row>
    <row r="140" spans="1:8" s="82" customFormat="1">
      <c r="B140" s="1172"/>
      <c r="C140" s="642"/>
      <c r="D140" s="78"/>
      <c r="E140" s="2859" t="s">
        <v>4</v>
      </c>
      <c r="F140" s="623">
        <f>F141</f>
        <v>163261392</v>
      </c>
      <c r="G140" s="928">
        <f>G141</f>
        <v>11813644</v>
      </c>
      <c r="H140" s="3310">
        <f>A254</f>
        <v>124</v>
      </c>
    </row>
    <row r="141" spans="1:8" s="82" customFormat="1">
      <c r="B141" s="1172"/>
      <c r="C141" s="625"/>
      <c r="D141" s="78"/>
      <c r="E141" s="2860" t="s">
        <v>10</v>
      </c>
      <c r="F141" s="625">
        <f>F142</f>
        <v>163261392</v>
      </c>
      <c r="G141" s="931">
        <f>G142</f>
        <v>11813644</v>
      </c>
      <c r="H141" s="3310">
        <f>'18_sb'!A12</f>
        <v>133</v>
      </c>
    </row>
    <row r="142" spans="1:8" s="82" customFormat="1" ht="26.4">
      <c r="B142" s="3262"/>
      <c r="C142" s="3263"/>
      <c r="D142" s="2314"/>
      <c r="E142" s="2861" t="s">
        <v>11</v>
      </c>
      <c r="F142" s="625">
        <v>163261392</v>
      </c>
      <c r="G142" s="931">
        <f>G146</f>
        <v>11813644</v>
      </c>
      <c r="H142" s="99">
        <f>'18_sb'!A138</f>
        <v>134</v>
      </c>
    </row>
    <row r="143" spans="1:8" s="82" customFormat="1" ht="15" customHeight="1">
      <c r="B143" s="142"/>
      <c r="C143" s="623"/>
      <c r="D143" s="2839"/>
      <c r="E143" s="2859" t="s">
        <v>28</v>
      </c>
      <c r="F143" s="623">
        <f>F144</f>
        <v>163261392</v>
      </c>
      <c r="G143" s="928">
        <f>G144</f>
        <v>11813644</v>
      </c>
      <c r="H143" s="99" t="s">
        <v>1000</v>
      </c>
    </row>
    <row r="144" spans="1:8" s="82" customFormat="1" ht="15" customHeight="1">
      <c r="B144" s="245"/>
      <c r="C144" s="625"/>
      <c r="D144" s="2314"/>
      <c r="E144" s="2860" t="s">
        <v>2</v>
      </c>
      <c r="F144" s="625">
        <f>F145+F147</f>
        <v>163261392</v>
      </c>
      <c r="G144" s="931">
        <f>G145</f>
        <v>11813644</v>
      </c>
      <c r="H144" s="99"/>
    </row>
    <row r="145" spans="1:8" s="82" customFormat="1" ht="15" customHeight="1">
      <c r="B145" s="402"/>
      <c r="C145" s="625"/>
      <c r="D145" s="2314"/>
      <c r="E145" s="2862" t="s">
        <v>16</v>
      </c>
      <c r="F145" s="625">
        <f>F146</f>
        <v>161801228</v>
      </c>
      <c r="G145" s="931">
        <f>G146</f>
        <v>11813644</v>
      </c>
      <c r="H145" s="99"/>
    </row>
    <row r="146" spans="1:8" s="82" customFormat="1" ht="15" customHeight="1">
      <c r="B146" s="403"/>
      <c r="C146" s="625"/>
      <c r="D146" s="2314"/>
      <c r="E146" s="2863" t="s">
        <v>93</v>
      </c>
      <c r="F146" s="625">
        <v>161801228</v>
      </c>
      <c r="G146" s="931">
        <v>11813644</v>
      </c>
      <c r="H146" s="99"/>
    </row>
    <row r="147" spans="1:8" s="82" customFormat="1" ht="15" customHeight="1">
      <c r="B147" s="404"/>
      <c r="C147" s="625"/>
      <c r="D147" s="2314"/>
      <c r="E147" s="2862" t="s">
        <v>19</v>
      </c>
      <c r="F147" s="625">
        <f>F148</f>
        <v>1460164</v>
      </c>
      <c r="G147" s="931"/>
      <c r="H147" s="99"/>
    </row>
    <row r="148" spans="1:8" s="82" customFormat="1" ht="15" customHeight="1">
      <c r="B148" s="2856"/>
      <c r="C148" s="625"/>
      <c r="D148" s="2839"/>
      <c r="E148" s="2863" t="s">
        <v>84</v>
      </c>
      <c r="F148" s="625">
        <f>F149</f>
        <v>1460164</v>
      </c>
      <c r="G148" s="931"/>
      <c r="H148" s="99"/>
    </row>
    <row r="149" spans="1:8" s="82" customFormat="1" ht="40.200000000000003" thickBot="1">
      <c r="B149" s="2864"/>
      <c r="C149" s="625"/>
      <c r="D149" s="2839"/>
      <c r="E149" s="2865" t="s">
        <v>97</v>
      </c>
      <c r="F149" s="625">
        <v>1460164</v>
      </c>
      <c r="G149" s="931"/>
      <c r="H149" s="99"/>
    </row>
    <row r="150" spans="1:8" s="82" customFormat="1" ht="176.4" customHeight="1" thickBot="1">
      <c r="B150" s="3826" t="s">
        <v>990</v>
      </c>
      <c r="C150" s="3827"/>
      <c r="D150" s="3827"/>
      <c r="E150" s="3827"/>
      <c r="F150" s="3827"/>
      <c r="G150" s="3828"/>
      <c r="H150" s="99"/>
    </row>
    <row r="151" spans="1:8" s="81" customFormat="1">
      <c r="A151" s="260"/>
      <c r="B151" s="260"/>
      <c r="C151" s="260"/>
      <c r="D151" s="260"/>
      <c r="E151" s="260"/>
      <c r="F151" s="260"/>
      <c r="G151" s="2866"/>
      <c r="H151" s="99"/>
    </row>
    <row r="152" spans="1:8" s="77" customFormat="1" ht="17.25" customHeight="1">
      <c r="A152" s="89"/>
      <c r="B152" s="343" t="s">
        <v>190</v>
      </c>
      <c r="C152" s="118"/>
      <c r="D152" s="118"/>
      <c r="E152" s="118"/>
      <c r="F152" s="118"/>
      <c r="G152" s="118"/>
      <c r="H152" s="99"/>
    </row>
    <row r="153" spans="1:8" s="77" customFormat="1" ht="16.2" thickBot="1">
      <c r="A153" s="89"/>
      <c r="B153" s="343"/>
      <c r="C153" s="118"/>
      <c r="D153" s="118"/>
      <c r="E153" s="118"/>
      <c r="F153" s="118"/>
      <c r="G153" s="2867"/>
      <c r="H153" s="99"/>
    </row>
    <row r="154" spans="1:8" s="82" customFormat="1" ht="19.5" customHeight="1">
      <c r="A154" s="120">
        <f>A137</f>
        <v>123</v>
      </c>
      <c r="B154" s="2120"/>
      <c r="C154" s="90"/>
      <c r="D154" s="921"/>
      <c r="E154" s="2868" t="s">
        <v>898</v>
      </c>
      <c r="F154" s="91"/>
      <c r="G154" s="1067"/>
      <c r="H154" s="99" t="s">
        <v>1003</v>
      </c>
    </row>
    <row r="155" spans="1:8" s="82" customFormat="1" ht="15.75" customHeight="1">
      <c r="B155" s="88" t="s">
        <v>62</v>
      </c>
      <c r="C155" s="642"/>
      <c r="D155" s="103"/>
      <c r="E155" s="2756" t="s">
        <v>82</v>
      </c>
      <c r="F155" s="2834"/>
      <c r="G155" s="643"/>
      <c r="H155" s="3310" t="s">
        <v>1001</v>
      </c>
    </row>
    <row r="156" spans="1:8" s="82" customFormat="1">
      <c r="B156" s="270"/>
      <c r="C156" s="623"/>
      <c r="D156" s="3261"/>
      <c r="E156" s="2869" t="s">
        <v>83</v>
      </c>
      <c r="F156" s="2834"/>
      <c r="G156" s="643"/>
      <c r="H156" s="3310">
        <f>A22</f>
        <v>122</v>
      </c>
    </row>
    <row r="157" spans="1:8" s="82" customFormat="1">
      <c r="B157" s="302" t="s">
        <v>87</v>
      </c>
      <c r="C157" s="625"/>
      <c r="D157" s="78"/>
      <c r="E157" s="2870" t="s">
        <v>87</v>
      </c>
      <c r="F157" s="2834"/>
      <c r="G157" s="643"/>
      <c r="H157" s="3310">
        <f>A254</f>
        <v>124</v>
      </c>
    </row>
    <row r="158" spans="1:8" s="82" customFormat="1">
      <c r="B158" s="560" t="s">
        <v>48</v>
      </c>
      <c r="C158" s="2071">
        <v>-138444259</v>
      </c>
      <c r="D158" s="601">
        <f>-G170</f>
        <v>-11813644</v>
      </c>
      <c r="E158" s="633" t="s">
        <v>4</v>
      </c>
      <c r="F158" s="623">
        <f>F159+F160+F168</f>
        <v>477346566</v>
      </c>
      <c r="G158" s="928">
        <f>G168</f>
        <v>11813644</v>
      </c>
      <c r="H158" s="3310">
        <f>'18_sb'!A12</f>
        <v>133</v>
      </c>
    </row>
    <row r="159" spans="1:8" s="82" customFormat="1" ht="26.4">
      <c r="B159" s="1172"/>
      <c r="C159" s="642"/>
      <c r="D159" s="78"/>
      <c r="E159" s="2871" t="s">
        <v>36</v>
      </c>
      <c r="F159" s="625">
        <v>9349673</v>
      </c>
      <c r="G159" s="931"/>
      <c r="H159" s="99">
        <f>'18_sb'!A138</f>
        <v>134</v>
      </c>
    </row>
    <row r="160" spans="1:8" s="82" customFormat="1">
      <c r="B160" s="1528"/>
      <c r="C160" s="294"/>
      <c r="D160" s="289"/>
      <c r="E160" s="2871" t="s">
        <v>7</v>
      </c>
      <c r="F160" s="625">
        <f>F161+F165</f>
        <v>118987</v>
      </c>
      <c r="G160" s="931"/>
      <c r="H160" s="99" t="s">
        <v>1000</v>
      </c>
    </row>
    <row r="161" spans="2:8" s="82" customFormat="1">
      <c r="B161" s="123"/>
      <c r="C161" s="642"/>
      <c r="D161" s="643"/>
      <c r="E161" s="2862" t="s">
        <v>8</v>
      </c>
      <c r="F161" s="625">
        <f>F162</f>
        <v>110643</v>
      </c>
      <c r="G161" s="931"/>
      <c r="H161" s="99"/>
    </row>
    <row r="162" spans="2:8" s="82" customFormat="1">
      <c r="B162" s="123"/>
      <c r="C162" s="642"/>
      <c r="D162" s="643"/>
      <c r="E162" s="2863" t="s">
        <v>9</v>
      </c>
      <c r="F162" s="625">
        <f>F163</f>
        <v>110643</v>
      </c>
      <c r="G162" s="931"/>
      <c r="H162" s="99"/>
    </row>
    <row r="163" spans="2:8" s="82" customFormat="1" ht="26.4">
      <c r="B163" s="123"/>
      <c r="C163" s="642"/>
      <c r="D163" s="643"/>
      <c r="E163" s="2865" t="s">
        <v>57</v>
      </c>
      <c r="F163" s="625">
        <f>F164</f>
        <v>110643</v>
      </c>
      <c r="G163" s="931"/>
      <c r="H163" s="99"/>
    </row>
    <row r="164" spans="2:8" s="82" customFormat="1" ht="36.75" customHeight="1">
      <c r="B164" s="123"/>
      <c r="C164" s="642"/>
      <c r="D164" s="643"/>
      <c r="E164" s="2872" t="s">
        <v>96</v>
      </c>
      <c r="F164" s="625">
        <v>110643</v>
      </c>
      <c r="G164" s="931"/>
      <c r="H164" s="99"/>
    </row>
    <row r="165" spans="2:8" s="82" customFormat="1" ht="26.25" customHeight="1">
      <c r="B165" s="123"/>
      <c r="C165" s="642"/>
      <c r="D165" s="643"/>
      <c r="E165" s="2862" t="s">
        <v>904</v>
      </c>
      <c r="F165" s="625">
        <f>F166</f>
        <v>8344</v>
      </c>
      <c r="G165" s="931"/>
      <c r="H165" s="99"/>
    </row>
    <row r="166" spans="2:8" s="82" customFormat="1" ht="39" customHeight="1">
      <c r="B166" s="123"/>
      <c r="C166" s="642"/>
      <c r="D166" s="643"/>
      <c r="E166" s="2865" t="s">
        <v>72</v>
      </c>
      <c r="F166" s="625">
        <f>F167</f>
        <v>8344</v>
      </c>
      <c r="G166" s="931"/>
      <c r="H166" s="99"/>
    </row>
    <row r="167" spans="2:8" s="82" customFormat="1" ht="63.75" customHeight="1">
      <c r="B167" s="123"/>
      <c r="C167" s="642"/>
      <c r="D167" s="643"/>
      <c r="E167" s="2872" t="s">
        <v>692</v>
      </c>
      <c r="F167" s="625">
        <v>8344</v>
      </c>
      <c r="G167" s="931"/>
      <c r="H167" s="99"/>
    </row>
    <row r="168" spans="2:8" s="82" customFormat="1" ht="14.25" customHeight="1">
      <c r="B168" s="123"/>
      <c r="C168" s="642"/>
      <c r="D168" s="643"/>
      <c r="E168" s="2873" t="s">
        <v>10</v>
      </c>
      <c r="F168" s="625">
        <f>F169</f>
        <v>467877906</v>
      </c>
      <c r="G168" s="931">
        <f>G169</f>
        <v>11813644</v>
      </c>
      <c r="H168" s="99"/>
    </row>
    <row r="169" spans="2:8" s="82" customFormat="1" ht="26.4">
      <c r="B169" s="123"/>
      <c r="C169" s="642"/>
      <c r="D169" s="643"/>
      <c r="E169" s="2874" t="s">
        <v>11</v>
      </c>
      <c r="F169" s="625">
        <v>467877906</v>
      </c>
      <c r="G169" s="931">
        <f>G178</f>
        <v>11813644</v>
      </c>
      <c r="H169" s="99"/>
    </row>
    <row r="170" spans="2:8" s="82" customFormat="1">
      <c r="B170" s="123"/>
      <c r="C170" s="642"/>
      <c r="D170" s="643"/>
      <c r="E170" s="633" t="s">
        <v>28</v>
      </c>
      <c r="F170" s="623">
        <f>F171+F188</f>
        <v>477346566</v>
      </c>
      <c r="G170" s="928">
        <f>G171</f>
        <v>11813644</v>
      </c>
      <c r="H170" s="99"/>
    </row>
    <row r="171" spans="2:8" s="82" customFormat="1" ht="15" customHeight="1">
      <c r="B171" s="123"/>
      <c r="C171" s="642"/>
      <c r="D171" s="643"/>
      <c r="E171" s="2873" t="s">
        <v>2</v>
      </c>
      <c r="F171" s="625">
        <f>F172+F179+F181+F176</f>
        <v>476202183</v>
      </c>
      <c r="G171" s="931">
        <f>G176</f>
        <v>11813644</v>
      </c>
      <c r="H171" s="99"/>
    </row>
    <row r="172" spans="2:8" s="82" customFormat="1" ht="15" customHeight="1">
      <c r="B172" s="123"/>
      <c r="C172" s="642"/>
      <c r="D172" s="643"/>
      <c r="E172" s="2874" t="s">
        <v>12</v>
      </c>
      <c r="F172" s="625">
        <f>F173+F175</f>
        <v>53778308</v>
      </c>
      <c r="G172" s="931"/>
      <c r="H172" s="99"/>
    </row>
    <row r="173" spans="2:8" s="82" customFormat="1" ht="15" customHeight="1">
      <c r="B173" s="123"/>
      <c r="C173" s="642"/>
      <c r="D173" s="643"/>
      <c r="E173" s="2875" t="s">
        <v>37</v>
      </c>
      <c r="F173" s="625">
        <v>37881517</v>
      </c>
      <c r="G173" s="931"/>
      <c r="H173" s="99"/>
    </row>
    <row r="174" spans="2:8" s="82" customFormat="1" ht="15" customHeight="1">
      <c r="B174" s="123"/>
      <c r="C174" s="642"/>
      <c r="D174" s="643"/>
      <c r="E174" s="2876" t="s">
        <v>35</v>
      </c>
      <c r="F174" s="625">
        <v>30094344</v>
      </c>
      <c r="G174" s="931"/>
      <c r="H174" s="99"/>
    </row>
    <row r="175" spans="2:8" s="82" customFormat="1" ht="12.75" customHeight="1">
      <c r="B175" s="123"/>
      <c r="C175" s="642"/>
      <c r="D175" s="643"/>
      <c r="E175" s="2875" t="s">
        <v>15</v>
      </c>
      <c r="F175" s="625">
        <v>15896791</v>
      </c>
      <c r="G175" s="931"/>
      <c r="H175" s="99"/>
    </row>
    <row r="176" spans="2:8" s="82" customFormat="1" ht="15" customHeight="1">
      <c r="B176" s="123"/>
      <c r="C176" s="642"/>
      <c r="D176" s="643"/>
      <c r="E176" s="2862" t="s">
        <v>16</v>
      </c>
      <c r="F176" s="625">
        <f>F177+F178</f>
        <v>207247028</v>
      </c>
      <c r="G176" s="931">
        <f>G178</f>
        <v>11813644</v>
      </c>
      <c r="H176" s="99"/>
    </row>
    <row r="177" spans="2:8" s="82" customFormat="1" ht="15" customHeight="1">
      <c r="B177" s="123"/>
      <c r="C177" s="642"/>
      <c r="D177" s="643"/>
      <c r="E177" s="2863" t="s">
        <v>17</v>
      </c>
      <c r="F177" s="625">
        <v>13395321</v>
      </c>
      <c r="G177" s="931"/>
      <c r="H177" s="99"/>
    </row>
    <row r="178" spans="2:8" s="82" customFormat="1" ht="15" customHeight="1">
      <c r="B178" s="123"/>
      <c r="C178" s="642"/>
      <c r="D178" s="643"/>
      <c r="E178" s="2863" t="s">
        <v>93</v>
      </c>
      <c r="F178" s="625">
        <v>193851707</v>
      </c>
      <c r="G178" s="931">
        <v>11813644</v>
      </c>
      <c r="H178" s="99"/>
    </row>
    <row r="179" spans="2:8" s="82" customFormat="1" ht="26.25" customHeight="1">
      <c r="B179" s="123"/>
      <c r="C179" s="642"/>
      <c r="D179" s="643"/>
      <c r="E179" s="2862" t="s">
        <v>49</v>
      </c>
      <c r="F179" s="625">
        <f>F180</f>
        <v>130523</v>
      </c>
      <c r="G179" s="931"/>
      <c r="H179" s="99"/>
    </row>
    <row r="180" spans="2:8" s="82" customFormat="1">
      <c r="B180" s="123"/>
      <c r="C180" s="642"/>
      <c r="D180" s="643"/>
      <c r="E180" s="2863" t="s">
        <v>38</v>
      </c>
      <c r="F180" s="625">
        <v>130523</v>
      </c>
      <c r="G180" s="928"/>
      <c r="H180" s="99"/>
    </row>
    <row r="181" spans="2:8" s="82" customFormat="1">
      <c r="B181" s="123"/>
      <c r="C181" s="642"/>
      <c r="D181" s="643"/>
      <c r="E181" s="2862" t="s">
        <v>19</v>
      </c>
      <c r="F181" s="625">
        <f>F182+F184+F186</f>
        <v>215046324</v>
      </c>
      <c r="G181" s="928"/>
      <c r="H181" s="99"/>
    </row>
    <row r="182" spans="2:8" s="82" customFormat="1">
      <c r="B182" s="123"/>
      <c r="C182" s="642"/>
      <c r="D182" s="643"/>
      <c r="E182" s="2863" t="s">
        <v>84</v>
      </c>
      <c r="F182" s="625">
        <f>F183</f>
        <v>207957179</v>
      </c>
      <c r="G182" s="928"/>
      <c r="H182" s="99"/>
    </row>
    <row r="183" spans="2:8" s="82" customFormat="1" ht="27.75" customHeight="1">
      <c r="B183" s="123"/>
      <c r="C183" s="642"/>
      <c r="D183" s="643"/>
      <c r="E183" s="2865" t="s">
        <v>97</v>
      </c>
      <c r="F183" s="625">
        <v>207957179</v>
      </c>
      <c r="G183" s="928"/>
      <c r="H183" s="99"/>
    </row>
    <row r="184" spans="2:8" s="82" customFormat="1" ht="26.4">
      <c r="B184" s="123"/>
      <c r="C184" s="642"/>
      <c r="D184" s="643"/>
      <c r="E184" s="2863" t="s">
        <v>51</v>
      </c>
      <c r="F184" s="625">
        <f>F185</f>
        <v>5881451</v>
      </c>
      <c r="G184" s="928"/>
      <c r="H184" s="99"/>
    </row>
    <row r="185" spans="2:8" s="82" customFormat="1" ht="26.4">
      <c r="B185" s="123"/>
      <c r="C185" s="642"/>
      <c r="D185" s="643"/>
      <c r="E185" s="2865" t="s">
        <v>52</v>
      </c>
      <c r="F185" s="625">
        <v>5881451</v>
      </c>
      <c r="G185" s="928"/>
      <c r="H185" s="99"/>
    </row>
    <row r="186" spans="2:8" s="82" customFormat="1" ht="26.4">
      <c r="B186" s="123"/>
      <c r="C186" s="642"/>
      <c r="D186" s="643"/>
      <c r="E186" s="2863" t="s">
        <v>50</v>
      </c>
      <c r="F186" s="625">
        <f>F187</f>
        <v>1207694</v>
      </c>
      <c r="G186" s="928"/>
      <c r="H186" s="99"/>
    </row>
    <row r="187" spans="2:8" s="82" customFormat="1" ht="26.4">
      <c r="B187" s="123"/>
      <c r="C187" s="642"/>
      <c r="D187" s="643"/>
      <c r="E187" s="2865" t="s">
        <v>92</v>
      </c>
      <c r="F187" s="625">
        <v>1207694</v>
      </c>
      <c r="G187" s="928"/>
      <c r="H187" s="99"/>
    </row>
    <row r="188" spans="2:8" s="82" customFormat="1">
      <c r="B188" s="123"/>
      <c r="C188" s="642"/>
      <c r="D188" s="643"/>
      <c r="E188" s="2871" t="s">
        <v>3</v>
      </c>
      <c r="F188" s="625">
        <f>F189</f>
        <v>1144383</v>
      </c>
      <c r="G188" s="931"/>
      <c r="H188" s="99"/>
    </row>
    <row r="189" spans="2:8" s="82" customFormat="1" ht="14.25" customHeight="1">
      <c r="B189" s="123"/>
      <c r="C189" s="642"/>
      <c r="D189" s="643"/>
      <c r="E189" s="2862" t="s">
        <v>20</v>
      </c>
      <c r="F189" s="625">
        <v>1144383</v>
      </c>
      <c r="G189" s="931"/>
      <c r="H189" s="99"/>
    </row>
    <row r="190" spans="2:8" s="82" customFormat="1" ht="15.75" customHeight="1">
      <c r="B190" s="302" t="s">
        <v>88</v>
      </c>
      <c r="C190" s="642"/>
      <c r="D190" s="942"/>
      <c r="E190" s="2870" t="s">
        <v>88</v>
      </c>
      <c r="F190" s="2834"/>
      <c r="G190" s="643"/>
      <c r="H190" s="99"/>
    </row>
    <row r="191" spans="2:8" s="82" customFormat="1">
      <c r="B191" s="560" t="s">
        <v>48</v>
      </c>
      <c r="C191" s="2071">
        <v>406158063</v>
      </c>
      <c r="D191" s="601">
        <f>-G200</f>
        <v>-29523620</v>
      </c>
      <c r="E191" s="633" t="s">
        <v>4</v>
      </c>
      <c r="F191" s="623">
        <f>F192+F193+F198</f>
        <v>510326249</v>
      </c>
      <c r="G191" s="928">
        <f>G198</f>
        <v>29523620</v>
      </c>
      <c r="H191" s="3341"/>
    </row>
    <row r="192" spans="2:8" s="82" customFormat="1" ht="26.4">
      <c r="B192" s="270"/>
      <c r="C192" s="623"/>
      <c r="D192" s="3261"/>
      <c r="E192" s="2871" t="s">
        <v>36</v>
      </c>
      <c r="F192" s="625">
        <v>9349673</v>
      </c>
      <c r="G192" s="931"/>
      <c r="H192" s="99"/>
    </row>
    <row r="193" spans="2:8" s="82" customFormat="1">
      <c r="B193" s="3264"/>
      <c r="C193" s="3263"/>
      <c r="D193" s="103"/>
      <c r="E193" s="2871" t="s">
        <v>7</v>
      </c>
      <c r="F193" s="625">
        <f>F194</f>
        <v>110643</v>
      </c>
      <c r="G193" s="931"/>
      <c r="H193" s="99"/>
    </row>
    <row r="194" spans="2:8" s="82" customFormat="1">
      <c r="B194" s="123"/>
      <c r="C194" s="642"/>
      <c r="D194" s="643"/>
      <c r="E194" s="2862" t="s">
        <v>8</v>
      </c>
      <c r="F194" s="625">
        <f>F195</f>
        <v>110643</v>
      </c>
      <c r="G194" s="931"/>
      <c r="H194" s="99"/>
    </row>
    <row r="195" spans="2:8" s="82" customFormat="1">
      <c r="B195" s="123"/>
      <c r="C195" s="642"/>
      <c r="D195" s="643"/>
      <c r="E195" s="2863" t="s">
        <v>9</v>
      </c>
      <c r="F195" s="625">
        <f>F196</f>
        <v>110643</v>
      </c>
      <c r="G195" s="931"/>
      <c r="H195" s="99"/>
    </row>
    <row r="196" spans="2:8" s="82" customFormat="1" ht="26.4">
      <c r="B196" s="123"/>
      <c r="C196" s="642"/>
      <c r="D196" s="643"/>
      <c r="E196" s="2865" t="s">
        <v>57</v>
      </c>
      <c r="F196" s="625">
        <f>F197</f>
        <v>110643</v>
      </c>
      <c r="G196" s="931"/>
      <c r="H196" s="99"/>
    </row>
    <row r="197" spans="2:8" s="82" customFormat="1" ht="36.75" customHeight="1">
      <c r="B197" s="123"/>
      <c r="C197" s="642"/>
      <c r="D197" s="643"/>
      <c r="E197" s="2872" t="s">
        <v>96</v>
      </c>
      <c r="F197" s="625">
        <v>110643</v>
      </c>
      <c r="G197" s="931"/>
      <c r="H197" s="99"/>
    </row>
    <row r="198" spans="2:8" s="82" customFormat="1" ht="13.5" customHeight="1">
      <c r="B198" s="123"/>
      <c r="C198" s="642"/>
      <c r="D198" s="643"/>
      <c r="E198" s="2873" t="s">
        <v>10</v>
      </c>
      <c r="F198" s="625">
        <f>F199</f>
        <v>500865933</v>
      </c>
      <c r="G198" s="931">
        <f>G199</f>
        <v>29523620</v>
      </c>
      <c r="H198" s="99"/>
    </row>
    <row r="199" spans="2:8" s="82" customFormat="1" ht="26.4">
      <c r="B199" s="123"/>
      <c r="C199" s="642"/>
      <c r="D199" s="643"/>
      <c r="E199" s="2874" t="s">
        <v>11</v>
      </c>
      <c r="F199" s="625">
        <v>500865933</v>
      </c>
      <c r="G199" s="931">
        <f>G208</f>
        <v>29523620</v>
      </c>
      <c r="H199" s="99"/>
    </row>
    <row r="200" spans="2:8" s="82" customFormat="1">
      <c r="B200" s="123"/>
      <c r="C200" s="642"/>
      <c r="D200" s="643"/>
      <c r="E200" s="633" t="s">
        <v>28</v>
      </c>
      <c r="F200" s="623">
        <f>F201+F218</f>
        <v>510326249</v>
      </c>
      <c r="G200" s="928">
        <f>G201</f>
        <v>29523620</v>
      </c>
      <c r="H200" s="99"/>
    </row>
    <row r="201" spans="2:8" s="82" customFormat="1" ht="15" customHeight="1">
      <c r="B201" s="123"/>
      <c r="C201" s="642"/>
      <c r="D201" s="643"/>
      <c r="E201" s="2873" t="s">
        <v>2</v>
      </c>
      <c r="F201" s="625">
        <f>F202+F209+F211+F206</f>
        <v>509230946</v>
      </c>
      <c r="G201" s="931">
        <f>G206</f>
        <v>29523620</v>
      </c>
      <c r="H201" s="99"/>
    </row>
    <row r="202" spans="2:8" s="82" customFormat="1" ht="15" customHeight="1">
      <c r="B202" s="123"/>
      <c r="C202" s="642"/>
      <c r="D202" s="643"/>
      <c r="E202" s="2874" t="s">
        <v>12</v>
      </c>
      <c r="F202" s="625">
        <f>F203+F205</f>
        <v>53507809</v>
      </c>
      <c r="G202" s="931"/>
      <c r="H202" s="99"/>
    </row>
    <row r="203" spans="2:8" s="82" customFormat="1" ht="15" customHeight="1">
      <c r="B203" s="123"/>
      <c r="C203" s="642"/>
      <c r="D203" s="643"/>
      <c r="E203" s="2875" t="s">
        <v>37</v>
      </c>
      <c r="F203" s="625">
        <v>37703301</v>
      </c>
      <c r="G203" s="931"/>
      <c r="H203" s="99"/>
    </row>
    <row r="204" spans="2:8" s="82" customFormat="1" ht="15" customHeight="1">
      <c r="B204" s="123"/>
      <c r="C204" s="642"/>
      <c r="D204" s="643"/>
      <c r="E204" s="2876" t="s">
        <v>35</v>
      </c>
      <c r="F204" s="625">
        <v>29936687</v>
      </c>
      <c r="G204" s="931"/>
      <c r="H204" s="99"/>
    </row>
    <row r="205" spans="2:8" s="82" customFormat="1" ht="15" customHeight="1">
      <c r="B205" s="123"/>
      <c r="C205" s="642"/>
      <c r="D205" s="643"/>
      <c r="E205" s="2875" t="s">
        <v>15</v>
      </c>
      <c r="F205" s="625">
        <v>15804508</v>
      </c>
      <c r="G205" s="931"/>
      <c r="H205" s="99"/>
    </row>
    <row r="206" spans="2:8" s="82" customFormat="1" ht="15" customHeight="1">
      <c r="B206" s="123"/>
      <c r="C206" s="642"/>
      <c r="D206" s="643"/>
      <c r="E206" s="2862" t="s">
        <v>16</v>
      </c>
      <c r="F206" s="625">
        <f>F207+F208</f>
        <v>245993589</v>
      </c>
      <c r="G206" s="931">
        <f>G208</f>
        <v>29523620</v>
      </c>
      <c r="H206" s="99"/>
    </row>
    <row r="207" spans="2:8" s="82" customFormat="1" ht="15" customHeight="1">
      <c r="B207" s="123"/>
      <c r="C207" s="642"/>
      <c r="D207" s="643"/>
      <c r="E207" s="2863" t="s">
        <v>17</v>
      </c>
      <c r="F207" s="625">
        <v>10389379</v>
      </c>
      <c r="G207" s="931"/>
      <c r="H207" s="99"/>
    </row>
    <row r="208" spans="2:8" s="82" customFormat="1" ht="15" customHeight="1">
      <c r="B208" s="123"/>
      <c r="C208" s="642"/>
      <c r="D208" s="643"/>
      <c r="E208" s="2863" t="s">
        <v>93</v>
      </c>
      <c r="F208" s="625">
        <v>235604210</v>
      </c>
      <c r="G208" s="931">
        <v>29523620</v>
      </c>
      <c r="H208" s="99"/>
    </row>
    <row r="209" spans="2:8" s="82" customFormat="1" ht="32.25" customHeight="1">
      <c r="B209" s="123"/>
      <c r="C209" s="642"/>
      <c r="D209" s="643"/>
      <c r="E209" s="2862" t="s">
        <v>49</v>
      </c>
      <c r="F209" s="625">
        <f>F210</f>
        <v>130523</v>
      </c>
      <c r="G209" s="931"/>
      <c r="H209" s="99"/>
    </row>
    <row r="210" spans="2:8" s="82" customFormat="1">
      <c r="B210" s="123"/>
      <c r="C210" s="642"/>
      <c r="D210" s="643"/>
      <c r="E210" s="2863" t="s">
        <v>38</v>
      </c>
      <c r="F210" s="625">
        <v>130523</v>
      </c>
      <c r="G210" s="928"/>
      <c r="H210" s="99"/>
    </row>
    <row r="211" spans="2:8" s="82" customFormat="1">
      <c r="B211" s="123"/>
      <c r="C211" s="642"/>
      <c r="D211" s="643"/>
      <c r="E211" s="2862" t="s">
        <v>19</v>
      </c>
      <c r="F211" s="625">
        <f>F212+F214+F216</f>
        <v>209599025</v>
      </c>
      <c r="G211" s="928"/>
      <c r="H211" s="99"/>
    </row>
    <row r="212" spans="2:8" s="82" customFormat="1">
      <c r="B212" s="123"/>
      <c r="C212" s="642"/>
      <c r="D212" s="643"/>
      <c r="E212" s="2863" t="s">
        <v>84</v>
      </c>
      <c r="F212" s="625">
        <f>F213</f>
        <v>200688341</v>
      </c>
      <c r="G212" s="928"/>
      <c r="H212" s="99"/>
    </row>
    <row r="213" spans="2:8" s="82" customFormat="1" ht="27.75" customHeight="1">
      <c r="B213" s="123"/>
      <c r="C213" s="642"/>
      <c r="D213" s="643"/>
      <c r="E213" s="2865" t="s">
        <v>97</v>
      </c>
      <c r="F213" s="625">
        <v>200688341</v>
      </c>
      <c r="G213" s="928"/>
      <c r="H213" s="99"/>
    </row>
    <row r="214" spans="2:8" s="82" customFormat="1" ht="26.4">
      <c r="B214" s="123"/>
      <c r="C214" s="642"/>
      <c r="D214" s="643"/>
      <c r="E214" s="2863" t="s">
        <v>51</v>
      </c>
      <c r="F214" s="625">
        <f>F215</f>
        <v>7702990</v>
      </c>
      <c r="G214" s="928"/>
      <c r="H214" s="99"/>
    </row>
    <row r="215" spans="2:8" s="82" customFormat="1" ht="26.4">
      <c r="B215" s="123"/>
      <c r="C215" s="642"/>
      <c r="D215" s="643"/>
      <c r="E215" s="2865" t="s">
        <v>52</v>
      </c>
      <c r="F215" s="625">
        <v>7702990</v>
      </c>
      <c r="G215" s="928"/>
      <c r="H215" s="99"/>
    </row>
    <row r="216" spans="2:8" s="82" customFormat="1" ht="26.4">
      <c r="B216" s="123"/>
      <c r="C216" s="642"/>
      <c r="D216" s="643"/>
      <c r="E216" s="2863" t="s">
        <v>50</v>
      </c>
      <c r="F216" s="625">
        <f>F217</f>
        <v>1207694</v>
      </c>
      <c r="G216" s="928"/>
      <c r="H216" s="99"/>
    </row>
    <row r="217" spans="2:8" s="82" customFormat="1" ht="26.4">
      <c r="B217" s="123"/>
      <c r="C217" s="642"/>
      <c r="D217" s="643"/>
      <c r="E217" s="2865" t="s">
        <v>92</v>
      </c>
      <c r="F217" s="625">
        <v>1207694</v>
      </c>
      <c r="G217" s="928"/>
      <c r="H217" s="99"/>
    </row>
    <row r="218" spans="2:8" s="82" customFormat="1">
      <c r="B218" s="123"/>
      <c r="C218" s="642"/>
      <c r="D218" s="643"/>
      <c r="E218" s="2871" t="s">
        <v>3</v>
      </c>
      <c r="F218" s="625">
        <f>F219</f>
        <v>1095303</v>
      </c>
      <c r="G218" s="931"/>
      <c r="H218" s="99"/>
    </row>
    <row r="219" spans="2:8" s="82" customFormat="1" ht="13.5" customHeight="1">
      <c r="B219" s="123"/>
      <c r="C219" s="642"/>
      <c r="D219" s="643"/>
      <c r="E219" s="2862" t="s">
        <v>20</v>
      </c>
      <c r="F219" s="625">
        <v>1095303</v>
      </c>
      <c r="G219" s="931"/>
      <c r="H219" s="99"/>
    </row>
    <row r="220" spans="2:8" s="82" customFormat="1" ht="15.75" customHeight="1">
      <c r="B220" s="302" t="s">
        <v>189</v>
      </c>
      <c r="C220" s="642"/>
      <c r="D220" s="643"/>
      <c r="E220" s="2870" t="s">
        <v>189</v>
      </c>
      <c r="F220" s="2834"/>
      <c r="G220" s="643"/>
      <c r="H220" s="99"/>
    </row>
    <row r="221" spans="2:8" s="82" customFormat="1">
      <c r="B221" s="560" t="s">
        <v>48</v>
      </c>
      <c r="C221" s="2071">
        <v>-239013812</v>
      </c>
      <c r="D221" s="601">
        <f>-G230</f>
        <v>-29106129</v>
      </c>
      <c r="E221" s="633" t="s">
        <v>4</v>
      </c>
      <c r="F221" s="623">
        <f>F222+F223+F228</f>
        <v>510435457</v>
      </c>
      <c r="G221" s="928">
        <f>G228</f>
        <v>29106129</v>
      </c>
      <c r="H221" s="99"/>
    </row>
    <row r="222" spans="2:8" s="82" customFormat="1" ht="26.4">
      <c r="B222" s="3264"/>
      <c r="C222" s="3263"/>
      <c r="D222" s="103"/>
      <c r="E222" s="2871" t="s">
        <v>36</v>
      </c>
      <c r="F222" s="625">
        <v>9349673</v>
      </c>
      <c r="G222" s="931"/>
      <c r="H222" s="99"/>
    </row>
    <row r="223" spans="2:8" s="82" customFormat="1">
      <c r="B223" s="123"/>
      <c r="C223" s="642"/>
      <c r="D223" s="643"/>
      <c r="E223" s="2871" t="s">
        <v>7</v>
      </c>
      <c r="F223" s="625">
        <f>F224</f>
        <v>110643</v>
      </c>
      <c r="G223" s="931"/>
      <c r="H223" s="99"/>
    </row>
    <row r="224" spans="2:8" s="82" customFormat="1">
      <c r="B224" s="123"/>
      <c r="C224" s="642"/>
      <c r="D224" s="643"/>
      <c r="E224" s="2862" t="s">
        <v>8</v>
      </c>
      <c r="F224" s="625">
        <f>F225</f>
        <v>110643</v>
      </c>
      <c r="G224" s="931"/>
      <c r="H224" s="99"/>
    </row>
    <row r="225" spans="2:8" s="82" customFormat="1">
      <c r="B225" s="123"/>
      <c r="C225" s="642"/>
      <c r="D225" s="643"/>
      <c r="E225" s="2863" t="s">
        <v>9</v>
      </c>
      <c r="F225" s="625">
        <f>F226</f>
        <v>110643</v>
      </c>
      <c r="G225" s="931"/>
      <c r="H225" s="99"/>
    </row>
    <row r="226" spans="2:8" s="82" customFormat="1" ht="26.4">
      <c r="B226" s="123"/>
      <c r="C226" s="642"/>
      <c r="D226" s="643"/>
      <c r="E226" s="2865" t="s">
        <v>57</v>
      </c>
      <c r="F226" s="625">
        <f>F227</f>
        <v>110643</v>
      </c>
      <c r="G226" s="931"/>
      <c r="H226" s="99"/>
    </row>
    <row r="227" spans="2:8" s="82" customFormat="1" ht="36.75" customHeight="1">
      <c r="B227" s="123"/>
      <c r="C227" s="642"/>
      <c r="D227" s="643"/>
      <c r="E227" s="2872" t="s">
        <v>96</v>
      </c>
      <c r="F227" s="625">
        <v>110643</v>
      </c>
      <c r="G227" s="931"/>
      <c r="H227" s="99"/>
    </row>
    <row r="228" spans="2:8" s="82" customFormat="1" ht="16.5" customHeight="1">
      <c r="B228" s="123"/>
      <c r="C228" s="642"/>
      <c r="D228" s="643"/>
      <c r="E228" s="2873" t="s">
        <v>10</v>
      </c>
      <c r="F228" s="625">
        <f>F229</f>
        <v>500975141</v>
      </c>
      <c r="G228" s="931">
        <f>G229</f>
        <v>29106129</v>
      </c>
      <c r="H228" s="99"/>
    </row>
    <row r="229" spans="2:8" s="82" customFormat="1" ht="26.4">
      <c r="B229" s="123"/>
      <c r="C229" s="642"/>
      <c r="D229" s="643"/>
      <c r="E229" s="2874" t="s">
        <v>11</v>
      </c>
      <c r="F229" s="625">
        <v>500975141</v>
      </c>
      <c r="G229" s="931">
        <f>G238</f>
        <v>29106129</v>
      </c>
      <c r="H229" s="99"/>
    </row>
    <row r="230" spans="2:8" s="82" customFormat="1">
      <c r="B230" s="123"/>
      <c r="C230" s="642"/>
      <c r="D230" s="643"/>
      <c r="E230" s="633" t="s">
        <v>28</v>
      </c>
      <c r="F230" s="623">
        <f>F231+F248</f>
        <v>510435457</v>
      </c>
      <c r="G230" s="928">
        <f>G231</f>
        <v>29106129</v>
      </c>
      <c r="H230" s="99"/>
    </row>
    <row r="231" spans="2:8" s="82" customFormat="1" ht="15" customHeight="1">
      <c r="B231" s="123"/>
      <c r="C231" s="642"/>
      <c r="D231" s="643"/>
      <c r="E231" s="2873" t="s">
        <v>2</v>
      </c>
      <c r="F231" s="625">
        <f>F232+F239+F241+F236</f>
        <v>509431996</v>
      </c>
      <c r="G231" s="931">
        <f>G236</f>
        <v>29106129</v>
      </c>
      <c r="H231" s="99"/>
    </row>
    <row r="232" spans="2:8" s="82" customFormat="1" ht="15" customHeight="1">
      <c r="B232" s="123"/>
      <c r="C232" s="642"/>
      <c r="D232" s="643"/>
      <c r="E232" s="2874" t="s">
        <v>12</v>
      </c>
      <c r="F232" s="625">
        <f>F233+F235</f>
        <v>53609247</v>
      </c>
      <c r="G232" s="931"/>
      <c r="H232" s="99"/>
    </row>
    <row r="233" spans="2:8" s="82" customFormat="1" ht="15" customHeight="1">
      <c r="B233" s="123"/>
      <c r="C233" s="642"/>
      <c r="D233" s="643"/>
      <c r="E233" s="2875" t="s">
        <v>37</v>
      </c>
      <c r="F233" s="625">
        <v>37818880</v>
      </c>
      <c r="G233" s="931"/>
      <c r="H233" s="99"/>
    </row>
    <row r="234" spans="2:8" s="82" customFormat="1" ht="15" customHeight="1">
      <c r="B234" s="123"/>
      <c r="C234" s="642"/>
      <c r="D234" s="643"/>
      <c r="E234" s="2876" t="s">
        <v>35</v>
      </c>
      <c r="F234" s="625">
        <v>30106963</v>
      </c>
      <c r="G234" s="931"/>
      <c r="H234" s="99"/>
    </row>
    <row r="235" spans="2:8" s="82" customFormat="1" ht="15" customHeight="1">
      <c r="B235" s="123"/>
      <c r="C235" s="642"/>
      <c r="D235" s="643"/>
      <c r="E235" s="2875" t="s">
        <v>15</v>
      </c>
      <c r="F235" s="625">
        <v>15790367</v>
      </c>
      <c r="G235" s="931"/>
      <c r="H235" s="99"/>
    </row>
    <row r="236" spans="2:8" s="82" customFormat="1" ht="15" customHeight="1">
      <c r="B236" s="123"/>
      <c r="C236" s="642"/>
      <c r="D236" s="643"/>
      <c r="E236" s="2862" t="s">
        <v>16</v>
      </c>
      <c r="F236" s="625">
        <f>F237+F238</f>
        <v>253167751</v>
      </c>
      <c r="G236" s="931">
        <f>G238</f>
        <v>29106129</v>
      </c>
      <c r="H236" s="99"/>
    </row>
    <row r="237" spans="2:8" s="82" customFormat="1" ht="15" customHeight="1">
      <c r="B237" s="123"/>
      <c r="C237" s="642"/>
      <c r="D237" s="643"/>
      <c r="E237" s="2863" t="s">
        <v>17</v>
      </c>
      <c r="F237" s="625">
        <v>10389379</v>
      </c>
      <c r="G237" s="931"/>
      <c r="H237" s="99"/>
    </row>
    <row r="238" spans="2:8" s="82" customFormat="1" ht="15" customHeight="1">
      <c r="B238" s="123"/>
      <c r="C238" s="642"/>
      <c r="D238" s="643"/>
      <c r="E238" s="2863" t="s">
        <v>93</v>
      </c>
      <c r="F238" s="625">
        <v>242778372</v>
      </c>
      <c r="G238" s="931">
        <v>29106129</v>
      </c>
      <c r="H238" s="99"/>
    </row>
    <row r="239" spans="2:8" s="82" customFormat="1" ht="24" customHeight="1">
      <c r="B239" s="123"/>
      <c r="C239" s="642"/>
      <c r="D239" s="643"/>
      <c r="E239" s="2862" t="s">
        <v>49</v>
      </c>
      <c r="F239" s="625">
        <f>F240</f>
        <v>130523</v>
      </c>
      <c r="G239" s="931"/>
      <c r="H239" s="99"/>
    </row>
    <row r="240" spans="2:8" s="82" customFormat="1">
      <c r="B240" s="123"/>
      <c r="C240" s="642"/>
      <c r="D240" s="643"/>
      <c r="E240" s="2863" t="s">
        <v>38</v>
      </c>
      <c r="F240" s="625">
        <v>130523</v>
      </c>
      <c r="G240" s="928"/>
      <c r="H240" s="99"/>
    </row>
    <row r="241" spans="1:8" s="82" customFormat="1">
      <c r="B241" s="123"/>
      <c r="C241" s="642"/>
      <c r="D241" s="643"/>
      <c r="E241" s="2862" t="s">
        <v>19</v>
      </c>
      <c r="F241" s="625">
        <f>F242+F244+F246</f>
        <v>202524475</v>
      </c>
      <c r="G241" s="928"/>
      <c r="H241" s="99"/>
    </row>
    <row r="242" spans="1:8" s="82" customFormat="1">
      <c r="B242" s="123"/>
      <c r="C242" s="642"/>
      <c r="D242" s="643"/>
      <c r="E242" s="2863" t="s">
        <v>84</v>
      </c>
      <c r="F242" s="625">
        <f>F243</f>
        <v>193613791</v>
      </c>
      <c r="G242" s="928"/>
      <c r="H242" s="99"/>
    </row>
    <row r="243" spans="1:8" s="82" customFormat="1" ht="38.25" customHeight="1">
      <c r="B243" s="123"/>
      <c r="C243" s="642"/>
      <c r="D243" s="643"/>
      <c r="E243" s="2865" t="s">
        <v>97</v>
      </c>
      <c r="F243" s="625">
        <v>193613791</v>
      </c>
      <c r="G243" s="928"/>
      <c r="H243" s="99"/>
    </row>
    <row r="244" spans="1:8" s="82" customFormat="1" ht="26.4">
      <c r="B244" s="123"/>
      <c r="C244" s="642"/>
      <c r="D244" s="643"/>
      <c r="E244" s="2863" t="s">
        <v>51</v>
      </c>
      <c r="F244" s="625">
        <f>F245</f>
        <v>7702990</v>
      </c>
      <c r="G244" s="928"/>
      <c r="H244" s="99"/>
    </row>
    <row r="245" spans="1:8" s="82" customFormat="1" ht="26.4">
      <c r="B245" s="123"/>
      <c r="C245" s="642"/>
      <c r="D245" s="643"/>
      <c r="E245" s="2865" t="s">
        <v>52</v>
      </c>
      <c r="F245" s="625">
        <v>7702990</v>
      </c>
      <c r="G245" s="928"/>
      <c r="H245" s="99"/>
    </row>
    <row r="246" spans="1:8" s="82" customFormat="1" ht="26.4">
      <c r="B246" s="123"/>
      <c r="C246" s="642"/>
      <c r="D246" s="643"/>
      <c r="E246" s="2863" t="s">
        <v>50</v>
      </c>
      <c r="F246" s="625">
        <f>F247</f>
        <v>1207694</v>
      </c>
      <c r="G246" s="928"/>
      <c r="H246" s="99"/>
    </row>
    <row r="247" spans="1:8" s="82" customFormat="1" ht="26.4">
      <c r="B247" s="123"/>
      <c r="C247" s="642"/>
      <c r="D247" s="643"/>
      <c r="E247" s="2865" t="s">
        <v>92</v>
      </c>
      <c r="F247" s="625">
        <v>1207694</v>
      </c>
      <c r="G247" s="928"/>
      <c r="H247" s="99"/>
    </row>
    <row r="248" spans="1:8" s="82" customFormat="1">
      <c r="B248" s="123"/>
      <c r="C248" s="642"/>
      <c r="D248" s="643"/>
      <c r="E248" s="2871" t="s">
        <v>3</v>
      </c>
      <c r="F248" s="625">
        <f>F249</f>
        <v>1003461</v>
      </c>
      <c r="G248" s="931"/>
      <c r="H248" s="99"/>
    </row>
    <row r="249" spans="1:8" s="82" customFormat="1" ht="18" customHeight="1" thickBot="1">
      <c r="B249" s="100"/>
      <c r="C249" s="625"/>
      <c r="D249" s="928"/>
      <c r="E249" s="2862" t="s">
        <v>20</v>
      </c>
      <c r="F249" s="625">
        <v>1003461</v>
      </c>
      <c r="G249" s="931"/>
      <c r="H249" s="99"/>
    </row>
    <row r="250" spans="1:8" s="82" customFormat="1" ht="174" customHeight="1" thickBot="1">
      <c r="B250" s="3826" t="s">
        <v>991</v>
      </c>
      <c r="C250" s="3827"/>
      <c r="D250" s="3827"/>
      <c r="E250" s="3827"/>
      <c r="F250" s="3827"/>
      <c r="G250" s="3828"/>
      <c r="H250" s="99"/>
    </row>
    <row r="251" spans="1:8" s="77" customFormat="1">
      <c r="B251" s="84"/>
      <c r="C251" s="85"/>
      <c r="D251" s="85"/>
      <c r="H251" s="99"/>
    </row>
    <row r="252" spans="1:8" s="77" customFormat="1" ht="17.25" customHeight="1">
      <c r="B252" s="128" t="s">
        <v>187</v>
      </c>
      <c r="C252" s="118"/>
      <c r="D252" s="118"/>
      <c r="E252" s="118"/>
      <c r="F252" s="118"/>
      <c r="G252" s="118"/>
      <c r="H252" s="99"/>
    </row>
    <row r="253" spans="1:8" s="77" customFormat="1" ht="13.8" thickBot="1">
      <c r="B253" s="84"/>
      <c r="C253" s="85"/>
      <c r="D253" s="85"/>
      <c r="H253" s="99"/>
    </row>
    <row r="254" spans="1:8" s="82" customFormat="1" ht="13.5" customHeight="1">
      <c r="A254" s="1967">
        <f>A137+1</f>
        <v>124</v>
      </c>
      <c r="B254" s="2120"/>
      <c r="C254" s="90"/>
      <c r="D254" s="285"/>
      <c r="E254" s="2832" t="s">
        <v>898</v>
      </c>
      <c r="F254" s="91"/>
      <c r="G254" s="1067"/>
      <c r="H254" s="99" t="s">
        <v>1003</v>
      </c>
    </row>
    <row r="255" spans="1:8" s="82" customFormat="1" ht="15.75" customHeight="1">
      <c r="B255" s="88" t="s">
        <v>62</v>
      </c>
      <c r="C255" s="642"/>
      <c r="D255" s="103"/>
      <c r="E255" s="1061" t="s">
        <v>22</v>
      </c>
      <c r="F255" s="2834"/>
      <c r="G255" s="643"/>
      <c r="H255" s="3310" t="s">
        <v>1001</v>
      </c>
    </row>
    <row r="256" spans="1:8" s="82" customFormat="1" ht="13.8">
      <c r="B256" s="560" t="s">
        <v>48</v>
      </c>
      <c r="C256" s="2071">
        <v>-138444259</v>
      </c>
      <c r="D256" s="601">
        <f>-G260</f>
        <v>-1195632</v>
      </c>
      <c r="E256" s="2837" t="s">
        <v>903</v>
      </c>
      <c r="F256" s="2838"/>
      <c r="G256" s="925"/>
      <c r="H256" s="3310">
        <f>A22</f>
        <v>122</v>
      </c>
    </row>
    <row r="257" spans="1:8" s="82" customFormat="1">
      <c r="B257" s="3264"/>
      <c r="C257" s="3263"/>
      <c r="D257" s="103"/>
      <c r="E257" s="2859" t="s">
        <v>4</v>
      </c>
      <c r="F257" s="623">
        <f>F258</f>
        <v>163261392</v>
      </c>
      <c r="G257" s="928">
        <f>G258</f>
        <v>1195632</v>
      </c>
      <c r="H257" s="3310">
        <f>A137</f>
        <v>123</v>
      </c>
    </row>
    <row r="258" spans="1:8" s="82" customFormat="1" ht="14.25" customHeight="1">
      <c r="B258" s="401"/>
      <c r="C258" s="625"/>
      <c r="D258" s="2314"/>
      <c r="E258" s="2860" t="s">
        <v>10</v>
      </c>
      <c r="F258" s="625">
        <f>F259</f>
        <v>163261392</v>
      </c>
      <c r="G258" s="931">
        <f>G259</f>
        <v>1195632</v>
      </c>
      <c r="H258" s="3310">
        <f>'18_sb'!A12</f>
        <v>133</v>
      </c>
    </row>
    <row r="259" spans="1:8" s="82" customFormat="1" ht="26.4">
      <c r="B259" s="402"/>
      <c r="C259" s="2842"/>
      <c r="D259" s="2314"/>
      <c r="E259" s="2861" t="s">
        <v>11</v>
      </c>
      <c r="F259" s="625">
        <v>163261392</v>
      </c>
      <c r="G259" s="931">
        <f>G263</f>
        <v>1195632</v>
      </c>
      <c r="H259" s="99">
        <f>'18_sb'!A138</f>
        <v>134</v>
      </c>
    </row>
    <row r="260" spans="1:8" s="82" customFormat="1" ht="15" customHeight="1">
      <c r="B260" s="400"/>
      <c r="C260" s="623"/>
      <c r="D260" s="2839"/>
      <c r="E260" s="2859" t="s">
        <v>28</v>
      </c>
      <c r="F260" s="623">
        <f>F261</f>
        <v>163261392</v>
      </c>
      <c r="G260" s="928">
        <f>G261</f>
        <v>1195632</v>
      </c>
      <c r="H260" s="99" t="s">
        <v>1000</v>
      </c>
    </row>
    <row r="261" spans="1:8" s="82" customFormat="1" ht="15" customHeight="1">
      <c r="B261" s="401"/>
      <c r="C261" s="625"/>
      <c r="D261" s="2314"/>
      <c r="E261" s="2860" t="s">
        <v>2</v>
      </c>
      <c r="F261" s="625">
        <f>F262+F264</f>
        <v>163261392</v>
      </c>
      <c r="G261" s="931">
        <f>G262</f>
        <v>1195632</v>
      </c>
      <c r="H261" s="99"/>
    </row>
    <row r="262" spans="1:8" s="82" customFormat="1" ht="15" customHeight="1">
      <c r="B262" s="402"/>
      <c r="C262" s="625"/>
      <c r="D262" s="2314"/>
      <c r="E262" s="2862" t="s">
        <v>16</v>
      </c>
      <c r="F262" s="625">
        <f>F263</f>
        <v>161801228</v>
      </c>
      <c r="G262" s="931">
        <f>G263</f>
        <v>1195632</v>
      </c>
      <c r="H262" s="99"/>
    </row>
    <row r="263" spans="1:8" s="82" customFormat="1" ht="15" customHeight="1">
      <c r="B263" s="403"/>
      <c r="C263" s="625"/>
      <c r="D263" s="2314"/>
      <c r="E263" s="2863" t="s">
        <v>93</v>
      </c>
      <c r="F263" s="625">
        <v>161801228</v>
      </c>
      <c r="G263" s="931">
        <v>1195632</v>
      </c>
      <c r="H263" s="99"/>
    </row>
    <row r="264" spans="1:8" s="82" customFormat="1" ht="15" customHeight="1">
      <c r="B264" s="404"/>
      <c r="C264" s="625"/>
      <c r="D264" s="2314"/>
      <c r="E264" s="2862" t="s">
        <v>19</v>
      </c>
      <c r="F264" s="625">
        <f>F265</f>
        <v>1460164</v>
      </c>
      <c r="G264" s="931"/>
      <c r="H264" s="99"/>
    </row>
    <row r="265" spans="1:8" s="82" customFormat="1" ht="15" customHeight="1">
      <c r="B265" s="2856"/>
      <c r="C265" s="625"/>
      <c r="D265" s="2839"/>
      <c r="E265" s="2863" t="s">
        <v>84</v>
      </c>
      <c r="F265" s="625">
        <f>F266</f>
        <v>1460164</v>
      </c>
      <c r="G265" s="931"/>
      <c r="H265" s="99"/>
    </row>
    <row r="266" spans="1:8" s="82" customFormat="1" ht="42" customHeight="1" thickBot="1">
      <c r="B266" s="2864"/>
      <c r="C266" s="625"/>
      <c r="D266" s="2839"/>
      <c r="E266" s="2865" t="s">
        <v>97</v>
      </c>
      <c r="F266" s="625">
        <v>1460164</v>
      </c>
      <c r="G266" s="931"/>
      <c r="H266" s="99"/>
    </row>
    <row r="267" spans="1:8" s="82" customFormat="1" ht="105.75" customHeight="1" thickBot="1">
      <c r="B267" s="3826" t="s">
        <v>992</v>
      </c>
      <c r="C267" s="3827"/>
      <c r="D267" s="3827"/>
      <c r="E267" s="3827"/>
      <c r="F267" s="3827"/>
      <c r="G267" s="3828"/>
      <c r="H267" s="99"/>
    </row>
    <row r="268" spans="1:8" s="81" customFormat="1" ht="21" customHeight="1">
      <c r="A268" s="260"/>
      <c r="B268" s="260"/>
      <c r="C268" s="260"/>
      <c r="D268" s="260"/>
      <c r="E268" s="260"/>
      <c r="F268" s="260"/>
      <c r="G268" s="260"/>
      <c r="H268" s="99"/>
    </row>
    <row r="269" spans="1:8" s="77" customFormat="1" ht="17.25" customHeight="1">
      <c r="A269" s="89"/>
      <c r="B269" s="343" t="s">
        <v>190</v>
      </c>
      <c r="C269" s="118"/>
      <c r="D269" s="118"/>
      <c r="E269" s="118"/>
      <c r="F269" s="118"/>
      <c r="G269" s="118"/>
      <c r="H269" s="99"/>
    </row>
    <row r="270" spans="1:8" s="77" customFormat="1" ht="17.25" customHeight="1" thickBot="1">
      <c r="A270" s="89"/>
      <c r="B270" s="343"/>
      <c r="C270" s="118"/>
      <c r="D270" s="118"/>
      <c r="E270" s="118"/>
      <c r="F270" s="118"/>
      <c r="G270" s="118"/>
      <c r="H270" s="99"/>
    </row>
    <row r="271" spans="1:8" s="82" customFormat="1" ht="16.5" customHeight="1">
      <c r="A271" s="120">
        <f>A254</f>
        <v>124</v>
      </c>
      <c r="B271" s="2120"/>
      <c r="C271" s="90"/>
      <c r="D271" s="921"/>
      <c r="E271" s="2868" t="s">
        <v>898</v>
      </c>
      <c r="F271" s="91"/>
      <c r="G271" s="1067"/>
      <c r="H271" s="99" t="s">
        <v>1003</v>
      </c>
    </row>
    <row r="272" spans="1:8" s="82" customFormat="1" ht="15.75" customHeight="1">
      <c r="B272" s="88" t="s">
        <v>62</v>
      </c>
      <c r="C272" s="642"/>
      <c r="D272" s="643"/>
      <c r="E272" s="2756" t="s">
        <v>82</v>
      </c>
      <c r="F272" s="2834"/>
      <c r="G272" s="643"/>
      <c r="H272" s="3310" t="s">
        <v>1001</v>
      </c>
    </row>
    <row r="273" spans="2:8" s="82" customFormat="1" ht="15.75" customHeight="1">
      <c r="B273" s="123"/>
      <c r="C273" s="642"/>
      <c r="D273" s="643"/>
      <c r="E273" s="2869" t="s">
        <v>83</v>
      </c>
      <c r="F273" s="2834"/>
      <c r="G273" s="643"/>
      <c r="H273" s="3310">
        <f>A22</f>
        <v>122</v>
      </c>
    </row>
    <row r="274" spans="2:8" s="82" customFormat="1" ht="15.75" customHeight="1">
      <c r="B274" s="302" t="s">
        <v>87</v>
      </c>
      <c r="C274" s="642"/>
      <c r="D274" s="643"/>
      <c r="E274" s="2870" t="s">
        <v>87</v>
      </c>
      <c r="F274" s="2834"/>
      <c r="G274" s="643"/>
      <c r="H274" s="3310">
        <f>A137</f>
        <v>123</v>
      </c>
    </row>
    <row r="275" spans="2:8" s="82" customFormat="1">
      <c r="B275" s="560" t="s">
        <v>48</v>
      </c>
      <c r="C275" s="2071">
        <v>-138444259</v>
      </c>
      <c r="D275" s="601">
        <f>-G287</f>
        <v>-1195632</v>
      </c>
      <c r="E275" s="633" t="s">
        <v>4</v>
      </c>
      <c r="F275" s="623">
        <f>F276+F277+F285</f>
        <v>477346566</v>
      </c>
      <c r="G275" s="928">
        <f>G285</f>
        <v>1195632</v>
      </c>
      <c r="H275" s="3310">
        <f>'18_sb'!A12</f>
        <v>133</v>
      </c>
    </row>
    <row r="276" spans="2:8" s="82" customFormat="1" ht="26.4">
      <c r="B276" s="123"/>
      <c r="C276" s="642"/>
      <c r="D276" s="643"/>
      <c r="E276" s="2871" t="s">
        <v>36</v>
      </c>
      <c r="F276" s="625">
        <v>9349673</v>
      </c>
      <c r="G276" s="931"/>
      <c r="H276" s="99">
        <f>'18_sb'!A138</f>
        <v>134</v>
      </c>
    </row>
    <row r="277" spans="2:8" s="82" customFormat="1">
      <c r="B277" s="123"/>
      <c r="C277" s="642"/>
      <c r="D277" s="643"/>
      <c r="E277" s="2871" t="s">
        <v>7</v>
      </c>
      <c r="F277" s="625">
        <f>F278+F282</f>
        <v>118987</v>
      </c>
      <c r="G277" s="931"/>
      <c r="H277" s="99" t="s">
        <v>1000</v>
      </c>
    </row>
    <row r="278" spans="2:8" s="82" customFormat="1">
      <c r="B278" s="123"/>
      <c r="C278" s="642"/>
      <c r="D278" s="643"/>
      <c r="E278" s="2862" t="s">
        <v>8</v>
      </c>
      <c r="F278" s="625">
        <f>F279</f>
        <v>110643</v>
      </c>
      <c r="G278" s="931"/>
      <c r="H278" s="99"/>
    </row>
    <row r="279" spans="2:8" s="82" customFormat="1">
      <c r="B279" s="123"/>
      <c r="C279" s="642"/>
      <c r="D279" s="643"/>
      <c r="E279" s="2863" t="s">
        <v>9</v>
      </c>
      <c r="F279" s="625">
        <f>F280</f>
        <v>110643</v>
      </c>
      <c r="G279" s="931"/>
      <c r="H279" s="99"/>
    </row>
    <row r="280" spans="2:8" s="82" customFormat="1" ht="26.4">
      <c r="B280" s="123"/>
      <c r="C280" s="642"/>
      <c r="D280" s="643"/>
      <c r="E280" s="2865" t="s">
        <v>57</v>
      </c>
      <c r="F280" s="625">
        <f>F281</f>
        <v>110643</v>
      </c>
      <c r="G280" s="931"/>
      <c r="H280" s="99"/>
    </row>
    <row r="281" spans="2:8" s="82" customFormat="1" ht="36.75" customHeight="1">
      <c r="B281" s="123"/>
      <c r="C281" s="642"/>
      <c r="D281" s="643"/>
      <c r="E281" s="2872" t="s">
        <v>96</v>
      </c>
      <c r="F281" s="625">
        <v>110643</v>
      </c>
      <c r="G281" s="931"/>
      <c r="H281" s="99"/>
    </row>
    <row r="282" spans="2:8" s="82" customFormat="1" ht="27.75" customHeight="1">
      <c r="B282" s="123"/>
      <c r="C282" s="642"/>
      <c r="D282" s="643"/>
      <c r="E282" s="2862" t="s">
        <v>904</v>
      </c>
      <c r="F282" s="625">
        <f>F283</f>
        <v>8344</v>
      </c>
      <c r="G282" s="931"/>
      <c r="H282" s="99"/>
    </row>
    <row r="283" spans="2:8" s="82" customFormat="1" ht="52.8">
      <c r="B283" s="123"/>
      <c r="C283" s="642"/>
      <c r="D283" s="643"/>
      <c r="E283" s="2865" t="s">
        <v>72</v>
      </c>
      <c r="F283" s="625">
        <f>F284</f>
        <v>8344</v>
      </c>
      <c r="G283" s="931"/>
      <c r="H283" s="99"/>
    </row>
    <row r="284" spans="2:8" s="82" customFormat="1" ht="66.75" customHeight="1">
      <c r="B284" s="123"/>
      <c r="C284" s="642"/>
      <c r="D284" s="643"/>
      <c r="E284" s="2872" t="s">
        <v>692</v>
      </c>
      <c r="F284" s="625">
        <v>8344</v>
      </c>
      <c r="G284" s="931"/>
      <c r="H284" s="99"/>
    </row>
    <row r="285" spans="2:8" s="82" customFormat="1" ht="13.5" customHeight="1">
      <c r="B285" s="123"/>
      <c r="C285" s="642"/>
      <c r="D285" s="643"/>
      <c r="E285" s="2873" t="s">
        <v>10</v>
      </c>
      <c r="F285" s="625">
        <f>F286</f>
        <v>467877906</v>
      </c>
      <c r="G285" s="931">
        <f>G286</f>
        <v>1195632</v>
      </c>
      <c r="H285" s="99"/>
    </row>
    <row r="286" spans="2:8" s="82" customFormat="1" ht="26.4">
      <c r="B286" s="123"/>
      <c r="C286" s="642"/>
      <c r="D286" s="643"/>
      <c r="E286" s="2874" t="s">
        <v>11</v>
      </c>
      <c r="F286" s="625">
        <v>467877906</v>
      </c>
      <c r="G286" s="931">
        <f>G295</f>
        <v>1195632</v>
      </c>
      <c r="H286" s="99"/>
    </row>
    <row r="287" spans="2:8" s="82" customFormat="1">
      <c r="B287" s="123"/>
      <c r="C287" s="642"/>
      <c r="D287" s="643"/>
      <c r="E287" s="633" t="s">
        <v>28</v>
      </c>
      <c r="F287" s="623">
        <f>F288+F305</f>
        <v>477346566</v>
      </c>
      <c r="G287" s="928">
        <f>G288</f>
        <v>1195632</v>
      </c>
      <c r="H287" s="99"/>
    </row>
    <row r="288" spans="2:8" s="82" customFormat="1" ht="15" customHeight="1">
      <c r="B288" s="123"/>
      <c r="C288" s="642"/>
      <c r="D288" s="643"/>
      <c r="E288" s="2873" t="s">
        <v>2</v>
      </c>
      <c r="F288" s="625">
        <f>F289+F296+F298+F293</f>
        <v>476202183</v>
      </c>
      <c r="G288" s="931">
        <f>G293</f>
        <v>1195632</v>
      </c>
      <c r="H288" s="99"/>
    </row>
    <row r="289" spans="2:8" s="82" customFormat="1" ht="15" customHeight="1">
      <c r="B289" s="123"/>
      <c r="C289" s="642"/>
      <c r="D289" s="643"/>
      <c r="E289" s="2874" t="s">
        <v>12</v>
      </c>
      <c r="F289" s="625">
        <f>F290+F292</f>
        <v>53778308</v>
      </c>
      <c r="G289" s="931"/>
      <c r="H289" s="99"/>
    </row>
    <row r="290" spans="2:8" s="82" customFormat="1" ht="15" customHeight="1">
      <c r="B290" s="123"/>
      <c r="C290" s="642"/>
      <c r="D290" s="643"/>
      <c r="E290" s="2875" t="s">
        <v>37</v>
      </c>
      <c r="F290" s="625">
        <v>37881517</v>
      </c>
      <c r="G290" s="931"/>
      <c r="H290" s="99"/>
    </row>
    <row r="291" spans="2:8" s="82" customFormat="1" ht="15" customHeight="1">
      <c r="B291" s="123"/>
      <c r="C291" s="642"/>
      <c r="D291" s="643"/>
      <c r="E291" s="2876" t="s">
        <v>35</v>
      </c>
      <c r="F291" s="625">
        <v>30094344</v>
      </c>
      <c r="G291" s="931"/>
      <c r="H291" s="99"/>
    </row>
    <row r="292" spans="2:8" s="82" customFormat="1" ht="15" customHeight="1">
      <c r="B292" s="123"/>
      <c r="C292" s="642"/>
      <c r="D292" s="643"/>
      <c r="E292" s="2875" t="s">
        <v>15</v>
      </c>
      <c r="F292" s="625">
        <v>15896791</v>
      </c>
      <c r="G292" s="931"/>
      <c r="H292" s="99"/>
    </row>
    <row r="293" spans="2:8" s="82" customFormat="1" ht="15" customHeight="1">
      <c r="B293" s="123"/>
      <c r="C293" s="642"/>
      <c r="D293" s="643"/>
      <c r="E293" s="2862" t="s">
        <v>16</v>
      </c>
      <c r="F293" s="625">
        <f>F294+F295</f>
        <v>207247028</v>
      </c>
      <c r="G293" s="931">
        <f>G295</f>
        <v>1195632</v>
      </c>
      <c r="H293" s="99"/>
    </row>
    <row r="294" spans="2:8" s="82" customFormat="1" ht="15" customHeight="1">
      <c r="B294" s="123"/>
      <c r="C294" s="642"/>
      <c r="D294" s="643"/>
      <c r="E294" s="2863" t="s">
        <v>17</v>
      </c>
      <c r="F294" s="625">
        <v>13395321</v>
      </c>
      <c r="G294" s="931"/>
      <c r="H294" s="99"/>
    </row>
    <row r="295" spans="2:8" s="82" customFormat="1" ht="15" customHeight="1">
      <c r="B295" s="123"/>
      <c r="C295" s="642"/>
      <c r="D295" s="643"/>
      <c r="E295" s="2863" t="s">
        <v>93</v>
      </c>
      <c r="F295" s="625">
        <v>193851707</v>
      </c>
      <c r="G295" s="931">
        <v>1195632</v>
      </c>
      <c r="H295" s="99"/>
    </row>
    <row r="296" spans="2:8" s="82" customFormat="1" ht="25.5" customHeight="1">
      <c r="B296" s="123"/>
      <c r="C296" s="642"/>
      <c r="D296" s="643"/>
      <c r="E296" s="2862" t="s">
        <v>49</v>
      </c>
      <c r="F296" s="625">
        <f>F297</f>
        <v>130523</v>
      </c>
      <c r="G296" s="931"/>
      <c r="H296" s="99"/>
    </row>
    <row r="297" spans="2:8" s="82" customFormat="1">
      <c r="B297" s="123"/>
      <c r="C297" s="642"/>
      <c r="D297" s="643"/>
      <c r="E297" s="2863" t="s">
        <v>38</v>
      </c>
      <c r="F297" s="625">
        <v>130523</v>
      </c>
      <c r="G297" s="928"/>
      <c r="H297" s="99"/>
    </row>
    <row r="298" spans="2:8" s="82" customFormat="1">
      <c r="B298" s="123"/>
      <c r="C298" s="642"/>
      <c r="D298" s="643"/>
      <c r="E298" s="2862" t="s">
        <v>19</v>
      </c>
      <c r="F298" s="625">
        <f>F299+F301+F303</f>
        <v>215046324</v>
      </c>
      <c r="G298" s="928"/>
      <c r="H298" s="99"/>
    </row>
    <row r="299" spans="2:8" s="82" customFormat="1">
      <c r="B299" s="123"/>
      <c r="C299" s="642"/>
      <c r="D299" s="643"/>
      <c r="E299" s="2863" t="s">
        <v>84</v>
      </c>
      <c r="F299" s="625">
        <f>F300</f>
        <v>207957179</v>
      </c>
      <c r="G299" s="928"/>
      <c r="H299" s="99"/>
    </row>
    <row r="300" spans="2:8" s="82" customFormat="1" ht="25.5" customHeight="1">
      <c r="B300" s="123"/>
      <c r="C300" s="642"/>
      <c r="D300" s="643"/>
      <c r="E300" s="2865" t="s">
        <v>97</v>
      </c>
      <c r="F300" s="625">
        <v>207957179</v>
      </c>
      <c r="G300" s="928"/>
      <c r="H300" s="99"/>
    </row>
    <row r="301" spans="2:8" s="82" customFormat="1" ht="26.4">
      <c r="B301" s="123"/>
      <c r="C301" s="642"/>
      <c r="D301" s="643"/>
      <c r="E301" s="2863" t="s">
        <v>51</v>
      </c>
      <c r="F301" s="625">
        <f>F302</f>
        <v>5881451</v>
      </c>
      <c r="G301" s="928"/>
      <c r="H301" s="99"/>
    </row>
    <row r="302" spans="2:8" s="82" customFormat="1" ht="26.4">
      <c r="B302" s="123"/>
      <c r="C302" s="642"/>
      <c r="D302" s="643"/>
      <c r="E302" s="2865" t="s">
        <v>52</v>
      </c>
      <c r="F302" s="625">
        <v>5881451</v>
      </c>
      <c r="G302" s="928"/>
      <c r="H302" s="99"/>
    </row>
    <row r="303" spans="2:8" s="82" customFormat="1" ht="26.4">
      <c r="B303" s="123"/>
      <c r="C303" s="642"/>
      <c r="D303" s="643"/>
      <c r="E303" s="2863" t="s">
        <v>50</v>
      </c>
      <c r="F303" s="625">
        <f>F304</f>
        <v>1207694</v>
      </c>
      <c r="G303" s="928"/>
      <c r="H303" s="99"/>
    </row>
    <row r="304" spans="2:8" s="82" customFormat="1" ht="26.4">
      <c r="B304" s="123"/>
      <c r="C304" s="642"/>
      <c r="D304" s="643"/>
      <c r="E304" s="2865" t="s">
        <v>92</v>
      </c>
      <c r="F304" s="625">
        <v>1207694</v>
      </c>
      <c r="G304" s="928"/>
      <c r="H304" s="99"/>
    </row>
    <row r="305" spans="2:8" s="82" customFormat="1">
      <c r="B305" s="123"/>
      <c r="C305" s="642"/>
      <c r="D305" s="643"/>
      <c r="E305" s="2871" t="s">
        <v>3</v>
      </c>
      <c r="F305" s="625">
        <f>F306</f>
        <v>1144383</v>
      </c>
      <c r="G305" s="931"/>
      <c r="H305" s="99"/>
    </row>
    <row r="306" spans="2:8" s="82" customFormat="1" ht="18" customHeight="1">
      <c r="B306" s="123"/>
      <c r="C306" s="642"/>
      <c r="D306" s="643"/>
      <c r="E306" s="2862" t="s">
        <v>20</v>
      </c>
      <c r="F306" s="625">
        <v>1144383</v>
      </c>
      <c r="G306" s="931"/>
      <c r="H306" s="99"/>
    </row>
    <row r="307" spans="2:8" s="82" customFormat="1" ht="15.75" customHeight="1">
      <c r="B307" s="291" t="s">
        <v>88</v>
      </c>
      <c r="C307" s="642"/>
      <c r="D307" s="643"/>
      <c r="E307" s="2870" t="s">
        <v>88</v>
      </c>
      <c r="F307" s="2834"/>
      <c r="G307" s="643"/>
      <c r="H307" s="99"/>
    </row>
    <row r="308" spans="2:8" s="82" customFormat="1">
      <c r="B308" s="560" t="s">
        <v>48</v>
      </c>
      <c r="C308" s="2071">
        <v>406158063</v>
      </c>
      <c r="D308" s="601">
        <f>-G317</f>
        <v>-10759457</v>
      </c>
      <c r="E308" s="633" t="s">
        <v>4</v>
      </c>
      <c r="F308" s="623">
        <f>F309+F310+F315</f>
        <v>510326249</v>
      </c>
      <c r="G308" s="928">
        <f>G315</f>
        <v>10759457</v>
      </c>
      <c r="H308" s="99"/>
    </row>
    <row r="309" spans="2:8" s="82" customFormat="1" ht="26.4">
      <c r="B309" s="123"/>
      <c r="C309" s="642"/>
      <c r="D309" s="643"/>
      <c r="E309" s="2871" t="s">
        <v>36</v>
      </c>
      <c r="F309" s="625">
        <v>9349673</v>
      </c>
      <c r="G309" s="931"/>
      <c r="H309" s="99"/>
    </row>
    <row r="310" spans="2:8" s="82" customFormat="1">
      <c r="B310" s="3458"/>
      <c r="C310" s="964"/>
      <c r="D310" s="140"/>
      <c r="E310" s="2871" t="s">
        <v>7</v>
      </c>
      <c r="F310" s="625">
        <f>F311</f>
        <v>110643</v>
      </c>
      <c r="G310" s="2390"/>
      <c r="H310" s="99"/>
    </row>
    <row r="311" spans="2:8" s="82" customFormat="1">
      <c r="B311" s="3346"/>
      <c r="C311" s="3459"/>
      <c r="D311" s="606"/>
      <c r="E311" s="2862" t="s">
        <v>8</v>
      </c>
      <c r="F311" s="625">
        <f>F312</f>
        <v>110643</v>
      </c>
      <c r="G311" s="931"/>
      <c r="H311" s="99"/>
    </row>
    <row r="312" spans="2:8" s="82" customFormat="1">
      <c r="B312" s="123"/>
      <c r="C312" s="642"/>
      <c r="D312" s="643"/>
      <c r="E312" s="2863" t="s">
        <v>9</v>
      </c>
      <c r="F312" s="625">
        <f>F313</f>
        <v>110643</v>
      </c>
      <c r="G312" s="931"/>
      <c r="H312" s="99"/>
    </row>
    <row r="313" spans="2:8" s="82" customFormat="1" ht="26.4">
      <c r="B313" s="123"/>
      <c r="C313" s="642"/>
      <c r="D313" s="643"/>
      <c r="E313" s="2865" t="s">
        <v>57</v>
      </c>
      <c r="F313" s="625">
        <f>F314</f>
        <v>110643</v>
      </c>
      <c r="G313" s="931"/>
      <c r="H313" s="99"/>
    </row>
    <row r="314" spans="2:8" s="82" customFormat="1" ht="36.75" customHeight="1">
      <c r="B314" s="123"/>
      <c r="C314" s="642"/>
      <c r="D314" s="643"/>
      <c r="E314" s="2872" t="s">
        <v>96</v>
      </c>
      <c r="F314" s="625">
        <v>110643</v>
      </c>
      <c r="G314" s="931"/>
      <c r="H314" s="99"/>
    </row>
    <row r="315" spans="2:8" s="82" customFormat="1" ht="15" customHeight="1">
      <c r="B315" s="123"/>
      <c r="C315" s="642"/>
      <c r="D315" s="643"/>
      <c r="E315" s="2873" t="s">
        <v>10</v>
      </c>
      <c r="F315" s="625">
        <f>F316</f>
        <v>500865933</v>
      </c>
      <c r="G315" s="931">
        <f>G316</f>
        <v>10759457</v>
      </c>
      <c r="H315" s="99"/>
    </row>
    <row r="316" spans="2:8" s="82" customFormat="1" ht="26.4">
      <c r="B316" s="123"/>
      <c r="C316" s="642"/>
      <c r="D316" s="643"/>
      <c r="E316" s="2874" t="s">
        <v>11</v>
      </c>
      <c r="F316" s="625">
        <v>500865933</v>
      </c>
      <c r="G316" s="931">
        <f>G325</f>
        <v>10759457</v>
      </c>
      <c r="H316" s="99"/>
    </row>
    <row r="317" spans="2:8" s="82" customFormat="1">
      <c r="B317" s="123"/>
      <c r="C317" s="642"/>
      <c r="D317" s="643"/>
      <c r="E317" s="633" t="s">
        <v>28</v>
      </c>
      <c r="F317" s="623">
        <f>F318+F335</f>
        <v>510326249</v>
      </c>
      <c r="G317" s="928">
        <f>G318</f>
        <v>10759457</v>
      </c>
      <c r="H317" s="99"/>
    </row>
    <row r="318" spans="2:8" s="82" customFormat="1" ht="15" customHeight="1">
      <c r="B318" s="123"/>
      <c r="C318" s="642"/>
      <c r="D318" s="643"/>
      <c r="E318" s="2873" t="s">
        <v>2</v>
      </c>
      <c r="F318" s="625">
        <f>F319+F326+F328+F323</f>
        <v>509230946</v>
      </c>
      <c r="G318" s="931">
        <f>G323</f>
        <v>10759457</v>
      </c>
      <c r="H318" s="99"/>
    </row>
    <row r="319" spans="2:8" s="82" customFormat="1" ht="15" customHeight="1">
      <c r="B319" s="123"/>
      <c r="C319" s="642"/>
      <c r="D319" s="643"/>
      <c r="E319" s="2874" t="s">
        <v>12</v>
      </c>
      <c r="F319" s="625">
        <f>F320+F322</f>
        <v>53507809</v>
      </c>
      <c r="G319" s="931"/>
      <c r="H319" s="99"/>
    </row>
    <row r="320" spans="2:8" s="82" customFormat="1" ht="15" customHeight="1">
      <c r="B320" s="123"/>
      <c r="C320" s="642"/>
      <c r="D320" s="643"/>
      <c r="E320" s="2875" t="s">
        <v>37</v>
      </c>
      <c r="F320" s="625">
        <v>37703301</v>
      </c>
      <c r="G320" s="931"/>
      <c r="H320" s="99"/>
    </row>
    <row r="321" spans="2:8" s="82" customFormat="1" ht="15" customHeight="1">
      <c r="B321" s="123"/>
      <c r="C321" s="642"/>
      <c r="D321" s="643"/>
      <c r="E321" s="2876" t="s">
        <v>35</v>
      </c>
      <c r="F321" s="625">
        <v>29936687</v>
      </c>
      <c r="G321" s="931"/>
      <c r="H321" s="99"/>
    </row>
    <row r="322" spans="2:8" s="82" customFormat="1" ht="15" customHeight="1">
      <c r="B322" s="123"/>
      <c r="C322" s="642"/>
      <c r="D322" s="643"/>
      <c r="E322" s="2875" t="s">
        <v>15</v>
      </c>
      <c r="F322" s="625">
        <v>15804508</v>
      </c>
      <c r="G322" s="931"/>
      <c r="H322" s="99"/>
    </row>
    <row r="323" spans="2:8" s="82" customFormat="1" ht="15" customHeight="1">
      <c r="B323" s="123"/>
      <c r="C323" s="642"/>
      <c r="D323" s="643"/>
      <c r="E323" s="2862" t="s">
        <v>16</v>
      </c>
      <c r="F323" s="625">
        <f>F324+F325</f>
        <v>245993589</v>
      </c>
      <c r="G323" s="931">
        <f>G325</f>
        <v>10759457</v>
      </c>
      <c r="H323" s="99"/>
    </row>
    <row r="324" spans="2:8" s="82" customFormat="1" ht="15" customHeight="1">
      <c r="B324" s="123"/>
      <c r="C324" s="642"/>
      <c r="D324" s="643"/>
      <c r="E324" s="2863" t="s">
        <v>17</v>
      </c>
      <c r="F324" s="625">
        <v>10389379</v>
      </c>
      <c r="G324" s="931"/>
      <c r="H324" s="99"/>
    </row>
    <row r="325" spans="2:8" s="82" customFormat="1" ht="15" customHeight="1">
      <c r="B325" s="123"/>
      <c r="C325" s="642"/>
      <c r="D325" s="643"/>
      <c r="E325" s="2863" t="s">
        <v>93</v>
      </c>
      <c r="F325" s="625">
        <v>235604210</v>
      </c>
      <c r="G325" s="931">
        <v>10759457</v>
      </c>
      <c r="H325" s="99"/>
    </row>
    <row r="326" spans="2:8" s="82" customFormat="1" ht="25.5" customHeight="1">
      <c r="B326" s="123"/>
      <c r="C326" s="642"/>
      <c r="D326" s="643"/>
      <c r="E326" s="2877" t="s">
        <v>49</v>
      </c>
      <c r="F326" s="2878">
        <f>F327</f>
        <v>130523</v>
      </c>
      <c r="G326" s="931"/>
      <c r="H326" s="99"/>
    </row>
    <row r="327" spans="2:8" s="82" customFormat="1">
      <c r="B327" s="123"/>
      <c r="C327" s="642"/>
      <c r="D327" s="643"/>
      <c r="E327" s="2863" t="s">
        <v>38</v>
      </c>
      <c r="F327" s="625">
        <v>130523</v>
      </c>
      <c r="G327" s="928"/>
      <c r="H327" s="99"/>
    </row>
    <row r="328" spans="2:8" s="82" customFormat="1">
      <c r="B328" s="123"/>
      <c r="C328" s="642"/>
      <c r="D328" s="643"/>
      <c r="E328" s="2862" t="s">
        <v>19</v>
      </c>
      <c r="F328" s="625">
        <f>F329+F331+F333</f>
        <v>209599025</v>
      </c>
      <c r="G328" s="928"/>
      <c r="H328" s="99"/>
    </row>
    <row r="329" spans="2:8" s="82" customFormat="1">
      <c r="B329" s="123"/>
      <c r="C329" s="642"/>
      <c r="D329" s="643"/>
      <c r="E329" s="2863" t="s">
        <v>84</v>
      </c>
      <c r="F329" s="625">
        <f>F330</f>
        <v>200688341</v>
      </c>
      <c r="G329" s="928"/>
      <c r="H329" s="99"/>
    </row>
    <row r="330" spans="2:8" s="82" customFormat="1" ht="27.75" customHeight="1">
      <c r="B330" s="123"/>
      <c r="C330" s="642"/>
      <c r="D330" s="643"/>
      <c r="E330" s="2865" t="s">
        <v>97</v>
      </c>
      <c r="F330" s="625">
        <v>200688341</v>
      </c>
      <c r="G330" s="928"/>
      <c r="H330" s="99"/>
    </row>
    <row r="331" spans="2:8" s="82" customFormat="1" ht="26.4">
      <c r="B331" s="123"/>
      <c r="C331" s="642"/>
      <c r="D331" s="643"/>
      <c r="E331" s="2863" t="s">
        <v>51</v>
      </c>
      <c r="F331" s="625">
        <f>F332</f>
        <v>7702990</v>
      </c>
      <c r="G331" s="928"/>
      <c r="H331" s="99"/>
    </row>
    <row r="332" spans="2:8" s="82" customFormat="1" ht="26.4">
      <c r="B332" s="123"/>
      <c r="C332" s="642"/>
      <c r="D332" s="643"/>
      <c r="E332" s="2865" t="s">
        <v>52</v>
      </c>
      <c r="F332" s="625">
        <v>7702990</v>
      </c>
      <c r="G332" s="928"/>
      <c r="H332" s="99"/>
    </row>
    <row r="333" spans="2:8" s="82" customFormat="1" ht="26.4">
      <c r="B333" s="123"/>
      <c r="C333" s="642"/>
      <c r="D333" s="643"/>
      <c r="E333" s="2863" t="s">
        <v>50</v>
      </c>
      <c r="F333" s="625">
        <f>F334</f>
        <v>1207694</v>
      </c>
      <c r="G333" s="928"/>
      <c r="H333" s="99"/>
    </row>
    <row r="334" spans="2:8" s="82" customFormat="1" ht="26.4">
      <c r="B334" s="123"/>
      <c r="C334" s="642"/>
      <c r="D334" s="643"/>
      <c r="E334" s="2865" t="s">
        <v>92</v>
      </c>
      <c r="F334" s="625">
        <v>1207694</v>
      </c>
      <c r="G334" s="928"/>
      <c r="H334" s="99"/>
    </row>
    <row r="335" spans="2:8" s="82" customFormat="1">
      <c r="B335" s="123"/>
      <c r="C335" s="642"/>
      <c r="D335" s="643"/>
      <c r="E335" s="2871" t="s">
        <v>3</v>
      </c>
      <c r="F335" s="625">
        <f>F336</f>
        <v>1095303</v>
      </c>
      <c r="G335" s="931"/>
      <c r="H335" s="99"/>
    </row>
    <row r="336" spans="2:8" s="82" customFormat="1" ht="18" customHeight="1" thickBot="1">
      <c r="B336" s="123"/>
      <c r="C336" s="642"/>
      <c r="D336" s="643"/>
      <c r="E336" s="2862" t="s">
        <v>20</v>
      </c>
      <c r="F336" s="625">
        <v>1095303</v>
      </c>
      <c r="G336" s="931"/>
      <c r="H336" s="99"/>
    </row>
    <row r="337" spans="1:8" s="82" customFormat="1" ht="120.75" customHeight="1" thickBot="1">
      <c r="B337" s="3826" t="s">
        <v>993</v>
      </c>
      <c r="C337" s="3827"/>
      <c r="D337" s="3827"/>
      <c r="E337" s="3827"/>
      <c r="F337" s="3827"/>
      <c r="G337" s="3828"/>
      <c r="H337" s="99"/>
    </row>
    <row r="338" spans="1:8" s="77" customFormat="1">
      <c r="B338" s="84"/>
      <c r="C338" s="85"/>
      <c r="D338" s="85"/>
      <c r="H338" s="99"/>
    </row>
    <row r="339" spans="1:8" s="77" customFormat="1" ht="17.25" customHeight="1">
      <c r="B339" s="128" t="s">
        <v>187</v>
      </c>
      <c r="C339" s="118"/>
      <c r="D339" s="118"/>
      <c r="E339" s="118"/>
      <c r="F339" s="118"/>
      <c r="G339" s="118"/>
      <c r="H339" s="99"/>
    </row>
    <row r="340" spans="1:8" s="77" customFormat="1" ht="13.8" thickBot="1">
      <c r="B340" s="84"/>
      <c r="C340" s="85"/>
      <c r="D340" s="85"/>
      <c r="H340" s="99"/>
    </row>
    <row r="341" spans="1:8" s="82" customFormat="1" ht="17.25" customHeight="1">
      <c r="A341" s="1967">
        <f>A254+1</f>
        <v>125</v>
      </c>
      <c r="B341" s="2120"/>
      <c r="C341" s="90"/>
      <c r="D341" s="285"/>
      <c r="E341" s="2832" t="s">
        <v>898</v>
      </c>
      <c r="F341" s="91"/>
      <c r="G341" s="1067"/>
      <c r="H341" s="99" t="s">
        <v>1002</v>
      </c>
    </row>
    <row r="342" spans="1:8" s="82" customFormat="1" ht="15.75" customHeight="1">
      <c r="B342" s="88" t="s">
        <v>62</v>
      </c>
      <c r="C342" s="642"/>
      <c r="D342" s="103"/>
      <c r="E342" s="1061" t="s">
        <v>22</v>
      </c>
      <c r="F342" s="2834"/>
      <c r="G342" s="643"/>
      <c r="H342" s="3310" t="s">
        <v>1001</v>
      </c>
    </row>
    <row r="343" spans="1:8" s="82" customFormat="1" ht="13.8">
      <c r="B343" s="560" t="s">
        <v>48</v>
      </c>
      <c r="C343" s="2071">
        <v>-138444259</v>
      </c>
      <c r="D343" s="601">
        <f>-G347</f>
        <v>-331536</v>
      </c>
      <c r="E343" s="2837" t="s">
        <v>903</v>
      </c>
      <c r="F343" s="2838"/>
      <c r="G343" s="925"/>
      <c r="H343" s="3310">
        <f>A398</f>
        <v>126</v>
      </c>
    </row>
    <row r="344" spans="1:8" s="82" customFormat="1">
      <c r="B344" s="1172"/>
      <c r="C344" s="625"/>
      <c r="D344" s="78"/>
      <c r="E344" s="2859" t="s">
        <v>4</v>
      </c>
      <c r="F344" s="623">
        <f>F345</f>
        <v>163261392</v>
      </c>
      <c r="G344" s="928">
        <f>G345</f>
        <v>331536</v>
      </c>
      <c r="H344" s="3310">
        <f>'18_sb'!A408</f>
        <v>136</v>
      </c>
    </row>
    <row r="345" spans="1:8" s="82" customFormat="1" ht="14.25" customHeight="1">
      <c r="B345" s="401"/>
      <c r="C345" s="625"/>
      <c r="D345" s="2314"/>
      <c r="E345" s="2860" t="s">
        <v>10</v>
      </c>
      <c r="F345" s="625">
        <f>F346</f>
        <v>163261392</v>
      </c>
      <c r="G345" s="931">
        <f>G346</f>
        <v>331536</v>
      </c>
      <c r="H345" s="3310" t="s">
        <v>1000</v>
      </c>
    </row>
    <row r="346" spans="1:8" s="82" customFormat="1" ht="26.4">
      <c r="B346" s="402"/>
      <c r="C346" s="2842"/>
      <c r="D346" s="2314"/>
      <c r="E346" s="2861" t="s">
        <v>11</v>
      </c>
      <c r="F346" s="625">
        <v>163261392</v>
      </c>
      <c r="G346" s="931">
        <f>G350</f>
        <v>331536</v>
      </c>
      <c r="H346" s="99"/>
    </row>
    <row r="347" spans="1:8" s="82" customFormat="1" ht="15" customHeight="1">
      <c r="B347" s="400"/>
      <c r="C347" s="623"/>
      <c r="D347" s="2839"/>
      <c r="E347" s="2859" t="s">
        <v>28</v>
      </c>
      <c r="F347" s="623">
        <f>F348</f>
        <v>163261392</v>
      </c>
      <c r="G347" s="928">
        <f>G348</f>
        <v>331536</v>
      </c>
      <c r="H347" s="99"/>
    </row>
    <row r="348" spans="1:8" s="82" customFormat="1" ht="15" customHeight="1">
      <c r="B348" s="401"/>
      <c r="C348" s="625"/>
      <c r="D348" s="2314"/>
      <c r="E348" s="2860" t="s">
        <v>2</v>
      </c>
      <c r="F348" s="625">
        <f>F349+F351</f>
        <v>163261392</v>
      </c>
      <c r="G348" s="931">
        <f>G349</f>
        <v>331536</v>
      </c>
      <c r="H348" s="99"/>
    </row>
    <row r="349" spans="1:8" s="82" customFormat="1" ht="15" customHeight="1">
      <c r="B349" s="402"/>
      <c r="C349" s="625"/>
      <c r="D349" s="2314"/>
      <c r="E349" s="2862" t="s">
        <v>16</v>
      </c>
      <c r="F349" s="625">
        <f>F350</f>
        <v>161801228</v>
      </c>
      <c r="G349" s="931">
        <f>G350</f>
        <v>331536</v>
      </c>
      <c r="H349" s="99"/>
    </row>
    <row r="350" spans="1:8" s="82" customFormat="1" ht="15" customHeight="1">
      <c r="B350" s="403"/>
      <c r="C350" s="625"/>
      <c r="D350" s="2314"/>
      <c r="E350" s="2863" t="s">
        <v>93</v>
      </c>
      <c r="F350" s="625">
        <v>161801228</v>
      </c>
      <c r="G350" s="931">
        <v>331536</v>
      </c>
      <c r="H350" s="99"/>
    </row>
    <row r="351" spans="1:8" s="82" customFormat="1" ht="15" customHeight="1">
      <c r="B351" s="404"/>
      <c r="C351" s="625"/>
      <c r="D351" s="2314"/>
      <c r="E351" s="2862" t="s">
        <v>19</v>
      </c>
      <c r="F351" s="625">
        <f>F352</f>
        <v>1460164</v>
      </c>
      <c r="G351" s="931"/>
      <c r="H351" s="99"/>
    </row>
    <row r="352" spans="1:8" s="82" customFormat="1" ht="15" customHeight="1">
      <c r="B352" s="2856"/>
      <c r="C352" s="625"/>
      <c r="D352" s="2839"/>
      <c r="E352" s="2863" t="s">
        <v>84</v>
      </c>
      <c r="F352" s="625">
        <f>F353</f>
        <v>1460164</v>
      </c>
      <c r="G352" s="931"/>
      <c r="H352" s="99"/>
    </row>
    <row r="353" spans="1:8" s="82" customFormat="1" ht="28.5" customHeight="1" thickBot="1">
      <c r="B353" s="2864"/>
      <c r="C353" s="625"/>
      <c r="D353" s="2839"/>
      <c r="E353" s="2865" t="s">
        <v>97</v>
      </c>
      <c r="F353" s="625">
        <v>1460164</v>
      </c>
      <c r="G353" s="931"/>
      <c r="H353" s="99"/>
    </row>
    <row r="354" spans="1:8" s="82" customFormat="1" ht="259.5" customHeight="1" thickBot="1">
      <c r="B354" s="3826" t="s">
        <v>905</v>
      </c>
      <c r="C354" s="3827"/>
      <c r="D354" s="3827"/>
      <c r="E354" s="3827"/>
      <c r="F354" s="3827"/>
      <c r="G354" s="3828"/>
      <c r="H354" s="99"/>
    </row>
    <row r="355" spans="1:8" s="81" customFormat="1" ht="21" customHeight="1">
      <c r="A355" s="121"/>
      <c r="B355" s="2866"/>
      <c r="C355" s="2866"/>
      <c r="D355" s="2866"/>
      <c r="E355" s="260"/>
      <c r="F355" s="2866"/>
      <c r="G355" s="2866"/>
      <c r="H355" s="99"/>
    </row>
    <row r="356" spans="1:8" s="77" customFormat="1" ht="17.25" customHeight="1">
      <c r="B356" s="343" t="s">
        <v>190</v>
      </c>
      <c r="C356" s="118"/>
      <c r="D356" s="118"/>
      <c r="E356" s="118"/>
      <c r="F356" s="118"/>
      <c r="G356" s="118"/>
      <c r="H356" s="99"/>
    </row>
    <row r="357" spans="1:8" s="77" customFormat="1" ht="17.25" customHeight="1" thickBot="1">
      <c r="B357" s="2879"/>
      <c r="C357" s="2867"/>
      <c r="D357" s="2867"/>
      <c r="E357" s="118"/>
      <c r="F357" s="2867"/>
      <c r="G357" s="2867"/>
      <c r="H357" s="99"/>
    </row>
    <row r="358" spans="1:8" s="82" customFormat="1" ht="18" customHeight="1">
      <c r="A358" s="120">
        <f>A341</f>
        <v>125</v>
      </c>
      <c r="B358" s="2120"/>
      <c r="C358" s="90"/>
      <c r="D358" s="921"/>
      <c r="E358" s="2868" t="s">
        <v>898</v>
      </c>
      <c r="F358" s="91"/>
      <c r="G358" s="1067"/>
      <c r="H358" s="99" t="s">
        <v>1002</v>
      </c>
    </row>
    <row r="359" spans="1:8" s="82" customFormat="1" ht="15.75" customHeight="1">
      <c r="B359" s="88" t="s">
        <v>62</v>
      </c>
      <c r="C359" s="642"/>
      <c r="D359" s="643"/>
      <c r="E359" s="2756" t="s">
        <v>82</v>
      </c>
      <c r="F359" s="2834"/>
      <c r="G359" s="643"/>
      <c r="H359" s="3310" t="s">
        <v>1001</v>
      </c>
    </row>
    <row r="360" spans="1:8" s="82" customFormat="1" ht="15.75" customHeight="1">
      <c r="B360" s="123"/>
      <c r="C360" s="642"/>
      <c r="D360" s="643"/>
      <c r="E360" s="2869" t="s">
        <v>83</v>
      </c>
      <c r="F360" s="2834"/>
      <c r="G360" s="643"/>
      <c r="H360" s="3310">
        <f>A398</f>
        <v>126</v>
      </c>
    </row>
    <row r="361" spans="1:8" s="82" customFormat="1" ht="15.75" customHeight="1">
      <c r="B361" s="302" t="s">
        <v>87</v>
      </c>
      <c r="C361" s="642"/>
      <c r="D361" s="103"/>
      <c r="E361" s="2870" t="s">
        <v>87</v>
      </c>
      <c r="F361" s="2834"/>
      <c r="G361" s="643"/>
      <c r="H361" s="3310">
        <f>'18_sb'!A408</f>
        <v>136</v>
      </c>
    </row>
    <row r="362" spans="1:8" s="82" customFormat="1">
      <c r="B362" s="560" t="s">
        <v>48</v>
      </c>
      <c r="C362" s="2071">
        <v>-138444259</v>
      </c>
      <c r="D362" s="601">
        <f>-G374</f>
        <v>-331536</v>
      </c>
      <c r="E362" s="633" t="s">
        <v>4</v>
      </c>
      <c r="F362" s="623">
        <f>F363+F364+F372</f>
        <v>477346566</v>
      </c>
      <c r="G362" s="928">
        <f>G372</f>
        <v>331536</v>
      </c>
      <c r="H362" s="3310" t="s">
        <v>1000</v>
      </c>
    </row>
    <row r="363" spans="1:8" s="82" customFormat="1" ht="26.4">
      <c r="B363" s="123"/>
      <c r="C363" s="642"/>
      <c r="D363" s="643"/>
      <c r="E363" s="2871" t="s">
        <v>36</v>
      </c>
      <c r="F363" s="625">
        <v>9349673</v>
      </c>
      <c r="G363" s="931"/>
      <c r="H363" s="99"/>
    </row>
    <row r="364" spans="1:8" s="82" customFormat="1">
      <c r="B364" s="123"/>
      <c r="C364" s="642"/>
      <c r="D364" s="643"/>
      <c r="E364" s="2871" t="s">
        <v>7</v>
      </c>
      <c r="F364" s="625">
        <f>F365+F369</f>
        <v>118987</v>
      </c>
      <c r="G364" s="2390"/>
      <c r="H364" s="99"/>
    </row>
    <row r="365" spans="1:8" s="82" customFormat="1">
      <c r="B365" s="123"/>
      <c r="C365" s="642"/>
      <c r="D365" s="643"/>
      <c r="E365" s="2862" t="s">
        <v>8</v>
      </c>
      <c r="F365" s="625">
        <f>F366</f>
        <v>110643</v>
      </c>
      <c r="G365" s="931"/>
      <c r="H365" s="99"/>
    </row>
    <row r="366" spans="1:8" s="82" customFormat="1">
      <c r="B366" s="123"/>
      <c r="C366" s="642"/>
      <c r="D366" s="643"/>
      <c r="E366" s="2863" t="s">
        <v>9</v>
      </c>
      <c r="F366" s="625">
        <f>F367</f>
        <v>110643</v>
      </c>
      <c r="G366" s="931"/>
      <c r="H366" s="99"/>
    </row>
    <row r="367" spans="1:8" s="82" customFormat="1" ht="26.4">
      <c r="B367" s="123"/>
      <c r="C367" s="642"/>
      <c r="D367" s="643"/>
      <c r="E367" s="2865" t="s">
        <v>57</v>
      </c>
      <c r="F367" s="625">
        <f>F368</f>
        <v>110643</v>
      </c>
      <c r="G367" s="931"/>
      <c r="H367" s="99"/>
    </row>
    <row r="368" spans="1:8" s="82" customFormat="1" ht="36.75" customHeight="1">
      <c r="B368" s="123"/>
      <c r="C368" s="642"/>
      <c r="D368" s="643"/>
      <c r="E368" s="2872" t="s">
        <v>96</v>
      </c>
      <c r="F368" s="625">
        <v>110643</v>
      </c>
      <c r="G368" s="931"/>
      <c r="H368" s="99"/>
    </row>
    <row r="369" spans="2:8" s="82" customFormat="1" ht="39" customHeight="1">
      <c r="B369" s="123"/>
      <c r="C369" s="642"/>
      <c r="D369" s="643"/>
      <c r="E369" s="2862" t="s">
        <v>904</v>
      </c>
      <c r="F369" s="625">
        <f>F370</f>
        <v>8344</v>
      </c>
      <c r="G369" s="931"/>
      <c r="H369" s="99"/>
    </row>
    <row r="370" spans="2:8" s="82" customFormat="1" ht="51.75" customHeight="1">
      <c r="B370" s="123"/>
      <c r="C370" s="642"/>
      <c r="D370" s="643"/>
      <c r="E370" s="2865" t="s">
        <v>72</v>
      </c>
      <c r="F370" s="625">
        <f>F371</f>
        <v>8344</v>
      </c>
      <c r="G370" s="931"/>
      <c r="H370" s="99"/>
    </row>
    <row r="371" spans="2:8" s="82" customFormat="1" ht="66" customHeight="1">
      <c r="B371" s="123"/>
      <c r="C371" s="642"/>
      <c r="D371" s="643"/>
      <c r="E371" s="2872" t="s">
        <v>692</v>
      </c>
      <c r="F371" s="625">
        <v>8344</v>
      </c>
      <c r="G371" s="931"/>
      <c r="H371" s="99"/>
    </row>
    <row r="372" spans="2:8" s="82" customFormat="1" ht="15" customHeight="1">
      <c r="B372" s="123"/>
      <c r="C372" s="642"/>
      <c r="D372" s="643"/>
      <c r="E372" s="2873" t="s">
        <v>10</v>
      </c>
      <c r="F372" s="625">
        <f>F373</f>
        <v>467877906</v>
      </c>
      <c r="G372" s="931">
        <f>G373</f>
        <v>331536</v>
      </c>
      <c r="H372" s="99"/>
    </row>
    <row r="373" spans="2:8" s="82" customFormat="1" ht="26.4">
      <c r="B373" s="123"/>
      <c r="C373" s="642"/>
      <c r="D373" s="643"/>
      <c r="E373" s="2874" t="s">
        <v>11</v>
      </c>
      <c r="F373" s="625">
        <v>467877906</v>
      </c>
      <c r="G373" s="931">
        <f>G382</f>
        <v>331536</v>
      </c>
      <c r="H373" s="99"/>
    </row>
    <row r="374" spans="2:8" s="82" customFormat="1">
      <c r="B374" s="123"/>
      <c r="C374" s="642"/>
      <c r="D374" s="643"/>
      <c r="E374" s="633" t="s">
        <v>28</v>
      </c>
      <c r="F374" s="623">
        <f>F375+F392</f>
        <v>477346566</v>
      </c>
      <c r="G374" s="928">
        <f>G375</f>
        <v>331536</v>
      </c>
      <c r="H374" s="99"/>
    </row>
    <row r="375" spans="2:8" s="82" customFormat="1" ht="15" customHeight="1">
      <c r="B375" s="123"/>
      <c r="C375" s="642"/>
      <c r="D375" s="643"/>
      <c r="E375" s="2873" t="s">
        <v>2</v>
      </c>
      <c r="F375" s="625">
        <f>F376+F383+F385+F380</f>
        <v>476202183</v>
      </c>
      <c r="G375" s="931">
        <f>G380</f>
        <v>331536</v>
      </c>
      <c r="H375" s="99"/>
    </row>
    <row r="376" spans="2:8" s="82" customFormat="1" ht="15" customHeight="1">
      <c r="B376" s="123"/>
      <c r="C376" s="642"/>
      <c r="D376" s="643"/>
      <c r="E376" s="2874" t="s">
        <v>12</v>
      </c>
      <c r="F376" s="625">
        <f>F377+F379</f>
        <v>53778308</v>
      </c>
      <c r="G376" s="931"/>
      <c r="H376" s="99"/>
    </row>
    <row r="377" spans="2:8" s="82" customFormat="1" ht="15" customHeight="1">
      <c r="B377" s="123"/>
      <c r="C377" s="642"/>
      <c r="D377" s="643"/>
      <c r="E377" s="2875" t="s">
        <v>37</v>
      </c>
      <c r="F377" s="625">
        <v>37881517</v>
      </c>
      <c r="G377" s="931"/>
      <c r="H377" s="99"/>
    </row>
    <row r="378" spans="2:8" s="82" customFormat="1" ht="15" customHeight="1">
      <c r="B378" s="123"/>
      <c r="C378" s="642"/>
      <c r="D378" s="643"/>
      <c r="E378" s="2876" t="s">
        <v>35</v>
      </c>
      <c r="F378" s="625">
        <v>30094344</v>
      </c>
      <c r="G378" s="931"/>
      <c r="H378" s="99"/>
    </row>
    <row r="379" spans="2:8" s="82" customFormat="1" ht="15" customHeight="1">
      <c r="B379" s="123"/>
      <c r="C379" s="642"/>
      <c r="D379" s="643"/>
      <c r="E379" s="2875" t="s">
        <v>15</v>
      </c>
      <c r="F379" s="625">
        <v>15896791</v>
      </c>
      <c r="G379" s="931"/>
      <c r="H379" s="99"/>
    </row>
    <row r="380" spans="2:8" s="82" customFormat="1" ht="15" customHeight="1">
      <c r="B380" s="123"/>
      <c r="C380" s="642"/>
      <c r="D380" s="643"/>
      <c r="E380" s="2862" t="s">
        <v>16</v>
      </c>
      <c r="F380" s="625">
        <f>F381+F382</f>
        <v>207247028</v>
      </c>
      <c r="G380" s="931">
        <f>G382</f>
        <v>331536</v>
      </c>
      <c r="H380" s="99"/>
    </row>
    <row r="381" spans="2:8" s="82" customFormat="1" ht="15" customHeight="1">
      <c r="B381" s="123"/>
      <c r="C381" s="642"/>
      <c r="D381" s="643"/>
      <c r="E381" s="2863" t="s">
        <v>17</v>
      </c>
      <c r="F381" s="625">
        <v>13395321</v>
      </c>
      <c r="G381" s="931"/>
      <c r="H381" s="99"/>
    </row>
    <row r="382" spans="2:8" s="82" customFormat="1" ht="15" customHeight="1">
      <c r="B382" s="123"/>
      <c r="C382" s="642"/>
      <c r="D382" s="643"/>
      <c r="E382" s="2863" t="s">
        <v>93</v>
      </c>
      <c r="F382" s="625">
        <v>193851707</v>
      </c>
      <c r="G382" s="931">
        <v>331536</v>
      </c>
      <c r="H382" s="99"/>
    </row>
    <row r="383" spans="2:8" s="82" customFormat="1" ht="24" customHeight="1">
      <c r="B383" s="123"/>
      <c r="C383" s="642"/>
      <c r="D383" s="643"/>
      <c r="E383" s="2862" t="s">
        <v>49</v>
      </c>
      <c r="F383" s="625">
        <f>F384</f>
        <v>130523</v>
      </c>
      <c r="G383" s="931"/>
      <c r="H383" s="99"/>
    </row>
    <row r="384" spans="2:8" s="82" customFormat="1">
      <c r="B384" s="123"/>
      <c r="C384" s="642"/>
      <c r="D384" s="643"/>
      <c r="E384" s="2863" t="s">
        <v>38</v>
      </c>
      <c r="F384" s="625">
        <v>130523</v>
      </c>
      <c r="G384" s="928"/>
      <c r="H384" s="99"/>
    </row>
    <row r="385" spans="1:8" s="82" customFormat="1">
      <c r="B385" s="123"/>
      <c r="C385" s="642"/>
      <c r="D385" s="643"/>
      <c r="E385" s="2862" t="s">
        <v>19</v>
      </c>
      <c r="F385" s="625">
        <f>F386+F388+F390</f>
        <v>215046324</v>
      </c>
      <c r="G385" s="928"/>
      <c r="H385" s="99"/>
    </row>
    <row r="386" spans="1:8" s="82" customFormat="1">
      <c r="B386" s="123"/>
      <c r="C386" s="642"/>
      <c r="D386" s="643"/>
      <c r="E386" s="2863" t="s">
        <v>84</v>
      </c>
      <c r="F386" s="625">
        <f>F387</f>
        <v>207957179</v>
      </c>
      <c r="G386" s="928"/>
      <c r="H386" s="99"/>
    </row>
    <row r="387" spans="1:8" s="82" customFormat="1" ht="27.75" customHeight="1">
      <c r="B387" s="123"/>
      <c r="C387" s="642"/>
      <c r="D387" s="643"/>
      <c r="E387" s="2865" t="s">
        <v>97</v>
      </c>
      <c r="F387" s="625">
        <v>207957179</v>
      </c>
      <c r="G387" s="928"/>
      <c r="H387" s="99"/>
    </row>
    <row r="388" spans="1:8" s="82" customFormat="1" ht="26.4">
      <c r="B388" s="123"/>
      <c r="C388" s="642"/>
      <c r="D388" s="643"/>
      <c r="E388" s="2863" t="s">
        <v>51</v>
      </c>
      <c r="F388" s="625">
        <f>F389</f>
        <v>5881451</v>
      </c>
      <c r="G388" s="928"/>
      <c r="H388" s="99"/>
    </row>
    <row r="389" spans="1:8" s="82" customFormat="1" ht="26.4">
      <c r="B389" s="123"/>
      <c r="C389" s="642"/>
      <c r="D389" s="643"/>
      <c r="E389" s="2865" t="s">
        <v>52</v>
      </c>
      <c r="F389" s="625">
        <v>5881451</v>
      </c>
      <c r="G389" s="928"/>
      <c r="H389" s="99"/>
    </row>
    <row r="390" spans="1:8" s="82" customFormat="1" ht="26.4">
      <c r="B390" s="123"/>
      <c r="C390" s="642"/>
      <c r="D390" s="643"/>
      <c r="E390" s="2863" t="s">
        <v>50</v>
      </c>
      <c r="F390" s="625">
        <f>F391</f>
        <v>1207694</v>
      </c>
      <c r="G390" s="928"/>
      <c r="H390" s="99"/>
    </row>
    <row r="391" spans="1:8" s="82" customFormat="1" ht="26.4">
      <c r="B391" s="123"/>
      <c r="C391" s="642"/>
      <c r="D391" s="643"/>
      <c r="E391" s="2865" t="s">
        <v>92</v>
      </c>
      <c r="F391" s="625">
        <v>1207694</v>
      </c>
      <c r="G391" s="928"/>
      <c r="H391" s="99"/>
    </row>
    <row r="392" spans="1:8" s="82" customFormat="1">
      <c r="B392" s="123"/>
      <c r="C392" s="642"/>
      <c r="D392" s="643"/>
      <c r="E392" s="2871" t="s">
        <v>3</v>
      </c>
      <c r="F392" s="625">
        <f>F393</f>
        <v>1144383</v>
      </c>
      <c r="G392" s="931"/>
      <c r="H392" s="99"/>
    </row>
    <row r="393" spans="1:8" s="82" customFormat="1" ht="18" customHeight="1" thickBot="1">
      <c r="B393" s="123"/>
      <c r="C393" s="642"/>
      <c r="D393" s="643"/>
      <c r="E393" s="2862" t="s">
        <v>20</v>
      </c>
      <c r="F393" s="625">
        <v>1144383</v>
      </c>
      <c r="G393" s="931"/>
      <c r="H393" s="99"/>
    </row>
    <row r="394" spans="1:8" s="82" customFormat="1" ht="264" customHeight="1" thickBot="1">
      <c r="B394" s="3826" t="s">
        <v>906</v>
      </c>
      <c r="C394" s="3827"/>
      <c r="D394" s="3827"/>
      <c r="E394" s="3827"/>
      <c r="F394" s="3827"/>
      <c r="G394" s="3828"/>
      <c r="H394" s="99"/>
    </row>
    <row r="395" spans="1:8" s="77" customFormat="1">
      <c r="B395" s="84"/>
      <c r="C395" s="85"/>
      <c r="D395" s="85"/>
      <c r="E395" s="357"/>
      <c r="F395" s="89"/>
      <c r="G395" s="89"/>
      <c r="H395" s="99"/>
    </row>
    <row r="396" spans="1:8" s="77" customFormat="1" ht="17.25" customHeight="1">
      <c r="B396" s="128" t="s">
        <v>187</v>
      </c>
      <c r="C396" s="118"/>
      <c r="D396" s="118"/>
      <c r="E396" s="118"/>
      <c r="F396" s="118"/>
      <c r="G396" s="118"/>
      <c r="H396" s="99"/>
    </row>
    <row r="397" spans="1:8" s="77" customFormat="1" ht="13.8" thickBot="1">
      <c r="B397" s="84"/>
      <c r="C397" s="85"/>
      <c r="D397" s="85"/>
      <c r="H397" s="99"/>
    </row>
    <row r="398" spans="1:8" s="82" customFormat="1" ht="15.75" customHeight="1">
      <c r="A398" s="1967">
        <f>A341+1</f>
        <v>126</v>
      </c>
      <c r="B398" s="2120"/>
      <c r="C398" s="91"/>
      <c r="D398" s="1067"/>
      <c r="E398" s="2120" t="s">
        <v>908</v>
      </c>
      <c r="F398" s="90"/>
      <c r="G398" s="285"/>
      <c r="H398" s="99" t="s">
        <v>1002</v>
      </c>
    </row>
    <row r="399" spans="1:8" s="82" customFormat="1" ht="15.75" customHeight="1">
      <c r="B399" s="88" t="s">
        <v>62</v>
      </c>
      <c r="C399" s="642"/>
      <c r="D399" s="103"/>
      <c r="E399" s="123" t="s">
        <v>22</v>
      </c>
      <c r="F399" s="642"/>
      <c r="G399" s="103"/>
      <c r="H399" s="3310" t="s">
        <v>1001</v>
      </c>
    </row>
    <row r="400" spans="1:8" s="82" customFormat="1">
      <c r="B400" s="560" t="s">
        <v>48</v>
      </c>
      <c r="C400" s="2071">
        <v>-138444259</v>
      </c>
      <c r="D400" s="601">
        <f>-G404</f>
        <v>-1992150</v>
      </c>
      <c r="E400" s="2880" t="s">
        <v>903</v>
      </c>
      <c r="F400" s="924"/>
      <c r="G400" s="2836"/>
      <c r="H400" s="3310">
        <f>A341</f>
        <v>125</v>
      </c>
    </row>
    <row r="401" spans="1:8" s="82" customFormat="1">
      <c r="B401" s="1172"/>
      <c r="C401" s="625"/>
      <c r="D401" s="78"/>
      <c r="E401" s="400" t="s">
        <v>4</v>
      </c>
      <c r="F401" s="623">
        <f>F402</f>
        <v>163261392</v>
      </c>
      <c r="G401" s="2839">
        <f>G402</f>
        <v>1992150</v>
      </c>
      <c r="H401" s="3310">
        <f>'18_sb'!A408</f>
        <v>136</v>
      </c>
    </row>
    <row r="402" spans="1:8" s="82" customFormat="1" ht="14.25" customHeight="1">
      <c r="B402" s="2883"/>
      <c r="C402" s="654"/>
      <c r="D402" s="2882"/>
      <c r="E402" s="401" t="s">
        <v>10</v>
      </c>
      <c r="F402" s="625">
        <f>F403</f>
        <v>163261392</v>
      </c>
      <c r="G402" s="2314">
        <f>G403</f>
        <v>1992150</v>
      </c>
      <c r="H402" s="3310" t="s">
        <v>1000</v>
      </c>
    </row>
    <row r="403" spans="1:8" s="82" customFormat="1" ht="26.4">
      <c r="B403" s="2884"/>
      <c r="C403" s="2885"/>
      <c r="D403" s="2882"/>
      <c r="E403" s="402" t="s">
        <v>11</v>
      </c>
      <c r="F403" s="2886">
        <v>163261392</v>
      </c>
      <c r="G403" s="2314">
        <f>G407</f>
        <v>1992150</v>
      </c>
      <c r="H403" s="99"/>
    </row>
    <row r="404" spans="1:8" s="82" customFormat="1" ht="15" customHeight="1">
      <c r="B404" s="2887"/>
      <c r="C404" s="2888"/>
      <c r="D404" s="2882"/>
      <c r="E404" s="400" t="s">
        <v>28</v>
      </c>
      <c r="F404" s="623">
        <f>F405</f>
        <v>163261392</v>
      </c>
      <c r="G404" s="2839">
        <f>G405</f>
        <v>1992150</v>
      </c>
      <c r="H404" s="99"/>
    </row>
    <row r="405" spans="1:8" s="82" customFormat="1" ht="15" customHeight="1">
      <c r="B405" s="2887"/>
      <c r="C405" s="2888"/>
      <c r="D405" s="2882"/>
      <c r="E405" s="401" t="s">
        <v>2</v>
      </c>
      <c r="F405" s="625">
        <f>F406+F408</f>
        <v>163261392</v>
      </c>
      <c r="G405" s="2314">
        <f>G406</f>
        <v>1992150</v>
      </c>
      <c r="H405" s="99"/>
    </row>
    <row r="406" spans="1:8" s="82" customFormat="1" ht="15" customHeight="1">
      <c r="B406" s="415"/>
      <c r="C406" s="654"/>
      <c r="D406" s="2882"/>
      <c r="E406" s="402" t="s">
        <v>16</v>
      </c>
      <c r="F406" s="625">
        <f>F407</f>
        <v>161801228</v>
      </c>
      <c r="G406" s="2314">
        <f>G407</f>
        <v>1992150</v>
      </c>
      <c r="H406" s="99"/>
    </row>
    <row r="407" spans="1:8" s="82" customFormat="1" ht="15" customHeight="1">
      <c r="B407" s="2889"/>
      <c r="C407" s="2888"/>
      <c r="D407" s="2882"/>
      <c r="E407" s="403" t="s">
        <v>93</v>
      </c>
      <c r="F407" s="625">
        <v>161801228</v>
      </c>
      <c r="G407" s="2314">
        <v>1992150</v>
      </c>
      <c r="H407" s="99"/>
    </row>
    <row r="408" spans="1:8" s="82" customFormat="1" ht="15" customHeight="1">
      <c r="B408" s="2890"/>
      <c r="C408" s="2891"/>
      <c r="D408" s="2882"/>
      <c r="E408" s="404" t="s">
        <v>19</v>
      </c>
      <c r="F408" s="625">
        <f>F409</f>
        <v>1460164</v>
      </c>
      <c r="G408" s="2314"/>
      <c r="H408" s="99"/>
    </row>
    <row r="409" spans="1:8" s="82" customFormat="1" ht="15" customHeight="1">
      <c r="B409" s="2892"/>
      <c r="C409" s="2888"/>
      <c r="D409" s="2882"/>
      <c r="E409" s="2856" t="s">
        <v>919</v>
      </c>
      <c r="F409" s="625">
        <f>F410</f>
        <v>1460164</v>
      </c>
      <c r="G409" s="2839"/>
      <c r="H409" s="99"/>
    </row>
    <row r="410" spans="1:8" s="82" customFormat="1" ht="31.95" customHeight="1" thickBot="1">
      <c r="B410" s="415"/>
      <c r="C410" s="2885"/>
      <c r="D410" s="2882"/>
      <c r="E410" s="2893" t="s">
        <v>921</v>
      </c>
      <c r="F410" s="2878">
        <v>1460164</v>
      </c>
      <c r="G410" s="2839"/>
      <c r="H410" s="99"/>
    </row>
    <row r="411" spans="1:8" s="82" customFormat="1" ht="99.6" customHeight="1" thickBot="1">
      <c r="B411" s="3826" t="s">
        <v>929</v>
      </c>
      <c r="C411" s="3827"/>
      <c r="D411" s="3827"/>
      <c r="E411" s="3827"/>
      <c r="F411" s="3827"/>
      <c r="G411" s="3828"/>
      <c r="H411" s="99"/>
    </row>
    <row r="412" spans="1:8" s="81" customFormat="1">
      <c r="A412" s="260"/>
      <c r="B412" s="260"/>
      <c r="C412" s="260"/>
      <c r="D412" s="260"/>
      <c r="E412" s="260"/>
      <c r="F412" s="260"/>
      <c r="G412" s="2907"/>
      <c r="H412" s="99"/>
    </row>
    <row r="413" spans="1:8" s="77" customFormat="1" ht="17.25" customHeight="1">
      <c r="A413" s="89"/>
      <c r="B413" s="343" t="s">
        <v>190</v>
      </c>
      <c r="C413" s="118"/>
      <c r="D413" s="118"/>
      <c r="E413" s="118"/>
      <c r="F413" s="118"/>
      <c r="G413" s="2908"/>
      <c r="H413" s="99"/>
    </row>
    <row r="414" spans="1:8" s="77" customFormat="1" ht="16.2" thickBot="1">
      <c r="A414" s="89"/>
      <c r="B414" s="343"/>
      <c r="C414" s="118"/>
      <c r="D414" s="118"/>
      <c r="E414" s="118"/>
      <c r="F414" s="118"/>
      <c r="G414" s="2908"/>
      <c r="H414" s="99"/>
    </row>
    <row r="415" spans="1:8" s="82" customFormat="1" ht="15" customHeight="1">
      <c r="A415" s="120">
        <f>A398</f>
        <v>126</v>
      </c>
      <c r="B415" s="2847"/>
      <c r="C415" s="91"/>
      <c r="D415" s="1067"/>
      <c r="E415" s="2847" t="s">
        <v>908</v>
      </c>
      <c r="F415" s="91"/>
      <c r="G415" s="1067"/>
      <c r="H415" s="99" t="s">
        <v>1002</v>
      </c>
    </row>
    <row r="416" spans="1:8" s="82" customFormat="1" ht="15.75" customHeight="1">
      <c r="B416" s="88" t="s">
        <v>62</v>
      </c>
      <c r="C416" s="2834"/>
      <c r="D416" s="643"/>
      <c r="E416" s="88" t="s">
        <v>82</v>
      </c>
      <c r="F416" s="2834"/>
      <c r="G416" s="643"/>
      <c r="H416" s="3310" t="s">
        <v>1001</v>
      </c>
    </row>
    <row r="417" spans="2:8" s="82" customFormat="1" ht="15.75" customHeight="1">
      <c r="B417" s="3460"/>
      <c r="C417" s="2834"/>
      <c r="D417" s="643"/>
      <c r="E417" s="276" t="s">
        <v>83</v>
      </c>
      <c r="F417" s="2834"/>
      <c r="G417" s="643"/>
      <c r="H417" s="3310">
        <f>A358</f>
        <v>125</v>
      </c>
    </row>
    <row r="418" spans="2:8" s="82" customFormat="1" ht="15.75" customHeight="1">
      <c r="B418" s="302" t="s">
        <v>87</v>
      </c>
      <c r="C418" s="642"/>
      <c r="D418" s="103"/>
      <c r="E418" s="302" t="s">
        <v>87</v>
      </c>
      <c r="F418" s="2834"/>
      <c r="G418" s="643"/>
      <c r="H418" s="3310">
        <f>'18_sb'!A408</f>
        <v>136</v>
      </c>
    </row>
    <row r="419" spans="2:8" s="82" customFormat="1">
      <c r="B419" s="560" t="s">
        <v>48</v>
      </c>
      <c r="C419" s="2071">
        <v>-138444259</v>
      </c>
      <c r="D419" s="601">
        <f>-G431</f>
        <v>-1992150</v>
      </c>
      <c r="E419" s="142" t="s">
        <v>4</v>
      </c>
      <c r="F419" s="623">
        <f>F420+F421+F429</f>
        <v>477346566</v>
      </c>
      <c r="G419" s="928">
        <f>G429</f>
        <v>1992150</v>
      </c>
      <c r="H419" s="3310" t="s">
        <v>1000</v>
      </c>
    </row>
    <row r="420" spans="2:8" s="82" customFormat="1" ht="26.4">
      <c r="B420" s="1761"/>
      <c r="C420" s="2885"/>
      <c r="D420" s="931"/>
      <c r="E420" s="2848" t="s">
        <v>36</v>
      </c>
      <c r="F420" s="2878">
        <v>9349673</v>
      </c>
      <c r="G420" s="931"/>
      <c r="H420" s="99"/>
    </row>
    <row r="421" spans="2:8" s="82" customFormat="1">
      <c r="B421" s="2909"/>
      <c r="C421" s="654"/>
      <c r="D421" s="931"/>
      <c r="E421" s="2848" t="s">
        <v>7</v>
      </c>
      <c r="F421" s="625">
        <f>F422+F426</f>
        <v>118987</v>
      </c>
      <c r="G421" s="931"/>
      <c r="H421" s="99"/>
    </row>
    <row r="422" spans="2:8" s="82" customFormat="1">
      <c r="B422" s="2910"/>
      <c r="C422" s="625"/>
      <c r="D422" s="931"/>
      <c r="E422" s="2849" t="s">
        <v>8</v>
      </c>
      <c r="F422" s="625">
        <f>F423</f>
        <v>110643</v>
      </c>
      <c r="G422" s="931"/>
      <c r="H422" s="99"/>
    </row>
    <row r="423" spans="2:8" s="82" customFormat="1">
      <c r="B423" s="1761"/>
      <c r="C423" s="2885"/>
      <c r="D423" s="931"/>
      <c r="E423" s="2911" t="s">
        <v>9</v>
      </c>
      <c r="F423" s="2878">
        <f>F424</f>
        <v>110643</v>
      </c>
      <c r="G423" s="931"/>
      <c r="H423" s="99"/>
    </row>
    <row r="424" spans="2:8" s="82" customFormat="1" ht="26.4">
      <c r="B424" s="1761"/>
      <c r="C424" s="2885"/>
      <c r="D424" s="931"/>
      <c r="E424" s="2851" t="s">
        <v>57</v>
      </c>
      <c r="F424" s="625">
        <f>F425</f>
        <v>110643</v>
      </c>
      <c r="G424" s="931"/>
      <c r="H424" s="99"/>
    </row>
    <row r="425" spans="2:8" s="82" customFormat="1" ht="39" customHeight="1">
      <c r="B425" s="2"/>
      <c r="C425" s="2912"/>
      <c r="D425" s="2913"/>
      <c r="E425" s="2852" t="s">
        <v>96</v>
      </c>
      <c r="F425" s="625">
        <v>110643</v>
      </c>
      <c r="G425" s="931"/>
      <c r="H425" s="99"/>
    </row>
    <row r="426" spans="2:8" s="82" customFormat="1" ht="41.4" customHeight="1">
      <c r="B426" s="1761"/>
      <c r="C426" s="2885"/>
      <c r="D426" s="2914"/>
      <c r="E426" s="2849" t="s">
        <v>904</v>
      </c>
      <c r="F426" s="625">
        <f>F427</f>
        <v>8344</v>
      </c>
      <c r="G426" s="931"/>
      <c r="H426" s="99"/>
    </row>
    <row r="427" spans="2:8" s="82" customFormat="1" ht="41.25" customHeight="1">
      <c r="B427" s="2909"/>
      <c r="C427" s="2895"/>
      <c r="D427" s="2913"/>
      <c r="E427" s="2851" t="s">
        <v>72</v>
      </c>
      <c r="F427" s="625">
        <f>F428</f>
        <v>8344</v>
      </c>
      <c r="G427" s="931"/>
      <c r="H427" s="99"/>
    </row>
    <row r="428" spans="2:8" s="82" customFormat="1" ht="66.75" customHeight="1">
      <c r="B428" s="297"/>
      <c r="C428" s="2895"/>
      <c r="D428" s="928"/>
      <c r="E428" s="2852" t="s">
        <v>692</v>
      </c>
      <c r="F428" s="625">
        <v>8344</v>
      </c>
      <c r="G428" s="931"/>
      <c r="H428" s="99"/>
    </row>
    <row r="429" spans="2:8" s="82" customFormat="1" ht="12" customHeight="1">
      <c r="B429" s="299"/>
      <c r="C429" s="2888"/>
      <c r="D429" s="928"/>
      <c r="E429" s="245" t="s">
        <v>10</v>
      </c>
      <c r="F429" s="625">
        <f>F430</f>
        <v>467877906</v>
      </c>
      <c r="G429" s="931">
        <f>G430</f>
        <v>1992150</v>
      </c>
      <c r="H429" s="99"/>
    </row>
    <row r="430" spans="2:8" s="82" customFormat="1" ht="26.4">
      <c r="B430" s="297"/>
      <c r="C430" s="2895"/>
      <c r="D430" s="928"/>
      <c r="E430" s="247" t="s">
        <v>11</v>
      </c>
      <c r="F430" s="625">
        <v>467877906</v>
      </c>
      <c r="G430" s="931">
        <f>G439</f>
        <v>1992150</v>
      </c>
      <c r="H430" s="99"/>
    </row>
    <row r="431" spans="2:8" s="82" customFormat="1">
      <c r="B431" s="2909"/>
      <c r="C431" s="2888"/>
      <c r="D431" s="931"/>
      <c r="E431" s="142" t="s">
        <v>28</v>
      </c>
      <c r="F431" s="623">
        <f>F432+F449</f>
        <v>477346566</v>
      </c>
      <c r="G431" s="928">
        <f>G432</f>
        <v>1992150</v>
      </c>
      <c r="H431" s="99"/>
    </row>
    <row r="432" spans="2:8" s="82" customFormat="1" ht="15" customHeight="1">
      <c r="B432" s="304"/>
      <c r="C432" s="2888"/>
      <c r="D432" s="928"/>
      <c r="E432" s="245" t="s">
        <v>2</v>
      </c>
      <c r="F432" s="625">
        <f>F433+F440+F442+F437</f>
        <v>476202183</v>
      </c>
      <c r="G432" s="931">
        <f>G437</f>
        <v>1992150</v>
      </c>
      <c r="H432" s="99"/>
    </row>
    <row r="433" spans="2:8" s="82" customFormat="1" ht="15" customHeight="1">
      <c r="B433" s="304"/>
      <c r="C433" s="2888"/>
      <c r="D433" s="931"/>
      <c r="E433" s="247" t="s">
        <v>12</v>
      </c>
      <c r="F433" s="625">
        <f>F434+F436</f>
        <v>53778308</v>
      </c>
      <c r="G433" s="931"/>
      <c r="H433" s="99"/>
    </row>
    <row r="434" spans="2:8" s="82" customFormat="1" ht="15" customHeight="1">
      <c r="B434" s="2915"/>
      <c r="C434" s="2888"/>
      <c r="D434" s="928"/>
      <c r="E434" s="2853" t="s">
        <v>37</v>
      </c>
      <c r="F434" s="625">
        <v>37881517</v>
      </c>
      <c r="G434" s="931"/>
      <c r="H434" s="99"/>
    </row>
    <row r="435" spans="2:8" s="82" customFormat="1" ht="15" customHeight="1">
      <c r="B435" s="2916"/>
      <c r="C435" s="2888"/>
      <c r="D435" s="928"/>
      <c r="E435" s="2854" t="s">
        <v>35</v>
      </c>
      <c r="F435" s="625">
        <v>30094344</v>
      </c>
      <c r="G435" s="931"/>
      <c r="H435" s="99"/>
    </row>
    <row r="436" spans="2:8" s="82" customFormat="1" ht="15" customHeight="1">
      <c r="B436" s="2909"/>
      <c r="C436" s="2888"/>
      <c r="D436" s="928"/>
      <c r="E436" s="2853" t="s">
        <v>15</v>
      </c>
      <c r="F436" s="625">
        <v>15896791</v>
      </c>
      <c r="G436" s="931"/>
      <c r="H436" s="99"/>
    </row>
    <row r="437" spans="2:8" s="82" customFormat="1" ht="15" customHeight="1">
      <c r="B437" s="2917"/>
      <c r="C437" s="2888"/>
      <c r="D437" s="655"/>
      <c r="E437" s="2849" t="s">
        <v>16</v>
      </c>
      <c r="F437" s="625">
        <f>F438+F439</f>
        <v>207247028</v>
      </c>
      <c r="G437" s="931">
        <f>G439</f>
        <v>1992150</v>
      </c>
      <c r="H437" s="99"/>
    </row>
    <row r="438" spans="2:8" s="82" customFormat="1" ht="15" customHeight="1">
      <c r="B438" s="2844"/>
      <c r="C438" s="2888"/>
      <c r="D438" s="931"/>
      <c r="E438" s="2850" t="s">
        <v>17</v>
      </c>
      <c r="F438" s="625">
        <v>13395321</v>
      </c>
      <c r="G438" s="931"/>
      <c r="H438" s="99"/>
    </row>
    <row r="439" spans="2:8" s="82" customFormat="1" ht="15" customHeight="1">
      <c r="B439" s="2844"/>
      <c r="C439" s="2888"/>
      <c r="D439" s="931"/>
      <c r="E439" s="2850" t="s">
        <v>93</v>
      </c>
      <c r="F439" s="625">
        <v>193851707</v>
      </c>
      <c r="G439" s="931">
        <v>1992150</v>
      </c>
      <c r="H439" s="99"/>
    </row>
    <row r="440" spans="2:8" s="82" customFormat="1" ht="27" customHeight="1">
      <c r="B440" s="1761"/>
      <c r="C440" s="2895"/>
      <c r="D440" s="931"/>
      <c r="E440" s="2849" t="s">
        <v>49</v>
      </c>
      <c r="F440" s="625">
        <f>F441</f>
        <v>130523</v>
      </c>
      <c r="G440" s="931"/>
      <c r="H440" s="99"/>
    </row>
    <row r="441" spans="2:8" s="82" customFormat="1">
      <c r="B441" s="2918"/>
      <c r="C441" s="2888"/>
      <c r="D441" s="931"/>
      <c r="E441" s="2850" t="s">
        <v>38</v>
      </c>
      <c r="F441" s="625">
        <v>130523</v>
      </c>
      <c r="G441" s="928"/>
      <c r="H441" s="99"/>
    </row>
    <row r="442" spans="2:8" s="82" customFormat="1">
      <c r="B442" s="2919"/>
      <c r="C442" s="2881"/>
      <c r="D442" s="928"/>
      <c r="E442" s="2849" t="s">
        <v>19</v>
      </c>
      <c r="F442" s="625">
        <f>F443+F445+F447</f>
        <v>215046324</v>
      </c>
      <c r="G442" s="928"/>
      <c r="H442" s="99"/>
    </row>
    <row r="443" spans="2:8" s="82" customFormat="1" ht="15" customHeight="1">
      <c r="B443" s="2920"/>
      <c r="C443" s="2895"/>
      <c r="D443" s="2914"/>
      <c r="E443" s="2850" t="s">
        <v>84</v>
      </c>
      <c r="F443" s="2878">
        <f>F444</f>
        <v>207957179</v>
      </c>
      <c r="G443" s="928"/>
      <c r="H443" s="99"/>
    </row>
    <row r="444" spans="2:8" s="82" customFormat="1" ht="27" customHeight="1">
      <c r="B444" s="2909"/>
      <c r="C444" s="2895"/>
      <c r="D444" s="2914"/>
      <c r="E444" s="2851" t="s">
        <v>97</v>
      </c>
      <c r="F444" s="2878">
        <v>207957179</v>
      </c>
      <c r="G444" s="928"/>
      <c r="H444" s="99"/>
    </row>
    <row r="445" spans="2:8" s="82" customFormat="1" ht="23.25" customHeight="1">
      <c r="B445" s="2921"/>
      <c r="C445" s="2895"/>
      <c r="D445" s="2914"/>
      <c r="E445" s="2850" t="s">
        <v>51</v>
      </c>
      <c r="F445" s="625">
        <f>F446</f>
        <v>5881451</v>
      </c>
      <c r="G445" s="928"/>
      <c r="H445" s="99"/>
    </row>
    <row r="446" spans="2:8" s="82" customFormat="1" ht="26.4">
      <c r="B446" s="2851"/>
      <c r="C446" s="625"/>
      <c r="D446" s="928"/>
      <c r="E446" s="2851" t="s">
        <v>52</v>
      </c>
      <c r="F446" s="625">
        <v>5881451</v>
      </c>
      <c r="G446" s="928"/>
      <c r="H446" s="99"/>
    </row>
    <row r="447" spans="2:8" s="82" customFormat="1" ht="26.4">
      <c r="B447" s="2850"/>
      <c r="C447" s="625"/>
      <c r="D447" s="928"/>
      <c r="E447" s="2850" t="s">
        <v>50</v>
      </c>
      <c r="F447" s="625">
        <f>F448</f>
        <v>1207694</v>
      </c>
      <c r="G447" s="928"/>
      <c r="H447" s="99"/>
    </row>
    <row r="448" spans="2:8" s="82" customFormat="1" ht="26.4">
      <c r="B448" s="2851"/>
      <c r="C448" s="625"/>
      <c r="D448" s="928"/>
      <c r="E448" s="2851" t="s">
        <v>92</v>
      </c>
      <c r="F448" s="625">
        <v>1207694</v>
      </c>
      <c r="G448" s="928"/>
      <c r="H448" s="99"/>
    </row>
    <row r="449" spans="1:8" s="82" customFormat="1">
      <c r="B449" s="2848"/>
      <c r="C449" s="625"/>
      <c r="D449" s="931"/>
      <c r="E449" s="2848" t="s">
        <v>3</v>
      </c>
      <c r="F449" s="625">
        <f>F450</f>
        <v>1144383</v>
      </c>
      <c r="G449" s="931"/>
      <c r="H449" s="99"/>
    </row>
    <row r="450" spans="1:8" s="82" customFormat="1" ht="14.25" customHeight="1" thickBot="1">
      <c r="B450" s="2857"/>
      <c r="C450" s="130"/>
      <c r="D450" s="2905"/>
      <c r="E450" s="2849" t="s">
        <v>20</v>
      </c>
      <c r="F450" s="625">
        <v>1144383</v>
      </c>
      <c r="G450" s="931"/>
      <c r="H450" s="99"/>
    </row>
    <row r="451" spans="1:8" s="82" customFormat="1" ht="96" customHeight="1" thickBot="1">
      <c r="B451" s="3826" t="s">
        <v>929</v>
      </c>
      <c r="C451" s="3827"/>
      <c r="D451" s="3827"/>
      <c r="E451" s="3827"/>
      <c r="F451" s="3827"/>
      <c r="G451" s="3828"/>
      <c r="H451" s="99"/>
    </row>
    <row r="452" spans="1:8" s="82" customFormat="1" ht="13.5" customHeight="1">
      <c r="B452" s="2316"/>
      <c r="C452" s="2922"/>
      <c r="D452" s="2922"/>
      <c r="E452" s="2922"/>
      <c r="F452" s="2922"/>
      <c r="G452" s="2922"/>
      <c r="H452" s="99"/>
    </row>
    <row r="453" spans="1:8" s="77" customFormat="1" ht="17.25" customHeight="1">
      <c r="B453" s="128" t="s">
        <v>187</v>
      </c>
      <c r="C453" s="118"/>
      <c r="D453" s="118"/>
      <c r="E453" s="118"/>
      <c r="F453" s="118"/>
      <c r="G453" s="118"/>
      <c r="H453" s="99"/>
    </row>
    <row r="454" spans="1:8" s="77" customFormat="1" ht="17.25" customHeight="1" thickBot="1">
      <c r="B454" s="128"/>
      <c r="C454" s="118"/>
      <c r="D454" s="118"/>
      <c r="E454" s="118"/>
      <c r="F454" s="118"/>
      <c r="G454" s="118"/>
      <c r="H454" s="99"/>
    </row>
    <row r="455" spans="1:8" s="82" customFormat="1" ht="15.75" customHeight="1">
      <c r="A455" s="1967">
        <f>A398+1</f>
        <v>127</v>
      </c>
      <c r="B455" s="2120" t="s">
        <v>931</v>
      </c>
      <c r="C455" s="90"/>
      <c r="D455" s="921"/>
      <c r="E455" s="2832" t="s">
        <v>898</v>
      </c>
      <c r="F455" s="91"/>
      <c r="G455" s="1067"/>
      <c r="H455" s="99" t="s">
        <v>1002</v>
      </c>
    </row>
    <row r="456" spans="1:8" s="82" customFormat="1" ht="15.75" customHeight="1">
      <c r="B456" s="123" t="s">
        <v>22</v>
      </c>
      <c r="C456" s="642"/>
      <c r="D456" s="643"/>
      <c r="E456" s="1061" t="s">
        <v>22</v>
      </c>
      <c r="F456" s="2834"/>
      <c r="G456" s="643"/>
      <c r="H456" s="3311" t="s">
        <v>1001</v>
      </c>
    </row>
    <row r="457" spans="1:8" s="82" customFormat="1" ht="24.75" customHeight="1">
      <c r="B457" s="1514" t="s">
        <v>932</v>
      </c>
      <c r="C457" s="1515"/>
      <c r="D457" s="1511"/>
      <c r="E457" s="2923" t="s">
        <v>933</v>
      </c>
      <c r="F457" s="2924"/>
      <c r="G457" s="1511"/>
      <c r="H457" s="3310">
        <f>A575</f>
        <v>128</v>
      </c>
    </row>
    <row r="458" spans="1:8" s="82" customFormat="1" ht="19.5" customHeight="1">
      <c r="B458" s="400" t="s">
        <v>4</v>
      </c>
      <c r="C458" s="623">
        <v>33134373</v>
      </c>
      <c r="D458" s="2925">
        <f>D459</f>
        <v>-28131</v>
      </c>
      <c r="E458" s="2859" t="s">
        <v>4</v>
      </c>
      <c r="F458" s="623">
        <f>F459</f>
        <v>3148159</v>
      </c>
      <c r="G458" s="2925">
        <f>G459</f>
        <v>28131</v>
      </c>
      <c r="H458" s="99" t="s">
        <v>1000</v>
      </c>
    </row>
    <row r="459" spans="1:8" s="82" customFormat="1" ht="14.25" customHeight="1">
      <c r="B459" s="401" t="s">
        <v>10</v>
      </c>
      <c r="C459" s="625">
        <v>33134373</v>
      </c>
      <c r="D459" s="2926">
        <f>D460</f>
        <v>-28131</v>
      </c>
      <c r="E459" s="2860" t="s">
        <v>10</v>
      </c>
      <c r="F459" s="625">
        <f>F460</f>
        <v>3148159</v>
      </c>
      <c r="G459" s="2926">
        <f>G460</f>
        <v>28131</v>
      </c>
      <c r="H459" s="3311"/>
    </row>
    <row r="460" spans="1:8" s="82" customFormat="1" ht="26.4">
      <c r="B460" s="402" t="s">
        <v>11</v>
      </c>
      <c r="C460" s="625">
        <v>33134373</v>
      </c>
      <c r="D460" s="2926">
        <v>-28131</v>
      </c>
      <c r="E460" s="2861" t="s">
        <v>11</v>
      </c>
      <c r="F460" s="625">
        <v>3148159</v>
      </c>
      <c r="G460" s="2926">
        <v>28131</v>
      </c>
      <c r="H460" s="3310"/>
    </row>
    <row r="461" spans="1:8" s="82" customFormat="1" ht="15" customHeight="1">
      <c r="B461" s="400" t="s">
        <v>28</v>
      </c>
      <c r="C461" s="623">
        <v>33134373</v>
      </c>
      <c r="D461" s="2925">
        <f>D462</f>
        <v>-28131</v>
      </c>
      <c r="E461" s="2859" t="s">
        <v>28</v>
      </c>
      <c r="F461" s="623">
        <f>F462+F469</f>
        <v>3148159</v>
      </c>
      <c r="G461" s="2925">
        <f>G462</f>
        <v>28131</v>
      </c>
      <c r="H461" s="99"/>
    </row>
    <row r="462" spans="1:8" s="82" customFormat="1" ht="15" customHeight="1">
      <c r="B462" s="2927" t="s">
        <v>934</v>
      </c>
      <c r="C462" s="625">
        <v>33134373</v>
      </c>
      <c r="D462" s="2926">
        <f>D463</f>
        <v>-28131</v>
      </c>
      <c r="E462" s="2860" t="s">
        <v>2</v>
      </c>
      <c r="F462" s="625">
        <f>F463+F467</f>
        <v>3137673</v>
      </c>
      <c r="G462" s="2926">
        <f>G463+G467</f>
        <v>28131</v>
      </c>
      <c r="H462" s="99"/>
    </row>
    <row r="463" spans="1:8" s="82" customFormat="1" ht="15" customHeight="1">
      <c r="B463" s="2927" t="s">
        <v>935</v>
      </c>
      <c r="C463" s="625">
        <v>29292619</v>
      </c>
      <c r="D463" s="2926">
        <f>D464</f>
        <v>-28131</v>
      </c>
      <c r="E463" s="2861" t="s">
        <v>12</v>
      </c>
      <c r="F463" s="625">
        <f>F464+F466</f>
        <v>3013405</v>
      </c>
      <c r="G463" s="2926">
        <f>G464+G466</f>
        <v>28131</v>
      </c>
      <c r="H463" s="99"/>
    </row>
    <row r="464" spans="1:8" s="82" customFormat="1" ht="15" customHeight="1">
      <c r="B464" s="2927" t="s">
        <v>936</v>
      </c>
      <c r="C464" s="625">
        <v>29292619</v>
      </c>
      <c r="D464" s="2926">
        <v>-28131</v>
      </c>
      <c r="E464" s="2928" t="s">
        <v>37</v>
      </c>
      <c r="F464" s="625">
        <v>2515713</v>
      </c>
      <c r="G464" s="2926">
        <v>24289</v>
      </c>
      <c r="H464" s="99"/>
    </row>
    <row r="465" spans="1:8" s="82" customFormat="1" ht="15" customHeight="1">
      <c r="B465" s="2927" t="s">
        <v>937</v>
      </c>
      <c r="C465" s="625">
        <v>3841754</v>
      </c>
      <c r="D465" s="2926">
        <v>0</v>
      </c>
      <c r="E465" s="638" t="s">
        <v>35</v>
      </c>
      <c r="F465" s="625">
        <v>1970413</v>
      </c>
      <c r="G465" s="2926">
        <v>18201</v>
      </c>
      <c r="H465" s="99"/>
    </row>
    <row r="466" spans="1:8" s="82" customFormat="1" ht="27" customHeight="1">
      <c r="B466" s="2927" t="s">
        <v>938</v>
      </c>
      <c r="C466" s="625">
        <v>3841754</v>
      </c>
      <c r="D466" s="2926">
        <v>0</v>
      </c>
      <c r="E466" s="2928" t="s">
        <v>15</v>
      </c>
      <c r="F466" s="625">
        <v>497692</v>
      </c>
      <c r="G466" s="2926">
        <v>3842</v>
      </c>
      <c r="H466" s="99"/>
    </row>
    <row r="467" spans="1:8" s="82" customFormat="1" ht="26.4">
      <c r="B467" s="2927" t="s">
        <v>939</v>
      </c>
      <c r="C467" s="625">
        <v>3841754</v>
      </c>
      <c r="D467" s="931">
        <v>0</v>
      </c>
      <c r="E467" s="2929" t="s">
        <v>49</v>
      </c>
      <c r="F467" s="625">
        <f>F468</f>
        <v>124268</v>
      </c>
      <c r="G467" s="931"/>
      <c r="H467" s="99"/>
    </row>
    <row r="468" spans="1:8" s="82" customFormat="1">
      <c r="B468" s="2930"/>
      <c r="C468" s="625"/>
      <c r="D468" s="931"/>
      <c r="E468" s="2931" t="s">
        <v>38</v>
      </c>
      <c r="F468" s="625">
        <v>124268</v>
      </c>
      <c r="G468" s="931"/>
      <c r="H468" s="99"/>
    </row>
    <row r="469" spans="1:8" s="82" customFormat="1" ht="18" customHeight="1">
      <c r="B469" s="100"/>
      <c r="C469" s="625"/>
      <c r="D469" s="2390"/>
      <c r="E469" s="2932" t="s">
        <v>3</v>
      </c>
      <c r="F469" s="625">
        <f>F470</f>
        <v>10486</v>
      </c>
      <c r="G469" s="2390"/>
      <c r="H469" s="99"/>
    </row>
    <row r="470" spans="1:8" s="82" customFormat="1" ht="18" customHeight="1" thickBot="1">
      <c r="B470" s="2701"/>
      <c r="C470" s="130"/>
      <c r="D470" s="2905"/>
      <c r="E470" s="2933" t="s">
        <v>20</v>
      </c>
      <c r="F470" s="130">
        <v>10486</v>
      </c>
      <c r="G470" s="2905"/>
      <c r="H470" s="99"/>
    </row>
    <row r="471" spans="1:8" s="82" customFormat="1" ht="57" customHeight="1" thickBot="1">
      <c r="B471" s="3826" t="s">
        <v>940</v>
      </c>
      <c r="C471" s="3835"/>
      <c r="D471" s="3835"/>
      <c r="E471" s="3835"/>
      <c r="F471" s="3835"/>
      <c r="G471" s="3836"/>
      <c r="H471" s="99"/>
    </row>
    <row r="472" spans="1:8" s="81" customFormat="1" ht="21" customHeight="1">
      <c r="A472" s="121"/>
      <c r="B472" s="2866"/>
      <c r="C472" s="2866"/>
      <c r="D472" s="2866"/>
      <c r="E472" s="2866"/>
      <c r="F472" s="2866"/>
      <c r="G472" s="2866"/>
      <c r="H472" s="99"/>
    </row>
    <row r="473" spans="1:8" s="77" customFormat="1" ht="17.25" customHeight="1">
      <c r="B473" s="343" t="s">
        <v>190</v>
      </c>
      <c r="C473" s="118"/>
      <c r="D473" s="118"/>
      <c r="E473" s="118"/>
      <c r="F473" s="118"/>
      <c r="G473" s="118"/>
      <c r="H473" s="99"/>
    </row>
    <row r="474" spans="1:8" s="77" customFormat="1" ht="17.25" customHeight="1" thickBot="1">
      <c r="B474" s="2879"/>
      <c r="C474" s="2867"/>
      <c r="D474" s="2867"/>
      <c r="E474" s="2867"/>
      <c r="F474" s="2867"/>
      <c r="G474" s="2867"/>
      <c r="H474" s="99"/>
    </row>
    <row r="475" spans="1:8" s="82" customFormat="1" ht="21.75" customHeight="1">
      <c r="A475" s="120">
        <f>A455</f>
        <v>127</v>
      </c>
      <c r="B475" s="2120" t="s">
        <v>931</v>
      </c>
      <c r="C475" s="90"/>
      <c r="D475" s="921"/>
      <c r="E475" s="2868" t="s">
        <v>898</v>
      </c>
      <c r="F475" s="91"/>
      <c r="G475" s="1067"/>
      <c r="H475" s="99" t="s">
        <v>1002</v>
      </c>
    </row>
    <row r="476" spans="1:8" s="82" customFormat="1" ht="15.75" customHeight="1">
      <c r="B476" s="123" t="s">
        <v>82</v>
      </c>
      <c r="C476" s="642"/>
      <c r="D476" s="643"/>
      <c r="E476" s="2756" t="s">
        <v>82</v>
      </c>
      <c r="F476" s="2834"/>
      <c r="G476" s="643"/>
      <c r="H476" s="3311" t="s">
        <v>1001</v>
      </c>
    </row>
    <row r="477" spans="1:8" s="82" customFormat="1" ht="15.75" customHeight="1">
      <c r="B477" s="490" t="s">
        <v>83</v>
      </c>
      <c r="C477" s="2934"/>
      <c r="D477" s="1030"/>
      <c r="E477" s="2869" t="s">
        <v>83</v>
      </c>
      <c r="F477" s="2834"/>
      <c r="G477" s="643"/>
      <c r="H477" s="3310">
        <f>A575</f>
        <v>128</v>
      </c>
    </row>
    <row r="478" spans="1:8" s="82" customFormat="1" ht="15.75" customHeight="1">
      <c r="B478" s="164" t="s">
        <v>87</v>
      </c>
      <c r="C478" s="2934"/>
      <c r="D478" s="643"/>
      <c r="E478" s="2870" t="s">
        <v>87</v>
      </c>
      <c r="F478" s="2834"/>
      <c r="G478" s="643"/>
      <c r="H478" s="99" t="s">
        <v>1000</v>
      </c>
    </row>
    <row r="479" spans="1:8" s="82" customFormat="1">
      <c r="B479" s="142" t="s">
        <v>4</v>
      </c>
      <c r="C479" s="639">
        <f>C480+C481</f>
        <v>100607729</v>
      </c>
      <c r="D479" s="2839">
        <f>D480+D481</f>
        <v>-28131</v>
      </c>
      <c r="E479" s="633" t="s">
        <v>4</v>
      </c>
      <c r="F479" s="623">
        <f>F480+F481+F489</f>
        <v>477346566</v>
      </c>
      <c r="G479" s="928">
        <f>G489</f>
        <v>28131</v>
      </c>
      <c r="H479" s="3311"/>
    </row>
    <row r="480" spans="1:8" s="82" customFormat="1" ht="26.4">
      <c r="B480" s="327" t="s">
        <v>36</v>
      </c>
      <c r="C480" s="640">
        <v>1036123</v>
      </c>
      <c r="D480" s="2314"/>
      <c r="E480" s="2871" t="s">
        <v>36</v>
      </c>
      <c r="F480" s="625">
        <v>9349673</v>
      </c>
      <c r="G480" s="931"/>
      <c r="H480" s="3310"/>
    </row>
    <row r="481" spans="2:8" s="82" customFormat="1">
      <c r="B481" s="245" t="s">
        <v>10</v>
      </c>
      <c r="C481" s="640">
        <f>C482</f>
        <v>99571606</v>
      </c>
      <c r="D481" s="2314">
        <f>D482</f>
        <v>-28131</v>
      </c>
      <c r="E481" s="2871" t="s">
        <v>7</v>
      </c>
      <c r="F481" s="625">
        <f>F482+F486</f>
        <v>118987</v>
      </c>
      <c r="G481" s="2390"/>
      <c r="H481" s="99"/>
    </row>
    <row r="482" spans="2:8" s="82" customFormat="1" ht="26.4">
      <c r="B482" s="247" t="s">
        <v>11</v>
      </c>
      <c r="C482" s="640">
        <v>99571606</v>
      </c>
      <c r="D482" s="2839">
        <v>-28131</v>
      </c>
      <c r="E482" s="2862" t="s">
        <v>8</v>
      </c>
      <c r="F482" s="625">
        <f>F483</f>
        <v>110643</v>
      </c>
      <c r="G482" s="931"/>
      <c r="H482" s="99"/>
    </row>
    <row r="483" spans="2:8" s="82" customFormat="1">
      <c r="B483" s="142" t="s">
        <v>28</v>
      </c>
      <c r="C483" s="639">
        <f>C484+C499</f>
        <v>100607729</v>
      </c>
      <c r="D483" s="2314">
        <f>D484+D499</f>
        <v>-28131</v>
      </c>
      <c r="E483" s="2863" t="s">
        <v>9</v>
      </c>
      <c r="F483" s="625">
        <f>F484</f>
        <v>110643</v>
      </c>
      <c r="G483" s="931"/>
      <c r="H483" s="99"/>
    </row>
    <row r="484" spans="2:8" s="82" customFormat="1" ht="26.4">
      <c r="B484" s="2935" t="s">
        <v>2</v>
      </c>
      <c r="C484" s="640">
        <f>C485+C489+C491+C493</f>
        <v>100126664</v>
      </c>
      <c r="D484" s="2314">
        <f>D485+D489+D491</f>
        <v>-28131</v>
      </c>
      <c r="E484" s="2865" t="s">
        <v>57</v>
      </c>
      <c r="F484" s="625">
        <f>F485</f>
        <v>110643</v>
      </c>
      <c r="G484" s="931"/>
      <c r="H484" s="99"/>
    </row>
    <row r="485" spans="2:8" s="82" customFormat="1" ht="39.6">
      <c r="B485" s="2936" t="s">
        <v>12</v>
      </c>
      <c r="C485" s="2937">
        <f>C486+C488</f>
        <v>60208405</v>
      </c>
      <c r="D485" s="2314"/>
      <c r="E485" s="2872" t="s">
        <v>96</v>
      </c>
      <c r="F485" s="625">
        <v>110643</v>
      </c>
      <c r="G485" s="931"/>
      <c r="H485" s="99"/>
    </row>
    <row r="486" spans="2:8" s="82" customFormat="1" ht="24.75" customHeight="1">
      <c r="B486" s="2938" t="s">
        <v>37</v>
      </c>
      <c r="C486" s="2937">
        <v>16686805</v>
      </c>
      <c r="D486" s="2314"/>
      <c r="E486" s="2862" t="s">
        <v>904</v>
      </c>
      <c r="F486" s="2878">
        <f>F487</f>
        <v>8344</v>
      </c>
      <c r="G486" s="931"/>
      <c r="H486" s="99"/>
    </row>
    <row r="487" spans="2:8" s="82" customFormat="1" ht="53.25" customHeight="1">
      <c r="B487" s="2939" t="s">
        <v>35</v>
      </c>
      <c r="C487" s="2937">
        <v>11929254</v>
      </c>
      <c r="D487" s="2314"/>
      <c r="E487" s="2865" t="s">
        <v>72</v>
      </c>
      <c r="F487" s="2878">
        <f>F488</f>
        <v>8344</v>
      </c>
      <c r="G487" s="931"/>
      <c r="H487" s="99"/>
    </row>
    <row r="488" spans="2:8" s="82" customFormat="1" ht="66" customHeight="1">
      <c r="B488" s="2938" t="s">
        <v>15</v>
      </c>
      <c r="C488" s="2937">
        <v>43521600</v>
      </c>
      <c r="D488" s="2314"/>
      <c r="E488" s="2872" t="s">
        <v>692</v>
      </c>
      <c r="F488" s="2878">
        <v>8344</v>
      </c>
      <c r="G488" s="931"/>
      <c r="H488" s="99"/>
    </row>
    <row r="489" spans="2:8" s="82" customFormat="1">
      <c r="B489" s="2849" t="s">
        <v>16</v>
      </c>
      <c r="C489" s="640">
        <f>C490</f>
        <v>35793412</v>
      </c>
      <c r="D489" s="2314">
        <f>D490</f>
        <v>-28131</v>
      </c>
      <c r="E489" s="2873" t="s">
        <v>10</v>
      </c>
      <c r="F489" s="625">
        <f>F490</f>
        <v>467877906</v>
      </c>
      <c r="G489" s="931">
        <f>G490</f>
        <v>28131</v>
      </c>
      <c r="H489" s="99"/>
    </row>
    <row r="490" spans="2:8" s="82" customFormat="1" ht="26.4">
      <c r="B490" s="2940" t="s">
        <v>17</v>
      </c>
      <c r="C490" s="640">
        <v>35793412</v>
      </c>
      <c r="D490" s="2314">
        <v>-28131</v>
      </c>
      <c r="E490" s="2874" t="s">
        <v>11</v>
      </c>
      <c r="F490" s="625">
        <v>467877906</v>
      </c>
      <c r="G490" s="931">
        <v>28131</v>
      </c>
      <c r="H490" s="99"/>
    </row>
    <row r="491" spans="2:8" s="82" customFormat="1" ht="26.4">
      <c r="B491" s="247" t="s">
        <v>115</v>
      </c>
      <c r="C491" s="640">
        <f>C492</f>
        <v>250367</v>
      </c>
      <c r="D491" s="2855"/>
      <c r="E491" s="633" t="s">
        <v>28</v>
      </c>
      <c r="F491" s="623">
        <f>F492+F509</f>
        <v>477346566</v>
      </c>
      <c r="G491" s="2925">
        <f>G492+G509</f>
        <v>28131</v>
      </c>
      <c r="H491" s="99"/>
    </row>
    <row r="492" spans="2:8" s="82" customFormat="1">
      <c r="B492" s="2853" t="s">
        <v>18</v>
      </c>
      <c r="C492" s="640">
        <v>250367</v>
      </c>
      <c r="D492" s="2941"/>
      <c r="E492" s="2873" t="s">
        <v>2</v>
      </c>
      <c r="F492" s="625">
        <f>F493+F500+F502+F497</f>
        <v>476202183</v>
      </c>
      <c r="G492" s="2926">
        <f>G493+G500</f>
        <v>28131</v>
      </c>
      <c r="H492" s="99"/>
    </row>
    <row r="493" spans="2:8" s="82" customFormat="1">
      <c r="B493" s="2849" t="s">
        <v>19</v>
      </c>
      <c r="C493" s="640">
        <f>C494+C497</f>
        <v>3874480</v>
      </c>
      <c r="D493" s="2855"/>
      <c r="E493" s="2874" t="s">
        <v>12</v>
      </c>
      <c r="F493" s="625">
        <f>F494+F496</f>
        <v>53778308</v>
      </c>
      <c r="G493" s="2926">
        <f>G494+G496</f>
        <v>28131</v>
      </c>
      <c r="H493" s="99"/>
    </row>
    <row r="494" spans="2:8" s="82" customFormat="1">
      <c r="B494" s="2850" t="s">
        <v>84</v>
      </c>
      <c r="C494" s="2937">
        <f>C495</f>
        <v>32726</v>
      </c>
      <c r="D494" s="2941"/>
      <c r="E494" s="2875" t="s">
        <v>37</v>
      </c>
      <c r="F494" s="625">
        <v>37881517</v>
      </c>
      <c r="G494" s="2926">
        <v>24289</v>
      </c>
      <c r="H494" s="99"/>
    </row>
    <row r="495" spans="2:8" s="82" customFormat="1" ht="26.4">
      <c r="B495" s="2851" t="s">
        <v>85</v>
      </c>
      <c r="C495" s="2937">
        <f>C496</f>
        <v>32726</v>
      </c>
      <c r="D495" s="931"/>
      <c r="E495" s="2942" t="s">
        <v>35</v>
      </c>
      <c r="F495" s="2878">
        <v>30094344</v>
      </c>
      <c r="G495" s="2926">
        <v>18201</v>
      </c>
      <c r="H495" s="99"/>
    </row>
    <row r="496" spans="2:8" s="82" customFormat="1" ht="39" customHeight="1">
      <c r="B496" s="2852" t="s">
        <v>63</v>
      </c>
      <c r="C496" s="2937">
        <v>32726</v>
      </c>
      <c r="D496" s="931"/>
      <c r="E496" s="2943" t="s">
        <v>15</v>
      </c>
      <c r="F496" s="2878">
        <v>15896791</v>
      </c>
      <c r="G496" s="2926">
        <v>3842</v>
      </c>
      <c r="H496" s="99"/>
    </row>
    <row r="497" spans="2:8" s="82" customFormat="1" ht="26.4">
      <c r="B497" s="2850" t="s">
        <v>51</v>
      </c>
      <c r="C497" s="2937">
        <f>C498</f>
        <v>3841754</v>
      </c>
      <c r="D497" s="931"/>
      <c r="E497" s="2877" t="s">
        <v>16</v>
      </c>
      <c r="F497" s="2878">
        <f>F498+F499</f>
        <v>207247028</v>
      </c>
      <c r="G497" s="931"/>
      <c r="H497" s="99"/>
    </row>
    <row r="498" spans="2:8" s="82" customFormat="1" ht="27" customHeight="1">
      <c r="B498" s="2851" t="s">
        <v>52</v>
      </c>
      <c r="C498" s="2937">
        <v>3841754</v>
      </c>
      <c r="D498" s="931"/>
      <c r="E498" s="2944" t="s">
        <v>17</v>
      </c>
      <c r="F498" s="2878">
        <v>13395321</v>
      </c>
      <c r="G498" s="931"/>
      <c r="H498" s="99"/>
    </row>
    <row r="499" spans="2:8" s="82" customFormat="1">
      <c r="B499" s="245" t="s">
        <v>3</v>
      </c>
      <c r="C499" s="640">
        <f>C500</f>
        <v>481065</v>
      </c>
      <c r="D499" s="931"/>
      <c r="E499" s="2863" t="s">
        <v>93</v>
      </c>
      <c r="F499" s="625">
        <v>193851707</v>
      </c>
      <c r="G499" s="931"/>
      <c r="H499" s="99"/>
    </row>
    <row r="500" spans="2:8" s="82" customFormat="1" ht="26.4">
      <c r="B500" s="247" t="s">
        <v>20</v>
      </c>
      <c r="C500" s="640">
        <v>481065</v>
      </c>
      <c r="D500" s="931"/>
      <c r="E500" s="2862" t="s">
        <v>49</v>
      </c>
      <c r="F500" s="2878">
        <f>F501</f>
        <v>130523</v>
      </c>
      <c r="G500" s="931"/>
      <c r="H500" s="99"/>
    </row>
    <row r="501" spans="2:8" s="82" customFormat="1">
      <c r="B501" s="164"/>
      <c r="C501" s="2934"/>
      <c r="D501" s="928"/>
      <c r="E501" s="2863" t="s">
        <v>38</v>
      </c>
      <c r="F501" s="625">
        <v>130523</v>
      </c>
      <c r="G501" s="928"/>
      <c r="H501" s="99"/>
    </row>
    <row r="502" spans="2:8" s="82" customFormat="1">
      <c r="B502" s="142"/>
      <c r="C502" s="639"/>
      <c r="D502" s="928"/>
      <c r="E502" s="2862" t="s">
        <v>19</v>
      </c>
      <c r="F502" s="625">
        <f>F503+F505+F507</f>
        <v>215046324</v>
      </c>
      <c r="G502" s="928"/>
      <c r="H502" s="99"/>
    </row>
    <row r="503" spans="2:8" s="82" customFormat="1">
      <c r="B503" s="142"/>
      <c r="C503" s="640"/>
      <c r="D503" s="928"/>
      <c r="E503" s="2863" t="s">
        <v>84</v>
      </c>
      <c r="F503" s="625">
        <f>F504</f>
        <v>207957179</v>
      </c>
      <c r="G503" s="928"/>
      <c r="H503" s="99"/>
    </row>
    <row r="504" spans="2:8" s="82" customFormat="1" ht="30.75" customHeight="1">
      <c r="B504" s="245"/>
      <c r="C504" s="640"/>
      <c r="D504" s="931"/>
      <c r="E504" s="2865" t="s">
        <v>97</v>
      </c>
      <c r="F504" s="625">
        <v>207957179</v>
      </c>
      <c r="G504" s="928"/>
      <c r="H504" s="99"/>
    </row>
    <row r="505" spans="2:8" s="82" customFormat="1" ht="26.4">
      <c r="B505" s="142"/>
      <c r="C505" s="640"/>
      <c r="D505" s="931"/>
      <c r="E505" s="2863" t="s">
        <v>51</v>
      </c>
      <c r="F505" s="2878">
        <f>F506</f>
        <v>5881451</v>
      </c>
      <c r="G505" s="928"/>
      <c r="H505" s="99"/>
    </row>
    <row r="506" spans="2:8" s="82" customFormat="1" ht="26.4">
      <c r="B506" s="142"/>
      <c r="C506" s="639"/>
      <c r="D506" s="928"/>
      <c r="E506" s="2865" t="s">
        <v>52</v>
      </c>
      <c r="F506" s="2878">
        <v>5881451</v>
      </c>
      <c r="G506" s="928"/>
      <c r="H506" s="99"/>
    </row>
    <row r="507" spans="2:8" s="82" customFormat="1" ht="26.4">
      <c r="B507" s="245"/>
      <c r="C507" s="640"/>
      <c r="D507" s="931"/>
      <c r="E507" s="2863" t="s">
        <v>50</v>
      </c>
      <c r="F507" s="2878">
        <f>F508</f>
        <v>1207694</v>
      </c>
      <c r="G507" s="928"/>
      <c r="H507" s="99"/>
    </row>
    <row r="508" spans="2:8" s="82" customFormat="1" ht="26.4">
      <c r="B508" s="247"/>
      <c r="C508" s="640"/>
      <c r="D508" s="928"/>
      <c r="E508" s="2865" t="s">
        <v>92</v>
      </c>
      <c r="F508" s="2878">
        <v>1207694</v>
      </c>
      <c r="G508" s="928"/>
      <c r="H508" s="99"/>
    </row>
    <row r="509" spans="2:8" s="82" customFormat="1">
      <c r="B509" s="2853"/>
      <c r="C509" s="640"/>
      <c r="D509" s="928"/>
      <c r="E509" s="2871" t="s">
        <v>3</v>
      </c>
      <c r="F509" s="625">
        <f>F510</f>
        <v>1144383</v>
      </c>
      <c r="G509" s="931"/>
      <c r="H509" s="99"/>
    </row>
    <row r="510" spans="2:8" s="82" customFormat="1" ht="15.75" customHeight="1">
      <c r="B510" s="2854"/>
      <c r="C510" s="640"/>
      <c r="D510" s="928"/>
      <c r="E510" s="2862" t="s">
        <v>20</v>
      </c>
      <c r="F510" s="625">
        <v>1144383</v>
      </c>
      <c r="G510" s="931"/>
      <c r="H510" s="99"/>
    </row>
    <row r="511" spans="2:8" s="82" customFormat="1" ht="15.75" customHeight="1">
      <c r="B511" s="164" t="s">
        <v>88</v>
      </c>
      <c r="C511" s="2934"/>
      <c r="D511" s="928"/>
      <c r="E511" s="2870" t="s">
        <v>88</v>
      </c>
      <c r="F511" s="2834"/>
      <c r="G511" s="643"/>
      <c r="H511" s="99"/>
    </row>
    <row r="512" spans="2:8" s="82" customFormat="1">
      <c r="B512" s="142" t="s">
        <v>4</v>
      </c>
      <c r="C512" s="639">
        <f>C513+C514</f>
        <v>115903102</v>
      </c>
      <c r="D512" s="2925">
        <f>D513+D514</f>
        <v>-36333</v>
      </c>
      <c r="E512" s="2945" t="s">
        <v>4</v>
      </c>
      <c r="F512" s="2946">
        <f>F513+F514+F519</f>
        <v>510326249</v>
      </c>
      <c r="G512" s="2925">
        <f>G519</f>
        <v>36333</v>
      </c>
      <c r="H512" s="99"/>
    </row>
    <row r="513" spans="2:8" s="82" customFormat="1" ht="26.4">
      <c r="B513" s="327" t="s">
        <v>36</v>
      </c>
      <c r="C513" s="640">
        <v>807410</v>
      </c>
      <c r="D513" s="2925"/>
      <c r="E513" s="2947" t="s">
        <v>36</v>
      </c>
      <c r="F513" s="2948">
        <v>9349673</v>
      </c>
      <c r="G513" s="2926"/>
      <c r="H513" s="99"/>
    </row>
    <row r="514" spans="2:8" s="82" customFormat="1">
      <c r="B514" s="245" t="s">
        <v>10</v>
      </c>
      <c r="C514" s="640">
        <f>C515</f>
        <v>115095692</v>
      </c>
      <c r="D514" s="2926">
        <f>D515</f>
        <v>-36333</v>
      </c>
      <c r="E514" s="2947" t="s">
        <v>7</v>
      </c>
      <c r="F514" s="2948">
        <f>F515</f>
        <v>110643</v>
      </c>
      <c r="G514" s="2949"/>
      <c r="H514" s="99"/>
    </row>
    <row r="515" spans="2:8" s="82" customFormat="1" ht="26.4">
      <c r="B515" s="247" t="s">
        <v>11</v>
      </c>
      <c r="C515" s="640">
        <v>115095692</v>
      </c>
      <c r="D515" s="2926">
        <v>-36333</v>
      </c>
      <c r="E515" s="2950" t="s">
        <v>8</v>
      </c>
      <c r="F515" s="2948">
        <f>F516</f>
        <v>110643</v>
      </c>
      <c r="G515" s="2926"/>
      <c r="H515" s="99"/>
    </row>
    <row r="516" spans="2:8" s="82" customFormat="1">
      <c r="B516" s="142" t="s">
        <v>28</v>
      </c>
      <c r="C516" s="639">
        <f>C517+C529</f>
        <v>115903102</v>
      </c>
      <c r="D516" s="2925">
        <f>D517+D529</f>
        <v>-36333</v>
      </c>
      <c r="E516" s="2951" t="s">
        <v>9</v>
      </c>
      <c r="F516" s="2948">
        <f>F517</f>
        <v>110643</v>
      </c>
      <c r="G516" s="2926"/>
      <c r="H516" s="99"/>
    </row>
    <row r="517" spans="2:8" s="82" customFormat="1" ht="26.4">
      <c r="B517" s="2935" t="s">
        <v>2</v>
      </c>
      <c r="C517" s="2937">
        <f>C518+C522+C524+C526</f>
        <v>115586429</v>
      </c>
      <c r="D517" s="2926">
        <f>D518+D522+D524+D526</f>
        <v>-36333</v>
      </c>
      <c r="E517" s="2952" t="s">
        <v>57</v>
      </c>
      <c r="F517" s="2948">
        <f>F518</f>
        <v>110643</v>
      </c>
      <c r="G517" s="2926"/>
      <c r="H517" s="99"/>
    </row>
    <row r="518" spans="2:8" s="82" customFormat="1" ht="36.75" customHeight="1">
      <c r="B518" s="2936" t="s">
        <v>12</v>
      </c>
      <c r="C518" s="2937">
        <f>C519+C521</f>
        <v>61982675</v>
      </c>
      <c r="D518" s="2925"/>
      <c r="E518" s="2953" t="s">
        <v>96</v>
      </c>
      <c r="F518" s="2948">
        <v>110643</v>
      </c>
      <c r="G518" s="2926"/>
      <c r="H518" s="99"/>
    </row>
    <row r="519" spans="2:8" s="82" customFormat="1" ht="19.5" customHeight="1">
      <c r="B519" s="2938" t="s">
        <v>37</v>
      </c>
      <c r="C519" s="2937">
        <v>16422900</v>
      </c>
      <c r="D519" s="2925"/>
      <c r="E519" s="2954" t="s">
        <v>10</v>
      </c>
      <c r="F519" s="2948">
        <f>F520</f>
        <v>500865933</v>
      </c>
      <c r="G519" s="2926">
        <f>G520</f>
        <v>36333</v>
      </c>
      <c r="H519" s="99"/>
    </row>
    <row r="520" spans="2:8" s="82" customFormat="1" ht="26.4">
      <c r="B520" s="2939" t="s">
        <v>35</v>
      </c>
      <c r="C520" s="2937">
        <v>11654463</v>
      </c>
      <c r="D520" s="2925"/>
      <c r="E520" s="2955" t="s">
        <v>11</v>
      </c>
      <c r="F520" s="2948">
        <v>500865933</v>
      </c>
      <c r="G520" s="2926">
        <v>36333</v>
      </c>
      <c r="H520" s="99"/>
    </row>
    <row r="521" spans="2:8" s="82" customFormat="1">
      <c r="B521" s="2853" t="s">
        <v>15</v>
      </c>
      <c r="C521" s="640">
        <v>45559775</v>
      </c>
      <c r="D521" s="2956"/>
      <c r="E521" s="2945" t="s">
        <v>28</v>
      </c>
      <c r="F521" s="2946">
        <f>F522+F539</f>
        <v>510326249</v>
      </c>
      <c r="G521" s="2925">
        <f>G522+G539</f>
        <v>36333</v>
      </c>
      <c r="H521" s="99"/>
    </row>
    <row r="522" spans="2:8" s="82" customFormat="1" ht="15" customHeight="1">
      <c r="B522" s="2849" t="s">
        <v>16</v>
      </c>
      <c r="C522" s="640">
        <f>C523</f>
        <v>48231048</v>
      </c>
      <c r="D522" s="2926">
        <f>D523</f>
        <v>-36333</v>
      </c>
      <c r="E522" s="2954" t="s">
        <v>2</v>
      </c>
      <c r="F522" s="2948">
        <f>F523+F530+F532+F527</f>
        <v>509230946</v>
      </c>
      <c r="G522" s="2926">
        <f>G523+G530</f>
        <v>36333</v>
      </c>
      <c r="H522" s="99"/>
    </row>
    <row r="523" spans="2:8" s="82" customFormat="1">
      <c r="B523" s="2850" t="s">
        <v>17</v>
      </c>
      <c r="C523" s="640">
        <v>48231048</v>
      </c>
      <c r="D523" s="2926">
        <v>-36333</v>
      </c>
      <c r="E523" s="2955" t="s">
        <v>12</v>
      </c>
      <c r="F523" s="2948">
        <f>F524+F526</f>
        <v>53507809</v>
      </c>
      <c r="G523" s="2926">
        <f>G524+G526</f>
        <v>36333</v>
      </c>
      <c r="H523" s="99"/>
    </row>
    <row r="524" spans="2:8" s="82" customFormat="1" ht="26.4">
      <c r="B524" s="247" t="s">
        <v>115</v>
      </c>
      <c r="C524" s="640">
        <f>C525</f>
        <v>250367</v>
      </c>
      <c r="D524" s="2926"/>
      <c r="E524" s="2957" t="s">
        <v>37</v>
      </c>
      <c r="F524" s="2948">
        <v>37703301</v>
      </c>
      <c r="G524" s="2926">
        <v>31211</v>
      </c>
      <c r="H524" s="99"/>
    </row>
    <row r="525" spans="2:8" s="82" customFormat="1">
      <c r="B525" s="2853" t="s">
        <v>18</v>
      </c>
      <c r="C525" s="640">
        <v>250367</v>
      </c>
      <c r="D525" s="2925"/>
      <c r="E525" s="2958" t="s">
        <v>35</v>
      </c>
      <c r="F525" s="2948">
        <v>29936687</v>
      </c>
      <c r="G525" s="2926">
        <v>23802</v>
      </c>
      <c r="H525" s="99"/>
    </row>
    <row r="526" spans="2:8" s="82" customFormat="1" ht="15" customHeight="1">
      <c r="B526" s="2849" t="s">
        <v>19</v>
      </c>
      <c r="C526" s="640">
        <f>C527</f>
        <v>5122339</v>
      </c>
      <c r="D526" s="2926"/>
      <c r="E526" s="2957" t="s">
        <v>15</v>
      </c>
      <c r="F526" s="2948">
        <v>15804508</v>
      </c>
      <c r="G526" s="2926">
        <v>5122</v>
      </c>
      <c r="H526" s="99"/>
    </row>
    <row r="527" spans="2:8" s="82" customFormat="1" ht="26.25" customHeight="1">
      <c r="B527" s="2850" t="s">
        <v>51</v>
      </c>
      <c r="C527" s="640">
        <f>C528</f>
        <v>5122339</v>
      </c>
      <c r="D527" s="2926"/>
      <c r="E527" s="2950" t="s">
        <v>16</v>
      </c>
      <c r="F527" s="2948">
        <f>F528+F529</f>
        <v>245993589</v>
      </c>
      <c r="G527" s="2926"/>
      <c r="H527" s="99"/>
    </row>
    <row r="528" spans="2:8" s="82" customFormat="1" ht="24" customHeight="1">
      <c r="B528" s="2851" t="s">
        <v>52</v>
      </c>
      <c r="C528" s="640">
        <v>5122339</v>
      </c>
      <c r="D528" s="931"/>
      <c r="E528" s="2863" t="s">
        <v>17</v>
      </c>
      <c r="F528" s="625">
        <v>10389379</v>
      </c>
      <c r="G528" s="931"/>
      <c r="H528" s="99"/>
    </row>
    <row r="529" spans="2:8" s="82" customFormat="1" ht="15" customHeight="1">
      <c r="B529" s="245" t="s">
        <v>3</v>
      </c>
      <c r="C529" s="640">
        <f>C530</f>
        <v>316673</v>
      </c>
      <c r="D529" s="2855"/>
      <c r="E529" s="2863" t="s">
        <v>93</v>
      </c>
      <c r="F529" s="625">
        <v>235604210</v>
      </c>
      <c r="G529" s="931"/>
      <c r="H529" s="99"/>
    </row>
    <row r="530" spans="2:8" s="82" customFormat="1" ht="27" customHeight="1">
      <c r="B530" s="247" t="s">
        <v>20</v>
      </c>
      <c r="C530" s="640">
        <v>316673</v>
      </c>
      <c r="D530" s="2941"/>
      <c r="E530" s="2862" t="s">
        <v>49</v>
      </c>
      <c r="F530" s="625">
        <f>F531</f>
        <v>130523</v>
      </c>
      <c r="G530" s="931"/>
      <c r="H530" s="99"/>
    </row>
    <row r="531" spans="2:8" s="82" customFormat="1">
      <c r="B531" s="2853"/>
      <c r="C531" s="640"/>
      <c r="D531" s="928"/>
      <c r="E531" s="2863" t="s">
        <v>38</v>
      </c>
      <c r="F531" s="625">
        <v>130523</v>
      </c>
      <c r="G531" s="928"/>
      <c r="H531" s="99"/>
    </row>
    <row r="532" spans="2:8" s="82" customFormat="1">
      <c r="B532" s="2849"/>
      <c r="C532" s="640"/>
      <c r="D532" s="931"/>
      <c r="E532" s="2862" t="s">
        <v>19</v>
      </c>
      <c r="F532" s="625">
        <f>F533+F535+F537</f>
        <v>209599025</v>
      </c>
      <c r="G532" s="928"/>
      <c r="H532" s="99"/>
    </row>
    <row r="533" spans="2:8" s="82" customFormat="1">
      <c r="B533" s="2853"/>
      <c r="C533" s="640"/>
      <c r="D533" s="931"/>
      <c r="E533" s="2863" t="s">
        <v>84</v>
      </c>
      <c r="F533" s="625">
        <f>F534</f>
        <v>200688341</v>
      </c>
      <c r="G533" s="928"/>
      <c r="H533" s="99"/>
    </row>
    <row r="534" spans="2:8" s="82" customFormat="1" ht="27" customHeight="1">
      <c r="B534" s="2849"/>
      <c r="C534" s="640"/>
      <c r="D534" s="928"/>
      <c r="E534" s="2865" t="s">
        <v>97</v>
      </c>
      <c r="F534" s="625">
        <v>200688341</v>
      </c>
      <c r="G534" s="928"/>
      <c r="H534" s="99"/>
    </row>
    <row r="535" spans="2:8" s="82" customFormat="1" ht="26.4">
      <c r="B535" s="2853"/>
      <c r="C535" s="640"/>
      <c r="D535" s="928"/>
      <c r="E535" s="2863" t="s">
        <v>51</v>
      </c>
      <c r="F535" s="625">
        <f>F536</f>
        <v>7702990</v>
      </c>
      <c r="G535" s="928"/>
      <c r="H535" s="99"/>
    </row>
    <row r="536" spans="2:8" s="82" customFormat="1" ht="26.4">
      <c r="B536" s="2849"/>
      <c r="C536" s="640"/>
      <c r="D536" s="928"/>
      <c r="E536" s="2865" t="s">
        <v>52</v>
      </c>
      <c r="F536" s="625">
        <v>7702990</v>
      </c>
      <c r="G536" s="928"/>
      <c r="H536" s="99"/>
    </row>
    <row r="537" spans="2:8" s="82" customFormat="1" ht="26.4">
      <c r="B537" s="2850"/>
      <c r="C537" s="640"/>
      <c r="D537" s="928"/>
      <c r="E537" s="2863" t="s">
        <v>50</v>
      </c>
      <c r="F537" s="625">
        <f>F538</f>
        <v>1207694</v>
      </c>
      <c r="G537" s="928"/>
      <c r="H537" s="99"/>
    </row>
    <row r="538" spans="2:8" s="82" customFormat="1" ht="26.4">
      <c r="B538" s="2851"/>
      <c r="C538" s="640"/>
      <c r="D538" s="928"/>
      <c r="E538" s="2865" t="s">
        <v>92</v>
      </c>
      <c r="F538" s="625">
        <v>1207694</v>
      </c>
      <c r="G538" s="928"/>
      <c r="H538" s="99"/>
    </row>
    <row r="539" spans="2:8" s="82" customFormat="1">
      <c r="B539" s="245"/>
      <c r="C539" s="640"/>
      <c r="D539" s="928"/>
      <c r="E539" s="2871" t="s">
        <v>3</v>
      </c>
      <c r="F539" s="625">
        <f>F540</f>
        <v>1095303</v>
      </c>
      <c r="G539" s="931"/>
      <c r="H539" s="99"/>
    </row>
    <row r="540" spans="2:8" s="82" customFormat="1" ht="14.25" customHeight="1">
      <c r="B540" s="247"/>
      <c r="C540" s="640"/>
      <c r="D540" s="928"/>
      <c r="E540" s="2862" t="s">
        <v>20</v>
      </c>
      <c r="F540" s="625">
        <v>1095303</v>
      </c>
      <c r="G540" s="931"/>
      <c r="H540" s="99"/>
    </row>
    <row r="541" spans="2:8" s="82" customFormat="1" ht="15.75" customHeight="1">
      <c r="B541" s="164" t="s">
        <v>189</v>
      </c>
      <c r="C541" s="2934"/>
      <c r="D541" s="2941"/>
      <c r="E541" s="2870" t="s">
        <v>189</v>
      </c>
      <c r="F541" s="2834"/>
      <c r="G541" s="643"/>
      <c r="H541" s="99"/>
    </row>
    <row r="542" spans="2:8" s="82" customFormat="1">
      <c r="B542" s="142" t="s">
        <v>4</v>
      </c>
      <c r="C542" s="639">
        <f>C543+C544</f>
        <v>118985899</v>
      </c>
      <c r="D542" s="2959">
        <f>D543+D544</f>
        <v>-36333</v>
      </c>
      <c r="E542" s="2945" t="s">
        <v>4</v>
      </c>
      <c r="F542" s="2946">
        <f>F543+F544+F549</f>
        <v>510435457</v>
      </c>
      <c r="G542" s="2925">
        <f>G549</f>
        <v>36333</v>
      </c>
      <c r="H542" s="99"/>
    </row>
    <row r="543" spans="2:8" s="82" customFormat="1" ht="26.4">
      <c r="B543" s="327" t="s">
        <v>36</v>
      </c>
      <c r="C543" s="640">
        <v>807410</v>
      </c>
      <c r="D543" s="2960"/>
      <c r="E543" s="2947" t="s">
        <v>36</v>
      </c>
      <c r="F543" s="2948">
        <v>9349673</v>
      </c>
      <c r="G543" s="2926"/>
      <c r="H543" s="99"/>
    </row>
    <row r="544" spans="2:8" s="82" customFormat="1">
      <c r="B544" s="245" t="s">
        <v>10</v>
      </c>
      <c r="C544" s="640">
        <f>C545</f>
        <v>118178489</v>
      </c>
      <c r="D544" s="2961">
        <f>D545</f>
        <v>-36333</v>
      </c>
      <c r="E544" s="2947" t="s">
        <v>7</v>
      </c>
      <c r="F544" s="2948">
        <f>F545</f>
        <v>110643</v>
      </c>
      <c r="G544" s="2949"/>
      <c r="H544" s="99"/>
    </row>
    <row r="545" spans="2:8" s="82" customFormat="1" ht="26.4">
      <c r="B545" s="247" t="s">
        <v>11</v>
      </c>
      <c r="C545" s="640">
        <v>118178489</v>
      </c>
      <c r="D545" s="2926">
        <v>-36333</v>
      </c>
      <c r="E545" s="2950" t="s">
        <v>8</v>
      </c>
      <c r="F545" s="2948">
        <f>F546</f>
        <v>110643</v>
      </c>
      <c r="G545" s="2926"/>
      <c r="H545" s="99"/>
    </row>
    <row r="546" spans="2:8" s="82" customFormat="1">
      <c r="B546" s="142" t="s">
        <v>28</v>
      </c>
      <c r="C546" s="639">
        <f>C547+C559</f>
        <v>118985899</v>
      </c>
      <c r="D546" s="2925">
        <f>D547+D559</f>
        <v>-36333</v>
      </c>
      <c r="E546" s="2951" t="s">
        <v>9</v>
      </c>
      <c r="F546" s="2948">
        <f>F547</f>
        <v>110643</v>
      </c>
      <c r="G546" s="2926"/>
      <c r="H546" s="99"/>
    </row>
    <row r="547" spans="2:8" s="82" customFormat="1" ht="26.4">
      <c r="B547" s="245" t="s">
        <v>2</v>
      </c>
      <c r="C547" s="640">
        <f>C548+C552+C554+C556</f>
        <v>118673499</v>
      </c>
      <c r="D547" s="2926">
        <f>D548+D552+D554+D556</f>
        <v>-36333</v>
      </c>
      <c r="E547" s="2952" t="s">
        <v>57</v>
      </c>
      <c r="F547" s="2948">
        <f>F548</f>
        <v>110643</v>
      </c>
      <c r="G547" s="2926"/>
      <c r="H547" s="99"/>
    </row>
    <row r="548" spans="2:8" s="82" customFormat="1" ht="36.75" customHeight="1">
      <c r="B548" s="247" t="s">
        <v>12</v>
      </c>
      <c r="C548" s="640">
        <f>C549+C551</f>
        <v>56674801</v>
      </c>
      <c r="D548" s="2926"/>
      <c r="E548" s="2953" t="s">
        <v>96</v>
      </c>
      <c r="F548" s="2948">
        <v>110643</v>
      </c>
      <c r="G548" s="2926"/>
      <c r="H548" s="99"/>
    </row>
    <row r="549" spans="2:8" s="82" customFormat="1" ht="18" customHeight="1">
      <c r="B549" s="2853" t="s">
        <v>37</v>
      </c>
      <c r="C549" s="640">
        <v>15425720</v>
      </c>
      <c r="D549" s="2926"/>
      <c r="E549" s="2954" t="s">
        <v>10</v>
      </c>
      <c r="F549" s="2948">
        <f>F550</f>
        <v>500975141</v>
      </c>
      <c r="G549" s="2926">
        <f>G550</f>
        <v>36333</v>
      </c>
      <c r="H549" s="99"/>
    </row>
    <row r="550" spans="2:8" s="82" customFormat="1" ht="26.25" customHeight="1">
      <c r="B550" s="2854" t="s">
        <v>35</v>
      </c>
      <c r="C550" s="640">
        <v>11338641</v>
      </c>
      <c r="D550" s="2926"/>
      <c r="E550" s="2955" t="s">
        <v>11</v>
      </c>
      <c r="F550" s="2948">
        <v>500975141</v>
      </c>
      <c r="G550" s="2926">
        <v>36333</v>
      </c>
      <c r="H550" s="99"/>
    </row>
    <row r="551" spans="2:8" s="82" customFormat="1" ht="20.25" customHeight="1">
      <c r="B551" s="2853" t="s">
        <v>15</v>
      </c>
      <c r="C551" s="640">
        <v>41249081</v>
      </c>
      <c r="D551" s="2925"/>
      <c r="E551" s="2945" t="s">
        <v>28</v>
      </c>
      <c r="F551" s="2946">
        <f>F552+F569</f>
        <v>510435457</v>
      </c>
      <c r="G551" s="2925">
        <f>G552+G569</f>
        <v>36333</v>
      </c>
      <c r="H551" s="99"/>
    </row>
    <row r="552" spans="2:8" s="82" customFormat="1" ht="15" customHeight="1">
      <c r="B552" s="2849" t="s">
        <v>16</v>
      </c>
      <c r="C552" s="640">
        <f>C553</f>
        <v>56625992</v>
      </c>
      <c r="D552" s="2926">
        <f>D553</f>
        <v>-36333</v>
      </c>
      <c r="E552" s="2954" t="s">
        <v>2</v>
      </c>
      <c r="F552" s="2948">
        <f>F553+F560+F562+F557</f>
        <v>509431996</v>
      </c>
      <c r="G552" s="2926">
        <f>G553+G560</f>
        <v>36333</v>
      </c>
      <c r="H552" s="99"/>
    </row>
    <row r="553" spans="2:8" s="82" customFormat="1" ht="15" customHeight="1">
      <c r="B553" s="2940" t="s">
        <v>17</v>
      </c>
      <c r="C553" s="640">
        <v>56625992</v>
      </c>
      <c r="D553" s="2926">
        <v>-36333</v>
      </c>
      <c r="E553" s="2955" t="s">
        <v>12</v>
      </c>
      <c r="F553" s="2948">
        <f>F554+F556</f>
        <v>53609247</v>
      </c>
      <c r="G553" s="2926">
        <f>G554+G556</f>
        <v>36333</v>
      </c>
      <c r="H553" s="99"/>
    </row>
    <row r="554" spans="2:8" s="82" customFormat="1" ht="26.4">
      <c r="B554" s="247" t="s">
        <v>115</v>
      </c>
      <c r="C554" s="640">
        <f>C555</f>
        <v>250367</v>
      </c>
      <c r="D554" s="2925"/>
      <c r="E554" s="2957" t="s">
        <v>37</v>
      </c>
      <c r="F554" s="2948">
        <v>37818880</v>
      </c>
      <c r="G554" s="2926">
        <v>31211</v>
      </c>
      <c r="H554" s="99"/>
    </row>
    <row r="555" spans="2:8" s="82" customFormat="1" ht="15" customHeight="1">
      <c r="B555" s="2853" t="s">
        <v>18</v>
      </c>
      <c r="C555" s="640">
        <v>250367</v>
      </c>
      <c r="D555" s="2925"/>
      <c r="E555" s="2958" t="s">
        <v>35</v>
      </c>
      <c r="F555" s="2948">
        <v>30106963</v>
      </c>
      <c r="G555" s="2926">
        <v>23802</v>
      </c>
      <c r="H555" s="99"/>
    </row>
    <row r="556" spans="2:8" s="82" customFormat="1" ht="15" customHeight="1">
      <c r="B556" s="2849" t="s">
        <v>19</v>
      </c>
      <c r="C556" s="640">
        <f>C557</f>
        <v>5122339</v>
      </c>
      <c r="D556" s="2925"/>
      <c r="E556" s="2957" t="s">
        <v>15</v>
      </c>
      <c r="F556" s="2948">
        <v>15790367</v>
      </c>
      <c r="G556" s="2926">
        <v>5122</v>
      </c>
      <c r="H556" s="99"/>
    </row>
    <row r="557" spans="2:8" s="82" customFormat="1" ht="27" customHeight="1">
      <c r="B557" s="2850" t="s">
        <v>51</v>
      </c>
      <c r="C557" s="640">
        <f>C558</f>
        <v>5122339</v>
      </c>
      <c r="D557" s="928"/>
      <c r="E557" s="2862" t="s">
        <v>16</v>
      </c>
      <c r="F557" s="625">
        <f>F558+F559</f>
        <v>253167751</v>
      </c>
      <c r="G557" s="931"/>
      <c r="H557" s="99"/>
    </row>
    <row r="558" spans="2:8" s="82" customFormat="1" ht="26.25" customHeight="1">
      <c r="B558" s="2851" t="s">
        <v>52</v>
      </c>
      <c r="C558" s="640">
        <v>5122339</v>
      </c>
      <c r="D558" s="928"/>
      <c r="E558" s="2863" t="s">
        <v>17</v>
      </c>
      <c r="F558" s="625">
        <v>10389379</v>
      </c>
      <c r="G558" s="931"/>
      <c r="H558" s="99"/>
    </row>
    <row r="559" spans="2:8" s="82" customFormat="1" ht="15" customHeight="1">
      <c r="B559" s="245" t="s">
        <v>3</v>
      </c>
      <c r="C559" s="640">
        <f>C560</f>
        <v>312400</v>
      </c>
      <c r="D559" s="928"/>
      <c r="E559" s="2863" t="s">
        <v>93</v>
      </c>
      <c r="F559" s="625">
        <v>242778372</v>
      </c>
      <c r="G559" s="931"/>
      <c r="H559" s="99"/>
    </row>
    <row r="560" spans="2:8" s="82" customFormat="1" ht="22.5" customHeight="1">
      <c r="B560" s="247" t="s">
        <v>20</v>
      </c>
      <c r="C560" s="640">
        <v>312400</v>
      </c>
      <c r="D560" s="928"/>
      <c r="E560" s="2862" t="s">
        <v>49</v>
      </c>
      <c r="F560" s="625">
        <f>F561</f>
        <v>130523</v>
      </c>
      <c r="G560" s="931"/>
      <c r="H560" s="99"/>
    </row>
    <row r="561" spans="1:8" s="82" customFormat="1">
      <c r="B561" s="2856"/>
      <c r="C561" s="625"/>
      <c r="D561" s="928"/>
      <c r="E561" s="2863" t="s">
        <v>38</v>
      </c>
      <c r="F561" s="625">
        <v>130523</v>
      </c>
      <c r="G561" s="928"/>
      <c r="H561" s="99"/>
    </row>
    <row r="562" spans="1:8" s="82" customFormat="1">
      <c r="B562" s="2856"/>
      <c r="C562" s="625"/>
      <c r="D562" s="928"/>
      <c r="E562" s="2862" t="s">
        <v>19</v>
      </c>
      <c r="F562" s="625">
        <f>F563+F565+F567</f>
        <v>202524475</v>
      </c>
      <c r="G562" s="928"/>
      <c r="H562" s="99"/>
    </row>
    <row r="563" spans="1:8" s="82" customFormat="1">
      <c r="B563" s="2856"/>
      <c r="C563" s="625"/>
      <c r="D563" s="928"/>
      <c r="E563" s="2863" t="s">
        <v>84</v>
      </c>
      <c r="F563" s="625">
        <f>F564</f>
        <v>193613791</v>
      </c>
      <c r="G563" s="928"/>
      <c r="H563" s="99"/>
    </row>
    <row r="564" spans="1:8" s="82" customFormat="1" ht="29.25" customHeight="1">
      <c r="B564" s="2856"/>
      <c r="C564" s="625"/>
      <c r="D564" s="928"/>
      <c r="E564" s="2865" t="s">
        <v>97</v>
      </c>
      <c r="F564" s="625">
        <v>193613791</v>
      </c>
      <c r="G564" s="928"/>
      <c r="H564" s="99"/>
    </row>
    <row r="565" spans="1:8" s="82" customFormat="1" ht="26.4">
      <c r="B565" s="2856"/>
      <c r="C565" s="625"/>
      <c r="D565" s="928"/>
      <c r="E565" s="2863" t="s">
        <v>51</v>
      </c>
      <c r="F565" s="625">
        <f>F566</f>
        <v>7702990</v>
      </c>
      <c r="G565" s="928"/>
      <c r="H565" s="99"/>
    </row>
    <row r="566" spans="1:8" s="82" customFormat="1" ht="26.4">
      <c r="B566" s="2856"/>
      <c r="C566" s="625"/>
      <c r="D566" s="928"/>
      <c r="E566" s="2865" t="s">
        <v>52</v>
      </c>
      <c r="F566" s="625">
        <v>7702990</v>
      </c>
      <c r="G566" s="928"/>
      <c r="H566" s="99"/>
    </row>
    <row r="567" spans="1:8" s="82" customFormat="1" ht="26.4">
      <c r="B567" s="2856"/>
      <c r="C567" s="625"/>
      <c r="D567" s="928"/>
      <c r="E567" s="2863" t="s">
        <v>50</v>
      </c>
      <c r="F567" s="625">
        <f>F568</f>
        <v>1207694</v>
      </c>
      <c r="G567" s="928"/>
      <c r="H567" s="99"/>
    </row>
    <row r="568" spans="1:8" s="82" customFormat="1" ht="26.4">
      <c r="B568" s="2856"/>
      <c r="C568" s="625"/>
      <c r="D568" s="928"/>
      <c r="E568" s="2865" t="s">
        <v>92</v>
      </c>
      <c r="F568" s="625">
        <v>1207694</v>
      </c>
      <c r="G568" s="928"/>
      <c r="H568" s="99"/>
    </row>
    <row r="569" spans="1:8" s="82" customFormat="1">
      <c r="B569" s="2930"/>
      <c r="C569" s="625"/>
      <c r="D569" s="928"/>
      <c r="E569" s="2871" t="s">
        <v>3</v>
      </c>
      <c r="F569" s="625">
        <f>F570</f>
        <v>1003461</v>
      </c>
      <c r="G569" s="931"/>
      <c r="H569" s="99"/>
    </row>
    <row r="570" spans="1:8" s="82" customFormat="1" ht="18" customHeight="1" thickBot="1">
      <c r="B570" s="2701"/>
      <c r="C570" s="130"/>
      <c r="D570" s="2702"/>
      <c r="E570" s="2962" t="s">
        <v>20</v>
      </c>
      <c r="F570" s="130">
        <v>1003461</v>
      </c>
      <c r="G570" s="2905"/>
      <c r="H570" s="99"/>
    </row>
    <row r="571" spans="1:8" s="82" customFormat="1" ht="56.25" customHeight="1" thickBot="1">
      <c r="B571" s="3826" t="s">
        <v>941</v>
      </c>
      <c r="C571" s="3827"/>
      <c r="D571" s="3827"/>
      <c r="E571" s="3827"/>
      <c r="F571" s="3827"/>
      <c r="G571" s="3828"/>
      <c r="H571" s="99"/>
    </row>
    <row r="572" spans="1:8" s="82" customFormat="1">
      <c r="B572" s="2316"/>
      <c r="C572" s="2922"/>
      <c r="D572" s="2922"/>
      <c r="E572" s="2922"/>
      <c r="F572" s="2922"/>
      <c r="G572" s="2922"/>
      <c r="H572" s="99"/>
    </row>
    <row r="573" spans="1:8" s="77" customFormat="1" ht="17.25" customHeight="1">
      <c r="B573" s="128" t="s">
        <v>187</v>
      </c>
      <c r="C573" s="118"/>
      <c r="D573" s="118"/>
      <c r="E573" s="118"/>
      <c r="F573" s="118"/>
      <c r="G573" s="118"/>
      <c r="H573" s="99"/>
    </row>
    <row r="574" spans="1:8" s="82" customFormat="1" ht="15" customHeight="1" thickBot="1">
      <c r="B574" s="2316"/>
      <c r="C574" s="2316"/>
      <c r="D574" s="2316"/>
      <c r="E574" s="2316"/>
      <c r="F574" s="2316"/>
      <c r="G574" s="2316"/>
      <c r="H574" s="99"/>
    </row>
    <row r="575" spans="1:8" s="82" customFormat="1" ht="22.5" customHeight="1">
      <c r="A575" s="1967">
        <f>A455+1</f>
        <v>128</v>
      </c>
      <c r="B575" s="2120" t="s">
        <v>931</v>
      </c>
      <c r="C575" s="91"/>
      <c r="D575" s="285"/>
      <c r="E575" s="2120" t="s">
        <v>898</v>
      </c>
      <c r="F575" s="91"/>
      <c r="G575" s="1067"/>
      <c r="H575" s="99" t="s">
        <v>1002</v>
      </c>
    </row>
    <row r="576" spans="1:8" s="82" customFormat="1" ht="15.75" customHeight="1">
      <c r="B576" s="123" t="s">
        <v>22</v>
      </c>
      <c r="C576" s="2834"/>
      <c r="D576" s="103"/>
      <c r="E576" s="2834" t="s">
        <v>22</v>
      </c>
      <c r="F576" s="2834"/>
      <c r="G576" s="643"/>
      <c r="H576" s="3311" t="s">
        <v>1001</v>
      </c>
    </row>
    <row r="577" spans="1:8" s="82" customFormat="1" ht="27" customHeight="1">
      <c r="B577" s="1514" t="s">
        <v>932</v>
      </c>
      <c r="C577" s="2924"/>
      <c r="D577" s="2963"/>
      <c r="E577" s="2964" t="s">
        <v>942</v>
      </c>
      <c r="F577" s="2924"/>
      <c r="G577" s="1511"/>
      <c r="H577" s="3310">
        <f>A455</f>
        <v>127</v>
      </c>
    </row>
    <row r="578" spans="1:8" s="82" customFormat="1" ht="19.5" customHeight="1">
      <c r="B578" s="400" t="s">
        <v>4</v>
      </c>
      <c r="C578" s="623">
        <v>33134373</v>
      </c>
      <c r="D578" s="2839">
        <f>D579</f>
        <v>-3841754</v>
      </c>
      <c r="E578" s="623" t="s">
        <v>943</v>
      </c>
      <c r="F578" s="623"/>
      <c r="G578" s="928">
        <f>G579</f>
        <v>3841754</v>
      </c>
      <c r="H578" s="99" t="s">
        <v>1000</v>
      </c>
    </row>
    <row r="579" spans="1:8" s="82" customFormat="1" ht="14.25" customHeight="1">
      <c r="B579" s="401" t="s">
        <v>10</v>
      </c>
      <c r="C579" s="625">
        <v>33134373</v>
      </c>
      <c r="D579" s="2314">
        <f>D580</f>
        <v>-3841754</v>
      </c>
      <c r="E579" s="625" t="s">
        <v>944</v>
      </c>
      <c r="F579" s="625"/>
      <c r="G579" s="931">
        <f>G580</f>
        <v>3841754</v>
      </c>
      <c r="H579" s="3311"/>
    </row>
    <row r="580" spans="1:8" s="82" customFormat="1" ht="26.4">
      <c r="B580" s="402" t="s">
        <v>11</v>
      </c>
      <c r="C580" s="625">
        <v>33134373</v>
      </c>
      <c r="D580" s="2314">
        <v>-3841754</v>
      </c>
      <c r="E580" s="402" t="s">
        <v>11</v>
      </c>
      <c r="F580" s="625"/>
      <c r="G580" s="931">
        <v>3841754</v>
      </c>
      <c r="H580" s="3310"/>
    </row>
    <row r="581" spans="1:8" s="82" customFormat="1" ht="15" customHeight="1">
      <c r="B581" s="400" t="s">
        <v>28</v>
      </c>
      <c r="C581" s="623">
        <v>33134373</v>
      </c>
      <c r="D581" s="2839">
        <f>D582</f>
        <v>-3841754</v>
      </c>
      <c r="E581" s="2945" t="s">
        <v>28</v>
      </c>
      <c r="F581" s="623"/>
      <c r="G581" s="2386">
        <f>G582</f>
        <v>3841754</v>
      </c>
      <c r="H581" s="99"/>
    </row>
    <row r="582" spans="1:8" s="82" customFormat="1" ht="15" customHeight="1">
      <c r="B582" s="2965" t="s">
        <v>2</v>
      </c>
      <c r="C582" s="625">
        <v>33134373</v>
      </c>
      <c r="D582" s="2314">
        <f>D585</f>
        <v>-3841754</v>
      </c>
      <c r="E582" s="2954" t="s">
        <v>2</v>
      </c>
      <c r="F582" s="623"/>
      <c r="G582" s="2390">
        <f>G583</f>
        <v>3841754</v>
      </c>
      <c r="H582" s="99"/>
    </row>
    <row r="583" spans="1:8" s="82" customFormat="1" ht="15" customHeight="1">
      <c r="B583" s="2849" t="s">
        <v>16</v>
      </c>
      <c r="C583" s="625">
        <v>29292619</v>
      </c>
      <c r="D583" s="2839"/>
      <c r="E583" s="2862" t="s">
        <v>19</v>
      </c>
      <c r="F583" s="623"/>
      <c r="G583" s="2390">
        <f>G584</f>
        <v>3841754</v>
      </c>
      <c r="H583" s="99"/>
    </row>
    <row r="584" spans="1:8" s="82" customFormat="1" ht="27.75" customHeight="1">
      <c r="B584" s="2850" t="s">
        <v>17</v>
      </c>
      <c r="C584" s="625">
        <v>29292619</v>
      </c>
      <c r="D584" s="2839"/>
      <c r="E584" s="2863" t="s">
        <v>51</v>
      </c>
      <c r="F584" s="623"/>
      <c r="G584" s="2390">
        <f>G585</f>
        <v>3841754</v>
      </c>
      <c r="H584" s="99"/>
    </row>
    <row r="585" spans="1:8" s="82" customFormat="1" ht="27.75" customHeight="1">
      <c r="B585" s="2849" t="s">
        <v>19</v>
      </c>
      <c r="C585" s="625">
        <v>3841754</v>
      </c>
      <c r="D585" s="2314">
        <f>D586</f>
        <v>-3841754</v>
      </c>
      <c r="E585" s="2851" t="s">
        <v>52</v>
      </c>
      <c r="F585" s="623"/>
      <c r="G585" s="2390">
        <v>3841754</v>
      </c>
      <c r="H585" s="99"/>
    </row>
    <row r="586" spans="1:8" s="82" customFormat="1" ht="27" customHeight="1">
      <c r="B586" s="2850" t="s">
        <v>51</v>
      </c>
      <c r="C586" s="625">
        <v>3841754</v>
      </c>
      <c r="D586" s="2314">
        <f>D587</f>
        <v>-3841754</v>
      </c>
      <c r="E586" s="2966"/>
      <c r="F586" s="625"/>
      <c r="G586" s="2390"/>
      <c r="H586" s="99"/>
    </row>
    <row r="587" spans="1:8" s="82" customFormat="1" ht="30" customHeight="1" thickBot="1">
      <c r="B587" s="2967" t="s">
        <v>52</v>
      </c>
      <c r="C587" s="130">
        <v>3841754</v>
      </c>
      <c r="D587" s="2905">
        <v>-3841754</v>
      </c>
      <c r="E587" s="2968"/>
      <c r="F587" s="130"/>
      <c r="G587" s="2475"/>
      <c r="H587" s="99"/>
    </row>
    <row r="588" spans="1:8" s="82" customFormat="1" ht="13.8" hidden="1" thickBot="1">
      <c r="B588" s="2969"/>
      <c r="C588" s="2970"/>
      <c r="D588" s="2971"/>
      <c r="E588" s="2966"/>
      <c r="F588" s="2970">
        <f>F589</f>
        <v>0</v>
      </c>
      <c r="G588" s="2970">
        <f>G589</f>
        <v>0</v>
      </c>
      <c r="H588" s="99"/>
    </row>
    <row r="589" spans="1:8" s="82" customFormat="1" ht="13.8" hidden="1" thickBot="1">
      <c r="B589" s="2856"/>
      <c r="C589" s="625"/>
      <c r="D589" s="928"/>
      <c r="E589" s="2865"/>
      <c r="F589" s="625"/>
      <c r="G589" s="625"/>
      <c r="H589" s="99"/>
    </row>
    <row r="590" spans="1:8" s="82" customFormat="1" ht="62.25" customHeight="1" thickBot="1">
      <c r="B590" s="3826" t="s">
        <v>945</v>
      </c>
      <c r="C590" s="3827"/>
      <c r="D590" s="3827"/>
      <c r="E590" s="3827"/>
      <c r="F590" s="3827"/>
      <c r="G590" s="3828"/>
      <c r="H590" s="99"/>
    </row>
    <row r="591" spans="1:8" s="81" customFormat="1" ht="21" customHeight="1">
      <c r="A591" s="121"/>
      <c r="B591" s="2866"/>
      <c r="C591" s="2866"/>
      <c r="D591" s="2866"/>
      <c r="E591" s="2866"/>
      <c r="F591" s="2866"/>
      <c r="G591" s="2866"/>
      <c r="H591" s="99"/>
    </row>
    <row r="592" spans="1:8" s="77" customFormat="1" ht="17.25" customHeight="1">
      <c r="B592" s="343" t="s">
        <v>190</v>
      </c>
      <c r="C592" s="118"/>
      <c r="D592" s="118"/>
      <c r="E592" s="118"/>
      <c r="F592" s="118"/>
      <c r="G592" s="118"/>
      <c r="H592" s="99"/>
    </row>
    <row r="593" spans="1:8" s="77" customFormat="1" ht="17.25" customHeight="1" thickBot="1">
      <c r="B593" s="2879"/>
      <c r="C593" s="2867"/>
      <c r="D593" s="2867"/>
      <c r="E593" s="2867"/>
      <c r="F593" s="2867"/>
      <c r="G593" s="2867"/>
      <c r="H593" s="99"/>
    </row>
    <row r="594" spans="1:8" s="82" customFormat="1" ht="15.75" customHeight="1">
      <c r="A594" s="120">
        <f>A575</f>
        <v>128</v>
      </c>
      <c r="B594" s="2120" t="s">
        <v>931</v>
      </c>
      <c r="C594" s="90"/>
      <c r="D594" s="921"/>
      <c r="E594" s="2847" t="s">
        <v>898</v>
      </c>
      <c r="F594" s="91"/>
      <c r="G594" s="1067"/>
      <c r="H594" s="99" t="s">
        <v>1002</v>
      </c>
    </row>
    <row r="595" spans="1:8" s="82" customFormat="1" ht="15.75" customHeight="1">
      <c r="B595" s="123" t="s">
        <v>82</v>
      </c>
      <c r="C595" s="642"/>
      <c r="D595" s="643"/>
      <c r="E595" s="88" t="s">
        <v>82</v>
      </c>
      <c r="F595" s="2834"/>
      <c r="G595" s="643"/>
      <c r="H595" s="3311" t="s">
        <v>1001</v>
      </c>
    </row>
    <row r="596" spans="1:8" s="82" customFormat="1" ht="15.75" customHeight="1">
      <c r="B596" s="490" t="s">
        <v>83</v>
      </c>
      <c r="C596" s="2934"/>
      <c r="D596" s="1030"/>
      <c r="E596" s="276" t="s">
        <v>83</v>
      </c>
      <c r="F596" s="2834"/>
      <c r="G596" s="643"/>
      <c r="H596" s="3310">
        <f>A475</f>
        <v>127</v>
      </c>
    </row>
    <row r="597" spans="1:8" s="82" customFormat="1" ht="15.75" customHeight="1">
      <c r="B597" s="164" t="s">
        <v>87</v>
      </c>
      <c r="C597" s="2934"/>
      <c r="D597" s="643"/>
      <c r="E597" s="302" t="s">
        <v>87</v>
      </c>
      <c r="F597" s="2834"/>
      <c r="G597" s="643"/>
      <c r="H597" s="99" t="s">
        <v>1000</v>
      </c>
    </row>
    <row r="598" spans="1:8" s="82" customFormat="1">
      <c r="B598" s="142" t="s">
        <v>4</v>
      </c>
      <c r="C598" s="639">
        <f>C599+C600</f>
        <v>100607729</v>
      </c>
      <c r="D598" s="2839">
        <f>D599+D600</f>
        <v>-3841754</v>
      </c>
      <c r="E598" s="142" t="s">
        <v>4</v>
      </c>
      <c r="F598" s="623">
        <f>F599+F600+F608</f>
        <v>477346566</v>
      </c>
      <c r="G598" s="928">
        <f>G608</f>
        <v>3841754</v>
      </c>
      <c r="H598" s="3311"/>
    </row>
    <row r="599" spans="1:8" s="82" customFormat="1" ht="26.4">
      <c r="B599" s="327" t="s">
        <v>946</v>
      </c>
      <c r="C599" s="640">
        <v>1036123</v>
      </c>
      <c r="D599" s="2314"/>
      <c r="E599" s="2848" t="s">
        <v>36</v>
      </c>
      <c r="F599" s="625">
        <v>9349673</v>
      </c>
      <c r="G599" s="931"/>
      <c r="H599" s="3310"/>
    </row>
    <row r="600" spans="1:8" s="82" customFormat="1">
      <c r="B600" s="245" t="s">
        <v>10</v>
      </c>
      <c r="C600" s="640">
        <f>C601</f>
        <v>99571606</v>
      </c>
      <c r="D600" s="2314">
        <f>D601</f>
        <v>-3841754</v>
      </c>
      <c r="E600" s="2848" t="s">
        <v>7</v>
      </c>
      <c r="F600" s="625">
        <f>F601+F605</f>
        <v>118987</v>
      </c>
      <c r="G600" s="2390"/>
      <c r="H600" s="99"/>
    </row>
    <row r="601" spans="1:8" s="82" customFormat="1" ht="26.4">
      <c r="B601" s="247" t="s">
        <v>11</v>
      </c>
      <c r="C601" s="640">
        <v>99571606</v>
      </c>
      <c r="D601" s="2839">
        <v>-3841754</v>
      </c>
      <c r="E601" s="2849" t="s">
        <v>8</v>
      </c>
      <c r="F601" s="625">
        <f>F602</f>
        <v>110643</v>
      </c>
      <c r="G601" s="931"/>
      <c r="H601" s="99"/>
    </row>
    <row r="602" spans="1:8" s="82" customFormat="1">
      <c r="B602" s="142" t="s">
        <v>28</v>
      </c>
      <c r="C602" s="639">
        <f>C603+C618</f>
        <v>100607729</v>
      </c>
      <c r="D602" s="2839">
        <f>D603+D618</f>
        <v>-3841754</v>
      </c>
      <c r="E602" s="2850" t="s">
        <v>9</v>
      </c>
      <c r="F602" s="625">
        <f>F603</f>
        <v>110643</v>
      </c>
      <c r="G602" s="931"/>
      <c r="H602" s="99"/>
    </row>
    <row r="603" spans="1:8" s="82" customFormat="1" ht="26.4">
      <c r="B603" s="245" t="s">
        <v>2</v>
      </c>
      <c r="C603" s="640">
        <f>C604+C608+C610+C612</f>
        <v>100126664</v>
      </c>
      <c r="D603" s="2314">
        <f>D604+D608+D610+D612</f>
        <v>-3841754</v>
      </c>
      <c r="E603" s="2851" t="s">
        <v>57</v>
      </c>
      <c r="F603" s="625">
        <f>F604</f>
        <v>110643</v>
      </c>
      <c r="G603" s="931"/>
      <c r="H603" s="99"/>
    </row>
    <row r="604" spans="1:8" s="82" customFormat="1" ht="36.75" customHeight="1">
      <c r="B604" s="247" t="s">
        <v>12</v>
      </c>
      <c r="C604" s="640">
        <f>C605+C607</f>
        <v>60208405</v>
      </c>
      <c r="D604" s="2314"/>
      <c r="E604" s="2852" t="s">
        <v>96</v>
      </c>
      <c r="F604" s="625">
        <v>110643</v>
      </c>
      <c r="G604" s="931"/>
      <c r="H604" s="99"/>
    </row>
    <row r="605" spans="1:8" s="82" customFormat="1" ht="24" customHeight="1">
      <c r="B605" s="2853" t="s">
        <v>37</v>
      </c>
      <c r="C605" s="640">
        <v>16686805</v>
      </c>
      <c r="D605" s="2314"/>
      <c r="E605" s="2849" t="s">
        <v>71</v>
      </c>
      <c r="F605" s="625">
        <f>F606</f>
        <v>8344</v>
      </c>
      <c r="G605" s="931"/>
      <c r="H605" s="99"/>
    </row>
    <row r="606" spans="1:8" s="82" customFormat="1" ht="37.5" customHeight="1">
      <c r="B606" s="2854" t="s">
        <v>35</v>
      </c>
      <c r="C606" s="640">
        <v>11929254</v>
      </c>
      <c r="D606" s="2314"/>
      <c r="E606" s="2851" t="s">
        <v>72</v>
      </c>
      <c r="F606" s="625">
        <f>F607</f>
        <v>8344</v>
      </c>
      <c r="G606" s="931"/>
      <c r="H606" s="99"/>
    </row>
    <row r="607" spans="1:8" s="82" customFormat="1" ht="65.25" customHeight="1">
      <c r="B607" s="2853" t="s">
        <v>15</v>
      </c>
      <c r="C607" s="640">
        <v>43521600</v>
      </c>
      <c r="D607" s="2314"/>
      <c r="E607" s="2852" t="s">
        <v>692</v>
      </c>
      <c r="F607" s="625">
        <v>8344</v>
      </c>
      <c r="G607" s="931"/>
      <c r="H607" s="99"/>
    </row>
    <row r="608" spans="1:8" s="82" customFormat="1" ht="15.75" customHeight="1">
      <c r="B608" s="2849" t="s">
        <v>16</v>
      </c>
      <c r="C608" s="640">
        <f>C609</f>
        <v>35793412</v>
      </c>
      <c r="D608" s="2855"/>
      <c r="E608" s="245" t="s">
        <v>10</v>
      </c>
      <c r="F608" s="625">
        <f>F609</f>
        <v>467877906</v>
      </c>
      <c r="G608" s="931">
        <f>G609</f>
        <v>3841754</v>
      </c>
      <c r="H608" s="99"/>
    </row>
    <row r="609" spans="2:8" s="82" customFormat="1" ht="26.4">
      <c r="B609" s="2850" t="s">
        <v>17</v>
      </c>
      <c r="C609" s="640">
        <v>35793412</v>
      </c>
      <c r="D609" s="2855"/>
      <c r="E609" s="247" t="s">
        <v>11</v>
      </c>
      <c r="F609" s="625">
        <v>467877906</v>
      </c>
      <c r="G609" s="931">
        <v>3841754</v>
      </c>
      <c r="H609" s="99"/>
    </row>
    <row r="610" spans="2:8" s="82" customFormat="1" ht="26.4">
      <c r="B610" s="247" t="s">
        <v>115</v>
      </c>
      <c r="C610" s="640">
        <f>C611</f>
        <v>250367</v>
      </c>
      <c r="D610" s="2855"/>
      <c r="E610" s="142" t="s">
        <v>28</v>
      </c>
      <c r="F610" s="623">
        <f>F611+F628</f>
        <v>477346566</v>
      </c>
      <c r="G610" s="928">
        <f>G611+G628</f>
        <v>3841754</v>
      </c>
      <c r="H610" s="99"/>
    </row>
    <row r="611" spans="2:8" s="82" customFormat="1" ht="15" customHeight="1">
      <c r="B611" s="2853" t="s">
        <v>18</v>
      </c>
      <c r="C611" s="640">
        <v>250367</v>
      </c>
      <c r="D611" s="2855"/>
      <c r="E611" s="245" t="s">
        <v>2</v>
      </c>
      <c r="F611" s="625">
        <f>F612+F619+F621+F616</f>
        <v>476202183</v>
      </c>
      <c r="G611" s="931">
        <f>G612+G619+G621</f>
        <v>3841754</v>
      </c>
      <c r="H611" s="99"/>
    </row>
    <row r="612" spans="2:8" s="82" customFormat="1" ht="15" customHeight="1">
      <c r="B612" s="2972" t="s">
        <v>19</v>
      </c>
      <c r="C612" s="640">
        <f>C613+C616</f>
        <v>3874480</v>
      </c>
      <c r="D612" s="2973">
        <f>D613+D616</f>
        <v>-3841754</v>
      </c>
      <c r="E612" s="247" t="s">
        <v>12</v>
      </c>
      <c r="F612" s="625">
        <f>F613+F615</f>
        <v>53778308</v>
      </c>
      <c r="G612" s="931"/>
      <c r="H612" s="99"/>
    </row>
    <row r="613" spans="2:8" s="82" customFormat="1" ht="19.5" customHeight="1">
      <c r="B613" s="2850" t="s">
        <v>84</v>
      </c>
      <c r="C613" s="640">
        <f>C614</f>
        <v>32726</v>
      </c>
      <c r="D613" s="2855"/>
      <c r="E613" s="2853" t="s">
        <v>37</v>
      </c>
      <c r="F613" s="625">
        <v>37881517</v>
      </c>
      <c r="G613" s="931"/>
      <c r="H613" s="99"/>
    </row>
    <row r="614" spans="2:8" s="82" customFormat="1" ht="26.25" customHeight="1">
      <c r="B614" s="2974" t="s">
        <v>85</v>
      </c>
      <c r="C614" s="640">
        <f>C615</f>
        <v>32726</v>
      </c>
      <c r="D614" s="2314"/>
      <c r="E614" s="2854" t="s">
        <v>35</v>
      </c>
      <c r="F614" s="625">
        <v>30094344</v>
      </c>
      <c r="G614" s="931"/>
      <c r="H614" s="99"/>
    </row>
    <row r="615" spans="2:8" s="82" customFormat="1" ht="37.5" customHeight="1">
      <c r="B615" s="2852" t="s">
        <v>63</v>
      </c>
      <c r="C615" s="640">
        <v>32726</v>
      </c>
      <c r="D615" s="2314"/>
      <c r="E615" s="2853" t="s">
        <v>15</v>
      </c>
      <c r="F615" s="625">
        <v>15896791</v>
      </c>
      <c r="G615" s="931"/>
      <c r="H615" s="99"/>
    </row>
    <row r="616" spans="2:8" s="82" customFormat="1" ht="27.75" customHeight="1">
      <c r="B616" s="2940" t="s">
        <v>51</v>
      </c>
      <c r="C616" s="640">
        <f>C617</f>
        <v>3841754</v>
      </c>
      <c r="D616" s="931">
        <f>D617</f>
        <v>-3841754</v>
      </c>
      <c r="E616" s="2849" t="s">
        <v>16</v>
      </c>
      <c r="F616" s="625">
        <f>F617+F618</f>
        <v>207247028</v>
      </c>
      <c r="G616" s="931"/>
      <c r="H616" s="99"/>
    </row>
    <row r="617" spans="2:8" s="82" customFormat="1" ht="27" customHeight="1">
      <c r="B617" s="2851" t="s">
        <v>52</v>
      </c>
      <c r="C617" s="640">
        <v>3841754</v>
      </c>
      <c r="D617" s="931">
        <v>-3841754</v>
      </c>
      <c r="E617" s="2850" t="s">
        <v>17</v>
      </c>
      <c r="F617" s="625">
        <v>13395321</v>
      </c>
      <c r="G617" s="931"/>
      <c r="H617" s="99"/>
    </row>
    <row r="618" spans="2:8" s="82" customFormat="1" ht="15" customHeight="1">
      <c r="B618" s="245" t="s">
        <v>3</v>
      </c>
      <c r="C618" s="640">
        <f>C619</f>
        <v>481065</v>
      </c>
      <c r="D618" s="931"/>
      <c r="E618" s="2850" t="s">
        <v>93</v>
      </c>
      <c r="F618" s="625">
        <v>193851707</v>
      </c>
      <c r="G618" s="931"/>
      <c r="H618" s="99"/>
    </row>
    <row r="619" spans="2:8" s="82" customFormat="1" ht="27" customHeight="1">
      <c r="B619" s="247" t="s">
        <v>20</v>
      </c>
      <c r="C619" s="640">
        <v>481065</v>
      </c>
      <c r="D619" s="931"/>
      <c r="E619" s="2849" t="s">
        <v>49</v>
      </c>
      <c r="F619" s="625">
        <f>F620</f>
        <v>130523</v>
      </c>
      <c r="G619" s="931"/>
      <c r="H619" s="99"/>
    </row>
    <row r="620" spans="2:8" s="82" customFormat="1">
      <c r="B620" s="164"/>
      <c r="C620" s="2934"/>
      <c r="D620" s="928"/>
      <c r="E620" s="2850" t="s">
        <v>38</v>
      </c>
      <c r="F620" s="625">
        <v>130523</v>
      </c>
      <c r="G620" s="928"/>
      <c r="H620" s="99"/>
    </row>
    <row r="621" spans="2:8" s="82" customFormat="1">
      <c r="B621" s="142"/>
      <c r="C621" s="639"/>
      <c r="D621" s="928"/>
      <c r="E621" s="2849" t="s">
        <v>19</v>
      </c>
      <c r="F621" s="625">
        <f>F622+F624+F626</f>
        <v>215046324</v>
      </c>
      <c r="G621" s="931">
        <f>G624</f>
        <v>3841754</v>
      </c>
      <c r="H621" s="99"/>
    </row>
    <row r="622" spans="2:8" s="82" customFormat="1">
      <c r="B622" s="327"/>
      <c r="C622" s="640"/>
      <c r="D622" s="928"/>
      <c r="E622" s="2850" t="s">
        <v>84</v>
      </c>
      <c r="F622" s="625">
        <f>F623</f>
        <v>207957179</v>
      </c>
      <c r="G622" s="928"/>
      <c r="H622" s="99"/>
    </row>
    <row r="623" spans="2:8" s="82" customFormat="1" ht="28.5" customHeight="1">
      <c r="B623" s="245"/>
      <c r="C623" s="640"/>
      <c r="D623" s="928"/>
      <c r="E623" s="2851" t="s">
        <v>97</v>
      </c>
      <c r="F623" s="625">
        <v>207957179</v>
      </c>
      <c r="G623" s="928"/>
      <c r="H623" s="99"/>
    </row>
    <row r="624" spans="2:8" s="82" customFormat="1" ht="26.4">
      <c r="B624" s="247"/>
      <c r="C624" s="640"/>
      <c r="D624" s="928"/>
      <c r="E624" s="2850" t="s">
        <v>51</v>
      </c>
      <c r="F624" s="625">
        <f>F625</f>
        <v>5881451</v>
      </c>
      <c r="G624" s="931">
        <f>G625</f>
        <v>3841754</v>
      </c>
      <c r="H624" s="99"/>
    </row>
    <row r="625" spans="2:8" s="82" customFormat="1" ht="26.4">
      <c r="B625" s="142"/>
      <c r="C625" s="639"/>
      <c r="D625" s="928"/>
      <c r="E625" s="2851" t="s">
        <v>52</v>
      </c>
      <c r="F625" s="625">
        <v>5881451</v>
      </c>
      <c r="G625" s="931">
        <v>3841754</v>
      </c>
      <c r="H625" s="99"/>
    </row>
    <row r="626" spans="2:8" s="82" customFormat="1" ht="26.4">
      <c r="B626" s="245"/>
      <c r="C626" s="640"/>
      <c r="D626" s="928"/>
      <c r="E626" s="2850" t="s">
        <v>50</v>
      </c>
      <c r="F626" s="625">
        <f>F627</f>
        <v>1207694</v>
      </c>
      <c r="G626" s="928"/>
      <c r="H626" s="99"/>
    </row>
    <row r="627" spans="2:8" s="82" customFormat="1" ht="26.4">
      <c r="B627" s="247"/>
      <c r="C627" s="640"/>
      <c r="D627" s="928"/>
      <c r="E627" s="2851" t="s">
        <v>92</v>
      </c>
      <c r="F627" s="625">
        <v>1207694</v>
      </c>
      <c r="G627" s="928"/>
      <c r="H627" s="99"/>
    </row>
    <row r="628" spans="2:8" s="82" customFormat="1">
      <c r="B628" s="2853"/>
      <c r="C628" s="640"/>
      <c r="D628" s="928"/>
      <c r="E628" s="2848" t="s">
        <v>3</v>
      </c>
      <c r="F628" s="625">
        <f>F629</f>
        <v>1144383</v>
      </c>
      <c r="G628" s="931"/>
      <c r="H628" s="99"/>
    </row>
    <row r="629" spans="2:8" s="82" customFormat="1" ht="18" customHeight="1">
      <c r="B629" s="2854"/>
      <c r="C629" s="640"/>
      <c r="D629" s="928"/>
      <c r="E629" s="2975" t="s">
        <v>20</v>
      </c>
      <c r="F629" s="625">
        <v>1144383</v>
      </c>
      <c r="G629" s="931"/>
      <c r="H629" s="99"/>
    </row>
    <row r="630" spans="2:8" s="82" customFormat="1" ht="15.75" customHeight="1">
      <c r="B630" s="164" t="s">
        <v>88</v>
      </c>
      <c r="C630" s="2934"/>
      <c r="D630" s="928"/>
      <c r="E630" s="302" t="s">
        <v>88</v>
      </c>
      <c r="F630" s="2756"/>
      <c r="G630" s="643"/>
      <c r="H630" s="99"/>
    </row>
    <row r="631" spans="2:8" s="82" customFormat="1">
      <c r="B631" s="142" t="s">
        <v>4</v>
      </c>
      <c r="C631" s="639">
        <f>C632+C633</f>
        <v>115903102</v>
      </c>
      <c r="D631" s="928">
        <f>D632+D633</f>
        <v>-5122339</v>
      </c>
      <c r="E631" s="142" t="s">
        <v>4</v>
      </c>
      <c r="F631" s="623">
        <f>F632+F633+F638</f>
        <v>510326249</v>
      </c>
      <c r="G631" s="928">
        <f>G638</f>
        <v>5122339</v>
      </c>
      <c r="H631" s="99"/>
    </row>
    <row r="632" spans="2:8" s="82" customFormat="1" ht="26.4">
      <c r="B632" s="327" t="s">
        <v>36</v>
      </c>
      <c r="C632" s="640">
        <v>807410</v>
      </c>
      <c r="D632" s="928"/>
      <c r="E632" s="2848" t="s">
        <v>36</v>
      </c>
      <c r="F632" s="625">
        <v>9349673</v>
      </c>
      <c r="G632" s="931"/>
      <c r="H632" s="99"/>
    </row>
    <row r="633" spans="2:8" s="82" customFormat="1">
      <c r="B633" s="245" t="s">
        <v>10</v>
      </c>
      <c r="C633" s="640">
        <f>C634</f>
        <v>115095692</v>
      </c>
      <c r="D633" s="931">
        <f>D634</f>
        <v>-5122339</v>
      </c>
      <c r="E633" s="2848" t="s">
        <v>7</v>
      </c>
      <c r="F633" s="625">
        <f>F634</f>
        <v>110643</v>
      </c>
      <c r="G633" s="2390"/>
      <c r="H633" s="99"/>
    </row>
    <row r="634" spans="2:8" s="82" customFormat="1" ht="26.4">
      <c r="B634" s="247" t="s">
        <v>11</v>
      </c>
      <c r="C634" s="640">
        <v>115095692</v>
      </c>
      <c r="D634" s="931">
        <v>-5122339</v>
      </c>
      <c r="E634" s="2849" t="s">
        <v>8</v>
      </c>
      <c r="F634" s="625">
        <f>F635</f>
        <v>110643</v>
      </c>
      <c r="G634" s="931"/>
      <c r="H634" s="99"/>
    </row>
    <row r="635" spans="2:8" s="82" customFormat="1">
      <c r="B635" s="142" t="s">
        <v>28</v>
      </c>
      <c r="C635" s="639">
        <f>C636+C648</f>
        <v>115903102</v>
      </c>
      <c r="D635" s="928">
        <f>D636+D648</f>
        <v>-5122339</v>
      </c>
      <c r="E635" s="2850" t="s">
        <v>9</v>
      </c>
      <c r="F635" s="625">
        <f>F636</f>
        <v>110643</v>
      </c>
      <c r="G635" s="931"/>
      <c r="H635" s="99"/>
    </row>
    <row r="636" spans="2:8" s="82" customFormat="1" ht="26.4">
      <c r="B636" s="245" t="s">
        <v>2</v>
      </c>
      <c r="C636" s="640">
        <f>C637+C641+C643+C645</f>
        <v>115586429</v>
      </c>
      <c r="D636" s="931">
        <f>D637+D641+D643+D645</f>
        <v>-5122339</v>
      </c>
      <c r="E636" s="2851" t="s">
        <v>57</v>
      </c>
      <c r="F636" s="625">
        <f>F637</f>
        <v>110643</v>
      </c>
      <c r="G636" s="931"/>
      <c r="H636" s="99"/>
    </row>
    <row r="637" spans="2:8" s="82" customFormat="1" ht="36.75" customHeight="1">
      <c r="B637" s="247" t="s">
        <v>12</v>
      </c>
      <c r="C637" s="640">
        <f>C638+C640</f>
        <v>61982675</v>
      </c>
      <c r="D637" s="928"/>
      <c r="E637" s="2852" t="s">
        <v>96</v>
      </c>
      <c r="F637" s="625">
        <v>110643</v>
      </c>
      <c r="G637" s="931"/>
      <c r="H637" s="99"/>
    </row>
    <row r="638" spans="2:8" s="82" customFormat="1">
      <c r="B638" s="2853" t="s">
        <v>37</v>
      </c>
      <c r="C638" s="640">
        <v>16422900</v>
      </c>
      <c r="D638" s="928"/>
      <c r="E638" s="245" t="s">
        <v>10</v>
      </c>
      <c r="F638" s="625">
        <f>F639</f>
        <v>500865933</v>
      </c>
      <c r="G638" s="931">
        <f>G639</f>
        <v>5122339</v>
      </c>
      <c r="H638" s="99"/>
    </row>
    <row r="639" spans="2:8" s="82" customFormat="1" ht="26.4">
      <c r="B639" s="2854" t="s">
        <v>35</v>
      </c>
      <c r="C639" s="640">
        <v>11654463</v>
      </c>
      <c r="D639" s="928"/>
      <c r="E639" s="247" t="s">
        <v>11</v>
      </c>
      <c r="F639" s="625">
        <v>500865933</v>
      </c>
      <c r="G639" s="931">
        <v>5122339</v>
      </c>
      <c r="H639" s="99"/>
    </row>
    <row r="640" spans="2:8" s="82" customFormat="1">
      <c r="B640" s="2853" t="s">
        <v>15</v>
      </c>
      <c r="C640" s="640">
        <v>45559775</v>
      </c>
      <c r="D640" s="643"/>
      <c r="E640" s="142" t="s">
        <v>28</v>
      </c>
      <c r="F640" s="623">
        <f>F641+F658</f>
        <v>510326249</v>
      </c>
      <c r="G640" s="928">
        <f>G641+G658</f>
        <v>5122339</v>
      </c>
      <c r="H640" s="99"/>
    </row>
    <row r="641" spans="2:8" s="82" customFormat="1" ht="15" customHeight="1">
      <c r="B641" s="2972" t="s">
        <v>16</v>
      </c>
      <c r="C641" s="640">
        <f>C642</f>
        <v>48231048</v>
      </c>
      <c r="D641" s="931"/>
      <c r="E641" s="245" t="s">
        <v>2</v>
      </c>
      <c r="F641" s="625">
        <f>F642+F649+F651+F646</f>
        <v>509230946</v>
      </c>
      <c r="G641" s="931">
        <f>G642+G649+G651</f>
        <v>5122339</v>
      </c>
      <c r="H641" s="99"/>
    </row>
    <row r="642" spans="2:8" s="82" customFormat="1">
      <c r="B642" s="2940" t="s">
        <v>17</v>
      </c>
      <c r="C642" s="640">
        <v>48231048</v>
      </c>
      <c r="D642" s="931"/>
      <c r="E642" s="247" t="s">
        <v>12</v>
      </c>
      <c r="F642" s="625">
        <f>F643+F645</f>
        <v>53507809</v>
      </c>
      <c r="G642" s="931"/>
      <c r="H642" s="99"/>
    </row>
    <row r="643" spans="2:8" s="82" customFormat="1" ht="26.4">
      <c r="B643" s="247" t="s">
        <v>115</v>
      </c>
      <c r="C643" s="640">
        <f>C644</f>
        <v>250367</v>
      </c>
      <c r="D643" s="931"/>
      <c r="E643" s="2853" t="s">
        <v>37</v>
      </c>
      <c r="F643" s="625">
        <v>37703301</v>
      </c>
      <c r="G643" s="931"/>
      <c r="H643" s="99"/>
    </row>
    <row r="644" spans="2:8" s="82" customFormat="1">
      <c r="B644" s="2853" t="s">
        <v>18</v>
      </c>
      <c r="C644" s="640">
        <v>250367</v>
      </c>
      <c r="D644" s="928"/>
      <c r="E644" s="2854" t="s">
        <v>35</v>
      </c>
      <c r="F644" s="625">
        <v>29936687</v>
      </c>
      <c r="G644" s="931"/>
      <c r="H644" s="99"/>
    </row>
    <row r="645" spans="2:8" s="82" customFormat="1" ht="15" customHeight="1">
      <c r="B645" s="2849" t="s">
        <v>19</v>
      </c>
      <c r="C645" s="640">
        <f>C646</f>
        <v>5122339</v>
      </c>
      <c r="D645" s="931">
        <f>D646</f>
        <v>-5122339</v>
      </c>
      <c r="E645" s="2853" t="s">
        <v>15</v>
      </c>
      <c r="F645" s="625">
        <v>15804508</v>
      </c>
      <c r="G645" s="931"/>
      <c r="H645" s="99"/>
    </row>
    <row r="646" spans="2:8" s="82" customFormat="1" ht="26.4">
      <c r="B646" s="2976" t="s">
        <v>51</v>
      </c>
      <c r="C646" s="640">
        <f>C647</f>
        <v>5122339</v>
      </c>
      <c r="D646" s="931">
        <f>D647</f>
        <v>-5122339</v>
      </c>
      <c r="E646" s="2849" t="s">
        <v>16</v>
      </c>
      <c r="F646" s="625">
        <f>F647+F648</f>
        <v>245993589</v>
      </c>
      <c r="G646" s="931"/>
      <c r="H646" s="99"/>
    </row>
    <row r="647" spans="2:8" s="82" customFormat="1" ht="26.25" customHeight="1">
      <c r="B647" s="2974" t="s">
        <v>52</v>
      </c>
      <c r="C647" s="640">
        <v>5122339</v>
      </c>
      <c r="D647" s="931">
        <v>-5122339</v>
      </c>
      <c r="E647" s="2850" t="s">
        <v>17</v>
      </c>
      <c r="F647" s="625">
        <v>10389379</v>
      </c>
      <c r="G647" s="931"/>
      <c r="H647" s="99"/>
    </row>
    <row r="648" spans="2:8" s="82" customFormat="1" ht="15" customHeight="1">
      <c r="B648" s="245" t="s">
        <v>3</v>
      </c>
      <c r="C648" s="640">
        <f>C649</f>
        <v>316673</v>
      </c>
      <c r="D648" s="2855"/>
      <c r="E648" s="2850" t="s">
        <v>93</v>
      </c>
      <c r="F648" s="625">
        <v>235604210</v>
      </c>
      <c r="G648" s="931"/>
      <c r="H648" s="99"/>
    </row>
    <row r="649" spans="2:8" s="82" customFormat="1" ht="24" customHeight="1">
      <c r="B649" s="247" t="s">
        <v>20</v>
      </c>
      <c r="C649" s="640">
        <v>316673</v>
      </c>
      <c r="D649" s="2855"/>
      <c r="E649" s="2849" t="s">
        <v>49</v>
      </c>
      <c r="F649" s="625">
        <f>F650</f>
        <v>130523</v>
      </c>
      <c r="G649" s="931"/>
      <c r="H649" s="99"/>
    </row>
    <row r="650" spans="2:8" s="82" customFormat="1">
      <c r="B650" s="2849"/>
      <c r="C650" s="640"/>
      <c r="D650" s="928"/>
      <c r="E650" s="2850" t="s">
        <v>38</v>
      </c>
      <c r="F650" s="625">
        <v>130523</v>
      </c>
      <c r="G650" s="928"/>
      <c r="H650" s="99"/>
    </row>
    <row r="651" spans="2:8" s="82" customFormat="1">
      <c r="B651" s="2850"/>
      <c r="C651" s="640"/>
      <c r="D651" s="928"/>
      <c r="E651" s="2849" t="s">
        <v>19</v>
      </c>
      <c r="F651" s="625">
        <f>F652+F654+F656</f>
        <v>209599025</v>
      </c>
      <c r="G651" s="931">
        <f>G654</f>
        <v>5122339</v>
      </c>
      <c r="H651" s="99"/>
    </row>
    <row r="652" spans="2:8" s="82" customFormat="1">
      <c r="B652" s="2849"/>
      <c r="C652" s="640"/>
      <c r="D652" s="928"/>
      <c r="E652" s="2850" t="s">
        <v>84</v>
      </c>
      <c r="F652" s="625">
        <f>F653</f>
        <v>200688341</v>
      </c>
      <c r="G652" s="928"/>
      <c r="H652" s="99"/>
    </row>
    <row r="653" spans="2:8" s="82" customFormat="1" ht="29.25" customHeight="1">
      <c r="B653" s="2850"/>
      <c r="C653" s="640"/>
      <c r="D653" s="928"/>
      <c r="E653" s="2851" t="s">
        <v>97</v>
      </c>
      <c r="F653" s="625">
        <v>200688341</v>
      </c>
      <c r="G653" s="928"/>
      <c r="H653" s="99"/>
    </row>
    <row r="654" spans="2:8" s="82" customFormat="1" ht="26.4">
      <c r="B654" s="2853"/>
      <c r="C654" s="640"/>
      <c r="D654" s="928"/>
      <c r="E654" s="2850" t="s">
        <v>51</v>
      </c>
      <c r="F654" s="625">
        <f>F655</f>
        <v>7702990</v>
      </c>
      <c r="G654" s="931">
        <f>G655</f>
        <v>5122339</v>
      </c>
      <c r="H654" s="99"/>
    </row>
    <row r="655" spans="2:8" s="82" customFormat="1" ht="26.4">
      <c r="B655" s="2849"/>
      <c r="C655" s="640"/>
      <c r="D655" s="928"/>
      <c r="E655" s="2851" t="s">
        <v>52</v>
      </c>
      <c r="F655" s="625">
        <v>7702990</v>
      </c>
      <c r="G655" s="931">
        <v>5122339</v>
      </c>
      <c r="H655" s="99"/>
    </row>
    <row r="656" spans="2:8" s="82" customFormat="1" ht="26.4">
      <c r="B656" s="2850"/>
      <c r="C656" s="640"/>
      <c r="D656" s="928"/>
      <c r="E656" s="2850" t="s">
        <v>50</v>
      </c>
      <c r="F656" s="625">
        <f>F657</f>
        <v>1207694</v>
      </c>
      <c r="G656" s="928"/>
      <c r="H656" s="99"/>
    </row>
    <row r="657" spans="2:8" s="82" customFormat="1" ht="26.4">
      <c r="B657" s="2851"/>
      <c r="C657" s="640"/>
      <c r="D657" s="928"/>
      <c r="E657" s="2851" t="s">
        <v>92</v>
      </c>
      <c r="F657" s="625">
        <v>1207694</v>
      </c>
      <c r="G657" s="928"/>
      <c r="H657" s="99"/>
    </row>
    <row r="658" spans="2:8" s="82" customFormat="1">
      <c r="B658" s="245"/>
      <c r="C658" s="640"/>
      <c r="D658" s="928"/>
      <c r="E658" s="2848" t="s">
        <v>3</v>
      </c>
      <c r="F658" s="625">
        <f>F659</f>
        <v>1095303</v>
      </c>
      <c r="G658" s="931"/>
      <c r="H658" s="99"/>
    </row>
    <row r="659" spans="2:8" s="82" customFormat="1" ht="18" customHeight="1">
      <c r="B659" s="247"/>
      <c r="C659" s="640"/>
      <c r="D659" s="928"/>
      <c r="E659" s="2849" t="s">
        <v>20</v>
      </c>
      <c r="F659" s="625">
        <v>1095303</v>
      </c>
      <c r="G659" s="931"/>
      <c r="H659" s="99"/>
    </row>
    <row r="660" spans="2:8" s="82" customFormat="1" ht="15.75" customHeight="1">
      <c r="B660" s="164" t="s">
        <v>189</v>
      </c>
      <c r="C660" s="2934"/>
      <c r="D660" s="2941"/>
      <c r="E660" s="302" t="s">
        <v>189</v>
      </c>
      <c r="F660" s="2834"/>
      <c r="G660" s="643"/>
      <c r="H660" s="99"/>
    </row>
    <row r="661" spans="2:8" s="82" customFormat="1">
      <c r="B661" s="142" t="s">
        <v>4</v>
      </c>
      <c r="C661" s="639">
        <f>C662+C663</f>
        <v>118985899</v>
      </c>
      <c r="D661" s="2977">
        <f>D662+D663</f>
        <v>-5122339</v>
      </c>
      <c r="E661" s="142" t="s">
        <v>4</v>
      </c>
      <c r="F661" s="623">
        <f>F662+F663+F668</f>
        <v>510435457</v>
      </c>
      <c r="G661" s="928">
        <f>G668</f>
        <v>5122339</v>
      </c>
      <c r="H661" s="99"/>
    </row>
    <row r="662" spans="2:8" s="82" customFormat="1" ht="26.4">
      <c r="B662" s="327" t="s">
        <v>36</v>
      </c>
      <c r="C662" s="640">
        <v>807410</v>
      </c>
      <c r="D662" s="2941"/>
      <c r="E662" s="2848" t="s">
        <v>36</v>
      </c>
      <c r="F662" s="625">
        <v>9349673</v>
      </c>
      <c r="G662" s="931"/>
      <c r="H662" s="99"/>
    </row>
    <row r="663" spans="2:8" s="82" customFormat="1">
      <c r="B663" s="245" t="s">
        <v>10</v>
      </c>
      <c r="C663" s="640">
        <f>C664</f>
        <v>118178489</v>
      </c>
      <c r="D663" s="2973">
        <f>D664</f>
        <v>-5122339</v>
      </c>
      <c r="E663" s="2848" t="s">
        <v>7</v>
      </c>
      <c r="F663" s="625">
        <f>F664</f>
        <v>110643</v>
      </c>
      <c r="G663" s="2390"/>
      <c r="H663" s="99"/>
    </row>
    <row r="664" spans="2:8" s="82" customFormat="1" ht="26.4">
      <c r="B664" s="247" t="s">
        <v>11</v>
      </c>
      <c r="C664" s="640">
        <v>118178489</v>
      </c>
      <c r="D664" s="931">
        <v>-5122339</v>
      </c>
      <c r="E664" s="2849" t="s">
        <v>8</v>
      </c>
      <c r="F664" s="625">
        <f>F665</f>
        <v>110643</v>
      </c>
      <c r="G664" s="931"/>
      <c r="H664" s="99"/>
    </row>
    <row r="665" spans="2:8" s="82" customFormat="1">
      <c r="B665" s="142" t="s">
        <v>28</v>
      </c>
      <c r="C665" s="639">
        <f>C666+C678</f>
        <v>118985899</v>
      </c>
      <c r="D665" s="928">
        <f>D666+D678</f>
        <v>-5122339</v>
      </c>
      <c r="E665" s="2850" t="s">
        <v>9</v>
      </c>
      <c r="F665" s="625">
        <f>F666</f>
        <v>110643</v>
      </c>
      <c r="G665" s="931"/>
      <c r="H665" s="99"/>
    </row>
    <row r="666" spans="2:8" s="82" customFormat="1" ht="26.4">
      <c r="B666" s="245" t="s">
        <v>2</v>
      </c>
      <c r="C666" s="640">
        <f>C667+C671+C673+C675</f>
        <v>118673499</v>
      </c>
      <c r="D666" s="931">
        <f>D667+D671+D673+D675</f>
        <v>-5122339</v>
      </c>
      <c r="E666" s="2851" t="s">
        <v>57</v>
      </c>
      <c r="F666" s="625">
        <f>F667</f>
        <v>110643</v>
      </c>
      <c r="G666" s="931"/>
      <c r="H666" s="99"/>
    </row>
    <row r="667" spans="2:8" s="82" customFormat="1" ht="36.75" customHeight="1">
      <c r="B667" s="247" t="s">
        <v>12</v>
      </c>
      <c r="C667" s="640">
        <f>C668+C670</f>
        <v>56674801</v>
      </c>
      <c r="D667" s="931"/>
      <c r="E667" s="2852" t="s">
        <v>96</v>
      </c>
      <c r="F667" s="625">
        <v>110643</v>
      </c>
      <c r="G667" s="931"/>
      <c r="H667" s="99"/>
    </row>
    <row r="668" spans="2:8" s="82" customFormat="1" ht="14.25" customHeight="1">
      <c r="B668" s="2853" t="s">
        <v>37</v>
      </c>
      <c r="C668" s="640">
        <v>15425720</v>
      </c>
      <c r="D668" s="931"/>
      <c r="E668" s="245" t="s">
        <v>10</v>
      </c>
      <c r="F668" s="625">
        <f>F669</f>
        <v>500975141</v>
      </c>
      <c r="G668" s="931">
        <f>G669</f>
        <v>5122339</v>
      </c>
      <c r="H668" s="99"/>
    </row>
    <row r="669" spans="2:8" s="82" customFormat="1" ht="26.4">
      <c r="B669" s="2854" t="s">
        <v>35</v>
      </c>
      <c r="C669" s="640">
        <v>11338641</v>
      </c>
      <c r="D669" s="931"/>
      <c r="E669" s="247" t="s">
        <v>11</v>
      </c>
      <c r="F669" s="625">
        <v>500975141</v>
      </c>
      <c r="G669" s="931">
        <v>5122339</v>
      </c>
      <c r="H669" s="99"/>
    </row>
    <row r="670" spans="2:8" s="82" customFormat="1">
      <c r="B670" s="2853" t="s">
        <v>15</v>
      </c>
      <c r="C670" s="640">
        <v>41249081</v>
      </c>
      <c r="D670" s="928"/>
      <c r="E670" s="142" t="s">
        <v>28</v>
      </c>
      <c r="F670" s="623">
        <f>F671+F688</f>
        <v>510435457</v>
      </c>
      <c r="G670" s="928">
        <f>G671+G688</f>
        <v>5122339</v>
      </c>
      <c r="H670" s="99"/>
    </row>
    <row r="671" spans="2:8" s="82" customFormat="1" ht="15" customHeight="1">
      <c r="B671" s="2972" t="s">
        <v>16</v>
      </c>
      <c r="C671" s="640">
        <f>C672</f>
        <v>56625992</v>
      </c>
      <c r="D671" s="931">
        <f>D672</f>
        <v>0</v>
      </c>
      <c r="E671" s="245" t="s">
        <v>2</v>
      </c>
      <c r="F671" s="625">
        <f>F672+F679+F681+F676</f>
        <v>509431996</v>
      </c>
      <c r="G671" s="931">
        <f>G672+G679+G681</f>
        <v>5122339</v>
      </c>
      <c r="H671" s="99"/>
    </row>
    <row r="672" spans="2:8" s="82" customFormat="1" ht="15" customHeight="1">
      <c r="B672" s="2940" t="s">
        <v>17</v>
      </c>
      <c r="C672" s="640">
        <v>56625992</v>
      </c>
      <c r="D672" s="931"/>
      <c r="E672" s="247" t="s">
        <v>12</v>
      </c>
      <c r="F672" s="625">
        <f>F673+F675</f>
        <v>53609247</v>
      </c>
      <c r="G672" s="931">
        <f>G673+G675</f>
        <v>0</v>
      </c>
      <c r="H672" s="99"/>
    </row>
    <row r="673" spans="2:8" s="82" customFormat="1" ht="26.4">
      <c r="B673" s="247" t="s">
        <v>115</v>
      </c>
      <c r="C673" s="640">
        <f>C674</f>
        <v>250367</v>
      </c>
      <c r="D673" s="928"/>
      <c r="E673" s="2853" t="s">
        <v>37</v>
      </c>
      <c r="F673" s="625">
        <v>37818880</v>
      </c>
      <c r="G673" s="931"/>
      <c r="H673" s="99"/>
    </row>
    <row r="674" spans="2:8" s="82" customFormat="1" ht="15" customHeight="1">
      <c r="B674" s="2853" t="s">
        <v>18</v>
      </c>
      <c r="C674" s="640">
        <v>250367</v>
      </c>
      <c r="D674" s="928"/>
      <c r="E674" s="2854" t="s">
        <v>35</v>
      </c>
      <c r="F674" s="625">
        <v>30106963</v>
      </c>
      <c r="G674" s="931"/>
      <c r="H674" s="99"/>
    </row>
    <row r="675" spans="2:8" s="82" customFormat="1" ht="15" customHeight="1">
      <c r="B675" s="2849" t="s">
        <v>19</v>
      </c>
      <c r="C675" s="640">
        <f>C676</f>
        <v>5122339</v>
      </c>
      <c r="D675" s="931">
        <f>D676</f>
        <v>-5122339</v>
      </c>
      <c r="E675" s="2853" t="s">
        <v>15</v>
      </c>
      <c r="F675" s="625">
        <v>15790367</v>
      </c>
      <c r="G675" s="931"/>
      <c r="H675" s="99"/>
    </row>
    <row r="676" spans="2:8" s="82" customFormat="1" ht="25.5" customHeight="1">
      <c r="B676" s="2850" t="s">
        <v>51</v>
      </c>
      <c r="C676" s="640">
        <f>C677</f>
        <v>5122339</v>
      </c>
      <c r="D676" s="931">
        <f>D677</f>
        <v>-5122339</v>
      </c>
      <c r="E676" s="2849" t="s">
        <v>16</v>
      </c>
      <c r="F676" s="625">
        <f>F677+F678</f>
        <v>253167751</v>
      </c>
      <c r="G676" s="931"/>
      <c r="H676" s="99"/>
    </row>
    <row r="677" spans="2:8" s="82" customFormat="1" ht="26.25" customHeight="1">
      <c r="B677" s="2851" t="s">
        <v>52</v>
      </c>
      <c r="C677" s="640">
        <v>5122339</v>
      </c>
      <c r="D677" s="931">
        <v>-5122339</v>
      </c>
      <c r="E677" s="2850" t="s">
        <v>17</v>
      </c>
      <c r="F677" s="625">
        <v>10389379</v>
      </c>
      <c r="G677" s="931"/>
      <c r="H677" s="99"/>
    </row>
    <row r="678" spans="2:8" s="82" customFormat="1" ht="15" customHeight="1">
      <c r="B678" s="245" t="s">
        <v>3</v>
      </c>
      <c r="C678" s="640">
        <f>C679</f>
        <v>312400</v>
      </c>
      <c r="D678" s="928"/>
      <c r="E678" s="2850" t="s">
        <v>93</v>
      </c>
      <c r="F678" s="625">
        <v>242778372</v>
      </c>
      <c r="G678" s="931"/>
      <c r="H678" s="99"/>
    </row>
    <row r="679" spans="2:8" s="82" customFormat="1" ht="26.25" customHeight="1">
      <c r="B679" s="247" t="s">
        <v>20</v>
      </c>
      <c r="C679" s="640">
        <v>312400</v>
      </c>
      <c r="D679" s="928"/>
      <c r="E679" s="2849" t="s">
        <v>49</v>
      </c>
      <c r="F679" s="625">
        <f>F680</f>
        <v>130523</v>
      </c>
      <c r="G679" s="931"/>
      <c r="H679" s="99"/>
    </row>
    <row r="680" spans="2:8" s="82" customFormat="1">
      <c r="B680" s="2856"/>
      <c r="C680" s="625"/>
      <c r="D680" s="928"/>
      <c r="E680" s="2850" t="s">
        <v>38</v>
      </c>
      <c r="F680" s="625">
        <v>130523</v>
      </c>
      <c r="G680" s="928"/>
      <c r="H680" s="99"/>
    </row>
    <row r="681" spans="2:8" s="82" customFormat="1">
      <c r="B681" s="2856"/>
      <c r="C681" s="625"/>
      <c r="D681" s="928"/>
      <c r="E681" s="2849" t="s">
        <v>19</v>
      </c>
      <c r="F681" s="625">
        <f>F682+F684+F686</f>
        <v>202524475</v>
      </c>
      <c r="G681" s="931">
        <f>G684</f>
        <v>5122339</v>
      </c>
      <c r="H681" s="99"/>
    </row>
    <row r="682" spans="2:8" s="82" customFormat="1">
      <c r="B682" s="2856"/>
      <c r="C682" s="625"/>
      <c r="D682" s="928"/>
      <c r="E682" s="2850" t="s">
        <v>84</v>
      </c>
      <c r="F682" s="625">
        <f>F683</f>
        <v>193613791</v>
      </c>
      <c r="G682" s="928"/>
      <c r="H682" s="99"/>
    </row>
    <row r="683" spans="2:8" s="82" customFormat="1" ht="27" customHeight="1">
      <c r="B683" s="2856"/>
      <c r="C683" s="625"/>
      <c r="D683" s="928"/>
      <c r="E683" s="2851" t="s">
        <v>97</v>
      </c>
      <c r="F683" s="625">
        <v>193613791</v>
      </c>
      <c r="G683" s="928"/>
      <c r="H683" s="99"/>
    </row>
    <row r="684" spans="2:8" s="82" customFormat="1" ht="26.4">
      <c r="B684" s="2856"/>
      <c r="C684" s="625"/>
      <c r="D684" s="928"/>
      <c r="E684" s="2850" t="s">
        <v>51</v>
      </c>
      <c r="F684" s="625">
        <f>F685</f>
        <v>7702990</v>
      </c>
      <c r="G684" s="931">
        <f>G685</f>
        <v>5122339</v>
      </c>
      <c r="H684" s="99"/>
    </row>
    <row r="685" spans="2:8" s="82" customFormat="1" ht="26.4">
      <c r="B685" s="2856"/>
      <c r="C685" s="625"/>
      <c r="D685" s="928"/>
      <c r="E685" s="2851" t="s">
        <v>52</v>
      </c>
      <c r="F685" s="625">
        <v>7702990</v>
      </c>
      <c r="G685" s="931">
        <v>5122339</v>
      </c>
      <c r="H685" s="99"/>
    </row>
    <row r="686" spans="2:8" s="82" customFormat="1" ht="26.4">
      <c r="B686" s="2856"/>
      <c r="C686" s="625"/>
      <c r="D686" s="928"/>
      <c r="E686" s="2850" t="s">
        <v>50</v>
      </c>
      <c r="F686" s="625">
        <f>F687</f>
        <v>1207694</v>
      </c>
      <c r="G686" s="928"/>
      <c r="H686" s="99"/>
    </row>
    <row r="687" spans="2:8" s="82" customFormat="1" ht="26.4">
      <c r="B687" s="2856"/>
      <c r="C687" s="625"/>
      <c r="D687" s="928"/>
      <c r="E687" s="2851" t="s">
        <v>92</v>
      </c>
      <c r="F687" s="625">
        <v>1207694</v>
      </c>
      <c r="G687" s="928"/>
      <c r="H687" s="99"/>
    </row>
    <row r="688" spans="2:8" s="82" customFormat="1">
      <c r="B688" s="2930"/>
      <c r="C688" s="625"/>
      <c r="D688" s="928"/>
      <c r="E688" s="2848" t="s">
        <v>3</v>
      </c>
      <c r="F688" s="625">
        <f>F689</f>
        <v>1003461</v>
      </c>
      <c r="G688" s="931">
        <f>G689</f>
        <v>0</v>
      </c>
      <c r="H688" s="99"/>
    </row>
    <row r="689" spans="1:8" s="82" customFormat="1" ht="18" customHeight="1" thickBot="1">
      <c r="B689" s="2701"/>
      <c r="C689" s="130"/>
      <c r="D689" s="2702"/>
      <c r="E689" s="2857" t="s">
        <v>20</v>
      </c>
      <c r="F689" s="130">
        <v>1003461</v>
      </c>
      <c r="G689" s="2905"/>
      <c r="H689" s="99"/>
    </row>
    <row r="690" spans="1:8" s="82" customFormat="1" ht="62.25" customHeight="1" thickBot="1">
      <c r="B690" s="3826" t="s">
        <v>947</v>
      </c>
      <c r="C690" s="3827"/>
      <c r="D690" s="3827"/>
      <c r="E690" s="3827"/>
      <c r="F690" s="3827"/>
      <c r="G690" s="3828"/>
      <c r="H690" s="99"/>
    </row>
    <row r="691" spans="1:8" s="77" customFormat="1">
      <c r="B691" s="2316"/>
      <c r="C691" s="2316"/>
      <c r="D691" s="2316"/>
      <c r="E691" s="2316"/>
      <c r="F691" s="2316"/>
      <c r="G691" s="2316"/>
      <c r="H691" s="99"/>
    </row>
    <row r="692" spans="1:8" s="77" customFormat="1" ht="17.25" customHeight="1">
      <c r="B692" s="128" t="s">
        <v>187</v>
      </c>
      <c r="C692" s="118"/>
      <c r="D692" s="118"/>
      <c r="E692" s="118"/>
      <c r="F692" s="118"/>
      <c r="G692" s="118"/>
      <c r="H692" s="99"/>
    </row>
    <row r="693" spans="1:8" s="77" customFormat="1" ht="17.25" customHeight="1" thickBot="1">
      <c r="B693" s="128"/>
      <c r="C693" s="118"/>
      <c r="D693" s="118"/>
      <c r="E693" s="118"/>
      <c r="F693" s="118"/>
      <c r="G693" s="118"/>
      <c r="H693" s="99"/>
    </row>
    <row r="694" spans="1:8" s="82" customFormat="1" ht="17.25" customHeight="1">
      <c r="A694" s="1967">
        <f>A575+1</f>
        <v>129</v>
      </c>
      <c r="B694" s="3833" t="s">
        <v>948</v>
      </c>
      <c r="C694" s="3834"/>
      <c r="D694" s="921"/>
      <c r="E694" s="2832" t="s">
        <v>898</v>
      </c>
      <c r="F694" s="91"/>
      <c r="G694" s="1067"/>
      <c r="H694" s="99" t="s">
        <v>33</v>
      </c>
    </row>
    <row r="695" spans="1:8" s="82" customFormat="1" ht="15.75" customHeight="1">
      <c r="B695" s="123" t="s">
        <v>22</v>
      </c>
      <c r="C695" s="642"/>
      <c r="D695" s="643"/>
      <c r="E695" s="1061" t="s">
        <v>22</v>
      </c>
      <c r="F695" s="2834"/>
      <c r="G695" s="643"/>
      <c r="H695" s="99"/>
    </row>
    <row r="696" spans="1:8" s="82" customFormat="1" ht="40.200000000000003">
      <c r="B696" s="2978" t="s">
        <v>41</v>
      </c>
      <c r="C696" s="1515"/>
      <c r="D696" s="1511"/>
      <c r="E696" s="2923" t="s">
        <v>949</v>
      </c>
      <c r="F696" s="2924"/>
      <c r="G696" s="1511"/>
      <c r="H696" s="99"/>
    </row>
    <row r="697" spans="1:8" s="82" customFormat="1">
      <c r="B697" s="400" t="s">
        <v>4</v>
      </c>
      <c r="C697" s="639">
        <f>C698</f>
        <v>35571795</v>
      </c>
      <c r="D697" s="2839">
        <f>D698</f>
        <v>-3701</v>
      </c>
      <c r="E697" s="633" t="s">
        <v>4</v>
      </c>
      <c r="F697" s="623">
        <f>F698+F699+F704</f>
        <v>4568255</v>
      </c>
      <c r="G697" s="2386">
        <f>G698+G699+G704</f>
        <v>3701</v>
      </c>
      <c r="H697" s="99"/>
    </row>
    <row r="698" spans="1:8" s="82" customFormat="1" ht="24.75" customHeight="1">
      <c r="B698" s="401" t="s">
        <v>10</v>
      </c>
      <c r="C698" s="640">
        <f>C699</f>
        <v>35571795</v>
      </c>
      <c r="D698" s="2314">
        <f>D699</f>
        <v>-3701</v>
      </c>
      <c r="E698" s="2871" t="s">
        <v>36</v>
      </c>
      <c r="F698" s="625">
        <v>1022191</v>
      </c>
      <c r="G698" s="2390"/>
      <c r="H698" s="99"/>
    </row>
    <row r="699" spans="1:8" s="82" customFormat="1" ht="26.4">
      <c r="B699" s="402" t="s">
        <v>11</v>
      </c>
      <c r="C699" s="640">
        <v>35571795</v>
      </c>
      <c r="D699" s="2314">
        <v>-3701</v>
      </c>
      <c r="E699" s="2871" t="s">
        <v>7</v>
      </c>
      <c r="F699" s="625">
        <f>F700</f>
        <v>110643</v>
      </c>
      <c r="G699" s="2390"/>
      <c r="H699" s="99"/>
    </row>
    <row r="700" spans="1:8" s="82" customFormat="1">
      <c r="B700" s="400" t="s">
        <v>28</v>
      </c>
      <c r="C700" s="639">
        <f t="shared" ref="C700:D702" si="0">C701</f>
        <v>35571795</v>
      </c>
      <c r="D700" s="2839">
        <f t="shared" si="0"/>
        <v>-3701</v>
      </c>
      <c r="E700" s="2862" t="s">
        <v>8</v>
      </c>
      <c r="F700" s="625">
        <f>F701</f>
        <v>110643</v>
      </c>
      <c r="G700" s="2390"/>
      <c r="H700" s="99"/>
    </row>
    <row r="701" spans="1:8" s="82" customFormat="1">
      <c r="B701" s="401" t="s">
        <v>2</v>
      </c>
      <c r="C701" s="640">
        <f t="shared" si="0"/>
        <v>35571795</v>
      </c>
      <c r="D701" s="2314">
        <f t="shared" si="0"/>
        <v>-3701</v>
      </c>
      <c r="E701" s="2863" t="s">
        <v>9</v>
      </c>
      <c r="F701" s="625">
        <f>F702</f>
        <v>110643</v>
      </c>
      <c r="G701" s="2390"/>
      <c r="H701" s="99"/>
    </row>
    <row r="702" spans="1:8" s="82" customFormat="1" ht="26.4">
      <c r="B702" s="402" t="s">
        <v>16</v>
      </c>
      <c r="C702" s="640">
        <f t="shared" si="0"/>
        <v>35571795</v>
      </c>
      <c r="D702" s="2314">
        <f t="shared" si="0"/>
        <v>-3701</v>
      </c>
      <c r="E702" s="2865" t="s">
        <v>57</v>
      </c>
      <c r="F702" s="625">
        <f>F703</f>
        <v>110643</v>
      </c>
      <c r="G702" s="2390"/>
      <c r="H702" s="99"/>
    </row>
    <row r="703" spans="1:8" s="82" customFormat="1" ht="39.6">
      <c r="B703" s="403" t="s">
        <v>17</v>
      </c>
      <c r="C703" s="640">
        <v>35571795</v>
      </c>
      <c r="D703" s="2314">
        <v>-3701</v>
      </c>
      <c r="E703" s="2872" t="s">
        <v>96</v>
      </c>
      <c r="F703" s="625">
        <v>110643</v>
      </c>
      <c r="G703" s="2390"/>
      <c r="H703" s="99"/>
    </row>
    <row r="704" spans="1:8" s="82" customFormat="1">
      <c r="B704" s="2927"/>
      <c r="C704" s="640"/>
      <c r="D704" s="2314"/>
      <c r="E704" s="2873" t="s">
        <v>10</v>
      </c>
      <c r="F704" s="625">
        <f>F705</f>
        <v>3435421</v>
      </c>
      <c r="G704" s="2390">
        <f>G705</f>
        <v>3701</v>
      </c>
      <c r="H704" s="99"/>
    </row>
    <row r="705" spans="1:8" s="82" customFormat="1" ht="26.4">
      <c r="B705" s="2927"/>
      <c r="C705" s="640"/>
      <c r="D705" s="2314"/>
      <c r="E705" s="2874" t="s">
        <v>11</v>
      </c>
      <c r="F705" s="625">
        <v>3435421</v>
      </c>
      <c r="G705" s="2390">
        <v>3701</v>
      </c>
      <c r="H705" s="99"/>
    </row>
    <row r="706" spans="1:8" s="82" customFormat="1" ht="15" customHeight="1">
      <c r="B706" s="2927"/>
      <c r="C706" s="623"/>
      <c r="D706" s="2925"/>
      <c r="E706" s="2859" t="s">
        <v>28</v>
      </c>
      <c r="F706" s="623">
        <f>F707+F714</f>
        <v>4568255</v>
      </c>
      <c r="G706" s="2386">
        <f>G707+G714</f>
        <v>3701</v>
      </c>
      <c r="H706" s="99"/>
    </row>
    <row r="707" spans="1:8" s="82" customFormat="1" ht="15" customHeight="1">
      <c r="B707" s="2927"/>
      <c r="C707" s="625"/>
      <c r="D707" s="2926"/>
      <c r="E707" s="2860" t="s">
        <v>2</v>
      </c>
      <c r="F707" s="625">
        <f>F708+F712</f>
        <v>4419661</v>
      </c>
      <c r="G707" s="2390">
        <f>G708+G712</f>
        <v>3701</v>
      </c>
      <c r="H707" s="99"/>
    </row>
    <row r="708" spans="1:8" s="82" customFormat="1" ht="15" customHeight="1">
      <c r="B708" s="2927"/>
      <c r="C708" s="625"/>
      <c r="D708" s="2926"/>
      <c r="E708" s="2861" t="s">
        <v>12</v>
      </c>
      <c r="F708" s="625">
        <f>F709+F711</f>
        <v>4377458</v>
      </c>
      <c r="G708" s="2390">
        <f>G709+G711</f>
        <v>3701</v>
      </c>
      <c r="H708" s="99"/>
    </row>
    <row r="709" spans="1:8" s="82" customFormat="1" ht="15" customHeight="1">
      <c r="B709" s="2927"/>
      <c r="C709" s="625"/>
      <c r="D709" s="2926"/>
      <c r="E709" s="2928" t="s">
        <v>37</v>
      </c>
      <c r="F709" s="625">
        <v>2438452</v>
      </c>
      <c r="G709" s="2390">
        <f>3638+63</f>
        <v>3701</v>
      </c>
      <c r="H709" s="99"/>
    </row>
    <row r="710" spans="1:8" s="82" customFormat="1" ht="15" customHeight="1">
      <c r="B710" s="2927"/>
      <c r="C710" s="625"/>
      <c r="D710" s="2926"/>
      <c r="E710" s="638" t="s">
        <v>35</v>
      </c>
      <c r="F710" s="625">
        <v>1947995</v>
      </c>
      <c r="G710" s="2390">
        <f>2944+51</f>
        <v>2995</v>
      </c>
      <c r="H710" s="99"/>
    </row>
    <row r="711" spans="1:8" s="82" customFormat="1" ht="15.75" customHeight="1">
      <c r="B711" s="2927"/>
      <c r="C711" s="625"/>
      <c r="D711" s="2926"/>
      <c r="E711" s="2928" t="s">
        <v>15</v>
      </c>
      <c r="F711" s="625">
        <v>1939006</v>
      </c>
      <c r="G711" s="2390"/>
      <c r="H711" s="99"/>
    </row>
    <row r="712" spans="1:8" s="82" customFormat="1">
      <c r="B712" s="2940"/>
      <c r="C712" s="640"/>
      <c r="D712" s="931"/>
      <c r="E712" s="2862" t="s">
        <v>16</v>
      </c>
      <c r="F712" s="625">
        <f>F713</f>
        <v>42203</v>
      </c>
      <c r="G712" s="2390"/>
      <c r="H712" s="99"/>
    </row>
    <row r="713" spans="1:8" s="82" customFormat="1">
      <c r="B713" s="245"/>
      <c r="C713" s="640"/>
      <c r="D713" s="931"/>
      <c r="E713" s="2863" t="s">
        <v>93</v>
      </c>
      <c r="F713" s="625">
        <v>42203</v>
      </c>
      <c r="G713" s="2390"/>
      <c r="H713" s="99"/>
    </row>
    <row r="714" spans="1:8" s="82" customFormat="1" ht="13.5" customHeight="1">
      <c r="B714" s="100"/>
      <c r="C714" s="625"/>
      <c r="D714" s="2390"/>
      <c r="E714" s="2932" t="s">
        <v>3</v>
      </c>
      <c r="F714" s="625">
        <f>F715</f>
        <v>148594</v>
      </c>
      <c r="G714" s="2390"/>
      <c r="H714" s="99"/>
    </row>
    <row r="715" spans="1:8" s="82" customFormat="1" ht="15.75" customHeight="1" thickBot="1">
      <c r="B715" s="2701"/>
      <c r="C715" s="130"/>
      <c r="D715" s="2905"/>
      <c r="E715" s="2933" t="s">
        <v>20</v>
      </c>
      <c r="F715" s="130">
        <v>148594</v>
      </c>
      <c r="G715" s="2475"/>
      <c r="H715" s="99"/>
    </row>
    <row r="716" spans="1:8" s="82" customFormat="1" ht="33.75" customHeight="1" thickBot="1">
      <c r="B716" s="3826" t="s">
        <v>950</v>
      </c>
      <c r="C716" s="3827"/>
      <c r="D716" s="3827"/>
      <c r="E716" s="3827"/>
      <c r="F716" s="3827"/>
      <c r="G716" s="3828"/>
      <c r="H716" s="99"/>
    </row>
    <row r="717" spans="1:8" s="81" customFormat="1">
      <c r="A717" s="260"/>
      <c r="B717" s="260"/>
      <c r="C717" s="260"/>
      <c r="D717" s="260"/>
      <c r="E717" s="260"/>
      <c r="F717" s="260"/>
      <c r="G717" s="260"/>
      <c r="H717" s="99"/>
    </row>
    <row r="718" spans="1:8" s="77" customFormat="1" ht="17.25" customHeight="1">
      <c r="A718" s="89"/>
      <c r="B718" s="343" t="s">
        <v>190</v>
      </c>
      <c r="C718" s="118"/>
      <c r="D718" s="118"/>
      <c r="E718" s="118"/>
      <c r="F718" s="118"/>
      <c r="G718" s="118"/>
      <c r="H718" s="99"/>
    </row>
    <row r="719" spans="1:8" s="77" customFormat="1" ht="17.25" customHeight="1" thickBot="1">
      <c r="A719" s="89"/>
      <c r="B719" s="343"/>
      <c r="C719" s="118"/>
      <c r="D719" s="118"/>
      <c r="E719" s="118"/>
      <c r="F719" s="118"/>
      <c r="G719" s="118"/>
      <c r="H719" s="99"/>
    </row>
    <row r="720" spans="1:8" s="82" customFormat="1" ht="15.75" customHeight="1">
      <c r="A720" s="120">
        <f>A694</f>
        <v>129</v>
      </c>
      <c r="B720" s="3824" t="s">
        <v>948</v>
      </c>
      <c r="C720" s="3825"/>
      <c r="D720" s="921"/>
      <c r="E720" s="2847" t="s">
        <v>898</v>
      </c>
      <c r="F720" s="91"/>
      <c r="G720" s="1067"/>
      <c r="H720" s="99" t="s">
        <v>33</v>
      </c>
    </row>
    <row r="721" spans="2:8" s="82" customFormat="1" ht="15.75" customHeight="1">
      <c r="B721" s="123" t="s">
        <v>82</v>
      </c>
      <c r="C721" s="642"/>
      <c r="D721" s="643"/>
      <c r="E721" s="88" t="s">
        <v>82</v>
      </c>
      <c r="F721" s="2834"/>
      <c r="G721" s="643"/>
      <c r="H721" s="99"/>
    </row>
    <row r="722" spans="2:8" s="82" customFormat="1" ht="15.75" customHeight="1">
      <c r="B722" s="490" t="s">
        <v>83</v>
      </c>
      <c r="C722" s="2934"/>
      <c r="D722" s="1030"/>
      <c r="E722" s="276" t="s">
        <v>83</v>
      </c>
      <c r="F722" s="2834"/>
      <c r="G722" s="643"/>
      <c r="H722" s="99"/>
    </row>
    <row r="723" spans="2:8" s="82" customFormat="1" ht="15.75" customHeight="1">
      <c r="B723" s="164" t="s">
        <v>87</v>
      </c>
      <c r="C723" s="2934"/>
      <c r="D723" s="643"/>
      <c r="E723" s="302" t="s">
        <v>87</v>
      </c>
      <c r="F723" s="2834"/>
      <c r="G723" s="643"/>
      <c r="H723" s="99"/>
    </row>
    <row r="724" spans="2:8" s="82" customFormat="1">
      <c r="B724" s="400" t="s">
        <v>4</v>
      </c>
      <c r="C724" s="639">
        <f>C725</f>
        <v>40422101</v>
      </c>
      <c r="D724" s="2839">
        <f>D725</f>
        <v>-3701</v>
      </c>
      <c r="E724" s="142" t="s">
        <v>4</v>
      </c>
      <c r="F724" s="623">
        <f>F725+F726+F734</f>
        <v>477346566</v>
      </c>
      <c r="G724" s="928">
        <f>G734</f>
        <v>3701</v>
      </c>
      <c r="H724" s="99"/>
    </row>
    <row r="725" spans="2:8" s="82" customFormat="1" ht="26.4">
      <c r="B725" s="401" t="s">
        <v>10</v>
      </c>
      <c r="C725" s="640">
        <f>C726</f>
        <v>40422101</v>
      </c>
      <c r="D725" s="2314">
        <f>D726</f>
        <v>-3701</v>
      </c>
      <c r="E725" s="2848" t="s">
        <v>36</v>
      </c>
      <c r="F725" s="625">
        <v>9349673</v>
      </c>
      <c r="G725" s="931"/>
      <c r="H725" s="99"/>
    </row>
    <row r="726" spans="2:8" s="82" customFormat="1" ht="26.4">
      <c r="B726" s="402" t="s">
        <v>11</v>
      </c>
      <c r="C726" s="640">
        <v>40422101</v>
      </c>
      <c r="D726" s="2314">
        <v>-3701</v>
      </c>
      <c r="E726" s="2848" t="s">
        <v>7</v>
      </c>
      <c r="F726" s="625">
        <f>F727+F731</f>
        <v>118987</v>
      </c>
      <c r="G726" s="2390"/>
      <c r="H726" s="99"/>
    </row>
    <row r="727" spans="2:8" s="82" customFormat="1">
      <c r="B727" s="400" t="s">
        <v>28</v>
      </c>
      <c r="C727" s="639">
        <f t="shared" ref="C727:D729" si="1">C728</f>
        <v>40422101</v>
      </c>
      <c r="D727" s="2839">
        <f t="shared" si="1"/>
        <v>-3701</v>
      </c>
      <c r="E727" s="2849" t="s">
        <v>8</v>
      </c>
      <c r="F727" s="625">
        <f>F728</f>
        <v>110643</v>
      </c>
      <c r="G727" s="931"/>
      <c r="H727" s="99"/>
    </row>
    <row r="728" spans="2:8" s="82" customFormat="1">
      <c r="B728" s="401" t="s">
        <v>2</v>
      </c>
      <c r="C728" s="640">
        <f t="shared" si="1"/>
        <v>40422101</v>
      </c>
      <c r="D728" s="2314">
        <f t="shared" si="1"/>
        <v>-3701</v>
      </c>
      <c r="E728" s="2850" t="s">
        <v>9</v>
      </c>
      <c r="F728" s="625">
        <f>F729</f>
        <v>110643</v>
      </c>
      <c r="G728" s="931"/>
      <c r="H728" s="99"/>
    </row>
    <row r="729" spans="2:8" s="82" customFormat="1" ht="26.4">
      <c r="B729" s="402" t="s">
        <v>16</v>
      </c>
      <c r="C729" s="640">
        <f t="shared" si="1"/>
        <v>40422101</v>
      </c>
      <c r="D729" s="2314">
        <f t="shared" si="1"/>
        <v>-3701</v>
      </c>
      <c r="E729" s="2851" t="s">
        <v>57</v>
      </c>
      <c r="F729" s="625">
        <f>F730</f>
        <v>110643</v>
      </c>
      <c r="G729" s="931"/>
      <c r="H729" s="99"/>
    </row>
    <row r="730" spans="2:8" s="82" customFormat="1" ht="39.6">
      <c r="B730" s="403" t="s">
        <v>17</v>
      </c>
      <c r="C730" s="640">
        <v>40422101</v>
      </c>
      <c r="D730" s="2314">
        <v>-3701</v>
      </c>
      <c r="E730" s="2852" t="s">
        <v>96</v>
      </c>
      <c r="F730" s="625">
        <v>110643</v>
      </c>
      <c r="G730" s="931"/>
      <c r="H730" s="99"/>
    </row>
    <row r="731" spans="2:8" s="82" customFormat="1" ht="27.75" customHeight="1">
      <c r="B731" s="2853"/>
      <c r="C731" s="640"/>
      <c r="D731" s="2314"/>
      <c r="E731" s="2849" t="s">
        <v>71</v>
      </c>
      <c r="F731" s="625">
        <f>F732</f>
        <v>8344</v>
      </c>
      <c r="G731" s="931"/>
      <c r="H731" s="99"/>
    </row>
    <row r="732" spans="2:8" s="82" customFormat="1" ht="40.5" customHeight="1">
      <c r="B732" s="2854"/>
      <c r="C732" s="640"/>
      <c r="D732" s="2314"/>
      <c r="E732" s="2851" t="s">
        <v>72</v>
      </c>
      <c r="F732" s="625">
        <f>F733</f>
        <v>8344</v>
      </c>
      <c r="G732" s="931"/>
      <c r="H732" s="99"/>
    </row>
    <row r="733" spans="2:8" s="82" customFormat="1" ht="63" customHeight="1">
      <c r="B733" s="2854"/>
      <c r="C733" s="640"/>
      <c r="D733" s="2314"/>
      <c r="E733" s="2852" t="s">
        <v>692</v>
      </c>
      <c r="F733" s="625">
        <v>8344</v>
      </c>
      <c r="G733" s="931"/>
      <c r="H733" s="99"/>
    </row>
    <row r="734" spans="2:8" s="82" customFormat="1">
      <c r="B734" s="2854"/>
      <c r="C734" s="640"/>
      <c r="D734" s="2314"/>
      <c r="E734" s="245" t="s">
        <v>10</v>
      </c>
      <c r="F734" s="625">
        <f>F735</f>
        <v>467877906</v>
      </c>
      <c r="G734" s="931">
        <f>G735</f>
        <v>3701</v>
      </c>
      <c r="H734" s="99"/>
    </row>
    <row r="735" spans="2:8" s="82" customFormat="1" ht="26.4">
      <c r="B735" s="2854"/>
      <c r="C735" s="640"/>
      <c r="D735" s="2314"/>
      <c r="E735" s="247" t="s">
        <v>11</v>
      </c>
      <c r="F735" s="625">
        <v>467877906</v>
      </c>
      <c r="G735" s="931">
        <v>3701</v>
      </c>
      <c r="H735" s="99"/>
    </row>
    <row r="736" spans="2:8" s="82" customFormat="1">
      <c r="B736" s="2854"/>
      <c r="C736" s="640"/>
      <c r="D736" s="2855"/>
      <c r="E736" s="142" t="s">
        <v>28</v>
      </c>
      <c r="F736" s="623">
        <f>F737+F754</f>
        <v>477346566</v>
      </c>
      <c r="G736" s="2925">
        <f>G737+G754</f>
        <v>3701</v>
      </c>
      <c r="H736" s="99"/>
    </row>
    <row r="737" spans="2:8" s="82" customFormat="1">
      <c r="B737" s="2854"/>
      <c r="C737" s="640"/>
      <c r="D737" s="2855"/>
      <c r="E737" s="245" t="s">
        <v>2</v>
      </c>
      <c r="F737" s="625">
        <f>F738+F745+F747+F742</f>
        <v>476202183</v>
      </c>
      <c r="G737" s="2926">
        <f>G738+G745</f>
        <v>3701</v>
      </c>
      <c r="H737" s="99"/>
    </row>
    <row r="738" spans="2:8" s="82" customFormat="1">
      <c r="B738" s="2854"/>
      <c r="C738" s="640"/>
      <c r="D738" s="2855"/>
      <c r="E738" s="247" t="s">
        <v>12</v>
      </c>
      <c r="F738" s="625">
        <f>F739+F741</f>
        <v>53778308</v>
      </c>
      <c r="G738" s="2926">
        <f>G739+G741</f>
        <v>3701</v>
      </c>
      <c r="H738" s="99"/>
    </row>
    <row r="739" spans="2:8" s="82" customFormat="1">
      <c r="B739" s="2854"/>
      <c r="C739" s="640"/>
      <c r="D739" s="2855"/>
      <c r="E739" s="2853" t="s">
        <v>37</v>
      </c>
      <c r="F739" s="625">
        <v>37881517</v>
      </c>
      <c r="G739" s="2390">
        <f>3638+63</f>
        <v>3701</v>
      </c>
      <c r="H739" s="99"/>
    </row>
    <row r="740" spans="2:8" s="82" customFormat="1">
      <c r="B740" s="2854"/>
      <c r="C740" s="640"/>
      <c r="D740" s="2314"/>
      <c r="E740" s="2854" t="s">
        <v>35</v>
      </c>
      <c r="F740" s="625">
        <v>30094344</v>
      </c>
      <c r="G740" s="2390">
        <f>2944+51</f>
        <v>2995</v>
      </c>
      <c r="H740" s="99"/>
    </row>
    <row r="741" spans="2:8" s="82" customFormat="1">
      <c r="B741" s="2854"/>
      <c r="C741" s="640"/>
      <c r="D741" s="2314"/>
      <c r="E741" s="2853" t="s">
        <v>15</v>
      </c>
      <c r="F741" s="625">
        <v>15896791</v>
      </c>
      <c r="G741" s="2926"/>
      <c r="H741" s="99"/>
    </row>
    <row r="742" spans="2:8" s="82" customFormat="1">
      <c r="B742" s="2854"/>
      <c r="C742" s="640"/>
      <c r="D742" s="2314"/>
      <c r="E742" s="2849" t="s">
        <v>16</v>
      </c>
      <c r="F742" s="625">
        <f>F743+F744</f>
        <v>207247028</v>
      </c>
      <c r="G742" s="931"/>
      <c r="H742" s="99"/>
    </row>
    <row r="743" spans="2:8" s="82" customFormat="1" ht="15" customHeight="1">
      <c r="B743" s="2854"/>
      <c r="C743" s="640"/>
      <c r="D743" s="2314"/>
      <c r="E743" s="2850" t="s">
        <v>17</v>
      </c>
      <c r="F743" s="625">
        <v>13395321</v>
      </c>
      <c r="G743" s="931"/>
      <c r="H743" s="99"/>
    </row>
    <row r="744" spans="2:8" s="82" customFormat="1">
      <c r="B744" s="2854"/>
      <c r="C744" s="640"/>
      <c r="D744" s="931"/>
      <c r="E744" s="2850" t="s">
        <v>93</v>
      </c>
      <c r="F744" s="625">
        <v>193851707</v>
      </c>
      <c r="G744" s="931"/>
      <c r="H744" s="99"/>
    </row>
    <row r="745" spans="2:8" s="82" customFormat="1" ht="26.4">
      <c r="B745" s="2854"/>
      <c r="C745" s="640"/>
      <c r="D745" s="931"/>
      <c r="E745" s="2849" t="s">
        <v>49</v>
      </c>
      <c r="F745" s="625">
        <f>F746</f>
        <v>130523</v>
      </c>
      <c r="G745" s="931"/>
      <c r="H745" s="99"/>
    </row>
    <row r="746" spans="2:8" s="82" customFormat="1">
      <c r="B746" s="2854"/>
      <c r="C746" s="2934"/>
      <c r="D746" s="928"/>
      <c r="E746" s="2850" t="s">
        <v>38</v>
      </c>
      <c r="F746" s="625">
        <v>130523</v>
      </c>
      <c r="G746" s="928"/>
      <c r="H746" s="99"/>
    </row>
    <row r="747" spans="2:8" s="82" customFormat="1">
      <c r="B747" s="2854"/>
      <c r="C747" s="639"/>
      <c r="D747" s="928"/>
      <c r="E747" s="2849" t="s">
        <v>19</v>
      </c>
      <c r="F747" s="625">
        <f>F748+F750+F752</f>
        <v>215046324</v>
      </c>
      <c r="G747" s="928"/>
      <c r="H747" s="99"/>
    </row>
    <row r="748" spans="2:8" s="82" customFormat="1">
      <c r="B748" s="2854"/>
      <c r="C748" s="640"/>
      <c r="D748" s="928"/>
      <c r="E748" s="2850" t="s">
        <v>84</v>
      </c>
      <c r="F748" s="625">
        <f>F749</f>
        <v>207957179</v>
      </c>
      <c r="G748" s="928"/>
      <c r="H748" s="99"/>
    </row>
    <row r="749" spans="2:8" s="82" customFormat="1" ht="26.25" customHeight="1">
      <c r="B749" s="2854"/>
      <c r="C749" s="640"/>
      <c r="D749" s="931"/>
      <c r="E749" s="2851" t="s">
        <v>97</v>
      </c>
      <c r="F749" s="625">
        <v>207957179</v>
      </c>
      <c r="G749" s="928"/>
      <c r="H749" s="99"/>
    </row>
    <row r="750" spans="2:8" s="82" customFormat="1" ht="26.4">
      <c r="B750" s="2854"/>
      <c r="C750" s="640"/>
      <c r="D750" s="931"/>
      <c r="E750" s="2850" t="s">
        <v>51</v>
      </c>
      <c r="F750" s="625">
        <f>F751</f>
        <v>5881451</v>
      </c>
      <c r="G750" s="928"/>
      <c r="H750" s="99"/>
    </row>
    <row r="751" spans="2:8" s="82" customFormat="1" ht="26.4">
      <c r="B751" s="2854"/>
      <c r="C751" s="639"/>
      <c r="D751" s="928"/>
      <c r="E751" s="2851" t="s">
        <v>52</v>
      </c>
      <c r="F751" s="625">
        <v>5881451</v>
      </c>
      <c r="G751" s="928"/>
      <c r="H751" s="99"/>
    </row>
    <row r="752" spans="2:8" s="82" customFormat="1" ht="26.4">
      <c r="B752" s="245"/>
      <c r="C752" s="640"/>
      <c r="D752" s="931"/>
      <c r="E752" s="2850" t="s">
        <v>50</v>
      </c>
      <c r="F752" s="625">
        <f>F753</f>
        <v>1207694</v>
      </c>
      <c r="G752" s="928"/>
      <c r="H752" s="99"/>
    </row>
    <row r="753" spans="2:8" s="82" customFormat="1" ht="26.4">
      <c r="B753" s="247"/>
      <c r="C753" s="640"/>
      <c r="D753" s="928"/>
      <c r="E753" s="2851" t="s">
        <v>92</v>
      </c>
      <c r="F753" s="625">
        <v>1207694</v>
      </c>
      <c r="G753" s="928"/>
      <c r="H753" s="99"/>
    </row>
    <row r="754" spans="2:8" s="82" customFormat="1">
      <c r="B754" s="2853"/>
      <c r="C754" s="640"/>
      <c r="D754" s="928"/>
      <c r="E754" s="2848" t="s">
        <v>3</v>
      </c>
      <c r="F754" s="625">
        <f>F755</f>
        <v>1144383</v>
      </c>
      <c r="G754" s="931"/>
      <c r="H754" s="99"/>
    </row>
    <row r="755" spans="2:8" s="82" customFormat="1" ht="18" customHeight="1">
      <c r="B755" s="2854"/>
      <c r="C755" s="640"/>
      <c r="D755" s="928"/>
      <c r="E755" s="2849" t="s">
        <v>20</v>
      </c>
      <c r="F755" s="625">
        <v>1144383</v>
      </c>
      <c r="G755" s="931"/>
      <c r="H755" s="99"/>
    </row>
    <row r="756" spans="2:8" s="82" customFormat="1" ht="15.75" customHeight="1">
      <c r="B756" s="164" t="s">
        <v>88</v>
      </c>
      <c r="C756" s="2934"/>
      <c r="D756" s="928"/>
      <c r="E756" s="302" t="s">
        <v>88</v>
      </c>
      <c r="F756" s="2834"/>
      <c r="G756" s="643"/>
      <c r="H756" s="99"/>
    </row>
    <row r="757" spans="2:8" s="82" customFormat="1">
      <c r="B757" s="400" t="s">
        <v>4</v>
      </c>
      <c r="C757" s="639">
        <f>C758</f>
        <v>83294805</v>
      </c>
      <c r="D757" s="2839">
        <f>D758</f>
        <v>-11105</v>
      </c>
      <c r="E757" s="641" t="s">
        <v>4</v>
      </c>
      <c r="F757" s="2946">
        <f>F758+F759+F764</f>
        <v>510326249</v>
      </c>
      <c r="G757" s="2925">
        <f>G764</f>
        <v>11105</v>
      </c>
      <c r="H757" s="99"/>
    </row>
    <row r="758" spans="2:8" s="82" customFormat="1" ht="26.4">
      <c r="B758" s="401" t="s">
        <v>10</v>
      </c>
      <c r="C758" s="640">
        <f>C759</f>
        <v>83294805</v>
      </c>
      <c r="D758" s="2314">
        <f>D759</f>
        <v>-11105</v>
      </c>
      <c r="E758" s="2979" t="s">
        <v>36</v>
      </c>
      <c r="F758" s="2948">
        <v>9349673</v>
      </c>
      <c r="G758" s="2926"/>
      <c r="H758" s="99"/>
    </row>
    <row r="759" spans="2:8" s="82" customFormat="1" ht="26.4">
      <c r="B759" s="402" t="s">
        <v>11</v>
      </c>
      <c r="C759" s="640">
        <v>83294805</v>
      </c>
      <c r="D759" s="2314">
        <f>D760</f>
        <v>-11105</v>
      </c>
      <c r="E759" s="2979" t="s">
        <v>7</v>
      </c>
      <c r="F759" s="2948">
        <f>F760</f>
        <v>110643</v>
      </c>
      <c r="G759" s="2949"/>
      <c r="H759" s="99"/>
    </row>
    <row r="760" spans="2:8" s="82" customFormat="1">
      <c r="B760" s="400" t="s">
        <v>28</v>
      </c>
      <c r="C760" s="639">
        <f t="shared" ref="C760:D762" si="2">C761</f>
        <v>83294805</v>
      </c>
      <c r="D760" s="2839">
        <f t="shared" si="2"/>
        <v>-11105</v>
      </c>
      <c r="E760" s="2980" t="s">
        <v>8</v>
      </c>
      <c r="F760" s="2948">
        <f>F761</f>
        <v>110643</v>
      </c>
      <c r="G760" s="2926"/>
      <c r="H760" s="99"/>
    </row>
    <row r="761" spans="2:8" s="82" customFormat="1">
      <c r="B761" s="401" t="s">
        <v>2</v>
      </c>
      <c r="C761" s="640">
        <f t="shared" si="2"/>
        <v>83294805</v>
      </c>
      <c r="D761" s="2314">
        <f t="shared" si="2"/>
        <v>-11105</v>
      </c>
      <c r="E761" s="2981" t="s">
        <v>9</v>
      </c>
      <c r="F761" s="2948">
        <f>F762</f>
        <v>110643</v>
      </c>
      <c r="G761" s="2926"/>
      <c r="H761" s="99"/>
    </row>
    <row r="762" spans="2:8" s="82" customFormat="1" ht="26.4">
      <c r="B762" s="2982" t="s">
        <v>16</v>
      </c>
      <c r="C762" s="2937">
        <f t="shared" si="2"/>
        <v>83294805</v>
      </c>
      <c r="D762" s="2983">
        <f t="shared" si="2"/>
        <v>-11105</v>
      </c>
      <c r="E762" s="2984" t="s">
        <v>57</v>
      </c>
      <c r="F762" s="2948">
        <f>F763</f>
        <v>110643</v>
      </c>
      <c r="G762" s="2926"/>
      <c r="H762" s="99"/>
    </row>
    <row r="763" spans="2:8" s="82" customFormat="1" ht="36.75" customHeight="1">
      <c r="B763" s="2985" t="s">
        <v>17</v>
      </c>
      <c r="C763" s="2937">
        <v>83294805</v>
      </c>
      <c r="D763" s="2983">
        <v>-11105</v>
      </c>
      <c r="E763" s="2986" t="s">
        <v>96</v>
      </c>
      <c r="F763" s="2948">
        <v>110643</v>
      </c>
      <c r="G763" s="2926"/>
      <c r="H763" s="99"/>
    </row>
    <row r="764" spans="2:8" s="82" customFormat="1" ht="15" customHeight="1">
      <c r="B764" s="2853"/>
      <c r="C764" s="640"/>
      <c r="D764" s="2925"/>
      <c r="E764" s="2965" t="s">
        <v>10</v>
      </c>
      <c r="F764" s="2948">
        <f>F765</f>
        <v>500865933</v>
      </c>
      <c r="G764" s="2926">
        <f>G765</f>
        <v>11105</v>
      </c>
      <c r="H764" s="99"/>
    </row>
    <row r="765" spans="2:8" s="82" customFormat="1" ht="26.4">
      <c r="B765" s="2854"/>
      <c r="C765" s="640"/>
      <c r="D765" s="2925"/>
      <c r="E765" s="2987" t="s">
        <v>11</v>
      </c>
      <c r="F765" s="2948">
        <v>500865933</v>
      </c>
      <c r="G765" s="2926">
        <v>11105</v>
      </c>
      <c r="H765" s="99"/>
    </row>
    <row r="766" spans="2:8" s="82" customFormat="1">
      <c r="B766" s="2853"/>
      <c r="C766" s="640"/>
      <c r="D766" s="2956"/>
      <c r="E766" s="641" t="s">
        <v>28</v>
      </c>
      <c r="F766" s="2946">
        <f>F767+F784</f>
        <v>510326249</v>
      </c>
      <c r="G766" s="2925">
        <f>G767+G784</f>
        <v>11105</v>
      </c>
      <c r="H766" s="99"/>
    </row>
    <row r="767" spans="2:8" s="82" customFormat="1" ht="15" customHeight="1">
      <c r="B767" s="2849"/>
      <c r="C767" s="640"/>
      <c r="D767" s="2926"/>
      <c r="E767" s="2965" t="s">
        <v>2</v>
      </c>
      <c r="F767" s="2948">
        <f>F768+F775+F777+F772</f>
        <v>509230946</v>
      </c>
      <c r="G767" s="2926">
        <f>G768+G775</f>
        <v>11105</v>
      </c>
      <c r="H767" s="99"/>
    </row>
    <row r="768" spans="2:8" s="82" customFormat="1">
      <c r="B768" s="2850"/>
      <c r="C768" s="640"/>
      <c r="D768" s="2926"/>
      <c r="E768" s="2987" t="s">
        <v>12</v>
      </c>
      <c r="F768" s="2948">
        <f>F769+F771</f>
        <v>53507809</v>
      </c>
      <c r="G768" s="2926">
        <f>G769+G771</f>
        <v>11105</v>
      </c>
      <c r="H768" s="99"/>
    </row>
    <row r="769" spans="2:8" s="82" customFormat="1">
      <c r="B769" s="247"/>
      <c r="C769" s="640"/>
      <c r="D769" s="2926"/>
      <c r="E769" s="2988" t="s">
        <v>37</v>
      </c>
      <c r="F769" s="2948">
        <v>37703301</v>
      </c>
      <c r="G769" s="2926">
        <f>10915+190</f>
        <v>11105</v>
      </c>
      <c r="H769" s="99"/>
    </row>
    <row r="770" spans="2:8" s="82" customFormat="1">
      <c r="B770" s="2853"/>
      <c r="C770" s="640"/>
      <c r="D770" s="2925"/>
      <c r="E770" s="2989" t="s">
        <v>35</v>
      </c>
      <c r="F770" s="2948">
        <v>29936687</v>
      </c>
      <c r="G770" s="2926">
        <f>8832+154</f>
        <v>8986</v>
      </c>
      <c r="H770" s="99"/>
    </row>
    <row r="771" spans="2:8" s="82" customFormat="1" ht="15" customHeight="1">
      <c r="B771" s="2849"/>
      <c r="C771" s="640"/>
      <c r="D771" s="2926"/>
      <c r="E771" s="2988" t="s">
        <v>15</v>
      </c>
      <c r="F771" s="2948">
        <v>15804508</v>
      </c>
      <c r="G771" s="2926"/>
      <c r="H771" s="99"/>
    </row>
    <row r="772" spans="2:8" s="82" customFormat="1">
      <c r="B772" s="2850"/>
      <c r="C772" s="640"/>
      <c r="D772" s="2926"/>
      <c r="E772" s="2980" t="s">
        <v>16</v>
      </c>
      <c r="F772" s="2948">
        <f>F773+F774</f>
        <v>245993589</v>
      </c>
      <c r="G772" s="2926"/>
      <c r="H772" s="99"/>
    </row>
    <row r="773" spans="2:8" s="82" customFormat="1" ht="18" customHeight="1">
      <c r="B773" s="2851"/>
      <c r="C773" s="640"/>
      <c r="D773" s="2926"/>
      <c r="E773" s="2850" t="s">
        <v>17</v>
      </c>
      <c r="F773" s="625">
        <v>10389379</v>
      </c>
      <c r="G773" s="931"/>
      <c r="H773" s="99"/>
    </row>
    <row r="774" spans="2:8" s="82" customFormat="1" ht="15" customHeight="1">
      <c r="B774" s="245"/>
      <c r="C774" s="640"/>
      <c r="D774" s="2926"/>
      <c r="E774" s="2850" t="s">
        <v>93</v>
      </c>
      <c r="F774" s="625">
        <v>235604210</v>
      </c>
      <c r="G774" s="931"/>
      <c r="H774" s="99"/>
    </row>
    <row r="775" spans="2:8" s="82" customFormat="1" ht="32.25" customHeight="1">
      <c r="B775" s="247"/>
      <c r="C775" s="640"/>
      <c r="D775" s="2926"/>
      <c r="E775" s="2849" t="s">
        <v>49</v>
      </c>
      <c r="F775" s="625">
        <f>F776</f>
        <v>130523</v>
      </c>
      <c r="G775" s="931"/>
      <c r="H775" s="99"/>
    </row>
    <row r="776" spans="2:8" s="82" customFormat="1">
      <c r="B776" s="2853"/>
      <c r="C776" s="640"/>
      <c r="D776" s="2926"/>
      <c r="E776" s="2850" t="s">
        <v>38</v>
      </c>
      <c r="F776" s="625">
        <v>130523</v>
      </c>
      <c r="G776" s="928"/>
      <c r="H776" s="99"/>
    </row>
    <row r="777" spans="2:8" s="82" customFormat="1">
      <c r="B777" s="247"/>
      <c r="C777" s="640"/>
      <c r="D777" s="2926"/>
      <c r="E777" s="2849" t="s">
        <v>19</v>
      </c>
      <c r="F777" s="625">
        <f>F778+F780+F782</f>
        <v>209599025</v>
      </c>
      <c r="G777" s="928"/>
      <c r="H777" s="99"/>
    </row>
    <row r="778" spans="2:8" s="82" customFormat="1">
      <c r="B778" s="2853"/>
      <c r="C778" s="640"/>
      <c r="D778" s="2926"/>
      <c r="E778" s="2850" t="s">
        <v>84</v>
      </c>
      <c r="F778" s="625">
        <f>F779</f>
        <v>200688341</v>
      </c>
      <c r="G778" s="928"/>
      <c r="H778" s="99"/>
    </row>
    <row r="779" spans="2:8" s="82" customFormat="1" ht="26.25" customHeight="1">
      <c r="B779" s="247"/>
      <c r="C779" s="640"/>
      <c r="D779" s="928"/>
      <c r="E779" s="2851" t="s">
        <v>97</v>
      </c>
      <c r="F779" s="625">
        <v>200688341</v>
      </c>
      <c r="G779" s="928"/>
      <c r="H779" s="99"/>
    </row>
    <row r="780" spans="2:8" s="82" customFormat="1" ht="26.4">
      <c r="B780" s="2853"/>
      <c r="C780" s="640"/>
      <c r="D780" s="928"/>
      <c r="E780" s="2850" t="s">
        <v>51</v>
      </c>
      <c r="F780" s="625">
        <f>F781</f>
        <v>7702990</v>
      </c>
      <c r="G780" s="928"/>
      <c r="H780" s="99"/>
    </row>
    <row r="781" spans="2:8" s="82" customFormat="1" ht="26.4">
      <c r="B781" s="2849"/>
      <c r="C781" s="640"/>
      <c r="D781" s="928"/>
      <c r="E781" s="2851" t="s">
        <v>52</v>
      </c>
      <c r="F781" s="625">
        <v>7702990</v>
      </c>
      <c r="G781" s="928"/>
      <c r="H781" s="99"/>
    </row>
    <row r="782" spans="2:8" s="82" customFormat="1" ht="26.4">
      <c r="B782" s="2850"/>
      <c r="C782" s="640"/>
      <c r="D782" s="928"/>
      <c r="E782" s="2850" t="s">
        <v>50</v>
      </c>
      <c r="F782" s="625">
        <f>F783</f>
        <v>1207694</v>
      </c>
      <c r="G782" s="928"/>
      <c r="H782" s="99"/>
    </row>
    <row r="783" spans="2:8" s="82" customFormat="1" ht="26.4">
      <c r="B783" s="2851"/>
      <c r="C783" s="640"/>
      <c r="D783" s="928"/>
      <c r="E783" s="2851" t="s">
        <v>92</v>
      </c>
      <c r="F783" s="625">
        <v>1207694</v>
      </c>
      <c r="G783" s="928"/>
      <c r="H783" s="99"/>
    </row>
    <row r="784" spans="2:8" s="82" customFormat="1">
      <c r="B784" s="245"/>
      <c r="C784" s="640"/>
      <c r="D784" s="928"/>
      <c r="E784" s="2848" t="s">
        <v>3</v>
      </c>
      <c r="F784" s="625">
        <f>F785</f>
        <v>1095303</v>
      </c>
      <c r="G784" s="931"/>
      <c r="H784" s="99"/>
    </row>
    <row r="785" spans="2:8" s="82" customFormat="1" ht="18" customHeight="1">
      <c r="B785" s="247"/>
      <c r="C785" s="640"/>
      <c r="D785" s="928"/>
      <c r="E785" s="2849" t="s">
        <v>20</v>
      </c>
      <c r="F785" s="625">
        <v>1095303</v>
      </c>
      <c r="G785" s="931"/>
      <c r="H785" s="99"/>
    </row>
    <row r="786" spans="2:8" s="82" customFormat="1" ht="15.75" customHeight="1">
      <c r="B786" s="164" t="s">
        <v>189</v>
      </c>
      <c r="C786" s="2934"/>
      <c r="D786" s="2941"/>
      <c r="E786" s="302" t="s">
        <v>189</v>
      </c>
      <c r="F786" s="2834"/>
      <c r="G786" s="643"/>
      <c r="H786" s="99"/>
    </row>
    <row r="787" spans="2:8" s="82" customFormat="1">
      <c r="B787" s="400" t="s">
        <v>4</v>
      </c>
      <c r="C787" s="639">
        <f>C788</f>
        <v>39840411</v>
      </c>
      <c r="D787" s="2839">
        <f>D788</f>
        <v>-11105</v>
      </c>
      <c r="E787" s="641" t="s">
        <v>4</v>
      </c>
      <c r="F787" s="2946">
        <f>F788+F789+F794</f>
        <v>510435457</v>
      </c>
      <c r="G787" s="2925">
        <f>G794</f>
        <v>11105</v>
      </c>
      <c r="H787" s="99"/>
    </row>
    <row r="788" spans="2:8" s="82" customFormat="1" ht="26.4">
      <c r="B788" s="401" t="s">
        <v>10</v>
      </c>
      <c r="C788" s="640">
        <f>C789</f>
        <v>39840411</v>
      </c>
      <c r="D788" s="2314">
        <f>D789</f>
        <v>-11105</v>
      </c>
      <c r="E788" s="2979" t="s">
        <v>36</v>
      </c>
      <c r="F788" s="2948">
        <v>9349673</v>
      </c>
      <c r="G788" s="2926"/>
      <c r="H788" s="99"/>
    </row>
    <row r="789" spans="2:8" s="82" customFormat="1" ht="26.4">
      <c r="B789" s="402" t="s">
        <v>11</v>
      </c>
      <c r="C789" s="640">
        <v>39840411</v>
      </c>
      <c r="D789" s="2314">
        <f>D790</f>
        <v>-11105</v>
      </c>
      <c r="E789" s="2990" t="s">
        <v>7</v>
      </c>
      <c r="F789" s="2991">
        <f>F790</f>
        <v>110643</v>
      </c>
      <c r="G789" s="2949"/>
      <c r="H789" s="99"/>
    </row>
    <row r="790" spans="2:8" s="82" customFormat="1">
      <c r="B790" s="400" t="s">
        <v>28</v>
      </c>
      <c r="C790" s="639">
        <f t="shared" ref="C790:D792" si="3">C791</f>
        <v>39840411</v>
      </c>
      <c r="D790" s="2839">
        <f t="shared" si="3"/>
        <v>-11105</v>
      </c>
      <c r="E790" s="2980" t="s">
        <v>8</v>
      </c>
      <c r="F790" s="2948">
        <f>F791</f>
        <v>110643</v>
      </c>
      <c r="G790" s="2926"/>
      <c r="H790" s="99"/>
    </row>
    <row r="791" spans="2:8" s="82" customFormat="1">
      <c r="B791" s="401" t="s">
        <v>2</v>
      </c>
      <c r="C791" s="640">
        <f t="shared" si="3"/>
        <v>39840411</v>
      </c>
      <c r="D791" s="2314">
        <f t="shared" si="3"/>
        <v>-11105</v>
      </c>
      <c r="E791" s="2981" t="s">
        <v>9</v>
      </c>
      <c r="F791" s="2948">
        <f>F792</f>
        <v>110643</v>
      </c>
      <c r="G791" s="2926"/>
      <c r="H791" s="99"/>
    </row>
    <row r="792" spans="2:8" s="82" customFormat="1" ht="26.4">
      <c r="B792" s="2982" t="s">
        <v>16</v>
      </c>
      <c r="C792" s="2937">
        <f t="shared" si="3"/>
        <v>39840411</v>
      </c>
      <c r="D792" s="2983">
        <f t="shared" si="3"/>
        <v>-11105</v>
      </c>
      <c r="E792" s="2984" t="s">
        <v>57</v>
      </c>
      <c r="F792" s="2948">
        <f>F793</f>
        <v>110643</v>
      </c>
      <c r="G792" s="2926"/>
      <c r="H792" s="99"/>
    </row>
    <row r="793" spans="2:8" s="82" customFormat="1" ht="36.75" customHeight="1">
      <c r="B793" s="2985" t="s">
        <v>17</v>
      </c>
      <c r="C793" s="2937">
        <v>39840411</v>
      </c>
      <c r="D793" s="2983">
        <v>-11105</v>
      </c>
      <c r="E793" s="2986" t="s">
        <v>96</v>
      </c>
      <c r="F793" s="2948">
        <v>110643</v>
      </c>
      <c r="G793" s="2926"/>
      <c r="H793" s="99"/>
    </row>
    <row r="794" spans="2:8" s="82" customFormat="1" ht="15.75" customHeight="1">
      <c r="B794" s="2853"/>
      <c r="C794" s="640"/>
      <c r="D794" s="2926"/>
      <c r="E794" s="2965" t="s">
        <v>10</v>
      </c>
      <c r="F794" s="2948">
        <f>F795</f>
        <v>500975141</v>
      </c>
      <c r="G794" s="2926">
        <f>G795</f>
        <v>11105</v>
      </c>
      <c r="H794" s="99"/>
    </row>
    <row r="795" spans="2:8" s="82" customFormat="1" ht="30" customHeight="1">
      <c r="B795" s="2854"/>
      <c r="C795" s="640"/>
      <c r="D795" s="2926"/>
      <c r="E795" s="2987" t="s">
        <v>11</v>
      </c>
      <c r="F795" s="2948">
        <v>500975141</v>
      </c>
      <c r="G795" s="2926">
        <v>11105</v>
      </c>
      <c r="H795" s="99"/>
    </row>
    <row r="796" spans="2:8" s="82" customFormat="1" ht="15" customHeight="1">
      <c r="B796" s="2853"/>
      <c r="C796" s="640"/>
      <c r="D796" s="2925"/>
      <c r="E796" s="641" t="s">
        <v>28</v>
      </c>
      <c r="F796" s="2946">
        <f>F797+F814</f>
        <v>510435457</v>
      </c>
      <c r="G796" s="2925">
        <f>G797+G814</f>
        <v>11105</v>
      </c>
      <c r="H796" s="99"/>
    </row>
    <row r="797" spans="2:8" s="82" customFormat="1" ht="15" customHeight="1">
      <c r="B797" s="2972"/>
      <c r="C797" s="640"/>
      <c r="D797" s="2926"/>
      <c r="E797" s="2965" t="s">
        <v>2</v>
      </c>
      <c r="F797" s="2948">
        <f>F798+F805+F807+F802</f>
        <v>509431996</v>
      </c>
      <c r="G797" s="2926">
        <f>G798+G805</f>
        <v>11105</v>
      </c>
      <c r="H797" s="99"/>
    </row>
    <row r="798" spans="2:8" s="82" customFormat="1" ht="15" customHeight="1">
      <c r="B798" s="2940"/>
      <c r="C798" s="640"/>
      <c r="D798" s="2926"/>
      <c r="E798" s="2987" t="s">
        <v>12</v>
      </c>
      <c r="F798" s="2948">
        <f>F799+F801</f>
        <v>53609247</v>
      </c>
      <c r="G798" s="2926">
        <f>G799+G801</f>
        <v>11105</v>
      </c>
      <c r="H798" s="99"/>
    </row>
    <row r="799" spans="2:8" s="82" customFormat="1">
      <c r="B799" s="247"/>
      <c r="C799" s="640"/>
      <c r="D799" s="2925"/>
      <c r="E799" s="2988" t="s">
        <v>37</v>
      </c>
      <c r="F799" s="2948">
        <v>37818880</v>
      </c>
      <c r="G799" s="2926">
        <f>10915+190</f>
        <v>11105</v>
      </c>
      <c r="H799" s="99"/>
    </row>
    <row r="800" spans="2:8" s="82" customFormat="1" ht="15" customHeight="1">
      <c r="B800" s="2853"/>
      <c r="C800" s="640"/>
      <c r="D800" s="2925"/>
      <c r="E800" s="2989" t="s">
        <v>35</v>
      </c>
      <c r="F800" s="2948">
        <v>30106963</v>
      </c>
      <c r="G800" s="2926">
        <f>8832+154</f>
        <v>8986</v>
      </c>
      <c r="H800" s="99"/>
    </row>
    <row r="801" spans="2:8" s="82" customFormat="1" ht="15" customHeight="1">
      <c r="B801" s="2849"/>
      <c r="C801" s="640"/>
      <c r="D801" s="2925"/>
      <c r="E801" s="2992" t="s">
        <v>15</v>
      </c>
      <c r="F801" s="2948">
        <v>15790367</v>
      </c>
      <c r="G801" s="2926"/>
      <c r="H801" s="99"/>
    </row>
    <row r="802" spans="2:8" s="82" customFormat="1">
      <c r="B802" s="2850"/>
      <c r="C802" s="640"/>
      <c r="D802" s="928"/>
      <c r="E802" s="2849" t="s">
        <v>16</v>
      </c>
      <c r="F802" s="625">
        <f>F803+F804</f>
        <v>253167751</v>
      </c>
      <c r="G802" s="931"/>
      <c r="H802" s="99"/>
    </row>
    <row r="803" spans="2:8" s="82" customFormat="1" ht="15.75" customHeight="1">
      <c r="B803" s="2851"/>
      <c r="C803" s="640"/>
      <c r="D803" s="928"/>
      <c r="E803" s="2850" t="s">
        <v>17</v>
      </c>
      <c r="F803" s="625">
        <v>10389379</v>
      </c>
      <c r="G803" s="931"/>
      <c r="H803" s="99"/>
    </row>
    <row r="804" spans="2:8" s="82" customFormat="1" ht="15" customHeight="1">
      <c r="B804" s="245"/>
      <c r="C804" s="640"/>
      <c r="D804" s="928"/>
      <c r="E804" s="2850" t="s">
        <v>93</v>
      </c>
      <c r="F804" s="625">
        <v>242778372</v>
      </c>
      <c r="G804" s="931"/>
      <c r="H804" s="99"/>
    </row>
    <row r="805" spans="2:8" s="82" customFormat="1" ht="26.25" customHeight="1">
      <c r="B805" s="247"/>
      <c r="C805" s="640"/>
      <c r="D805" s="928"/>
      <c r="E805" s="2849" t="s">
        <v>49</v>
      </c>
      <c r="F805" s="625">
        <f>F806</f>
        <v>130523</v>
      </c>
      <c r="G805" s="931"/>
      <c r="H805" s="99"/>
    </row>
    <row r="806" spans="2:8" s="82" customFormat="1">
      <c r="B806" s="2993"/>
      <c r="C806" s="625"/>
      <c r="D806" s="928"/>
      <c r="E806" s="2850" t="s">
        <v>38</v>
      </c>
      <c r="F806" s="625">
        <v>130523</v>
      </c>
      <c r="G806" s="928"/>
      <c r="H806" s="99"/>
    </row>
    <row r="807" spans="2:8" s="82" customFormat="1">
      <c r="B807" s="2993"/>
      <c r="C807" s="625"/>
      <c r="D807" s="928"/>
      <c r="E807" s="2849" t="s">
        <v>19</v>
      </c>
      <c r="F807" s="625">
        <f>F808+F810+F812</f>
        <v>202524475</v>
      </c>
      <c r="G807" s="928"/>
      <c r="H807" s="99"/>
    </row>
    <row r="808" spans="2:8" s="82" customFormat="1">
      <c r="B808" s="2856"/>
      <c r="C808" s="625"/>
      <c r="D808" s="928"/>
      <c r="E808" s="2850" t="s">
        <v>84</v>
      </c>
      <c r="F808" s="625">
        <f>F809</f>
        <v>193613791</v>
      </c>
      <c r="G808" s="928"/>
      <c r="H808" s="99"/>
    </row>
    <row r="809" spans="2:8" s="82" customFormat="1" ht="29.25" customHeight="1">
      <c r="B809" s="2856"/>
      <c r="C809" s="625"/>
      <c r="D809" s="928"/>
      <c r="E809" s="2851" t="s">
        <v>97</v>
      </c>
      <c r="F809" s="625">
        <v>193613791</v>
      </c>
      <c r="G809" s="928"/>
      <c r="H809" s="99"/>
    </row>
    <row r="810" spans="2:8" s="82" customFormat="1" ht="26.4">
      <c r="B810" s="2856"/>
      <c r="C810" s="625"/>
      <c r="D810" s="928"/>
      <c r="E810" s="2850" t="s">
        <v>51</v>
      </c>
      <c r="F810" s="625">
        <f>F811</f>
        <v>7702990</v>
      </c>
      <c r="G810" s="928"/>
      <c r="H810" s="99"/>
    </row>
    <row r="811" spans="2:8" s="82" customFormat="1" ht="26.4">
      <c r="B811" s="2856"/>
      <c r="C811" s="625"/>
      <c r="D811" s="928"/>
      <c r="E811" s="2851" t="s">
        <v>52</v>
      </c>
      <c r="F811" s="625">
        <v>7702990</v>
      </c>
      <c r="G811" s="928"/>
      <c r="H811" s="99"/>
    </row>
    <row r="812" spans="2:8" s="82" customFormat="1" ht="26.4">
      <c r="B812" s="2856"/>
      <c r="C812" s="625"/>
      <c r="D812" s="928"/>
      <c r="E812" s="2850" t="s">
        <v>50</v>
      </c>
      <c r="F812" s="625">
        <f>F813</f>
        <v>1207694</v>
      </c>
      <c r="G812" s="928"/>
      <c r="H812" s="99"/>
    </row>
    <row r="813" spans="2:8" s="82" customFormat="1" ht="26.4">
      <c r="B813" s="2856"/>
      <c r="C813" s="625"/>
      <c r="D813" s="928"/>
      <c r="E813" s="2851" t="s">
        <v>92</v>
      </c>
      <c r="F813" s="625">
        <v>1207694</v>
      </c>
      <c r="G813" s="928"/>
      <c r="H813" s="99"/>
    </row>
    <row r="814" spans="2:8" s="82" customFormat="1">
      <c r="B814" s="2930"/>
      <c r="C814" s="625"/>
      <c r="D814" s="928"/>
      <c r="E814" s="2848" t="s">
        <v>3</v>
      </c>
      <c r="F814" s="625">
        <f>F815</f>
        <v>1003461</v>
      </c>
      <c r="G814" s="931"/>
      <c r="H814" s="99"/>
    </row>
    <row r="815" spans="2:8" s="82" customFormat="1" ht="18" customHeight="1" thickBot="1">
      <c r="B815" s="2701"/>
      <c r="C815" s="130"/>
      <c r="D815" s="2702"/>
      <c r="E815" s="2857" t="s">
        <v>20</v>
      </c>
      <c r="F815" s="130">
        <v>1003461</v>
      </c>
      <c r="G815" s="2905"/>
      <c r="H815" s="99"/>
    </row>
    <row r="816" spans="2:8" s="82" customFormat="1" ht="48" customHeight="1" thickBot="1">
      <c r="B816" s="3826" t="s">
        <v>951</v>
      </c>
      <c r="C816" s="3827"/>
      <c r="D816" s="3827"/>
      <c r="E816" s="3827"/>
      <c r="F816" s="3827"/>
      <c r="G816" s="3828"/>
      <c r="H816" s="99"/>
    </row>
    <row r="817" spans="1:13" s="98" customFormat="1" ht="14.25" customHeight="1">
      <c r="H817" s="99"/>
    </row>
    <row r="818" spans="1:13" s="121" customFormat="1">
      <c r="A818" s="120"/>
      <c r="B818" s="128" t="s">
        <v>187</v>
      </c>
      <c r="C818" s="2994"/>
      <c r="D818" s="2994"/>
      <c r="E818" s="292"/>
      <c r="F818" s="2994"/>
      <c r="G818" s="2994"/>
      <c r="H818" s="99"/>
    </row>
    <row r="819" spans="1:13" s="121" customFormat="1" ht="13.8" thickBot="1">
      <c r="A819" s="120"/>
      <c r="B819" s="2319"/>
      <c r="C819" s="409"/>
      <c r="D819" s="409"/>
      <c r="F819" s="166"/>
      <c r="G819" s="166"/>
      <c r="H819" s="99"/>
    </row>
    <row r="820" spans="1:13" s="121" customFormat="1" ht="15" customHeight="1">
      <c r="A820" s="1967">
        <f>A694+1</f>
        <v>130</v>
      </c>
      <c r="B820" s="3829" t="s">
        <v>948</v>
      </c>
      <c r="C820" s="3830"/>
      <c r="D820" s="2996"/>
      <c r="E820" s="2997" t="s">
        <v>39</v>
      </c>
      <c r="F820" s="2998"/>
      <c r="G820" s="2999"/>
      <c r="H820" s="99" t="s">
        <v>33</v>
      </c>
      <c r="I820" s="128"/>
    </row>
    <row r="821" spans="1:13" s="121" customFormat="1">
      <c r="A821" s="120"/>
      <c r="B821" s="413" t="s">
        <v>22</v>
      </c>
      <c r="C821" s="642"/>
      <c r="D821" s="643"/>
      <c r="E821" s="3000" t="s">
        <v>22</v>
      </c>
      <c r="F821" s="3001"/>
      <c r="G821" s="103"/>
      <c r="H821" s="99"/>
    </row>
    <row r="822" spans="1:13" s="121" customFormat="1" ht="47.25" customHeight="1">
      <c r="A822" s="120"/>
      <c r="B822" s="3002" t="s">
        <v>952</v>
      </c>
      <c r="C822" s="2771"/>
      <c r="D822" s="2700"/>
      <c r="E822" s="3003" t="s">
        <v>953</v>
      </c>
      <c r="F822" s="3004"/>
      <c r="G822" s="2772"/>
      <c r="H822" s="99"/>
    </row>
    <row r="823" spans="1:13" s="121" customFormat="1">
      <c r="A823" s="120"/>
      <c r="B823" s="400" t="s">
        <v>954</v>
      </c>
      <c r="C823" s="3005">
        <f t="shared" ref="C823:D826" si="4">C824</f>
        <v>213114917</v>
      </c>
      <c r="D823" s="3006">
        <f t="shared" si="4"/>
        <v>-531922</v>
      </c>
      <c r="E823" s="3007" t="s">
        <v>4</v>
      </c>
      <c r="F823" s="3008">
        <f>F824</f>
        <v>22042221</v>
      </c>
      <c r="G823" s="3009">
        <f>G824</f>
        <v>531922</v>
      </c>
      <c r="H823" s="99"/>
      <c r="K823" s="3010"/>
      <c r="L823" s="253"/>
      <c r="M823" s="3010"/>
    </row>
    <row r="824" spans="1:13" s="121" customFormat="1">
      <c r="A824" s="120"/>
      <c r="B824" s="401" t="s">
        <v>10</v>
      </c>
      <c r="C824" s="3011">
        <f t="shared" si="4"/>
        <v>213114917</v>
      </c>
      <c r="D824" s="643">
        <f t="shared" si="4"/>
        <v>-531922</v>
      </c>
      <c r="E824" s="245" t="s">
        <v>10</v>
      </c>
      <c r="F824" s="3012">
        <v>22042221</v>
      </c>
      <c r="G824" s="3013">
        <f>G825</f>
        <v>531922</v>
      </c>
      <c r="H824" s="99"/>
      <c r="K824" s="3010"/>
      <c r="L824" s="253"/>
      <c r="M824" s="253"/>
    </row>
    <row r="825" spans="1:13" s="121" customFormat="1" ht="26.4">
      <c r="A825" s="120"/>
      <c r="B825" s="402" t="s">
        <v>11</v>
      </c>
      <c r="C825" s="3011">
        <f t="shared" si="4"/>
        <v>213114917</v>
      </c>
      <c r="D825" s="643">
        <v>-531922</v>
      </c>
      <c r="E825" s="247" t="s">
        <v>11</v>
      </c>
      <c r="F825" s="3012">
        <v>22042221</v>
      </c>
      <c r="G825" s="3013">
        <v>531922</v>
      </c>
      <c r="H825" s="99"/>
      <c r="K825" s="3010"/>
      <c r="L825" s="253"/>
      <c r="M825" s="253"/>
    </row>
    <row r="826" spans="1:13" s="121" customFormat="1">
      <c r="A826" s="120"/>
      <c r="B826" s="400" t="s">
        <v>1</v>
      </c>
      <c r="C826" s="3005">
        <f t="shared" si="4"/>
        <v>213114917</v>
      </c>
      <c r="D826" s="2367">
        <f t="shared" si="4"/>
        <v>-531922</v>
      </c>
      <c r="E826" s="400" t="s">
        <v>1</v>
      </c>
      <c r="F826" s="3014">
        <v>22042221</v>
      </c>
      <c r="G826" s="3015">
        <f>G827</f>
        <v>531922</v>
      </c>
      <c r="H826" s="99"/>
      <c r="K826" s="3010"/>
      <c r="L826" s="253"/>
      <c r="M826" s="253"/>
    </row>
    <row r="827" spans="1:13" s="121" customFormat="1" ht="14.25" customHeight="1">
      <c r="A827" s="120"/>
      <c r="B827" s="401" t="s">
        <v>2</v>
      </c>
      <c r="C827" s="3011">
        <f>C832+C828</f>
        <v>213114917</v>
      </c>
      <c r="D827" s="643">
        <f>D833+D837+D828</f>
        <v>-531922</v>
      </c>
      <c r="E827" s="3016" t="s">
        <v>2</v>
      </c>
      <c r="F827" s="3012">
        <v>22042221</v>
      </c>
      <c r="G827" s="3013">
        <f>G828</f>
        <v>531922</v>
      </c>
      <c r="H827" s="99"/>
      <c r="K827" s="3010"/>
      <c r="L827" s="253"/>
      <c r="M827" s="253"/>
    </row>
    <row r="828" spans="1:13" s="121" customFormat="1">
      <c r="A828" s="120"/>
      <c r="B828" s="405" t="s">
        <v>16</v>
      </c>
      <c r="C828" s="3011">
        <f>C829</f>
        <v>213114917</v>
      </c>
      <c r="D828" s="643">
        <f>D829</f>
        <v>-531922</v>
      </c>
      <c r="E828" s="247" t="s">
        <v>12</v>
      </c>
      <c r="F828" s="3012">
        <v>3378973</v>
      </c>
      <c r="G828" s="3013">
        <f>G831</f>
        <v>531922</v>
      </c>
      <c r="H828" s="99"/>
      <c r="K828" s="3010"/>
      <c r="L828" s="253"/>
      <c r="M828" s="253"/>
    </row>
    <row r="829" spans="1:13" s="121" customFormat="1" ht="15" customHeight="1">
      <c r="A829" s="120"/>
      <c r="B829" s="406" t="s">
        <v>17</v>
      </c>
      <c r="C829" s="3017">
        <v>213114917</v>
      </c>
      <c r="D829" s="3018">
        <v>-531922</v>
      </c>
      <c r="E829" s="2853" t="s">
        <v>13</v>
      </c>
      <c r="F829" s="3012">
        <v>2312202</v>
      </c>
      <c r="G829" s="3013"/>
      <c r="H829" s="99"/>
      <c r="K829" s="3010"/>
      <c r="L829" s="253"/>
      <c r="M829" s="253"/>
    </row>
    <row r="830" spans="1:13" s="121" customFormat="1" ht="14.25" customHeight="1">
      <c r="A830" s="120"/>
      <c r="B830" s="411"/>
      <c r="C830" s="3019"/>
      <c r="D830" s="3020"/>
      <c r="E830" s="2853" t="s">
        <v>14</v>
      </c>
      <c r="F830" s="3012">
        <v>1843175</v>
      </c>
      <c r="G830" s="3013"/>
      <c r="H830" s="99"/>
      <c r="K830" s="3010"/>
      <c r="L830" s="253"/>
      <c r="M830" s="253"/>
    </row>
    <row r="831" spans="1:13" s="121" customFormat="1">
      <c r="A831" s="120"/>
      <c r="B831" s="3021"/>
      <c r="C831" s="3022"/>
      <c r="D831" s="3023"/>
      <c r="E831" s="2853" t="s">
        <v>15</v>
      </c>
      <c r="F831" s="3012">
        <v>1066771</v>
      </c>
      <c r="G831" s="3013">
        <v>531922</v>
      </c>
      <c r="H831" s="99"/>
      <c r="K831" s="3010"/>
      <c r="L831" s="253"/>
      <c r="M831" s="253"/>
    </row>
    <row r="832" spans="1:13" s="121" customFormat="1">
      <c r="A832" s="120"/>
      <c r="B832" s="3024"/>
      <c r="C832" s="3022"/>
      <c r="D832" s="3023"/>
      <c r="E832" s="2849" t="s">
        <v>16</v>
      </c>
      <c r="F832" s="3012">
        <v>14097012</v>
      </c>
      <c r="G832" s="3013"/>
      <c r="H832" s="99"/>
      <c r="K832" s="3010"/>
      <c r="L832" s="253"/>
      <c r="M832" s="253"/>
    </row>
    <row r="833" spans="1:13" s="121" customFormat="1">
      <c r="A833" s="120"/>
      <c r="B833" s="375"/>
      <c r="C833" s="3011"/>
      <c r="D833" s="2367"/>
      <c r="E833" s="2850" t="s">
        <v>17</v>
      </c>
      <c r="F833" s="3012">
        <v>13313439</v>
      </c>
      <c r="G833" s="3013"/>
      <c r="H833" s="99"/>
      <c r="K833" s="3010"/>
      <c r="L833" s="253"/>
      <c r="M833" s="253"/>
    </row>
    <row r="834" spans="1:13" s="121" customFormat="1">
      <c r="A834" s="120"/>
      <c r="B834" s="376"/>
      <c r="C834" s="3011"/>
      <c r="D834" s="2367"/>
      <c r="E834" s="2850" t="s">
        <v>93</v>
      </c>
      <c r="F834" s="3025">
        <v>783573</v>
      </c>
      <c r="G834" s="3013"/>
      <c r="H834" s="99"/>
      <c r="K834" s="3010"/>
      <c r="L834" s="253"/>
      <c r="M834" s="253"/>
    </row>
    <row r="835" spans="1:13" s="121" customFormat="1">
      <c r="A835" s="120"/>
      <c r="B835" s="376"/>
      <c r="C835" s="3011"/>
      <c r="D835" s="2367"/>
      <c r="E835" s="2849" t="s">
        <v>19</v>
      </c>
      <c r="F835" s="3025">
        <v>4566236</v>
      </c>
      <c r="G835" s="3013"/>
      <c r="H835" s="99"/>
      <c r="K835" s="3010"/>
      <c r="L835" s="253"/>
      <c r="M835" s="253"/>
    </row>
    <row r="836" spans="1:13" s="121" customFormat="1">
      <c r="A836" s="120"/>
      <c r="B836" s="376"/>
      <c r="C836" s="3011"/>
      <c r="D836" s="2367"/>
      <c r="E836" s="2850" t="s">
        <v>84</v>
      </c>
      <c r="F836" s="3025">
        <v>469344</v>
      </c>
      <c r="G836" s="3013"/>
      <c r="H836" s="99"/>
      <c r="K836" s="3010"/>
      <c r="L836" s="253"/>
      <c r="M836" s="253"/>
    </row>
    <row r="837" spans="1:13" s="121" customFormat="1" ht="36.75" customHeight="1">
      <c r="A837" s="120"/>
      <c r="B837" s="375"/>
      <c r="C837" s="3011"/>
      <c r="D837" s="2367"/>
      <c r="E837" s="2851" t="s">
        <v>97</v>
      </c>
      <c r="F837" s="3026">
        <v>469344</v>
      </c>
      <c r="G837" s="3013"/>
      <c r="H837" s="99"/>
      <c r="K837" s="3010"/>
      <c r="L837" s="253"/>
      <c r="M837" s="253"/>
    </row>
    <row r="838" spans="1:13" s="121" customFormat="1" ht="26.4">
      <c r="A838" s="120"/>
      <c r="B838" s="376"/>
      <c r="C838" s="3011"/>
      <c r="D838" s="2367"/>
      <c r="E838" s="2850" t="s">
        <v>51</v>
      </c>
      <c r="F838" s="3027">
        <v>4096892</v>
      </c>
      <c r="G838" s="3013"/>
      <c r="H838" s="99"/>
      <c r="K838" s="3010"/>
      <c r="L838" s="253"/>
      <c r="M838" s="253"/>
    </row>
    <row r="839" spans="1:13" s="121" customFormat="1" ht="66.75" customHeight="1">
      <c r="A839" s="120"/>
      <c r="B839" s="376"/>
      <c r="C839" s="3011"/>
      <c r="D839" s="643"/>
      <c r="E839" s="3028" t="s">
        <v>67</v>
      </c>
      <c r="F839" s="3027">
        <v>4046429</v>
      </c>
      <c r="G839" s="103"/>
      <c r="H839" s="99"/>
      <c r="K839" s="3010"/>
      <c r="L839" s="253"/>
      <c r="M839" s="253"/>
    </row>
    <row r="840" spans="1:13" s="121" customFormat="1" ht="55.5" customHeight="1">
      <c r="A840" s="120"/>
      <c r="B840" s="3024"/>
      <c r="C840" s="3029"/>
      <c r="D840" s="3030"/>
      <c r="E840" s="3031" t="s">
        <v>191</v>
      </c>
      <c r="F840" s="3026">
        <v>50463</v>
      </c>
      <c r="G840" s="103"/>
      <c r="H840" s="99"/>
      <c r="K840" s="3010"/>
      <c r="L840" s="253"/>
      <c r="M840" s="253"/>
    </row>
    <row r="841" spans="1:13" s="121" customFormat="1">
      <c r="A841" s="120"/>
      <c r="B841" s="3024" t="s">
        <v>955</v>
      </c>
      <c r="C841" s="3032"/>
      <c r="D841" s="3033"/>
      <c r="E841" s="3034" t="s">
        <v>955</v>
      </c>
      <c r="F841" s="3035"/>
      <c r="G841" s="3036"/>
      <c r="H841" s="99"/>
      <c r="K841" s="253"/>
      <c r="L841" s="253"/>
      <c r="M841" s="253"/>
    </row>
    <row r="842" spans="1:13" s="121" customFormat="1" ht="36" customHeight="1">
      <c r="A842" s="120"/>
      <c r="B842" s="3037" t="s">
        <v>120</v>
      </c>
      <c r="C842" s="3038"/>
      <c r="D842" s="2956"/>
      <c r="E842" s="3039" t="s">
        <v>133</v>
      </c>
      <c r="F842" s="3040"/>
      <c r="G842" s="3041"/>
      <c r="H842" s="99"/>
    </row>
    <row r="843" spans="1:13" s="121" customFormat="1">
      <c r="A843" s="120"/>
      <c r="B843" s="3042" t="s">
        <v>87</v>
      </c>
      <c r="C843" s="3043"/>
      <c r="D843" s="3044"/>
      <c r="E843" s="2100" t="s">
        <v>87</v>
      </c>
      <c r="F843" s="3045"/>
      <c r="G843" s="414"/>
      <c r="H843" s="99"/>
    </row>
    <row r="844" spans="1:13" s="121" customFormat="1">
      <c r="A844" s="120"/>
      <c r="B844" s="3046" t="s">
        <v>954</v>
      </c>
      <c r="C844" s="3005">
        <f t="shared" ref="C844:D847" si="5">C845</f>
        <v>213114917</v>
      </c>
      <c r="D844" s="2367">
        <f t="shared" si="5"/>
        <v>-531922</v>
      </c>
      <c r="E844" s="3007" t="s">
        <v>4</v>
      </c>
      <c r="F844" s="3008">
        <f>F845</f>
        <v>22042221</v>
      </c>
      <c r="G844" s="3009">
        <f>G845</f>
        <v>531922</v>
      </c>
      <c r="H844" s="99"/>
    </row>
    <row r="845" spans="1:13" s="121" customFormat="1" ht="14.25" customHeight="1">
      <c r="A845" s="120"/>
      <c r="B845" s="3047" t="s">
        <v>10</v>
      </c>
      <c r="C845" s="3011">
        <f t="shared" si="5"/>
        <v>213114917</v>
      </c>
      <c r="D845" s="643">
        <f t="shared" si="5"/>
        <v>-531922</v>
      </c>
      <c r="E845" s="245" t="s">
        <v>10</v>
      </c>
      <c r="F845" s="3012">
        <v>22042221</v>
      </c>
      <c r="G845" s="3013">
        <f>G846</f>
        <v>531922</v>
      </c>
      <c r="H845" s="99"/>
    </row>
    <row r="846" spans="1:13" s="121" customFormat="1" ht="26.4">
      <c r="A846" s="120"/>
      <c r="B846" s="3048" t="s">
        <v>11</v>
      </c>
      <c r="C846" s="3011">
        <f t="shared" si="5"/>
        <v>213114917</v>
      </c>
      <c r="D846" s="643">
        <v>-531922</v>
      </c>
      <c r="E846" s="247" t="s">
        <v>11</v>
      </c>
      <c r="F846" s="3012">
        <v>22042221</v>
      </c>
      <c r="G846" s="3013">
        <v>531922</v>
      </c>
      <c r="H846" s="99"/>
      <c r="J846" s="3049"/>
    </row>
    <row r="847" spans="1:13" s="121" customFormat="1">
      <c r="A847" s="120"/>
      <c r="B847" s="3046" t="s">
        <v>1</v>
      </c>
      <c r="C847" s="3005">
        <f t="shared" si="5"/>
        <v>213114917</v>
      </c>
      <c r="D847" s="2367">
        <f t="shared" si="5"/>
        <v>-531922</v>
      </c>
      <c r="E847" s="400" t="s">
        <v>1</v>
      </c>
      <c r="F847" s="3014">
        <v>22042221</v>
      </c>
      <c r="G847" s="3015">
        <f>G848</f>
        <v>531922</v>
      </c>
      <c r="H847" s="99"/>
      <c r="J847" s="3050"/>
    </row>
    <row r="848" spans="1:13" s="121" customFormat="1">
      <c r="A848" s="120"/>
      <c r="B848" s="3051" t="s">
        <v>2</v>
      </c>
      <c r="C848" s="3011">
        <f>C853+C849</f>
        <v>213114917</v>
      </c>
      <c r="D848" s="3018">
        <f>D849</f>
        <v>-531922</v>
      </c>
      <c r="E848" s="3016" t="s">
        <v>2</v>
      </c>
      <c r="F848" s="3012">
        <v>22042221</v>
      </c>
      <c r="G848" s="3013">
        <f>G849</f>
        <v>531922</v>
      </c>
      <c r="H848" s="99"/>
      <c r="J848" s="3050"/>
    </row>
    <row r="849" spans="1:10" s="121" customFormat="1">
      <c r="A849" s="120"/>
      <c r="B849" s="3052" t="s">
        <v>16</v>
      </c>
      <c r="C849" s="3011">
        <f>C850</f>
        <v>213114917</v>
      </c>
      <c r="D849" s="643">
        <f>D861+D850</f>
        <v>-531922</v>
      </c>
      <c r="E849" s="247" t="s">
        <v>12</v>
      </c>
      <c r="F849" s="3012">
        <v>3378973</v>
      </c>
      <c r="G849" s="3013">
        <f>G852</f>
        <v>531922</v>
      </c>
      <c r="H849" s="99"/>
      <c r="J849" s="3050"/>
    </row>
    <row r="850" spans="1:10" s="121" customFormat="1">
      <c r="A850" s="120"/>
      <c r="B850" s="3053" t="s">
        <v>17</v>
      </c>
      <c r="C850" s="3011">
        <v>213114917</v>
      </c>
      <c r="D850" s="3018">
        <v>-531922</v>
      </c>
      <c r="E850" s="2853" t="s">
        <v>13</v>
      </c>
      <c r="F850" s="3012">
        <v>2312202</v>
      </c>
      <c r="G850" s="3013"/>
      <c r="H850" s="99"/>
      <c r="J850" s="3050"/>
    </row>
    <row r="851" spans="1:10" s="121" customFormat="1">
      <c r="A851" s="120"/>
      <c r="B851" s="316"/>
      <c r="C851" s="3054"/>
      <c r="D851" s="3055"/>
      <c r="E851" s="2853" t="s">
        <v>14</v>
      </c>
      <c r="F851" s="3012">
        <v>1843175</v>
      </c>
      <c r="G851" s="3013"/>
      <c r="H851" s="99"/>
      <c r="J851" s="3050"/>
    </row>
    <row r="852" spans="1:10" s="121" customFormat="1">
      <c r="A852" s="120"/>
      <c r="B852" s="3056"/>
      <c r="C852" s="644"/>
      <c r="D852" s="645"/>
      <c r="E852" s="2853" t="s">
        <v>15</v>
      </c>
      <c r="F852" s="3012">
        <v>1066771</v>
      </c>
      <c r="G852" s="3013">
        <v>531922</v>
      </c>
      <c r="H852" s="99"/>
      <c r="J852" s="3050"/>
    </row>
    <row r="853" spans="1:10" s="121" customFormat="1">
      <c r="A853" s="120"/>
      <c r="B853" s="3056"/>
      <c r="C853" s="644"/>
      <c r="D853" s="645"/>
      <c r="E853" s="2849" t="s">
        <v>16</v>
      </c>
      <c r="F853" s="3012">
        <v>14097012</v>
      </c>
      <c r="G853" s="3013"/>
      <c r="H853" s="99"/>
      <c r="J853" s="3050"/>
    </row>
    <row r="854" spans="1:10" s="121" customFormat="1">
      <c r="A854" s="120"/>
      <c r="B854" s="3057"/>
      <c r="C854" s="646"/>
      <c r="D854" s="3058"/>
      <c r="E854" s="2850" t="s">
        <v>17</v>
      </c>
      <c r="F854" s="3012">
        <v>13313439</v>
      </c>
      <c r="G854" s="3013"/>
      <c r="H854" s="99"/>
      <c r="J854" s="3050"/>
    </row>
    <row r="855" spans="1:10" s="121" customFormat="1">
      <c r="A855" s="120"/>
      <c r="B855" s="3059"/>
      <c r="C855" s="646"/>
      <c r="D855" s="3058"/>
      <c r="E855" s="2850" t="s">
        <v>93</v>
      </c>
      <c r="F855" s="3025">
        <v>783573</v>
      </c>
      <c r="G855" s="3013"/>
      <c r="H855" s="99"/>
      <c r="J855" s="3050"/>
    </row>
    <row r="856" spans="1:10" s="121" customFormat="1" ht="13.5" customHeight="1">
      <c r="A856" s="120"/>
      <c r="B856" s="3059"/>
      <c r="C856" s="646"/>
      <c r="D856" s="3058"/>
      <c r="E856" s="2849" t="s">
        <v>19</v>
      </c>
      <c r="F856" s="3025">
        <v>4566236</v>
      </c>
      <c r="G856" s="3013"/>
      <c r="H856" s="99"/>
      <c r="J856" s="3050"/>
    </row>
    <row r="857" spans="1:10" s="121" customFormat="1">
      <c r="A857" s="120"/>
      <c r="B857" s="3059"/>
      <c r="C857" s="646"/>
      <c r="D857" s="3058"/>
      <c r="E857" s="2850" t="s">
        <v>84</v>
      </c>
      <c r="F857" s="3025">
        <v>469344</v>
      </c>
      <c r="G857" s="3013"/>
      <c r="H857" s="99"/>
      <c r="J857" s="3050"/>
    </row>
    <row r="858" spans="1:10" s="121" customFormat="1" ht="28.5" customHeight="1">
      <c r="A858" s="120"/>
      <c r="B858" s="3057"/>
      <c r="C858" s="646"/>
      <c r="D858" s="3058"/>
      <c r="E858" s="2851" t="s">
        <v>97</v>
      </c>
      <c r="F858" s="3012">
        <v>469344</v>
      </c>
      <c r="G858" s="3013"/>
      <c r="H858" s="99"/>
      <c r="J858" s="3050"/>
    </row>
    <row r="859" spans="1:10" s="121" customFormat="1" ht="26.4">
      <c r="A859" s="120"/>
      <c r="B859" s="3059"/>
      <c r="C859" s="646"/>
      <c r="D859" s="3058"/>
      <c r="E859" s="2850" t="s">
        <v>51</v>
      </c>
      <c r="F859" s="3025">
        <v>4096892</v>
      </c>
      <c r="G859" s="3013"/>
      <c r="H859" s="99"/>
      <c r="J859" s="3050"/>
    </row>
    <row r="860" spans="1:10" s="121" customFormat="1" ht="47.25" customHeight="1">
      <c r="A860" s="120"/>
      <c r="B860" s="3059"/>
      <c r="C860" s="646"/>
      <c r="D860" s="3060"/>
      <c r="E860" s="3028" t="s">
        <v>67</v>
      </c>
      <c r="F860" s="3025">
        <v>4046429</v>
      </c>
      <c r="G860" s="103"/>
      <c r="H860" s="99"/>
      <c r="J860" s="3050"/>
    </row>
    <row r="861" spans="1:10" s="121" customFormat="1" ht="39.75" customHeight="1" thickBot="1">
      <c r="A861" s="120"/>
      <c r="B861" s="3056"/>
      <c r="C861" s="644"/>
      <c r="D861" s="645"/>
      <c r="E861" s="3031" t="s">
        <v>191</v>
      </c>
      <c r="F861" s="3012">
        <v>50463</v>
      </c>
      <c r="G861" s="103"/>
      <c r="H861" s="99"/>
      <c r="J861" s="3050"/>
    </row>
    <row r="862" spans="1:10" s="121" customFormat="1" ht="69" customHeight="1" thickBot="1">
      <c r="A862" s="120"/>
      <c r="B862" s="3733" t="s">
        <v>956</v>
      </c>
      <c r="C862" s="3734"/>
      <c r="D862" s="3734"/>
      <c r="E862" s="3734"/>
      <c r="F862" s="3734"/>
      <c r="G862" s="3735"/>
      <c r="H862" s="99"/>
    </row>
    <row r="863" spans="1:10" s="121" customFormat="1">
      <c r="A863" s="120"/>
      <c r="B863" s="3061"/>
      <c r="C863" s="3061"/>
      <c r="D863" s="3061"/>
      <c r="E863" s="3061"/>
      <c r="F863" s="3061"/>
      <c r="G863" s="3061"/>
      <c r="H863" s="99"/>
    </row>
    <row r="864" spans="1:10" s="121" customFormat="1" ht="13.2" customHeight="1">
      <c r="A864" s="120"/>
      <c r="B864" s="128" t="s">
        <v>190</v>
      </c>
      <c r="C864" s="3062"/>
      <c r="D864" s="3062"/>
      <c r="E864" s="292"/>
      <c r="F864" s="2994"/>
      <c r="G864" s="2994"/>
      <c r="H864" s="99"/>
    </row>
    <row r="865" spans="1:13" s="121" customFormat="1" ht="13.8" thickBot="1">
      <c r="A865" s="120"/>
      <c r="B865" s="3063"/>
      <c r="C865" s="3063"/>
      <c r="D865" s="3063"/>
      <c r="E865" s="3064"/>
      <c r="F865" s="3065"/>
      <c r="G865" s="3065"/>
      <c r="H865" s="99"/>
    </row>
    <row r="866" spans="1:13" s="121" customFormat="1" ht="19.5" customHeight="1">
      <c r="A866" s="2995">
        <f>A820</f>
        <v>130</v>
      </c>
      <c r="B866" s="3831" t="s">
        <v>948</v>
      </c>
      <c r="C866" s="3832"/>
      <c r="D866" s="2996"/>
      <c r="E866" s="3066" t="s">
        <v>39</v>
      </c>
      <c r="F866" s="3067"/>
      <c r="G866" s="2703"/>
      <c r="H866" s="99" t="s">
        <v>33</v>
      </c>
    </row>
    <row r="867" spans="1:13" s="121" customFormat="1">
      <c r="A867" s="120"/>
      <c r="B867" s="3024" t="s">
        <v>957</v>
      </c>
      <c r="C867" s="3032"/>
      <c r="D867" s="3033"/>
      <c r="E867" s="3024" t="s">
        <v>957</v>
      </c>
      <c r="F867" s="3068"/>
      <c r="G867" s="3069"/>
      <c r="H867" s="99"/>
      <c r="K867" s="253"/>
      <c r="L867" s="253"/>
      <c r="M867" s="253"/>
    </row>
    <row r="868" spans="1:13" s="121" customFormat="1" ht="27.75" customHeight="1">
      <c r="A868" s="120"/>
      <c r="B868" s="3070" t="s">
        <v>86</v>
      </c>
      <c r="C868" s="3038"/>
      <c r="D868" s="2956"/>
      <c r="E868" s="3070" t="s">
        <v>86</v>
      </c>
      <c r="F868" s="3038"/>
      <c r="G868" s="2956"/>
      <c r="H868" s="99"/>
    </row>
    <row r="869" spans="1:13" s="121" customFormat="1">
      <c r="A869" s="120"/>
      <c r="B869" s="410" t="s">
        <v>87</v>
      </c>
      <c r="C869" s="3071"/>
      <c r="D869" s="3072"/>
      <c r="E869" s="410" t="s">
        <v>87</v>
      </c>
      <c r="F869" s="642"/>
      <c r="G869" s="643"/>
      <c r="H869" s="99"/>
    </row>
    <row r="870" spans="1:13" s="121" customFormat="1" ht="13.5" customHeight="1">
      <c r="A870" s="120"/>
      <c r="B870" s="3073" t="s">
        <v>954</v>
      </c>
      <c r="C870" s="3074">
        <f>C871</f>
        <v>213114917</v>
      </c>
      <c r="D870" s="3006">
        <f>D871</f>
        <v>-531922</v>
      </c>
      <c r="E870" s="3075" t="s">
        <v>4</v>
      </c>
      <c r="F870" s="3074">
        <f>F877+F872+F871</f>
        <v>49622502</v>
      </c>
      <c r="G870" s="3076">
        <f>G877</f>
        <v>531922</v>
      </c>
      <c r="H870" s="99"/>
      <c r="K870" s="3010"/>
      <c r="L870" s="253"/>
      <c r="M870" s="3010"/>
    </row>
    <row r="871" spans="1:13" s="121" customFormat="1" ht="13.5" customHeight="1">
      <c r="A871" s="120"/>
      <c r="B871" s="3047" t="s">
        <v>10</v>
      </c>
      <c r="C871" s="3011">
        <f t="shared" ref="C871:D873" si="6">C872</f>
        <v>213114917</v>
      </c>
      <c r="D871" s="643">
        <f t="shared" si="6"/>
        <v>-531922</v>
      </c>
      <c r="E871" s="3" t="s">
        <v>958</v>
      </c>
      <c r="F871" s="3077">
        <v>36529</v>
      </c>
      <c r="G871" s="3076"/>
      <c r="H871" s="99"/>
      <c r="K871" s="3010"/>
      <c r="L871" s="253"/>
      <c r="M871" s="3010"/>
    </row>
    <row r="872" spans="1:13" s="121" customFormat="1" ht="26.4">
      <c r="A872" s="120"/>
      <c r="B872" s="3048" t="s">
        <v>11</v>
      </c>
      <c r="C872" s="3011">
        <f t="shared" si="6"/>
        <v>213114917</v>
      </c>
      <c r="D872" s="643">
        <f t="shared" si="6"/>
        <v>-531922</v>
      </c>
      <c r="E872" s="3078" t="s">
        <v>7</v>
      </c>
      <c r="F872" s="3011">
        <f>F873</f>
        <v>28903</v>
      </c>
      <c r="G872" s="3079"/>
      <c r="H872" s="99"/>
      <c r="K872" s="3010"/>
      <c r="L872" s="253"/>
      <c r="M872" s="253"/>
    </row>
    <row r="873" spans="1:13" s="121" customFormat="1">
      <c r="A873" s="120"/>
      <c r="B873" s="3046" t="s">
        <v>1</v>
      </c>
      <c r="C873" s="3005">
        <f t="shared" si="6"/>
        <v>213114917</v>
      </c>
      <c r="D873" s="2367">
        <f t="shared" si="6"/>
        <v>-531922</v>
      </c>
      <c r="E873" s="3052" t="s">
        <v>8</v>
      </c>
      <c r="F873" s="3011">
        <f>F874</f>
        <v>28903</v>
      </c>
      <c r="G873" s="3079"/>
      <c r="H873" s="99"/>
      <c r="K873" s="3010"/>
      <c r="L873" s="253"/>
      <c r="M873" s="253"/>
    </row>
    <row r="874" spans="1:13" s="121" customFormat="1">
      <c r="A874" s="120"/>
      <c r="B874" s="3051" t="s">
        <v>2</v>
      </c>
      <c r="C874" s="3011">
        <f>C882+C887+C875</f>
        <v>213114917</v>
      </c>
      <c r="D874" s="643">
        <f>D882+D887+D875</f>
        <v>-531922</v>
      </c>
      <c r="E874" s="3080" t="s">
        <v>9</v>
      </c>
      <c r="F874" s="3011">
        <f>F875</f>
        <v>28903</v>
      </c>
      <c r="G874" s="3079"/>
      <c r="H874" s="99"/>
      <c r="K874" s="3010"/>
      <c r="L874" s="253"/>
      <c r="M874" s="253"/>
    </row>
    <row r="875" spans="1:13" s="121" customFormat="1" ht="27" customHeight="1">
      <c r="A875" s="120"/>
      <c r="B875" s="3081" t="s">
        <v>16</v>
      </c>
      <c r="C875" s="3082">
        <f>C891+C876</f>
        <v>213114917</v>
      </c>
      <c r="D875" s="3083">
        <f>D891+D876</f>
        <v>-531922</v>
      </c>
      <c r="E875" s="3084" t="s">
        <v>57</v>
      </c>
      <c r="F875" s="3011">
        <f>F876</f>
        <v>28903</v>
      </c>
      <c r="G875" s="3079"/>
      <c r="H875" s="99"/>
      <c r="K875" s="3010"/>
      <c r="L875" s="253"/>
      <c r="M875" s="253"/>
    </row>
    <row r="876" spans="1:13" s="121" customFormat="1" ht="25.5" customHeight="1">
      <c r="A876" s="120"/>
      <c r="B876" s="3080" t="s">
        <v>17</v>
      </c>
      <c r="C876" s="3011">
        <v>213114917</v>
      </c>
      <c r="D876" s="3018">
        <v>-531922</v>
      </c>
      <c r="E876" s="3085" t="s">
        <v>126</v>
      </c>
      <c r="F876" s="3011">
        <v>28903</v>
      </c>
      <c r="G876" s="3079"/>
      <c r="H876" s="99"/>
      <c r="K876" s="3010"/>
      <c r="L876" s="253"/>
      <c r="M876" s="253"/>
    </row>
    <row r="877" spans="1:13" s="121" customFormat="1">
      <c r="A877" s="120"/>
      <c r="B877" s="234"/>
      <c r="C877" s="613"/>
      <c r="E877" s="3047" t="s">
        <v>10</v>
      </c>
      <c r="F877" s="3011">
        <f>F878+F879</f>
        <v>49557070</v>
      </c>
      <c r="G877" s="3018">
        <f>G878</f>
        <v>531922</v>
      </c>
      <c r="H877" s="99"/>
      <c r="K877" s="3010"/>
      <c r="L877" s="253"/>
      <c r="M877" s="253"/>
    </row>
    <row r="878" spans="1:13" s="121" customFormat="1" ht="26.4">
      <c r="A878" s="120"/>
      <c r="B878" s="411"/>
      <c r="C878" s="3086"/>
      <c r="D878" s="3020"/>
      <c r="E878" s="3087" t="s">
        <v>11</v>
      </c>
      <c r="F878" s="3011">
        <v>26810306</v>
      </c>
      <c r="G878" s="3079">
        <v>531922</v>
      </c>
      <c r="H878" s="99"/>
      <c r="K878" s="3010"/>
      <c r="L878" s="253"/>
      <c r="M878" s="253"/>
    </row>
    <row r="879" spans="1:13" s="121" customFormat="1" ht="25.5" customHeight="1">
      <c r="A879" s="120"/>
      <c r="B879" s="411"/>
      <c r="C879" s="3086"/>
      <c r="D879" s="3020"/>
      <c r="E879" s="3088" t="s">
        <v>60</v>
      </c>
      <c r="F879" s="3011">
        <v>22746764</v>
      </c>
      <c r="G879" s="3079"/>
      <c r="H879" s="99"/>
      <c r="K879" s="3010"/>
      <c r="L879" s="253"/>
      <c r="M879" s="253"/>
    </row>
    <row r="880" spans="1:13" s="121" customFormat="1">
      <c r="A880" s="120"/>
      <c r="B880" s="3021"/>
      <c r="C880" s="3029"/>
      <c r="D880" s="3030"/>
      <c r="E880" s="3073" t="s">
        <v>1</v>
      </c>
      <c r="F880" s="3005">
        <f>F881+F897</f>
        <v>49622502</v>
      </c>
      <c r="G880" s="3089">
        <f>G881</f>
        <v>531922</v>
      </c>
      <c r="H880" s="99"/>
      <c r="K880" s="3010"/>
      <c r="L880" s="253"/>
      <c r="M880" s="253"/>
    </row>
    <row r="881" spans="1:13" s="121" customFormat="1">
      <c r="A881" s="120"/>
      <c r="B881" s="3024"/>
      <c r="C881" s="3029"/>
      <c r="D881" s="3030"/>
      <c r="E881" s="3047" t="s">
        <v>2</v>
      </c>
      <c r="F881" s="3011">
        <f>F882+F887+F890</f>
        <v>46580586</v>
      </c>
      <c r="G881" s="3018">
        <f>G882</f>
        <v>531922</v>
      </c>
      <c r="H881" s="99"/>
      <c r="K881" s="3010"/>
      <c r="L881" s="253"/>
      <c r="M881" s="253"/>
    </row>
    <row r="882" spans="1:13" s="121" customFormat="1">
      <c r="A882" s="120"/>
      <c r="B882" s="375"/>
      <c r="C882" s="3011"/>
      <c r="D882" s="2367"/>
      <c r="E882" s="3081" t="s">
        <v>12</v>
      </c>
      <c r="F882" s="3011">
        <f>F883+F885</f>
        <v>5169948</v>
      </c>
      <c r="G882" s="3018">
        <f>G883+G885</f>
        <v>531922</v>
      </c>
      <c r="H882" s="99"/>
      <c r="K882" s="3010"/>
      <c r="L882" s="253"/>
      <c r="M882" s="253"/>
    </row>
    <row r="883" spans="1:13" s="121" customFormat="1">
      <c r="A883" s="120"/>
      <c r="B883" s="376"/>
      <c r="C883" s="3011"/>
      <c r="D883" s="2367"/>
      <c r="E883" s="3080" t="s">
        <v>13</v>
      </c>
      <c r="F883" s="3011">
        <v>3541686</v>
      </c>
      <c r="G883" s="3079">
        <v>0</v>
      </c>
      <c r="H883" s="99"/>
      <c r="K883" s="3010"/>
      <c r="L883" s="253"/>
      <c r="M883" s="253"/>
    </row>
    <row r="884" spans="1:13" s="121" customFormat="1">
      <c r="A884" s="120"/>
      <c r="B884" s="376"/>
      <c r="C884" s="3011"/>
      <c r="D884" s="2367"/>
      <c r="E884" s="3084" t="s">
        <v>35</v>
      </c>
      <c r="F884" s="3011">
        <v>2796507</v>
      </c>
      <c r="G884" s="3079">
        <v>0</v>
      </c>
      <c r="H884" s="99"/>
      <c r="K884" s="3010"/>
      <c r="L884" s="253"/>
      <c r="M884" s="253"/>
    </row>
    <row r="885" spans="1:13" s="121" customFormat="1">
      <c r="A885" s="120"/>
      <c r="B885" s="376"/>
      <c r="C885" s="3011"/>
      <c r="D885" s="2367"/>
      <c r="E885" s="3080" t="s">
        <v>15</v>
      </c>
      <c r="F885" s="3011">
        <v>1628262</v>
      </c>
      <c r="G885" s="3079">
        <v>531922</v>
      </c>
      <c r="H885" s="99"/>
      <c r="K885" s="3010"/>
      <c r="L885" s="253"/>
      <c r="M885" s="253"/>
    </row>
    <row r="886" spans="1:13" s="121" customFormat="1" ht="12.75" hidden="1" customHeight="1">
      <c r="A886" s="120"/>
      <c r="B886" s="375"/>
      <c r="C886" s="3011"/>
      <c r="D886" s="2367"/>
      <c r="E886" s="376" t="s">
        <v>117</v>
      </c>
      <c r="F886" s="3011"/>
      <c r="G886" s="3079"/>
      <c r="H886" s="99"/>
      <c r="K886" s="3010"/>
      <c r="L886" s="253"/>
      <c r="M886" s="253"/>
    </row>
    <row r="887" spans="1:13" s="121" customFormat="1" ht="15.75" customHeight="1">
      <c r="A887" s="120"/>
      <c r="B887" s="375"/>
      <c r="C887" s="3011"/>
      <c r="D887" s="2367"/>
      <c r="E887" s="3081" t="s">
        <v>16</v>
      </c>
      <c r="F887" s="3011">
        <f>F888+F889</f>
        <v>14097638</v>
      </c>
      <c r="G887" s="3018"/>
      <c r="H887" s="99"/>
      <c r="K887" s="3010"/>
      <c r="L887" s="253"/>
      <c r="M887" s="253"/>
    </row>
    <row r="888" spans="1:13" s="121" customFormat="1">
      <c r="A888" s="120"/>
      <c r="B888" s="403"/>
      <c r="C888" s="3011"/>
      <c r="D888" s="2367"/>
      <c r="E888" s="3080" t="s">
        <v>17</v>
      </c>
      <c r="F888" s="646">
        <v>13313439</v>
      </c>
      <c r="G888" s="3079"/>
      <c r="H888" s="99"/>
      <c r="K888" s="3010"/>
      <c r="L888" s="253"/>
      <c r="M888" s="253"/>
    </row>
    <row r="889" spans="1:13" s="121" customFormat="1">
      <c r="A889" s="120"/>
      <c r="B889" s="400"/>
      <c r="C889" s="3011"/>
      <c r="D889" s="643"/>
      <c r="E889" s="3080" t="s">
        <v>93</v>
      </c>
      <c r="F889" s="646">
        <v>784199</v>
      </c>
      <c r="G889" s="643"/>
      <c r="H889" s="99"/>
      <c r="K889" s="3010"/>
      <c r="L889" s="253"/>
      <c r="M889" s="253"/>
    </row>
    <row r="890" spans="1:13" s="121" customFormat="1">
      <c r="A890" s="120"/>
      <c r="B890" s="403"/>
      <c r="C890" s="3029"/>
      <c r="D890" s="3030"/>
      <c r="E890" s="3081" t="s">
        <v>19</v>
      </c>
      <c r="F890" s="3011">
        <f>F891+F893+F896</f>
        <v>27313000</v>
      </c>
      <c r="G890" s="3018"/>
      <c r="H890" s="99"/>
      <c r="K890" s="3010"/>
      <c r="L890" s="253"/>
      <c r="M890" s="253"/>
    </row>
    <row r="891" spans="1:13" s="121" customFormat="1" ht="15.75" customHeight="1">
      <c r="A891" s="120"/>
      <c r="B891" s="400"/>
      <c r="C891" s="3086"/>
      <c r="D891" s="3020"/>
      <c r="E891" s="2897" t="s">
        <v>84</v>
      </c>
      <c r="F891" s="3011">
        <f>F892</f>
        <v>469344</v>
      </c>
      <c r="G891" s="3018"/>
      <c r="H891" s="99"/>
      <c r="K891" s="3010"/>
      <c r="L891" s="253"/>
      <c r="M891" s="253"/>
    </row>
    <row r="892" spans="1:13" s="121" customFormat="1" ht="29.25" customHeight="1">
      <c r="A892" s="120"/>
      <c r="B892" s="411"/>
      <c r="C892" s="3019"/>
      <c r="D892" s="3020"/>
      <c r="E892" s="3090" t="s">
        <v>97</v>
      </c>
      <c r="F892" s="3011">
        <v>469344</v>
      </c>
      <c r="G892" s="3091"/>
      <c r="H892" s="99"/>
      <c r="K892" s="3010"/>
      <c r="L892" s="253"/>
      <c r="M892" s="253"/>
    </row>
    <row r="893" spans="1:13" s="121" customFormat="1" ht="26.4">
      <c r="A893" s="120"/>
      <c r="B893" s="3024"/>
      <c r="C893" s="3022"/>
      <c r="D893" s="3023"/>
      <c r="E893" s="2897" t="s">
        <v>51</v>
      </c>
      <c r="F893" s="3082">
        <f>F894+F895</f>
        <v>4096892</v>
      </c>
      <c r="G893" s="3018"/>
      <c r="H893" s="99"/>
      <c r="K893" s="3010"/>
      <c r="L893" s="253"/>
      <c r="M893" s="253"/>
    </row>
    <row r="894" spans="1:13" s="121" customFormat="1" ht="54.75" customHeight="1">
      <c r="A894" s="120"/>
      <c r="B894" s="3024"/>
      <c r="C894" s="3022"/>
      <c r="D894" s="3023"/>
      <c r="E894" s="3092" t="s">
        <v>67</v>
      </c>
      <c r="F894" s="3082">
        <v>4046429</v>
      </c>
      <c r="G894" s="3091"/>
      <c r="H894" s="99"/>
      <c r="K894" s="3010"/>
      <c r="L894" s="253"/>
      <c r="M894" s="253"/>
    </row>
    <row r="895" spans="1:13" s="121" customFormat="1" ht="53.25" customHeight="1">
      <c r="A895" s="120"/>
      <c r="B895" s="3024"/>
      <c r="C895" s="3022"/>
      <c r="D895" s="3023"/>
      <c r="E895" s="2851" t="s">
        <v>191</v>
      </c>
      <c r="F895" s="3093">
        <v>50463</v>
      </c>
      <c r="G895" s="3091"/>
      <c r="H895" s="99"/>
      <c r="K895" s="3010"/>
      <c r="L895" s="253"/>
      <c r="M895" s="253"/>
    </row>
    <row r="896" spans="1:13" s="121" customFormat="1" ht="26.4">
      <c r="A896" s="120"/>
      <c r="B896" s="411"/>
      <c r="C896" s="3019"/>
      <c r="D896" s="3020"/>
      <c r="E896" s="3094" t="s">
        <v>79</v>
      </c>
      <c r="F896" s="3011">
        <v>22746764</v>
      </c>
      <c r="G896" s="3018"/>
      <c r="H896" s="99"/>
      <c r="K896" s="3010"/>
      <c r="L896" s="253"/>
      <c r="M896" s="253"/>
    </row>
    <row r="897" spans="1:13" s="121" customFormat="1">
      <c r="A897" s="120"/>
      <c r="B897" s="411"/>
      <c r="C897" s="3019"/>
      <c r="D897" s="3020"/>
      <c r="E897" s="3095" t="s">
        <v>959</v>
      </c>
      <c r="F897" s="3011">
        <f>F898</f>
        <v>3041916</v>
      </c>
      <c r="G897" s="3091"/>
      <c r="H897" s="99"/>
      <c r="K897" s="3010"/>
      <c r="L897" s="253"/>
      <c r="M897" s="253"/>
    </row>
    <row r="898" spans="1:13" s="121" customFormat="1" ht="13.8" thickBot="1">
      <c r="A898" s="120"/>
      <c r="B898" s="412"/>
      <c r="C898" s="3096"/>
      <c r="D898" s="3097"/>
      <c r="E898" s="3098" t="s">
        <v>960</v>
      </c>
      <c r="F898" s="3099">
        <v>3041916</v>
      </c>
      <c r="G898" s="3100"/>
      <c r="H898" s="99"/>
      <c r="K898" s="3010"/>
      <c r="L898" s="253"/>
      <c r="M898" s="253"/>
    </row>
    <row r="899" spans="1:13" s="121" customFormat="1" ht="71.25" customHeight="1" thickBot="1">
      <c r="A899" s="120"/>
      <c r="B899" s="3733" t="s">
        <v>961</v>
      </c>
      <c r="C899" s="3734"/>
      <c r="D899" s="3734"/>
      <c r="E899" s="3734"/>
      <c r="F899" s="3734"/>
      <c r="G899" s="3735"/>
      <c r="H899" s="99"/>
    </row>
    <row r="900" spans="1:13" s="121" customFormat="1">
      <c r="A900" s="120"/>
      <c r="B900" s="292"/>
      <c r="C900" s="2994"/>
      <c r="D900" s="2994"/>
      <c r="E900" s="292"/>
      <c r="F900" s="2994"/>
      <c r="G900" s="2994"/>
      <c r="H900" s="99"/>
    </row>
    <row r="901" spans="1:13" s="77" customFormat="1">
      <c r="A901" s="120"/>
      <c r="B901" s="128" t="s">
        <v>187</v>
      </c>
      <c r="C901" s="2994"/>
      <c r="D901" s="2994"/>
      <c r="E901" s="292"/>
      <c r="F901" s="2994"/>
      <c r="G901" s="2994"/>
      <c r="H901" s="99"/>
    </row>
    <row r="902" spans="1:13" s="20" customFormat="1" ht="13.8" thickBot="1">
      <c r="A902" s="120"/>
      <c r="B902" s="2319"/>
      <c r="C902" s="409"/>
      <c r="D902" s="409"/>
      <c r="E902" s="121"/>
      <c r="F902" s="166"/>
      <c r="G902" s="166"/>
      <c r="H902" s="99"/>
    </row>
    <row r="903" spans="1:13" s="20" customFormat="1" ht="13.5" customHeight="1">
      <c r="A903" s="1967">
        <f>A820+1</f>
        <v>131</v>
      </c>
      <c r="B903" s="3101" t="s">
        <v>26</v>
      </c>
      <c r="C903" s="3102"/>
      <c r="D903" s="2996"/>
      <c r="E903" s="2997" t="s">
        <v>39</v>
      </c>
      <c r="F903" s="2998"/>
      <c r="G903" s="2999"/>
      <c r="H903" s="3256" t="s">
        <v>532</v>
      </c>
    </row>
    <row r="904" spans="1:13" s="20" customFormat="1" ht="12.75" customHeight="1">
      <c r="A904" s="120"/>
      <c r="B904" s="413" t="s">
        <v>22</v>
      </c>
      <c r="C904" s="642"/>
      <c r="D904" s="643"/>
      <c r="E904" s="3000" t="s">
        <v>22</v>
      </c>
      <c r="F904" s="3001"/>
      <c r="G904" s="103"/>
      <c r="H904" s="3313" t="s">
        <v>534</v>
      </c>
    </row>
    <row r="905" spans="1:13" s="20" customFormat="1" ht="26.4">
      <c r="A905" s="120"/>
      <c r="B905" s="3002" t="s">
        <v>111</v>
      </c>
      <c r="C905" s="2771"/>
      <c r="D905" s="2700"/>
      <c r="E905" s="3003" t="s">
        <v>953</v>
      </c>
      <c r="F905" s="3004"/>
      <c r="G905" s="2772"/>
      <c r="H905" s="3312">
        <f>'15'!A1554</f>
        <v>92</v>
      </c>
    </row>
    <row r="906" spans="1:13" s="20" customFormat="1">
      <c r="A906" s="120"/>
      <c r="B906" s="400" t="s">
        <v>954</v>
      </c>
      <c r="C906" s="3005">
        <f t="shared" ref="C906:D909" si="7">C907</f>
        <v>6412465</v>
      </c>
      <c r="D906" s="3103"/>
      <c r="E906" s="3007" t="s">
        <v>4</v>
      </c>
      <c r="F906" s="3008">
        <f>F912</f>
        <v>22042221</v>
      </c>
      <c r="G906" s="3009">
        <f>G907</f>
        <v>20531</v>
      </c>
      <c r="H906" s="3312" t="s">
        <v>999</v>
      </c>
    </row>
    <row r="907" spans="1:13" s="20" customFormat="1">
      <c r="A907" s="120"/>
      <c r="B907" s="401" t="s">
        <v>10</v>
      </c>
      <c r="C907" s="3011">
        <f t="shared" si="7"/>
        <v>6412465</v>
      </c>
      <c r="D907" s="2956"/>
      <c r="E907" s="245" t="s">
        <v>7</v>
      </c>
      <c r="F907" s="3012"/>
      <c r="G907" s="3013">
        <f>G908</f>
        <v>20531</v>
      </c>
      <c r="H907" s="99"/>
    </row>
    <row r="908" spans="1:13" s="20" customFormat="1" ht="26.4">
      <c r="A908" s="120"/>
      <c r="B908" s="402" t="s">
        <v>11</v>
      </c>
      <c r="C908" s="3011">
        <f t="shared" si="7"/>
        <v>6412465</v>
      </c>
      <c r="D908" s="2956"/>
      <c r="E908" s="2936" t="s">
        <v>8</v>
      </c>
      <c r="F908" s="3012"/>
      <c r="G908" s="3013">
        <f>G909</f>
        <v>20531</v>
      </c>
      <c r="H908" s="99"/>
    </row>
    <row r="909" spans="1:13" s="20" customFormat="1">
      <c r="A909" s="120"/>
      <c r="B909" s="3104" t="s">
        <v>1</v>
      </c>
      <c r="C909" s="3005">
        <f t="shared" si="7"/>
        <v>6412465</v>
      </c>
      <c r="D909" s="2367">
        <f t="shared" si="7"/>
        <v>0</v>
      </c>
      <c r="E909" s="3105" t="s">
        <v>962</v>
      </c>
      <c r="F909" s="3014"/>
      <c r="G909" s="3013">
        <f>G910</f>
        <v>20531</v>
      </c>
      <c r="H909" s="99"/>
    </row>
    <row r="910" spans="1:13" s="20" customFormat="1" ht="26.4">
      <c r="A910" s="120"/>
      <c r="B910" s="3106" t="s">
        <v>2</v>
      </c>
      <c r="C910" s="3011">
        <f>C911+C915+C918</f>
        <v>6412465</v>
      </c>
      <c r="D910" s="643">
        <f>D911+D918</f>
        <v>0</v>
      </c>
      <c r="E910" s="3107" t="s">
        <v>963</v>
      </c>
      <c r="F910" s="3012"/>
      <c r="G910" s="3013">
        <f>G911</f>
        <v>20531</v>
      </c>
      <c r="H910" s="99"/>
    </row>
    <row r="911" spans="1:13" s="20" customFormat="1" ht="39.6">
      <c r="A911" s="120"/>
      <c r="B911" s="2936" t="s">
        <v>12</v>
      </c>
      <c r="C911" s="3011">
        <f>C912+C914</f>
        <v>4104918</v>
      </c>
      <c r="D911" s="643">
        <f>D912</f>
        <v>-20531</v>
      </c>
      <c r="E911" s="3108" t="s">
        <v>964</v>
      </c>
      <c r="F911" s="3012"/>
      <c r="G911" s="3013">
        <f>G914</f>
        <v>20531</v>
      </c>
      <c r="H911" s="99"/>
    </row>
    <row r="912" spans="1:13" s="20" customFormat="1">
      <c r="A912" s="120"/>
      <c r="B912" s="2938" t="s">
        <v>13</v>
      </c>
      <c r="C912" s="3017">
        <v>2555906</v>
      </c>
      <c r="D912" s="3018">
        <v>-20531</v>
      </c>
      <c r="E912" s="245" t="s">
        <v>10</v>
      </c>
      <c r="F912" s="3012">
        <f>F913</f>
        <v>22042221</v>
      </c>
      <c r="G912" s="3013"/>
      <c r="H912" s="99"/>
    </row>
    <row r="913" spans="1:8" s="20" customFormat="1" ht="26.4">
      <c r="A913" s="120"/>
      <c r="B913" s="2938" t="s">
        <v>14</v>
      </c>
      <c r="C913" s="3017">
        <v>1940638</v>
      </c>
      <c r="D913" s="3109">
        <v>-15590</v>
      </c>
      <c r="E913" s="247" t="s">
        <v>11</v>
      </c>
      <c r="F913" s="3012">
        <v>22042221</v>
      </c>
      <c r="G913" s="3013"/>
      <c r="H913" s="99"/>
    </row>
    <row r="914" spans="1:8" s="20" customFormat="1">
      <c r="A914" s="120"/>
      <c r="B914" s="2853" t="s">
        <v>15</v>
      </c>
      <c r="C914" s="3022">
        <v>1549012</v>
      </c>
      <c r="D914" s="3023"/>
      <c r="E914" s="400" t="s">
        <v>1</v>
      </c>
      <c r="F914" s="3014">
        <v>22042221</v>
      </c>
      <c r="G914" s="3015">
        <f>G915</f>
        <v>20531</v>
      </c>
      <c r="H914" s="99"/>
    </row>
    <row r="915" spans="1:8" s="20" customFormat="1">
      <c r="A915" s="120"/>
      <c r="B915" s="2849" t="s">
        <v>16</v>
      </c>
      <c r="C915" s="3022">
        <f>C916+C917</f>
        <v>2069402</v>
      </c>
      <c r="D915" s="3023"/>
      <c r="E915" s="3016" t="s">
        <v>2</v>
      </c>
      <c r="F915" s="3012">
        <f>F916+F920+F923</f>
        <v>22042221</v>
      </c>
      <c r="G915" s="3013">
        <f>G916+G920</f>
        <v>20531</v>
      </c>
      <c r="H915" s="99"/>
    </row>
    <row r="916" spans="1:8" s="20" customFormat="1">
      <c r="A916" s="120"/>
      <c r="B916" s="2850" t="s">
        <v>17</v>
      </c>
      <c r="C916" s="3011">
        <v>1073392</v>
      </c>
      <c r="D916" s="2367"/>
      <c r="E916" s="247" t="s">
        <v>12</v>
      </c>
      <c r="F916" s="3012">
        <f>F917+F919</f>
        <v>3378973</v>
      </c>
      <c r="G916" s="3013">
        <f>G917+G919</f>
        <v>2454</v>
      </c>
      <c r="H916" s="99"/>
    </row>
    <row r="917" spans="1:8" s="20" customFormat="1">
      <c r="A917" s="120"/>
      <c r="B917" s="2850" t="s">
        <v>93</v>
      </c>
      <c r="C917" s="3011">
        <v>996010</v>
      </c>
      <c r="D917" s="2367"/>
      <c r="E917" s="2853" t="s">
        <v>13</v>
      </c>
      <c r="F917" s="3012">
        <v>2312202</v>
      </c>
      <c r="G917" s="3013">
        <v>2383</v>
      </c>
      <c r="H917" s="99"/>
    </row>
    <row r="918" spans="1:8" s="20" customFormat="1" ht="13.5" customHeight="1">
      <c r="A918" s="120"/>
      <c r="B918" s="2849" t="s">
        <v>19</v>
      </c>
      <c r="C918" s="3011">
        <f>C922</f>
        <v>238145</v>
      </c>
      <c r="D918" s="643">
        <f>D919</f>
        <v>20531</v>
      </c>
      <c r="E918" s="2853" t="s">
        <v>14</v>
      </c>
      <c r="F918" s="3012">
        <v>1843175</v>
      </c>
      <c r="G918" s="3013">
        <v>1921</v>
      </c>
      <c r="H918" s="99"/>
    </row>
    <row r="919" spans="1:8" s="20" customFormat="1" ht="13.5" customHeight="1">
      <c r="A919" s="120"/>
      <c r="B919" s="2849" t="s">
        <v>965</v>
      </c>
      <c r="C919" s="3011"/>
      <c r="D919" s="643">
        <f>D920</f>
        <v>20531</v>
      </c>
      <c r="E919" s="2938" t="s">
        <v>15</v>
      </c>
      <c r="F919" s="3012">
        <v>1066771</v>
      </c>
      <c r="G919" s="3013">
        <v>71</v>
      </c>
      <c r="H919" s="99"/>
    </row>
    <row r="920" spans="1:8" s="20" customFormat="1" ht="27" customHeight="1">
      <c r="A920" s="120"/>
      <c r="B920" s="2849" t="s">
        <v>966</v>
      </c>
      <c r="C920" s="3011"/>
      <c r="D920" s="3083">
        <f>D921</f>
        <v>20531</v>
      </c>
      <c r="E920" s="3110" t="s">
        <v>16</v>
      </c>
      <c r="F920" s="3026">
        <v>14097012</v>
      </c>
      <c r="G920" s="3013">
        <f>G922</f>
        <v>18077</v>
      </c>
      <c r="H920" s="99"/>
    </row>
    <row r="921" spans="1:8" s="20" customFormat="1" ht="37.5" customHeight="1">
      <c r="A921" s="120"/>
      <c r="B921" s="2849" t="s">
        <v>967</v>
      </c>
      <c r="C921" s="3011"/>
      <c r="D921" s="3083">
        <v>20531</v>
      </c>
      <c r="E921" s="2911" t="s">
        <v>17</v>
      </c>
      <c r="F921" s="3026">
        <v>13313439</v>
      </c>
      <c r="G921" s="3013"/>
      <c r="H921" s="99"/>
    </row>
    <row r="922" spans="1:8" s="20" customFormat="1" ht="29.25" customHeight="1">
      <c r="A922" s="120"/>
      <c r="B922" s="2850" t="s">
        <v>51</v>
      </c>
      <c r="C922" s="3082">
        <f>C923+C924</f>
        <v>238145</v>
      </c>
      <c r="D922" s="2367"/>
      <c r="E922" s="2911" t="s">
        <v>93</v>
      </c>
      <c r="F922" s="3026">
        <v>783573</v>
      </c>
      <c r="G922" s="3111">
        <v>18077</v>
      </c>
      <c r="H922" s="99"/>
    </row>
    <row r="923" spans="1:8" s="20" customFormat="1" ht="52.5" customHeight="1">
      <c r="A923" s="120"/>
      <c r="B923" s="3028" t="s">
        <v>67</v>
      </c>
      <c r="C923" s="3082">
        <v>181230</v>
      </c>
      <c r="D923" s="2367"/>
      <c r="E923" s="3110" t="s">
        <v>19</v>
      </c>
      <c r="F923" s="3026">
        <v>4566236</v>
      </c>
      <c r="G923" s="3013"/>
      <c r="H923" s="99"/>
    </row>
    <row r="924" spans="1:8" s="20" customFormat="1" ht="36.75" customHeight="1">
      <c r="A924" s="120"/>
      <c r="B924" s="2851" t="s">
        <v>191</v>
      </c>
      <c r="C924" s="3093">
        <v>56915</v>
      </c>
      <c r="D924" s="2367"/>
      <c r="E924" s="2911" t="s">
        <v>84</v>
      </c>
      <c r="F924" s="3026">
        <v>469344</v>
      </c>
      <c r="G924" s="3013"/>
      <c r="H924" s="99"/>
    </row>
    <row r="925" spans="1:8" s="20" customFormat="1" ht="27.75" customHeight="1">
      <c r="A925" s="120"/>
      <c r="B925" s="376"/>
      <c r="C925" s="3011"/>
      <c r="D925" s="643"/>
      <c r="E925" s="2851" t="s">
        <v>97</v>
      </c>
      <c r="F925" s="3027">
        <v>469344</v>
      </c>
      <c r="G925" s="3013"/>
      <c r="H925" s="99"/>
    </row>
    <row r="926" spans="1:8" s="20" customFormat="1" ht="26.4">
      <c r="A926" s="120"/>
      <c r="B926" s="3024"/>
      <c r="C926" s="3029"/>
      <c r="D926" s="3030"/>
      <c r="E926" s="2850" t="s">
        <v>51</v>
      </c>
      <c r="F926" s="3027">
        <v>4096892</v>
      </c>
      <c r="G926" s="3013"/>
      <c r="H926" s="99"/>
    </row>
    <row r="927" spans="1:8" s="20" customFormat="1" ht="49.5" customHeight="1">
      <c r="A927" s="120"/>
      <c r="B927" s="3024"/>
      <c r="C927" s="3029"/>
      <c r="D927" s="3030"/>
      <c r="E927" s="3028" t="s">
        <v>67</v>
      </c>
      <c r="F927" s="3027">
        <v>4046429</v>
      </c>
      <c r="G927" s="3013"/>
      <c r="H927" s="99"/>
    </row>
    <row r="928" spans="1:8" s="20" customFormat="1" ht="39.75" customHeight="1">
      <c r="A928" s="120"/>
      <c r="B928" s="3024"/>
      <c r="C928" s="3029"/>
      <c r="D928" s="3030"/>
      <c r="E928" s="3031" t="s">
        <v>191</v>
      </c>
      <c r="F928" s="3026">
        <v>50463</v>
      </c>
      <c r="G928" s="3013"/>
      <c r="H928" s="99"/>
    </row>
    <row r="929" spans="1:8" s="20" customFormat="1">
      <c r="A929" s="120"/>
      <c r="B929" s="3024" t="s">
        <v>955</v>
      </c>
      <c r="C929" s="3032"/>
      <c r="D929" s="3033"/>
      <c r="E929" s="3034" t="s">
        <v>955</v>
      </c>
      <c r="F929" s="3035"/>
      <c r="G929" s="3036"/>
      <c r="H929" s="99"/>
    </row>
    <row r="930" spans="1:8" s="20" customFormat="1">
      <c r="A930" s="120"/>
      <c r="B930" s="3112" t="s">
        <v>133</v>
      </c>
      <c r="C930" s="3113"/>
      <c r="D930" s="2956"/>
      <c r="E930" s="3114" t="s">
        <v>133</v>
      </c>
      <c r="F930" s="3040"/>
      <c r="G930" s="3041"/>
      <c r="H930" s="99"/>
    </row>
    <row r="931" spans="1:8" s="20" customFormat="1">
      <c r="A931" s="120"/>
      <c r="B931" s="3042" t="s">
        <v>87</v>
      </c>
      <c r="C931" s="3043"/>
      <c r="D931" s="3115"/>
      <c r="E931" s="2100" t="s">
        <v>87</v>
      </c>
      <c r="F931" s="3045"/>
      <c r="G931" s="414"/>
      <c r="H931" s="99"/>
    </row>
    <row r="932" spans="1:8" s="20" customFormat="1">
      <c r="A932" s="120"/>
      <c r="B932" s="400" t="s">
        <v>954</v>
      </c>
      <c r="C932" s="3116">
        <f t="shared" ref="C932:D935" si="8">C933</f>
        <v>6412465</v>
      </c>
      <c r="D932" s="3117"/>
      <c r="E932" s="3118" t="s">
        <v>4</v>
      </c>
      <c r="F932" s="3008">
        <f>F938+F933</f>
        <v>22042221</v>
      </c>
      <c r="G932" s="3119">
        <f>G938+G933</f>
        <v>20531</v>
      </c>
      <c r="H932" s="99"/>
    </row>
    <row r="933" spans="1:8" s="20" customFormat="1">
      <c r="A933" s="120"/>
      <c r="B933" s="401" t="s">
        <v>10</v>
      </c>
      <c r="C933" s="3082">
        <f t="shared" si="8"/>
        <v>6412465</v>
      </c>
      <c r="D933" s="3120"/>
      <c r="E933" s="647" t="s">
        <v>7</v>
      </c>
      <c r="F933" s="3012"/>
      <c r="G933" s="2237">
        <f>G934</f>
        <v>20531</v>
      </c>
      <c r="H933" s="99"/>
    </row>
    <row r="934" spans="1:8" s="20" customFormat="1" ht="26.4">
      <c r="A934" s="120"/>
      <c r="B934" s="402" t="s">
        <v>11</v>
      </c>
      <c r="C934" s="3082">
        <f t="shared" si="8"/>
        <v>6412465</v>
      </c>
      <c r="D934" s="3120"/>
      <c r="E934" s="3110" t="s">
        <v>8</v>
      </c>
      <c r="F934" s="3012"/>
      <c r="G934" s="2237">
        <f>G935</f>
        <v>20531</v>
      </c>
      <c r="H934" s="99"/>
    </row>
    <row r="935" spans="1:8" s="20" customFormat="1">
      <c r="A935" s="120"/>
      <c r="B935" s="3104" t="s">
        <v>1</v>
      </c>
      <c r="C935" s="3116">
        <f t="shared" si="8"/>
        <v>6412465</v>
      </c>
      <c r="D935" s="3121">
        <f t="shared" si="8"/>
        <v>0</v>
      </c>
      <c r="E935" s="3122" t="s">
        <v>9</v>
      </c>
      <c r="F935" s="3012"/>
      <c r="G935" s="2237">
        <f>G936</f>
        <v>20531</v>
      </c>
      <c r="H935" s="99"/>
    </row>
    <row r="936" spans="1:8" s="20" customFormat="1" ht="26.4">
      <c r="A936" s="120"/>
      <c r="B936" s="3106" t="s">
        <v>2</v>
      </c>
      <c r="C936" s="3082">
        <f>C937+C941+C944</f>
        <v>6412465</v>
      </c>
      <c r="D936" s="3083">
        <f>D937+D944</f>
        <v>0</v>
      </c>
      <c r="E936" s="3123" t="s">
        <v>57</v>
      </c>
      <c r="F936" s="3012"/>
      <c r="G936" s="2237">
        <f>G937</f>
        <v>20531</v>
      </c>
      <c r="H936" s="99"/>
    </row>
    <row r="937" spans="1:8" s="20" customFormat="1" ht="39.6">
      <c r="A937" s="120"/>
      <c r="B937" s="2936" t="s">
        <v>12</v>
      </c>
      <c r="C937" s="3082">
        <f>C938+C940</f>
        <v>4104918</v>
      </c>
      <c r="D937" s="3083">
        <f>D938</f>
        <v>-20531</v>
      </c>
      <c r="E937" s="3124" t="s">
        <v>96</v>
      </c>
      <c r="F937" s="3012"/>
      <c r="G937" s="2237">
        <v>20531</v>
      </c>
      <c r="H937" s="99"/>
    </row>
    <row r="938" spans="1:8" s="20" customFormat="1">
      <c r="A938" s="120"/>
      <c r="B938" s="2938" t="s">
        <v>13</v>
      </c>
      <c r="C938" s="3125">
        <v>2555906</v>
      </c>
      <c r="D938" s="3109">
        <v>-20531</v>
      </c>
      <c r="E938" s="648" t="s">
        <v>10</v>
      </c>
      <c r="F938" s="3012">
        <f>F939</f>
        <v>22042221</v>
      </c>
      <c r="G938" s="2237"/>
      <c r="H938" s="99"/>
    </row>
    <row r="939" spans="1:8" s="20" customFormat="1" ht="26.4">
      <c r="A939" s="120"/>
      <c r="B939" s="2938" t="s">
        <v>14</v>
      </c>
      <c r="C939" s="3125">
        <v>1940638</v>
      </c>
      <c r="D939" s="3109">
        <v>-15590</v>
      </c>
      <c r="E939" s="649" t="s">
        <v>11</v>
      </c>
      <c r="F939" s="3026">
        <v>22042221</v>
      </c>
      <c r="G939" s="2237"/>
      <c r="H939" s="99"/>
    </row>
    <row r="940" spans="1:8" s="20" customFormat="1">
      <c r="A940" s="120"/>
      <c r="B940" s="2853" t="s">
        <v>15</v>
      </c>
      <c r="C940" s="3126">
        <v>1549012</v>
      </c>
      <c r="D940" s="3127"/>
      <c r="E940" s="3128" t="s">
        <v>1</v>
      </c>
      <c r="F940" s="3129">
        <f>F941</f>
        <v>22042221</v>
      </c>
      <c r="G940" s="3130">
        <f>G941</f>
        <v>20531</v>
      </c>
      <c r="H940" s="99"/>
    </row>
    <row r="941" spans="1:8" s="20" customFormat="1">
      <c r="A941" s="120"/>
      <c r="B941" s="2849" t="s">
        <v>16</v>
      </c>
      <c r="C941" s="3126">
        <f>C942+C943</f>
        <v>2069402</v>
      </c>
      <c r="D941" s="3127"/>
      <c r="E941" s="648" t="s">
        <v>2</v>
      </c>
      <c r="F941" s="3026">
        <f>F942+F946+F949</f>
        <v>22042221</v>
      </c>
      <c r="G941" s="2237">
        <f>G942+G946</f>
        <v>20531</v>
      </c>
      <c r="H941" s="99"/>
    </row>
    <row r="942" spans="1:8" s="20" customFormat="1">
      <c r="A942" s="120"/>
      <c r="B942" s="2850" t="s">
        <v>17</v>
      </c>
      <c r="C942" s="3011">
        <v>1073392</v>
      </c>
      <c r="D942" s="2367"/>
      <c r="E942" s="3131" t="s">
        <v>12</v>
      </c>
      <c r="F942" s="3026">
        <f>F943+F945</f>
        <v>3378973</v>
      </c>
      <c r="G942" s="2237">
        <f>G943+G945</f>
        <v>2454</v>
      </c>
      <c r="H942" s="99"/>
    </row>
    <row r="943" spans="1:8" s="20" customFormat="1">
      <c r="A943" s="120"/>
      <c r="B943" s="2850" t="s">
        <v>93</v>
      </c>
      <c r="C943" s="3011">
        <v>996010</v>
      </c>
      <c r="D943" s="2367"/>
      <c r="E943" s="3132" t="s">
        <v>13</v>
      </c>
      <c r="F943" s="3027">
        <v>2312202</v>
      </c>
      <c r="G943" s="2237">
        <v>2383</v>
      </c>
      <c r="H943" s="99"/>
    </row>
    <row r="944" spans="1:8" s="20" customFormat="1">
      <c r="A944" s="120"/>
      <c r="B944" s="2849" t="s">
        <v>19</v>
      </c>
      <c r="C944" s="3011">
        <f>C948</f>
        <v>238145</v>
      </c>
      <c r="D944" s="643">
        <f>D945</f>
        <v>20531</v>
      </c>
      <c r="E944" s="3133" t="s">
        <v>35</v>
      </c>
      <c r="F944" s="3027">
        <v>1843175</v>
      </c>
      <c r="G944" s="2237">
        <v>1921</v>
      </c>
      <c r="H944" s="99"/>
    </row>
    <row r="945" spans="1:8" s="20" customFormat="1" ht="17.25" customHeight="1">
      <c r="A945" s="120"/>
      <c r="B945" s="2849" t="s">
        <v>965</v>
      </c>
      <c r="C945" s="3011"/>
      <c r="D945" s="643">
        <f>D946</f>
        <v>20531</v>
      </c>
      <c r="E945" s="3134" t="s">
        <v>15</v>
      </c>
      <c r="F945" s="3027">
        <v>1066771</v>
      </c>
      <c r="G945" s="2237">
        <v>71</v>
      </c>
      <c r="H945" s="99"/>
    </row>
    <row r="946" spans="1:8" s="20" customFormat="1" ht="26.25" customHeight="1">
      <c r="A946" s="120"/>
      <c r="B946" s="2849" t="s">
        <v>968</v>
      </c>
      <c r="C946" s="3011"/>
      <c r="D946" s="643">
        <f>D947</f>
        <v>20531</v>
      </c>
      <c r="E946" s="3135" t="s">
        <v>16</v>
      </c>
      <c r="F946" s="3027">
        <f>F947+F948</f>
        <v>14097012</v>
      </c>
      <c r="G946" s="2237">
        <f>G948</f>
        <v>18077</v>
      </c>
      <c r="H946" s="99"/>
    </row>
    <row r="947" spans="1:8" s="20" customFormat="1" ht="39" customHeight="1">
      <c r="A947" s="120"/>
      <c r="B947" s="2849" t="s">
        <v>969</v>
      </c>
      <c r="C947" s="3011"/>
      <c r="D947" s="643">
        <v>20531</v>
      </c>
      <c r="E947" s="3134" t="s">
        <v>17</v>
      </c>
      <c r="F947" s="3027">
        <v>13313439</v>
      </c>
      <c r="G947" s="2237"/>
      <c r="H947" s="99"/>
    </row>
    <row r="948" spans="1:8" s="20" customFormat="1" ht="28.5" customHeight="1">
      <c r="A948" s="120"/>
      <c r="B948" s="2850" t="s">
        <v>51</v>
      </c>
      <c r="C948" s="3082">
        <f>C949+C950</f>
        <v>238145</v>
      </c>
      <c r="D948" s="2367"/>
      <c r="E948" s="3134" t="s">
        <v>93</v>
      </c>
      <c r="F948" s="3027">
        <v>783573</v>
      </c>
      <c r="G948" s="2983">
        <v>18077</v>
      </c>
      <c r="H948" s="99"/>
    </row>
    <row r="949" spans="1:8" s="20" customFormat="1" ht="50.25" customHeight="1">
      <c r="A949" s="120"/>
      <c r="B949" s="3028" t="s">
        <v>67</v>
      </c>
      <c r="C949" s="3082">
        <v>181230</v>
      </c>
      <c r="D949" s="2367"/>
      <c r="E949" s="3135" t="s">
        <v>19</v>
      </c>
      <c r="F949" s="3026">
        <f>F950+F952</f>
        <v>4566236</v>
      </c>
      <c r="G949" s="2983"/>
      <c r="H949" s="99"/>
    </row>
    <row r="950" spans="1:8" s="20" customFormat="1" ht="41.25" customHeight="1">
      <c r="A950" s="120"/>
      <c r="B950" s="2851" t="s">
        <v>156</v>
      </c>
      <c r="C950" s="3093">
        <v>56915</v>
      </c>
      <c r="D950" s="2367"/>
      <c r="E950" s="2911" t="s">
        <v>84</v>
      </c>
      <c r="F950" s="3027">
        <v>469344</v>
      </c>
      <c r="G950" s="3136"/>
      <c r="H950" s="99"/>
    </row>
    <row r="951" spans="1:8" s="20" customFormat="1" ht="28.5" customHeight="1">
      <c r="A951" s="120"/>
      <c r="B951" s="3059"/>
      <c r="C951" s="646"/>
      <c r="D951" s="3060"/>
      <c r="E951" s="2851" t="s">
        <v>97</v>
      </c>
      <c r="F951" s="3027">
        <v>469344</v>
      </c>
      <c r="G951" s="3137"/>
      <c r="H951" s="99"/>
    </row>
    <row r="952" spans="1:8" s="20" customFormat="1" ht="26.4">
      <c r="A952" s="120"/>
      <c r="B952" s="3056"/>
      <c r="C952" s="644"/>
      <c r="D952" s="645"/>
      <c r="E952" s="2850" t="s">
        <v>51</v>
      </c>
      <c r="F952" s="3026">
        <v>4096892</v>
      </c>
      <c r="G952" s="3137"/>
      <c r="H952" s="99"/>
    </row>
    <row r="953" spans="1:8" s="20" customFormat="1" ht="50.25" customHeight="1">
      <c r="A953" s="120"/>
      <c r="B953" s="316"/>
      <c r="C953" s="3054"/>
      <c r="D953" s="3055"/>
      <c r="E953" s="2851" t="s">
        <v>67</v>
      </c>
      <c r="F953" s="3026">
        <v>4046429</v>
      </c>
      <c r="G953" s="325"/>
      <c r="H953" s="99"/>
    </row>
    <row r="954" spans="1:8" s="20" customFormat="1" ht="52.5" customHeight="1" thickBot="1">
      <c r="A954" s="120"/>
      <c r="B954" s="316"/>
      <c r="C954" s="3054"/>
      <c r="D954" s="3055"/>
      <c r="E954" s="3138" t="s">
        <v>156</v>
      </c>
      <c r="F954" s="3027">
        <v>50463</v>
      </c>
      <c r="G954" s="325"/>
      <c r="H954" s="99"/>
    </row>
    <row r="955" spans="1:8" s="20" customFormat="1" ht="65.25" customHeight="1" thickBot="1">
      <c r="A955" s="120"/>
      <c r="B955" s="3733" t="s">
        <v>970</v>
      </c>
      <c r="C955" s="3734"/>
      <c r="D955" s="3734"/>
      <c r="E955" s="3734"/>
      <c r="F955" s="3734"/>
      <c r="G955" s="3735"/>
      <c r="H955" s="99"/>
    </row>
    <row r="956" spans="1:8" s="20" customFormat="1">
      <c r="A956" s="120"/>
      <c r="B956" s="3061"/>
      <c r="C956" s="3061"/>
      <c r="D956" s="3061"/>
      <c r="E956" s="3061"/>
      <c r="F956" s="3061"/>
      <c r="G956" s="3061"/>
      <c r="H956" s="99"/>
    </row>
    <row r="957" spans="1:8" s="20" customFormat="1">
      <c r="A957" s="120"/>
      <c r="B957" s="128" t="s">
        <v>190</v>
      </c>
      <c r="C957" s="3062"/>
      <c r="D957" s="3062"/>
      <c r="E957" s="292"/>
      <c r="F957" s="2994"/>
      <c r="G957" s="2994"/>
      <c r="H957" s="99"/>
    </row>
    <row r="958" spans="1:8" s="20" customFormat="1" ht="13.8" thickBot="1">
      <c r="A958" s="120"/>
      <c r="B958" s="3063"/>
      <c r="C958" s="3063"/>
      <c r="D958" s="3063"/>
      <c r="E958" s="3064"/>
      <c r="F958" s="3065"/>
      <c r="G958" s="3065"/>
      <c r="H958" s="99"/>
    </row>
    <row r="959" spans="1:8" s="20" customFormat="1" ht="13.8">
      <c r="A959" s="2995">
        <f>A903</f>
        <v>131</v>
      </c>
      <c r="B959" s="3101" t="s">
        <v>26</v>
      </c>
      <c r="C959" s="3102"/>
      <c r="D959" s="2996"/>
      <c r="E959" s="3066" t="s">
        <v>39</v>
      </c>
      <c r="F959" s="3067"/>
      <c r="G959" s="2703"/>
      <c r="H959" s="1997" t="s">
        <v>532</v>
      </c>
    </row>
    <row r="960" spans="1:8" s="20" customFormat="1" ht="12.75" customHeight="1">
      <c r="A960" s="120"/>
      <c r="B960" s="3024" t="s">
        <v>957</v>
      </c>
      <c r="C960" s="3032"/>
      <c r="D960" s="3033"/>
      <c r="E960" s="3024" t="s">
        <v>957</v>
      </c>
      <c r="F960" s="3068"/>
      <c r="G960" s="3069"/>
      <c r="H960" s="3313" t="s">
        <v>534</v>
      </c>
    </row>
    <row r="961" spans="1:8" s="20" customFormat="1" ht="39.6">
      <c r="A961" s="120"/>
      <c r="B961" s="3070" t="s">
        <v>86</v>
      </c>
      <c r="C961" s="3038"/>
      <c r="D961" s="2956"/>
      <c r="E961" s="3070" t="s">
        <v>86</v>
      </c>
      <c r="F961" s="3038"/>
      <c r="G961" s="2956"/>
      <c r="H961" s="3312">
        <f>'15'!A1611</f>
        <v>92</v>
      </c>
    </row>
    <row r="962" spans="1:8" s="20" customFormat="1">
      <c r="A962" s="120"/>
      <c r="B962" s="410" t="s">
        <v>87</v>
      </c>
      <c r="C962" s="3071"/>
      <c r="D962" s="3072"/>
      <c r="E962" s="410" t="s">
        <v>87</v>
      </c>
      <c r="F962" s="642"/>
      <c r="G962" s="643"/>
      <c r="H962" s="3312" t="s">
        <v>999</v>
      </c>
    </row>
    <row r="963" spans="1:8" s="20" customFormat="1">
      <c r="A963" s="120"/>
      <c r="B963" s="3139" t="s">
        <v>4</v>
      </c>
      <c r="C963" s="650">
        <v>92941575</v>
      </c>
      <c r="D963" s="3140"/>
      <c r="E963" s="3075" t="s">
        <v>4</v>
      </c>
      <c r="F963" s="3074">
        <f>F964+F965+F971</f>
        <v>49622502</v>
      </c>
      <c r="G963" s="3076">
        <f>G970+G965</f>
        <v>20531</v>
      </c>
      <c r="H963" s="3313"/>
    </row>
    <row r="964" spans="1:8" s="20" customFormat="1" ht="26.4">
      <c r="A964" s="120"/>
      <c r="B964" s="2848" t="s">
        <v>36</v>
      </c>
      <c r="C964" s="651">
        <v>7114</v>
      </c>
      <c r="D964" s="103"/>
      <c r="E964" s="3" t="s">
        <v>958</v>
      </c>
      <c r="F964" s="3077">
        <v>36529</v>
      </c>
      <c r="G964" s="3076"/>
      <c r="H964" s="99"/>
    </row>
    <row r="965" spans="1:8" s="20" customFormat="1">
      <c r="A965" s="120"/>
      <c r="B965" s="2848" t="s">
        <v>65</v>
      </c>
      <c r="C965" s="651">
        <v>850233</v>
      </c>
      <c r="D965" s="103"/>
      <c r="E965" s="3078" t="s">
        <v>7</v>
      </c>
      <c r="F965" s="3011">
        <f t="shared" ref="F965:G968" si="9">F966</f>
        <v>28903</v>
      </c>
      <c r="G965" s="3079">
        <f t="shared" si="9"/>
        <v>20531</v>
      </c>
      <c r="H965" s="99"/>
    </row>
    <row r="966" spans="1:8" s="20" customFormat="1" ht="26.4">
      <c r="A966" s="120"/>
      <c r="B966" s="2850" t="s">
        <v>6</v>
      </c>
      <c r="C966" s="651">
        <v>414908</v>
      </c>
      <c r="D966" s="3140"/>
      <c r="E966" s="3081" t="s">
        <v>8</v>
      </c>
      <c r="F966" s="3011">
        <f t="shared" si="9"/>
        <v>28903</v>
      </c>
      <c r="G966" s="3079">
        <f t="shared" si="9"/>
        <v>20531</v>
      </c>
      <c r="H966" s="99"/>
    </row>
    <row r="967" spans="1:8" s="20" customFormat="1">
      <c r="A967" s="120"/>
      <c r="B967" s="2848" t="s">
        <v>7</v>
      </c>
      <c r="C967" s="651">
        <v>1186970</v>
      </c>
      <c r="D967" s="103"/>
      <c r="E967" s="3080" t="s">
        <v>9</v>
      </c>
      <c r="F967" s="3011">
        <f t="shared" si="9"/>
        <v>28903</v>
      </c>
      <c r="G967" s="3079">
        <f t="shared" si="9"/>
        <v>20531</v>
      </c>
      <c r="H967" s="99"/>
    </row>
    <row r="968" spans="1:8" s="20" customFormat="1" ht="26.4">
      <c r="A968" s="120"/>
      <c r="B968" s="3110" t="s">
        <v>8</v>
      </c>
      <c r="C968" s="3141">
        <v>49208</v>
      </c>
      <c r="D968" s="103"/>
      <c r="E968" s="3084" t="s">
        <v>57</v>
      </c>
      <c r="F968" s="3011">
        <f>F969+F970</f>
        <v>28903</v>
      </c>
      <c r="G968" s="3079">
        <f t="shared" si="9"/>
        <v>20531</v>
      </c>
      <c r="H968" s="99"/>
    </row>
    <row r="969" spans="1:8" s="20" customFormat="1" ht="39.6">
      <c r="A969" s="120"/>
      <c r="B969" s="2911" t="s">
        <v>9</v>
      </c>
      <c r="C969" s="3141">
        <v>49208</v>
      </c>
      <c r="D969" s="3142"/>
      <c r="E969" s="3085" t="s">
        <v>96</v>
      </c>
      <c r="F969" s="3011">
        <v>0</v>
      </c>
      <c r="G969" s="3079">
        <v>20531</v>
      </c>
      <c r="H969" s="99"/>
    </row>
    <row r="970" spans="1:8" s="20" customFormat="1" ht="32.25" customHeight="1">
      <c r="A970" s="120"/>
      <c r="B970" s="2851" t="s">
        <v>57</v>
      </c>
      <c r="C970" s="3141">
        <v>49208</v>
      </c>
      <c r="D970" s="151"/>
      <c r="E970" s="3085" t="s">
        <v>971</v>
      </c>
      <c r="F970" s="3011">
        <v>28903</v>
      </c>
      <c r="G970" s="3018">
        <f>G971+G972</f>
        <v>0</v>
      </c>
      <c r="H970" s="99"/>
    </row>
    <row r="971" spans="1:8" s="20" customFormat="1" ht="39.6">
      <c r="A971" s="120"/>
      <c r="B971" s="2852" t="s">
        <v>96</v>
      </c>
      <c r="C971" s="3141">
        <v>10704</v>
      </c>
      <c r="D971" s="3143"/>
      <c r="E971" s="3047" t="s">
        <v>10</v>
      </c>
      <c r="F971" s="3011">
        <f>F972+F973</f>
        <v>49557070</v>
      </c>
      <c r="G971" s="3079">
        <v>0</v>
      </c>
      <c r="H971" s="99"/>
    </row>
    <row r="972" spans="1:8" s="20" customFormat="1" ht="27" customHeight="1">
      <c r="A972" s="120"/>
      <c r="B972" s="2852" t="s">
        <v>126</v>
      </c>
      <c r="C972" s="3141">
        <v>38504</v>
      </c>
      <c r="D972" s="3143"/>
      <c r="E972" s="3087" t="s">
        <v>11</v>
      </c>
      <c r="F972" s="3011">
        <v>26810306</v>
      </c>
      <c r="G972" s="3079"/>
      <c r="H972" s="99"/>
    </row>
    <row r="973" spans="1:8" s="20" customFormat="1" ht="28.5" customHeight="1">
      <c r="A973" s="120"/>
      <c r="B973" s="2849" t="s">
        <v>192</v>
      </c>
      <c r="C973" s="3141">
        <v>1137762</v>
      </c>
      <c r="D973" s="3144"/>
      <c r="E973" s="3088" t="s">
        <v>60</v>
      </c>
      <c r="F973" s="3082">
        <v>22746764</v>
      </c>
      <c r="G973" s="3145"/>
      <c r="H973" s="99"/>
    </row>
    <row r="974" spans="1:8" s="20" customFormat="1" ht="38.25" customHeight="1">
      <c r="A974" s="120"/>
      <c r="B974" s="2850" t="s">
        <v>72</v>
      </c>
      <c r="C974" s="3141">
        <v>1137762</v>
      </c>
      <c r="D974" s="3144"/>
      <c r="E974" s="3073" t="s">
        <v>1</v>
      </c>
      <c r="F974" s="3116">
        <f>F975+F990</f>
        <v>49622502</v>
      </c>
      <c r="G974" s="3145">
        <f>G975</f>
        <v>20531</v>
      </c>
      <c r="H974" s="99"/>
    </row>
    <row r="975" spans="1:8" s="20" customFormat="1" ht="66" customHeight="1">
      <c r="A975" s="120"/>
      <c r="B975" s="3146" t="s">
        <v>114</v>
      </c>
      <c r="C975" s="3141">
        <v>959207</v>
      </c>
      <c r="D975" s="3140"/>
      <c r="E975" s="3047" t="s">
        <v>2</v>
      </c>
      <c r="F975" s="3082">
        <f>F976+F980+F983</f>
        <v>46580586</v>
      </c>
      <c r="G975" s="3109">
        <f>G976+G980</f>
        <v>20531</v>
      </c>
      <c r="H975" s="99"/>
    </row>
    <row r="976" spans="1:8" s="20" customFormat="1" ht="102.75" customHeight="1">
      <c r="A976" s="120"/>
      <c r="B976" s="3146" t="s">
        <v>193</v>
      </c>
      <c r="C976" s="3141">
        <v>178555</v>
      </c>
      <c r="D976" s="3140"/>
      <c r="E976" s="3081" t="s">
        <v>12</v>
      </c>
      <c r="F976" s="3082">
        <f>F977+F979</f>
        <v>5169948</v>
      </c>
      <c r="G976" s="3147">
        <f>G977+G979</f>
        <v>2454</v>
      </c>
      <c r="H976" s="99"/>
    </row>
    <row r="977" spans="1:8" s="20" customFormat="1">
      <c r="A977" s="120"/>
      <c r="B977" s="2848" t="s">
        <v>10</v>
      </c>
      <c r="C977" s="651">
        <v>90897258</v>
      </c>
      <c r="D977" s="3140"/>
      <c r="E977" s="3080" t="s">
        <v>13</v>
      </c>
      <c r="F977" s="3082">
        <v>3541686</v>
      </c>
      <c r="G977" s="3147">
        <v>2383</v>
      </c>
      <c r="H977" s="99"/>
    </row>
    <row r="978" spans="1:8" s="20" customFormat="1" ht="26.4">
      <c r="A978" s="120"/>
      <c r="B978" s="2849" t="s">
        <v>11</v>
      </c>
      <c r="C978" s="651">
        <v>72542199</v>
      </c>
      <c r="D978" s="3140"/>
      <c r="E978" s="3084" t="s">
        <v>35</v>
      </c>
      <c r="F978" s="3082">
        <v>2796507</v>
      </c>
      <c r="G978" s="3147">
        <v>1921</v>
      </c>
      <c r="H978" s="99"/>
    </row>
    <row r="979" spans="1:8" s="20" customFormat="1" ht="26.4">
      <c r="A979" s="120"/>
      <c r="B979" s="2849" t="s">
        <v>60</v>
      </c>
      <c r="C979" s="651">
        <v>18355059</v>
      </c>
      <c r="D979" s="3140"/>
      <c r="E979" s="3080" t="s">
        <v>15</v>
      </c>
      <c r="F979" s="3011">
        <v>1628262</v>
      </c>
      <c r="G979" s="3018">
        <v>71</v>
      </c>
      <c r="H979" s="99"/>
    </row>
    <row r="980" spans="1:8" s="20" customFormat="1">
      <c r="A980" s="120"/>
      <c r="B980" s="3139" t="s">
        <v>28</v>
      </c>
      <c r="C980" s="650">
        <v>99059924</v>
      </c>
      <c r="D980" s="3148">
        <f>D981</f>
        <v>0</v>
      </c>
      <c r="E980" s="3081" t="s">
        <v>16</v>
      </c>
      <c r="F980" s="646">
        <f>F981+F982</f>
        <v>14097638</v>
      </c>
      <c r="G980" s="3079">
        <f>G982</f>
        <v>18077</v>
      </c>
      <c r="H980" s="99"/>
    </row>
    <row r="981" spans="1:8" s="20" customFormat="1">
      <c r="A981" s="120"/>
      <c r="B981" s="2848" t="s">
        <v>2</v>
      </c>
      <c r="C981" s="651">
        <v>47995030</v>
      </c>
      <c r="D981" s="3041">
        <f>D982+D991</f>
        <v>0</v>
      </c>
      <c r="E981" s="3080" t="s">
        <v>17</v>
      </c>
      <c r="F981" s="646">
        <v>13313439</v>
      </c>
      <c r="G981" s="643">
        <v>0</v>
      </c>
      <c r="H981" s="99"/>
    </row>
    <row r="982" spans="1:8" s="20" customFormat="1">
      <c r="A982" s="120"/>
      <c r="B982" s="2849" t="s">
        <v>12</v>
      </c>
      <c r="C982" s="651">
        <v>14121009</v>
      </c>
      <c r="D982" s="3041">
        <f>D983</f>
        <v>-20531</v>
      </c>
      <c r="E982" s="3080" t="s">
        <v>93</v>
      </c>
      <c r="F982" s="3011">
        <v>784199</v>
      </c>
      <c r="G982" s="3018">
        <v>18077</v>
      </c>
      <c r="H982" s="99"/>
    </row>
    <row r="983" spans="1:8" s="20" customFormat="1">
      <c r="A983" s="120"/>
      <c r="B983" s="2850" t="s">
        <v>37</v>
      </c>
      <c r="C983" s="651">
        <v>7595783</v>
      </c>
      <c r="D983" s="3149">
        <v>-20531</v>
      </c>
      <c r="E983" s="3081" t="s">
        <v>19</v>
      </c>
      <c r="F983" s="3011">
        <f>F984+F986+F989</f>
        <v>27313000</v>
      </c>
      <c r="G983" s="3018"/>
      <c r="H983" s="99"/>
    </row>
    <row r="984" spans="1:8" s="20" customFormat="1">
      <c r="A984" s="120"/>
      <c r="B984" s="2851" t="s">
        <v>35</v>
      </c>
      <c r="C984" s="651">
        <v>5986386</v>
      </c>
      <c r="D984" s="3150">
        <v>-15590</v>
      </c>
      <c r="E984" s="2897" t="s">
        <v>84</v>
      </c>
      <c r="F984" s="3011">
        <f>F985</f>
        <v>469344</v>
      </c>
      <c r="G984" s="3091"/>
      <c r="H984" s="99"/>
    </row>
    <row r="985" spans="1:8" s="20" customFormat="1" ht="26.25" customHeight="1">
      <c r="A985" s="120"/>
      <c r="B985" s="2911" t="s">
        <v>15</v>
      </c>
      <c r="C985" s="3141">
        <v>6525226</v>
      </c>
      <c r="D985" s="3143"/>
      <c r="E985" s="3090" t="s">
        <v>97</v>
      </c>
      <c r="F985" s="3011">
        <v>469344</v>
      </c>
      <c r="G985" s="3018"/>
      <c r="H985" s="99"/>
    </row>
    <row r="986" spans="1:8" s="20" customFormat="1" ht="26.4">
      <c r="A986" s="120"/>
      <c r="B986" s="3110" t="s">
        <v>16</v>
      </c>
      <c r="C986" s="3141">
        <v>13139470</v>
      </c>
      <c r="D986" s="3151"/>
      <c r="E986" s="2897" t="s">
        <v>51</v>
      </c>
      <c r="F986" s="3082">
        <f>F987+F988</f>
        <v>4096892</v>
      </c>
      <c r="G986" s="3091"/>
      <c r="H986" s="99"/>
    </row>
    <row r="987" spans="1:8" s="20" customFormat="1" ht="51.75" customHeight="1">
      <c r="A987" s="120"/>
      <c r="B987" s="2911" t="s">
        <v>17</v>
      </c>
      <c r="C987" s="3141">
        <v>12100774</v>
      </c>
      <c r="D987" s="3151"/>
      <c r="E987" s="2846" t="s">
        <v>67</v>
      </c>
      <c r="F987" s="3093">
        <v>4046429</v>
      </c>
      <c r="G987" s="3091"/>
      <c r="H987" s="99"/>
    </row>
    <row r="988" spans="1:8" s="20" customFormat="1" ht="54" customHeight="1">
      <c r="A988" s="120"/>
      <c r="B988" s="2911" t="s">
        <v>93</v>
      </c>
      <c r="C988" s="3141">
        <v>1038696</v>
      </c>
      <c r="D988" s="3151"/>
      <c r="E988" s="2851" t="s">
        <v>53</v>
      </c>
      <c r="F988" s="3082">
        <v>50463</v>
      </c>
      <c r="G988" s="3018"/>
      <c r="H988" s="99"/>
    </row>
    <row r="989" spans="1:8" s="20" customFormat="1" ht="26.4">
      <c r="A989" s="120"/>
      <c r="B989" s="2849" t="s">
        <v>49</v>
      </c>
      <c r="C989" s="651">
        <v>225383</v>
      </c>
      <c r="D989" s="3143"/>
      <c r="E989" s="3094" t="s">
        <v>79</v>
      </c>
      <c r="F989" s="3011">
        <v>22746764</v>
      </c>
      <c r="G989" s="3091"/>
      <c r="H989" s="99"/>
    </row>
    <row r="990" spans="1:8" s="20" customFormat="1" ht="16.5" customHeight="1">
      <c r="A990" s="120"/>
      <c r="B990" s="2850" t="s">
        <v>38</v>
      </c>
      <c r="C990" s="651">
        <v>225383</v>
      </c>
      <c r="D990" s="3143"/>
      <c r="E990" s="3095" t="s">
        <v>959</v>
      </c>
      <c r="F990" s="3152">
        <f>F991</f>
        <v>3041916</v>
      </c>
      <c r="G990" s="3153"/>
      <c r="H990" s="99"/>
    </row>
    <row r="991" spans="1:8" s="20" customFormat="1">
      <c r="A991" s="120"/>
      <c r="B991" s="2849" t="s">
        <v>19</v>
      </c>
      <c r="C991" s="651">
        <v>20509168</v>
      </c>
      <c r="D991" s="3142">
        <f>D992</f>
        <v>20531</v>
      </c>
      <c r="E991" s="3154" t="s">
        <v>960</v>
      </c>
      <c r="F991" s="3152">
        <v>3041916</v>
      </c>
      <c r="G991" s="3153"/>
      <c r="H991" s="99"/>
    </row>
    <row r="992" spans="1:8" s="20" customFormat="1" ht="16.5" customHeight="1">
      <c r="A992" s="120"/>
      <c r="B992" s="2850" t="s">
        <v>84</v>
      </c>
      <c r="C992" s="651">
        <v>4756</v>
      </c>
      <c r="D992" s="3142">
        <f>D993</f>
        <v>20531</v>
      </c>
      <c r="E992" s="3155"/>
      <c r="F992" s="3152"/>
      <c r="G992" s="3153"/>
      <c r="H992" s="99"/>
    </row>
    <row r="993" spans="1:8" s="20" customFormat="1" ht="30" customHeight="1">
      <c r="A993" s="120"/>
      <c r="B993" s="2851" t="s">
        <v>85</v>
      </c>
      <c r="C993" s="3141">
        <v>4756</v>
      </c>
      <c r="D993" s="3142">
        <f>D994</f>
        <v>20531</v>
      </c>
      <c r="E993" s="3155"/>
      <c r="F993" s="3152"/>
      <c r="G993" s="3153"/>
      <c r="H993" s="99"/>
    </row>
    <row r="994" spans="1:8" s="20" customFormat="1" ht="40.5" customHeight="1">
      <c r="A994" s="120"/>
      <c r="B994" s="2851" t="s">
        <v>972</v>
      </c>
      <c r="C994" s="3141"/>
      <c r="D994" s="3142">
        <v>20531</v>
      </c>
      <c r="E994" s="3155"/>
      <c r="F994" s="3152"/>
      <c r="G994" s="3153"/>
      <c r="H994" s="99"/>
    </row>
    <row r="995" spans="1:8" s="20" customFormat="1" ht="36.75" customHeight="1">
      <c r="A995" s="120"/>
      <c r="B995" s="2852" t="s">
        <v>148</v>
      </c>
      <c r="C995" s="3141">
        <v>4756</v>
      </c>
      <c r="D995" s="3143"/>
      <c r="E995" s="3155"/>
      <c r="F995" s="3152"/>
      <c r="G995" s="3153"/>
      <c r="H995" s="99"/>
    </row>
    <row r="996" spans="1:8" s="20" customFormat="1" ht="28.5" customHeight="1">
      <c r="A996" s="120"/>
      <c r="B996" s="2850" t="s">
        <v>51</v>
      </c>
      <c r="C996" s="3141">
        <v>15426099</v>
      </c>
      <c r="D996" s="3143"/>
      <c r="E996" s="3155"/>
      <c r="F996" s="3152"/>
      <c r="G996" s="3153"/>
      <c r="H996" s="99"/>
    </row>
    <row r="997" spans="1:8" s="20" customFormat="1" ht="49.5" customHeight="1">
      <c r="A997" s="120"/>
      <c r="B997" s="2851" t="s">
        <v>67</v>
      </c>
      <c r="C997" s="3141">
        <v>1745340</v>
      </c>
      <c r="D997" s="3143"/>
      <c r="E997" s="3155"/>
      <c r="F997" s="3152"/>
      <c r="G997" s="3153"/>
      <c r="H997" s="99"/>
    </row>
    <row r="998" spans="1:8" s="20" customFormat="1" ht="39" customHeight="1">
      <c r="A998" s="120"/>
      <c r="B998" s="2851" t="s">
        <v>191</v>
      </c>
      <c r="C998" s="3141">
        <v>13680759</v>
      </c>
      <c r="D998" s="3143"/>
      <c r="E998" s="3155"/>
      <c r="F998" s="3152"/>
      <c r="G998" s="3153"/>
      <c r="H998" s="99"/>
    </row>
    <row r="999" spans="1:8" s="20" customFormat="1" ht="26.4">
      <c r="A999" s="120"/>
      <c r="B999" s="2850" t="s">
        <v>79</v>
      </c>
      <c r="C999" s="3141">
        <v>5078313</v>
      </c>
      <c r="D999" s="3143"/>
      <c r="E999" s="3155"/>
      <c r="F999" s="3152"/>
      <c r="G999" s="3153"/>
      <c r="H999" s="99"/>
    </row>
    <row r="1000" spans="1:8" s="20" customFormat="1">
      <c r="A1000" s="120"/>
      <c r="B1000" s="2848" t="s">
        <v>3</v>
      </c>
      <c r="C1000" s="651">
        <v>51064894</v>
      </c>
      <c r="D1000" s="3143"/>
      <c r="E1000" s="3155"/>
      <c r="F1000" s="3152"/>
      <c r="G1000" s="3153"/>
      <c r="H1000" s="99"/>
    </row>
    <row r="1001" spans="1:8" s="20" customFormat="1">
      <c r="A1001" s="120"/>
      <c r="B1001" s="2849" t="s">
        <v>20</v>
      </c>
      <c r="C1001" s="651">
        <v>12802355</v>
      </c>
      <c r="D1001" s="3143"/>
      <c r="E1001" s="3155"/>
      <c r="F1001" s="3152"/>
      <c r="G1001" s="3153"/>
      <c r="H1001" s="99"/>
    </row>
    <row r="1002" spans="1:8" s="20" customFormat="1">
      <c r="A1002" s="120"/>
      <c r="B1002" s="2849" t="s">
        <v>55</v>
      </c>
      <c r="C1002" s="651">
        <v>38262539</v>
      </c>
      <c r="D1002" s="3143"/>
      <c r="E1002" s="3155"/>
      <c r="F1002" s="3152"/>
      <c r="G1002" s="3153"/>
      <c r="H1002" s="99"/>
    </row>
    <row r="1003" spans="1:8" s="20" customFormat="1" ht="28.5" customHeight="1">
      <c r="A1003" s="120"/>
      <c r="B1003" s="2850" t="s">
        <v>56</v>
      </c>
      <c r="C1003" s="3141">
        <v>24570885</v>
      </c>
      <c r="D1003" s="3143"/>
      <c r="E1003" s="3155"/>
      <c r="F1003" s="3152"/>
      <c r="G1003" s="3153"/>
      <c r="H1003" s="99"/>
    </row>
    <row r="1004" spans="1:8" s="20" customFormat="1" ht="52.5" customHeight="1">
      <c r="A1004" s="120"/>
      <c r="B1004" s="2851" t="s">
        <v>194</v>
      </c>
      <c r="C1004" s="3141">
        <v>24570885</v>
      </c>
      <c r="D1004" s="3143"/>
      <c r="E1004" s="3155"/>
      <c r="F1004" s="3152"/>
      <c r="G1004" s="3153"/>
      <c r="H1004" s="99"/>
    </row>
    <row r="1005" spans="1:8" s="20" customFormat="1" ht="26.4">
      <c r="A1005" s="120"/>
      <c r="B1005" s="2850" t="s">
        <v>121</v>
      </c>
      <c r="C1005" s="3141">
        <v>13691654</v>
      </c>
      <c r="D1005" s="3143"/>
      <c r="E1005" s="3155"/>
      <c r="F1005" s="3152"/>
      <c r="G1005" s="3153"/>
      <c r="H1005" s="99"/>
    </row>
    <row r="1006" spans="1:8" s="20" customFormat="1">
      <c r="A1006" s="120"/>
      <c r="B1006" s="3156" t="s">
        <v>61</v>
      </c>
      <c r="C1006" s="651">
        <v>-6118349</v>
      </c>
      <c r="D1006" s="3143"/>
      <c r="E1006" s="3155"/>
      <c r="F1006" s="3152"/>
      <c r="G1006" s="3153"/>
      <c r="H1006" s="99"/>
    </row>
    <row r="1007" spans="1:8" s="20" customFormat="1">
      <c r="A1007" s="120"/>
      <c r="B1007" s="3157" t="s">
        <v>23</v>
      </c>
      <c r="C1007" s="651">
        <v>6118349</v>
      </c>
      <c r="D1007" s="3143"/>
      <c r="E1007" s="3155"/>
      <c r="F1007" s="3152"/>
      <c r="G1007" s="3153"/>
      <c r="H1007" s="99"/>
    </row>
    <row r="1008" spans="1:8" s="20" customFormat="1" ht="12.75" customHeight="1">
      <c r="A1008" s="120"/>
      <c r="B1008" s="2848" t="s">
        <v>24</v>
      </c>
      <c r="C1008" s="651">
        <v>6118349</v>
      </c>
      <c r="D1008" s="3143"/>
      <c r="E1008" s="3155"/>
      <c r="F1008" s="3152"/>
      <c r="G1008" s="3153"/>
      <c r="H1008" s="99"/>
    </row>
    <row r="1009" spans="1:8" s="20" customFormat="1" ht="26.4">
      <c r="A1009" s="120"/>
      <c r="B1009" s="3158" t="s">
        <v>973</v>
      </c>
      <c r="C1009" s="3159">
        <v>6118349</v>
      </c>
      <c r="D1009" s="3160"/>
      <c r="E1009" s="3161"/>
      <c r="F1009" s="3077"/>
      <c r="G1009" s="3162"/>
      <c r="H1009" s="99"/>
    </row>
    <row r="1010" spans="1:8" s="20" customFormat="1" ht="13.8" thickBot="1">
      <c r="A1010" s="120"/>
      <c r="B1010" s="3163"/>
      <c r="C1010" s="3164"/>
      <c r="D1010" s="3165"/>
      <c r="E1010" s="3166"/>
      <c r="F1010" s="3167"/>
      <c r="G1010" s="3168"/>
      <c r="H1010" s="99"/>
    </row>
    <row r="1011" spans="1:8" s="20" customFormat="1" ht="67.5" customHeight="1" thickBot="1">
      <c r="A1011" s="120"/>
      <c r="B1011" s="3733" t="s">
        <v>974</v>
      </c>
      <c r="C1011" s="3734"/>
      <c r="D1011" s="3734"/>
      <c r="E1011" s="3734"/>
      <c r="F1011" s="3734"/>
      <c r="G1011" s="3735"/>
      <c r="H1011" s="99"/>
    </row>
    <row r="1012" spans="1:8" s="20" customFormat="1">
      <c r="A1012" s="9"/>
      <c r="B1012" s="6"/>
      <c r="C1012" s="6"/>
      <c r="D1012" s="6"/>
      <c r="E1012" s="6"/>
      <c r="F1012" s="6"/>
      <c r="G1012" s="6"/>
      <c r="H1012" s="99"/>
    </row>
    <row r="1013" spans="1:8" s="20" customFormat="1">
      <c r="A1013" s="9"/>
      <c r="B1013" s="128" t="s">
        <v>187</v>
      </c>
      <c r="C1013" s="2994"/>
      <c r="D1013" s="2994"/>
      <c r="E1013" s="1969"/>
      <c r="F1013" s="1969"/>
      <c r="G1013" s="6"/>
      <c r="H1013" s="99"/>
    </row>
    <row r="1014" spans="1:8" s="20" customFormat="1" ht="13.8" thickBot="1">
      <c r="A1014" s="9"/>
      <c r="B1014" s="128"/>
      <c r="C1014" s="2994"/>
      <c r="D1014" s="2994"/>
      <c r="E1014" s="1969"/>
      <c r="F1014" s="1969"/>
      <c r="G1014" s="6"/>
      <c r="H1014" s="99"/>
    </row>
    <row r="1015" spans="1:8" s="20" customFormat="1" ht="13.8">
      <c r="A1015" s="3255">
        <f>A903+1</f>
        <v>132</v>
      </c>
      <c r="B1015" s="3169" t="s">
        <v>39</v>
      </c>
      <c r="C1015" s="3067"/>
      <c r="D1015" s="2703"/>
      <c r="E1015" s="1969"/>
      <c r="F1015" s="1969"/>
      <c r="G1015" s="6"/>
      <c r="H1015" s="3314" t="s">
        <v>975</v>
      </c>
    </row>
    <row r="1016" spans="1:8" s="20" customFormat="1">
      <c r="A1016" s="9"/>
      <c r="B1016" s="413" t="s">
        <v>22</v>
      </c>
      <c r="C1016" s="642"/>
      <c r="D1016" s="643"/>
      <c r="E1016" s="3170"/>
      <c r="F1016" s="354"/>
      <c r="G1016" s="6"/>
      <c r="H1016" s="99"/>
    </row>
    <row r="1017" spans="1:8" s="20" customFormat="1" ht="26.4">
      <c r="A1017" s="9"/>
      <c r="B1017" s="3171" t="s">
        <v>953</v>
      </c>
      <c r="C1017" s="2771"/>
      <c r="D1017" s="2700"/>
      <c r="E1017" s="6"/>
      <c r="F1017" s="6"/>
      <c r="G1017" s="6"/>
      <c r="H1017" s="3314"/>
    </row>
    <row r="1018" spans="1:8" s="20" customFormat="1">
      <c r="A1018" s="9"/>
      <c r="B1018" s="3007" t="s">
        <v>4</v>
      </c>
      <c r="C1018" s="3008">
        <f>C1019</f>
        <v>22042221</v>
      </c>
      <c r="D1018" s="3009"/>
      <c r="E1018" s="6"/>
      <c r="F1018" s="6"/>
      <c r="G1018" s="6"/>
      <c r="H1018" s="3314"/>
    </row>
    <row r="1019" spans="1:8" s="20" customFormat="1">
      <c r="A1019" s="9"/>
      <c r="B1019" s="245" t="s">
        <v>10</v>
      </c>
      <c r="C1019" s="3012">
        <f>C1020</f>
        <v>22042221</v>
      </c>
      <c r="D1019" s="3013"/>
      <c r="E1019" s="6"/>
      <c r="F1019" s="6"/>
      <c r="G1019" s="6"/>
      <c r="H1019" s="3314"/>
    </row>
    <row r="1020" spans="1:8" s="20" customFormat="1" ht="26.4">
      <c r="A1020" s="9"/>
      <c r="B1020" s="247" t="s">
        <v>11</v>
      </c>
      <c r="C1020" s="3012">
        <v>22042221</v>
      </c>
      <c r="D1020" s="3013"/>
      <c r="E1020" s="6"/>
      <c r="F1020" s="6"/>
      <c r="G1020" s="6"/>
      <c r="H1020" s="3314"/>
    </row>
    <row r="1021" spans="1:8" s="20" customFormat="1">
      <c r="A1021" s="9"/>
      <c r="B1021" s="400" t="s">
        <v>1</v>
      </c>
      <c r="C1021" s="3014">
        <v>22042221</v>
      </c>
      <c r="D1021" s="3015"/>
      <c r="E1021" s="6"/>
      <c r="F1021" s="6"/>
      <c r="G1021" s="6"/>
      <c r="H1021" s="99"/>
    </row>
    <row r="1022" spans="1:8" s="20" customFormat="1">
      <c r="A1022" s="9"/>
      <c r="B1022" s="3016" t="s">
        <v>2</v>
      </c>
      <c r="C1022" s="3012">
        <f>C1023+C1027+C1030</f>
        <v>22042221</v>
      </c>
      <c r="D1022" s="3013"/>
      <c r="E1022" s="6"/>
      <c r="F1022" s="6"/>
      <c r="G1022" s="6"/>
      <c r="H1022" s="99"/>
    </row>
    <row r="1023" spans="1:8" s="20" customFormat="1">
      <c r="A1023" s="9"/>
      <c r="B1023" s="247" t="s">
        <v>12</v>
      </c>
      <c r="C1023" s="3012">
        <f>C1024+C1026</f>
        <v>3378973</v>
      </c>
      <c r="D1023" s="3013">
        <f>D1024+D1026</f>
        <v>50463</v>
      </c>
      <c r="E1023" s="6"/>
      <c r="F1023" s="6"/>
      <c r="G1023" s="6"/>
      <c r="H1023" s="99"/>
    </row>
    <row r="1024" spans="1:8" s="20" customFormat="1">
      <c r="A1024" s="9"/>
      <c r="B1024" s="2853" t="s">
        <v>13</v>
      </c>
      <c r="C1024" s="3012">
        <v>2312202</v>
      </c>
      <c r="D1024" s="3013"/>
      <c r="E1024" s="6"/>
      <c r="F1024" s="6"/>
      <c r="G1024" s="6"/>
      <c r="H1024" s="99"/>
    </row>
    <row r="1025" spans="1:8" s="20" customFormat="1">
      <c r="A1025" s="9"/>
      <c r="B1025" s="2853" t="s">
        <v>14</v>
      </c>
      <c r="C1025" s="3012">
        <v>1843175</v>
      </c>
      <c r="D1025" s="3013"/>
      <c r="E1025" s="6"/>
      <c r="F1025" s="6"/>
      <c r="G1025" s="6"/>
      <c r="H1025" s="99"/>
    </row>
    <row r="1026" spans="1:8" s="20" customFormat="1">
      <c r="A1026" s="9"/>
      <c r="B1026" s="2938" t="s">
        <v>15</v>
      </c>
      <c r="C1026" s="3012">
        <v>1066771</v>
      </c>
      <c r="D1026" s="3013">
        <v>50463</v>
      </c>
      <c r="E1026" s="6"/>
      <c r="F1026" s="6"/>
      <c r="G1026" s="6"/>
      <c r="H1026" s="99"/>
    </row>
    <row r="1027" spans="1:8" s="20" customFormat="1">
      <c r="A1027" s="9"/>
      <c r="B1027" s="3110" t="s">
        <v>16</v>
      </c>
      <c r="C1027" s="3012">
        <v>14097012</v>
      </c>
      <c r="D1027" s="3013"/>
      <c r="E1027" s="6"/>
      <c r="F1027" s="6"/>
      <c r="G1027" s="6"/>
      <c r="H1027" s="99"/>
    </row>
    <row r="1028" spans="1:8" s="20" customFormat="1">
      <c r="A1028" s="9"/>
      <c r="B1028" s="2911" t="s">
        <v>17</v>
      </c>
      <c r="C1028" s="3012">
        <v>13313439</v>
      </c>
      <c r="D1028" s="3013"/>
      <c r="E1028" s="6"/>
      <c r="F1028" s="6"/>
      <c r="G1028" s="6"/>
      <c r="H1028" s="99"/>
    </row>
    <row r="1029" spans="1:8" s="20" customFormat="1">
      <c r="A1029" s="9"/>
      <c r="B1029" s="2850" t="s">
        <v>93</v>
      </c>
      <c r="C1029" s="3012">
        <v>783573</v>
      </c>
      <c r="D1029" s="103"/>
      <c r="E1029" s="6"/>
      <c r="F1029" s="6"/>
      <c r="G1029" s="6"/>
      <c r="H1029" s="99"/>
    </row>
    <row r="1030" spans="1:8" s="20" customFormat="1">
      <c r="A1030" s="9"/>
      <c r="B1030" s="2849" t="s">
        <v>19</v>
      </c>
      <c r="C1030" s="3012">
        <v>4566236</v>
      </c>
      <c r="D1030" s="652">
        <f>D1031+D1033</f>
        <v>-50463</v>
      </c>
      <c r="E1030" s="6"/>
      <c r="F1030" s="6"/>
      <c r="G1030" s="6"/>
      <c r="H1030" s="99"/>
    </row>
    <row r="1031" spans="1:8" s="20" customFormat="1">
      <c r="A1031" s="9"/>
      <c r="B1031" s="2850" t="s">
        <v>84</v>
      </c>
      <c r="C1031" s="3012">
        <v>469344</v>
      </c>
      <c r="D1031" s="3018"/>
      <c r="E1031" s="6"/>
      <c r="F1031" s="6"/>
      <c r="G1031" s="6"/>
      <c r="H1031" s="99"/>
    </row>
    <row r="1032" spans="1:8" s="20" customFormat="1" ht="26.4">
      <c r="A1032" s="9"/>
      <c r="B1032" s="2851" t="s">
        <v>97</v>
      </c>
      <c r="C1032" s="3027">
        <v>469344</v>
      </c>
      <c r="D1032" s="3091"/>
      <c r="E1032" s="6"/>
      <c r="F1032" s="6"/>
      <c r="G1032" s="6"/>
      <c r="H1032" s="99"/>
    </row>
    <row r="1033" spans="1:8" s="20" customFormat="1" ht="26.4">
      <c r="A1033" s="9"/>
      <c r="B1033" s="2850" t="s">
        <v>51</v>
      </c>
      <c r="C1033" s="3025">
        <v>4096892</v>
      </c>
      <c r="D1033" s="652">
        <f>D1034+D1035</f>
        <v>-50463</v>
      </c>
      <c r="E1033" s="6"/>
      <c r="F1033" s="6"/>
      <c r="G1033" s="6"/>
      <c r="H1033" s="99"/>
    </row>
    <row r="1034" spans="1:8" s="20" customFormat="1" ht="52.8">
      <c r="A1034" s="9"/>
      <c r="B1034" s="3028" t="s">
        <v>67</v>
      </c>
      <c r="C1034" s="3027">
        <v>4046429</v>
      </c>
      <c r="D1034" s="3172"/>
      <c r="E1034" s="6"/>
      <c r="F1034" s="6"/>
      <c r="G1034" s="6"/>
      <c r="H1034" s="99"/>
    </row>
    <row r="1035" spans="1:8" s="20" customFormat="1" ht="39.6">
      <c r="A1035" s="9"/>
      <c r="B1035" s="3031" t="s">
        <v>191</v>
      </c>
      <c r="C1035" s="3012">
        <v>50463</v>
      </c>
      <c r="D1035" s="3173">
        <v>-50463</v>
      </c>
      <c r="E1035" s="6"/>
      <c r="F1035" s="6"/>
      <c r="G1035" s="6"/>
      <c r="H1035" s="99"/>
    </row>
    <row r="1036" spans="1:8" s="20" customFormat="1">
      <c r="A1036" s="9"/>
      <c r="B1036" s="3034" t="s">
        <v>955</v>
      </c>
      <c r="C1036" s="3035"/>
      <c r="D1036" s="3174"/>
      <c r="E1036" s="6"/>
      <c r="F1036" s="6"/>
      <c r="G1036" s="6"/>
      <c r="H1036" s="99"/>
    </row>
    <row r="1037" spans="1:8" s="20" customFormat="1">
      <c r="A1037" s="9"/>
      <c r="B1037" s="3114" t="s">
        <v>133</v>
      </c>
      <c r="C1037" s="3040"/>
      <c r="D1037" s="3174"/>
      <c r="E1037" s="6"/>
      <c r="F1037" s="6"/>
      <c r="G1037" s="6"/>
      <c r="H1037" s="99"/>
    </row>
    <row r="1038" spans="1:8" s="20" customFormat="1">
      <c r="A1038" s="9"/>
      <c r="B1038" s="2100" t="s">
        <v>87</v>
      </c>
      <c r="C1038" s="3045"/>
      <c r="D1038" s="103"/>
      <c r="E1038" s="6"/>
      <c r="F1038" s="6"/>
      <c r="G1038" s="6"/>
      <c r="H1038" s="99"/>
    </row>
    <row r="1039" spans="1:8" s="20" customFormat="1">
      <c r="A1039" s="9"/>
      <c r="B1039" s="3175" t="s">
        <v>4</v>
      </c>
      <c r="C1039" s="3008">
        <f>C1040</f>
        <v>22042221</v>
      </c>
      <c r="D1039" s="3119"/>
      <c r="E1039" s="6"/>
      <c r="F1039" s="6"/>
      <c r="G1039" s="6"/>
      <c r="H1039" s="99"/>
    </row>
    <row r="1040" spans="1:8" s="20" customFormat="1">
      <c r="A1040" s="9"/>
      <c r="B1040" s="3176" t="s">
        <v>10</v>
      </c>
      <c r="C1040" s="3012">
        <f>C1041</f>
        <v>22042221</v>
      </c>
      <c r="D1040" s="2237"/>
      <c r="E1040" s="6"/>
      <c r="F1040" s="6"/>
      <c r="G1040" s="6"/>
      <c r="H1040" s="99"/>
    </row>
    <row r="1041" spans="1:8" s="20" customFormat="1" ht="26.4">
      <c r="A1041" s="9"/>
      <c r="B1041" s="3177" t="s">
        <v>11</v>
      </c>
      <c r="C1041" s="3026">
        <v>22042221</v>
      </c>
      <c r="D1041" s="2237"/>
      <c r="E1041" s="6"/>
      <c r="F1041" s="6"/>
      <c r="G1041" s="6"/>
      <c r="H1041" s="99"/>
    </row>
    <row r="1042" spans="1:8" s="20" customFormat="1">
      <c r="A1042" s="9"/>
      <c r="B1042" s="3175" t="s">
        <v>1</v>
      </c>
      <c r="C1042" s="3129">
        <f>C1043</f>
        <v>22042221</v>
      </c>
      <c r="D1042" s="3130"/>
      <c r="E1042" s="6"/>
      <c r="F1042" s="6"/>
      <c r="G1042" s="6"/>
      <c r="H1042" s="99"/>
    </row>
    <row r="1043" spans="1:8" s="20" customFormat="1">
      <c r="A1043" s="9"/>
      <c r="B1043" s="3176" t="s">
        <v>2</v>
      </c>
      <c r="C1043" s="3026">
        <f>C1044+C1048+C1051</f>
        <v>22042221</v>
      </c>
      <c r="D1043" s="2237"/>
      <c r="E1043" s="6"/>
      <c r="F1043" s="6"/>
      <c r="G1043" s="6"/>
      <c r="H1043" s="99"/>
    </row>
    <row r="1044" spans="1:8" s="20" customFormat="1">
      <c r="A1044" s="9"/>
      <c r="B1044" s="3178" t="s">
        <v>12</v>
      </c>
      <c r="C1044" s="3026">
        <f>C1045+C1047</f>
        <v>3378973</v>
      </c>
      <c r="D1044" s="2237">
        <f>D1045+D1047</f>
        <v>50463</v>
      </c>
      <c r="E1044" s="6"/>
      <c r="F1044" s="6"/>
      <c r="G1044" s="6"/>
      <c r="H1044" s="99"/>
    </row>
    <row r="1045" spans="1:8" s="20" customFormat="1">
      <c r="A1045" s="9"/>
      <c r="B1045" s="3179" t="s">
        <v>13</v>
      </c>
      <c r="C1045" s="3027">
        <v>2312202</v>
      </c>
      <c r="D1045" s="2237"/>
      <c r="E1045" s="6"/>
      <c r="F1045" s="6"/>
      <c r="G1045" s="6"/>
      <c r="H1045" s="99"/>
    </row>
    <row r="1046" spans="1:8" s="20" customFormat="1">
      <c r="A1046" s="9"/>
      <c r="B1046" s="3180" t="s">
        <v>35</v>
      </c>
      <c r="C1046" s="3027">
        <v>1843175</v>
      </c>
      <c r="D1046" s="2237"/>
      <c r="E1046" s="6"/>
      <c r="F1046" s="6"/>
      <c r="G1046" s="6"/>
      <c r="H1046" s="99"/>
    </row>
    <row r="1047" spans="1:8" s="20" customFormat="1">
      <c r="A1047" s="9"/>
      <c r="B1047" s="311" t="s">
        <v>15</v>
      </c>
      <c r="C1047" s="3027">
        <v>1066771</v>
      </c>
      <c r="D1047" s="2237">
        <v>50463</v>
      </c>
      <c r="E1047" s="6"/>
      <c r="F1047" s="6"/>
      <c r="G1047" s="6"/>
      <c r="H1047" s="99"/>
    </row>
    <row r="1048" spans="1:8" s="20" customFormat="1">
      <c r="A1048" s="9"/>
      <c r="B1048" s="310" t="s">
        <v>16</v>
      </c>
      <c r="C1048" s="3027">
        <f>C1049+C1050</f>
        <v>14097012</v>
      </c>
      <c r="D1048" s="2237"/>
      <c r="E1048" s="6"/>
      <c r="F1048" s="6"/>
      <c r="G1048" s="6"/>
      <c r="H1048" s="99"/>
    </row>
    <row r="1049" spans="1:8" s="20" customFormat="1">
      <c r="A1049" s="9"/>
      <c r="B1049" s="311" t="s">
        <v>17</v>
      </c>
      <c r="C1049" s="3027">
        <v>13313439</v>
      </c>
      <c r="D1049" s="3181"/>
      <c r="E1049" s="6"/>
      <c r="F1049" s="6"/>
      <c r="G1049" s="6"/>
      <c r="H1049" s="99"/>
    </row>
    <row r="1050" spans="1:8" s="20" customFormat="1">
      <c r="A1050" s="9"/>
      <c r="B1050" s="3179" t="s">
        <v>93</v>
      </c>
      <c r="C1050" s="3027">
        <v>783573</v>
      </c>
      <c r="D1050" s="3137"/>
      <c r="E1050" s="6"/>
      <c r="F1050" s="6"/>
      <c r="G1050" s="6"/>
      <c r="H1050" s="99"/>
    </row>
    <row r="1051" spans="1:8" s="20" customFormat="1">
      <c r="A1051" s="9"/>
      <c r="B1051" s="3178" t="s">
        <v>19</v>
      </c>
      <c r="C1051" s="3026">
        <f>C1052+C1054</f>
        <v>4566236</v>
      </c>
      <c r="D1051" s="652">
        <f>D1052+D1054</f>
        <v>-50463</v>
      </c>
      <c r="E1051" s="6"/>
      <c r="F1051" s="6"/>
      <c r="G1051" s="6"/>
      <c r="H1051" s="99"/>
    </row>
    <row r="1052" spans="1:8" s="20" customFormat="1">
      <c r="A1052" s="9"/>
      <c r="B1052" s="2850" t="s">
        <v>84</v>
      </c>
      <c r="C1052" s="3027">
        <v>469344</v>
      </c>
      <c r="D1052" s="653"/>
      <c r="E1052" s="6"/>
      <c r="F1052" s="6"/>
      <c r="G1052" s="6"/>
      <c r="H1052" s="99"/>
    </row>
    <row r="1053" spans="1:8" s="20" customFormat="1" ht="26.4">
      <c r="A1053" s="9"/>
      <c r="B1053" s="2851" t="s">
        <v>97</v>
      </c>
      <c r="C1053" s="3027">
        <v>469344</v>
      </c>
      <c r="D1053" s="653"/>
      <c r="E1053" s="6"/>
      <c r="F1053" s="6"/>
      <c r="G1053" s="6"/>
      <c r="H1053" s="99"/>
    </row>
    <row r="1054" spans="1:8" s="20" customFormat="1" ht="26.4">
      <c r="A1054" s="9"/>
      <c r="B1054" s="2850" t="s">
        <v>51</v>
      </c>
      <c r="C1054" s="3026">
        <v>4096892</v>
      </c>
      <c r="D1054" s="652">
        <f>D1055+D1056</f>
        <v>-50463</v>
      </c>
      <c r="E1054" s="6"/>
      <c r="F1054" s="6"/>
      <c r="G1054" s="6"/>
      <c r="H1054" s="99"/>
    </row>
    <row r="1055" spans="1:8" s="20" customFormat="1" ht="52.8">
      <c r="A1055" s="9"/>
      <c r="B1055" s="2851" t="s">
        <v>67</v>
      </c>
      <c r="C1055" s="3026">
        <v>4046429</v>
      </c>
      <c r="D1055" s="325"/>
      <c r="E1055" s="6"/>
      <c r="F1055" s="6"/>
      <c r="G1055" s="6"/>
      <c r="H1055" s="99"/>
    </row>
    <row r="1056" spans="1:8" s="20" customFormat="1" ht="40.200000000000003" thickBot="1">
      <c r="A1056" s="9"/>
      <c r="B1056" s="3138" t="s">
        <v>53</v>
      </c>
      <c r="C1056" s="3027">
        <v>50463</v>
      </c>
      <c r="D1056" s="3182">
        <v>-50463</v>
      </c>
      <c r="E1056" s="6"/>
      <c r="F1056" s="6"/>
      <c r="G1056" s="6"/>
      <c r="H1056" s="99"/>
    </row>
    <row r="1057" spans="1:8" s="20" customFormat="1" ht="147.75" customHeight="1" thickBot="1">
      <c r="A1057" s="9"/>
      <c r="B1057" s="3819" t="s">
        <v>976</v>
      </c>
      <c r="C1057" s="3820"/>
      <c r="D1057" s="3821"/>
      <c r="E1057" s="6"/>
      <c r="F1057" s="6"/>
      <c r="G1057" s="6"/>
      <c r="H1057" s="99"/>
    </row>
    <row r="1058" spans="1:8" s="20" customFormat="1">
      <c r="A1058" s="9"/>
      <c r="B1058" s="3183"/>
      <c r="C1058" s="3184"/>
      <c r="D1058" s="3184"/>
      <c r="E1058" s="6"/>
      <c r="F1058" s="6"/>
      <c r="G1058" s="6"/>
      <c r="H1058" s="99"/>
    </row>
    <row r="1059" spans="1:8" s="20" customFormat="1">
      <c r="A1059" s="9"/>
      <c r="B1059" s="3822" t="s">
        <v>190</v>
      </c>
      <c r="C1059" s="3822"/>
      <c r="D1059" s="3822"/>
      <c r="E1059" s="6"/>
      <c r="F1059" s="6"/>
      <c r="G1059" s="6"/>
      <c r="H1059" s="99"/>
    </row>
    <row r="1060" spans="1:8" s="20" customFormat="1" ht="13.8" thickBot="1">
      <c r="A1060" s="9"/>
      <c r="B1060" s="3185"/>
      <c r="C1060" s="3186"/>
      <c r="D1060" s="3187"/>
      <c r="E1060" s="6"/>
      <c r="F1060" s="6"/>
      <c r="G1060" s="6"/>
      <c r="H1060" s="99"/>
    </row>
    <row r="1061" spans="1:8" s="20" customFormat="1" ht="13.8">
      <c r="A1061" s="9">
        <f>A1015</f>
        <v>132</v>
      </c>
      <c r="B1061" s="3169" t="s">
        <v>39</v>
      </c>
      <c r="C1061" s="3067"/>
      <c r="D1061" s="2703"/>
      <c r="E1061" s="6"/>
      <c r="F1061" s="6"/>
      <c r="G1061" s="6"/>
      <c r="H1061" s="99" t="s">
        <v>975</v>
      </c>
    </row>
    <row r="1062" spans="1:8" s="20" customFormat="1">
      <c r="A1062" s="9"/>
      <c r="B1062" s="3188" t="s">
        <v>957</v>
      </c>
      <c r="C1062" s="3032"/>
      <c r="D1062" s="3033"/>
      <c r="E1062" s="6"/>
      <c r="F1062" s="6"/>
      <c r="G1062" s="6"/>
      <c r="H1062" s="99"/>
    </row>
    <row r="1063" spans="1:8" s="20" customFormat="1" ht="26.4">
      <c r="A1063" s="9"/>
      <c r="B1063" s="3189" t="s">
        <v>86</v>
      </c>
      <c r="C1063" s="642"/>
      <c r="D1063" s="643"/>
      <c r="E1063" s="6"/>
      <c r="F1063" s="6"/>
      <c r="G1063" s="6"/>
      <c r="H1063" s="3823"/>
    </row>
    <row r="1064" spans="1:8" s="20" customFormat="1">
      <c r="A1064" s="9"/>
      <c r="B1064" s="410" t="s">
        <v>87</v>
      </c>
      <c r="C1064" s="642"/>
      <c r="D1064" s="643"/>
      <c r="E1064" s="6"/>
      <c r="F1064" s="6"/>
      <c r="G1064" s="6"/>
      <c r="H1064" s="3823"/>
    </row>
    <row r="1065" spans="1:8" s="20" customFormat="1">
      <c r="A1065" s="9"/>
      <c r="B1065" s="3075" t="s">
        <v>4</v>
      </c>
      <c r="C1065" s="3074">
        <f>C1072+C1067+C1066</f>
        <v>49622502</v>
      </c>
      <c r="D1065" s="3076"/>
      <c r="E1065" s="6"/>
      <c r="F1065" s="6"/>
      <c r="G1065" s="6"/>
      <c r="H1065" s="3823"/>
    </row>
    <row r="1066" spans="1:8" s="20" customFormat="1">
      <c r="A1066" s="9"/>
      <c r="B1066" s="3" t="s">
        <v>958</v>
      </c>
      <c r="C1066" s="3077">
        <v>36529</v>
      </c>
      <c r="D1066" s="3076"/>
      <c r="E1066" s="6"/>
      <c r="F1066" s="6"/>
      <c r="G1066" s="6"/>
      <c r="H1066" s="3823"/>
    </row>
    <row r="1067" spans="1:8" s="20" customFormat="1">
      <c r="A1067" s="9"/>
      <c r="B1067" s="3078" t="s">
        <v>7</v>
      </c>
      <c r="C1067" s="3011">
        <f t="shared" ref="C1067:C1070" si="10">C1068</f>
        <v>28903</v>
      </c>
      <c r="D1067" s="3079"/>
      <c r="E1067" s="6"/>
      <c r="F1067" s="6"/>
      <c r="G1067" s="6"/>
      <c r="H1067" s="99"/>
    </row>
    <row r="1068" spans="1:8" s="20" customFormat="1">
      <c r="A1068" s="9"/>
      <c r="B1068" s="3081" t="s">
        <v>8</v>
      </c>
      <c r="C1068" s="3011">
        <f t="shared" si="10"/>
        <v>28903</v>
      </c>
      <c r="D1068" s="3079"/>
      <c r="E1068" s="6"/>
      <c r="F1068" s="6"/>
      <c r="G1068" s="6"/>
      <c r="H1068" s="99"/>
    </row>
    <row r="1069" spans="1:8" s="20" customFormat="1">
      <c r="A1069" s="9"/>
      <c r="B1069" s="3080" t="s">
        <v>9</v>
      </c>
      <c r="C1069" s="3011">
        <f t="shared" si="10"/>
        <v>28903</v>
      </c>
      <c r="D1069" s="3079"/>
      <c r="E1069" s="6"/>
      <c r="F1069" s="6"/>
      <c r="G1069" s="6"/>
      <c r="H1069" s="99"/>
    </row>
    <row r="1070" spans="1:8" s="20" customFormat="1" ht="26.4">
      <c r="A1070" s="9"/>
      <c r="B1070" s="3084" t="s">
        <v>57</v>
      </c>
      <c r="C1070" s="3011">
        <f t="shared" si="10"/>
        <v>28903</v>
      </c>
      <c r="D1070" s="3079"/>
      <c r="E1070" s="6"/>
      <c r="F1070" s="6"/>
      <c r="G1070" s="6"/>
      <c r="H1070" s="99"/>
    </row>
    <row r="1071" spans="1:8" s="20" customFormat="1" ht="26.25" customHeight="1">
      <c r="A1071" s="9"/>
      <c r="B1071" s="3085" t="s">
        <v>126</v>
      </c>
      <c r="C1071" s="3011">
        <v>28903</v>
      </c>
      <c r="D1071" s="3079"/>
      <c r="E1071" s="6"/>
      <c r="F1071" s="6"/>
      <c r="G1071" s="6"/>
      <c r="H1071" s="99"/>
    </row>
    <row r="1072" spans="1:8" s="20" customFormat="1">
      <c r="A1072" s="9"/>
      <c r="B1072" s="3047" t="s">
        <v>10</v>
      </c>
      <c r="C1072" s="3011">
        <f>C1073+C1074</f>
        <v>49557070</v>
      </c>
      <c r="D1072" s="3018"/>
      <c r="E1072" s="6"/>
      <c r="F1072" s="6"/>
      <c r="G1072" s="6"/>
      <c r="H1072" s="99"/>
    </row>
    <row r="1073" spans="1:8" s="20" customFormat="1" ht="26.4">
      <c r="A1073" s="9"/>
      <c r="B1073" s="3087" t="s">
        <v>11</v>
      </c>
      <c r="C1073" s="3011">
        <v>26810306</v>
      </c>
      <c r="D1073" s="3079"/>
      <c r="E1073" s="6"/>
      <c r="F1073" s="6"/>
      <c r="G1073" s="6"/>
      <c r="H1073" s="99"/>
    </row>
    <row r="1074" spans="1:8" s="20" customFormat="1" ht="26.4">
      <c r="A1074" s="9"/>
      <c r="B1074" s="3088" t="s">
        <v>60</v>
      </c>
      <c r="C1074" s="3011">
        <v>22746764</v>
      </c>
      <c r="D1074" s="3079"/>
      <c r="E1074" s="6"/>
      <c r="F1074" s="6"/>
      <c r="G1074" s="6"/>
      <c r="H1074" s="99"/>
    </row>
    <row r="1075" spans="1:8" s="20" customFormat="1">
      <c r="A1075" s="9"/>
      <c r="B1075" s="3073" t="s">
        <v>1</v>
      </c>
      <c r="C1075" s="3116">
        <f>C1076+C1092</f>
        <v>49622502</v>
      </c>
      <c r="D1075" s="3089"/>
      <c r="E1075" s="6"/>
      <c r="F1075" s="6"/>
      <c r="G1075" s="6"/>
      <c r="H1075" s="99"/>
    </row>
    <row r="1076" spans="1:8" s="20" customFormat="1">
      <c r="A1076" s="9"/>
      <c r="B1076" s="3047" t="s">
        <v>2</v>
      </c>
      <c r="C1076" s="3082">
        <f>C1077+C1081+C1084</f>
        <v>46580586</v>
      </c>
      <c r="D1076" s="3018"/>
      <c r="E1076" s="6"/>
      <c r="F1076" s="6"/>
      <c r="G1076" s="6"/>
      <c r="H1076" s="99"/>
    </row>
    <row r="1077" spans="1:8" s="20" customFormat="1">
      <c r="A1077" s="9"/>
      <c r="B1077" s="3081" t="s">
        <v>12</v>
      </c>
      <c r="C1077" s="3082">
        <f>C1078+C1080</f>
        <v>5169948</v>
      </c>
      <c r="D1077" s="3018">
        <f>D1078+D1080</f>
        <v>50463</v>
      </c>
      <c r="E1077" s="6"/>
      <c r="F1077" s="6"/>
      <c r="G1077" s="6"/>
      <c r="H1077" s="99"/>
    </row>
    <row r="1078" spans="1:8" s="20" customFormat="1">
      <c r="A1078" s="9"/>
      <c r="B1078" s="3080" t="s">
        <v>13</v>
      </c>
      <c r="C1078" s="3082">
        <v>3541686</v>
      </c>
      <c r="D1078" s="3079"/>
      <c r="E1078" s="6"/>
      <c r="F1078" s="6"/>
      <c r="G1078" s="6"/>
      <c r="H1078" s="99"/>
    </row>
    <row r="1079" spans="1:8" s="20" customFormat="1">
      <c r="A1079" s="9"/>
      <c r="B1079" s="3084" t="s">
        <v>35</v>
      </c>
      <c r="C1079" s="3082">
        <v>2796507</v>
      </c>
      <c r="D1079" s="3079"/>
      <c r="E1079" s="6"/>
      <c r="F1079" s="6"/>
      <c r="G1079" s="6"/>
      <c r="H1079" s="99"/>
    </row>
    <row r="1080" spans="1:8" s="20" customFormat="1">
      <c r="A1080" s="9"/>
      <c r="B1080" s="3080" t="s">
        <v>15</v>
      </c>
      <c r="C1080" s="3082">
        <v>1628262</v>
      </c>
      <c r="D1080" s="3079">
        <v>50463</v>
      </c>
      <c r="E1080" s="6"/>
      <c r="F1080" s="6"/>
      <c r="G1080" s="6"/>
      <c r="H1080" s="99"/>
    </row>
    <row r="1081" spans="1:8" s="20" customFormat="1">
      <c r="A1081" s="9"/>
      <c r="B1081" s="3081" t="s">
        <v>16</v>
      </c>
      <c r="C1081" s="3011">
        <f>C1082+C1083</f>
        <v>14097638</v>
      </c>
      <c r="D1081" s="3018"/>
      <c r="E1081" s="6"/>
      <c r="F1081" s="6"/>
      <c r="G1081" s="6"/>
      <c r="H1081" s="99"/>
    </row>
    <row r="1082" spans="1:8" s="20" customFormat="1">
      <c r="A1082" s="9"/>
      <c r="B1082" s="3080" t="s">
        <v>17</v>
      </c>
      <c r="C1082" s="646">
        <v>13313439</v>
      </c>
      <c r="D1082" s="3079"/>
      <c r="E1082" s="6"/>
      <c r="F1082" s="6"/>
      <c r="G1082" s="6"/>
      <c r="H1082" s="99"/>
    </row>
    <row r="1083" spans="1:8" s="20" customFormat="1">
      <c r="A1083" s="9"/>
      <c r="B1083" s="3080" t="s">
        <v>93</v>
      </c>
      <c r="C1083" s="646">
        <v>784199</v>
      </c>
      <c r="D1083" s="103"/>
      <c r="E1083" s="6"/>
      <c r="F1083" s="6"/>
      <c r="G1083" s="6"/>
      <c r="H1083" s="99"/>
    </row>
    <row r="1084" spans="1:8" s="20" customFormat="1">
      <c r="A1084" s="9"/>
      <c r="B1084" s="3081" t="s">
        <v>19</v>
      </c>
      <c r="C1084" s="3011">
        <f>C1085+C1087+C1090</f>
        <v>27313000</v>
      </c>
      <c r="D1084" s="3142">
        <f>D1085+D1087+D1090</f>
        <v>-50463</v>
      </c>
      <c r="E1084" s="6"/>
      <c r="F1084" s="6"/>
      <c r="G1084" s="6"/>
      <c r="H1084" s="99"/>
    </row>
    <row r="1085" spans="1:8" s="20" customFormat="1" ht="15.75" customHeight="1">
      <c r="A1085" s="9"/>
      <c r="B1085" s="2897" t="s">
        <v>84</v>
      </c>
      <c r="C1085" s="3011">
        <f>C1086</f>
        <v>469344</v>
      </c>
      <c r="D1085" s="3142"/>
      <c r="E1085" s="6"/>
      <c r="F1085" s="6"/>
      <c r="G1085" s="6"/>
      <c r="H1085" s="99"/>
    </row>
    <row r="1086" spans="1:8" s="20" customFormat="1" ht="26.25" customHeight="1">
      <c r="A1086" s="9"/>
      <c r="B1086" s="3090" t="s">
        <v>97</v>
      </c>
      <c r="C1086" s="3011">
        <v>469344</v>
      </c>
      <c r="D1086" s="3172"/>
      <c r="E1086" s="6"/>
      <c r="F1086" s="6"/>
      <c r="G1086" s="6"/>
      <c r="H1086" s="99"/>
    </row>
    <row r="1087" spans="1:8" s="20" customFormat="1" ht="25.5" customHeight="1">
      <c r="A1087" s="9"/>
      <c r="B1087" s="2897" t="s">
        <v>51</v>
      </c>
      <c r="C1087" s="3082">
        <f>C1088+C1089</f>
        <v>4096892</v>
      </c>
      <c r="D1087" s="3190">
        <f>D1088+D1089</f>
        <v>-50463</v>
      </c>
      <c r="E1087" s="6"/>
      <c r="F1087" s="6"/>
      <c r="G1087" s="6"/>
      <c r="H1087" s="99"/>
    </row>
    <row r="1088" spans="1:8" s="20" customFormat="1" ht="54" customHeight="1">
      <c r="A1088" s="9"/>
      <c r="B1088" s="3092" t="s">
        <v>67</v>
      </c>
      <c r="C1088" s="3082">
        <v>4046429</v>
      </c>
      <c r="D1088" s="3172"/>
      <c r="E1088" s="6"/>
      <c r="F1088" s="6"/>
      <c r="G1088" s="6"/>
      <c r="H1088" s="99"/>
    </row>
    <row r="1089" spans="1:8" s="20" customFormat="1" ht="36.75" customHeight="1">
      <c r="A1089" s="9"/>
      <c r="B1089" s="2851" t="s">
        <v>156</v>
      </c>
      <c r="C1089" s="3093">
        <v>50463</v>
      </c>
      <c r="D1089" s="3191">
        <v>-50463</v>
      </c>
      <c r="E1089" s="6"/>
      <c r="F1089" s="6"/>
      <c r="G1089" s="6"/>
      <c r="H1089" s="99"/>
    </row>
    <row r="1090" spans="1:8" s="20" customFormat="1" ht="26.4">
      <c r="A1090" s="9"/>
      <c r="B1090" s="3094" t="s">
        <v>79</v>
      </c>
      <c r="C1090" s="3082">
        <v>22746764</v>
      </c>
      <c r="D1090" s="3018"/>
      <c r="E1090" s="6"/>
      <c r="F1090" s="6"/>
      <c r="G1090" s="6"/>
      <c r="H1090" s="99"/>
    </row>
    <row r="1091" spans="1:8" s="20" customFormat="1">
      <c r="A1091" s="9"/>
      <c r="B1091" s="3095" t="s">
        <v>959</v>
      </c>
      <c r="C1091" s="3011">
        <f>C1092</f>
        <v>3041916</v>
      </c>
      <c r="D1091" s="3091"/>
      <c r="E1091" s="6"/>
      <c r="F1091" s="6"/>
      <c r="G1091" s="6"/>
      <c r="H1091" s="99"/>
    </row>
    <row r="1092" spans="1:8" s="20" customFormat="1" ht="13.8" thickBot="1">
      <c r="A1092" s="9"/>
      <c r="B1092" s="3154" t="s">
        <v>960</v>
      </c>
      <c r="C1092" s="3152">
        <v>3041916</v>
      </c>
      <c r="D1092" s="3100"/>
      <c r="E1092" s="6"/>
      <c r="F1092" s="6"/>
      <c r="G1092" s="6"/>
      <c r="H1092" s="99"/>
    </row>
    <row r="1093" spans="1:8" s="20" customFormat="1" ht="149.25" customHeight="1" thickBot="1">
      <c r="A1093" s="9"/>
      <c r="B1093" s="3819" t="s">
        <v>977</v>
      </c>
      <c r="C1093" s="3820"/>
      <c r="D1093" s="3821"/>
      <c r="E1093" s="6"/>
      <c r="F1093" s="6"/>
      <c r="G1093" s="6"/>
      <c r="H1093" s="99"/>
    </row>
    <row r="1094" spans="1:8" s="77" customFormat="1">
      <c r="B1094" s="84"/>
      <c r="C1094" s="85"/>
      <c r="D1094" s="85"/>
      <c r="H1094" s="99"/>
    </row>
    <row r="1095" spans="1:8" s="77" customFormat="1">
      <c r="B1095" s="84"/>
      <c r="C1095" s="85"/>
      <c r="D1095" s="85"/>
      <c r="H1095" s="99"/>
    </row>
    <row r="1096" spans="1:8" s="77" customFormat="1" ht="17.25" customHeight="1">
      <c r="C1096" s="352"/>
      <c r="D1096" s="353"/>
      <c r="E1096" s="352"/>
      <c r="F1096" s="354"/>
      <c r="G1096" s="1969"/>
      <c r="H1096" s="99"/>
    </row>
    <row r="1097" spans="1:8" s="77" customFormat="1" ht="12" customHeight="1">
      <c r="B1097" s="1969"/>
      <c r="C1097" s="1969"/>
      <c r="D1097" s="1969"/>
      <c r="E1097" s="1969"/>
      <c r="F1097" s="1969"/>
      <c r="G1097" s="1969"/>
      <c r="H1097" s="99"/>
    </row>
    <row r="1098" spans="1:8" s="77" customFormat="1" ht="12" customHeight="1">
      <c r="B1098" s="3817"/>
      <c r="C1098" s="3817"/>
      <c r="E1098" s="1969"/>
      <c r="F1098" s="1969"/>
      <c r="G1098" s="1969"/>
      <c r="H1098" s="99"/>
    </row>
    <row r="1099" spans="1:8" s="77" customFormat="1">
      <c r="C1099" s="354"/>
      <c r="D1099" s="1969"/>
      <c r="E1099" s="1969"/>
      <c r="F1099" s="1969"/>
      <c r="G1099" s="1969"/>
      <c r="H1099" s="99"/>
    </row>
    <row r="1100" spans="1:8" s="77" customFormat="1">
      <c r="B1100" s="3818"/>
      <c r="C1100" s="3818"/>
      <c r="D1100" s="3818"/>
      <c r="E1100" s="3818"/>
      <c r="F1100" s="1969"/>
      <c r="G1100" s="1969"/>
      <c r="H1100" s="99"/>
    </row>
    <row r="1101" spans="1:8" s="77" customFormat="1">
      <c r="B1101" s="355"/>
      <c r="C1101" s="352"/>
      <c r="D1101" s="353"/>
      <c r="E1101" s="352"/>
      <c r="F1101" s="354"/>
      <c r="G1101" s="1969"/>
      <c r="H1101" s="99"/>
    </row>
    <row r="1102" spans="1:8" s="77" customFormat="1">
      <c r="B1102" s="355"/>
      <c r="C1102" s="352"/>
      <c r="D1102" s="353"/>
      <c r="E1102" s="352"/>
      <c r="F1102" s="354"/>
      <c r="G1102" s="1969"/>
      <c r="H1102" s="99"/>
    </row>
    <row r="1103" spans="1:8" s="77" customFormat="1">
      <c r="B1103" s="355"/>
      <c r="C1103" s="352"/>
      <c r="D1103" s="353"/>
      <c r="E1103" s="352"/>
      <c r="F1103" s="354"/>
      <c r="G1103" s="1969"/>
      <c r="H1103" s="99"/>
    </row>
    <row r="1104" spans="1:8" s="98" customFormat="1">
      <c r="B1104" s="356"/>
      <c r="C1104" s="119"/>
      <c r="D1104" s="119"/>
      <c r="E1104" s="119"/>
      <c r="F1104" s="129"/>
      <c r="H1104" s="99"/>
    </row>
    <row r="1105" spans="2:8" s="77" customFormat="1">
      <c r="B1105" s="84"/>
      <c r="C1105" s="85"/>
      <c r="D1105" s="85"/>
      <c r="H1105" s="99"/>
    </row>
    <row r="1106" spans="2:8" s="77" customFormat="1">
      <c r="B1106" s="84"/>
      <c r="C1106" s="85"/>
      <c r="D1106" s="85"/>
      <c r="H1106" s="99"/>
    </row>
    <row r="1107" spans="2:8" s="77" customFormat="1">
      <c r="B1107" s="84"/>
      <c r="C1107" s="85"/>
      <c r="D1107" s="85"/>
      <c r="H1107" s="99"/>
    </row>
    <row r="1108" spans="2:8" s="77" customFormat="1">
      <c r="B1108" s="84"/>
      <c r="C1108" s="85"/>
      <c r="D1108" s="85"/>
      <c r="E1108" s="357"/>
      <c r="F1108" s="89"/>
      <c r="G1108" s="89"/>
      <c r="H1108" s="99"/>
    </row>
    <row r="1109" spans="2:8" s="77" customFormat="1">
      <c r="B1109" s="84"/>
      <c r="C1109" s="85"/>
      <c r="D1109" s="85"/>
      <c r="E1109" s="358"/>
      <c r="F1109" s="89"/>
      <c r="G1109" s="89"/>
      <c r="H1109" s="99"/>
    </row>
    <row r="1110" spans="2:8" s="77" customFormat="1">
      <c r="B1110" s="84"/>
      <c r="C1110" s="85"/>
      <c r="D1110" s="85"/>
      <c r="E1110" s="358"/>
      <c r="F1110" s="89"/>
      <c r="G1110" s="89"/>
      <c r="H1110" s="99"/>
    </row>
    <row r="1111" spans="2:8" s="77" customFormat="1">
      <c r="B1111" s="84"/>
      <c r="C1111" s="85"/>
      <c r="D1111" s="85"/>
      <c r="E1111" s="358"/>
      <c r="F1111" s="89"/>
      <c r="G1111" s="89"/>
      <c r="H1111" s="99"/>
    </row>
    <row r="1112" spans="2:8" s="77" customFormat="1">
      <c r="B1112" s="84"/>
      <c r="C1112" s="85"/>
      <c r="D1112" s="85"/>
      <c r="E1112" s="358"/>
      <c r="F1112" s="89"/>
      <c r="G1112" s="89"/>
      <c r="H1112" s="99"/>
    </row>
    <row r="1113" spans="2:8" s="77" customFormat="1">
      <c r="B1113" s="84"/>
      <c r="C1113" s="85"/>
      <c r="D1113" s="85"/>
      <c r="E1113" s="357"/>
      <c r="F1113" s="89"/>
      <c r="G1113" s="89"/>
      <c r="H1113" s="99"/>
    </row>
    <row r="1114" spans="2:8" s="77" customFormat="1">
      <c r="B1114" s="84"/>
      <c r="C1114" s="85"/>
      <c r="D1114" s="85"/>
      <c r="E1114" s="357"/>
      <c r="F1114" s="89"/>
      <c r="G1114" s="89"/>
      <c r="H1114" s="99"/>
    </row>
    <row r="1115" spans="2:8" s="77" customFormat="1">
      <c r="B1115" s="84"/>
      <c r="C1115" s="85"/>
      <c r="D1115" s="85"/>
      <c r="E1115" s="357"/>
      <c r="F1115" s="89"/>
      <c r="G1115" s="89"/>
      <c r="H1115" s="99"/>
    </row>
    <row r="1116" spans="2:8" s="77" customFormat="1">
      <c r="B1116" s="84"/>
      <c r="C1116" s="85"/>
      <c r="D1116" s="85"/>
      <c r="E1116" s="358"/>
      <c r="F1116" s="89"/>
      <c r="G1116" s="89"/>
      <c r="H1116" s="99"/>
    </row>
    <row r="1117" spans="2:8" s="77" customFormat="1">
      <c r="B1117" s="84"/>
      <c r="C1117" s="85"/>
      <c r="D1117" s="85"/>
      <c r="E1117" s="358"/>
      <c r="F1117" s="89"/>
      <c r="G1117" s="89"/>
      <c r="H1117" s="99"/>
    </row>
    <row r="1118" spans="2:8" s="77" customFormat="1">
      <c r="B1118" s="84"/>
      <c r="C1118" s="85"/>
      <c r="D1118" s="85"/>
      <c r="E1118" s="359"/>
      <c r="F1118" s="89"/>
      <c r="G1118" s="89"/>
      <c r="H1118" s="99"/>
    </row>
    <row r="1119" spans="2:8" s="77" customFormat="1">
      <c r="B1119" s="84"/>
      <c r="C1119" s="85"/>
      <c r="D1119" s="85"/>
      <c r="E1119" s="360"/>
      <c r="F1119" s="89"/>
      <c r="G1119" s="89"/>
      <c r="H1119" s="99"/>
    </row>
    <row r="1120" spans="2:8" s="77" customFormat="1">
      <c r="B1120" s="84"/>
      <c r="C1120" s="85"/>
      <c r="D1120" s="85"/>
      <c r="E1120" s="361"/>
      <c r="F1120" s="89"/>
      <c r="G1120" s="89"/>
      <c r="H1120" s="99"/>
    </row>
    <row r="1121" spans="2:8" s="77" customFormat="1">
      <c r="B1121" s="84"/>
      <c r="C1121" s="85" t="s">
        <v>0</v>
      </c>
      <c r="D1121" s="85"/>
      <c r="E1121" s="362"/>
      <c r="F1121" s="89"/>
      <c r="G1121" s="89"/>
      <c r="H1121" s="99"/>
    </row>
    <row r="1122" spans="2:8" s="77" customFormat="1">
      <c r="B1122" s="84"/>
      <c r="C1122" s="85"/>
      <c r="D1122" s="85"/>
      <c r="E1122" s="362"/>
      <c r="F1122" s="89"/>
      <c r="G1122" s="89"/>
      <c r="H1122" s="99"/>
    </row>
    <row r="1123" spans="2:8" s="77" customFormat="1">
      <c r="B1123" s="84"/>
      <c r="C1123" s="85"/>
      <c r="D1123" s="85"/>
      <c r="E1123" s="362"/>
      <c r="F1123" s="89"/>
      <c r="G1123" s="89"/>
      <c r="H1123" s="99"/>
    </row>
  </sheetData>
  <mergeCells count="35">
    <mergeCell ref="H1:H2"/>
    <mergeCell ref="D1:D2"/>
    <mergeCell ref="G1:G2"/>
    <mergeCell ref="C1:C2"/>
    <mergeCell ref="F1:F2"/>
    <mergeCell ref="B150:G150"/>
    <mergeCell ref="B250:G250"/>
    <mergeCell ref="B267:G267"/>
    <mergeCell ref="B33:G33"/>
    <mergeCell ref="B133:G133"/>
    <mergeCell ref="B394:G394"/>
    <mergeCell ref="B451:G451"/>
    <mergeCell ref="B337:G337"/>
    <mergeCell ref="B354:G354"/>
    <mergeCell ref="B411:G411"/>
    <mergeCell ref="B590:G590"/>
    <mergeCell ref="B690:G690"/>
    <mergeCell ref="B694:C694"/>
    <mergeCell ref="B716:G716"/>
    <mergeCell ref="B471:G471"/>
    <mergeCell ref="B571:G571"/>
    <mergeCell ref="B899:G899"/>
    <mergeCell ref="B955:G955"/>
    <mergeCell ref="B1011:G1011"/>
    <mergeCell ref="B720:C720"/>
    <mergeCell ref="B816:G816"/>
    <mergeCell ref="B820:C820"/>
    <mergeCell ref="B862:G862"/>
    <mergeCell ref="B866:C866"/>
    <mergeCell ref="B1098:C1098"/>
    <mergeCell ref="B1100:E1100"/>
    <mergeCell ref="B1057:D1057"/>
    <mergeCell ref="B1059:D1059"/>
    <mergeCell ref="H1063:H1066"/>
    <mergeCell ref="B1093:D1093"/>
  </mergeCells>
  <pageMargins left="0.19685039370078741" right="0.15748031496062992" top="0.44" bottom="0.56000000000000005" header="0.19685039370078741" footer="0.31"/>
  <pageSetup paperSize="9" scale="75" firstPageNumber="2" orientation="landscape" r:id="rId1"/>
  <headerFooter alignWithMargins="0">
    <oddFooter>&amp;L&amp;"Arial,Slīpraksts"&amp;8&amp;F&amp;C&amp;P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474"/>
  <sheetViews>
    <sheetView zoomScale="70" zoomScaleNormal="70" zoomScaleSheetLayoutView="80" workbookViewId="0">
      <selection activeCell="D6" sqref="D6"/>
    </sheetView>
  </sheetViews>
  <sheetFormatPr defaultColWidth="9.109375" defaultRowHeight="13.2"/>
  <cols>
    <col min="1" max="1" width="6.5546875" style="77" customWidth="1"/>
    <col min="2" max="2" width="52.33203125" style="84" customWidth="1"/>
    <col min="3" max="3" width="13.33203125" style="85" customWidth="1"/>
    <col min="4" max="4" width="13.109375" style="85" customWidth="1"/>
    <col min="5" max="5" width="54.44140625" style="77" customWidth="1"/>
    <col min="6" max="6" width="13.33203125" style="77" customWidth="1"/>
    <col min="7" max="7" width="13.109375" style="77" customWidth="1"/>
    <col min="8" max="8" width="19.5546875" style="77" customWidth="1"/>
    <col min="9" max="16384" width="9.109375" style="77"/>
  </cols>
  <sheetData>
    <row r="1" spans="1:8" s="48" customFormat="1" ht="13.2" customHeight="1">
      <c r="A1" s="74"/>
      <c r="B1" s="69"/>
      <c r="C1" s="3696" t="s">
        <v>91</v>
      </c>
      <c r="D1" s="3696" t="s">
        <v>30</v>
      </c>
      <c r="E1" s="69"/>
      <c r="F1" s="3696" t="s">
        <v>91</v>
      </c>
      <c r="G1" s="3696" t="s">
        <v>30</v>
      </c>
      <c r="H1" s="3839" t="s">
        <v>42</v>
      </c>
    </row>
    <row r="2" spans="1:8" s="48" customFormat="1" ht="13.8" thickBot="1">
      <c r="A2" s="74"/>
      <c r="B2" s="70"/>
      <c r="C2" s="3697"/>
      <c r="D2" s="3697"/>
      <c r="E2" s="70"/>
      <c r="F2" s="3697"/>
      <c r="G2" s="3697"/>
      <c r="H2" s="3840"/>
    </row>
    <row r="3" spans="1:8" s="48" customFormat="1" ht="14.25" customHeight="1">
      <c r="A3" s="74"/>
      <c r="B3" s="542"/>
      <c r="C3" s="543"/>
      <c r="D3" s="543"/>
      <c r="E3" s="542"/>
      <c r="F3" s="543"/>
      <c r="G3" s="543"/>
    </row>
    <row r="4" spans="1:8" s="48" customFormat="1" ht="14.25" customHeight="1">
      <c r="A4" s="74"/>
      <c r="B4" s="542"/>
      <c r="C4" s="543"/>
      <c r="D4" s="3589"/>
      <c r="E4" s="542"/>
      <c r="F4" s="3589"/>
      <c r="G4" s="3589"/>
    </row>
    <row r="5" spans="1:8" s="48" customFormat="1" ht="14.25" customHeight="1">
      <c r="A5" s="74"/>
      <c r="B5" s="5" t="s">
        <v>48</v>
      </c>
      <c r="C5" s="112"/>
      <c r="D5" s="85"/>
      <c r="E5" s="5" t="s">
        <v>48</v>
      </c>
      <c r="F5" s="112"/>
      <c r="G5" s="89"/>
      <c r="H5" s="99"/>
    </row>
    <row r="6" spans="1:8" s="48" customFormat="1" ht="14.25" customHeight="1">
      <c r="A6" s="74"/>
      <c r="B6" s="271" t="s">
        <v>99</v>
      </c>
      <c r="C6" s="2065">
        <v>-138444259</v>
      </c>
      <c r="D6" s="85">
        <f>G14+G410</f>
        <v>4189869</v>
      </c>
      <c r="E6" s="271" t="s">
        <v>99</v>
      </c>
      <c r="F6" s="2065">
        <v>-138444259</v>
      </c>
      <c r="G6" s="85">
        <f>G14+G410</f>
        <v>4189869</v>
      </c>
      <c r="H6" s="99"/>
    </row>
    <row r="7" spans="1:8" s="48" customFormat="1" ht="14.25" customHeight="1">
      <c r="A7" s="74"/>
      <c r="B7" s="271" t="s">
        <v>100</v>
      </c>
      <c r="C7" s="2065">
        <v>406158063</v>
      </c>
      <c r="D7" s="85">
        <f>G79</f>
        <v>23678747</v>
      </c>
      <c r="E7" s="271" t="s">
        <v>100</v>
      </c>
      <c r="F7" s="2065">
        <v>406158063</v>
      </c>
      <c r="G7" s="85">
        <f>G79</f>
        <v>23678747</v>
      </c>
      <c r="H7" s="99"/>
    </row>
    <row r="8" spans="1:8" s="48" customFormat="1" ht="14.25" customHeight="1">
      <c r="A8" s="74"/>
      <c r="B8" s="271" t="s">
        <v>261</v>
      </c>
      <c r="C8" s="2065">
        <v>-239013812</v>
      </c>
      <c r="D8" s="85">
        <f>G107</f>
        <v>18019230</v>
      </c>
      <c r="E8" s="271" t="s">
        <v>261</v>
      </c>
      <c r="F8" s="2065">
        <v>-239013812</v>
      </c>
      <c r="G8" s="85">
        <f>G107</f>
        <v>18019230</v>
      </c>
      <c r="H8" s="99"/>
    </row>
    <row r="9" spans="1:8" s="48" customFormat="1" ht="14.25" customHeight="1">
      <c r="A9" s="74"/>
      <c r="B9" s="271"/>
      <c r="C9" s="2065"/>
      <c r="D9" s="85"/>
      <c r="E9" s="271"/>
      <c r="F9" s="2065"/>
      <c r="G9" s="89"/>
      <c r="H9" s="99"/>
    </row>
    <row r="10" spans="1:8" ht="17.25" customHeight="1">
      <c r="B10" s="128" t="s">
        <v>187</v>
      </c>
      <c r="C10" s="118"/>
      <c r="D10" s="118"/>
      <c r="E10" s="118"/>
      <c r="F10" s="118"/>
      <c r="G10" s="118"/>
      <c r="H10" s="118"/>
    </row>
    <row r="11" spans="1:8" ht="17.25" customHeight="1" thickBot="1">
      <c r="B11" s="128"/>
      <c r="C11" s="118"/>
      <c r="D11" s="118"/>
      <c r="E11" s="118"/>
      <c r="F11" s="118"/>
      <c r="G11" s="118"/>
      <c r="H11" s="118"/>
    </row>
    <row r="12" spans="1:8" s="82" customFormat="1" ht="18.75" customHeight="1">
      <c r="A12" s="1967">
        <f>'18_pb'!A1015+1</f>
        <v>133</v>
      </c>
      <c r="B12" s="2120" t="s">
        <v>907</v>
      </c>
      <c r="C12" s="91"/>
      <c r="D12" s="1067"/>
      <c r="E12" s="2832"/>
      <c r="F12" s="91"/>
      <c r="G12" s="1067"/>
      <c r="H12" s="99" t="s">
        <v>1003</v>
      </c>
    </row>
    <row r="13" spans="1:8" s="82" customFormat="1">
      <c r="B13" s="123" t="s">
        <v>909</v>
      </c>
      <c r="C13" s="2834"/>
      <c r="D13" s="643"/>
      <c r="E13" s="88" t="s">
        <v>62</v>
      </c>
      <c r="F13" s="642"/>
      <c r="G13" s="103"/>
      <c r="H13" s="3310" t="s">
        <v>1001</v>
      </c>
    </row>
    <row r="14" spans="1:8" s="82" customFormat="1" ht="27">
      <c r="B14" s="2835" t="s">
        <v>910</v>
      </c>
      <c r="C14" s="2838"/>
      <c r="D14" s="925"/>
      <c r="E14" s="560" t="s">
        <v>48</v>
      </c>
      <c r="F14" s="2071">
        <v>-138444259</v>
      </c>
      <c r="G14" s="601">
        <f>-D32</f>
        <v>2197719</v>
      </c>
      <c r="H14" s="3310">
        <f>'18_pb'!A22</f>
        <v>122</v>
      </c>
    </row>
    <row r="15" spans="1:8" s="82" customFormat="1">
      <c r="B15" s="375" t="s">
        <v>911</v>
      </c>
      <c r="C15" s="2881">
        <f>C16+C21+C25</f>
        <v>449309013</v>
      </c>
      <c r="D15" s="2882"/>
      <c r="E15" s="375"/>
      <c r="F15" s="2881"/>
      <c r="G15" s="2882"/>
      <c r="H15" s="3310">
        <f>'18_pb'!A137</f>
        <v>123</v>
      </c>
    </row>
    <row r="16" spans="1:8" s="82" customFormat="1">
      <c r="B16" s="2883" t="s">
        <v>912</v>
      </c>
      <c r="C16" s="654">
        <f>C17</f>
        <v>436733482</v>
      </c>
      <c r="D16" s="2882"/>
      <c r="E16" s="2883"/>
      <c r="F16" s="654"/>
      <c r="G16" s="2882"/>
      <c r="H16" s="3310">
        <f>'18_pb'!A254</f>
        <v>124</v>
      </c>
    </row>
    <row r="17" spans="2:8" s="82" customFormat="1">
      <c r="B17" s="2884" t="s">
        <v>913</v>
      </c>
      <c r="C17" s="654">
        <f>C18</f>
        <v>436733482</v>
      </c>
      <c r="D17" s="2882"/>
      <c r="E17" s="2884"/>
      <c r="F17" s="654"/>
      <c r="G17" s="2882"/>
      <c r="H17" s="99">
        <f>A138</f>
        <v>134</v>
      </c>
    </row>
    <row r="18" spans="2:8" s="82" customFormat="1">
      <c r="B18" s="2887" t="s">
        <v>914</v>
      </c>
      <c r="C18" s="2888">
        <f>C19</f>
        <v>436733482</v>
      </c>
      <c r="D18" s="2882"/>
      <c r="E18" s="2887"/>
      <c r="F18" s="2888"/>
      <c r="G18" s="2882"/>
      <c r="H18" s="99" t="s">
        <v>1000</v>
      </c>
    </row>
    <row r="19" spans="2:8" s="82" customFormat="1" ht="26.4">
      <c r="B19" s="2887" t="s">
        <v>915</v>
      </c>
      <c r="C19" s="2895">
        <f>C20</f>
        <v>436733482</v>
      </c>
      <c r="D19" s="2882"/>
      <c r="E19" s="2887"/>
      <c r="F19" s="2895"/>
      <c r="G19" s="2882"/>
      <c r="H19" s="3270"/>
    </row>
    <row r="20" spans="2:8" s="82" customFormat="1" ht="39.6">
      <c r="B20" s="415" t="s">
        <v>916</v>
      </c>
      <c r="C20" s="2885">
        <v>436733482</v>
      </c>
      <c r="D20" s="2882"/>
      <c r="E20" s="415"/>
      <c r="F20" s="2885"/>
      <c r="G20" s="2882"/>
      <c r="H20" s="3270"/>
    </row>
    <row r="21" spans="2:8" s="82" customFormat="1">
      <c r="B21" s="2889" t="s">
        <v>158</v>
      </c>
      <c r="C21" s="2888">
        <f>C22</f>
        <v>996010</v>
      </c>
      <c r="D21" s="2882"/>
      <c r="E21" s="2889"/>
      <c r="F21" s="2888"/>
      <c r="G21" s="2882"/>
      <c r="H21" s="3270"/>
    </row>
    <row r="22" spans="2:8" s="82" customFormat="1">
      <c r="B22" s="2890" t="s">
        <v>917</v>
      </c>
      <c r="C22" s="2891">
        <f>C23</f>
        <v>996010</v>
      </c>
      <c r="D22" s="2882"/>
      <c r="E22" s="2890"/>
      <c r="F22" s="2891"/>
      <c r="G22" s="2882"/>
      <c r="H22" s="3270"/>
    </row>
    <row r="23" spans="2:8" s="82" customFormat="1" ht="26.4">
      <c r="B23" s="2892" t="s">
        <v>918</v>
      </c>
      <c r="C23" s="2895">
        <f>C24</f>
        <v>996010</v>
      </c>
      <c r="D23" s="2882"/>
      <c r="E23" s="2892"/>
      <c r="F23" s="2895"/>
      <c r="G23" s="2882"/>
      <c r="H23" s="3270"/>
    </row>
    <row r="24" spans="2:8" s="82" customFormat="1">
      <c r="B24" s="415" t="s">
        <v>920</v>
      </c>
      <c r="C24" s="654">
        <v>996010</v>
      </c>
      <c r="D24" s="2882"/>
      <c r="E24" s="415"/>
      <c r="F24" s="654"/>
      <c r="G24" s="2882"/>
      <c r="H24" s="3270"/>
    </row>
    <row r="25" spans="2:8" s="82" customFormat="1">
      <c r="B25" s="2883" t="s">
        <v>7</v>
      </c>
      <c r="C25" s="2888">
        <f>C26</f>
        <v>11579521</v>
      </c>
      <c r="D25" s="2882"/>
      <c r="E25" s="2883"/>
      <c r="F25" s="2888"/>
      <c r="G25" s="2882"/>
      <c r="H25" s="3270"/>
    </row>
    <row r="26" spans="2:8" s="82" customFormat="1">
      <c r="B26" s="2894" t="s">
        <v>8</v>
      </c>
      <c r="C26" s="2888">
        <f>C27+C30</f>
        <v>11579521</v>
      </c>
      <c r="D26" s="2882"/>
      <c r="E26" s="2894"/>
      <c r="F26" s="2888"/>
      <c r="G26" s="2882"/>
      <c r="H26" s="3270"/>
    </row>
    <row r="27" spans="2:8" s="82" customFormat="1" ht="26.4">
      <c r="B27" s="2892" t="s">
        <v>922</v>
      </c>
      <c r="C27" s="2895">
        <f>C28</f>
        <v>9890564</v>
      </c>
      <c r="D27" s="2882"/>
      <c r="E27" s="2892"/>
      <c r="F27" s="2895"/>
      <c r="G27" s="2882"/>
      <c r="H27" s="3270"/>
    </row>
    <row r="28" spans="2:8" s="82" customFormat="1" ht="26.4">
      <c r="B28" s="415" t="s">
        <v>923</v>
      </c>
      <c r="C28" s="2895">
        <f>C29</f>
        <v>9890564</v>
      </c>
      <c r="D28" s="2882"/>
      <c r="E28" s="415"/>
      <c r="F28" s="2895"/>
      <c r="G28" s="2882"/>
      <c r="H28" s="3270"/>
    </row>
    <row r="29" spans="2:8" s="82" customFormat="1">
      <c r="B29" s="2896" t="s">
        <v>924</v>
      </c>
      <c r="C29" s="654">
        <v>9890564</v>
      </c>
      <c r="D29" s="2882"/>
      <c r="E29" s="2896"/>
      <c r="F29" s="654"/>
      <c r="G29" s="2882"/>
      <c r="H29" s="3270"/>
    </row>
    <row r="30" spans="2:8" s="82" customFormat="1">
      <c r="B30" s="2892" t="s">
        <v>925</v>
      </c>
      <c r="C30" s="2888">
        <f>C31</f>
        <v>1688957</v>
      </c>
      <c r="D30" s="2882"/>
      <c r="E30" s="2892"/>
      <c r="F30" s="2888"/>
      <c r="G30" s="2882"/>
      <c r="H30" s="3270"/>
    </row>
    <row r="31" spans="2:8" s="82" customFormat="1" ht="26.4">
      <c r="B31" s="2897" t="s">
        <v>926</v>
      </c>
      <c r="C31" s="2885">
        <v>1688957</v>
      </c>
      <c r="D31" s="2882"/>
      <c r="E31" s="2897"/>
      <c r="F31" s="2885"/>
      <c r="G31" s="2882"/>
      <c r="H31" s="3270"/>
    </row>
    <row r="32" spans="2:8" s="82" customFormat="1">
      <c r="B32" s="375" t="s">
        <v>1</v>
      </c>
      <c r="C32" s="2898">
        <f>C33</f>
        <v>403120260</v>
      </c>
      <c r="D32" s="928">
        <f>D33</f>
        <v>-2197719</v>
      </c>
      <c r="E32" s="375"/>
      <c r="F32" s="2898"/>
      <c r="G32" s="928"/>
      <c r="H32" s="1909"/>
    </row>
    <row r="33" spans="1:8" s="82" customFormat="1">
      <c r="B33" s="2899" t="s">
        <v>2</v>
      </c>
      <c r="C33" s="654">
        <f>C36+C34</f>
        <v>403120260</v>
      </c>
      <c r="D33" s="931">
        <f>D34</f>
        <v>-2197719</v>
      </c>
      <c r="E33" s="2899"/>
      <c r="F33" s="654"/>
      <c r="G33" s="931"/>
      <c r="H33" s="1909"/>
    </row>
    <row r="34" spans="1:8" s="82" customFormat="1">
      <c r="B34" s="2884" t="s">
        <v>16</v>
      </c>
      <c r="C34" s="2888">
        <f>C35</f>
        <v>324837332</v>
      </c>
      <c r="D34" s="931">
        <f>D35</f>
        <v>-2197719</v>
      </c>
      <c r="E34" s="2884"/>
      <c r="F34" s="2888"/>
      <c r="G34" s="931"/>
      <c r="H34" s="1911"/>
    </row>
    <row r="35" spans="1:8" s="82" customFormat="1">
      <c r="B35" s="2900" t="s">
        <v>93</v>
      </c>
      <c r="C35" s="654">
        <v>324837332</v>
      </c>
      <c r="D35" s="2914">
        <v>-2197719</v>
      </c>
      <c r="E35" s="2900"/>
      <c r="F35" s="654"/>
      <c r="G35" s="931"/>
      <c r="H35" s="1911"/>
    </row>
    <row r="36" spans="1:8" s="82" customFormat="1">
      <c r="B36" s="2884" t="s">
        <v>19</v>
      </c>
      <c r="C36" s="2888">
        <f>C37</f>
        <v>78282928</v>
      </c>
      <c r="D36" s="928"/>
      <c r="E36" s="2884"/>
      <c r="F36" s="2888"/>
      <c r="G36" s="928"/>
      <c r="H36" s="1909"/>
    </row>
    <row r="37" spans="1:8" s="82" customFormat="1">
      <c r="B37" s="2892" t="s">
        <v>84</v>
      </c>
      <c r="C37" s="2888">
        <f>C38</f>
        <v>78282928</v>
      </c>
      <c r="D37" s="928"/>
      <c r="E37" s="2892"/>
      <c r="F37" s="2888"/>
      <c r="G37" s="928"/>
      <c r="H37" s="1909"/>
    </row>
    <row r="38" spans="1:8" s="82" customFormat="1" ht="26.4">
      <c r="B38" s="415" t="s">
        <v>927</v>
      </c>
      <c r="C38" s="654">
        <v>78282928</v>
      </c>
      <c r="D38" s="928"/>
      <c r="E38" s="415"/>
      <c r="F38" s="654"/>
      <c r="G38" s="928"/>
      <c r="H38" s="1909"/>
    </row>
    <row r="39" spans="1:8" s="82" customFormat="1">
      <c r="B39" s="2901" t="s">
        <v>21</v>
      </c>
      <c r="C39" s="2898">
        <f>C15-C32</f>
        <v>46188753</v>
      </c>
      <c r="D39" s="928">
        <f>-D32</f>
        <v>2197719</v>
      </c>
      <c r="E39" s="2901"/>
      <c r="F39" s="2898"/>
      <c r="G39" s="928"/>
      <c r="H39" s="1909"/>
    </row>
    <row r="40" spans="1:8" s="82" customFormat="1">
      <c r="B40" s="2902" t="s">
        <v>23</v>
      </c>
      <c r="C40" s="654">
        <f>C41</f>
        <v>-46188753</v>
      </c>
      <c r="D40" s="931">
        <f>D41</f>
        <v>-2197719</v>
      </c>
      <c r="E40" s="2902"/>
      <c r="F40" s="654"/>
      <c r="G40" s="931"/>
      <c r="H40" s="1909"/>
    </row>
    <row r="41" spans="1:8" s="82" customFormat="1">
      <c r="B41" s="2884" t="s">
        <v>24</v>
      </c>
      <c r="C41" s="654">
        <f>C42</f>
        <v>-46188753</v>
      </c>
      <c r="D41" s="931">
        <f>D42</f>
        <v>-2197719</v>
      </c>
      <c r="E41" s="2884"/>
      <c r="F41" s="654"/>
      <c r="G41" s="931"/>
      <c r="H41" s="1911"/>
    </row>
    <row r="42" spans="1:8" s="82" customFormat="1" ht="27" thickBot="1">
      <c r="B42" s="2906" t="s">
        <v>928</v>
      </c>
      <c r="C42" s="2885">
        <f>-C39</f>
        <v>-46188753</v>
      </c>
      <c r="D42" s="2914">
        <v>-2197719</v>
      </c>
      <c r="E42" s="2906"/>
      <c r="F42" s="2885"/>
      <c r="G42" s="2914"/>
      <c r="H42" s="3271"/>
    </row>
    <row r="43" spans="1:8" s="82" customFormat="1" ht="116.4" customHeight="1" thickBot="1">
      <c r="B43" s="3729" t="s">
        <v>1091</v>
      </c>
      <c r="C43" s="3827"/>
      <c r="D43" s="3827"/>
      <c r="E43" s="3827"/>
      <c r="F43" s="3827"/>
      <c r="G43" s="3828"/>
      <c r="H43" s="2922"/>
    </row>
    <row r="44" spans="1:8" s="81" customFormat="1">
      <c r="A44" s="260"/>
      <c r="B44" s="2866"/>
      <c r="C44" s="260"/>
      <c r="D44" s="2866"/>
      <c r="E44" s="260"/>
      <c r="F44" s="2866"/>
      <c r="G44" s="2866"/>
      <c r="H44" s="260"/>
    </row>
    <row r="45" spans="1:8" ht="17.25" customHeight="1">
      <c r="A45" s="89"/>
      <c r="B45" s="343" t="s">
        <v>190</v>
      </c>
      <c r="C45" s="118"/>
      <c r="D45" s="118"/>
      <c r="E45" s="118"/>
      <c r="F45" s="118"/>
      <c r="G45" s="118"/>
      <c r="H45" s="118"/>
    </row>
    <row r="46" spans="1:8" ht="17.25" customHeight="1" thickBot="1">
      <c r="A46" s="89"/>
      <c r="B46" s="2879"/>
      <c r="C46" s="118"/>
      <c r="D46" s="2867"/>
      <c r="E46" s="118"/>
      <c r="F46" s="2867"/>
      <c r="G46" s="2867"/>
      <c r="H46" s="118"/>
    </row>
    <row r="47" spans="1:8" s="82" customFormat="1" ht="15.75" customHeight="1">
      <c r="A47" s="120">
        <f>A12</f>
        <v>133</v>
      </c>
      <c r="B47" s="2847" t="s">
        <v>898</v>
      </c>
      <c r="C47" s="91"/>
      <c r="D47" s="1067"/>
      <c r="E47" s="2847"/>
      <c r="F47" s="91"/>
      <c r="G47" s="1067"/>
      <c r="H47" s="99" t="s">
        <v>1003</v>
      </c>
    </row>
    <row r="48" spans="1:8" s="82" customFormat="1">
      <c r="B48" s="88" t="s">
        <v>82</v>
      </c>
      <c r="C48" s="2834"/>
      <c r="D48" s="643"/>
      <c r="E48" s="88"/>
      <c r="F48" s="2834"/>
      <c r="G48" s="643"/>
      <c r="H48" s="3310" t="s">
        <v>1001</v>
      </c>
    </row>
    <row r="49" spans="2:8" s="82" customFormat="1">
      <c r="B49" s="490" t="s">
        <v>83</v>
      </c>
      <c r="C49" s="2834"/>
      <c r="D49" s="643"/>
      <c r="E49" s="88" t="s">
        <v>62</v>
      </c>
      <c r="F49" s="2834"/>
      <c r="G49" s="643"/>
      <c r="H49" s="3310">
        <f>'18_pb'!A22</f>
        <v>122</v>
      </c>
    </row>
    <row r="50" spans="2:8" s="82" customFormat="1">
      <c r="B50" s="302" t="s">
        <v>87</v>
      </c>
      <c r="C50" s="2834"/>
      <c r="D50" s="643"/>
      <c r="E50" s="302" t="s">
        <v>87</v>
      </c>
      <c r="F50" s="642"/>
      <c r="G50" s="103"/>
      <c r="H50" s="3310">
        <f>'18_pb'!A137</f>
        <v>123</v>
      </c>
    </row>
    <row r="51" spans="2:8" s="82" customFormat="1">
      <c r="B51" s="2" t="s">
        <v>911</v>
      </c>
      <c r="C51" s="2898">
        <v>2205555067</v>
      </c>
      <c r="D51" s="2882"/>
      <c r="E51" s="560" t="s">
        <v>48</v>
      </c>
      <c r="F51" s="2071">
        <v>-138444259</v>
      </c>
      <c r="G51" s="601">
        <f>-D57</f>
        <v>2197719</v>
      </c>
      <c r="H51" s="3310">
        <f>'18_pb'!A254</f>
        <v>124</v>
      </c>
    </row>
    <row r="52" spans="2:8" s="82" customFormat="1">
      <c r="B52" s="1761" t="s">
        <v>912</v>
      </c>
      <c r="C52" s="654">
        <v>1984675854</v>
      </c>
      <c r="D52" s="2882"/>
      <c r="E52" s="1761"/>
      <c r="F52" s="654"/>
      <c r="G52" s="2882"/>
      <c r="H52" s="99">
        <f>A138</f>
        <v>134</v>
      </c>
    </row>
    <row r="53" spans="2:8" s="82" customFormat="1">
      <c r="B53" s="2909" t="s">
        <v>913</v>
      </c>
      <c r="C53" s="654">
        <v>1984675854</v>
      </c>
      <c r="D53" s="2882"/>
      <c r="E53" s="2909"/>
      <c r="F53" s="654"/>
      <c r="G53" s="2882"/>
      <c r="H53" s="99" t="s">
        <v>1000</v>
      </c>
    </row>
    <row r="54" spans="2:8" s="82" customFormat="1">
      <c r="B54" s="3275" t="s">
        <v>158</v>
      </c>
      <c r="C54" s="654">
        <v>12385786</v>
      </c>
      <c r="D54" s="2882"/>
      <c r="E54" s="3275"/>
      <c r="F54" s="654"/>
      <c r="G54" s="2882"/>
      <c r="H54" s="3270"/>
    </row>
    <row r="55" spans="2:8" s="82" customFormat="1" ht="26.4">
      <c r="B55" s="1761" t="s">
        <v>930</v>
      </c>
      <c r="C55" s="2885">
        <v>56659</v>
      </c>
      <c r="D55" s="2882"/>
      <c r="E55" s="1761"/>
      <c r="F55" s="2885"/>
      <c r="G55" s="2882"/>
      <c r="H55" s="3270"/>
    </row>
    <row r="56" spans="2:8" s="82" customFormat="1">
      <c r="B56" s="1761" t="s">
        <v>7</v>
      </c>
      <c r="C56" s="654">
        <v>208436768</v>
      </c>
      <c r="D56" s="2882"/>
      <c r="E56" s="1761"/>
      <c r="F56" s="654"/>
      <c r="G56" s="2882"/>
      <c r="H56" s="3270"/>
    </row>
    <row r="57" spans="2:8" s="82" customFormat="1">
      <c r="B57" s="2" t="s">
        <v>1</v>
      </c>
      <c r="C57" s="2898">
        <v>2076293477</v>
      </c>
      <c r="D57" s="928">
        <f>D58</f>
        <v>-2197719</v>
      </c>
      <c r="E57" s="2"/>
      <c r="F57" s="2898"/>
      <c r="G57" s="928"/>
      <c r="H57" s="1909"/>
    </row>
    <row r="58" spans="2:8" s="82" customFormat="1">
      <c r="B58" s="3276" t="s">
        <v>2</v>
      </c>
      <c r="C58" s="654">
        <v>2075482998</v>
      </c>
      <c r="D58" s="931">
        <f>D63</f>
        <v>-2197719</v>
      </c>
      <c r="E58" s="3276"/>
      <c r="F58" s="654"/>
      <c r="G58" s="931"/>
      <c r="H58" s="1911"/>
    </row>
    <row r="59" spans="2:8" s="82" customFormat="1">
      <c r="B59" s="3277" t="s">
        <v>12</v>
      </c>
      <c r="C59" s="2888">
        <v>14426528</v>
      </c>
      <c r="D59" s="931"/>
      <c r="E59" s="3277"/>
      <c r="F59" s="2888"/>
      <c r="G59" s="931"/>
      <c r="H59" s="1911"/>
    </row>
    <row r="60" spans="2:8" s="82" customFormat="1">
      <c r="B60" s="297" t="s">
        <v>13</v>
      </c>
      <c r="C60" s="2888">
        <v>10599038</v>
      </c>
      <c r="D60" s="931"/>
      <c r="E60" s="297"/>
      <c r="F60" s="2888"/>
      <c r="G60" s="931"/>
      <c r="H60" s="1911"/>
    </row>
    <row r="61" spans="2:8" s="82" customFormat="1">
      <c r="B61" s="299" t="s">
        <v>35</v>
      </c>
      <c r="C61" s="2888">
        <v>8478955</v>
      </c>
      <c r="D61" s="931"/>
      <c r="E61" s="299"/>
      <c r="F61" s="2888"/>
      <c r="G61" s="931"/>
      <c r="H61" s="1911"/>
    </row>
    <row r="62" spans="2:8" s="82" customFormat="1">
      <c r="B62" s="297" t="s">
        <v>15</v>
      </c>
      <c r="C62" s="2888">
        <v>3827490</v>
      </c>
      <c r="D62" s="931"/>
      <c r="E62" s="297"/>
      <c r="F62" s="2888"/>
      <c r="G62" s="931"/>
      <c r="H62" s="1911"/>
    </row>
    <row r="63" spans="2:8" s="82" customFormat="1">
      <c r="B63" s="2909" t="s">
        <v>16</v>
      </c>
      <c r="C63" s="2888">
        <v>2060394443</v>
      </c>
      <c r="D63" s="931">
        <f>D65</f>
        <v>-2197719</v>
      </c>
      <c r="E63" s="2909"/>
      <c r="F63" s="2888"/>
      <c r="G63" s="931"/>
      <c r="H63" s="1911"/>
    </row>
    <row r="64" spans="2:8" s="82" customFormat="1">
      <c r="B64" s="304" t="s">
        <v>17</v>
      </c>
      <c r="C64" s="2888">
        <v>6903959</v>
      </c>
      <c r="D64" s="928"/>
      <c r="E64" s="304"/>
      <c r="F64" s="2888"/>
      <c r="G64" s="928"/>
      <c r="H64" s="1909"/>
    </row>
    <row r="65" spans="2:8" s="82" customFormat="1">
      <c r="B65" s="304" t="s">
        <v>93</v>
      </c>
      <c r="C65" s="2888">
        <v>2053490484</v>
      </c>
      <c r="D65" s="2914">
        <v>-2197719</v>
      </c>
      <c r="E65" s="304"/>
      <c r="F65" s="2888"/>
      <c r="G65" s="931"/>
      <c r="H65" s="1911"/>
    </row>
    <row r="66" spans="2:8" s="82" customFormat="1" ht="26.4">
      <c r="B66" s="2915" t="s">
        <v>49</v>
      </c>
      <c r="C66" s="2895">
        <v>17442</v>
      </c>
      <c r="D66" s="928"/>
      <c r="E66" s="2915"/>
      <c r="F66" s="2895"/>
      <c r="G66" s="928"/>
      <c r="H66" s="1909"/>
    </row>
    <row r="67" spans="2:8" s="82" customFormat="1">
      <c r="B67" s="2916" t="s">
        <v>38</v>
      </c>
      <c r="C67" s="2888">
        <v>17442</v>
      </c>
      <c r="D67" s="928"/>
      <c r="E67" s="2916"/>
      <c r="F67" s="2888"/>
      <c r="G67" s="928"/>
      <c r="H67" s="1909"/>
    </row>
    <row r="68" spans="2:8" s="82" customFormat="1">
      <c r="B68" s="2909" t="s">
        <v>19</v>
      </c>
      <c r="C68" s="2888">
        <v>644585</v>
      </c>
      <c r="D68" s="928"/>
      <c r="E68" s="2909"/>
      <c r="F68" s="2888"/>
      <c r="G68" s="928"/>
      <c r="H68" s="1909"/>
    </row>
    <row r="69" spans="2:8" s="82" customFormat="1" ht="26.4">
      <c r="B69" s="2917" t="s">
        <v>51</v>
      </c>
      <c r="C69" s="2895">
        <v>644585</v>
      </c>
      <c r="D69" s="655"/>
      <c r="E69" s="2917"/>
      <c r="F69" s="2895"/>
      <c r="G69" s="655"/>
      <c r="H69" s="378"/>
    </row>
    <row r="70" spans="2:8" s="82" customFormat="1" ht="26.4">
      <c r="B70" s="2844" t="s">
        <v>52</v>
      </c>
      <c r="C70" s="2895">
        <v>490175</v>
      </c>
      <c r="D70" s="931"/>
      <c r="E70" s="2844"/>
      <c r="F70" s="2895"/>
      <c r="G70" s="931"/>
      <c r="H70" s="1911"/>
    </row>
    <row r="71" spans="2:8" s="82" customFormat="1" ht="39.6">
      <c r="B71" s="2844" t="s">
        <v>191</v>
      </c>
      <c r="C71" s="2895">
        <v>154410</v>
      </c>
      <c r="D71" s="931"/>
      <c r="E71" s="2844"/>
      <c r="F71" s="2895"/>
      <c r="G71" s="931"/>
      <c r="H71" s="1911"/>
    </row>
    <row r="72" spans="2:8" s="82" customFormat="1">
      <c r="B72" s="1761" t="s">
        <v>3</v>
      </c>
      <c r="C72" s="2888">
        <v>810479</v>
      </c>
      <c r="D72" s="931"/>
      <c r="E72" s="1761"/>
      <c r="F72" s="2888"/>
      <c r="G72" s="931"/>
      <c r="H72" s="1911"/>
    </row>
    <row r="73" spans="2:8" s="82" customFormat="1">
      <c r="B73" s="2918" t="s">
        <v>20</v>
      </c>
      <c r="C73" s="2888">
        <v>810479</v>
      </c>
      <c r="D73" s="931"/>
      <c r="E73" s="2918"/>
      <c r="F73" s="2888"/>
      <c r="G73" s="931"/>
      <c r="H73" s="1911"/>
    </row>
    <row r="74" spans="2:8" s="82" customFormat="1">
      <c r="B74" s="2919" t="s">
        <v>21</v>
      </c>
      <c r="C74" s="2881">
        <v>129261590</v>
      </c>
      <c r="D74" s="928">
        <f>-D57</f>
        <v>2197719</v>
      </c>
      <c r="E74" s="2919"/>
      <c r="F74" s="2881"/>
      <c r="G74" s="928"/>
      <c r="H74" s="1909"/>
    </row>
    <row r="75" spans="2:8" s="82" customFormat="1">
      <c r="B75" s="2920" t="s">
        <v>23</v>
      </c>
      <c r="C75" s="2888">
        <v>-129261590</v>
      </c>
      <c r="D75" s="931">
        <f>D76</f>
        <v>-2197719</v>
      </c>
      <c r="E75" s="2920"/>
      <c r="F75" s="2888"/>
      <c r="G75" s="931"/>
      <c r="H75" s="1911"/>
    </row>
    <row r="76" spans="2:8" s="82" customFormat="1">
      <c r="B76" s="2909" t="s">
        <v>24</v>
      </c>
      <c r="C76" s="2888">
        <v>-129261590</v>
      </c>
      <c r="D76" s="931">
        <f>D77</f>
        <v>-2197719</v>
      </c>
      <c r="E76" s="2909"/>
      <c r="F76" s="2888"/>
      <c r="G76" s="931"/>
      <c r="H76" s="1911"/>
    </row>
    <row r="77" spans="2:8" s="82" customFormat="1" ht="26.4">
      <c r="B77" s="2921" t="s">
        <v>928</v>
      </c>
      <c r="C77" s="2895">
        <v>-129261590</v>
      </c>
      <c r="D77" s="2914">
        <v>-2197719</v>
      </c>
      <c r="E77" s="2921"/>
      <c r="F77" s="2895"/>
      <c r="G77" s="2914"/>
      <c r="H77" s="3271"/>
    </row>
    <row r="78" spans="2:8" s="82" customFormat="1" ht="15.75" customHeight="1">
      <c r="B78" s="302" t="s">
        <v>88</v>
      </c>
      <c r="C78" s="2834"/>
      <c r="D78" s="643"/>
      <c r="E78" s="302" t="s">
        <v>88</v>
      </c>
      <c r="F78" s="625"/>
      <c r="G78" s="78"/>
      <c r="H78" s="278"/>
    </row>
    <row r="79" spans="2:8" s="82" customFormat="1">
      <c r="B79" s="2" t="s">
        <v>911</v>
      </c>
      <c r="C79" s="2898">
        <v>2237345006</v>
      </c>
      <c r="D79" s="928"/>
      <c r="E79" s="560" t="s">
        <v>48</v>
      </c>
      <c r="F79" s="2071">
        <v>406158063</v>
      </c>
      <c r="G79" s="601">
        <f>-D85</f>
        <v>23678747</v>
      </c>
      <c r="H79" s="1909"/>
    </row>
    <row r="80" spans="2:8" s="82" customFormat="1">
      <c r="B80" s="1761" t="s">
        <v>912</v>
      </c>
      <c r="C80" s="654">
        <v>2024167761</v>
      </c>
      <c r="D80" s="931"/>
      <c r="E80" s="1761"/>
      <c r="F80" s="654"/>
      <c r="G80" s="931"/>
      <c r="H80" s="1911"/>
    </row>
    <row r="81" spans="2:8" s="82" customFormat="1">
      <c r="B81" s="2909" t="s">
        <v>913</v>
      </c>
      <c r="C81" s="654">
        <v>2024167761</v>
      </c>
      <c r="D81" s="931"/>
      <c r="E81" s="2909"/>
      <c r="F81" s="654"/>
      <c r="G81" s="931"/>
      <c r="H81" s="1911"/>
    </row>
    <row r="82" spans="2:8" s="82" customFormat="1">
      <c r="B82" s="3275" t="s">
        <v>158</v>
      </c>
      <c r="C82" s="654">
        <v>12422000</v>
      </c>
      <c r="D82" s="931"/>
      <c r="E82" s="3275"/>
      <c r="F82" s="654"/>
      <c r="G82" s="931"/>
      <c r="H82" s="1911"/>
    </row>
    <row r="83" spans="2:8" s="82" customFormat="1" ht="26.4">
      <c r="B83" s="1761" t="s">
        <v>930</v>
      </c>
      <c r="C83" s="2885">
        <v>56659</v>
      </c>
      <c r="D83" s="931"/>
      <c r="E83" s="1761"/>
      <c r="F83" s="2885"/>
      <c r="G83" s="931"/>
      <c r="H83" s="1911"/>
    </row>
    <row r="84" spans="2:8" s="82" customFormat="1">
      <c r="B84" s="1761" t="s">
        <v>7</v>
      </c>
      <c r="C84" s="654">
        <v>200698586</v>
      </c>
      <c r="D84" s="931"/>
      <c r="E84" s="1761"/>
      <c r="F84" s="654"/>
      <c r="G84" s="931"/>
      <c r="H84" s="1911"/>
    </row>
    <row r="85" spans="2:8" s="82" customFormat="1">
      <c r="B85" s="2" t="s">
        <v>1</v>
      </c>
      <c r="C85" s="2898">
        <v>2138537861</v>
      </c>
      <c r="D85" s="928">
        <f>D86</f>
        <v>-23678747</v>
      </c>
      <c r="E85" s="2"/>
      <c r="F85" s="2898"/>
      <c r="G85" s="928"/>
      <c r="H85" s="1909"/>
    </row>
    <row r="86" spans="2:8" s="82" customFormat="1">
      <c r="B86" s="3276" t="s">
        <v>2</v>
      </c>
      <c r="C86" s="654">
        <v>2137727382</v>
      </c>
      <c r="D86" s="931">
        <f>D91</f>
        <v>-23678747</v>
      </c>
      <c r="E86" s="3276"/>
      <c r="F86" s="654"/>
      <c r="G86" s="931"/>
      <c r="H86" s="1911"/>
    </row>
    <row r="87" spans="2:8" s="82" customFormat="1">
      <c r="B87" s="3277" t="s">
        <v>12</v>
      </c>
      <c r="C87" s="654">
        <v>14569041</v>
      </c>
      <c r="D87" s="931"/>
      <c r="E87" s="3277"/>
      <c r="F87" s="654"/>
      <c r="G87" s="931"/>
      <c r="H87" s="1911"/>
    </row>
    <row r="88" spans="2:8" s="82" customFormat="1">
      <c r="B88" s="297" t="s">
        <v>13</v>
      </c>
      <c r="C88" s="654">
        <v>10599038</v>
      </c>
      <c r="D88" s="931"/>
      <c r="E88" s="297"/>
      <c r="F88" s="654"/>
      <c r="G88" s="931"/>
      <c r="H88" s="1911"/>
    </row>
    <row r="89" spans="2:8" s="82" customFormat="1">
      <c r="B89" s="299" t="s">
        <v>35</v>
      </c>
      <c r="C89" s="654">
        <v>8478955</v>
      </c>
      <c r="D89" s="931"/>
      <c r="E89" s="299"/>
      <c r="F89" s="654"/>
      <c r="G89" s="931"/>
      <c r="H89" s="1911"/>
    </row>
    <row r="90" spans="2:8" s="82" customFormat="1">
      <c r="B90" s="297" t="s">
        <v>15</v>
      </c>
      <c r="C90" s="654">
        <v>3970003</v>
      </c>
      <c r="D90" s="931"/>
      <c r="E90" s="297"/>
      <c r="F90" s="654"/>
      <c r="G90" s="931"/>
      <c r="H90" s="1911"/>
    </row>
    <row r="91" spans="2:8" s="82" customFormat="1">
      <c r="B91" s="2909" t="s">
        <v>16</v>
      </c>
      <c r="C91" s="654">
        <v>2122497464</v>
      </c>
      <c r="D91" s="931">
        <f>D93</f>
        <v>-23678747</v>
      </c>
      <c r="E91" s="2909"/>
      <c r="F91" s="654"/>
      <c r="G91" s="931"/>
      <c r="H91" s="1911"/>
    </row>
    <row r="92" spans="2:8" s="82" customFormat="1">
      <c r="B92" s="304" t="s">
        <v>17</v>
      </c>
      <c r="C92" s="654">
        <v>7385312</v>
      </c>
      <c r="D92" s="931"/>
      <c r="E92" s="304"/>
      <c r="F92" s="654"/>
      <c r="G92" s="931"/>
      <c r="H92" s="1911"/>
    </row>
    <row r="93" spans="2:8" s="82" customFormat="1">
      <c r="B93" s="304" t="s">
        <v>93</v>
      </c>
      <c r="C93" s="654">
        <v>2115112152</v>
      </c>
      <c r="D93" s="931">
        <f>-23678747</f>
        <v>-23678747</v>
      </c>
      <c r="E93" s="304"/>
      <c r="F93" s="654"/>
      <c r="G93" s="931"/>
      <c r="H93" s="1911"/>
    </row>
    <row r="94" spans="2:8" s="82" customFormat="1" ht="26.4">
      <c r="B94" s="2915" t="s">
        <v>49</v>
      </c>
      <c r="C94" s="2885">
        <v>17442</v>
      </c>
      <c r="D94" s="931"/>
      <c r="E94" s="2915"/>
      <c r="F94" s="2885"/>
      <c r="G94" s="931"/>
      <c r="H94" s="1911"/>
    </row>
    <row r="95" spans="2:8" s="82" customFormat="1">
      <c r="B95" s="2916" t="s">
        <v>38</v>
      </c>
      <c r="C95" s="654">
        <v>17442</v>
      </c>
      <c r="D95" s="931"/>
      <c r="E95" s="2916"/>
      <c r="F95" s="654"/>
      <c r="G95" s="931"/>
      <c r="H95" s="1911"/>
    </row>
    <row r="96" spans="2:8" s="82" customFormat="1">
      <c r="B96" s="2909" t="s">
        <v>19</v>
      </c>
      <c r="C96" s="654">
        <v>643435</v>
      </c>
      <c r="D96" s="931"/>
      <c r="E96" s="2909"/>
      <c r="F96" s="654"/>
      <c r="G96" s="931"/>
      <c r="H96" s="1911"/>
    </row>
    <row r="97" spans="2:8" s="82" customFormat="1" ht="26.4">
      <c r="B97" s="2917" t="s">
        <v>51</v>
      </c>
      <c r="C97" s="2885">
        <v>643435</v>
      </c>
      <c r="D97" s="931"/>
      <c r="E97" s="2917"/>
      <c r="F97" s="2885"/>
      <c r="G97" s="931"/>
      <c r="H97" s="1911"/>
    </row>
    <row r="98" spans="2:8" s="82" customFormat="1" ht="26.4">
      <c r="B98" s="2844" t="s">
        <v>52</v>
      </c>
      <c r="C98" s="2885">
        <v>483082</v>
      </c>
      <c r="D98" s="931"/>
      <c r="E98" s="2844"/>
      <c r="F98" s="2885"/>
      <c r="G98" s="931"/>
      <c r="H98" s="1911"/>
    </row>
    <row r="99" spans="2:8" s="82" customFormat="1" ht="39.6">
      <c r="B99" s="2844" t="s">
        <v>191</v>
      </c>
      <c r="C99" s="2885">
        <v>160353</v>
      </c>
      <c r="D99" s="931"/>
      <c r="E99" s="2844"/>
      <c r="F99" s="2885"/>
      <c r="G99" s="931"/>
      <c r="H99" s="1911"/>
    </row>
    <row r="100" spans="2:8" s="82" customFormat="1">
      <c r="B100" s="1761" t="s">
        <v>3</v>
      </c>
      <c r="C100" s="654">
        <v>810479</v>
      </c>
      <c r="D100" s="931"/>
      <c r="E100" s="1761"/>
      <c r="F100" s="654"/>
      <c r="G100" s="931"/>
      <c r="H100" s="1911"/>
    </row>
    <row r="101" spans="2:8" s="82" customFormat="1">
      <c r="B101" s="2909" t="s">
        <v>20</v>
      </c>
      <c r="C101" s="654">
        <v>810479</v>
      </c>
      <c r="D101" s="931"/>
      <c r="E101" s="2909"/>
      <c r="F101" s="654"/>
      <c r="G101" s="931"/>
      <c r="H101" s="1911"/>
    </row>
    <row r="102" spans="2:8" s="82" customFormat="1">
      <c r="B102" s="2919" t="s">
        <v>21</v>
      </c>
      <c r="C102" s="2898">
        <v>98807145</v>
      </c>
      <c r="D102" s="928">
        <f>-D85</f>
        <v>23678747</v>
      </c>
      <c r="E102" s="2919"/>
      <c r="F102" s="2898"/>
      <c r="G102" s="928"/>
      <c r="H102" s="1909"/>
    </row>
    <row r="103" spans="2:8" s="82" customFormat="1">
      <c r="B103" s="2920" t="s">
        <v>23</v>
      </c>
      <c r="C103" s="654">
        <v>-98807145</v>
      </c>
      <c r="D103" s="931">
        <f>D104</f>
        <v>-23678747</v>
      </c>
      <c r="E103" s="2920"/>
      <c r="F103" s="654"/>
      <c r="G103" s="931"/>
      <c r="H103" s="1911"/>
    </row>
    <row r="104" spans="2:8" s="82" customFormat="1">
      <c r="B104" s="2909" t="s">
        <v>24</v>
      </c>
      <c r="C104" s="654">
        <v>-98807145</v>
      </c>
      <c r="D104" s="931">
        <f>D105</f>
        <v>-23678747</v>
      </c>
      <c r="E104" s="2909"/>
      <c r="F104" s="654"/>
      <c r="G104" s="931"/>
      <c r="H104" s="1911"/>
    </row>
    <row r="105" spans="2:8" s="82" customFormat="1" ht="26.4">
      <c r="B105" s="2921" t="s">
        <v>928</v>
      </c>
      <c r="C105" s="2885">
        <v>-98807145</v>
      </c>
      <c r="D105" s="2914">
        <f>D93</f>
        <v>-23678747</v>
      </c>
      <c r="E105" s="2921"/>
      <c r="F105" s="2885"/>
      <c r="G105" s="2914"/>
      <c r="H105" s="3271"/>
    </row>
    <row r="106" spans="2:8" s="82" customFormat="1">
      <c r="B106" s="302" t="s">
        <v>189</v>
      </c>
      <c r="C106" s="2834"/>
      <c r="D106" s="931"/>
      <c r="E106" s="302" t="s">
        <v>189</v>
      </c>
      <c r="F106" s="625"/>
      <c r="G106" s="78"/>
      <c r="H106" s="1911"/>
    </row>
    <row r="107" spans="2:8" s="82" customFormat="1">
      <c r="B107" s="2" t="s">
        <v>911</v>
      </c>
      <c r="C107" s="625">
        <v>2280396214</v>
      </c>
      <c r="D107" s="931"/>
      <c r="E107" s="560" t="s">
        <v>48</v>
      </c>
      <c r="F107" s="2071">
        <v>-239013812</v>
      </c>
      <c r="G107" s="601">
        <f>-D113</f>
        <v>18019230</v>
      </c>
      <c r="H107" s="1911"/>
    </row>
    <row r="108" spans="2:8" s="82" customFormat="1">
      <c r="B108" s="1761" t="s">
        <v>912</v>
      </c>
      <c r="C108" s="625">
        <v>2074252541</v>
      </c>
      <c r="D108" s="931"/>
      <c r="E108" s="1761"/>
      <c r="F108" s="625"/>
      <c r="G108" s="931"/>
      <c r="H108" s="1911"/>
    </row>
    <row r="109" spans="2:8" s="82" customFormat="1">
      <c r="B109" s="2909" t="s">
        <v>913</v>
      </c>
      <c r="C109" s="625">
        <v>2074252541</v>
      </c>
      <c r="D109" s="931"/>
      <c r="E109" s="2909"/>
      <c r="F109" s="625"/>
      <c r="G109" s="931"/>
      <c r="H109" s="1911"/>
    </row>
    <row r="110" spans="2:8" s="82" customFormat="1">
      <c r="B110" s="3275" t="s">
        <v>158</v>
      </c>
      <c r="C110" s="625">
        <v>12462978</v>
      </c>
      <c r="D110" s="931"/>
      <c r="E110" s="3275"/>
      <c r="F110" s="625"/>
      <c r="G110" s="931"/>
      <c r="H110" s="1911"/>
    </row>
    <row r="111" spans="2:8" s="82" customFormat="1" ht="26.4">
      <c r="B111" s="1761" t="s">
        <v>930</v>
      </c>
      <c r="C111" s="2878">
        <v>56659</v>
      </c>
      <c r="D111" s="931"/>
      <c r="E111" s="1761"/>
      <c r="F111" s="2878"/>
      <c r="G111" s="931"/>
      <c r="H111" s="1911"/>
    </row>
    <row r="112" spans="2:8" s="82" customFormat="1">
      <c r="B112" s="1761" t="s">
        <v>7</v>
      </c>
      <c r="C112" s="625">
        <v>193624036</v>
      </c>
      <c r="D112" s="931"/>
      <c r="E112" s="1761"/>
      <c r="F112" s="625"/>
      <c r="G112" s="931"/>
      <c r="H112" s="1911"/>
    </row>
    <row r="113" spans="2:8" s="82" customFormat="1">
      <c r="B113" s="2" t="s">
        <v>1</v>
      </c>
      <c r="C113" s="623">
        <v>2155322755</v>
      </c>
      <c r="D113" s="928">
        <f>D114</f>
        <v>-18019230</v>
      </c>
      <c r="E113" s="2"/>
      <c r="F113" s="623"/>
      <c r="G113" s="928"/>
      <c r="H113" s="1909"/>
    </row>
    <row r="114" spans="2:8" s="82" customFormat="1">
      <c r="B114" s="3276" t="s">
        <v>2</v>
      </c>
      <c r="C114" s="625">
        <v>2154512276</v>
      </c>
      <c r="D114" s="931">
        <f>D119</f>
        <v>-18019230</v>
      </c>
      <c r="E114" s="3276"/>
      <c r="F114" s="625"/>
      <c r="G114" s="931"/>
      <c r="H114" s="1911"/>
    </row>
    <row r="115" spans="2:8" s="82" customFormat="1">
      <c r="B115" s="3277" t="s">
        <v>12</v>
      </c>
      <c r="C115" s="625">
        <v>14657460</v>
      </c>
      <c r="D115" s="931"/>
      <c r="E115" s="3277"/>
      <c r="F115" s="625"/>
      <c r="G115" s="931"/>
      <c r="H115" s="1911"/>
    </row>
    <row r="116" spans="2:8" s="82" customFormat="1">
      <c r="B116" s="297" t="s">
        <v>13</v>
      </c>
      <c r="C116" s="625">
        <v>10753758</v>
      </c>
      <c r="D116" s="931"/>
      <c r="E116" s="297"/>
      <c r="F116" s="625"/>
      <c r="G116" s="931"/>
      <c r="H116" s="1911"/>
    </row>
    <row r="117" spans="2:8" s="82" customFormat="1">
      <c r="B117" s="299" t="s">
        <v>35</v>
      </c>
      <c r="C117" s="625">
        <v>8604143</v>
      </c>
      <c r="D117" s="931"/>
      <c r="E117" s="299"/>
      <c r="F117" s="625"/>
      <c r="G117" s="931"/>
      <c r="H117" s="1911"/>
    </row>
    <row r="118" spans="2:8" s="82" customFormat="1">
      <c r="B118" s="297" t="s">
        <v>15</v>
      </c>
      <c r="C118" s="625">
        <v>3903702</v>
      </c>
      <c r="D118" s="931"/>
      <c r="E118" s="297"/>
      <c r="F118" s="625"/>
      <c r="G118" s="931"/>
      <c r="H118" s="1911"/>
    </row>
    <row r="119" spans="2:8" s="82" customFormat="1">
      <c r="B119" s="2909" t="s">
        <v>16</v>
      </c>
      <c r="C119" s="625">
        <v>2139177860</v>
      </c>
      <c r="D119" s="931">
        <f>D121</f>
        <v>-18019230</v>
      </c>
      <c r="E119" s="2909"/>
      <c r="F119" s="625"/>
      <c r="G119" s="931"/>
      <c r="H119" s="1911"/>
    </row>
    <row r="120" spans="2:8" s="82" customFormat="1">
      <c r="B120" s="304" t="s">
        <v>17</v>
      </c>
      <c r="C120" s="625">
        <v>7147502</v>
      </c>
      <c r="D120" s="931"/>
      <c r="E120" s="304"/>
      <c r="F120" s="625"/>
      <c r="G120" s="931"/>
      <c r="H120" s="1911"/>
    </row>
    <row r="121" spans="2:8" s="82" customFormat="1">
      <c r="B121" s="304" t="s">
        <v>93</v>
      </c>
      <c r="C121" s="625">
        <v>2132030358</v>
      </c>
      <c r="D121" s="931">
        <f>-18019230</f>
        <v>-18019230</v>
      </c>
      <c r="E121" s="304"/>
      <c r="F121" s="625"/>
      <c r="G121" s="931"/>
      <c r="H121" s="1911"/>
    </row>
    <row r="122" spans="2:8" s="82" customFormat="1" ht="26.4">
      <c r="B122" s="2915" t="s">
        <v>49</v>
      </c>
      <c r="C122" s="2878">
        <v>17442</v>
      </c>
      <c r="D122" s="931"/>
      <c r="E122" s="2915"/>
      <c r="F122" s="2878"/>
      <c r="G122" s="931"/>
      <c r="H122" s="1911"/>
    </row>
    <row r="123" spans="2:8" s="82" customFormat="1">
      <c r="B123" s="2916" t="s">
        <v>38</v>
      </c>
      <c r="C123" s="625">
        <v>17442</v>
      </c>
      <c r="D123" s="931"/>
      <c r="E123" s="2916"/>
      <c r="F123" s="625"/>
      <c r="G123" s="931"/>
      <c r="H123" s="1911"/>
    </row>
    <row r="124" spans="2:8" s="82" customFormat="1">
      <c r="B124" s="2909" t="s">
        <v>19</v>
      </c>
      <c r="C124" s="625">
        <v>659514</v>
      </c>
      <c r="D124" s="931"/>
      <c r="E124" s="2909"/>
      <c r="F124" s="625"/>
      <c r="G124" s="931"/>
      <c r="H124" s="1911"/>
    </row>
    <row r="125" spans="2:8" s="82" customFormat="1" ht="26.4">
      <c r="B125" s="2917" t="s">
        <v>51</v>
      </c>
      <c r="C125" s="2878">
        <v>659514</v>
      </c>
      <c r="D125" s="931"/>
      <c r="E125" s="2917"/>
      <c r="F125" s="2878"/>
      <c r="G125" s="931"/>
      <c r="H125" s="1911"/>
    </row>
    <row r="126" spans="2:8" s="82" customFormat="1" ht="26.4">
      <c r="B126" s="2844" t="s">
        <v>52</v>
      </c>
      <c r="C126" s="3280">
        <v>498005</v>
      </c>
      <c r="D126" s="643"/>
      <c r="E126" s="2844"/>
      <c r="F126" s="3280"/>
      <c r="G126" s="643"/>
      <c r="H126" s="278"/>
    </row>
    <row r="127" spans="2:8" s="82" customFormat="1" ht="39.6">
      <c r="B127" s="2844" t="s">
        <v>191</v>
      </c>
      <c r="C127" s="2878">
        <v>161509</v>
      </c>
      <c r="D127" s="931"/>
      <c r="E127" s="2844"/>
      <c r="F127" s="2878"/>
      <c r="G127" s="931"/>
      <c r="H127" s="1911"/>
    </row>
    <row r="128" spans="2:8" s="82" customFormat="1">
      <c r="B128" s="1761" t="s">
        <v>3</v>
      </c>
      <c r="C128" s="625">
        <v>810479</v>
      </c>
      <c r="D128" s="931"/>
      <c r="E128" s="1761"/>
      <c r="F128" s="625"/>
      <c r="G128" s="931"/>
      <c r="H128" s="1911"/>
    </row>
    <row r="129" spans="1:8" s="82" customFormat="1">
      <c r="B129" s="2918" t="s">
        <v>20</v>
      </c>
      <c r="C129" s="625">
        <v>810479</v>
      </c>
      <c r="D129" s="2390"/>
      <c r="E129" s="2918"/>
      <c r="F129" s="625"/>
      <c r="G129" s="2390"/>
      <c r="H129" s="378"/>
    </row>
    <row r="130" spans="1:8" s="82" customFormat="1">
      <c r="B130" s="2919" t="s">
        <v>21</v>
      </c>
      <c r="C130" s="623">
        <v>125073459</v>
      </c>
      <c r="D130" s="928">
        <f>-D113</f>
        <v>18019230</v>
      </c>
      <c r="E130" s="2919"/>
      <c r="F130" s="623"/>
      <c r="G130" s="928"/>
      <c r="H130" s="1909"/>
    </row>
    <row r="131" spans="1:8" s="82" customFormat="1">
      <c r="B131" s="2920" t="s">
        <v>23</v>
      </c>
      <c r="C131" s="625">
        <v>-125073459</v>
      </c>
      <c r="D131" s="931">
        <f>D132</f>
        <v>-18019230</v>
      </c>
      <c r="E131" s="2920"/>
      <c r="F131" s="625"/>
      <c r="G131" s="931"/>
      <c r="H131" s="1911"/>
    </row>
    <row r="132" spans="1:8" s="82" customFormat="1">
      <c r="B132" s="2909" t="s">
        <v>24</v>
      </c>
      <c r="C132" s="625">
        <v>-125073459</v>
      </c>
      <c r="D132" s="931">
        <f>D133</f>
        <v>-18019230</v>
      </c>
      <c r="E132" s="2909"/>
      <c r="F132" s="625"/>
      <c r="G132" s="931"/>
      <c r="H132" s="1911"/>
    </row>
    <row r="133" spans="1:8" s="82" customFormat="1" ht="27" thickBot="1">
      <c r="B133" s="3281" t="s">
        <v>928</v>
      </c>
      <c r="C133" s="3282">
        <v>-125073459</v>
      </c>
      <c r="D133" s="3283">
        <f>D121</f>
        <v>-18019230</v>
      </c>
      <c r="E133" s="3281"/>
      <c r="F133" s="3282"/>
      <c r="G133" s="3283"/>
      <c r="H133" s="3271"/>
    </row>
    <row r="134" spans="1:8" s="82" customFormat="1" ht="129.75" customHeight="1" thickBot="1">
      <c r="B134" s="3729" t="s">
        <v>1090</v>
      </c>
      <c r="C134" s="3827"/>
      <c r="D134" s="3827"/>
      <c r="E134" s="3827"/>
      <c r="F134" s="3827"/>
      <c r="G134" s="3828"/>
      <c r="H134" s="2922"/>
    </row>
    <row r="135" spans="1:8" s="98" customFormat="1" ht="14.25" customHeight="1"/>
    <row r="136" spans="1:8" ht="15.6">
      <c r="B136" s="128" t="s">
        <v>187</v>
      </c>
      <c r="C136" s="118"/>
      <c r="D136" s="118"/>
      <c r="E136" s="118"/>
      <c r="F136" s="118"/>
      <c r="G136" s="118"/>
      <c r="H136" s="118"/>
    </row>
    <row r="137" spans="1:8" ht="16.2" thickBot="1">
      <c r="B137" s="128"/>
      <c r="C137" s="118"/>
      <c r="D137" s="118"/>
      <c r="E137" s="118"/>
      <c r="F137" s="118"/>
      <c r="G137" s="118"/>
      <c r="H137" s="118"/>
    </row>
    <row r="138" spans="1:8" ht="13.5" customHeight="1">
      <c r="A138" s="1967">
        <f>A12+1</f>
        <v>134</v>
      </c>
      <c r="B138" s="3284" t="s">
        <v>908</v>
      </c>
      <c r="C138" s="90"/>
      <c r="D138" s="285"/>
      <c r="E138" s="2832" t="s">
        <v>907</v>
      </c>
      <c r="F138" s="91"/>
      <c r="G138" s="1067"/>
      <c r="H138" s="99" t="s">
        <v>1003</v>
      </c>
    </row>
    <row r="139" spans="1:8">
      <c r="A139" s="82"/>
      <c r="B139" s="3285" t="s">
        <v>22</v>
      </c>
      <c r="C139" s="3286"/>
      <c r="D139" s="3287"/>
      <c r="E139" s="1061" t="s">
        <v>909</v>
      </c>
      <c r="F139" s="2834"/>
      <c r="G139" s="643"/>
      <c r="H139" s="3310" t="s">
        <v>1001</v>
      </c>
    </row>
    <row r="140" spans="1:8" ht="27">
      <c r="A140" s="82"/>
      <c r="B140" s="3288" t="s">
        <v>899</v>
      </c>
      <c r="C140" s="3289"/>
      <c r="D140" s="3290"/>
      <c r="E140" s="3268" t="s">
        <v>910</v>
      </c>
      <c r="F140" s="3269"/>
      <c r="G140" s="925"/>
      <c r="H140" s="3310">
        <f>'18_pb'!A22</f>
        <v>122</v>
      </c>
    </row>
    <row r="141" spans="1:8">
      <c r="A141" s="82"/>
      <c r="B141" s="2840" t="s">
        <v>4</v>
      </c>
      <c r="C141" s="624">
        <v>25683776</v>
      </c>
      <c r="D141" s="79">
        <f>D142</f>
        <v>628464</v>
      </c>
      <c r="E141" s="375" t="s">
        <v>911</v>
      </c>
      <c r="F141" s="2881">
        <f>F142+F147+F151</f>
        <v>449309013</v>
      </c>
      <c r="G141" s="928">
        <f>G151</f>
        <v>628464</v>
      </c>
      <c r="H141" s="3310">
        <f>'18_pb'!A137</f>
        <v>123</v>
      </c>
    </row>
    <row r="142" spans="1:8">
      <c r="A142" s="82"/>
      <c r="B142" s="2841" t="s">
        <v>10</v>
      </c>
      <c r="C142" s="626">
        <v>25683776</v>
      </c>
      <c r="D142" s="2314">
        <f>D143</f>
        <v>628464</v>
      </c>
      <c r="E142" s="2883" t="s">
        <v>912</v>
      </c>
      <c r="F142" s="654">
        <f>F143</f>
        <v>436733482</v>
      </c>
      <c r="G142" s="928"/>
      <c r="H142" s="3310">
        <f>'18_pb'!A254</f>
        <v>124</v>
      </c>
    </row>
    <row r="143" spans="1:8" ht="26.4">
      <c r="A143" s="82"/>
      <c r="B143" s="297" t="s">
        <v>11</v>
      </c>
      <c r="C143" s="626">
        <v>25683776</v>
      </c>
      <c r="D143" s="2314">
        <v>628464</v>
      </c>
      <c r="E143" s="2884" t="s">
        <v>913</v>
      </c>
      <c r="F143" s="2885">
        <f>F144</f>
        <v>436733482</v>
      </c>
      <c r="G143" s="928"/>
      <c r="H143" s="99">
        <f>A12</f>
        <v>133</v>
      </c>
    </row>
    <row r="144" spans="1:8">
      <c r="A144" s="82"/>
      <c r="B144" s="2843" t="s">
        <v>28</v>
      </c>
      <c r="C144" s="624">
        <v>25683776</v>
      </c>
      <c r="D144" s="2839">
        <f>D145</f>
        <v>628464</v>
      </c>
      <c r="E144" s="2887" t="s">
        <v>914</v>
      </c>
      <c r="F144" s="2888">
        <f>F145</f>
        <v>436733482</v>
      </c>
      <c r="G144" s="928"/>
      <c r="H144" s="99" t="s">
        <v>1000</v>
      </c>
    </row>
    <row r="145" spans="1:8" ht="26.4">
      <c r="A145" s="82"/>
      <c r="B145" s="2841" t="s">
        <v>2</v>
      </c>
      <c r="C145" s="3291">
        <v>25683776</v>
      </c>
      <c r="D145" s="2983">
        <f>D146</f>
        <v>628464</v>
      </c>
      <c r="E145" s="2887" t="s">
        <v>915</v>
      </c>
      <c r="F145" s="2895">
        <f>F146</f>
        <v>436733482</v>
      </c>
      <c r="G145" s="928"/>
      <c r="H145" s="3270"/>
    </row>
    <row r="146" spans="1:8" ht="39.6">
      <c r="A146" s="82"/>
      <c r="B146" s="2844" t="s">
        <v>19</v>
      </c>
      <c r="C146" s="3291">
        <v>25683776</v>
      </c>
      <c r="D146" s="2983">
        <f>D147</f>
        <v>628464</v>
      </c>
      <c r="E146" s="415" t="s">
        <v>916</v>
      </c>
      <c r="F146" s="2885">
        <v>436733482</v>
      </c>
      <c r="G146" s="928"/>
      <c r="H146" s="1909"/>
    </row>
    <row r="147" spans="1:8">
      <c r="A147" s="82"/>
      <c r="B147" s="2845" t="s">
        <v>84</v>
      </c>
      <c r="C147" s="3291">
        <v>25683776</v>
      </c>
      <c r="D147" s="2983">
        <f>D148</f>
        <v>628464</v>
      </c>
      <c r="E147" s="2889" t="s">
        <v>158</v>
      </c>
      <c r="F147" s="2888">
        <f>F148</f>
        <v>996010</v>
      </c>
      <c r="G147" s="928"/>
      <c r="H147" s="1909"/>
    </row>
    <row r="148" spans="1:8" ht="34.5" customHeight="1">
      <c r="A148" s="82"/>
      <c r="B148" s="2846" t="s">
        <v>97</v>
      </c>
      <c r="C148" s="3291">
        <v>25683776</v>
      </c>
      <c r="D148" s="2983">
        <v>628464</v>
      </c>
      <c r="E148" s="2890" t="s">
        <v>917</v>
      </c>
      <c r="F148" s="3292">
        <f>F149</f>
        <v>996010</v>
      </c>
      <c r="G148" s="928"/>
      <c r="H148" s="1909"/>
    </row>
    <row r="149" spans="1:8" ht="26.4">
      <c r="A149" s="82"/>
      <c r="B149" s="400"/>
      <c r="C149" s="623"/>
      <c r="D149" s="2839"/>
      <c r="E149" s="2892" t="s">
        <v>918</v>
      </c>
      <c r="F149" s="2895">
        <f>F150</f>
        <v>996010</v>
      </c>
      <c r="G149" s="928"/>
      <c r="H149" s="1909"/>
    </row>
    <row r="150" spans="1:8">
      <c r="A150" s="82"/>
      <c r="B150" s="400"/>
      <c r="C150" s="623"/>
      <c r="D150" s="2839"/>
      <c r="E150" s="415" t="s">
        <v>920</v>
      </c>
      <c r="F150" s="654">
        <v>996010</v>
      </c>
      <c r="G150" s="928"/>
      <c r="H150" s="1909"/>
    </row>
    <row r="151" spans="1:8">
      <c r="A151" s="82"/>
      <c r="B151" s="400"/>
      <c r="C151" s="623"/>
      <c r="D151" s="2839"/>
      <c r="E151" s="2883" t="s">
        <v>7</v>
      </c>
      <c r="F151" s="2888">
        <f>F152</f>
        <v>11579521</v>
      </c>
      <c r="G151" s="931">
        <f>G152</f>
        <v>628464</v>
      </c>
      <c r="H151" s="1909"/>
    </row>
    <row r="152" spans="1:8">
      <c r="A152" s="82"/>
      <c r="B152" s="400"/>
      <c r="C152" s="623"/>
      <c r="D152" s="2839"/>
      <c r="E152" s="2894" t="s">
        <v>8</v>
      </c>
      <c r="F152" s="2888">
        <f>F153+F156</f>
        <v>11579521</v>
      </c>
      <c r="G152" s="931">
        <f>G153</f>
        <v>628464</v>
      </c>
      <c r="H152" s="1911"/>
    </row>
    <row r="153" spans="1:8" ht="26.4">
      <c r="A153" s="82"/>
      <c r="B153" s="400"/>
      <c r="C153" s="623"/>
      <c r="D153" s="2839"/>
      <c r="E153" s="2892" t="s">
        <v>922</v>
      </c>
      <c r="F153" s="2895">
        <f>F154</f>
        <v>9890564</v>
      </c>
      <c r="G153" s="2914">
        <f>G154</f>
        <v>628464</v>
      </c>
      <c r="H153" s="3271"/>
    </row>
    <row r="154" spans="1:8" ht="26.4">
      <c r="A154" s="82"/>
      <c r="B154" s="400"/>
      <c r="C154" s="623"/>
      <c r="D154" s="2839"/>
      <c r="E154" s="415" t="s">
        <v>923</v>
      </c>
      <c r="F154" s="2895">
        <f>F155</f>
        <v>9890564</v>
      </c>
      <c r="G154" s="2914">
        <f>G155</f>
        <v>628464</v>
      </c>
      <c r="H154" s="3271"/>
    </row>
    <row r="155" spans="1:8">
      <c r="A155" s="82"/>
      <c r="B155" s="400"/>
      <c r="C155" s="623"/>
      <c r="D155" s="2839"/>
      <c r="E155" s="2896" t="s">
        <v>924</v>
      </c>
      <c r="F155" s="654">
        <v>9890564</v>
      </c>
      <c r="G155" s="2314">
        <v>628464</v>
      </c>
      <c r="H155" s="1911"/>
    </row>
    <row r="156" spans="1:8">
      <c r="A156" s="82"/>
      <c r="B156" s="400"/>
      <c r="C156" s="623"/>
      <c r="D156" s="2839"/>
      <c r="E156" s="2892" t="s">
        <v>925</v>
      </c>
      <c r="F156" s="2888">
        <f>F157</f>
        <v>1688957</v>
      </c>
      <c r="G156" s="2882"/>
      <c r="H156" s="3270"/>
    </row>
    <row r="157" spans="1:8">
      <c r="A157" s="82"/>
      <c r="B157" s="400"/>
      <c r="C157" s="623"/>
      <c r="D157" s="2839"/>
      <c r="E157" s="2897" t="s">
        <v>926</v>
      </c>
      <c r="F157" s="654">
        <v>1688957</v>
      </c>
      <c r="G157" s="2882"/>
      <c r="H157" s="3270"/>
    </row>
    <row r="158" spans="1:8">
      <c r="A158" s="82"/>
      <c r="B158" s="400"/>
      <c r="C158" s="623"/>
      <c r="D158" s="2839"/>
      <c r="E158" s="375" t="s">
        <v>1</v>
      </c>
      <c r="F158" s="2898">
        <f>F159</f>
        <v>403120260</v>
      </c>
      <c r="G158" s="928">
        <v>628464</v>
      </c>
      <c r="H158" s="3270"/>
    </row>
    <row r="159" spans="1:8">
      <c r="A159" s="82"/>
      <c r="B159" s="400"/>
      <c r="C159" s="623"/>
      <c r="D159" s="2839"/>
      <c r="E159" s="2899" t="s">
        <v>2</v>
      </c>
      <c r="F159" s="654">
        <f>F162+F160</f>
        <v>403120260</v>
      </c>
      <c r="G159" s="931">
        <v>628464</v>
      </c>
      <c r="H159" s="3270"/>
    </row>
    <row r="160" spans="1:8">
      <c r="A160" s="82"/>
      <c r="B160" s="400"/>
      <c r="C160" s="623"/>
      <c r="D160" s="2839"/>
      <c r="E160" s="2884" t="s">
        <v>16</v>
      </c>
      <c r="F160" s="2888">
        <f>F161</f>
        <v>324837332</v>
      </c>
      <c r="G160" s="931">
        <v>628464</v>
      </c>
      <c r="H160" s="3293"/>
    </row>
    <row r="161" spans="1:8">
      <c r="A161" s="82"/>
      <c r="B161" s="400"/>
      <c r="C161" s="623"/>
      <c r="D161" s="2839"/>
      <c r="E161" s="2900" t="s">
        <v>93</v>
      </c>
      <c r="F161" s="654">
        <v>324837332</v>
      </c>
      <c r="G161" s="931">
        <v>628464</v>
      </c>
      <c r="H161" s="3293"/>
    </row>
    <row r="162" spans="1:8">
      <c r="A162" s="82"/>
      <c r="B162" s="400"/>
      <c r="C162" s="623"/>
      <c r="D162" s="2839"/>
      <c r="E162" s="2884" t="s">
        <v>19</v>
      </c>
      <c r="F162" s="2888">
        <f>F163</f>
        <v>78282928</v>
      </c>
      <c r="G162" s="928"/>
      <c r="H162" s="3270"/>
    </row>
    <row r="163" spans="1:8">
      <c r="A163" s="82"/>
      <c r="B163" s="400"/>
      <c r="C163" s="623"/>
      <c r="D163" s="2839"/>
      <c r="E163" s="2892" t="s">
        <v>84</v>
      </c>
      <c r="F163" s="2888">
        <f>F164</f>
        <v>78282928</v>
      </c>
      <c r="G163" s="2882"/>
      <c r="H163" s="3270"/>
    </row>
    <row r="164" spans="1:8" ht="26.4">
      <c r="A164" s="82"/>
      <c r="B164" s="400"/>
      <c r="C164" s="623"/>
      <c r="D164" s="2839"/>
      <c r="E164" s="415" t="s">
        <v>927</v>
      </c>
      <c r="F164" s="2885">
        <v>78282928</v>
      </c>
      <c r="G164" s="2882"/>
      <c r="H164" s="3270"/>
    </row>
    <row r="165" spans="1:8">
      <c r="A165" s="82"/>
      <c r="B165" s="400"/>
      <c r="C165" s="623"/>
      <c r="D165" s="2839"/>
      <c r="E165" s="2901" t="s">
        <v>21</v>
      </c>
      <c r="F165" s="2898">
        <f>F141-F158</f>
        <v>46188753</v>
      </c>
      <c r="G165" s="2839"/>
      <c r="H165" s="1909"/>
    </row>
    <row r="166" spans="1:8">
      <c r="A166" s="82"/>
      <c r="B166" s="400"/>
      <c r="C166" s="623"/>
      <c r="D166" s="2839"/>
      <c r="E166" s="2902" t="s">
        <v>23</v>
      </c>
      <c r="F166" s="654">
        <f>F167</f>
        <v>-46188753</v>
      </c>
      <c r="G166" s="931"/>
      <c r="H166" s="1911"/>
    </row>
    <row r="167" spans="1:8">
      <c r="A167" s="82"/>
      <c r="B167" s="400"/>
      <c r="C167" s="623"/>
      <c r="D167" s="2839"/>
      <c r="E167" s="2884" t="s">
        <v>24</v>
      </c>
      <c r="F167" s="654">
        <f>F168</f>
        <v>-46188753</v>
      </c>
      <c r="G167" s="931"/>
      <c r="H167" s="1911"/>
    </row>
    <row r="168" spans="1:8" ht="30" customHeight="1" thickBot="1">
      <c r="A168" s="82"/>
      <c r="B168" s="400"/>
      <c r="C168" s="623"/>
      <c r="D168" s="2839"/>
      <c r="E168" s="2906" t="s">
        <v>928</v>
      </c>
      <c r="F168" s="2885">
        <f>-F165</f>
        <v>-46188753</v>
      </c>
      <c r="G168" s="2983"/>
      <c r="H168" s="3271"/>
    </row>
    <row r="169" spans="1:8" ht="154.80000000000001" customHeight="1" thickBot="1">
      <c r="A169" s="82"/>
      <c r="B169" s="3729" t="s">
        <v>1092</v>
      </c>
      <c r="C169" s="3827"/>
      <c r="D169" s="3827"/>
      <c r="E169" s="3827"/>
      <c r="F169" s="3827"/>
      <c r="G169" s="3828"/>
      <c r="H169" s="2922"/>
    </row>
    <row r="170" spans="1:8">
      <c r="A170" s="260"/>
      <c r="B170" s="2866"/>
      <c r="C170" s="260"/>
      <c r="D170" s="2866"/>
      <c r="E170" s="260"/>
      <c r="F170" s="2866"/>
      <c r="G170" s="2866"/>
      <c r="H170" s="260"/>
    </row>
    <row r="171" spans="1:8" ht="15.6">
      <c r="A171" s="89"/>
      <c r="B171" s="343" t="s">
        <v>190</v>
      </c>
      <c r="C171" s="118"/>
      <c r="D171" s="118"/>
      <c r="E171" s="118"/>
      <c r="F171" s="118"/>
      <c r="G171" s="118"/>
      <c r="H171" s="118"/>
    </row>
    <row r="172" spans="1:8" ht="16.2" thickBot="1">
      <c r="A172" s="89"/>
      <c r="B172" s="2879"/>
      <c r="C172" s="118"/>
      <c r="D172" s="2867"/>
      <c r="E172" s="118"/>
      <c r="F172" s="2867"/>
      <c r="G172" s="2867"/>
      <c r="H172" s="118"/>
    </row>
    <row r="173" spans="1:8" ht="15.75" customHeight="1">
      <c r="A173" s="120">
        <f>A138</f>
        <v>134</v>
      </c>
      <c r="B173" s="2847" t="s">
        <v>908</v>
      </c>
      <c r="C173" s="91"/>
      <c r="D173" s="3272"/>
      <c r="E173" s="2847" t="s">
        <v>907</v>
      </c>
      <c r="F173" s="91"/>
      <c r="G173" s="1067"/>
      <c r="H173" s="99" t="s">
        <v>1003</v>
      </c>
    </row>
    <row r="174" spans="1:8">
      <c r="A174" s="82"/>
      <c r="B174" s="88" t="s">
        <v>82</v>
      </c>
      <c r="C174" s="2834"/>
      <c r="D174" s="3273"/>
      <c r="E174" s="88" t="s">
        <v>82</v>
      </c>
      <c r="F174" s="2834"/>
      <c r="G174" s="643"/>
      <c r="H174" s="3310" t="s">
        <v>1001</v>
      </c>
    </row>
    <row r="175" spans="1:8">
      <c r="A175" s="82"/>
      <c r="B175" s="276" t="s">
        <v>83</v>
      </c>
      <c r="C175" s="2834"/>
      <c r="D175" s="3273"/>
      <c r="E175" s="490" t="s">
        <v>83</v>
      </c>
      <c r="F175" s="2834"/>
      <c r="G175" s="643"/>
      <c r="H175" s="3310">
        <f>'18_pb'!A22</f>
        <v>122</v>
      </c>
    </row>
    <row r="176" spans="1:8">
      <c r="A176" s="82"/>
      <c r="B176" s="302" t="s">
        <v>87</v>
      </c>
      <c r="C176" s="2834"/>
      <c r="D176" s="3273"/>
      <c r="E176" s="302" t="s">
        <v>87</v>
      </c>
      <c r="F176" s="2834"/>
      <c r="G176" s="643"/>
      <c r="H176" s="3310">
        <f>'18_pb'!A137</f>
        <v>123</v>
      </c>
    </row>
    <row r="177" spans="1:8">
      <c r="A177" s="82"/>
      <c r="B177" s="142" t="s">
        <v>4</v>
      </c>
      <c r="C177" s="623">
        <f>C178+C179+C187</f>
        <v>477346566</v>
      </c>
      <c r="D177" s="3274">
        <f>D187</f>
        <v>628464</v>
      </c>
      <c r="E177" s="2" t="s">
        <v>911</v>
      </c>
      <c r="F177" s="2898">
        <v>2205555067</v>
      </c>
      <c r="G177" s="928">
        <f>G182</f>
        <v>628464</v>
      </c>
      <c r="H177" s="3310">
        <f>'18_pb'!A254</f>
        <v>124</v>
      </c>
    </row>
    <row r="178" spans="1:8" ht="26.4">
      <c r="A178" s="82"/>
      <c r="B178" s="2848" t="s">
        <v>36</v>
      </c>
      <c r="C178" s="625">
        <v>9349673</v>
      </c>
      <c r="D178" s="3274"/>
      <c r="E178" s="1761" t="s">
        <v>912</v>
      </c>
      <c r="F178" s="2885">
        <v>1984675854</v>
      </c>
      <c r="G178" s="2882"/>
      <c r="H178" s="99">
        <f>'18_sb'!A12</f>
        <v>133</v>
      </c>
    </row>
    <row r="179" spans="1:8">
      <c r="A179" s="82"/>
      <c r="B179" s="2848" t="s">
        <v>7</v>
      </c>
      <c r="C179" s="625">
        <f>C180+C184</f>
        <v>118987</v>
      </c>
      <c r="D179" s="3274"/>
      <c r="E179" s="2909" t="s">
        <v>913</v>
      </c>
      <c r="F179" s="654">
        <v>1984675854</v>
      </c>
      <c r="G179" s="2882"/>
      <c r="H179" s="99" t="s">
        <v>1000</v>
      </c>
    </row>
    <row r="180" spans="1:8">
      <c r="A180" s="82"/>
      <c r="B180" s="2849" t="s">
        <v>8</v>
      </c>
      <c r="C180" s="625">
        <f>C181</f>
        <v>110643</v>
      </c>
      <c r="D180" s="3274"/>
      <c r="E180" s="3275" t="s">
        <v>158</v>
      </c>
      <c r="F180" s="654">
        <v>12385786</v>
      </c>
      <c r="G180" s="2882"/>
      <c r="H180" s="3270"/>
    </row>
    <row r="181" spans="1:8">
      <c r="A181" s="82"/>
      <c r="B181" s="2850" t="s">
        <v>9</v>
      </c>
      <c r="C181" s="2878">
        <f>C182</f>
        <v>110643</v>
      </c>
      <c r="D181" s="3274"/>
      <c r="E181" s="1761" t="s">
        <v>930</v>
      </c>
      <c r="F181" s="2885">
        <v>56659</v>
      </c>
      <c r="G181" s="2882"/>
      <c r="H181" s="3270"/>
    </row>
    <row r="182" spans="1:8" ht="26.4">
      <c r="A182" s="82"/>
      <c r="B182" s="2851" t="s">
        <v>57</v>
      </c>
      <c r="C182" s="2878">
        <f>C183</f>
        <v>110643</v>
      </c>
      <c r="D182" s="3274"/>
      <c r="E182" s="1761" t="s">
        <v>7</v>
      </c>
      <c r="F182" s="2885">
        <v>208436768</v>
      </c>
      <c r="G182" s="2914">
        <v>628464</v>
      </c>
      <c r="H182" s="3271"/>
    </row>
    <row r="183" spans="1:8" ht="39.6">
      <c r="A183" s="82"/>
      <c r="B183" s="2852" t="s">
        <v>96</v>
      </c>
      <c r="C183" s="2878">
        <v>110643</v>
      </c>
      <c r="D183" s="3274"/>
      <c r="E183" s="2" t="s">
        <v>1</v>
      </c>
      <c r="F183" s="2912">
        <v>2076293477</v>
      </c>
      <c r="G183" s="928">
        <v>628464</v>
      </c>
      <c r="H183" s="1909"/>
    </row>
    <row r="184" spans="1:8" ht="25.5" customHeight="1">
      <c r="A184" s="82"/>
      <c r="B184" s="2849" t="s">
        <v>71</v>
      </c>
      <c r="C184" s="2878">
        <f>C185</f>
        <v>8344</v>
      </c>
      <c r="D184" s="3274"/>
      <c r="E184" s="1761" t="s">
        <v>2</v>
      </c>
      <c r="F184" s="2885">
        <v>2075482998</v>
      </c>
      <c r="G184" s="931">
        <v>628464</v>
      </c>
      <c r="H184" s="1909"/>
    </row>
    <row r="185" spans="1:8" ht="39.6">
      <c r="A185" s="82"/>
      <c r="B185" s="2851" t="s">
        <v>72</v>
      </c>
      <c r="C185" s="2878">
        <f>C186</f>
        <v>8344</v>
      </c>
      <c r="D185" s="3274"/>
      <c r="E185" s="2909" t="s">
        <v>12</v>
      </c>
      <c r="F185" s="2895">
        <v>14426528</v>
      </c>
      <c r="G185" s="928"/>
      <c r="H185" s="1909"/>
    </row>
    <row r="186" spans="1:8" ht="66">
      <c r="A186" s="82"/>
      <c r="B186" s="2852" t="s">
        <v>692</v>
      </c>
      <c r="C186" s="2878">
        <v>8344</v>
      </c>
      <c r="D186" s="3274"/>
      <c r="E186" s="297" t="s">
        <v>13</v>
      </c>
      <c r="F186" s="2895">
        <v>10599038</v>
      </c>
      <c r="G186" s="928"/>
      <c r="H186" s="1909"/>
    </row>
    <row r="187" spans="1:8">
      <c r="A187" s="82"/>
      <c r="B187" s="245" t="s">
        <v>10</v>
      </c>
      <c r="C187" s="625">
        <f>C188</f>
        <v>467877906</v>
      </c>
      <c r="D187" s="3278">
        <f>D188</f>
        <v>628464</v>
      </c>
      <c r="E187" s="299" t="s">
        <v>35</v>
      </c>
      <c r="F187" s="2888">
        <v>8478955</v>
      </c>
      <c r="G187" s="928"/>
      <c r="H187" s="1909"/>
    </row>
    <row r="188" spans="1:8" ht="26.4">
      <c r="A188" s="82"/>
      <c r="B188" s="247" t="s">
        <v>11</v>
      </c>
      <c r="C188" s="625">
        <v>467877906</v>
      </c>
      <c r="D188" s="3278">
        <v>628464</v>
      </c>
      <c r="E188" s="297" t="s">
        <v>15</v>
      </c>
      <c r="F188" s="2895">
        <v>3827490</v>
      </c>
      <c r="G188" s="928"/>
      <c r="H188" s="1909"/>
    </row>
    <row r="189" spans="1:8">
      <c r="A189" s="82"/>
      <c r="B189" s="142" t="s">
        <v>28</v>
      </c>
      <c r="C189" s="623">
        <f>C190+C207</f>
        <v>477346566</v>
      </c>
      <c r="D189" s="3274">
        <f>D190</f>
        <v>628464</v>
      </c>
      <c r="E189" s="2909" t="s">
        <v>16</v>
      </c>
      <c r="F189" s="2888">
        <v>2060394443</v>
      </c>
      <c r="G189" s="931">
        <v>628464</v>
      </c>
      <c r="H189" s="1909"/>
    </row>
    <row r="190" spans="1:8">
      <c r="A190" s="82"/>
      <c r="B190" s="245" t="s">
        <v>2</v>
      </c>
      <c r="C190" s="625">
        <f>C191+C198+C200+C195</f>
        <v>476202183</v>
      </c>
      <c r="D190" s="3278">
        <f>D200</f>
        <v>628464</v>
      </c>
      <c r="E190" s="304" t="s">
        <v>17</v>
      </c>
      <c r="F190" s="2888">
        <v>6903959</v>
      </c>
      <c r="G190" s="928"/>
      <c r="H190" s="1909"/>
    </row>
    <row r="191" spans="1:8">
      <c r="A191" s="82"/>
      <c r="B191" s="247" t="s">
        <v>12</v>
      </c>
      <c r="C191" s="625">
        <f>C192+C194</f>
        <v>53778308</v>
      </c>
      <c r="D191" s="3274"/>
      <c r="E191" s="304" t="s">
        <v>93</v>
      </c>
      <c r="F191" s="2888">
        <v>2053490484</v>
      </c>
      <c r="G191" s="931">
        <v>628464</v>
      </c>
      <c r="H191" s="1911"/>
    </row>
    <row r="192" spans="1:8" ht="26.4">
      <c r="A192" s="82"/>
      <c r="B192" s="2853" t="s">
        <v>37</v>
      </c>
      <c r="C192" s="2878">
        <v>37881517</v>
      </c>
      <c r="D192" s="3274"/>
      <c r="E192" s="2915" t="s">
        <v>49</v>
      </c>
      <c r="F192" s="2895">
        <v>17442</v>
      </c>
      <c r="G192" s="928"/>
      <c r="H192" s="1909"/>
    </row>
    <row r="193" spans="1:8">
      <c r="A193" s="82"/>
      <c r="B193" s="2854" t="s">
        <v>35</v>
      </c>
      <c r="C193" s="625">
        <v>30094344</v>
      </c>
      <c r="D193" s="3274"/>
      <c r="E193" s="2916" t="s">
        <v>38</v>
      </c>
      <c r="F193" s="2888">
        <v>17442</v>
      </c>
      <c r="G193" s="928"/>
      <c r="H193" s="1909"/>
    </row>
    <row r="194" spans="1:8">
      <c r="A194" s="82"/>
      <c r="B194" s="2853" t="s">
        <v>15</v>
      </c>
      <c r="C194" s="625">
        <v>15896791</v>
      </c>
      <c r="D194" s="3274"/>
      <c r="E194" s="2909" t="s">
        <v>19</v>
      </c>
      <c r="F194" s="2888">
        <v>644585</v>
      </c>
      <c r="G194" s="928"/>
      <c r="H194" s="1909"/>
    </row>
    <row r="195" spans="1:8" ht="26.4">
      <c r="A195" s="82"/>
      <c r="B195" s="2849" t="s">
        <v>16</v>
      </c>
      <c r="C195" s="2878">
        <f>C196+C197</f>
        <v>207247028</v>
      </c>
      <c r="D195" s="3274"/>
      <c r="E195" s="2917" t="s">
        <v>51</v>
      </c>
      <c r="F195" s="2895">
        <v>644585</v>
      </c>
      <c r="G195" s="655"/>
      <c r="H195" s="378"/>
    </row>
    <row r="196" spans="1:8" ht="26.4">
      <c r="A196" s="82"/>
      <c r="B196" s="2850" t="s">
        <v>17</v>
      </c>
      <c r="C196" s="2878">
        <v>13395321</v>
      </c>
      <c r="D196" s="3274"/>
      <c r="E196" s="2844" t="s">
        <v>52</v>
      </c>
      <c r="F196" s="2895">
        <v>490175</v>
      </c>
      <c r="G196" s="931"/>
      <c r="H196" s="1911"/>
    </row>
    <row r="197" spans="1:8" ht="39.6">
      <c r="A197" s="82"/>
      <c r="B197" s="2850" t="s">
        <v>93</v>
      </c>
      <c r="C197" s="2878">
        <v>193851707</v>
      </c>
      <c r="D197" s="3274"/>
      <c r="E197" s="2844" t="s">
        <v>191</v>
      </c>
      <c r="F197" s="2895">
        <v>154410</v>
      </c>
      <c r="G197" s="931"/>
      <c r="H197" s="1911"/>
    </row>
    <row r="198" spans="1:8" ht="26.4">
      <c r="A198" s="82"/>
      <c r="B198" s="2849" t="s">
        <v>49</v>
      </c>
      <c r="C198" s="2878">
        <f>C199</f>
        <v>130523</v>
      </c>
      <c r="D198" s="3274"/>
      <c r="E198" s="1761" t="s">
        <v>3</v>
      </c>
      <c r="F198" s="2895">
        <v>810479</v>
      </c>
      <c r="G198" s="931"/>
      <c r="H198" s="1911"/>
    </row>
    <row r="199" spans="1:8">
      <c r="A199" s="82"/>
      <c r="B199" s="2850" t="s">
        <v>38</v>
      </c>
      <c r="C199" s="625">
        <v>130523</v>
      </c>
      <c r="D199" s="3274"/>
      <c r="E199" s="2918" t="s">
        <v>20</v>
      </c>
      <c r="F199" s="2888">
        <v>810479</v>
      </c>
      <c r="G199" s="931"/>
      <c r="H199" s="1911"/>
    </row>
    <row r="200" spans="1:8">
      <c r="A200" s="82"/>
      <c r="B200" s="2849" t="s">
        <v>19</v>
      </c>
      <c r="C200" s="625">
        <f>C201+C203+C205</f>
        <v>215046324</v>
      </c>
      <c r="D200" s="3278">
        <f>D201</f>
        <v>628464</v>
      </c>
      <c r="E200" s="2919" t="s">
        <v>21</v>
      </c>
      <c r="F200" s="2881">
        <v>129261590</v>
      </c>
      <c r="G200" s="2839"/>
      <c r="H200" s="1909"/>
    </row>
    <row r="201" spans="1:8">
      <c r="A201" s="82"/>
      <c r="B201" s="2850" t="s">
        <v>84</v>
      </c>
      <c r="C201" s="625">
        <f>C202</f>
        <v>207957179</v>
      </c>
      <c r="D201" s="3278">
        <f>D202</f>
        <v>628464</v>
      </c>
      <c r="E201" s="2920" t="s">
        <v>23</v>
      </c>
      <c r="F201" s="2888">
        <v>-129261590</v>
      </c>
      <c r="G201" s="931"/>
      <c r="H201" s="1911"/>
    </row>
    <row r="202" spans="1:8" ht="27" customHeight="1">
      <c r="A202" s="82"/>
      <c r="B202" s="2851" t="s">
        <v>97</v>
      </c>
      <c r="C202" s="625">
        <v>207957179</v>
      </c>
      <c r="D202" s="3278">
        <v>628464</v>
      </c>
      <c r="E202" s="2909" t="s">
        <v>24</v>
      </c>
      <c r="F202" s="2895">
        <v>-129261590</v>
      </c>
      <c r="G202" s="2914"/>
      <c r="H202" s="3271"/>
    </row>
    <row r="203" spans="1:8" ht="26.4">
      <c r="A203" s="82"/>
      <c r="B203" s="2850" t="s">
        <v>51</v>
      </c>
      <c r="C203" s="2878">
        <f>C204</f>
        <v>5881451</v>
      </c>
      <c r="D203" s="3274"/>
      <c r="E203" s="2921" t="s">
        <v>928</v>
      </c>
      <c r="F203" s="2895">
        <v>-129261590</v>
      </c>
      <c r="G203" s="2983"/>
      <c r="H203" s="3271"/>
    </row>
    <row r="204" spans="1:8" ht="26.4">
      <c r="A204" s="82"/>
      <c r="B204" s="2851" t="s">
        <v>52</v>
      </c>
      <c r="C204" s="2878">
        <v>5881451</v>
      </c>
      <c r="D204" s="3274"/>
      <c r="E204" s="2844"/>
      <c r="F204" s="654"/>
      <c r="G204" s="931"/>
      <c r="H204" s="1911"/>
    </row>
    <row r="205" spans="1:8" ht="26.4">
      <c r="A205" s="82"/>
      <c r="B205" s="2850" t="s">
        <v>50</v>
      </c>
      <c r="C205" s="2878">
        <f>C206</f>
        <v>1207694</v>
      </c>
      <c r="D205" s="3274"/>
      <c r="E205" s="3294"/>
      <c r="F205" s="654"/>
      <c r="G205" s="928"/>
      <c r="H205" s="1909"/>
    </row>
    <row r="206" spans="1:8" ht="26.4">
      <c r="A206" s="82"/>
      <c r="B206" s="2851" t="s">
        <v>92</v>
      </c>
      <c r="C206" s="2878">
        <v>1207694</v>
      </c>
      <c r="D206" s="3274"/>
      <c r="E206" s="3294"/>
      <c r="F206" s="654"/>
      <c r="G206" s="928"/>
      <c r="H206" s="1909"/>
    </row>
    <row r="207" spans="1:8">
      <c r="A207" s="82"/>
      <c r="B207" s="2848" t="s">
        <v>3</v>
      </c>
      <c r="C207" s="625">
        <f>C208</f>
        <v>1144383</v>
      </c>
      <c r="D207" s="3274"/>
      <c r="E207" s="3294"/>
      <c r="F207" s="654"/>
      <c r="G207" s="928"/>
      <c r="H207" s="1909"/>
    </row>
    <row r="208" spans="1:8">
      <c r="A208" s="82"/>
      <c r="B208" s="2849" t="s">
        <v>20</v>
      </c>
      <c r="C208" s="625">
        <v>1144383</v>
      </c>
      <c r="D208" s="3274"/>
      <c r="E208" s="3294"/>
      <c r="F208" s="654"/>
      <c r="G208" s="928"/>
      <c r="H208" s="1909"/>
    </row>
    <row r="209" spans="1:8">
      <c r="A209" s="82"/>
      <c r="B209" s="302" t="s">
        <v>88</v>
      </c>
      <c r="C209" s="2834"/>
      <c r="D209" s="3273"/>
      <c r="E209" s="302" t="s">
        <v>88</v>
      </c>
      <c r="F209" s="2834"/>
      <c r="G209" s="643"/>
      <c r="H209" s="278"/>
    </row>
    <row r="210" spans="1:8">
      <c r="A210" s="82"/>
      <c r="B210" s="142" t="s">
        <v>4</v>
      </c>
      <c r="C210" s="623">
        <f>C211+C212+C217</f>
        <v>510326249</v>
      </c>
      <c r="D210" s="3274">
        <f>D217</f>
        <v>2629772</v>
      </c>
      <c r="E210" s="2" t="s">
        <v>911</v>
      </c>
      <c r="F210" s="2898">
        <v>2237345006</v>
      </c>
      <c r="G210" s="928">
        <f>G215</f>
        <v>2629772</v>
      </c>
      <c r="H210" s="1909"/>
    </row>
    <row r="211" spans="1:8" ht="26.4">
      <c r="A211" s="82"/>
      <c r="B211" s="2848" t="s">
        <v>36</v>
      </c>
      <c r="C211" s="2878">
        <v>9349673</v>
      </c>
      <c r="D211" s="3274"/>
      <c r="E211" s="1761" t="s">
        <v>912</v>
      </c>
      <c r="F211" s="2885">
        <v>2024167761</v>
      </c>
      <c r="G211" s="928"/>
      <c r="H211" s="1909"/>
    </row>
    <row r="212" spans="1:8">
      <c r="A212" s="82"/>
      <c r="B212" s="2848" t="s">
        <v>7</v>
      </c>
      <c r="C212" s="625">
        <f>C213</f>
        <v>110643</v>
      </c>
      <c r="D212" s="3274"/>
      <c r="E212" s="2909" t="s">
        <v>913</v>
      </c>
      <c r="F212" s="654">
        <v>2024167761</v>
      </c>
      <c r="G212" s="928"/>
      <c r="H212" s="1909"/>
    </row>
    <row r="213" spans="1:8">
      <c r="A213" s="82"/>
      <c r="B213" s="2849" t="s">
        <v>8</v>
      </c>
      <c r="C213" s="625">
        <f>C214</f>
        <v>110643</v>
      </c>
      <c r="D213" s="3274"/>
      <c r="E213" s="3275" t="s">
        <v>158</v>
      </c>
      <c r="F213" s="654">
        <v>12422000</v>
      </c>
      <c r="G213" s="928"/>
      <c r="H213" s="1909"/>
    </row>
    <row r="214" spans="1:8" ht="26.4">
      <c r="A214" s="82"/>
      <c r="B214" s="2850" t="s">
        <v>9</v>
      </c>
      <c r="C214" s="2878">
        <f>C215</f>
        <v>110643</v>
      </c>
      <c r="D214" s="3274"/>
      <c r="E214" s="3295" t="s">
        <v>930</v>
      </c>
      <c r="F214" s="2885">
        <v>56659</v>
      </c>
      <c r="G214" s="928"/>
      <c r="H214" s="1909"/>
    </row>
    <row r="215" spans="1:8" ht="26.4">
      <c r="A215" s="82"/>
      <c r="B215" s="2851" t="s">
        <v>57</v>
      </c>
      <c r="C215" s="2878">
        <f>C216</f>
        <v>110643</v>
      </c>
      <c r="D215" s="3274"/>
      <c r="E215" s="3296" t="s">
        <v>7</v>
      </c>
      <c r="F215" s="2885">
        <v>200698586</v>
      </c>
      <c r="G215" s="2914">
        <v>2629772</v>
      </c>
      <c r="H215" s="3271"/>
    </row>
    <row r="216" spans="1:8" ht="39.6">
      <c r="A216" s="82"/>
      <c r="B216" s="2852" t="s">
        <v>96</v>
      </c>
      <c r="C216" s="2878">
        <v>110643</v>
      </c>
      <c r="D216" s="3274"/>
      <c r="E216" s="3297" t="s">
        <v>1</v>
      </c>
      <c r="F216" s="2912">
        <v>2138537861</v>
      </c>
      <c r="G216" s="2913">
        <v>2629772</v>
      </c>
      <c r="H216" s="1909"/>
    </row>
    <row r="217" spans="1:8">
      <c r="A217" s="82"/>
      <c r="B217" s="245" t="s">
        <v>10</v>
      </c>
      <c r="C217" s="625">
        <f>C218</f>
        <v>500865933</v>
      </c>
      <c r="D217" s="3278">
        <f>D218</f>
        <v>2629772</v>
      </c>
      <c r="E217" s="2844" t="s">
        <v>2</v>
      </c>
      <c r="F217" s="654">
        <v>2137727382</v>
      </c>
      <c r="G217" s="931">
        <v>2629772</v>
      </c>
      <c r="H217" s="1909"/>
    </row>
    <row r="218" spans="1:8" ht="26.4">
      <c r="A218" s="82"/>
      <c r="B218" s="247" t="s">
        <v>11</v>
      </c>
      <c r="C218" s="2878">
        <v>500865933</v>
      </c>
      <c r="D218" s="3278">
        <v>2629772</v>
      </c>
      <c r="E218" s="2844" t="s">
        <v>12</v>
      </c>
      <c r="F218" s="2885">
        <v>14569041</v>
      </c>
      <c r="G218" s="928"/>
      <c r="H218" s="1909"/>
    </row>
    <row r="219" spans="1:8">
      <c r="A219" s="82"/>
      <c r="B219" s="142" t="s">
        <v>28</v>
      </c>
      <c r="C219" s="623">
        <f>C220+C237</f>
        <v>510326249</v>
      </c>
      <c r="D219" s="3274">
        <f>D220</f>
        <v>2629772</v>
      </c>
      <c r="E219" s="2844" t="s">
        <v>13</v>
      </c>
      <c r="F219" s="654">
        <v>10599038</v>
      </c>
      <c r="G219" s="928"/>
      <c r="H219" s="1909"/>
    </row>
    <row r="220" spans="1:8">
      <c r="A220" s="82"/>
      <c r="B220" s="245" t="s">
        <v>2</v>
      </c>
      <c r="C220" s="625">
        <f>C221+C228+C230+C225</f>
        <v>509230946</v>
      </c>
      <c r="D220" s="3278">
        <f>D230</f>
        <v>2629772</v>
      </c>
      <c r="E220" s="2844" t="s">
        <v>35</v>
      </c>
      <c r="F220" s="654">
        <v>8478955</v>
      </c>
      <c r="G220" s="928"/>
      <c r="H220" s="1909"/>
    </row>
    <row r="221" spans="1:8">
      <c r="A221" s="82"/>
      <c r="B221" s="247" t="s">
        <v>12</v>
      </c>
      <c r="C221" s="625">
        <f>C222+C224</f>
        <v>53507809</v>
      </c>
      <c r="D221" s="3274"/>
      <c r="E221" s="3275" t="s">
        <v>15</v>
      </c>
      <c r="F221" s="654">
        <v>3970003</v>
      </c>
      <c r="G221" s="931"/>
      <c r="H221" s="1911"/>
    </row>
    <row r="222" spans="1:8">
      <c r="A222" s="82"/>
      <c r="B222" s="2853" t="s">
        <v>37</v>
      </c>
      <c r="C222" s="625">
        <v>37703301</v>
      </c>
      <c r="D222" s="3274"/>
      <c r="E222" s="3298" t="s">
        <v>16</v>
      </c>
      <c r="F222" s="654">
        <v>2122497464</v>
      </c>
      <c r="G222" s="931">
        <v>2629772</v>
      </c>
      <c r="H222" s="1911"/>
    </row>
    <row r="223" spans="1:8">
      <c r="A223" s="82"/>
      <c r="B223" s="2854" t="s">
        <v>35</v>
      </c>
      <c r="C223" s="625">
        <v>29936687</v>
      </c>
      <c r="D223" s="3274"/>
      <c r="E223" s="2917" t="s">
        <v>17</v>
      </c>
      <c r="F223" s="654">
        <v>7385312</v>
      </c>
      <c r="G223" s="931"/>
      <c r="H223" s="1911"/>
    </row>
    <row r="224" spans="1:8">
      <c r="A224" s="82"/>
      <c r="B224" s="2853" t="s">
        <v>15</v>
      </c>
      <c r="C224" s="625">
        <v>15804508</v>
      </c>
      <c r="D224" s="3274"/>
      <c r="E224" s="2844" t="s">
        <v>93</v>
      </c>
      <c r="F224" s="654">
        <v>2115112152</v>
      </c>
      <c r="G224" s="931">
        <v>2629772</v>
      </c>
      <c r="H224" s="1911"/>
    </row>
    <row r="225" spans="1:8" ht="26.4">
      <c r="A225" s="82"/>
      <c r="B225" s="2849" t="s">
        <v>16</v>
      </c>
      <c r="C225" s="2878">
        <f>C226+C227</f>
        <v>245993589</v>
      </c>
      <c r="D225" s="3274"/>
      <c r="E225" s="2844" t="s">
        <v>49</v>
      </c>
      <c r="F225" s="2885">
        <v>17442</v>
      </c>
      <c r="G225" s="931"/>
      <c r="H225" s="1911"/>
    </row>
    <row r="226" spans="1:8">
      <c r="A226" s="82"/>
      <c r="B226" s="2850" t="s">
        <v>17</v>
      </c>
      <c r="C226" s="625">
        <v>10389379</v>
      </c>
      <c r="D226" s="3274"/>
      <c r="E226" s="3294" t="s">
        <v>38</v>
      </c>
      <c r="F226" s="654">
        <v>17442</v>
      </c>
      <c r="G226" s="931"/>
      <c r="H226" s="1911"/>
    </row>
    <row r="227" spans="1:8">
      <c r="A227" s="82"/>
      <c r="B227" s="2850" t="s">
        <v>93</v>
      </c>
      <c r="C227" s="625">
        <v>235604210</v>
      </c>
      <c r="D227" s="3274"/>
      <c r="E227" s="3294" t="s">
        <v>19</v>
      </c>
      <c r="F227" s="654">
        <v>643435</v>
      </c>
      <c r="G227" s="931"/>
      <c r="H227" s="1911"/>
    </row>
    <row r="228" spans="1:8" ht="26.4">
      <c r="A228" s="82"/>
      <c r="B228" s="2849" t="s">
        <v>49</v>
      </c>
      <c r="C228" s="2878">
        <f>C229</f>
        <v>130523</v>
      </c>
      <c r="D228" s="3274"/>
      <c r="E228" s="2844" t="s">
        <v>51</v>
      </c>
      <c r="F228" s="2885">
        <v>643435</v>
      </c>
      <c r="G228" s="931"/>
      <c r="H228" s="1911"/>
    </row>
    <row r="229" spans="1:8" ht="26.4">
      <c r="A229" s="82"/>
      <c r="B229" s="2850" t="s">
        <v>38</v>
      </c>
      <c r="C229" s="2878">
        <v>130523</v>
      </c>
      <c r="D229" s="3274"/>
      <c r="E229" s="2844" t="s">
        <v>52</v>
      </c>
      <c r="F229" s="2885">
        <v>483082</v>
      </c>
      <c r="G229" s="931"/>
      <c r="H229" s="1911"/>
    </row>
    <row r="230" spans="1:8" ht="39.6">
      <c r="A230" s="82"/>
      <c r="B230" s="2849" t="s">
        <v>19</v>
      </c>
      <c r="C230" s="2878">
        <f>C231+C233+C235</f>
        <v>209599025</v>
      </c>
      <c r="D230" s="3278">
        <f>D231</f>
        <v>2629772</v>
      </c>
      <c r="E230" s="2844" t="s">
        <v>191</v>
      </c>
      <c r="F230" s="2885">
        <v>160353</v>
      </c>
      <c r="G230" s="931"/>
      <c r="H230" s="1911"/>
    </row>
    <row r="231" spans="1:8">
      <c r="A231" s="82"/>
      <c r="B231" s="2850" t="s">
        <v>84</v>
      </c>
      <c r="C231" s="2878">
        <f>C232</f>
        <v>200688341</v>
      </c>
      <c r="D231" s="3278">
        <f>D232</f>
        <v>2629772</v>
      </c>
      <c r="E231" s="1761" t="s">
        <v>3</v>
      </c>
      <c r="F231" s="2885">
        <v>810479</v>
      </c>
      <c r="G231" s="931"/>
      <c r="H231" s="1911"/>
    </row>
    <row r="232" spans="1:8" ht="26.4">
      <c r="A232" s="82"/>
      <c r="B232" s="2851" t="s">
        <v>97</v>
      </c>
      <c r="C232" s="2878">
        <v>200688341</v>
      </c>
      <c r="D232" s="3278">
        <v>2629772</v>
      </c>
      <c r="E232" s="1761" t="s">
        <v>20</v>
      </c>
      <c r="F232" s="2885">
        <v>810479</v>
      </c>
      <c r="G232" s="931"/>
      <c r="H232" s="1911"/>
    </row>
    <row r="233" spans="1:8" ht="26.4">
      <c r="A233" s="82"/>
      <c r="B233" s="2850" t="s">
        <v>51</v>
      </c>
      <c r="C233" s="2878">
        <f>C234</f>
        <v>7702990</v>
      </c>
      <c r="D233" s="3278"/>
      <c r="E233" s="3299" t="s">
        <v>21</v>
      </c>
      <c r="F233" s="2912">
        <v>98807145</v>
      </c>
      <c r="G233" s="2913"/>
      <c r="H233" s="3300"/>
    </row>
    <row r="234" spans="1:8" ht="26.4">
      <c r="A234" s="82"/>
      <c r="B234" s="2851" t="s">
        <v>52</v>
      </c>
      <c r="C234" s="2878">
        <v>7702990</v>
      </c>
      <c r="D234" s="3278"/>
      <c r="E234" s="2917" t="s">
        <v>23</v>
      </c>
      <c r="F234" s="2885">
        <v>-98807145</v>
      </c>
      <c r="G234" s="2914"/>
      <c r="H234" s="3271"/>
    </row>
    <row r="235" spans="1:8" ht="26.4">
      <c r="A235" s="82"/>
      <c r="B235" s="2850" t="s">
        <v>50</v>
      </c>
      <c r="C235" s="2878">
        <f>C236</f>
        <v>1207694</v>
      </c>
      <c r="D235" s="3278"/>
      <c r="E235" s="2844" t="s">
        <v>24</v>
      </c>
      <c r="F235" s="2885">
        <v>-98807145</v>
      </c>
      <c r="G235" s="2914"/>
      <c r="H235" s="3271"/>
    </row>
    <row r="236" spans="1:8" ht="26.4">
      <c r="A236" s="82"/>
      <c r="B236" s="2851" t="s">
        <v>92</v>
      </c>
      <c r="C236" s="2878">
        <v>1207694</v>
      </c>
      <c r="D236" s="3278"/>
      <c r="E236" s="3294" t="s">
        <v>928</v>
      </c>
      <c r="F236" s="2885">
        <v>-98807145</v>
      </c>
      <c r="G236" s="2914"/>
      <c r="H236" s="3271"/>
    </row>
    <row r="237" spans="1:8">
      <c r="A237" s="82"/>
      <c r="B237" s="2848" t="s">
        <v>3</v>
      </c>
      <c r="C237" s="625">
        <f>C238</f>
        <v>1095303</v>
      </c>
      <c r="D237" s="3278"/>
      <c r="E237" s="3294"/>
      <c r="F237" s="654"/>
      <c r="G237" s="928"/>
      <c r="H237" s="1909"/>
    </row>
    <row r="238" spans="1:8">
      <c r="A238" s="82"/>
      <c r="B238" s="2849" t="s">
        <v>20</v>
      </c>
      <c r="C238" s="625">
        <v>1095303</v>
      </c>
      <c r="D238" s="3278"/>
      <c r="E238" s="3294"/>
      <c r="F238" s="654"/>
      <c r="G238" s="928"/>
      <c r="H238" s="1909"/>
    </row>
    <row r="239" spans="1:8">
      <c r="A239" s="82"/>
      <c r="B239" s="302" t="s">
        <v>189</v>
      </c>
      <c r="C239" s="2834"/>
      <c r="D239" s="3273"/>
      <c r="E239" s="302" t="s">
        <v>189</v>
      </c>
      <c r="F239" s="2834"/>
      <c r="G239" s="931"/>
      <c r="H239" s="1911"/>
    </row>
    <row r="240" spans="1:8">
      <c r="A240" s="82"/>
      <c r="B240" s="142" t="s">
        <v>4</v>
      </c>
      <c r="C240" s="623">
        <f>C241+C242+C247</f>
        <v>510435457</v>
      </c>
      <c r="D240" s="3274">
        <f>D247</f>
        <v>4216782</v>
      </c>
      <c r="E240" s="2" t="s">
        <v>911</v>
      </c>
      <c r="F240" s="623">
        <v>2280396214</v>
      </c>
      <c r="G240" s="928">
        <f>G245</f>
        <v>4216782</v>
      </c>
      <c r="H240" s="1909"/>
    </row>
    <row r="241" spans="1:8" ht="26.4">
      <c r="A241" s="82"/>
      <c r="B241" s="2848" t="s">
        <v>36</v>
      </c>
      <c r="C241" s="2878">
        <v>9349673</v>
      </c>
      <c r="D241" s="3274"/>
      <c r="E241" s="1761" t="s">
        <v>912</v>
      </c>
      <c r="F241" s="2878">
        <v>2074252541</v>
      </c>
      <c r="G241" s="928"/>
      <c r="H241" s="1909"/>
    </row>
    <row r="242" spans="1:8">
      <c r="A242" s="82"/>
      <c r="B242" s="2848" t="s">
        <v>7</v>
      </c>
      <c r="C242" s="625">
        <f>C243</f>
        <v>110643</v>
      </c>
      <c r="D242" s="3274"/>
      <c r="E242" s="2909" t="s">
        <v>913</v>
      </c>
      <c r="F242" s="625">
        <v>2074252541</v>
      </c>
      <c r="G242" s="928"/>
      <c r="H242" s="1909"/>
    </row>
    <row r="243" spans="1:8">
      <c r="A243" s="82"/>
      <c r="B243" s="2849" t="s">
        <v>8</v>
      </c>
      <c r="C243" s="625">
        <f>C244</f>
        <v>110643</v>
      </c>
      <c r="D243" s="3274"/>
      <c r="E243" s="3295" t="s">
        <v>158</v>
      </c>
      <c r="F243" s="625">
        <v>12462978</v>
      </c>
      <c r="G243" s="928"/>
      <c r="H243" s="1909"/>
    </row>
    <row r="244" spans="1:8" ht="26.4">
      <c r="A244" s="82"/>
      <c r="B244" s="2850" t="s">
        <v>9</v>
      </c>
      <c r="C244" s="625">
        <f>C245</f>
        <v>110643</v>
      </c>
      <c r="D244" s="3274"/>
      <c r="E244" s="3295" t="s">
        <v>930</v>
      </c>
      <c r="F244" s="2878">
        <v>56659</v>
      </c>
      <c r="G244" s="928"/>
      <c r="H244" s="1909"/>
    </row>
    <row r="245" spans="1:8" ht="26.4">
      <c r="A245" s="82"/>
      <c r="B245" s="2851" t="s">
        <v>57</v>
      </c>
      <c r="C245" s="625">
        <f>C246</f>
        <v>110643</v>
      </c>
      <c r="D245" s="3274"/>
      <c r="E245" s="3296" t="s">
        <v>7</v>
      </c>
      <c r="F245" s="2878">
        <v>193624036</v>
      </c>
      <c r="G245" s="931">
        <v>4216782</v>
      </c>
      <c r="H245" s="1911"/>
    </row>
    <row r="246" spans="1:8" ht="39.6">
      <c r="A246" s="82"/>
      <c r="B246" s="2852" t="s">
        <v>96</v>
      </c>
      <c r="C246" s="2878">
        <v>110643</v>
      </c>
      <c r="D246" s="3274"/>
      <c r="E246" s="3297" t="s">
        <v>1</v>
      </c>
      <c r="F246" s="3301">
        <v>2155322755</v>
      </c>
      <c r="G246" s="2913">
        <v>4216782</v>
      </c>
      <c r="H246" s="1911"/>
    </row>
    <row r="247" spans="1:8">
      <c r="A247" s="82"/>
      <c r="B247" s="245" t="s">
        <v>10</v>
      </c>
      <c r="C247" s="625">
        <f>C248</f>
        <v>500975141</v>
      </c>
      <c r="D247" s="3278">
        <f>D248</f>
        <v>4216782</v>
      </c>
      <c r="E247" s="2844" t="s">
        <v>2</v>
      </c>
      <c r="F247" s="625">
        <v>2154512276</v>
      </c>
      <c r="G247" s="931">
        <v>4216782</v>
      </c>
      <c r="H247" s="1909"/>
    </row>
    <row r="248" spans="1:8" ht="26.4">
      <c r="A248" s="82"/>
      <c r="B248" s="247" t="s">
        <v>11</v>
      </c>
      <c r="C248" s="625">
        <v>500975141</v>
      </c>
      <c r="D248" s="3302">
        <v>4216782</v>
      </c>
      <c r="E248" s="2844" t="s">
        <v>12</v>
      </c>
      <c r="F248" s="2878">
        <v>14657460</v>
      </c>
      <c r="G248" s="931"/>
      <c r="H248" s="1909"/>
    </row>
    <row r="249" spans="1:8">
      <c r="A249" s="82"/>
      <c r="B249" s="142" t="s">
        <v>28</v>
      </c>
      <c r="C249" s="623">
        <f>C250+C267</f>
        <v>510435457</v>
      </c>
      <c r="D249" s="3274">
        <f>D250</f>
        <v>4216782</v>
      </c>
      <c r="E249" s="2844" t="s">
        <v>13</v>
      </c>
      <c r="F249" s="625">
        <v>10753758</v>
      </c>
      <c r="G249" s="931"/>
      <c r="H249" s="1909"/>
    </row>
    <row r="250" spans="1:8">
      <c r="A250" s="82"/>
      <c r="B250" s="245" t="s">
        <v>2</v>
      </c>
      <c r="C250" s="625">
        <f>C251+C258+C260+C255</f>
        <v>509431996</v>
      </c>
      <c r="D250" s="3278">
        <f>D260</f>
        <v>4216782</v>
      </c>
      <c r="E250" s="2844" t="s">
        <v>35</v>
      </c>
      <c r="F250" s="625">
        <v>8604143</v>
      </c>
      <c r="G250" s="931"/>
      <c r="H250" s="1909"/>
    </row>
    <row r="251" spans="1:8">
      <c r="A251" s="82"/>
      <c r="B251" s="247" t="s">
        <v>12</v>
      </c>
      <c r="C251" s="625">
        <f>C252+C254</f>
        <v>53609247</v>
      </c>
      <c r="D251" s="3274"/>
      <c r="E251" s="3275" t="s">
        <v>15</v>
      </c>
      <c r="F251" s="625">
        <v>3903702</v>
      </c>
      <c r="G251" s="931"/>
      <c r="H251" s="1909"/>
    </row>
    <row r="252" spans="1:8">
      <c r="A252" s="82"/>
      <c r="B252" s="2853" t="s">
        <v>37</v>
      </c>
      <c r="C252" s="625">
        <v>37818880</v>
      </c>
      <c r="D252" s="3274"/>
      <c r="E252" s="3298" t="s">
        <v>16</v>
      </c>
      <c r="F252" s="625">
        <v>2139177860</v>
      </c>
      <c r="G252" s="931">
        <v>4216782</v>
      </c>
      <c r="H252" s="1909"/>
    </row>
    <row r="253" spans="1:8">
      <c r="A253" s="82"/>
      <c r="B253" s="2854" t="s">
        <v>35</v>
      </c>
      <c r="C253" s="625">
        <v>30106963</v>
      </c>
      <c r="D253" s="3274"/>
      <c r="E253" s="2917" t="s">
        <v>17</v>
      </c>
      <c r="F253" s="625">
        <v>7147502</v>
      </c>
      <c r="G253" s="931"/>
      <c r="H253" s="1909"/>
    </row>
    <row r="254" spans="1:8">
      <c r="A254" s="82"/>
      <c r="B254" s="2853" t="s">
        <v>15</v>
      </c>
      <c r="C254" s="625">
        <v>15790367</v>
      </c>
      <c r="D254" s="3274"/>
      <c r="E254" s="2844" t="s">
        <v>93</v>
      </c>
      <c r="F254" s="625">
        <v>2132030358</v>
      </c>
      <c r="G254" s="931">
        <v>4216782</v>
      </c>
      <c r="H254" s="1909"/>
    </row>
    <row r="255" spans="1:8" ht="26.4">
      <c r="A255" s="82"/>
      <c r="B255" s="2849" t="s">
        <v>16</v>
      </c>
      <c r="C255" s="2878">
        <f>C256+C257</f>
        <v>253167751</v>
      </c>
      <c r="D255" s="3274"/>
      <c r="E255" s="2844" t="s">
        <v>49</v>
      </c>
      <c r="F255" s="2878">
        <v>17442</v>
      </c>
      <c r="G255" s="928"/>
      <c r="H255" s="1909"/>
    </row>
    <row r="256" spans="1:8">
      <c r="A256" s="82"/>
      <c r="B256" s="2850" t="s">
        <v>17</v>
      </c>
      <c r="C256" s="625">
        <v>10389379</v>
      </c>
      <c r="D256" s="3274"/>
      <c r="E256" s="3294" t="s">
        <v>38</v>
      </c>
      <c r="F256" s="625">
        <v>17442</v>
      </c>
      <c r="G256" s="928"/>
      <c r="H256" s="1909"/>
    </row>
    <row r="257" spans="1:8">
      <c r="A257" s="82"/>
      <c r="B257" s="2850" t="s">
        <v>93</v>
      </c>
      <c r="C257" s="625">
        <v>242778372</v>
      </c>
      <c r="D257" s="3274"/>
      <c r="E257" s="3294" t="s">
        <v>19</v>
      </c>
      <c r="F257" s="625">
        <v>659514</v>
      </c>
      <c r="G257" s="928"/>
      <c r="H257" s="1909"/>
    </row>
    <row r="258" spans="1:8" ht="26.4">
      <c r="A258" s="82"/>
      <c r="B258" s="2849" t="s">
        <v>49</v>
      </c>
      <c r="C258" s="2878">
        <f>C259</f>
        <v>130523</v>
      </c>
      <c r="D258" s="3274"/>
      <c r="E258" s="2844" t="s">
        <v>51</v>
      </c>
      <c r="F258" s="2878">
        <v>659514</v>
      </c>
      <c r="G258" s="928"/>
      <c r="H258" s="1909"/>
    </row>
    <row r="259" spans="1:8" ht="26.4">
      <c r="A259" s="82"/>
      <c r="B259" s="2850" t="s">
        <v>38</v>
      </c>
      <c r="C259" s="2878">
        <v>130523</v>
      </c>
      <c r="D259" s="3274"/>
      <c r="E259" s="2844" t="s">
        <v>52</v>
      </c>
      <c r="F259" s="2878">
        <v>498005</v>
      </c>
      <c r="G259" s="928"/>
      <c r="H259" s="1909"/>
    </row>
    <row r="260" spans="1:8" ht="39.6">
      <c r="A260" s="82"/>
      <c r="B260" s="2849" t="s">
        <v>19</v>
      </c>
      <c r="C260" s="2878">
        <f>C261+C263+C265</f>
        <v>202524475</v>
      </c>
      <c r="D260" s="3302">
        <f>D261</f>
        <v>4216782</v>
      </c>
      <c r="E260" s="2844" t="s">
        <v>191</v>
      </c>
      <c r="F260" s="2878">
        <v>161509</v>
      </c>
      <c r="G260" s="928"/>
      <c r="H260" s="1909"/>
    </row>
    <row r="261" spans="1:8">
      <c r="A261" s="82"/>
      <c r="B261" s="2850" t="s">
        <v>84</v>
      </c>
      <c r="C261" s="625">
        <f>C262</f>
        <v>193613791</v>
      </c>
      <c r="D261" s="3278">
        <f>D262</f>
        <v>4216782</v>
      </c>
      <c r="E261" s="1761" t="s">
        <v>3</v>
      </c>
      <c r="F261" s="625">
        <v>810479</v>
      </c>
      <c r="G261" s="928"/>
      <c r="H261" s="1909"/>
    </row>
    <row r="262" spans="1:8" ht="26.4">
      <c r="A262" s="82"/>
      <c r="B262" s="2851" t="s">
        <v>97</v>
      </c>
      <c r="C262" s="625">
        <v>193613791</v>
      </c>
      <c r="D262" s="3302">
        <v>4216782</v>
      </c>
      <c r="E262" s="1761" t="s">
        <v>20</v>
      </c>
      <c r="F262" s="2878">
        <v>810479</v>
      </c>
      <c r="G262" s="928"/>
      <c r="H262" s="1909"/>
    </row>
    <row r="263" spans="1:8" ht="26.4">
      <c r="A263" s="82"/>
      <c r="B263" s="2850" t="s">
        <v>51</v>
      </c>
      <c r="C263" s="2878">
        <f>C264</f>
        <v>7702990</v>
      </c>
      <c r="D263" s="3279"/>
      <c r="E263" s="3299" t="s">
        <v>21</v>
      </c>
      <c r="F263" s="3301">
        <v>125073459</v>
      </c>
      <c r="G263" s="928"/>
      <c r="H263" s="1909"/>
    </row>
    <row r="264" spans="1:8" ht="26.4">
      <c r="A264" s="82"/>
      <c r="B264" s="2851" t="s">
        <v>52</v>
      </c>
      <c r="C264" s="2878">
        <v>7702990</v>
      </c>
      <c r="D264" s="3279"/>
      <c r="E264" s="2917" t="s">
        <v>23</v>
      </c>
      <c r="F264" s="2878">
        <v>-125073459</v>
      </c>
      <c r="G264" s="931"/>
      <c r="H264" s="1911"/>
    </row>
    <row r="265" spans="1:8" ht="26.4">
      <c r="A265" s="82"/>
      <c r="B265" s="2850" t="s">
        <v>50</v>
      </c>
      <c r="C265" s="2878">
        <f>C266</f>
        <v>1207694</v>
      </c>
      <c r="D265" s="3279"/>
      <c r="E265" s="2844" t="s">
        <v>24</v>
      </c>
      <c r="F265" s="2878">
        <v>-125073459</v>
      </c>
      <c r="G265" s="931"/>
      <c r="H265" s="1911"/>
    </row>
    <row r="266" spans="1:8" ht="26.4">
      <c r="A266" s="82"/>
      <c r="B266" s="2851" t="s">
        <v>92</v>
      </c>
      <c r="C266" s="2878">
        <v>1207694</v>
      </c>
      <c r="D266" s="3279"/>
      <c r="E266" s="3294" t="s">
        <v>928</v>
      </c>
      <c r="F266" s="2878">
        <v>-125073459</v>
      </c>
      <c r="G266" s="928"/>
      <c r="H266" s="1909"/>
    </row>
    <row r="267" spans="1:8">
      <c r="A267" s="82"/>
      <c r="B267" s="2848" t="s">
        <v>3</v>
      </c>
      <c r="C267" s="625">
        <f>C268</f>
        <v>1003461</v>
      </c>
      <c r="D267" s="3279"/>
      <c r="E267" s="3294"/>
      <c r="F267" s="625"/>
      <c r="G267" s="928"/>
      <c r="H267" s="1909"/>
    </row>
    <row r="268" spans="1:8" ht="13.8" thickBot="1">
      <c r="A268" s="82"/>
      <c r="B268" s="2849" t="s">
        <v>20</v>
      </c>
      <c r="C268" s="625">
        <v>1003461</v>
      </c>
      <c r="D268" s="3279"/>
      <c r="E268" s="3294"/>
      <c r="F268" s="625"/>
      <c r="G268" s="928"/>
      <c r="H268" s="1909"/>
    </row>
    <row r="269" spans="1:8" ht="194.4" customHeight="1" thickBot="1">
      <c r="A269" s="82"/>
      <c r="B269" s="3729" t="s">
        <v>1009</v>
      </c>
      <c r="C269" s="3827"/>
      <c r="D269" s="3827"/>
      <c r="E269" s="3827"/>
      <c r="F269" s="3827"/>
      <c r="G269" s="3828"/>
      <c r="H269" s="2922"/>
    </row>
    <row r="271" spans="1:8" ht="17.25" customHeight="1">
      <c r="B271" s="128" t="s">
        <v>187</v>
      </c>
      <c r="C271" s="118"/>
      <c r="D271" s="118"/>
      <c r="E271" s="118"/>
      <c r="F271" s="118"/>
      <c r="G271" s="118"/>
      <c r="H271" s="118"/>
    </row>
    <row r="272" spans="1:8" ht="17.25" customHeight="1" thickBot="1">
      <c r="B272" s="128"/>
      <c r="C272" s="118"/>
      <c r="D272" s="118"/>
      <c r="E272" s="118"/>
      <c r="F272" s="118"/>
      <c r="G272" s="118"/>
      <c r="H272" s="118"/>
    </row>
    <row r="273" spans="1:8" s="82" customFormat="1" ht="14.25" customHeight="1">
      <c r="A273" s="1967">
        <f>A138+1</f>
        <v>135</v>
      </c>
      <c r="B273" s="2832" t="s">
        <v>907</v>
      </c>
      <c r="C273" s="91"/>
      <c r="D273" s="3461"/>
      <c r="E273" s="2173"/>
      <c r="F273" s="364"/>
      <c r="G273" s="278"/>
      <c r="H273" s="3471" t="s">
        <v>33</v>
      </c>
    </row>
    <row r="274" spans="1:8" s="82" customFormat="1">
      <c r="B274" s="1061" t="s">
        <v>909</v>
      </c>
      <c r="C274" s="2834"/>
      <c r="D274" s="1061"/>
      <c r="E274" s="2176"/>
      <c r="F274" s="278"/>
      <c r="G274" s="278"/>
      <c r="H274" s="278"/>
    </row>
    <row r="275" spans="1:8" s="82" customFormat="1" ht="13.8">
      <c r="B275" s="3288" t="s">
        <v>1010</v>
      </c>
      <c r="C275" s="2838"/>
      <c r="D275" s="3499"/>
      <c r="E275" s="2187"/>
      <c r="F275" s="2318"/>
      <c r="G275" s="278"/>
      <c r="H275" s="278"/>
    </row>
    <row r="276" spans="1:8" s="82" customFormat="1">
      <c r="B276" s="3303" t="s">
        <v>911</v>
      </c>
      <c r="C276" s="3304">
        <f>C277+C282+C287</f>
        <v>103120830</v>
      </c>
      <c r="D276" s="3462"/>
      <c r="E276" s="3474"/>
      <c r="F276" s="3475"/>
      <c r="G276" s="3504"/>
      <c r="H276" s="3270"/>
    </row>
    <row r="277" spans="1:8" s="82" customFormat="1">
      <c r="B277" s="1761" t="s">
        <v>912</v>
      </c>
      <c r="C277" s="654">
        <f>C278</f>
        <v>100510965</v>
      </c>
      <c r="D277" s="3462"/>
      <c r="E277" s="3476"/>
      <c r="F277" s="3307"/>
      <c r="G277" s="3504"/>
      <c r="H277" s="3270"/>
    </row>
    <row r="278" spans="1:8" s="82" customFormat="1">
      <c r="B278" s="3305" t="s">
        <v>913</v>
      </c>
      <c r="C278" s="2898">
        <f>C279</f>
        <v>100510965</v>
      </c>
      <c r="D278" s="3462"/>
      <c r="E278" s="3500"/>
      <c r="F278" s="3475"/>
      <c r="G278" s="3504"/>
      <c r="H278" s="3270"/>
    </row>
    <row r="279" spans="1:8" s="82" customFormat="1">
      <c r="B279" s="3295" t="s">
        <v>914</v>
      </c>
      <c r="C279" s="654">
        <f>C280</f>
        <v>100510965</v>
      </c>
      <c r="D279" s="3462"/>
      <c r="E279" s="3501"/>
      <c r="F279" s="3307"/>
      <c r="G279" s="3504"/>
      <c r="H279" s="3270"/>
    </row>
    <row r="280" spans="1:8" s="82" customFormat="1" ht="26.4">
      <c r="B280" s="3295" t="s">
        <v>915</v>
      </c>
      <c r="C280" s="2885">
        <f>C281</f>
        <v>100510965</v>
      </c>
      <c r="D280" s="3462"/>
      <c r="E280" s="3501"/>
      <c r="F280" s="73"/>
      <c r="G280" s="3504"/>
      <c r="H280" s="3270"/>
    </row>
    <row r="281" spans="1:8" s="82" customFormat="1" ht="26.4">
      <c r="B281" s="2844" t="s">
        <v>1011</v>
      </c>
      <c r="C281" s="2885">
        <v>100510965</v>
      </c>
      <c r="D281" s="3462"/>
      <c r="E281" s="3490"/>
      <c r="F281" s="73"/>
      <c r="G281" s="3504"/>
      <c r="H281" s="3270"/>
    </row>
    <row r="282" spans="1:8" s="82" customFormat="1">
      <c r="B282" s="3275" t="s">
        <v>158</v>
      </c>
      <c r="C282" s="654">
        <f>C283</f>
        <v>43255</v>
      </c>
      <c r="D282" s="3462"/>
      <c r="E282" s="3478"/>
      <c r="F282" s="3307"/>
      <c r="G282" s="3504"/>
      <c r="H282" s="3270"/>
    </row>
    <row r="283" spans="1:8" s="82" customFormat="1">
      <c r="B283" s="3298" t="s">
        <v>917</v>
      </c>
      <c r="C283" s="654">
        <f>C284</f>
        <v>43255</v>
      </c>
      <c r="D283" s="3462"/>
      <c r="E283" s="3505"/>
      <c r="F283" s="3307"/>
      <c r="G283" s="3504"/>
      <c r="H283" s="3270"/>
    </row>
    <row r="284" spans="1:8" s="82" customFormat="1" ht="26.4">
      <c r="B284" s="2917" t="s">
        <v>918</v>
      </c>
      <c r="C284" s="2885">
        <f>C285+C286</f>
        <v>43255</v>
      </c>
      <c r="D284" s="3462"/>
      <c r="E284" s="3488"/>
      <c r="F284" s="73"/>
      <c r="G284" s="3504"/>
      <c r="H284" s="3270"/>
    </row>
    <row r="285" spans="1:8" s="82" customFormat="1">
      <c r="B285" s="2844" t="s">
        <v>920</v>
      </c>
      <c r="C285" s="626">
        <v>569</v>
      </c>
      <c r="D285" s="3462"/>
      <c r="E285" s="3490"/>
      <c r="F285" s="76"/>
      <c r="G285" s="3504"/>
      <c r="H285" s="3270"/>
    </row>
    <row r="286" spans="1:8" s="82" customFormat="1">
      <c r="B286" s="2844" t="s">
        <v>1012</v>
      </c>
      <c r="C286" s="626">
        <v>42686</v>
      </c>
      <c r="D286" s="3462"/>
      <c r="E286" s="3490"/>
      <c r="F286" s="76"/>
      <c r="G286" s="3504"/>
      <c r="H286" s="3270"/>
    </row>
    <row r="287" spans="1:8" s="82" customFormat="1">
      <c r="B287" s="1761" t="s">
        <v>7</v>
      </c>
      <c r="C287" s="654">
        <f>C288</f>
        <v>2566610</v>
      </c>
      <c r="D287" s="3462"/>
      <c r="E287" s="3476"/>
      <c r="F287" s="3307"/>
      <c r="G287" s="3504"/>
      <c r="H287" s="3270"/>
    </row>
    <row r="288" spans="1:8" s="82" customFormat="1">
      <c r="B288" s="3306" t="s">
        <v>8</v>
      </c>
      <c r="C288" s="654">
        <f>C289+C292</f>
        <v>2566610</v>
      </c>
      <c r="D288" s="3462"/>
      <c r="E288" s="3502"/>
      <c r="F288" s="3307"/>
      <c r="G288" s="3504"/>
      <c r="H288" s="3270"/>
    </row>
    <row r="289" spans="2:8" s="82" customFormat="1" ht="26.4">
      <c r="B289" s="2917" t="s">
        <v>922</v>
      </c>
      <c r="C289" s="2895">
        <f>C290</f>
        <v>383999</v>
      </c>
      <c r="D289" s="3462"/>
      <c r="E289" s="3488"/>
      <c r="F289" s="73"/>
      <c r="G289" s="3504"/>
      <c r="H289" s="3270"/>
    </row>
    <row r="290" spans="2:8" s="82" customFormat="1" ht="26.4">
      <c r="B290" s="2844" t="s">
        <v>923</v>
      </c>
      <c r="C290" s="2895">
        <f>C291</f>
        <v>383999</v>
      </c>
      <c r="D290" s="3462"/>
      <c r="E290" s="3490"/>
      <c r="F290" s="73"/>
      <c r="G290" s="3504"/>
      <c r="H290" s="3270"/>
    </row>
    <row r="291" spans="2:8" s="82" customFormat="1" ht="26.4">
      <c r="B291" s="3294" t="s">
        <v>1013</v>
      </c>
      <c r="C291" s="2885">
        <v>383999</v>
      </c>
      <c r="D291" s="3462"/>
      <c r="E291" s="3503"/>
      <c r="F291" s="73"/>
      <c r="G291" s="3504"/>
      <c r="H291" s="3270"/>
    </row>
    <row r="292" spans="2:8" s="82" customFormat="1">
      <c r="B292" s="2917" t="s">
        <v>925</v>
      </c>
      <c r="C292" s="2888">
        <f>C293</f>
        <v>2182611</v>
      </c>
      <c r="D292" s="3462"/>
      <c r="E292" s="3488"/>
      <c r="F292" s="3307"/>
      <c r="G292" s="3504"/>
      <c r="H292" s="3270"/>
    </row>
    <row r="293" spans="2:8" s="82" customFormat="1">
      <c r="B293" s="2844" t="s">
        <v>1014</v>
      </c>
      <c r="C293" s="2895">
        <f>C294+C295</f>
        <v>2182611</v>
      </c>
      <c r="D293" s="3462"/>
      <c r="E293" s="3490"/>
      <c r="F293" s="73"/>
      <c r="G293" s="3504"/>
      <c r="H293" s="3270"/>
    </row>
    <row r="294" spans="2:8" s="82" customFormat="1" ht="26.4">
      <c r="B294" s="3294" t="s">
        <v>1015</v>
      </c>
      <c r="C294" s="2885">
        <v>23698</v>
      </c>
      <c r="D294" s="3462"/>
      <c r="E294" s="3503"/>
      <c r="F294" s="73"/>
      <c r="G294" s="3504"/>
      <c r="H294" s="3270"/>
    </row>
    <row r="295" spans="2:8" s="82" customFormat="1" ht="26.4">
      <c r="B295" s="3294" t="s">
        <v>1016</v>
      </c>
      <c r="C295" s="2885">
        <v>2158913</v>
      </c>
      <c r="D295" s="3462"/>
      <c r="E295" s="3503"/>
      <c r="F295" s="73"/>
      <c r="G295" s="3504"/>
      <c r="H295" s="3270"/>
    </row>
    <row r="296" spans="2:8" s="82" customFormat="1">
      <c r="B296" s="2" t="s">
        <v>1</v>
      </c>
      <c r="C296" s="2898">
        <f>C297</f>
        <v>94058315</v>
      </c>
      <c r="D296" s="3462"/>
      <c r="E296" s="3474"/>
      <c r="F296" s="3475"/>
      <c r="G296" s="3504"/>
      <c r="H296" s="3270"/>
    </row>
    <row r="297" spans="2:8" s="82" customFormat="1">
      <c r="B297" s="3276" t="s">
        <v>2</v>
      </c>
      <c r="C297" s="654">
        <f>C298+C303+C300</f>
        <v>94058315</v>
      </c>
      <c r="D297" s="3463"/>
      <c r="E297" s="3479"/>
      <c r="F297" s="3307"/>
      <c r="G297" s="3307"/>
      <c r="H297" s="3307"/>
    </row>
    <row r="298" spans="2:8" s="82" customFormat="1">
      <c r="B298" s="3277" t="s">
        <v>12</v>
      </c>
      <c r="C298" s="654">
        <f>C299</f>
        <v>623014</v>
      </c>
      <c r="D298" s="3464">
        <v>27156</v>
      </c>
      <c r="E298" s="3480"/>
      <c r="F298" s="3307"/>
      <c r="G298" s="2182"/>
      <c r="H298" s="1911"/>
    </row>
    <row r="299" spans="2:8" s="82" customFormat="1">
      <c r="B299" s="297" t="s">
        <v>15</v>
      </c>
      <c r="C299" s="654">
        <v>623014</v>
      </c>
      <c r="D299" s="3464">
        <v>27156</v>
      </c>
      <c r="E299" s="3482"/>
      <c r="F299" s="3307"/>
      <c r="G299" s="2182"/>
      <c r="H299" s="1911"/>
    </row>
    <row r="300" spans="2:8" s="82" customFormat="1">
      <c r="B300" s="2909" t="s">
        <v>16</v>
      </c>
      <c r="C300" s="654">
        <f>C301+C302</f>
        <v>78131132</v>
      </c>
      <c r="D300" s="3464"/>
      <c r="E300" s="3477"/>
      <c r="F300" s="3307"/>
      <c r="G300" s="2182"/>
      <c r="H300" s="1911"/>
    </row>
    <row r="301" spans="2:8" s="82" customFormat="1">
      <c r="B301" s="304" t="s">
        <v>17</v>
      </c>
      <c r="C301" s="654">
        <v>6766017</v>
      </c>
      <c r="D301" s="3464"/>
      <c r="E301" s="3484"/>
      <c r="F301" s="3307"/>
      <c r="G301" s="2182"/>
      <c r="H301" s="1911"/>
    </row>
    <row r="302" spans="2:8" s="82" customFormat="1">
      <c r="B302" s="304" t="s">
        <v>93</v>
      </c>
      <c r="C302" s="654">
        <v>71365115</v>
      </c>
      <c r="D302" s="3464"/>
      <c r="E302" s="3484"/>
      <c r="F302" s="3307"/>
      <c r="G302" s="2182"/>
      <c r="H302" s="1911"/>
    </row>
    <row r="303" spans="2:8" s="82" customFormat="1">
      <c r="B303" s="2909" t="s">
        <v>19</v>
      </c>
      <c r="C303" s="654">
        <f>C304+C306</f>
        <v>15304169</v>
      </c>
      <c r="D303" s="3464">
        <f>D306</f>
        <v>-27156</v>
      </c>
      <c r="E303" s="3477"/>
      <c r="F303" s="3307"/>
      <c r="G303" s="2182"/>
      <c r="H303" s="1911"/>
    </row>
    <row r="304" spans="2:8" s="82" customFormat="1">
      <c r="B304" s="2917" t="s">
        <v>84</v>
      </c>
      <c r="C304" s="654">
        <f>C305</f>
        <v>14786838</v>
      </c>
      <c r="D304" s="3464"/>
      <c r="E304" s="3488"/>
      <c r="F304" s="3307"/>
      <c r="G304" s="2182"/>
      <c r="H304" s="1911"/>
    </row>
    <row r="305" spans="1:8" s="82" customFormat="1" ht="26.4">
      <c r="B305" s="2844" t="s">
        <v>927</v>
      </c>
      <c r="C305" s="2885">
        <v>14786838</v>
      </c>
      <c r="D305" s="3464"/>
      <c r="E305" s="3490"/>
      <c r="F305" s="73"/>
      <c r="G305" s="2182"/>
      <c r="H305" s="1911"/>
    </row>
    <row r="306" spans="1:8" s="82" customFormat="1" ht="26.4">
      <c r="B306" s="2917" t="s">
        <v>51</v>
      </c>
      <c r="C306" s="2885">
        <f>C307+C308</f>
        <v>517331</v>
      </c>
      <c r="D306" s="3466">
        <f>D308</f>
        <v>-27156</v>
      </c>
      <c r="E306" s="3488"/>
      <c r="F306" s="73"/>
      <c r="G306" s="3506"/>
      <c r="H306" s="1911"/>
    </row>
    <row r="307" spans="1:8" s="82" customFormat="1" ht="26.4">
      <c r="B307" s="2844" t="s">
        <v>52</v>
      </c>
      <c r="C307" s="2885">
        <v>490175</v>
      </c>
      <c r="D307" s="3466"/>
      <c r="E307" s="3490"/>
      <c r="F307" s="73"/>
      <c r="G307" s="3506"/>
      <c r="H307" s="1911"/>
    </row>
    <row r="308" spans="1:8" s="82" customFormat="1" ht="39.6">
      <c r="B308" s="2844" t="s">
        <v>191</v>
      </c>
      <c r="C308" s="2885">
        <v>27156</v>
      </c>
      <c r="D308" s="3466">
        <v>-27156</v>
      </c>
      <c r="E308" s="3490"/>
      <c r="F308" s="73"/>
      <c r="G308" s="3506"/>
      <c r="H308" s="1911"/>
    </row>
    <row r="309" spans="1:8" s="82" customFormat="1">
      <c r="B309" s="2919" t="s">
        <v>21</v>
      </c>
      <c r="C309" s="2898">
        <f>C276-C296</f>
        <v>9062515</v>
      </c>
      <c r="D309" s="3462"/>
      <c r="E309" s="3492"/>
      <c r="F309" s="3475"/>
      <c r="G309" s="3504"/>
      <c r="H309" s="3270"/>
    </row>
    <row r="310" spans="1:8" s="82" customFormat="1">
      <c r="B310" s="2920" t="s">
        <v>23</v>
      </c>
      <c r="C310" s="654">
        <f>C311</f>
        <v>-9062515</v>
      </c>
      <c r="D310" s="3462"/>
      <c r="E310" s="3494"/>
      <c r="F310" s="3307"/>
      <c r="G310" s="3504"/>
      <c r="H310" s="3270"/>
    </row>
    <row r="311" spans="1:8" s="82" customFormat="1">
      <c r="B311" s="2909" t="s">
        <v>24</v>
      </c>
      <c r="C311" s="654">
        <f>C312</f>
        <v>-9062515</v>
      </c>
      <c r="D311" s="3462"/>
      <c r="E311" s="3477"/>
      <c r="F311" s="3307"/>
      <c r="G311" s="3504"/>
      <c r="H311" s="3270"/>
    </row>
    <row r="312" spans="1:8" s="82" customFormat="1" ht="27" thickBot="1">
      <c r="B312" s="3281" t="s">
        <v>928</v>
      </c>
      <c r="C312" s="2904">
        <f>-C309</f>
        <v>-9062515</v>
      </c>
      <c r="D312" s="3462"/>
      <c r="E312" s="3495"/>
      <c r="F312" s="3307"/>
      <c r="G312" s="3504"/>
      <c r="H312" s="3270"/>
    </row>
    <row r="313" spans="1:8" s="82" customFormat="1" ht="166.8" customHeight="1" thickBot="1">
      <c r="B313" s="3841" t="s">
        <v>1017</v>
      </c>
      <c r="C313" s="3842"/>
      <c r="D313" s="3842"/>
      <c r="E313" s="3507"/>
      <c r="F313" s="3508"/>
      <c r="G313" s="3508"/>
      <c r="H313" s="2922"/>
    </row>
    <row r="314" spans="1:8" s="81" customFormat="1">
      <c r="A314" s="121"/>
      <c r="B314" s="2866"/>
      <c r="C314" s="2866"/>
      <c r="D314" s="2866"/>
      <c r="E314" s="260"/>
      <c r="F314" s="260"/>
      <c r="G314" s="260"/>
      <c r="H314" s="260"/>
    </row>
    <row r="315" spans="1:8" ht="17.25" customHeight="1">
      <c r="B315" s="343" t="s">
        <v>190</v>
      </c>
      <c r="C315" s="118"/>
      <c r="D315" s="118"/>
      <c r="E315" s="118"/>
      <c r="F315" s="118"/>
      <c r="G315" s="118"/>
      <c r="H315" s="118"/>
    </row>
    <row r="316" spans="1:8" ht="17.25" customHeight="1" thickBot="1">
      <c r="B316" s="2879"/>
      <c r="C316" s="2867"/>
      <c r="D316" s="2867"/>
      <c r="E316" s="118"/>
      <c r="F316" s="118"/>
      <c r="G316" s="118"/>
      <c r="H316" s="118"/>
    </row>
    <row r="317" spans="1:8" s="82" customFormat="1" ht="13.8">
      <c r="A317" s="120">
        <f>A273</f>
        <v>135</v>
      </c>
      <c r="B317" s="2847" t="s">
        <v>907</v>
      </c>
      <c r="C317" s="91"/>
      <c r="D317" s="3461"/>
      <c r="E317" s="3472"/>
      <c r="F317" s="364"/>
      <c r="G317" s="278"/>
      <c r="H317" s="3471" t="s">
        <v>33</v>
      </c>
    </row>
    <row r="318" spans="1:8" s="82" customFormat="1">
      <c r="B318" s="88" t="s">
        <v>82</v>
      </c>
      <c r="C318" s="2834"/>
      <c r="D318" s="1061"/>
      <c r="E318" s="2176"/>
      <c r="F318" s="278"/>
      <c r="G318" s="278"/>
      <c r="H318" s="3471"/>
    </row>
    <row r="319" spans="1:8" s="82" customFormat="1">
      <c r="B319" s="490" t="s">
        <v>83</v>
      </c>
      <c r="C319" s="2834"/>
      <c r="D319" s="1061"/>
      <c r="E319" s="3473"/>
      <c r="F319" s="278"/>
      <c r="G319" s="278"/>
      <c r="H319" s="278"/>
    </row>
    <row r="320" spans="1:8" s="82" customFormat="1">
      <c r="B320" s="302" t="s">
        <v>87</v>
      </c>
      <c r="C320" s="2834"/>
      <c r="D320" s="1061"/>
      <c r="E320" s="2187"/>
      <c r="F320" s="278"/>
      <c r="G320" s="278"/>
      <c r="H320" s="278"/>
    </row>
    <row r="321" spans="2:8" s="82" customFormat="1">
      <c r="B321" s="2" t="s">
        <v>911</v>
      </c>
      <c r="C321" s="2898">
        <v>2205555067</v>
      </c>
      <c r="D321" s="3462"/>
      <c r="E321" s="3474"/>
      <c r="F321" s="3475"/>
      <c r="G321" s="3270"/>
      <c r="H321" s="3270"/>
    </row>
    <row r="322" spans="2:8" s="82" customFormat="1">
      <c r="B322" s="1761" t="s">
        <v>912</v>
      </c>
      <c r="C322" s="654">
        <v>1984675854</v>
      </c>
      <c r="D322" s="3462"/>
      <c r="E322" s="3476"/>
      <c r="F322" s="3307"/>
      <c r="G322" s="3270"/>
      <c r="H322" s="3270"/>
    </row>
    <row r="323" spans="2:8" s="82" customFormat="1">
      <c r="B323" s="2909" t="s">
        <v>913</v>
      </c>
      <c r="C323" s="654">
        <v>1984675854</v>
      </c>
      <c r="D323" s="3462"/>
      <c r="E323" s="3477"/>
      <c r="F323" s="3307"/>
      <c r="G323" s="3270"/>
      <c r="H323" s="3270"/>
    </row>
    <row r="324" spans="2:8" s="82" customFormat="1">
      <c r="B324" s="3275" t="s">
        <v>158</v>
      </c>
      <c r="C324" s="654">
        <v>12385786</v>
      </c>
      <c r="D324" s="3462"/>
      <c r="E324" s="3478"/>
      <c r="F324" s="3307"/>
      <c r="G324" s="3270"/>
      <c r="H324" s="3270"/>
    </row>
    <row r="325" spans="2:8" s="82" customFormat="1" ht="26.4">
      <c r="B325" s="1761" t="s">
        <v>930</v>
      </c>
      <c r="C325" s="2885">
        <v>56659</v>
      </c>
      <c r="D325" s="3462"/>
      <c r="E325" s="3476"/>
      <c r="F325" s="73"/>
      <c r="G325" s="3270"/>
      <c r="H325" s="3270"/>
    </row>
    <row r="326" spans="2:8" s="82" customFormat="1">
      <c r="B326" s="1761" t="s">
        <v>7</v>
      </c>
      <c r="C326" s="654">
        <v>208436768</v>
      </c>
      <c r="D326" s="3462"/>
      <c r="E326" s="3476"/>
      <c r="F326" s="3307"/>
      <c r="G326" s="3270"/>
      <c r="H326" s="3270"/>
    </row>
    <row r="327" spans="2:8" s="82" customFormat="1">
      <c r="B327" s="2" t="s">
        <v>1</v>
      </c>
      <c r="C327" s="2898">
        <v>2076293477</v>
      </c>
      <c r="D327" s="3462"/>
      <c r="E327" s="3474"/>
      <c r="F327" s="3475"/>
      <c r="G327" s="3270"/>
      <c r="H327" s="3270"/>
    </row>
    <row r="328" spans="2:8" s="82" customFormat="1">
      <c r="B328" s="3276" t="s">
        <v>2</v>
      </c>
      <c r="C328" s="654">
        <v>2075482998</v>
      </c>
      <c r="D328" s="3463"/>
      <c r="E328" s="3479"/>
      <c r="F328" s="3307"/>
      <c r="G328" s="3307"/>
      <c r="H328" s="3307"/>
    </row>
    <row r="329" spans="2:8" s="82" customFormat="1">
      <c r="B329" s="3277" t="s">
        <v>12</v>
      </c>
      <c r="C329" s="2888">
        <v>14426528</v>
      </c>
      <c r="D329" s="3464">
        <f>D332</f>
        <v>27156</v>
      </c>
      <c r="E329" s="3480"/>
      <c r="F329" s="3481"/>
      <c r="G329" s="1911"/>
      <c r="H329" s="1911"/>
    </row>
    <row r="330" spans="2:8" s="82" customFormat="1">
      <c r="B330" s="297" t="s">
        <v>13</v>
      </c>
      <c r="C330" s="2888">
        <v>10599038</v>
      </c>
      <c r="D330" s="3464"/>
      <c r="E330" s="3482"/>
      <c r="F330" s="3481"/>
      <c r="G330" s="1911"/>
      <c r="H330" s="1911"/>
    </row>
    <row r="331" spans="2:8" s="82" customFormat="1">
      <c r="B331" s="299" t="s">
        <v>35</v>
      </c>
      <c r="C331" s="2888">
        <v>8478955</v>
      </c>
      <c r="D331" s="3464"/>
      <c r="E331" s="3483"/>
      <c r="F331" s="3481"/>
      <c r="G331" s="1911"/>
      <c r="H331" s="1911"/>
    </row>
    <row r="332" spans="2:8" s="82" customFormat="1">
      <c r="B332" s="297" t="s">
        <v>15</v>
      </c>
      <c r="C332" s="2888">
        <v>3827490</v>
      </c>
      <c r="D332" s="3464">
        <v>27156</v>
      </c>
      <c r="E332" s="3482"/>
      <c r="F332" s="3481"/>
      <c r="G332" s="1911"/>
      <c r="H332" s="1911"/>
    </row>
    <row r="333" spans="2:8" s="82" customFormat="1">
      <c r="B333" s="2909" t="s">
        <v>16</v>
      </c>
      <c r="C333" s="2888">
        <v>2060394443</v>
      </c>
      <c r="D333" s="3464"/>
      <c r="E333" s="3477"/>
      <c r="F333" s="3481"/>
      <c r="G333" s="1911"/>
      <c r="H333" s="1911"/>
    </row>
    <row r="334" spans="2:8" s="82" customFormat="1">
      <c r="B334" s="304" t="s">
        <v>17</v>
      </c>
      <c r="C334" s="2888">
        <v>6903959</v>
      </c>
      <c r="D334" s="3464"/>
      <c r="E334" s="3484"/>
      <c r="F334" s="3481"/>
      <c r="G334" s="1911"/>
      <c r="H334" s="1911"/>
    </row>
    <row r="335" spans="2:8" s="82" customFormat="1">
      <c r="B335" s="304" t="s">
        <v>93</v>
      </c>
      <c r="C335" s="2888">
        <v>2053490484</v>
      </c>
      <c r="D335" s="3464"/>
      <c r="E335" s="3484"/>
      <c r="F335" s="3481"/>
      <c r="G335" s="1911"/>
      <c r="H335" s="1911"/>
    </row>
    <row r="336" spans="2:8" s="82" customFormat="1" ht="26.4">
      <c r="B336" s="2915" t="s">
        <v>49</v>
      </c>
      <c r="C336" s="2895">
        <v>17442</v>
      </c>
      <c r="D336" s="3464"/>
      <c r="E336" s="3485"/>
      <c r="F336" s="3486"/>
      <c r="G336" s="1911"/>
      <c r="H336" s="1911"/>
    </row>
    <row r="337" spans="2:8" s="82" customFormat="1">
      <c r="B337" s="2916" t="s">
        <v>38</v>
      </c>
      <c r="C337" s="2895">
        <v>17442</v>
      </c>
      <c r="D337" s="3464"/>
      <c r="E337" s="3487"/>
      <c r="F337" s="3486"/>
      <c r="G337" s="1911"/>
      <c r="H337" s="1911"/>
    </row>
    <row r="338" spans="2:8" s="82" customFormat="1">
      <c r="B338" s="2909" t="s">
        <v>19</v>
      </c>
      <c r="C338" s="2888">
        <v>644585</v>
      </c>
      <c r="D338" s="3464">
        <f>D339</f>
        <v>-27156</v>
      </c>
      <c r="E338" s="3477"/>
      <c r="F338" s="3481"/>
      <c r="G338" s="1911"/>
      <c r="H338" s="1911"/>
    </row>
    <row r="339" spans="2:8" s="82" customFormat="1" ht="26.4">
      <c r="B339" s="2917" t="s">
        <v>51</v>
      </c>
      <c r="C339" s="2895">
        <v>644585</v>
      </c>
      <c r="D339" s="3465">
        <f>D341</f>
        <v>-27156</v>
      </c>
      <c r="E339" s="3488"/>
      <c r="F339" s="3486"/>
      <c r="G339" s="3489"/>
      <c r="H339" s="378"/>
    </row>
    <row r="340" spans="2:8" s="82" customFormat="1" ht="26.4">
      <c r="B340" s="2844" t="s">
        <v>52</v>
      </c>
      <c r="C340" s="2895">
        <v>490175</v>
      </c>
      <c r="D340" s="3464"/>
      <c r="E340" s="3490"/>
      <c r="F340" s="3486"/>
      <c r="G340" s="1911"/>
      <c r="H340" s="1911"/>
    </row>
    <row r="341" spans="2:8" s="82" customFormat="1" ht="39.6">
      <c r="B341" s="2844" t="s">
        <v>191</v>
      </c>
      <c r="C341" s="2895">
        <v>154410</v>
      </c>
      <c r="D341" s="3466">
        <v>-27156</v>
      </c>
      <c r="E341" s="3490"/>
      <c r="F341" s="3486"/>
      <c r="G341" s="3271"/>
      <c r="H341" s="1911"/>
    </row>
    <row r="342" spans="2:8" s="82" customFormat="1">
      <c r="B342" s="1761" t="s">
        <v>3</v>
      </c>
      <c r="C342" s="2888">
        <v>810479</v>
      </c>
      <c r="D342" s="3467"/>
      <c r="E342" s="3476"/>
      <c r="F342" s="3481"/>
      <c r="G342" s="3293"/>
      <c r="H342" s="3293"/>
    </row>
    <row r="343" spans="2:8" s="82" customFormat="1">
      <c r="B343" s="2918" t="s">
        <v>20</v>
      </c>
      <c r="C343" s="2888">
        <v>810479</v>
      </c>
      <c r="D343" s="3467"/>
      <c r="E343" s="3491"/>
      <c r="F343" s="3481"/>
      <c r="G343" s="3293"/>
      <c r="H343" s="3293"/>
    </row>
    <row r="344" spans="2:8" s="82" customFormat="1">
      <c r="B344" s="2919" t="s">
        <v>21</v>
      </c>
      <c r="C344" s="2881">
        <v>129261590</v>
      </c>
      <c r="D344" s="3462"/>
      <c r="E344" s="3492"/>
      <c r="F344" s="3493"/>
      <c r="G344" s="3270"/>
      <c r="H344" s="3270"/>
    </row>
    <row r="345" spans="2:8" s="82" customFormat="1">
      <c r="B345" s="2920" t="s">
        <v>23</v>
      </c>
      <c r="C345" s="2888">
        <v>-129261590</v>
      </c>
      <c r="D345" s="3462"/>
      <c r="E345" s="3494"/>
      <c r="F345" s="3481"/>
      <c r="G345" s="3270"/>
      <c r="H345" s="3270"/>
    </row>
    <row r="346" spans="2:8" s="82" customFormat="1">
      <c r="B346" s="2909" t="s">
        <v>24</v>
      </c>
      <c r="C346" s="2888">
        <v>-129261590</v>
      </c>
      <c r="D346" s="3467"/>
      <c r="E346" s="3477"/>
      <c r="F346" s="3481"/>
      <c r="G346" s="3293"/>
      <c r="H346" s="3293"/>
    </row>
    <row r="347" spans="2:8" s="82" customFormat="1" ht="26.4">
      <c r="B347" s="2921" t="s">
        <v>928</v>
      </c>
      <c r="C347" s="2888">
        <v>-129261590</v>
      </c>
      <c r="D347" s="3467"/>
      <c r="E347" s="3495"/>
      <c r="F347" s="3481"/>
      <c r="G347" s="3293"/>
      <c r="H347" s="3293"/>
    </row>
    <row r="348" spans="2:8" s="82" customFormat="1" ht="15.75" customHeight="1">
      <c r="B348" s="302" t="s">
        <v>88</v>
      </c>
      <c r="C348" s="2834"/>
      <c r="D348" s="3468"/>
      <c r="E348" s="2187"/>
      <c r="F348" s="278"/>
      <c r="G348" s="3308"/>
      <c r="H348" s="3308"/>
    </row>
    <row r="349" spans="2:8" s="82" customFormat="1">
      <c r="B349" s="2" t="s">
        <v>911</v>
      </c>
      <c r="C349" s="2898">
        <v>2237345006</v>
      </c>
      <c r="D349" s="3462"/>
      <c r="E349" s="3474"/>
      <c r="F349" s="3475"/>
      <c r="G349" s="3270"/>
      <c r="H349" s="3270"/>
    </row>
    <row r="350" spans="2:8" s="82" customFormat="1">
      <c r="B350" s="1761" t="s">
        <v>912</v>
      </c>
      <c r="C350" s="654">
        <v>2024167761</v>
      </c>
      <c r="D350" s="3467"/>
      <c r="E350" s="3476"/>
      <c r="F350" s="3307"/>
      <c r="G350" s="3293"/>
      <c r="H350" s="3293"/>
    </row>
    <row r="351" spans="2:8" s="82" customFormat="1">
      <c r="B351" s="2909" t="s">
        <v>913</v>
      </c>
      <c r="C351" s="654">
        <v>2024167761</v>
      </c>
      <c r="D351" s="3467"/>
      <c r="E351" s="3477"/>
      <c r="F351" s="3307"/>
      <c r="G351" s="3293"/>
      <c r="H351" s="3293"/>
    </row>
    <row r="352" spans="2:8" s="82" customFormat="1">
      <c r="B352" s="3275" t="s">
        <v>158</v>
      </c>
      <c r="C352" s="654">
        <v>12422000</v>
      </c>
      <c r="D352" s="3467"/>
      <c r="E352" s="3478"/>
      <c r="F352" s="3307"/>
      <c r="G352" s="3293"/>
      <c r="H352" s="3293"/>
    </row>
    <row r="353" spans="2:8" s="82" customFormat="1" ht="26.4">
      <c r="B353" s="1761" t="s">
        <v>930</v>
      </c>
      <c r="C353" s="2885">
        <v>56659</v>
      </c>
      <c r="D353" s="3467"/>
      <c r="E353" s="3476"/>
      <c r="F353" s="73"/>
      <c r="G353" s="3293"/>
      <c r="H353" s="3293"/>
    </row>
    <row r="354" spans="2:8" s="82" customFormat="1">
      <c r="B354" s="1761" t="s">
        <v>7</v>
      </c>
      <c r="C354" s="654">
        <v>200698586</v>
      </c>
      <c r="D354" s="3467"/>
      <c r="E354" s="3476"/>
      <c r="F354" s="3307"/>
      <c r="G354" s="3293"/>
      <c r="H354" s="3293"/>
    </row>
    <row r="355" spans="2:8" s="82" customFormat="1">
      <c r="B355" s="2" t="s">
        <v>1</v>
      </c>
      <c r="C355" s="2898">
        <v>2138537861</v>
      </c>
      <c r="D355" s="3462"/>
      <c r="E355" s="3474"/>
      <c r="F355" s="3475"/>
      <c r="G355" s="3270"/>
      <c r="H355" s="3270"/>
    </row>
    <row r="356" spans="2:8" s="82" customFormat="1">
      <c r="B356" s="3276" t="s">
        <v>2</v>
      </c>
      <c r="C356" s="654">
        <v>2137727382</v>
      </c>
      <c r="D356" s="3464"/>
      <c r="E356" s="3479"/>
      <c r="F356" s="3307"/>
      <c r="G356" s="1911"/>
      <c r="H356" s="1911"/>
    </row>
    <row r="357" spans="2:8" s="82" customFormat="1">
      <c r="B357" s="3277" t="s">
        <v>12</v>
      </c>
      <c r="C357" s="654">
        <v>14569041</v>
      </c>
      <c r="D357" s="3464">
        <f>D360</f>
        <v>28725</v>
      </c>
      <c r="E357" s="3480"/>
      <c r="F357" s="3307"/>
      <c r="G357" s="1911"/>
      <c r="H357" s="1911"/>
    </row>
    <row r="358" spans="2:8" s="82" customFormat="1">
      <c r="B358" s="297" t="s">
        <v>13</v>
      </c>
      <c r="C358" s="654">
        <v>10599038</v>
      </c>
      <c r="D358" s="3464"/>
      <c r="E358" s="3482"/>
      <c r="F358" s="3307"/>
      <c r="G358" s="1911"/>
      <c r="H358" s="1911"/>
    </row>
    <row r="359" spans="2:8" s="82" customFormat="1">
      <c r="B359" s="299" t="s">
        <v>35</v>
      </c>
      <c r="C359" s="654">
        <v>8478955</v>
      </c>
      <c r="D359" s="3464"/>
      <c r="E359" s="3483"/>
      <c r="F359" s="3307"/>
      <c r="G359" s="1911"/>
      <c r="H359" s="1911"/>
    </row>
    <row r="360" spans="2:8" s="82" customFormat="1">
      <c r="B360" s="297" t="s">
        <v>15</v>
      </c>
      <c r="C360" s="654">
        <v>3970003</v>
      </c>
      <c r="D360" s="3464">
        <v>28725</v>
      </c>
      <c r="E360" s="3482"/>
      <c r="F360" s="3307"/>
      <c r="G360" s="1911"/>
      <c r="H360" s="1911"/>
    </row>
    <row r="361" spans="2:8" s="82" customFormat="1">
      <c r="B361" s="2909" t="s">
        <v>16</v>
      </c>
      <c r="C361" s="654">
        <v>2122497464</v>
      </c>
      <c r="D361" s="3464"/>
      <c r="E361" s="3477"/>
      <c r="F361" s="3307"/>
      <c r="G361" s="1911"/>
      <c r="H361" s="1911"/>
    </row>
    <row r="362" spans="2:8" s="82" customFormat="1">
      <c r="B362" s="304" t="s">
        <v>17</v>
      </c>
      <c r="C362" s="654">
        <v>7385312</v>
      </c>
      <c r="D362" s="3464"/>
      <c r="E362" s="3484"/>
      <c r="F362" s="3307"/>
      <c r="G362" s="1911"/>
      <c r="H362" s="1911"/>
    </row>
    <row r="363" spans="2:8" s="82" customFormat="1">
      <c r="B363" s="304" t="s">
        <v>93</v>
      </c>
      <c r="C363" s="654">
        <v>2115112152</v>
      </c>
      <c r="D363" s="3464"/>
      <c r="E363" s="3484"/>
      <c r="F363" s="3307"/>
      <c r="G363" s="1911"/>
      <c r="H363" s="1911"/>
    </row>
    <row r="364" spans="2:8" s="82" customFormat="1" ht="26.4">
      <c r="B364" s="2915" t="s">
        <v>49</v>
      </c>
      <c r="C364" s="2885">
        <v>17442</v>
      </c>
      <c r="D364" s="3464"/>
      <c r="E364" s="3485"/>
      <c r="F364" s="73"/>
      <c r="G364" s="1911"/>
      <c r="H364" s="1911"/>
    </row>
    <row r="365" spans="2:8" s="82" customFormat="1">
      <c r="B365" s="2916" t="s">
        <v>38</v>
      </c>
      <c r="C365" s="2885">
        <v>17442</v>
      </c>
      <c r="D365" s="3464"/>
      <c r="E365" s="3487"/>
      <c r="F365" s="73"/>
      <c r="G365" s="1911"/>
      <c r="H365" s="1911"/>
    </row>
    <row r="366" spans="2:8" s="82" customFormat="1">
      <c r="B366" s="2909" t="s">
        <v>19</v>
      </c>
      <c r="C366" s="654">
        <v>643435</v>
      </c>
      <c r="D366" s="3464">
        <f>D367</f>
        <v>-28725</v>
      </c>
      <c r="E366" s="3477"/>
      <c r="F366" s="3307"/>
      <c r="G366" s="1911"/>
      <c r="H366" s="1911"/>
    </row>
    <row r="367" spans="2:8" s="82" customFormat="1" ht="26.4">
      <c r="B367" s="2917" t="s">
        <v>51</v>
      </c>
      <c r="C367" s="2885">
        <v>643435</v>
      </c>
      <c r="D367" s="3466">
        <f>D369</f>
        <v>-28725</v>
      </c>
      <c r="E367" s="3488"/>
      <c r="F367" s="73"/>
      <c r="G367" s="3271"/>
      <c r="H367" s="1911"/>
    </row>
    <row r="368" spans="2:8" s="82" customFormat="1" ht="26.4">
      <c r="B368" s="2844" t="s">
        <v>52</v>
      </c>
      <c r="C368" s="2885">
        <v>483082</v>
      </c>
      <c r="D368" s="3464"/>
      <c r="E368" s="3490"/>
      <c r="F368" s="73"/>
      <c r="G368" s="1911"/>
      <c r="H368" s="1911"/>
    </row>
    <row r="369" spans="2:8" s="82" customFormat="1" ht="39.6">
      <c r="B369" s="2844" t="s">
        <v>191</v>
      </c>
      <c r="C369" s="2885">
        <v>160353</v>
      </c>
      <c r="D369" s="3466">
        <v>-28725</v>
      </c>
      <c r="E369" s="3490"/>
      <c r="F369" s="73"/>
      <c r="G369" s="3271"/>
      <c r="H369" s="1911"/>
    </row>
    <row r="370" spans="2:8" s="82" customFormat="1">
      <c r="B370" s="1761" t="s">
        <v>3</v>
      </c>
      <c r="C370" s="654">
        <v>810479</v>
      </c>
      <c r="D370" s="3467"/>
      <c r="E370" s="3476"/>
      <c r="F370" s="3307"/>
      <c r="G370" s="3293"/>
      <c r="H370" s="3293"/>
    </row>
    <row r="371" spans="2:8" s="82" customFormat="1">
      <c r="B371" s="2918" t="s">
        <v>20</v>
      </c>
      <c r="C371" s="654">
        <v>810479</v>
      </c>
      <c r="D371" s="3467"/>
      <c r="E371" s="3491"/>
      <c r="F371" s="3307"/>
      <c r="G371" s="3293"/>
      <c r="H371" s="3293"/>
    </row>
    <row r="372" spans="2:8" s="82" customFormat="1">
      <c r="B372" s="2919" t="s">
        <v>21</v>
      </c>
      <c r="C372" s="2898">
        <v>98807145</v>
      </c>
      <c r="D372" s="3462"/>
      <c r="E372" s="3492"/>
      <c r="F372" s="3475"/>
      <c r="G372" s="3270"/>
      <c r="H372" s="3270"/>
    </row>
    <row r="373" spans="2:8" s="82" customFormat="1">
      <c r="B373" s="2920" t="s">
        <v>23</v>
      </c>
      <c r="C373" s="654">
        <v>-98807145</v>
      </c>
      <c r="D373" s="3462"/>
      <c r="E373" s="3494"/>
      <c r="F373" s="3307"/>
      <c r="G373" s="3270"/>
      <c r="H373" s="3270"/>
    </row>
    <row r="374" spans="2:8" s="82" customFormat="1">
      <c r="B374" s="2909" t="s">
        <v>24</v>
      </c>
      <c r="C374" s="654">
        <v>-98807145</v>
      </c>
      <c r="D374" s="3467"/>
      <c r="E374" s="3477"/>
      <c r="F374" s="3307"/>
      <c r="G374" s="3293"/>
      <c r="H374" s="3293"/>
    </row>
    <row r="375" spans="2:8" s="82" customFormat="1" ht="26.4">
      <c r="B375" s="2921" t="s">
        <v>928</v>
      </c>
      <c r="C375" s="2885">
        <v>-98807145</v>
      </c>
      <c r="D375" s="3467"/>
      <c r="E375" s="3495"/>
      <c r="F375" s="73"/>
      <c r="G375" s="3293"/>
      <c r="H375" s="3293"/>
    </row>
    <row r="376" spans="2:8" s="82" customFormat="1">
      <c r="B376" s="302" t="s">
        <v>189</v>
      </c>
      <c r="C376" s="2834"/>
      <c r="D376" s="3467"/>
      <c r="E376" s="2187"/>
      <c r="F376" s="278"/>
      <c r="G376" s="3293"/>
      <c r="H376" s="3293"/>
    </row>
    <row r="377" spans="2:8" s="82" customFormat="1">
      <c r="B377" s="2" t="s">
        <v>911</v>
      </c>
      <c r="C377" s="625">
        <v>2280396214</v>
      </c>
      <c r="D377" s="3467"/>
      <c r="E377" s="3474"/>
      <c r="F377" s="378"/>
      <c r="G377" s="3293"/>
      <c r="H377" s="3293"/>
    </row>
    <row r="378" spans="2:8" s="82" customFormat="1">
      <c r="B378" s="1761" t="s">
        <v>912</v>
      </c>
      <c r="C378" s="625">
        <v>2074252541</v>
      </c>
      <c r="D378" s="3467"/>
      <c r="E378" s="3476"/>
      <c r="F378" s="378"/>
      <c r="G378" s="3293"/>
      <c r="H378" s="3293"/>
    </row>
    <row r="379" spans="2:8" s="82" customFormat="1">
      <c r="B379" s="2909" t="s">
        <v>913</v>
      </c>
      <c r="C379" s="625">
        <v>2074252541</v>
      </c>
      <c r="D379" s="3467"/>
      <c r="E379" s="3477"/>
      <c r="F379" s="378"/>
      <c r="G379" s="3293"/>
      <c r="H379" s="3293"/>
    </row>
    <row r="380" spans="2:8" s="82" customFormat="1">
      <c r="B380" s="3275" t="s">
        <v>158</v>
      </c>
      <c r="C380" s="625">
        <v>12462978</v>
      </c>
      <c r="D380" s="3467"/>
      <c r="E380" s="3478"/>
      <c r="F380" s="378"/>
      <c r="G380" s="3293"/>
      <c r="H380" s="3293"/>
    </row>
    <row r="381" spans="2:8" s="82" customFormat="1" ht="26.4">
      <c r="B381" s="1761" t="s">
        <v>930</v>
      </c>
      <c r="C381" s="2878">
        <v>56659</v>
      </c>
      <c r="D381" s="3467"/>
      <c r="E381" s="3476"/>
      <c r="F381" s="3489"/>
      <c r="G381" s="3293"/>
      <c r="H381" s="3293"/>
    </row>
    <row r="382" spans="2:8" s="82" customFormat="1">
      <c r="B382" s="1761" t="s">
        <v>7</v>
      </c>
      <c r="C382" s="625">
        <v>193624036</v>
      </c>
      <c r="D382" s="3467"/>
      <c r="E382" s="3476"/>
      <c r="F382" s="378"/>
      <c r="G382" s="3293"/>
      <c r="H382" s="3293"/>
    </row>
    <row r="383" spans="2:8" s="82" customFormat="1">
      <c r="B383" s="2" t="s">
        <v>1</v>
      </c>
      <c r="C383" s="623">
        <v>2155322755</v>
      </c>
      <c r="D383" s="3462"/>
      <c r="E383" s="3474"/>
      <c r="F383" s="2179"/>
      <c r="G383" s="3270"/>
      <c r="H383" s="3270"/>
    </row>
    <row r="384" spans="2:8" s="82" customFormat="1">
      <c r="B384" s="3276" t="s">
        <v>2</v>
      </c>
      <c r="C384" s="625">
        <v>2154512276</v>
      </c>
      <c r="D384" s="3464"/>
      <c r="E384" s="3479"/>
      <c r="F384" s="378"/>
      <c r="G384" s="1911"/>
      <c r="H384" s="1911"/>
    </row>
    <row r="385" spans="2:8" s="82" customFormat="1">
      <c r="B385" s="3277" t="s">
        <v>12</v>
      </c>
      <c r="C385" s="625">
        <v>14657460</v>
      </c>
      <c r="D385" s="3464">
        <f>D388</f>
        <v>29882</v>
      </c>
      <c r="E385" s="3480"/>
      <c r="F385" s="378"/>
      <c r="G385" s="1911"/>
      <c r="H385" s="1911"/>
    </row>
    <row r="386" spans="2:8" s="82" customFormat="1">
      <c r="B386" s="297" t="s">
        <v>13</v>
      </c>
      <c r="C386" s="625">
        <v>10753758</v>
      </c>
      <c r="D386" s="3464"/>
      <c r="E386" s="3482"/>
      <c r="F386" s="378"/>
      <c r="G386" s="1911"/>
      <c r="H386" s="1911"/>
    </row>
    <row r="387" spans="2:8" s="82" customFormat="1">
      <c r="B387" s="299" t="s">
        <v>35</v>
      </c>
      <c r="C387" s="625">
        <v>8604143</v>
      </c>
      <c r="D387" s="3464"/>
      <c r="E387" s="3483"/>
      <c r="F387" s="378"/>
      <c r="G387" s="1911"/>
      <c r="H387" s="1911"/>
    </row>
    <row r="388" spans="2:8" s="82" customFormat="1">
      <c r="B388" s="297" t="s">
        <v>15</v>
      </c>
      <c r="C388" s="625">
        <v>3903702</v>
      </c>
      <c r="D388" s="3464">
        <v>29882</v>
      </c>
      <c r="E388" s="3482"/>
      <c r="F388" s="378"/>
      <c r="G388" s="1911"/>
      <c r="H388" s="1911"/>
    </row>
    <row r="389" spans="2:8" s="82" customFormat="1">
      <c r="B389" s="2909" t="s">
        <v>16</v>
      </c>
      <c r="C389" s="625">
        <v>2139177860</v>
      </c>
      <c r="D389" s="3464"/>
      <c r="E389" s="3477"/>
      <c r="F389" s="378"/>
      <c r="G389" s="1911"/>
      <c r="H389" s="1911"/>
    </row>
    <row r="390" spans="2:8" s="82" customFormat="1">
      <c r="B390" s="304" t="s">
        <v>17</v>
      </c>
      <c r="C390" s="625">
        <v>7147502</v>
      </c>
      <c r="D390" s="3464"/>
      <c r="E390" s="3484"/>
      <c r="F390" s="378"/>
      <c r="G390" s="1911"/>
      <c r="H390" s="1911"/>
    </row>
    <row r="391" spans="2:8" s="82" customFormat="1">
      <c r="B391" s="304" t="s">
        <v>93</v>
      </c>
      <c r="C391" s="625">
        <v>2132030358</v>
      </c>
      <c r="D391" s="3464"/>
      <c r="E391" s="3484"/>
      <c r="F391" s="378"/>
      <c r="G391" s="1911"/>
      <c r="H391" s="1911"/>
    </row>
    <row r="392" spans="2:8" s="82" customFormat="1" ht="26.4">
      <c r="B392" s="2915" t="s">
        <v>49</v>
      </c>
      <c r="C392" s="2878">
        <v>17442</v>
      </c>
      <c r="D392" s="3464"/>
      <c r="E392" s="3485"/>
      <c r="F392" s="3489"/>
      <c r="G392" s="1911"/>
      <c r="H392" s="1911"/>
    </row>
    <row r="393" spans="2:8" s="82" customFormat="1">
      <c r="B393" s="2916" t="s">
        <v>38</v>
      </c>
      <c r="C393" s="625">
        <v>17442</v>
      </c>
      <c r="D393" s="3464"/>
      <c r="E393" s="3487"/>
      <c r="F393" s="378"/>
      <c r="G393" s="1911"/>
      <c r="H393" s="1911"/>
    </row>
    <row r="394" spans="2:8" s="82" customFormat="1">
      <c r="B394" s="2909" t="s">
        <v>19</v>
      </c>
      <c r="C394" s="625">
        <v>659514</v>
      </c>
      <c r="D394" s="3464">
        <f>D395</f>
        <v>-29882</v>
      </c>
      <c r="E394" s="3477"/>
      <c r="F394" s="378"/>
      <c r="G394" s="1911"/>
      <c r="H394" s="1911"/>
    </row>
    <row r="395" spans="2:8" s="82" customFormat="1" ht="26.4">
      <c r="B395" s="2917" t="s">
        <v>51</v>
      </c>
      <c r="C395" s="2878">
        <v>659514</v>
      </c>
      <c r="D395" s="3466">
        <f>D397</f>
        <v>-29882</v>
      </c>
      <c r="E395" s="3488"/>
      <c r="F395" s="3489"/>
      <c r="G395" s="3271"/>
      <c r="H395" s="1911"/>
    </row>
    <row r="396" spans="2:8" s="82" customFormat="1" ht="26.4">
      <c r="B396" s="2844" t="s">
        <v>52</v>
      </c>
      <c r="C396" s="3280">
        <v>498005</v>
      </c>
      <c r="D396" s="3466"/>
      <c r="E396" s="3490"/>
      <c r="F396" s="3496"/>
      <c r="G396" s="3271"/>
      <c r="H396" s="1911"/>
    </row>
    <row r="397" spans="2:8" s="82" customFormat="1" ht="39.6">
      <c r="B397" s="2844" t="s">
        <v>191</v>
      </c>
      <c r="C397" s="2878">
        <v>161509</v>
      </c>
      <c r="D397" s="3466">
        <v>-29882</v>
      </c>
      <c r="E397" s="3490"/>
      <c r="F397" s="3489"/>
      <c r="G397" s="3271"/>
      <c r="H397" s="1911"/>
    </row>
    <row r="398" spans="2:8" s="82" customFormat="1">
      <c r="B398" s="1761" t="s">
        <v>3</v>
      </c>
      <c r="C398" s="625">
        <v>810479</v>
      </c>
      <c r="D398" s="3467"/>
      <c r="E398" s="3476"/>
      <c r="F398" s="378"/>
      <c r="G398" s="3293"/>
      <c r="H398" s="3293"/>
    </row>
    <row r="399" spans="2:8" s="82" customFormat="1">
      <c r="B399" s="2918" t="s">
        <v>20</v>
      </c>
      <c r="C399" s="625">
        <v>810479</v>
      </c>
      <c r="D399" s="3469"/>
      <c r="E399" s="3491"/>
      <c r="F399" s="378"/>
      <c r="G399" s="3309"/>
      <c r="H399" s="3309"/>
    </row>
    <row r="400" spans="2:8" s="82" customFormat="1">
      <c r="B400" s="2919" t="s">
        <v>21</v>
      </c>
      <c r="C400" s="623">
        <v>125073459</v>
      </c>
      <c r="D400" s="3462"/>
      <c r="E400" s="3492"/>
      <c r="F400" s="2179"/>
      <c r="G400" s="3270"/>
      <c r="H400" s="3270"/>
    </row>
    <row r="401" spans="1:8" s="82" customFormat="1">
      <c r="B401" s="2920" t="s">
        <v>23</v>
      </c>
      <c r="C401" s="625">
        <v>-125073459</v>
      </c>
      <c r="D401" s="3467"/>
      <c r="E401" s="3494"/>
      <c r="F401" s="378"/>
      <c r="G401" s="3293"/>
      <c r="H401" s="3293"/>
    </row>
    <row r="402" spans="1:8" s="82" customFormat="1">
      <c r="B402" s="2909" t="s">
        <v>24</v>
      </c>
      <c r="C402" s="625">
        <v>-125073459</v>
      </c>
      <c r="D402" s="3467"/>
      <c r="E402" s="3477"/>
      <c r="F402" s="378"/>
      <c r="G402" s="3293"/>
      <c r="H402" s="3293"/>
    </row>
    <row r="403" spans="1:8" s="82" customFormat="1" ht="27" thickBot="1">
      <c r="B403" s="3281" t="s">
        <v>928</v>
      </c>
      <c r="C403" s="3282">
        <v>-125073459</v>
      </c>
      <c r="D403" s="3470"/>
      <c r="E403" s="3495"/>
      <c r="F403" s="3489"/>
      <c r="G403" s="3293"/>
      <c r="H403" s="3293"/>
    </row>
    <row r="404" spans="1:8" s="82" customFormat="1" ht="171.6" customHeight="1" thickBot="1">
      <c r="B404" s="3841" t="s">
        <v>1018</v>
      </c>
      <c r="C404" s="3842"/>
      <c r="D404" s="3842"/>
      <c r="E404" s="3497"/>
      <c r="F404" s="3498"/>
      <c r="G404" s="3498"/>
      <c r="H404" s="2922"/>
    </row>
    <row r="406" spans="1:8" ht="17.25" customHeight="1">
      <c r="B406" s="128" t="s">
        <v>187</v>
      </c>
      <c r="C406" s="118"/>
      <c r="D406" s="118"/>
      <c r="E406" s="118"/>
      <c r="F406" s="118"/>
      <c r="G406" s="118"/>
      <c r="H406" s="99"/>
    </row>
    <row r="407" spans="1:8" ht="13.8" thickBot="1">
      <c r="H407" s="99"/>
    </row>
    <row r="408" spans="1:8" s="82" customFormat="1" ht="15.75" customHeight="1">
      <c r="A408" s="1967">
        <f>A273+1</f>
        <v>136</v>
      </c>
      <c r="B408" s="2120" t="s">
        <v>907</v>
      </c>
      <c r="C408" s="91"/>
      <c r="D408" s="1067"/>
      <c r="E408" s="2120"/>
      <c r="F408" s="90"/>
      <c r="G408" s="285"/>
      <c r="H408" s="99" t="s">
        <v>1002</v>
      </c>
    </row>
    <row r="409" spans="1:8" s="82" customFormat="1" ht="15.75" customHeight="1">
      <c r="B409" s="123" t="s">
        <v>909</v>
      </c>
      <c r="C409" s="2834"/>
      <c r="D409" s="643"/>
      <c r="E409" s="88" t="s">
        <v>62</v>
      </c>
      <c r="F409" s="642"/>
      <c r="G409" s="103"/>
      <c r="H409" s="3310" t="s">
        <v>1001</v>
      </c>
    </row>
    <row r="410" spans="1:8" s="82" customFormat="1" ht="27">
      <c r="B410" s="2835" t="s">
        <v>910</v>
      </c>
      <c r="C410" s="2838"/>
      <c r="D410" s="925"/>
      <c r="E410" s="560" t="s">
        <v>48</v>
      </c>
      <c r="F410" s="2071">
        <v>-138444259</v>
      </c>
      <c r="G410" s="601">
        <f>-D428</f>
        <v>1992150</v>
      </c>
      <c r="H410" s="3310">
        <f>'18_pb'!A341</f>
        <v>125</v>
      </c>
    </row>
    <row r="411" spans="1:8" s="82" customFormat="1" ht="19.5" customHeight="1">
      <c r="B411" s="375" t="s">
        <v>911</v>
      </c>
      <c r="C411" s="2881">
        <f>C412+C417+C421</f>
        <v>449309013</v>
      </c>
      <c r="D411" s="2882"/>
      <c r="E411" s="400"/>
      <c r="F411" s="623"/>
      <c r="G411" s="2839"/>
      <c r="H411" s="3310">
        <f>'18_pb'!A398</f>
        <v>126</v>
      </c>
    </row>
    <row r="412" spans="1:8" s="82" customFormat="1" ht="14.25" customHeight="1">
      <c r="B412" s="2883" t="s">
        <v>912</v>
      </c>
      <c r="C412" s="654">
        <f>C413</f>
        <v>436733482</v>
      </c>
      <c r="D412" s="2882"/>
      <c r="E412" s="401"/>
      <c r="F412" s="625"/>
      <c r="G412" s="2314"/>
      <c r="H412" s="3310" t="s">
        <v>1000</v>
      </c>
    </row>
    <row r="413" spans="1:8" s="82" customFormat="1">
      <c r="B413" s="2884" t="s">
        <v>913</v>
      </c>
      <c r="C413" s="2885">
        <f>C414</f>
        <v>436733482</v>
      </c>
      <c r="D413" s="2882"/>
      <c r="E413" s="402"/>
      <c r="F413" s="2886"/>
      <c r="G413" s="2314"/>
      <c r="H413" s="99"/>
    </row>
    <row r="414" spans="1:8" s="82" customFormat="1" ht="15" customHeight="1">
      <c r="B414" s="2887" t="s">
        <v>914</v>
      </c>
      <c r="C414" s="2888">
        <f>C415</f>
        <v>436733482</v>
      </c>
      <c r="D414" s="2882"/>
      <c r="E414" s="400"/>
      <c r="F414" s="623"/>
      <c r="G414" s="2839"/>
      <c r="H414" s="99"/>
    </row>
    <row r="415" spans="1:8" s="82" customFormat="1" ht="15" customHeight="1">
      <c r="B415" s="2887" t="s">
        <v>915</v>
      </c>
      <c r="C415" s="2888">
        <f>C416</f>
        <v>436733482</v>
      </c>
      <c r="D415" s="2882"/>
      <c r="E415" s="401"/>
      <c r="F415" s="625"/>
      <c r="G415" s="2314"/>
      <c r="H415" s="99"/>
    </row>
    <row r="416" spans="1:8" s="82" customFormat="1" ht="15" customHeight="1">
      <c r="B416" s="415" t="s">
        <v>916</v>
      </c>
      <c r="C416" s="654">
        <v>436733482</v>
      </c>
      <c r="D416" s="2882"/>
      <c r="E416" s="402"/>
      <c r="F416" s="625"/>
      <c r="G416" s="2314"/>
      <c r="H416" s="99"/>
    </row>
    <row r="417" spans="2:8" s="82" customFormat="1" ht="15" customHeight="1">
      <c r="B417" s="2889" t="s">
        <v>158</v>
      </c>
      <c r="C417" s="2888">
        <f>C418</f>
        <v>996010</v>
      </c>
      <c r="D417" s="2882"/>
      <c r="E417" s="403"/>
      <c r="F417" s="625"/>
      <c r="G417" s="2314"/>
      <c r="H417" s="99"/>
    </row>
    <row r="418" spans="2:8" s="82" customFormat="1" ht="15" customHeight="1">
      <c r="B418" s="2890" t="s">
        <v>917</v>
      </c>
      <c r="C418" s="2891">
        <f>C419</f>
        <v>996010</v>
      </c>
      <c r="D418" s="2882"/>
      <c r="E418" s="404"/>
      <c r="F418" s="625"/>
      <c r="G418" s="2314"/>
      <c r="H418" s="99"/>
    </row>
    <row r="419" spans="2:8" s="82" customFormat="1" ht="15" customHeight="1">
      <c r="B419" s="2892" t="s">
        <v>918</v>
      </c>
      <c r="C419" s="2888">
        <f>C420</f>
        <v>996010</v>
      </c>
      <c r="D419" s="2882"/>
      <c r="E419" s="2856"/>
      <c r="F419" s="625"/>
      <c r="G419" s="2839"/>
      <c r="H419" s="99"/>
    </row>
    <row r="420" spans="2:8" s="82" customFormat="1" ht="25.5" customHeight="1">
      <c r="B420" s="415" t="s">
        <v>920</v>
      </c>
      <c r="C420" s="2885">
        <v>996010</v>
      </c>
      <c r="D420" s="2882"/>
      <c r="E420" s="2893"/>
      <c r="F420" s="2878"/>
      <c r="G420" s="2839"/>
      <c r="H420" s="99"/>
    </row>
    <row r="421" spans="2:8" s="82" customFormat="1">
      <c r="B421" s="2883" t="s">
        <v>7</v>
      </c>
      <c r="C421" s="2888">
        <f>C422</f>
        <v>11579521</v>
      </c>
      <c r="D421" s="2882"/>
      <c r="E421" s="2883"/>
      <c r="F421" s="2888"/>
      <c r="G421" s="2882"/>
      <c r="H421" s="99"/>
    </row>
    <row r="422" spans="2:8" s="82" customFormat="1">
      <c r="B422" s="2894" t="s">
        <v>8</v>
      </c>
      <c r="C422" s="2888">
        <f>C423+C426</f>
        <v>11579521</v>
      </c>
      <c r="D422" s="2882"/>
      <c r="E422" s="2894"/>
      <c r="F422" s="2888"/>
      <c r="G422" s="2882"/>
      <c r="H422" s="99"/>
    </row>
    <row r="423" spans="2:8" s="82" customFormat="1" ht="26.4">
      <c r="B423" s="2892" t="s">
        <v>922</v>
      </c>
      <c r="C423" s="2895">
        <f>C424</f>
        <v>9890564</v>
      </c>
      <c r="D423" s="2882"/>
      <c r="E423" s="2892"/>
      <c r="F423" s="2895"/>
      <c r="G423" s="2882"/>
      <c r="H423" s="99"/>
    </row>
    <row r="424" spans="2:8" s="82" customFormat="1" ht="26.4">
      <c r="B424" s="415" t="s">
        <v>923</v>
      </c>
      <c r="C424" s="2895">
        <f>C425</f>
        <v>9890564</v>
      </c>
      <c r="D424" s="2882"/>
      <c r="E424" s="415"/>
      <c r="F424" s="2895"/>
      <c r="G424" s="2882"/>
      <c r="H424" s="99"/>
    </row>
    <row r="425" spans="2:8" s="82" customFormat="1">
      <c r="B425" s="2896" t="s">
        <v>924</v>
      </c>
      <c r="C425" s="654">
        <v>9890564</v>
      </c>
      <c r="D425" s="2882"/>
      <c r="E425" s="2896"/>
      <c r="F425" s="654"/>
      <c r="G425" s="2882"/>
      <c r="H425" s="99"/>
    </row>
    <row r="426" spans="2:8" s="82" customFormat="1">
      <c r="B426" s="2892" t="s">
        <v>925</v>
      </c>
      <c r="C426" s="2888">
        <f>C427</f>
        <v>1688957</v>
      </c>
      <c r="D426" s="2882"/>
      <c r="E426" s="2892"/>
      <c r="F426" s="2888"/>
      <c r="G426" s="2882"/>
      <c r="H426" s="99"/>
    </row>
    <row r="427" spans="2:8" s="82" customFormat="1" ht="14.25" customHeight="1">
      <c r="B427" s="2897" t="s">
        <v>926</v>
      </c>
      <c r="C427" s="2885">
        <v>1688957</v>
      </c>
      <c r="D427" s="2882"/>
      <c r="E427" s="2897"/>
      <c r="F427" s="2885"/>
      <c r="G427" s="2882"/>
      <c r="H427" s="99"/>
    </row>
    <row r="428" spans="2:8" s="82" customFormat="1">
      <c r="B428" s="375" t="s">
        <v>1</v>
      </c>
      <c r="C428" s="2898">
        <f>C429</f>
        <v>403120260</v>
      </c>
      <c r="D428" s="928">
        <f>D429</f>
        <v>-1992150</v>
      </c>
      <c r="E428" s="375"/>
      <c r="F428" s="2898"/>
      <c r="G428" s="928"/>
      <c r="H428" s="99"/>
    </row>
    <row r="429" spans="2:8" s="82" customFormat="1">
      <c r="B429" s="2899" t="s">
        <v>2</v>
      </c>
      <c r="C429" s="654">
        <f>C432+C430</f>
        <v>403120260</v>
      </c>
      <c r="D429" s="931">
        <f>D430</f>
        <v>-1992150</v>
      </c>
      <c r="E429" s="2899"/>
      <c r="F429" s="654"/>
      <c r="G429" s="931"/>
      <c r="H429" s="99"/>
    </row>
    <row r="430" spans="2:8" s="82" customFormat="1">
      <c r="B430" s="2884" t="s">
        <v>16</v>
      </c>
      <c r="C430" s="2888">
        <f>C431</f>
        <v>324837332</v>
      </c>
      <c r="D430" s="931">
        <f>D431</f>
        <v>-1992150</v>
      </c>
      <c r="E430" s="2884"/>
      <c r="F430" s="2888"/>
      <c r="G430" s="931"/>
      <c r="H430" s="99"/>
    </row>
    <row r="431" spans="2:8" s="82" customFormat="1">
      <c r="B431" s="2900" t="s">
        <v>93</v>
      </c>
      <c r="C431" s="654">
        <v>324837332</v>
      </c>
      <c r="D431" s="931">
        <v>-1992150</v>
      </c>
      <c r="E431" s="2900"/>
      <c r="F431" s="654"/>
      <c r="G431" s="931"/>
      <c r="H431" s="99"/>
    </row>
    <row r="432" spans="2:8" s="82" customFormat="1">
      <c r="B432" s="2884" t="s">
        <v>19</v>
      </c>
      <c r="C432" s="2888">
        <f>C433</f>
        <v>78282928</v>
      </c>
      <c r="D432" s="931"/>
      <c r="E432" s="2884"/>
      <c r="F432" s="2888"/>
      <c r="G432" s="931"/>
      <c r="H432" s="99"/>
    </row>
    <row r="433" spans="1:8" s="82" customFormat="1">
      <c r="B433" s="2892" t="s">
        <v>84</v>
      </c>
      <c r="C433" s="2888">
        <f>C434</f>
        <v>78282928</v>
      </c>
      <c r="D433" s="931"/>
      <c r="E433" s="2892"/>
      <c r="F433" s="2888"/>
      <c r="G433" s="931"/>
      <c r="H433" s="99"/>
    </row>
    <row r="434" spans="1:8" s="82" customFormat="1" ht="26.4">
      <c r="B434" s="415" t="s">
        <v>927</v>
      </c>
      <c r="C434" s="2885">
        <v>78282928</v>
      </c>
      <c r="D434" s="931"/>
      <c r="E434" s="415"/>
      <c r="F434" s="2885"/>
      <c r="G434" s="931"/>
      <c r="H434" s="99"/>
    </row>
    <row r="435" spans="1:8" s="82" customFormat="1">
      <c r="B435" s="2901" t="s">
        <v>21</v>
      </c>
      <c r="C435" s="2898">
        <f>C411-C428</f>
        <v>46188753</v>
      </c>
      <c r="D435" s="928">
        <v>1992150</v>
      </c>
      <c r="E435" s="2901"/>
      <c r="F435" s="2898"/>
      <c r="G435" s="928"/>
      <c r="H435" s="99"/>
    </row>
    <row r="436" spans="1:8" s="82" customFormat="1">
      <c r="B436" s="2902" t="s">
        <v>23</v>
      </c>
      <c r="C436" s="654">
        <f>C437</f>
        <v>-46188753</v>
      </c>
      <c r="D436" s="931">
        <f>D437</f>
        <v>-1992150</v>
      </c>
      <c r="E436" s="2902"/>
      <c r="F436" s="654"/>
      <c r="G436" s="931"/>
      <c r="H436" s="99"/>
    </row>
    <row r="437" spans="1:8" s="82" customFormat="1">
      <c r="B437" s="2884" t="s">
        <v>24</v>
      </c>
      <c r="C437" s="654">
        <f>C438</f>
        <v>-46188753</v>
      </c>
      <c r="D437" s="931">
        <f>D438</f>
        <v>-1992150</v>
      </c>
      <c r="E437" s="2884"/>
      <c r="F437" s="654"/>
      <c r="G437" s="931"/>
      <c r="H437" s="99"/>
    </row>
    <row r="438" spans="1:8" s="82" customFormat="1" ht="27" thickBot="1">
      <c r="B438" s="2903" t="s">
        <v>928</v>
      </c>
      <c r="C438" s="2904">
        <f>-C435</f>
        <v>-46188753</v>
      </c>
      <c r="D438" s="2905">
        <v>-1992150</v>
      </c>
      <c r="E438" s="2906"/>
      <c r="F438" s="654"/>
      <c r="G438" s="931"/>
      <c r="H438" s="99"/>
    </row>
    <row r="439" spans="1:8" s="82" customFormat="1" ht="127.8" customHeight="1" thickBot="1">
      <c r="B439" s="3826" t="s">
        <v>1030</v>
      </c>
      <c r="C439" s="3827"/>
      <c r="D439" s="3827"/>
      <c r="E439" s="3827"/>
      <c r="F439" s="3827"/>
      <c r="G439" s="3828"/>
      <c r="H439" s="99"/>
    </row>
    <row r="440" spans="1:8" s="81" customFormat="1">
      <c r="A440" s="260"/>
      <c r="B440" s="260"/>
      <c r="C440" s="260"/>
      <c r="D440" s="260"/>
      <c r="E440" s="260"/>
      <c r="F440" s="260"/>
      <c r="G440" s="2907"/>
      <c r="H440" s="99"/>
    </row>
    <row r="441" spans="1:8" ht="17.25" customHeight="1">
      <c r="A441" s="89"/>
      <c r="B441" s="343" t="s">
        <v>190</v>
      </c>
      <c r="C441" s="118"/>
      <c r="D441" s="118"/>
      <c r="E441" s="118"/>
      <c r="F441" s="118"/>
      <c r="G441" s="2908"/>
      <c r="H441" s="99"/>
    </row>
    <row r="442" spans="1:8" ht="16.2" thickBot="1">
      <c r="A442" s="89"/>
      <c r="B442" s="343"/>
      <c r="C442" s="118"/>
      <c r="D442" s="118"/>
      <c r="E442" s="118"/>
      <c r="F442" s="118"/>
      <c r="G442" s="2908"/>
      <c r="H442" s="99"/>
    </row>
    <row r="443" spans="1:8" s="82" customFormat="1" ht="15" customHeight="1">
      <c r="A443" s="120">
        <f>A408</f>
        <v>136</v>
      </c>
      <c r="B443" s="2847" t="s">
        <v>907</v>
      </c>
      <c r="C443" s="91"/>
      <c r="D443" s="1067"/>
      <c r="E443" s="2847"/>
      <c r="F443" s="91"/>
      <c r="G443" s="1067"/>
      <c r="H443" s="99" t="s">
        <v>1002</v>
      </c>
    </row>
    <row r="444" spans="1:8" s="82" customFormat="1" ht="15.75" customHeight="1">
      <c r="B444" s="88" t="s">
        <v>82</v>
      </c>
      <c r="C444" s="2834"/>
      <c r="D444" s="643"/>
      <c r="E444" s="88"/>
      <c r="F444" s="2834"/>
      <c r="G444" s="643"/>
      <c r="H444" s="3310" t="s">
        <v>1001</v>
      </c>
    </row>
    <row r="445" spans="1:8" s="82" customFormat="1" ht="15.75" customHeight="1">
      <c r="B445" s="276" t="s">
        <v>83</v>
      </c>
      <c r="C445" s="2834"/>
      <c r="D445" s="643"/>
      <c r="E445" s="276"/>
      <c r="F445" s="2834"/>
      <c r="G445" s="643"/>
      <c r="H445" s="3310">
        <f>'18_pb'!A341</f>
        <v>125</v>
      </c>
    </row>
    <row r="446" spans="1:8" s="82" customFormat="1" ht="15.75" customHeight="1">
      <c r="B446" s="302" t="s">
        <v>87</v>
      </c>
      <c r="C446" s="2834"/>
      <c r="D446" s="643"/>
      <c r="E446" s="88" t="s">
        <v>62</v>
      </c>
      <c r="F446" s="642"/>
      <c r="G446" s="103"/>
      <c r="H446" s="3310">
        <f>'18_pb'!A398</f>
        <v>126</v>
      </c>
    </row>
    <row r="447" spans="1:8" s="82" customFormat="1">
      <c r="B447" s="2" t="s">
        <v>911</v>
      </c>
      <c r="C447" s="2898">
        <v>2205555067</v>
      </c>
      <c r="D447" s="928"/>
      <c r="E447" s="560" t="s">
        <v>48</v>
      </c>
      <c r="F447" s="2071">
        <v>-138444259</v>
      </c>
      <c r="G447" s="601">
        <f>-D453</f>
        <v>1992150</v>
      </c>
      <c r="H447" s="3310" t="s">
        <v>1000</v>
      </c>
    </row>
    <row r="448" spans="1:8" s="82" customFormat="1">
      <c r="B448" s="1761" t="s">
        <v>912</v>
      </c>
      <c r="C448" s="2885">
        <v>1984675854</v>
      </c>
      <c r="D448" s="931"/>
      <c r="E448" s="2848"/>
      <c r="F448" s="2878"/>
      <c r="G448" s="931"/>
      <c r="H448" s="99"/>
    </row>
    <row r="449" spans="2:8" s="82" customFormat="1">
      <c r="B449" s="2909" t="s">
        <v>913</v>
      </c>
      <c r="C449" s="654">
        <v>1984675854</v>
      </c>
      <c r="D449" s="931"/>
      <c r="E449" s="2848"/>
      <c r="F449" s="625"/>
      <c r="G449" s="931"/>
      <c r="H449" s="99"/>
    </row>
    <row r="450" spans="2:8" s="82" customFormat="1">
      <c r="B450" s="2910" t="s">
        <v>158</v>
      </c>
      <c r="C450" s="625">
        <v>12385786</v>
      </c>
      <c r="D450" s="931"/>
      <c r="E450" s="2849"/>
      <c r="F450" s="625"/>
      <c r="G450" s="931"/>
      <c r="H450" s="99"/>
    </row>
    <row r="451" spans="2:8" s="82" customFormat="1" ht="26.4">
      <c r="B451" s="1761" t="s">
        <v>930</v>
      </c>
      <c r="C451" s="2885">
        <v>56659</v>
      </c>
      <c r="D451" s="931"/>
      <c r="E451" s="2911"/>
      <c r="F451" s="2878"/>
      <c r="G451" s="931"/>
      <c r="H451" s="99"/>
    </row>
    <row r="452" spans="2:8" s="82" customFormat="1">
      <c r="B452" s="1761" t="s">
        <v>7</v>
      </c>
      <c r="C452" s="2885">
        <v>208436768</v>
      </c>
      <c r="D452" s="931"/>
      <c r="E452" s="2851"/>
      <c r="F452" s="625"/>
      <c r="G452" s="931"/>
      <c r="H452" s="99"/>
    </row>
    <row r="453" spans="2:8" s="82" customFormat="1" ht="16.5" customHeight="1">
      <c r="B453" s="2" t="s">
        <v>1</v>
      </c>
      <c r="C453" s="2912">
        <v>2076293477</v>
      </c>
      <c r="D453" s="2913">
        <f>D454</f>
        <v>-1992150</v>
      </c>
      <c r="E453" s="2852"/>
      <c r="F453" s="625"/>
      <c r="G453" s="931"/>
      <c r="H453" s="99"/>
    </row>
    <row r="454" spans="2:8" s="82" customFormat="1" ht="14.25" customHeight="1">
      <c r="B454" s="1761" t="s">
        <v>2</v>
      </c>
      <c r="C454" s="2885">
        <v>2075482998</v>
      </c>
      <c r="D454" s="2914">
        <f>D459</f>
        <v>-1992150</v>
      </c>
      <c r="E454" s="2849"/>
      <c r="F454" s="625"/>
      <c r="G454" s="931"/>
      <c r="H454" s="99"/>
    </row>
    <row r="455" spans="2:8" s="82" customFormat="1" ht="15" customHeight="1">
      <c r="B455" s="2909" t="s">
        <v>12</v>
      </c>
      <c r="C455" s="2895">
        <v>14426528</v>
      </c>
      <c r="D455" s="2913"/>
      <c r="E455" s="2851"/>
      <c r="F455" s="625"/>
      <c r="G455" s="931"/>
      <c r="H455" s="99"/>
    </row>
    <row r="456" spans="2:8" s="82" customFormat="1" ht="18" customHeight="1">
      <c r="B456" s="297" t="s">
        <v>13</v>
      </c>
      <c r="C456" s="2895">
        <v>10599038</v>
      </c>
      <c r="D456" s="928"/>
      <c r="E456" s="2852"/>
      <c r="F456" s="625"/>
      <c r="G456" s="931"/>
      <c r="H456" s="99"/>
    </row>
    <row r="457" spans="2:8" s="82" customFormat="1" ht="12" customHeight="1">
      <c r="B457" s="299" t="s">
        <v>35</v>
      </c>
      <c r="C457" s="2888">
        <v>8478955</v>
      </c>
      <c r="D457" s="928"/>
      <c r="E457" s="245"/>
      <c r="F457" s="625"/>
      <c r="G457" s="931"/>
      <c r="H457" s="99"/>
    </row>
    <row r="458" spans="2:8" s="82" customFormat="1">
      <c r="B458" s="297" t="s">
        <v>15</v>
      </c>
      <c r="C458" s="2895">
        <v>3827490</v>
      </c>
      <c r="D458" s="928"/>
      <c r="E458" s="247"/>
      <c r="F458" s="625"/>
      <c r="G458" s="931"/>
      <c r="H458" s="99"/>
    </row>
    <row r="459" spans="2:8" s="82" customFormat="1">
      <c r="B459" s="2909" t="s">
        <v>16</v>
      </c>
      <c r="C459" s="2888">
        <v>2060394443</v>
      </c>
      <c r="D459" s="931">
        <f>D461</f>
        <v>-1992150</v>
      </c>
      <c r="E459" s="142"/>
      <c r="F459" s="623"/>
      <c r="G459" s="928"/>
      <c r="H459" s="99"/>
    </row>
    <row r="460" spans="2:8" s="82" customFormat="1" ht="15" customHeight="1">
      <c r="B460" s="304" t="s">
        <v>17</v>
      </c>
      <c r="C460" s="2888">
        <v>6903959</v>
      </c>
      <c r="D460" s="928"/>
      <c r="E460" s="245"/>
      <c r="F460" s="625"/>
      <c r="G460" s="931"/>
      <c r="H460" s="99"/>
    </row>
    <row r="461" spans="2:8" s="82" customFormat="1" ht="15" customHeight="1">
      <c r="B461" s="304" t="s">
        <v>93</v>
      </c>
      <c r="C461" s="2888">
        <v>2053490484</v>
      </c>
      <c r="D461" s="931">
        <v>-1992150</v>
      </c>
      <c r="E461" s="247"/>
      <c r="F461" s="625"/>
      <c r="G461" s="931"/>
      <c r="H461" s="99"/>
    </row>
    <row r="462" spans="2:8" s="82" customFormat="1" ht="15" customHeight="1">
      <c r="B462" s="2915" t="s">
        <v>49</v>
      </c>
      <c r="C462" s="2888">
        <v>17442</v>
      </c>
      <c r="D462" s="928"/>
      <c r="E462" s="2853"/>
      <c r="F462" s="625"/>
      <c r="G462" s="931"/>
      <c r="H462" s="99"/>
    </row>
    <row r="463" spans="2:8" s="82" customFormat="1" ht="15" customHeight="1">
      <c r="B463" s="2916" t="s">
        <v>38</v>
      </c>
      <c r="C463" s="2888">
        <v>17442</v>
      </c>
      <c r="D463" s="928"/>
      <c r="E463" s="2854"/>
      <c r="F463" s="625"/>
      <c r="G463" s="931"/>
      <c r="H463" s="99"/>
    </row>
    <row r="464" spans="2:8" s="82" customFormat="1" ht="15" customHeight="1">
      <c r="B464" s="2909" t="s">
        <v>19</v>
      </c>
      <c r="C464" s="2888">
        <v>644585</v>
      </c>
      <c r="D464" s="928"/>
      <c r="E464" s="2853"/>
      <c r="F464" s="625"/>
      <c r="G464" s="931"/>
      <c r="H464" s="99"/>
    </row>
    <row r="465" spans="2:8" s="82" customFormat="1" ht="15" customHeight="1">
      <c r="B465" s="2917" t="s">
        <v>51</v>
      </c>
      <c r="C465" s="2888">
        <v>644585</v>
      </c>
      <c r="D465" s="655"/>
      <c r="E465" s="2849"/>
      <c r="F465" s="625"/>
      <c r="G465" s="931"/>
      <c r="H465" s="99"/>
    </row>
    <row r="466" spans="2:8" s="82" customFormat="1" ht="15" customHeight="1">
      <c r="B466" s="2844" t="s">
        <v>52</v>
      </c>
      <c r="C466" s="2888">
        <v>490175</v>
      </c>
      <c r="D466" s="931"/>
      <c r="E466" s="2850"/>
      <c r="F466" s="625"/>
      <c r="G466" s="931"/>
      <c r="H466" s="99"/>
    </row>
    <row r="467" spans="2:8" s="82" customFormat="1" ht="15" customHeight="1">
      <c r="B467" s="2844" t="s">
        <v>191</v>
      </c>
      <c r="C467" s="2888">
        <v>154410</v>
      </c>
      <c r="D467" s="931"/>
      <c r="E467" s="2850"/>
      <c r="F467" s="625"/>
      <c r="G467" s="931"/>
      <c r="H467" s="99"/>
    </row>
    <row r="468" spans="2:8" s="82" customFormat="1" ht="17.25" customHeight="1">
      <c r="B468" s="1761" t="s">
        <v>3</v>
      </c>
      <c r="C468" s="2895">
        <v>810479</v>
      </c>
      <c r="D468" s="931"/>
      <c r="E468" s="2849"/>
      <c r="F468" s="625"/>
      <c r="G468" s="931"/>
      <c r="H468" s="99"/>
    </row>
    <row r="469" spans="2:8" s="82" customFormat="1">
      <c r="B469" s="2918" t="s">
        <v>20</v>
      </c>
      <c r="C469" s="2888">
        <v>810479</v>
      </c>
      <c r="D469" s="931"/>
      <c r="E469" s="2850"/>
      <c r="F469" s="625"/>
      <c r="G469" s="928"/>
      <c r="H469" s="99"/>
    </row>
    <row r="470" spans="2:8" s="82" customFormat="1">
      <c r="B470" s="2919" t="s">
        <v>21</v>
      </c>
      <c r="C470" s="2881">
        <v>129261590</v>
      </c>
      <c r="D470" s="928">
        <v>1992150</v>
      </c>
      <c r="E470" s="2849"/>
      <c r="F470" s="625"/>
      <c r="G470" s="928"/>
      <c r="H470" s="99"/>
    </row>
    <row r="471" spans="2:8" s="82" customFormat="1" ht="15" customHeight="1">
      <c r="B471" s="2920" t="s">
        <v>23</v>
      </c>
      <c r="C471" s="2895">
        <v>-129261590</v>
      </c>
      <c r="D471" s="2914">
        <f>D472</f>
        <v>-1992150</v>
      </c>
      <c r="E471" s="2850"/>
      <c r="F471" s="2878"/>
      <c r="G471" s="928"/>
      <c r="H471" s="99"/>
    </row>
    <row r="472" spans="2:8" s="82" customFormat="1" ht="15.75" customHeight="1">
      <c r="B472" s="2909" t="s">
        <v>24</v>
      </c>
      <c r="C472" s="2895">
        <v>-129261590</v>
      </c>
      <c r="D472" s="2914">
        <f>D473</f>
        <v>-1992150</v>
      </c>
      <c r="E472" s="2851"/>
      <c r="F472" s="2878"/>
      <c r="G472" s="928"/>
      <c r="H472" s="99"/>
    </row>
    <row r="473" spans="2:8" s="82" customFormat="1" ht="27" customHeight="1" thickBot="1">
      <c r="B473" s="2921" t="s">
        <v>928</v>
      </c>
      <c r="C473" s="2895">
        <v>-129261590</v>
      </c>
      <c r="D473" s="2914">
        <v>-1992150</v>
      </c>
      <c r="E473" s="2850"/>
      <c r="F473" s="625"/>
      <c r="G473" s="928"/>
      <c r="H473" s="99"/>
    </row>
    <row r="474" spans="2:8" s="82" customFormat="1" ht="133.19999999999999" customHeight="1" thickBot="1">
      <c r="B474" s="3826" t="s">
        <v>1031</v>
      </c>
      <c r="C474" s="3827"/>
      <c r="D474" s="3827"/>
      <c r="E474" s="3827"/>
      <c r="F474" s="3827"/>
      <c r="G474" s="3828"/>
      <c r="H474" s="99"/>
    </row>
  </sheetData>
  <mergeCells count="13">
    <mergeCell ref="B439:G439"/>
    <mergeCell ref="B474:G474"/>
    <mergeCell ref="B169:G169"/>
    <mergeCell ref="B269:G269"/>
    <mergeCell ref="B404:D404"/>
    <mergeCell ref="B313:D313"/>
    <mergeCell ref="B43:G43"/>
    <mergeCell ref="B134:G134"/>
    <mergeCell ref="H1:H2"/>
    <mergeCell ref="C1:C2"/>
    <mergeCell ref="D1:D2"/>
    <mergeCell ref="F1:F2"/>
    <mergeCell ref="G1:G2"/>
  </mergeCells>
  <pageMargins left="0.35433070866141736" right="0.15748031496062992" top="0.51181102362204722" bottom="0.45" header="0.19685039370078741" footer="0"/>
  <pageSetup paperSize="9" scale="75" orientation="landscape" r:id="rId1"/>
  <headerFooter alignWithMargins="0">
    <oddFooter>&amp;L&amp;F&amp;C&amp;P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974"/>
  <sheetViews>
    <sheetView zoomScale="70" zoomScaleNormal="70" workbookViewId="0">
      <selection activeCell="B305" sqref="B305"/>
    </sheetView>
  </sheetViews>
  <sheetFormatPr defaultColWidth="9.109375" defaultRowHeight="13.2"/>
  <cols>
    <col min="1" max="1" width="6.88671875" style="50" customWidth="1"/>
    <col min="2" max="2" width="52.33203125" style="18" customWidth="1"/>
    <col min="3" max="4" width="13.109375" style="19" customWidth="1"/>
    <col min="5" max="5" width="51.44140625" style="7" customWidth="1"/>
    <col min="6" max="6" width="13.5546875" style="7" customWidth="1"/>
    <col min="7" max="7" width="13.44140625" style="7" customWidth="1"/>
    <col min="8" max="8" width="19.88671875" style="273" customWidth="1"/>
    <col min="9" max="16384" width="9.109375" style="48"/>
  </cols>
  <sheetData>
    <row r="1" spans="1:8" ht="13.2" customHeight="1">
      <c r="A1" s="307"/>
      <c r="B1" s="69"/>
      <c r="C1" s="3696" t="s">
        <v>91</v>
      </c>
      <c r="D1" s="3696" t="s">
        <v>30</v>
      </c>
      <c r="E1" s="69"/>
      <c r="F1" s="3696" t="s">
        <v>91</v>
      </c>
      <c r="G1" s="3696" t="s">
        <v>30</v>
      </c>
      <c r="H1" s="3704" t="s">
        <v>42</v>
      </c>
    </row>
    <row r="2" spans="1:8" ht="13.8" thickBot="1">
      <c r="A2" s="307"/>
      <c r="B2" s="70"/>
      <c r="C2" s="3697"/>
      <c r="D2" s="3697"/>
      <c r="E2" s="70"/>
      <c r="F2" s="3697"/>
      <c r="G2" s="3697"/>
      <c r="H2" s="3705"/>
    </row>
    <row r="3" spans="1:8" ht="13.8">
      <c r="A3" s="308"/>
      <c r="B3" s="67"/>
      <c r="C3" s="67"/>
      <c r="D3" s="67"/>
      <c r="E3" s="68"/>
      <c r="F3" s="68"/>
      <c r="G3" s="68"/>
    </row>
    <row r="4" spans="1:8" ht="13.8">
      <c r="A4" s="308"/>
      <c r="B4" s="168" t="s">
        <v>58</v>
      </c>
      <c r="C4" s="68"/>
      <c r="D4" s="68"/>
      <c r="E4" s="68"/>
      <c r="F4" s="68"/>
      <c r="G4" s="68"/>
    </row>
    <row r="5" spans="1:8" s="6" customFormat="1">
      <c r="A5" s="75"/>
      <c r="B5" s="21" t="s">
        <v>45</v>
      </c>
      <c r="C5" s="19"/>
      <c r="D5" s="37"/>
      <c r="E5" s="72" t="s">
        <v>46</v>
      </c>
      <c r="F5" s="8"/>
      <c r="G5" s="8"/>
      <c r="H5" s="306"/>
    </row>
    <row r="6" spans="1:8" s="6" customFormat="1">
      <c r="A6" s="99"/>
      <c r="B6" s="5" t="s">
        <v>48</v>
      </c>
      <c r="C6" s="112"/>
      <c r="D6" s="115"/>
      <c r="E6" s="5" t="s">
        <v>48</v>
      </c>
      <c r="F6" s="112"/>
      <c r="G6" s="115"/>
      <c r="H6" s="315"/>
    </row>
    <row r="7" spans="1:8" s="6" customFormat="1">
      <c r="A7" s="99"/>
      <c r="B7" s="271" t="s">
        <v>99</v>
      </c>
      <c r="C7" s="2065">
        <v>-138444259</v>
      </c>
      <c r="D7" s="115">
        <f>D760+D341</f>
        <v>-2234621</v>
      </c>
      <c r="E7" s="271" t="s">
        <v>99</v>
      </c>
      <c r="F7" s="2065">
        <v>-138444259</v>
      </c>
      <c r="G7" s="115">
        <f>D760+D341</f>
        <v>-2234621</v>
      </c>
      <c r="H7" s="315"/>
    </row>
    <row r="8" spans="1:8" s="6" customFormat="1">
      <c r="A8" s="99"/>
      <c r="B8" s="271" t="s">
        <v>100</v>
      </c>
      <c r="C8" s="2065">
        <v>406158063</v>
      </c>
      <c r="D8" s="115">
        <f>D801+D363</f>
        <v>-4280358</v>
      </c>
      <c r="E8" s="271" t="s">
        <v>100</v>
      </c>
      <c r="F8" s="2065">
        <v>406158063</v>
      </c>
      <c r="G8" s="115">
        <f>D801+D363</f>
        <v>-4280358</v>
      </c>
      <c r="H8" s="315"/>
    </row>
    <row r="9" spans="1:8" s="6" customFormat="1">
      <c r="A9" s="99"/>
      <c r="B9" s="271" t="s">
        <v>261</v>
      </c>
      <c r="C9" s="2065">
        <v>-239013812</v>
      </c>
      <c r="D9" s="115">
        <f>D823+D385</f>
        <v>-5490997</v>
      </c>
      <c r="E9" s="271" t="s">
        <v>261</v>
      </c>
      <c r="F9" s="2065">
        <v>-239013812</v>
      </c>
      <c r="G9" s="115">
        <f>D823+D385</f>
        <v>-5490997</v>
      </c>
      <c r="H9" s="315"/>
    </row>
    <row r="10" spans="1:8" s="6" customFormat="1">
      <c r="A10" s="99"/>
      <c r="B10" s="22" t="s">
        <v>41</v>
      </c>
      <c r="C10" s="2067"/>
      <c r="D10" s="115"/>
      <c r="E10" s="22" t="s">
        <v>41</v>
      </c>
      <c r="F10" s="2067"/>
      <c r="G10" s="115"/>
      <c r="H10" s="315"/>
    </row>
    <row r="11" spans="1:8" s="6" customFormat="1">
      <c r="A11" s="99"/>
      <c r="B11" s="271" t="s">
        <v>99</v>
      </c>
      <c r="C11" s="2068">
        <v>35571795</v>
      </c>
      <c r="D11" s="115">
        <f>D509</f>
        <v>-2680</v>
      </c>
      <c r="E11" s="271" t="s">
        <v>99</v>
      </c>
      <c r="F11" s="2068">
        <v>35571795</v>
      </c>
      <c r="G11" s="115">
        <f>D509</f>
        <v>-2680</v>
      </c>
      <c r="H11" s="315"/>
    </row>
    <row r="12" spans="1:8" s="6" customFormat="1">
      <c r="A12" s="99"/>
      <c r="B12" s="271" t="s">
        <v>100</v>
      </c>
      <c r="C12" s="2068">
        <v>35571795</v>
      </c>
      <c r="D12" s="115">
        <f>D551+D602</f>
        <v>-128506</v>
      </c>
      <c r="E12" s="271" t="s">
        <v>100</v>
      </c>
      <c r="F12" s="2068">
        <v>35571795</v>
      </c>
      <c r="G12" s="115">
        <f>D551+D602</f>
        <v>-128506</v>
      </c>
      <c r="H12" s="315"/>
    </row>
    <row r="13" spans="1:8" s="6" customFormat="1">
      <c r="A13" s="99"/>
      <c r="B13" s="271" t="s">
        <v>261</v>
      </c>
      <c r="C13" s="2068">
        <v>35571795</v>
      </c>
      <c r="D13" s="115">
        <f>D573+D624</f>
        <v>-128506</v>
      </c>
      <c r="E13" s="271" t="s">
        <v>261</v>
      </c>
      <c r="F13" s="2068">
        <v>35571795</v>
      </c>
      <c r="G13" s="115">
        <f>D573+D624</f>
        <v>-128506</v>
      </c>
      <c r="H13" s="315"/>
    </row>
    <row r="14" spans="1:8" s="6" customFormat="1" ht="39.6">
      <c r="A14" s="99"/>
      <c r="B14" s="22" t="s">
        <v>102</v>
      </c>
      <c r="C14" s="2067"/>
      <c r="D14" s="115"/>
      <c r="E14" s="22" t="s">
        <v>102</v>
      </c>
      <c r="F14" s="2067"/>
      <c r="G14" s="115"/>
      <c r="H14" s="315"/>
    </row>
    <row r="15" spans="1:8" s="6" customFormat="1">
      <c r="A15" s="99"/>
      <c r="B15" s="271" t="s">
        <v>99</v>
      </c>
      <c r="C15" s="2068">
        <v>213114917</v>
      </c>
      <c r="D15" s="115">
        <f>D652</f>
        <v>-28925</v>
      </c>
      <c r="E15" s="271" t="s">
        <v>99</v>
      </c>
      <c r="F15" s="2068">
        <v>213114917</v>
      </c>
      <c r="G15" s="115">
        <f>D652</f>
        <v>-28925</v>
      </c>
      <c r="H15" s="315"/>
    </row>
    <row r="16" spans="1:8" s="6" customFormat="1">
      <c r="A16" s="99"/>
      <c r="B16" s="271" t="s">
        <v>100</v>
      </c>
      <c r="C16" s="2068">
        <v>504313802</v>
      </c>
      <c r="D16" s="115"/>
      <c r="E16" s="271" t="s">
        <v>100</v>
      </c>
      <c r="F16" s="2068">
        <v>504313802</v>
      </c>
      <c r="G16" s="115"/>
      <c r="H16" s="315"/>
    </row>
    <row r="17" spans="1:8" s="6" customFormat="1">
      <c r="A17" s="99"/>
      <c r="B17" s="271" t="s">
        <v>261</v>
      </c>
      <c r="C17" s="2068">
        <v>976244767</v>
      </c>
      <c r="D17" s="115"/>
      <c r="E17" s="271" t="s">
        <v>261</v>
      </c>
      <c r="F17" s="2068">
        <v>976244767</v>
      </c>
      <c r="G17" s="115"/>
      <c r="H17" s="315"/>
    </row>
    <row r="18" spans="1:8" s="65" customFormat="1">
      <c r="A18" s="9"/>
      <c r="B18" s="284" t="s">
        <v>1005</v>
      </c>
      <c r="C18" s="76"/>
      <c r="D18" s="76"/>
      <c r="E18" s="284" t="s">
        <v>1005</v>
      </c>
      <c r="F18" s="76"/>
      <c r="G18" s="1996"/>
      <c r="H18" s="395"/>
    </row>
    <row r="19" spans="1:8" s="65" customFormat="1">
      <c r="A19" s="9"/>
      <c r="B19" s="271" t="s">
        <v>99</v>
      </c>
      <c r="C19" s="2068"/>
      <c r="D19" s="76">
        <f>D28+D119+D213+D728+G760</f>
        <v>125576</v>
      </c>
      <c r="E19" s="271" t="s">
        <v>99</v>
      </c>
      <c r="F19" s="2068"/>
      <c r="G19" s="76">
        <f>D28+D119+D213+D705+G760</f>
        <v>125576</v>
      </c>
      <c r="H19" s="395"/>
    </row>
    <row r="20" spans="1:8" s="65" customFormat="1">
      <c r="A20" s="9"/>
      <c r="B20" s="271" t="s">
        <v>100</v>
      </c>
      <c r="C20" s="2068"/>
      <c r="D20" s="76">
        <f>D70+D164+D256+G802</f>
        <v>90000</v>
      </c>
      <c r="E20" s="271" t="s">
        <v>100</v>
      </c>
      <c r="F20" s="2068"/>
      <c r="G20" s="76">
        <f>D70+D164+D256+G802</f>
        <v>90000</v>
      </c>
      <c r="H20" s="395"/>
    </row>
    <row r="21" spans="1:8" s="65" customFormat="1">
      <c r="A21" s="9"/>
      <c r="B21" s="271" t="s">
        <v>261</v>
      </c>
      <c r="C21" s="76"/>
      <c r="D21" s="76">
        <f>D92+D186+D278+G824</f>
        <v>90000</v>
      </c>
      <c r="E21" s="271" t="s">
        <v>261</v>
      </c>
      <c r="F21" s="76"/>
      <c r="G21" s="76">
        <f>D92+D186+D278+G824</f>
        <v>90000</v>
      </c>
      <c r="H21" s="395"/>
    </row>
    <row r="22" spans="1:8" s="6" customFormat="1">
      <c r="A22" s="99"/>
      <c r="B22" s="271"/>
      <c r="C22" s="2070"/>
      <c r="D22" s="283"/>
      <c r="E22" s="271"/>
      <c r="F22" s="2070"/>
      <c r="G22" s="283"/>
      <c r="H22" s="314"/>
    </row>
    <row r="24" spans="1:8" s="561" customFormat="1">
      <c r="A24" s="77"/>
      <c r="B24" s="605" t="s">
        <v>231</v>
      </c>
      <c r="H24" s="99"/>
    </row>
    <row r="25" spans="1:8" s="561" customFormat="1" ht="13.8" thickBot="1">
      <c r="A25" s="77"/>
      <c r="H25" s="99"/>
    </row>
    <row r="26" spans="1:8" s="561" customFormat="1" ht="13.8">
      <c r="A26" s="547">
        <f>'18_sb'!A408+1</f>
        <v>137</v>
      </c>
      <c r="B26" s="286" t="s">
        <v>125</v>
      </c>
      <c r="C26" s="90"/>
      <c r="D26" s="96"/>
      <c r="E26" s="286" t="s">
        <v>58</v>
      </c>
      <c r="F26" s="90"/>
      <c r="G26" s="96"/>
      <c r="H26" s="99" t="s">
        <v>33</v>
      </c>
    </row>
    <row r="27" spans="1:8" s="561" customFormat="1">
      <c r="A27" s="77"/>
      <c r="B27" s="628" t="s">
        <v>98</v>
      </c>
      <c r="C27" s="617"/>
      <c r="D27" s="618"/>
      <c r="E27" s="628" t="s">
        <v>22</v>
      </c>
      <c r="F27" s="617"/>
      <c r="G27" s="618"/>
      <c r="H27" s="99"/>
    </row>
    <row r="28" spans="1:8" s="561" customFormat="1" ht="26.4">
      <c r="A28" s="77"/>
      <c r="B28" s="628" t="s">
        <v>232</v>
      </c>
      <c r="C28" s="617">
        <v>101392272</v>
      </c>
      <c r="D28" s="618">
        <v>35380</v>
      </c>
      <c r="E28" s="544" t="s">
        <v>233</v>
      </c>
      <c r="F28" s="621"/>
      <c r="G28" s="622"/>
      <c r="H28" s="99"/>
    </row>
    <row r="29" spans="1:8" s="561" customFormat="1">
      <c r="A29" s="77"/>
      <c r="B29" s="296"/>
      <c r="C29" s="819"/>
      <c r="D29" s="820"/>
      <c r="E29" s="296" t="s">
        <v>4</v>
      </c>
      <c r="F29" s="819">
        <v>750161</v>
      </c>
      <c r="G29" s="820">
        <v>35380</v>
      </c>
      <c r="H29" s="99"/>
    </row>
    <row r="30" spans="1:8" s="561" customFormat="1">
      <c r="A30" s="77"/>
      <c r="B30" s="297"/>
      <c r="C30" s="821"/>
      <c r="D30" s="822"/>
      <c r="E30" s="297" t="s">
        <v>10</v>
      </c>
      <c r="F30" s="823">
        <v>750161</v>
      </c>
      <c r="G30" s="824">
        <v>35380</v>
      </c>
      <c r="H30" s="99"/>
    </row>
    <row r="31" spans="1:8" s="561" customFormat="1" ht="26.4">
      <c r="A31" s="77"/>
      <c r="B31" s="299"/>
      <c r="C31" s="823"/>
      <c r="D31" s="824"/>
      <c r="E31" s="299" t="s">
        <v>11</v>
      </c>
      <c r="F31" s="823">
        <v>750161</v>
      </c>
      <c r="G31" s="824">
        <v>35380</v>
      </c>
      <c r="H31" s="99"/>
    </row>
    <row r="32" spans="1:8" s="561" customFormat="1">
      <c r="A32" s="77"/>
      <c r="B32" s="296"/>
      <c r="C32" s="821"/>
      <c r="D32" s="822"/>
      <c r="E32" s="296" t="s">
        <v>1</v>
      </c>
      <c r="F32" s="821">
        <v>750161</v>
      </c>
      <c r="G32" s="822">
        <v>35380</v>
      </c>
      <c r="H32" s="99"/>
    </row>
    <row r="33" spans="1:8" s="561" customFormat="1">
      <c r="A33" s="77"/>
      <c r="B33" s="297"/>
      <c r="C33" s="821"/>
      <c r="D33" s="822"/>
      <c r="E33" s="297" t="s">
        <v>2</v>
      </c>
      <c r="F33" s="823">
        <v>742477</v>
      </c>
      <c r="G33" s="824">
        <v>33250</v>
      </c>
      <c r="H33" s="99"/>
    </row>
    <row r="34" spans="1:8" s="561" customFormat="1">
      <c r="A34" s="77"/>
      <c r="B34" s="298"/>
      <c r="C34" s="821"/>
      <c r="D34" s="822"/>
      <c r="E34" s="298" t="s">
        <v>12</v>
      </c>
      <c r="F34" s="823">
        <v>742477</v>
      </c>
      <c r="G34" s="824">
        <v>33250</v>
      </c>
      <c r="H34" s="99"/>
    </row>
    <row r="35" spans="1:8" s="561" customFormat="1">
      <c r="A35" s="77"/>
      <c r="B35" s="299"/>
      <c r="C35" s="823"/>
      <c r="D35" s="824"/>
      <c r="E35" s="299" t="s">
        <v>13</v>
      </c>
      <c r="F35" s="823">
        <v>525102</v>
      </c>
      <c r="G35" s="824">
        <v>32396</v>
      </c>
      <c r="H35" s="99"/>
    </row>
    <row r="36" spans="1:8" s="561" customFormat="1">
      <c r="A36" s="77"/>
      <c r="B36" s="825"/>
      <c r="C36" s="823"/>
      <c r="D36" s="824"/>
      <c r="E36" s="825" t="s">
        <v>35</v>
      </c>
      <c r="F36" s="823">
        <v>416133</v>
      </c>
      <c r="G36" s="824">
        <v>15792</v>
      </c>
      <c r="H36" s="99"/>
    </row>
    <row r="37" spans="1:8" s="561" customFormat="1">
      <c r="A37" s="77"/>
      <c r="B37" s="299"/>
      <c r="C37" s="823"/>
      <c r="D37" s="824"/>
      <c r="E37" s="299" t="s">
        <v>15</v>
      </c>
      <c r="F37" s="823">
        <v>217375</v>
      </c>
      <c r="G37" s="824">
        <v>854</v>
      </c>
      <c r="H37" s="99"/>
    </row>
    <row r="38" spans="1:8" s="561" customFormat="1">
      <c r="A38" s="77"/>
      <c r="B38" s="297"/>
      <c r="C38" s="821"/>
      <c r="D38" s="822"/>
      <c r="E38" s="297" t="s">
        <v>3</v>
      </c>
      <c r="F38" s="823">
        <v>7684</v>
      </c>
      <c r="G38" s="824">
        <v>2130</v>
      </c>
      <c r="H38" s="99"/>
    </row>
    <row r="39" spans="1:8" s="561" customFormat="1" ht="13.8" thickBot="1">
      <c r="A39" s="77"/>
      <c r="B39" s="298"/>
      <c r="C39" s="823"/>
      <c r="D39" s="824"/>
      <c r="E39" s="298" t="s">
        <v>20</v>
      </c>
      <c r="F39" s="823">
        <v>7684</v>
      </c>
      <c r="G39" s="824">
        <v>2130</v>
      </c>
      <c r="H39" s="99"/>
    </row>
    <row r="40" spans="1:8" s="561" customFormat="1" ht="57" customHeight="1" thickBot="1">
      <c r="A40" s="77"/>
      <c r="B40" s="3776" t="s">
        <v>371</v>
      </c>
      <c r="C40" s="3777"/>
      <c r="D40" s="3777"/>
      <c r="E40" s="3777"/>
      <c r="F40" s="3777"/>
      <c r="G40" s="3778"/>
      <c r="H40" s="99"/>
    </row>
    <row r="41" spans="1:8" s="561" customFormat="1">
      <c r="A41" s="77"/>
      <c r="H41" s="99"/>
    </row>
    <row r="42" spans="1:8" s="561" customFormat="1">
      <c r="A42" s="77"/>
      <c r="B42" s="605" t="s">
        <v>188</v>
      </c>
      <c r="H42" s="99"/>
    </row>
    <row r="43" spans="1:8" s="561" customFormat="1" ht="13.8" thickBot="1">
      <c r="A43" s="77"/>
      <c r="H43" s="99"/>
    </row>
    <row r="44" spans="1:8" s="561" customFormat="1" ht="13.8">
      <c r="A44" s="75">
        <f>A26</f>
        <v>137</v>
      </c>
      <c r="B44" s="286" t="s">
        <v>125</v>
      </c>
      <c r="C44" s="90"/>
      <c r="D44" s="96"/>
      <c r="E44" s="286" t="s">
        <v>58</v>
      </c>
      <c r="F44" s="90"/>
      <c r="G44" s="96"/>
      <c r="H44" s="99" t="s">
        <v>33</v>
      </c>
    </row>
    <row r="45" spans="1:8" s="561" customFormat="1">
      <c r="A45" s="77"/>
      <c r="B45" s="628" t="s">
        <v>98</v>
      </c>
      <c r="C45" s="617"/>
      <c r="D45" s="618"/>
      <c r="E45" s="628" t="s">
        <v>82</v>
      </c>
      <c r="F45" s="617"/>
      <c r="G45" s="618"/>
      <c r="H45" s="99"/>
    </row>
    <row r="46" spans="1:8" s="561" customFormat="1">
      <c r="A46" s="77"/>
      <c r="B46" s="628"/>
      <c r="C46" s="826"/>
      <c r="D46" s="827"/>
      <c r="E46" s="629" t="s">
        <v>234</v>
      </c>
      <c r="F46" s="826"/>
      <c r="G46" s="827"/>
      <c r="H46" s="99"/>
    </row>
    <row r="47" spans="1:8" s="561" customFormat="1">
      <c r="A47" s="77"/>
      <c r="B47" s="541" t="s">
        <v>87</v>
      </c>
      <c r="C47" s="826"/>
      <c r="D47" s="827"/>
      <c r="E47" s="541" t="s">
        <v>87</v>
      </c>
      <c r="F47" s="826"/>
      <c r="G47" s="827"/>
      <c r="H47" s="99"/>
    </row>
    <row r="48" spans="1:8" s="561" customFormat="1" ht="26.4">
      <c r="A48" s="77"/>
      <c r="B48" s="828" t="s">
        <v>232</v>
      </c>
      <c r="C48" s="829">
        <v>101392272</v>
      </c>
      <c r="D48" s="830">
        <v>35380</v>
      </c>
      <c r="E48" s="296" t="s">
        <v>4</v>
      </c>
      <c r="F48" s="819">
        <v>158734122</v>
      </c>
      <c r="G48" s="820">
        <v>35380</v>
      </c>
      <c r="H48" s="99"/>
    </row>
    <row r="49" spans="1:8" s="561" customFormat="1" ht="26.4">
      <c r="A49" s="77"/>
      <c r="B49" s="297"/>
      <c r="C49" s="823"/>
      <c r="D49" s="824"/>
      <c r="E49" s="297" t="s">
        <v>5</v>
      </c>
      <c r="F49" s="823">
        <v>16754974</v>
      </c>
      <c r="G49" s="824"/>
      <c r="H49" s="99"/>
    </row>
    <row r="50" spans="1:8" s="561" customFormat="1">
      <c r="A50" s="77"/>
      <c r="B50" s="297"/>
      <c r="C50" s="821"/>
      <c r="D50" s="822"/>
      <c r="E50" s="297" t="s">
        <v>10</v>
      </c>
      <c r="F50" s="823">
        <v>141979148</v>
      </c>
      <c r="G50" s="824">
        <v>35380</v>
      </c>
      <c r="H50" s="99"/>
    </row>
    <row r="51" spans="1:8" s="561" customFormat="1" ht="26.4">
      <c r="A51" s="77"/>
      <c r="B51" s="299"/>
      <c r="C51" s="823"/>
      <c r="D51" s="824"/>
      <c r="E51" s="299" t="s">
        <v>11</v>
      </c>
      <c r="F51" s="823">
        <v>141979148</v>
      </c>
      <c r="G51" s="824">
        <v>35380</v>
      </c>
      <c r="H51" s="99"/>
    </row>
    <row r="52" spans="1:8" s="561" customFormat="1">
      <c r="A52" s="77"/>
      <c r="B52" s="296"/>
      <c r="C52" s="821"/>
      <c r="D52" s="822"/>
      <c r="E52" s="296" t="s">
        <v>1</v>
      </c>
      <c r="F52" s="821">
        <v>158664147</v>
      </c>
      <c r="G52" s="822">
        <v>35380</v>
      </c>
      <c r="H52" s="99"/>
    </row>
    <row r="53" spans="1:8" s="561" customFormat="1">
      <c r="A53" s="77"/>
      <c r="B53" s="297"/>
      <c r="C53" s="821"/>
      <c r="D53" s="822"/>
      <c r="E53" s="297" t="s">
        <v>2</v>
      </c>
      <c r="F53" s="823">
        <v>156346840</v>
      </c>
      <c r="G53" s="824">
        <v>33250</v>
      </c>
      <c r="H53" s="99"/>
    </row>
    <row r="54" spans="1:8" s="561" customFormat="1">
      <c r="A54" s="77"/>
      <c r="B54" s="298"/>
      <c r="C54" s="821"/>
      <c r="D54" s="822"/>
      <c r="E54" s="298" t="s">
        <v>12</v>
      </c>
      <c r="F54" s="823">
        <v>134077334</v>
      </c>
      <c r="G54" s="824">
        <v>33250</v>
      </c>
      <c r="H54" s="99"/>
    </row>
    <row r="55" spans="1:8" s="561" customFormat="1">
      <c r="A55" s="77"/>
      <c r="B55" s="299"/>
      <c r="C55" s="823"/>
      <c r="D55" s="824"/>
      <c r="E55" s="299" t="s">
        <v>13</v>
      </c>
      <c r="F55" s="823">
        <v>88397285</v>
      </c>
      <c r="G55" s="824">
        <v>32396</v>
      </c>
      <c r="H55" s="99"/>
    </row>
    <row r="56" spans="1:8" s="561" customFormat="1">
      <c r="A56" s="77"/>
      <c r="B56" s="825"/>
      <c r="C56" s="823"/>
      <c r="D56" s="824"/>
      <c r="E56" s="825" t="s">
        <v>35</v>
      </c>
      <c r="F56" s="823">
        <v>68753200</v>
      </c>
      <c r="G56" s="824">
        <v>15792</v>
      </c>
      <c r="H56" s="99"/>
    </row>
    <row r="57" spans="1:8" s="561" customFormat="1">
      <c r="A57" s="77"/>
      <c r="B57" s="299"/>
      <c r="C57" s="823"/>
      <c r="D57" s="824"/>
      <c r="E57" s="299" t="s">
        <v>15</v>
      </c>
      <c r="F57" s="823">
        <v>45680049</v>
      </c>
      <c r="G57" s="824">
        <v>854</v>
      </c>
      <c r="H57" s="99"/>
    </row>
    <row r="58" spans="1:8" s="561" customFormat="1">
      <c r="A58" s="77"/>
      <c r="B58" s="299"/>
      <c r="C58" s="821"/>
      <c r="D58" s="822"/>
      <c r="E58" s="299" t="s">
        <v>16</v>
      </c>
      <c r="F58" s="823">
        <v>21854801</v>
      </c>
      <c r="G58" s="824"/>
      <c r="H58" s="99"/>
    </row>
    <row r="59" spans="1:8" s="561" customFormat="1">
      <c r="A59" s="77"/>
      <c r="B59" s="825"/>
      <c r="C59" s="823"/>
      <c r="D59" s="824"/>
      <c r="E59" s="825" t="s">
        <v>17</v>
      </c>
      <c r="F59" s="823">
        <v>394262</v>
      </c>
      <c r="G59" s="824"/>
      <c r="H59" s="99"/>
    </row>
    <row r="60" spans="1:8" s="561" customFormat="1">
      <c r="A60" s="77"/>
      <c r="B60" s="825"/>
      <c r="C60" s="823"/>
      <c r="D60" s="824"/>
      <c r="E60" s="825" t="s">
        <v>93</v>
      </c>
      <c r="F60" s="823">
        <v>21460539</v>
      </c>
      <c r="G60" s="824"/>
      <c r="H60" s="99"/>
    </row>
    <row r="61" spans="1:8" s="561" customFormat="1" ht="26.4">
      <c r="A61" s="77"/>
      <c r="B61" s="300"/>
      <c r="C61" s="821"/>
      <c r="D61" s="822"/>
      <c r="E61" s="300" t="s">
        <v>115</v>
      </c>
      <c r="F61" s="823">
        <v>414705</v>
      </c>
      <c r="G61" s="824"/>
      <c r="H61" s="99"/>
    </row>
    <row r="62" spans="1:8" s="561" customFormat="1">
      <c r="A62" s="77"/>
      <c r="B62" s="301"/>
      <c r="C62" s="823"/>
      <c r="D62" s="824"/>
      <c r="E62" s="301" t="s">
        <v>18</v>
      </c>
      <c r="F62" s="823">
        <v>414705</v>
      </c>
      <c r="G62" s="824"/>
      <c r="H62" s="99"/>
    </row>
    <row r="63" spans="1:8" s="561" customFormat="1">
      <c r="A63" s="77"/>
      <c r="B63" s="297"/>
      <c r="C63" s="821"/>
      <c r="D63" s="822"/>
      <c r="E63" s="297" t="s">
        <v>3</v>
      </c>
      <c r="F63" s="823">
        <v>2317307</v>
      </c>
      <c r="G63" s="824">
        <v>2130</v>
      </c>
      <c r="H63" s="99"/>
    </row>
    <row r="64" spans="1:8" s="561" customFormat="1">
      <c r="A64" s="77"/>
      <c r="B64" s="298"/>
      <c r="C64" s="823"/>
      <c r="D64" s="824"/>
      <c r="E64" s="298" t="s">
        <v>20</v>
      </c>
      <c r="F64" s="823">
        <v>2317307</v>
      </c>
      <c r="G64" s="824">
        <v>2130</v>
      </c>
      <c r="H64" s="99"/>
    </row>
    <row r="65" spans="1:8" s="561" customFormat="1">
      <c r="A65" s="77"/>
      <c r="B65" s="303"/>
      <c r="C65" s="831"/>
      <c r="D65" s="832"/>
      <c r="E65" s="303" t="s">
        <v>21</v>
      </c>
      <c r="F65" s="823">
        <v>69975</v>
      </c>
      <c r="G65" s="1280"/>
      <c r="H65" s="99"/>
    </row>
    <row r="66" spans="1:8" s="561" customFormat="1">
      <c r="A66" s="77"/>
      <c r="B66" s="303"/>
      <c r="C66" s="821"/>
      <c r="D66" s="822"/>
      <c r="E66" s="303" t="s">
        <v>23</v>
      </c>
      <c r="F66" s="823">
        <v>-69975</v>
      </c>
      <c r="G66" s="824"/>
      <c r="H66" s="99"/>
    </row>
    <row r="67" spans="1:8" s="561" customFormat="1">
      <c r="A67" s="77"/>
      <c r="B67" s="304"/>
      <c r="C67" s="823"/>
      <c r="D67" s="824"/>
      <c r="E67" s="304" t="s">
        <v>24</v>
      </c>
      <c r="F67" s="823">
        <v>-69975</v>
      </c>
      <c r="G67" s="824"/>
      <c r="H67" s="99"/>
    </row>
    <row r="68" spans="1:8" s="561" customFormat="1" ht="39.6">
      <c r="A68" s="77"/>
      <c r="B68" s="297"/>
      <c r="C68" s="823"/>
      <c r="D68" s="824"/>
      <c r="E68" s="297" t="s">
        <v>59</v>
      </c>
      <c r="F68" s="823">
        <v>-69975</v>
      </c>
      <c r="G68" s="824"/>
      <c r="H68" s="99"/>
    </row>
    <row r="69" spans="1:8" s="561" customFormat="1">
      <c r="A69" s="77"/>
      <c r="B69" s="541" t="s">
        <v>88</v>
      </c>
      <c r="C69" s="826"/>
      <c r="D69" s="827"/>
      <c r="E69" s="541" t="s">
        <v>88</v>
      </c>
      <c r="F69" s="826"/>
      <c r="G69" s="827"/>
      <c r="H69" s="99"/>
    </row>
    <row r="70" spans="1:8" s="561" customFormat="1" ht="26.4">
      <c r="A70" s="77"/>
      <c r="B70" s="828" t="s">
        <v>232</v>
      </c>
      <c r="C70" s="829">
        <v>101830461</v>
      </c>
      <c r="D70" s="830">
        <v>35380</v>
      </c>
      <c r="E70" s="296" t="s">
        <v>4</v>
      </c>
      <c r="F70" s="819">
        <v>164602574</v>
      </c>
      <c r="G70" s="820">
        <v>35380</v>
      </c>
      <c r="H70" s="99"/>
    </row>
    <row r="71" spans="1:8" s="561" customFormat="1" ht="26.4">
      <c r="A71" s="77"/>
      <c r="B71" s="297"/>
      <c r="C71" s="823"/>
      <c r="D71" s="824"/>
      <c r="E71" s="297" t="s">
        <v>5</v>
      </c>
      <c r="F71" s="823">
        <v>16664418</v>
      </c>
      <c r="G71" s="824"/>
      <c r="H71" s="99"/>
    </row>
    <row r="72" spans="1:8" s="561" customFormat="1">
      <c r="A72" s="77"/>
      <c r="B72" s="297"/>
      <c r="C72" s="821"/>
      <c r="D72" s="822"/>
      <c r="E72" s="297" t="s">
        <v>10</v>
      </c>
      <c r="F72" s="823">
        <v>147938156</v>
      </c>
      <c r="G72" s="824">
        <v>35380</v>
      </c>
      <c r="H72" s="99"/>
    </row>
    <row r="73" spans="1:8" s="561" customFormat="1" ht="26.4">
      <c r="A73" s="77"/>
      <c r="B73" s="299"/>
      <c r="C73" s="823"/>
      <c r="D73" s="824"/>
      <c r="E73" s="299" t="s">
        <v>11</v>
      </c>
      <c r="F73" s="823">
        <v>147938156</v>
      </c>
      <c r="G73" s="824">
        <v>35380</v>
      </c>
      <c r="H73" s="99"/>
    </row>
    <row r="74" spans="1:8" s="561" customFormat="1">
      <c r="A74" s="77"/>
      <c r="B74" s="296"/>
      <c r="C74" s="821"/>
      <c r="D74" s="822"/>
      <c r="E74" s="296" t="s">
        <v>1</v>
      </c>
      <c r="F74" s="821">
        <v>164217377</v>
      </c>
      <c r="G74" s="822">
        <v>35380</v>
      </c>
      <c r="H74" s="99"/>
    </row>
    <row r="75" spans="1:8" s="561" customFormat="1">
      <c r="A75" s="77"/>
      <c r="B75" s="297"/>
      <c r="C75" s="821"/>
      <c r="D75" s="822"/>
      <c r="E75" s="297" t="s">
        <v>2</v>
      </c>
      <c r="F75" s="823">
        <v>162324766</v>
      </c>
      <c r="G75" s="824">
        <v>33250</v>
      </c>
      <c r="H75" s="99"/>
    </row>
    <row r="76" spans="1:8" s="561" customFormat="1">
      <c r="A76" s="77"/>
      <c r="B76" s="298"/>
      <c r="C76" s="821"/>
      <c r="D76" s="822"/>
      <c r="E76" s="298" t="s">
        <v>12</v>
      </c>
      <c r="F76" s="823">
        <v>136872300</v>
      </c>
      <c r="G76" s="824">
        <v>33250</v>
      </c>
      <c r="H76" s="99"/>
    </row>
    <row r="77" spans="1:8" s="561" customFormat="1">
      <c r="A77" s="77"/>
      <c r="B77" s="299"/>
      <c r="C77" s="823"/>
      <c r="D77" s="824"/>
      <c r="E77" s="299" t="s">
        <v>13</v>
      </c>
      <c r="F77" s="823">
        <v>89286030</v>
      </c>
      <c r="G77" s="824">
        <v>32396</v>
      </c>
      <c r="H77" s="99"/>
    </row>
    <row r="78" spans="1:8" s="561" customFormat="1">
      <c r="A78" s="77"/>
      <c r="B78" s="825"/>
      <c r="C78" s="823"/>
      <c r="D78" s="824"/>
      <c r="E78" s="825" t="s">
        <v>35</v>
      </c>
      <c r="F78" s="823">
        <v>69638900</v>
      </c>
      <c r="G78" s="824">
        <v>15792</v>
      </c>
      <c r="H78" s="99"/>
    </row>
    <row r="79" spans="1:8" s="561" customFormat="1">
      <c r="A79" s="77"/>
      <c r="B79" s="299"/>
      <c r="C79" s="823"/>
      <c r="D79" s="824"/>
      <c r="E79" s="299" t="s">
        <v>15</v>
      </c>
      <c r="F79" s="823">
        <v>47586270</v>
      </c>
      <c r="G79" s="824">
        <v>854</v>
      </c>
      <c r="H79" s="99"/>
    </row>
    <row r="80" spans="1:8" s="561" customFormat="1">
      <c r="A80" s="77"/>
      <c r="B80" s="299"/>
      <c r="C80" s="821"/>
      <c r="D80" s="822"/>
      <c r="E80" s="299" t="s">
        <v>16</v>
      </c>
      <c r="F80" s="821">
        <v>25108905</v>
      </c>
      <c r="G80" s="822"/>
      <c r="H80" s="99"/>
    </row>
    <row r="81" spans="1:8" s="561" customFormat="1">
      <c r="A81" s="77"/>
      <c r="B81" s="825"/>
      <c r="C81" s="823"/>
      <c r="D81" s="824"/>
      <c r="E81" s="825" t="s">
        <v>17</v>
      </c>
      <c r="F81" s="823">
        <v>226363</v>
      </c>
      <c r="G81" s="824"/>
      <c r="H81" s="99"/>
    </row>
    <row r="82" spans="1:8" s="561" customFormat="1">
      <c r="A82" s="77"/>
      <c r="B82" s="825"/>
      <c r="C82" s="823"/>
      <c r="D82" s="824"/>
      <c r="E82" s="825" t="s">
        <v>93</v>
      </c>
      <c r="F82" s="823">
        <v>24882542</v>
      </c>
      <c r="G82" s="824"/>
      <c r="H82" s="99"/>
    </row>
    <row r="83" spans="1:8" s="561" customFormat="1" ht="26.4">
      <c r="A83" s="77"/>
      <c r="B83" s="300"/>
      <c r="C83" s="821"/>
      <c r="D83" s="822"/>
      <c r="E83" s="300" t="s">
        <v>115</v>
      </c>
      <c r="F83" s="823">
        <v>343561</v>
      </c>
      <c r="G83" s="824"/>
      <c r="H83" s="99"/>
    </row>
    <row r="84" spans="1:8" s="561" customFormat="1">
      <c r="A84" s="77"/>
      <c r="B84" s="301"/>
      <c r="C84" s="823"/>
      <c r="D84" s="824"/>
      <c r="E84" s="301" t="s">
        <v>18</v>
      </c>
      <c r="F84" s="823">
        <v>343561</v>
      </c>
      <c r="G84" s="824"/>
      <c r="H84" s="99"/>
    </row>
    <row r="85" spans="1:8" s="561" customFormat="1">
      <c r="A85" s="77"/>
      <c r="B85" s="297"/>
      <c r="C85" s="821"/>
      <c r="D85" s="822"/>
      <c r="E85" s="297" t="s">
        <v>3</v>
      </c>
      <c r="F85" s="823">
        <v>1892611</v>
      </c>
      <c r="G85" s="824">
        <v>2130</v>
      </c>
      <c r="H85" s="99"/>
    </row>
    <row r="86" spans="1:8" s="561" customFormat="1">
      <c r="A86" s="77"/>
      <c r="B86" s="298"/>
      <c r="C86" s="823"/>
      <c r="D86" s="824"/>
      <c r="E86" s="298" t="s">
        <v>20</v>
      </c>
      <c r="F86" s="823">
        <v>1892611</v>
      </c>
      <c r="G86" s="824">
        <v>2130</v>
      </c>
      <c r="H86" s="99"/>
    </row>
    <row r="87" spans="1:8" s="561" customFormat="1">
      <c r="A87" s="77"/>
      <c r="B87" s="303"/>
      <c r="C87" s="831"/>
      <c r="D87" s="832"/>
      <c r="E87" s="303" t="s">
        <v>21</v>
      </c>
      <c r="F87" s="823">
        <v>385197</v>
      </c>
      <c r="G87" s="1280"/>
      <c r="H87" s="99"/>
    </row>
    <row r="88" spans="1:8" s="561" customFormat="1">
      <c r="A88" s="77"/>
      <c r="B88" s="303"/>
      <c r="C88" s="821"/>
      <c r="D88" s="822"/>
      <c r="E88" s="303" t="s">
        <v>23</v>
      </c>
      <c r="F88" s="823">
        <v>-385197</v>
      </c>
      <c r="G88" s="822"/>
      <c r="H88" s="99"/>
    </row>
    <row r="89" spans="1:8" s="561" customFormat="1">
      <c r="A89" s="77"/>
      <c r="B89" s="304"/>
      <c r="C89" s="823"/>
      <c r="D89" s="824"/>
      <c r="E89" s="304" t="s">
        <v>24</v>
      </c>
      <c r="F89" s="823">
        <v>-385197</v>
      </c>
      <c r="G89" s="824"/>
      <c r="H89" s="99"/>
    </row>
    <row r="90" spans="1:8" s="561" customFormat="1" ht="39.6">
      <c r="A90" s="77"/>
      <c r="B90" s="297"/>
      <c r="C90" s="823"/>
      <c r="D90" s="824"/>
      <c r="E90" s="297" t="s">
        <v>59</v>
      </c>
      <c r="F90" s="823">
        <v>-385197</v>
      </c>
      <c r="G90" s="824"/>
      <c r="H90" s="99"/>
    </row>
    <row r="91" spans="1:8" s="561" customFormat="1">
      <c r="A91" s="77"/>
      <c r="B91" s="541" t="s">
        <v>189</v>
      </c>
      <c r="C91" s="617"/>
      <c r="D91" s="618"/>
      <c r="E91" s="541" t="s">
        <v>189</v>
      </c>
      <c r="F91" s="617"/>
      <c r="G91" s="618"/>
      <c r="H91" s="99"/>
    </row>
    <row r="92" spans="1:8" s="561" customFormat="1" ht="26.4">
      <c r="A92" s="77"/>
      <c r="B92" s="828" t="s">
        <v>232</v>
      </c>
      <c r="C92" s="829">
        <v>102851048</v>
      </c>
      <c r="D92" s="830">
        <v>35380</v>
      </c>
      <c r="E92" s="296" t="s">
        <v>4</v>
      </c>
      <c r="F92" s="819">
        <v>177559669</v>
      </c>
      <c r="G92" s="820">
        <v>35380</v>
      </c>
      <c r="H92" s="99"/>
    </row>
    <row r="93" spans="1:8" s="561" customFormat="1" ht="26.4">
      <c r="A93" s="77"/>
      <c r="B93" s="297"/>
      <c r="C93" s="823"/>
      <c r="D93" s="824"/>
      <c r="E93" s="297" t="s">
        <v>5</v>
      </c>
      <c r="F93" s="823">
        <v>16664418</v>
      </c>
      <c r="G93" s="824"/>
      <c r="H93" s="99"/>
    </row>
    <row r="94" spans="1:8" s="561" customFormat="1">
      <c r="A94" s="77"/>
      <c r="B94" s="297"/>
      <c r="C94" s="821"/>
      <c r="D94" s="822"/>
      <c r="E94" s="297" t="s">
        <v>10</v>
      </c>
      <c r="F94" s="823">
        <v>160895251</v>
      </c>
      <c r="G94" s="824">
        <v>35380</v>
      </c>
      <c r="H94" s="99"/>
    </row>
    <row r="95" spans="1:8" s="561" customFormat="1" ht="26.4">
      <c r="A95" s="77"/>
      <c r="B95" s="299"/>
      <c r="C95" s="823"/>
      <c r="D95" s="824"/>
      <c r="E95" s="299" t="s">
        <v>11</v>
      </c>
      <c r="F95" s="823">
        <v>160895251</v>
      </c>
      <c r="G95" s="824">
        <v>35380</v>
      </c>
      <c r="H95" s="99"/>
    </row>
    <row r="96" spans="1:8" s="561" customFormat="1">
      <c r="A96" s="77"/>
      <c r="B96" s="296"/>
      <c r="C96" s="821"/>
      <c r="D96" s="822"/>
      <c r="E96" s="296" t="s">
        <v>1</v>
      </c>
      <c r="F96" s="821">
        <v>177174472</v>
      </c>
      <c r="G96" s="822">
        <v>35380</v>
      </c>
      <c r="H96" s="99"/>
    </row>
    <row r="97" spans="1:8" s="561" customFormat="1">
      <c r="A97" s="77"/>
      <c r="B97" s="297"/>
      <c r="C97" s="821"/>
      <c r="D97" s="822"/>
      <c r="E97" s="297" t="s">
        <v>2</v>
      </c>
      <c r="F97" s="823">
        <v>160734434</v>
      </c>
      <c r="G97" s="824">
        <v>33250</v>
      </c>
      <c r="H97" s="99"/>
    </row>
    <row r="98" spans="1:8" s="561" customFormat="1">
      <c r="A98" s="77"/>
      <c r="B98" s="298"/>
      <c r="C98" s="821"/>
      <c r="D98" s="822"/>
      <c r="E98" s="298" t="s">
        <v>12</v>
      </c>
      <c r="F98" s="823">
        <v>135281968</v>
      </c>
      <c r="G98" s="824">
        <v>33250</v>
      </c>
      <c r="H98" s="99"/>
    </row>
    <row r="99" spans="1:8" s="561" customFormat="1">
      <c r="A99" s="77"/>
      <c r="B99" s="299"/>
      <c r="C99" s="823"/>
      <c r="D99" s="824"/>
      <c r="E99" s="299" t="s">
        <v>13</v>
      </c>
      <c r="F99" s="823">
        <v>89720544</v>
      </c>
      <c r="G99" s="824">
        <v>32396</v>
      </c>
      <c r="H99" s="99"/>
    </row>
    <row r="100" spans="1:8" s="561" customFormat="1">
      <c r="A100" s="77"/>
      <c r="B100" s="825"/>
      <c r="C100" s="823"/>
      <c r="D100" s="824"/>
      <c r="E100" s="825" t="s">
        <v>35</v>
      </c>
      <c r="F100" s="823">
        <v>70053289</v>
      </c>
      <c r="G100" s="824">
        <v>15792</v>
      </c>
      <c r="H100" s="99"/>
    </row>
    <row r="101" spans="1:8" s="561" customFormat="1">
      <c r="A101" s="77"/>
      <c r="B101" s="299"/>
      <c r="C101" s="823"/>
      <c r="D101" s="824"/>
      <c r="E101" s="299" t="s">
        <v>15</v>
      </c>
      <c r="F101" s="823">
        <v>45561424</v>
      </c>
      <c r="G101" s="824">
        <v>854</v>
      </c>
      <c r="H101" s="99"/>
    </row>
    <row r="102" spans="1:8" s="561" customFormat="1">
      <c r="A102" s="77"/>
      <c r="B102" s="299"/>
      <c r="C102" s="821"/>
      <c r="D102" s="822"/>
      <c r="E102" s="299" t="s">
        <v>16</v>
      </c>
      <c r="F102" s="823">
        <v>25108905</v>
      </c>
      <c r="G102" s="824"/>
      <c r="H102" s="99"/>
    </row>
    <row r="103" spans="1:8" s="561" customFormat="1">
      <c r="A103" s="77"/>
      <c r="B103" s="825"/>
      <c r="C103" s="823"/>
      <c r="D103" s="824"/>
      <c r="E103" s="825" t="s">
        <v>17</v>
      </c>
      <c r="F103" s="823">
        <v>226363</v>
      </c>
      <c r="G103" s="824"/>
      <c r="H103" s="99"/>
    </row>
    <row r="104" spans="1:8" s="561" customFormat="1">
      <c r="A104" s="77"/>
      <c r="B104" s="825"/>
      <c r="C104" s="823"/>
      <c r="D104" s="824"/>
      <c r="E104" s="825" t="s">
        <v>93</v>
      </c>
      <c r="F104" s="823">
        <v>24882542</v>
      </c>
      <c r="G104" s="824"/>
      <c r="H104" s="99"/>
    </row>
    <row r="105" spans="1:8" s="561" customFormat="1" ht="26.4">
      <c r="A105" s="77"/>
      <c r="B105" s="300"/>
      <c r="C105" s="821"/>
      <c r="D105" s="822"/>
      <c r="E105" s="300" t="s">
        <v>115</v>
      </c>
      <c r="F105" s="823">
        <v>343561</v>
      </c>
      <c r="G105" s="824"/>
      <c r="H105" s="99"/>
    </row>
    <row r="106" spans="1:8" s="561" customFormat="1">
      <c r="A106" s="77"/>
      <c r="B106" s="301"/>
      <c r="C106" s="823"/>
      <c r="D106" s="824"/>
      <c r="E106" s="301" t="s">
        <v>18</v>
      </c>
      <c r="F106" s="823">
        <v>343561</v>
      </c>
      <c r="G106" s="824"/>
      <c r="H106" s="99"/>
    </row>
    <row r="107" spans="1:8" s="561" customFormat="1">
      <c r="A107" s="77"/>
      <c r="B107" s="297"/>
      <c r="C107" s="821"/>
      <c r="D107" s="822"/>
      <c r="E107" s="297" t="s">
        <v>3</v>
      </c>
      <c r="F107" s="823">
        <v>16440038</v>
      </c>
      <c r="G107" s="824">
        <v>2130</v>
      </c>
      <c r="H107" s="99"/>
    </row>
    <row r="108" spans="1:8" s="561" customFormat="1">
      <c r="A108" s="77"/>
      <c r="B108" s="298"/>
      <c r="C108" s="823"/>
      <c r="D108" s="824"/>
      <c r="E108" s="298" t="s">
        <v>20</v>
      </c>
      <c r="F108" s="823">
        <v>16440038</v>
      </c>
      <c r="G108" s="824">
        <v>2130</v>
      </c>
      <c r="H108" s="99"/>
    </row>
    <row r="109" spans="1:8" s="561" customFormat="1">
      <c r="A109" s="77"/>
      <c r="B109" s="303"/>
      <c r="C109" s="831"/>
      <c r="D109" s="832"/>
      <c r="E109" s="303" t="s">
        <v>21</v>
      </c>
      <c r="F109" s="823">
        <v>385197</v>
      </c>
      <c r="G109" s="1280"/>
      <c r="H109" s="99"/>
    </row>
    <row r="110" spans="1:8" s="561" customFormat="1">
      <c r="A110" s="77"/>
      <c r="B110" s="303"/>
      <c r="C110" s="821"/>
      <c r="D110" s="822"/>
      <c r="E110" s="303" t="s">
        <v>23</v>
      </c>
      <c r="F110" s="823">
        <v>-385197</v>
      </c>
      <c r="G110" s="824"/>
      <c r="H110" s="99"/>
    </row>
    <row r="111" spans="1:8" s="561" customFormat="1">
      <c r="A111" s="77"/>
      <c r="B111" s="304"/>
      <c r="C111" s="823"/>
      <c r="D111" s="824"/>
      <c r="E111" s="304" t="s">
        <v>24</v>
      </c>
      <c r="F111" s="823">
        <v>-385197</v>
      </c>
      <c r="G111" s="824"/>
      <c r="H111" s="99"/>
    </row>
    <row r="112" spans="1:8" s="561" customFormat="1" ht="40.200000000000003" thickBot="1">
      <c r="A112" s="77"/>
      <c r="B112" s="297"/>
      <c r="C112" s="823"/>
      <c r="D112" s="824"/>
      <c r="E112" s="297" t="s">
        <v>59</v>
      </c>
      <c r="F112" s="823">
        <v>-385197</v>
      </c>
      <c r="G112" s="824"/>
      <c r="H112" s="99"/>
    </row>
    <row r="113" spans="1:9" s="561" customFormat="1" ht="53.25" customHeight="1" thickBot="1">
      <c r="A113" s="77"/>
      <c r="B113" s="3846" t="s">
        <v>372</v>
      </c>
      <c r="C113" s="3847"/>
      <c r="D113" s="3847"/>
      <c r="E113" s="3847"/>
      <c r="F113" s="3847"/>
      <c r="G113" s="3848"/>
      <c r="H113" s="99"/>
    </row>
    <row r="114" spans="1:9" s="561" customFormat="1">
      <c r="A114" s="77"/>
      <c r="H114" s="99"/>
    </row>
    <row r="115" spans="1:9" s="561" customFormat="1">
      <c r="A115" s="77"/>
      <c r="B115" s="605" t="s">
        <v>231</v>
      </c>
      <c r="H115" s="99"/>
    </row>
    <row r="116" spans="1:9" s="561" customFormat="1" ht="13.8" thickBot="1">
      <c r="A116" s="77"/>
      <c r="H116" s="99"/>
    </row>
    <row r="117" spans="1:9" s="561" customFormat="1" ht="13.8">
      <c r="A117" s="547">
        <f>A26+1</f>
        <v>138</v>
      </c>
      <c r="B117" s="286" t="s">
        <v>125</v>
      </c>
      <c r="C117" s="90"/>
      <c r="D117" s="96"/>
      <c r="E117" s="286" t="s">
        <v>58</v>
      </c>
      <c r="F117" s="90"/>
      <c r="G117" s="96"/>
      <c r="H117" s="99" t="s">
        <v>33</v>
      </c>
    </row>
    <row r="118" spans="1:9" s="561" customFormat="1">
      <c r="A118" s="77"/>
      <c r="B118" s="628" t="s">
        <v>98</v>
      </c>
      <c r="C118" s="617"/>
      <c r="D118" s="618"/>
      <c r="E118" s="628" t="s">
        <v>22</v>
      </c>
      <c r="F118" s="617"/>
      <c r="G118" s="618"/>
      <c r="H118" s="99"/>
    </row>
    <row r="119" spans="1:9" s="561" customFormat="1" ht="26.4">
      <c r="A119" s="77"/>
      <c r="B119" s="628" t="s">
        <v>232</v>
      </c>
      <c r="C119" s="617">
        <v>101392272</v>
      </c>
      <c r="D119" s="618">
        <v>54620</v>
      </c>
      <c r="E119" s="544" t="s">
        <v>235</v>
      </c>
      <c r="F119" s="621"/>
      <c r="G119" s="622"/>
      <c r="H119" s="99"/>
      <c r="I119" s="789"/>
    </row>
    <row r="120" spans="1:9" s="561" customFormat="1">
      <c r="A120" s="77"/>
      <c r="B120" s="296"/>
      <c r="C120" s="819"/>
      <c r="D120" s="820"/>
      <c r="E120" s="296" t="s">
        <v>4</v>
      </c>
      <c r="F120" s="819">
        <v>5650103</v>
      </c>
      <c r="G120" s="820">
        <v>54620</v>
      </c>
      <c r="H120" s="99"/>
    </row>
    <row r="121" spans="1:9" s="561" customFormat="1" ht="26.4">
      <c r="A121" s="77"/>
      <c r="B121" s="297"/>
      <c r="C121" s="823"/>
      <c r="D121" s="824"/>
      <c r="E121" s="297" t="s">
        <v>5</v>
      </c>
      <c r="F121" s="823">
        <v>3557</v>
      </c>
      <c r="G121" s="824"/>
      <c r="H121" s="99"/>
    </row>
    <row r="122" spans="1:9" s="561" customFormat="1">
      <c r="A122" s="77"/>
      <c r="B122" s="297"/>
      <c r="C122" s="821"/>
      <c r="D122" s="822"/>
      <c r="E122" s="297" t="s">
        <v>10</v>
      </c>
      <c r="F122" s="823">
        <v>5646546</v>
      </c>
      <c r="G122" s="824">
        <v>54620</v>
      </c>
      <c r="H122" s="99"/>
    </row>
    <row r="123" spans="1:9" s="561" customFormat="1" ht="26.4">
      <c r="A123" s="77"/>
      <c r="B123" s="299"/>
      <c r="C123" s="823"/>
      <c r="D123" s="824"/>
      <c r="E123" s="299" t="s">
        <v>11</v>
      </c>
      <c r="F123" s="823">
        <v>5646546</v>
      </c>
      <c r="G123" s="824">
        <v>54620</v>
      </c>
      <c r="H123" s="99"/>
    </row>
    <row r="124" spans="1:9" s="561" customFormat="1">
      <c r="A124" s="77"/>
      <c r="B124" s="296"/>
      <c r="C124" s="821"/>
      <c r="D124" s="822"/>
      <c r="E124" s="296" t="s">
        <v>1</v>
      </c>
      <c r="F124" s="821">
        <v>5650103</v>
      </c>
      <c r="G124" s="822">
        <v>54620</v>
      </c>
      <c r="H124" s="99"/>
    </row>
    <row r="125" spans="1:9" s="561" customFormat="1">
      <c r="A125" s="77"/>
      <c r="B125" s="297"/>
      <c r="C125" s="821"/>
      <c r="D125" s="822"/>
      <c r="E125" s="297" t="s">
        <v>2</v>
      </c>
      <c r="F125" s="823">
        <v>5638009</v>
      </c>
      <c r="G125" s="824">
        <v>54620</v>
      </c>
      <c r="H125" s="99"/>
    </row>
    <row r="126" spans="1:9" s="561" customFormat="1">
      <c r="A126" s="77"/>
      <c r="B126" s="298"/>
      <c r="C126" s="821"/>
      <c r="D126" s="822"/>
      <c r="E126" s="298" t="s">
        <v>12</v>
      </c>
      <c r="F126" s="823">
        <v>5538964</v>
      </c>
      <c r="G126" s="824">
        <v>54620</v>
      </c>
      <c r="H126" s="99"/>
    </row>
    <row r="127" spans="1:9" s="561" customFormat="1">
      <c r="A127" s="77"/>
      <c r="B127" s="299"/>
      <c r="C127" s="823"/>
      <c r="D127" s="824"/>
      <c r="E127" s="299" t="s">
        <v>13</v>
      </c>
      <c r="F127" s="823">
        <v>4128249</v>
      </c>
      <c r="G127" s="824">
        <v>18850</v>
      </c>
      <c r="H127" s="99"/>
    </row>
    <row r="128" spans="1:9" s="561" customFormat="1">
      <c r="A128" s="77"/>
      <c r="B128" s="825"/>
      <c r="C128" s="823"/>
      <c r="D128" s="824"/>
      <c r="E128" s="825" t="s">
        <v>35</v>
      </c>
      <c r="F128" s="823">
        <v>3249124</v>
      </c>
      <c r="G128" s="824">
        <v>11514</v>
      </c>
      <c r="H128" s="99"/>
    </row>
    <row r="129" spans="1:8" s="561" customFormat="1">
      <c r="A129" s="77"/>
      <c r="B129" s="299"/>
      <c r="C129" s="823"/>
      <c r="D129" s="824"/>
      <c r="E129" s="299" t="s">
        <v>15</v>
      </c>
      <c r="F129" s="823">
        <v>1410715</v>
      </c>
      <c r="G129" s="824">
        <v>35770</v>
      </c>
      <c r="H129" s="99"/>
    </row>
    <row r="130" spans="1:8" s="561" customFormat="1" ht="26.4">
      <c r="A130" s="77"/>
      <c r="B130" s="300"/>
      <c r="C130" s="821"/>
      <c r="D130" s="822"/>
      <c r="E130" s="300" t="s">
        <v>115</v>
      </c>
      <c r="F130" s="823">
        <v>99045</v>
      </c>
      <c r="G130" s="824"/>
      <c r="H130" s="99"/>
    </row>
    <row r="131" spans="1:8" s="561" customFormat="1">
      <c r="A131" s="77"/>
      <c r="B131" s="301"/>
      <c r="C131" s="823"/>
      <c r="D131" s="824"/>
      <c r="E131" s="301" t="s">
        <v>18</v>
      </c>
      <c r="F131" s="823">
        <v>99045</v>
      </c>
      <c r="G131" s="824"/>
      <c r="H131" s="99"/>
    </row>
    <row r="132" spans="1:8" s="561" customFormat="1">
      <c r="A132" s="77"/>
      <c r="B132" s="297"/>
      <c r="C132" s="821"/>
      <c r="D132" s="822"/>
      <c r="E132" s="297" t="s">
        <v>3</v>
      </c>
      <c r="F132" s="823">
        <v>12094</v>
      </c>
      <c r="G132" s="824"/>
      <c r="H132" s="99"/>
    </row>
    <row r="133" spans="1:8" s="561" customFormat="1" ht="13.8" thickBot="1">
      <c r="A133" s="77"/>
      <c r="B133" s="298"/>
      <c r="C133" s="823"/>
      <c r="D133" s="824"/>
      <c r="E133" s="298" t="s">
        <v>20</v>
      </c>
      <c r="F133" s="823">
        <v>12094</v>
      </c>
      <c r="G133" s="824"/>
      <c r="H133" s="99"/>
    </row>
    <row r="134" spans="1:8" s="561" customFormat="1" ht="70.5" customHeight="1" thickBot="1">
      <c r="A134" s="77"/>
      <c r="B134" s="3846" t="s">
        <v>373</v>
      </c>
      <c r="C134" s="3847"/>
      <c r="D134" s="3847"/>
      <c r="E134" s="3847"/>
      <c r="F134" s="3847"/>
      <c r="G134" s="3848"/>
      <c r="H134" s="99"/>
    </row>
    <row r="135" spans="1:8" s="561" customFormat="1">
      <c r="A135" s="77"/>
      <c r="H135" s="99"/>
    </row>
    <row r="136" spans="1:8" s="561" customFormat="1">
      <c r="A136" s="77"/>
      <c r="B136" s="605" t="s">
        <v>188</v>
      </c>
      <c r="H136" s="99"/>
    </row>
    <row r="137" spans="1:8" s="561" customFormat="1" ht="13.8" thickBot="1">
      <c r="A137" s="77"/>
      <c r="H137" s="99"/>
    </row>
    <row r="138" spans="1:8" s="561" customFormat="1" ht="13.8">
      <c r="A138" s="75">
        <f>A117</f>
        <v>138</v>
      </c>
      <c r="B138" s="286" t="s">
        <v>125</v>
      </c>
      <c r="C138" s="90"/>
      <c r="D138" s="96"/>
      <c r="E138" s="286" t="s">
        <v>58</v>
      </c>
      <c r="F138" s="90"/>
      <c r="G138" s="96"/>
      <c r="H138" s="99" t="s">
        <v>33</v>
      </c>
    </row>
    <row r="139" spans="1:8" s="561" customFormat="1">
      <c r="A139" s="77"/>
      <c r="B139" s="628" t="s">
        <v>98</v>
      </c>
      <c r="C139" s="617"/>
      <c r="D139" s="618"/>
      <c r="E139" s="628" t="s">
        <v>82</v>
      </c>
      <c r="F139" s="617"/>
      <c r="G139" s="618"/>
      <c r="H139" s="99"/>
    </row>
    <row r="140" spans="1:8" s="561" customFormat="1">
      <c r="A140" s="77"/>
      <c r="B140" s="628"/>
      <c r="C140" s="826"/>
      <c r="D140" s="827"/>
      <c r="E140" s="629" t="s">
        <v>234</v>
      </c>
      <c r="F140" s="826"/>
      <c r="G140" s="827"/>
      <c r="H140" s="99"/>
    </row>
    <row r="141" spans="1:8" s="561" customFormat="1">
      <c r="A141" s="77"/>
      <c r="B141" s="541" t="s">
        <v>87</v>
      </c>
      <c r="C141" s="826"/>
      <c r="D141" s="827"/>
      <c r="E141" s="541" t="s">
        <v>87</v>
      </c>
      <c r="F141" s="826"/>
      <c r="G141" s="827"/>
      <c r="H141" s="99"/>
    </row>
    <row r="142" spans="1:8" s="561" customFormat="1" ht="26.4">
      <c r="A142" s="77"/>
      <c r="B142" s="828" t="s">
        <v>232</v>
      </c>
      <c r="C142" s="829">
        <v>101392272</v>
      </c>
      <c r="D142" s="830">
        <v>54620</v>
      </c>
      <c r="E142" s="296" t="s">
        <v>4</v>
      </c>
      <c r="F142" s="819">
        <v>158734122</v>
      </c>
      <c r="G142" s="820">
        <v>54620</v>
      </c>
      <c r="H142" s="99"/>
    </row>
    <row r="143" spans="1:8" s="561" customFormat="1" ht="26.4">
      <c r="A143" s="77"/>
      <c r="B143" s="297"/>
      <c r="C143" s="823"/>
      <c r="D143" s="824"/>
      <c r="E143" s="297" t="s">
        <v>5</v>
      </c>
      <c r="F143" s="823">
        <v>16754974</v>
      </c>
      <c r="G143" s="824"/>
      <c r="H143" s="99"/>
    </row>
    <row r="144" spans="1:8" s="561" customFormat="1">
      <c r="A144" s="77"/>
      <c r="B144" s="297"/>
      <c r="C144" s="821"/>
      <c r="D144" s="822"/>
      <c r="E144" s="297" t="s">
        <v>10</v>
      </c>
      <c r="F144" s="821">
        <v>141979148</v>
      </c>
      <c r="G144" s="822">
        <v>54620</v>
      </c>
      <c r="H144" s="99"/>
    </row>
    <row r="145" spans="1:8" s="561" customFormat="1" ht="26.4">
      <c r="A145" s="77"/>
      <c r="B145" s="299"/>
      <c r="C145" s="823"/>
      <c r="D145" s="824"/>
      <c r="E145" s="299" t="s">
        <v>11</v>
      </c>
      <c r="F145" s="823">
        <v>141979148</v>
      </c>
      <c r="G145" s="824">
        <v>54620</v>
      </c>
      <c r="H145" s="99"/>
    </row>
    <row r="146" spans="1:8" s="561" customFormat="1">
      <c r="A146" s="77"/>
      <c r="B146" s="296"/>
      <c r="C146" s="821"/>
      <c r="D146" s="822"/>
      <c r="E146" s="296" t="s">
        <v>1</v>
      </c>
      <c r="F146" s="821">
        <v>158664147</v>
      </c>
      <c r="G146" s="822">
        <v>54620</v>
      </c>
      <c r="H146" s="99"/>
    </row>
    <row r="147" spans="1:8" s="561" customFormat="1">
      <c r="A147" s="77"/>
      <c r="B147" s="297"/>
      <c r="C147" s="821"/>
      <c r="D147" s="822"/>
      <c r="E147" s="297" t="s">
        <v>2</v>
      </c>
      <c r="F147" s="823">
        <v>156346840</v>
      </c>
      <c r="G147" s="824">
        <v>54620</v>
      </c>
      <c r="H147" s="99"/>
    </row>
    <row r="148" spans="1:8" s="561" customFormat="1">
      <c r="A148" s="77"/>
      <c r="B148" s="298"/>
      <c r="C148" s="821"/>
      <c r="D148" s="822"/>
      <c r="E148" s="298" t="s">
        <v>12</v>
      </c>
      <c r="F148" s="823">
        <v>134077334</v>
      </c>
      <c r="G148" s="824">
        <v>54620</v>
      </c>
      <c r="H148" s="99"/>
    </row>
    <row r="149" spans="1:8" s="561" customFormat="1">
      <c r="A149" s="77"/>
      <c r="B149" s="299"/>
      <c r="C149" s="823"/>
      <c r="D149" s="824"/>
      <c r="E149" s="299" t="s">
        <v>13</v>
      </c>
      <c r="F149" s="823">
        <v>88397285</v>
      </c>
      <c r="G149" s="824">
        <v>18850</v>
      </c>
      <c r="H149" s="99"/>
    </row>
    <row r="150" spans="1:8" s="561" customFormat="1">
      <c r="A150" s="77"/>
      <c r="B150" s="825"/>
      <c r="C150" s="823"/>
      <c r="D150" s="824"/>
      <c r="E150" s="825" t="s">
        <v>35</v>
      </c>
      <c r="F150" s="823">
        <v>68753200</v>
      </c>
      <c r="G150" s="824">
        <v>11514</v>
      </c>
      <c r="H150" s="99"/>
    </row>
    <row r="151" spans="1:8" s="561" customFormat="1">
      <c r="A151" s="77"/>
      <c r="B151" s="299"/>
      <c r="C151" s="823"/>
      <c r="D151" s="824"/>
      <c r="E151" s="299" t="s">
        <v>15</v>
      </c>
      <c r="F151" s="823">
        <v>45680049</v>
      </c>
      <c r="G151" s="824">
        <v>35770</v>
      </c>
      <c r="H151" s="99"/>
    </row>
    <row r="152" spans="1:8" s="561" customFormat="1">
      <c r="A152" s="77"/>
      <c r="B152" s="299"/>
      <c r="C152" s="821"/>
      <c r="D152" s="822"/>
      <c r="E152" s="299" t="s">
        <v>16</v>
      </c>
      <c r="F152" s="821">
        <v>21854801</v>
      </c>
      <c r="G152" s="822"/>
      <c r="H152" s="99"/>
    </row>
    <row r="153" spans="1:8" s="561" customFormat="1">
      <c r="A153" s="77"/>
      <c r="B153" s="825"/>
      <c r="C153" s="823"/>
      <c r="D153" s="824"/>
      <c r="E153" s="825" t="s">
        <v>17</v>
      </c>
      <c r="F153" s="823">
        <v>394262</v>
      </c>
      <c r="G153" s="824"/>
      <c r="H153" s="99"/>
    </row>
    <row r="154" spans="1:8" s="561" customFormat="1">
      <c r="A154" s="77"/>
      <c r="B154" s="825"/>
      <c r="C154" s="823"/>
      <c r="D154" s="824"/>
      <c r="E154" s="825" t="s">
        <v>93</v>
      </c>
      <c r="F154" s="823">
        <v>21460539</v>
      </c>
      <c r="G154" s="824"/>
      <c r="H154" s="99"/>
    </row>
    <row r="155" spans="1:8" s="561" customFormat="1" ht="26.4">
      <c r="A155" s="77"/>
      <c r="B155" s="300"/>
      <c r="C155" s="821"/>
      <c r="D155" s="822"/>
      <c r="E155" s="300" t="s">
        <v>115</v>
      </c>
      <c r="F155" s="821">
        <v>414705</v>
      </c>
      <c r="G155" s="822"/>
      <c r="H155" s="99"/>
    </row>
    <row r="156" spans="1:8" s="561" customFormat="1">
      <c r="A156" s="77"/>
      <c r="B156" s="301"/>
      <c r="C156" s="823"/>
      <c r="D156" s="824"/>
      <c r="E156" s="301" t="s">
        <v>18</v>
      </c>
      <c r="F156" s="823">
        <v>414705</v>
      </c>
      <c r="G156" s="824"/>
      <c r="H156" s="99"/>
    </row>
    <row r="157" spans="1:8" s="561" customFormat="1">
      <c r="A157" s="77"/>
      <c r="B157" s="297"/>
      <c r="C157" s="821"/>
      <c r="D157" s="822"/>
      <c r="E157" s="297" t="s">
        <v>3</v>
      </c>
      <c r="F157" s="821">
        <v>2317307</v>
      </c>
      <c r="G157" s="822"/>
      <c r="H157" s="99"/>
    </row>
    <row r="158" spans="1:8" s="561" customFormat="1">
      <c r="A158" s="77"/>
      <c r="B158" s="298"/>
      <c r="C158" s="823"/>
      <c r="D158" s="824"/>
      <c r="E158" s="298" t="s">
        <v>20</v>
      </c>
      <c r="F158" s="823">
        <v>2317307</v>
      </c>
      <c r="G158" s="824"/>
      <c r="H158" s="99"/>
    </row>
    <row r="159" spans="1:8" s="561" customFormat="1">
      <c r="A159" s="77"/>
      <c r="B159" s="303"/>
      <c r="C159" s="831"/>
      <c r="D159" s="832"/>
      <c r="E159" s="303" t="s">
        <v>21</v>
      </c>
      <c r="F159" s="821">
        <v>69975</v>
      </c>
      <c r="G159" s="832"/>
      <c r="H159" s="99"/>
    </row>
    <row r="160" spans="1:8" s="561" customFormat="1">
      <c r="A160" s="77"/>
      <c r="B160" s="303"/>
      <c r="C160" s="821"/>
      <c r="D160" s="822"/>
      <c r="E160" s="303" t="s">
        <v>23</v>
      </c>
      <c r="F160" s="821">
        <v>-69975</v>
      </c>
      <c r="G160" s="822"/>
      <c r="H160" s="99"/>
    </row>
    <row r="161" spans="1:8" s="561" customFormat="1">
      <c r="A161" s="77"/>
      <c r="B161" s="304"/>
      <c r="C161" s="823"/>
      <c r="D161" s="824"/>
      <c r="E161" s="304" t="s">
        <v>24</v>
      </c>
      <c r="F161" s="823">
        <v>-69975</v>
      </c>
      <c r="G161" s="824"/>
      <c r="H161" s="99"/>
    </row>
    <row r="162" spans="1:8" s="561" customFormat="1" ht="39.6">
      <c r="A162" s="77"/>
      <c r="B162" s="297"/>
      <c r="C162" s="823"/>
      <c r="D162" s="824"/>
      <c r="E162" s="297" t="s">
        <v>59</v>
      </c>
      <c r="F162" s="823">
        <v>-69975</v>
      </c>
      <c r="G162" s="824"/>
      <c r="H162" s="99"/>
    </row>
    <row r="163" spans="1:8" s="561" customFormat="1">
      <c r="A163" s="77"/>
      <c r="B163" s="541" t="s">
        <v>88</v>
      </c>
      <c r="C163" s="826"/>
      <c r="D163" s="827"/>
      <c r="E163" s="541" t="s">
        <v>88</v>
      </c>
      <c r="F163" s="826"/>
      <c r="G163" s="827"/>
      <c r="H163" s="99"/>
    </row>
    <row r="164" spans="1:8" s="561" customFormat="1" ht="26.4">
      <c r="A164" s="77"/>
      <c r="B164" s="828" t="s">
        <v>232</v>
      </c>
      <c r="C164" s="829">
        <v>101830461</v>
      </c>
      <c r="D164" s="830">
        <v>54620</v>
      </c>
      <c r="E164" s="296" t="s">
        <v>4</v>
      </c>
      <c r="F164" s="819">
        <v>164602574</v>
      </c>
      <c r="G164" s="820">
        <v>54620</v>
      </c>
      <c r="H164" s="99"/>
    </row>
    <row r="165" spans="1:8" s="561" customFormat="1" ht="26.4">
      <c r="A165" s="77"/>
      <c r="B165" s="297"/>
      <c r="C165" s="823"/>
      <c r="D165" s="824"/>
      <c r="E165" s="297" t="s">
        <v>5</v>
      </c>
      <c r="F165" s="823">
        <v>16664418</v>
      </c>
      <c r="G165" s="824"/>
      <c r="H165" s="99"/>
    </row>
    <row r="166" spans="1:8" s="561" customFormat="1">
      <c r="A166" s="77"/>
      <c r="B166" s="297"/>
      <c r="C166" s="821"/>
      <c r="D166" s="822"/>
      <c r="E166" s="297" t="s">
        <v>10</v>
      </c>
      <c r="F166" s="823">
        <v>147938156</v>
      </c>
      <c r="G166" s="824">
        <v>54620</v>
      </c>
      <c r="H166" s="99"/>
    </row>
    <row r="167" spans="1:8" s="561" customFormat="1" ht="26.4">
      <c r="A167" s="77"/>
      <c r="B167" s="299"/>
      <c r="C167" s="823"/>
      <c r="D167" s="824"/>
      <c r="E167" s="299" t="s">
        <v>11</v>
      </c>
      <c r="F167" s="823">
        <v>147938156</v>
      </c>
      <c r="G167" s="824">
        <v>54620</v>
      </c>
      <c r="H167" s="99"/>
    </row>
    <row r="168" spans="1:8" s="561" customFormat="1">
      <c r="A168" s="77"/>
      <c r="B168" s="296"/>
      <c r="C168" s="821"/>
      <c r="D168" s="822"/>
      <c r="E168" s="296" t="s">
        <v>1</v>
      </c>
      <c r="F168" s="821">
        <v>164217377</v>
      </c>
      <c r="G168" s="822">
        <v>54620</v>
      </c>
      <c r="H168" s="99"/>
    </row>
    <row r="169" spans="1:8" s="561" customFormat="1">
      <c r="A169" s="77"/>
      <c r="B169" s="297"/>
      <c r="C169" s="821"/>
      <c r="D169" s="822"/>
      <c r="E169" s="297" t="s">
        <v>2</v>
      </c>
      <c r="F169" s="823">
        <v>162324766</v>
      </c>
      <c r="G169" s="824">
        <v>54620</v>
      </c>
      <c r="H169" s="99"/>
    </row>
    <row r="170" spans="1:8" s="561" customFormat="1">
      <c r="A170" s="77"/>
      <c r="B170" s="298"/>
      <c r="C170" s="821"/>
      <c r="D170" s="822"/>
      <c r="E170" s="298" t="s">
        <v>12</v>
      </c>
      <c r="F170" s="823">
        <v>136872300</v>
      </c>
      <c r="G170" s="824">
        <v>54620</v>
      </c>
      <c r="H170" s="99"/>
    </row>
    <row r="171" spans="1:8" s="561" customFormat="1">
      <c r="A171" s="77"/>
      <c r="B171" s="299"/>
      <c r="C171" s="823"/>
      <c r="D171" s="824"/>
      <c r="E171" s="299" t="s">
        <v>13</v>
      </c>
      <c r="F171" s="823">
        <v>89286030</v>
      </c>
      <c r="G171" s="824">
        <v>18850</v>
      </c>
      <c r="H171" s="99"/>
    </row>
    <row r="172" spans="1:8" s="561" customFormat="1">
      <c r="A172" s="77"/>
      <c r="B172" s="825"/>
      <c r="C172" s="823"/>
      <c r="D172" s="824"/>
      <c r="E172" s="825" t="s">
        <v>35</v>
      </c>
      <c r="F172" s="823">
        <v>69638900</v>
      </c>
      <c r="G172" s="824">
        <v>11514</v>
      </c>
      <c r="H172" s="99"/>
    </row>
    <row r="173" spans="1:8" s="561" customFormat="1">
      <c r="A173" s="77"/>
      <c r="B173" s="299"/>
      <c r="C173" s="823"/>
      <c r="D173" s="824"/>
      <c r="E173" s="299" t="s">
        <v>15</v>
      </c>
      <c r="F173" s="823">
        <v>47586270</v>
      </c>
      <c r="G173" s="824">
        <v>35770</v>
      </c>
      <c r="H173" s="99"/>
    </row>
    <row r="174" spans="1:8" s="561" customFormat="1">
      <c r="A174" s="77"/>
      <c r="B174" s="299"/>
      <c r="C174" s="821"/>
      <c r="D174" s="822"/>
      <c r="E174" s="299" t="s">
        <v>16</v>
      </c>
      <c r="F174" s="823">
        <v>25108905</v>
      </c>
      <c r="G174" s="824"/>
      <c r="H174" s="99"/>
    </row>
    <row r="175" spans="1:8" s="561" customFormat="1">
      <c r="A175" s="77"/>
      <c r="B175" s="825"/>
      <c r="C175" s="823"/>
      <c r="D175" s="824"/>
      <c r="E175" s="825" t="s">
        <v>17</v>
      </c>
      <c r="F175" s="823">
        <v>226363</v>
      </c>
      <c r="G175" s="824"/>
      <c r="H175" s="99"/>
    </row>
    <row r="176" spans="1:8" s="561" customFormat="1">
      <c r="A176" s="77"/>
      <c r="B176" s="825"/>
      <c r="C176" s="823"/>
      <c r="D176" s="824"/>
      <c r="E176" s="825" t="s">
        <v>93</v>
      </c>
      <c r="F176" s="823">
        <v>24882542</v>
      </c>
      <c r="G176" s="824"/>
      <c r="H176" s="99"/>
    </row>
    <row r="177" spans="1:8" s="561" customFormat="1" ht="26.4">
      <c r="A177" s="77"/>
      <c r="B177" s="300"/>
      <c r="C177" s="821"/>
      <c r="D177" s="822"/>
      <c r="E177" s="300" t="s">
        <v>115</v>
      </c>
      <c r="F177" s="823">
        <v>343561</v>
      </c>
      <c r="G177" s="824"/>
      <c r="H177" s="99"/>
    </row>
    <row r="178" spans="1:8" s="561" customFormat="1">
      <c r="A178" s="77"/>
      <c r="B178" s="301"/>
      <c r="C178" s="823"/>
      <c r="D178" s="824"/>
      <c r="E178" s="301" t="s">
        <v>18</v>
      </c>
      <c r="F178" s="823">
        <v>343561</v>
      </c>
      <c r="G178" s="824"/>
      <c r="H178" s="99"/>
    </row>
    <row r="179" spans="1:8" s="561" customFormat="1">
      <c r="A179" s="77"/>
      <c r="B179" s="297"/>
      <c r="C179" s="821"/>
      <c r="D179" s="822"/>
      <c r="E179" s="297" t="s">
        <v>3</v>
      </c>
      <c r="F179" s="823">
        <v>1892611</v>
      </c>
      <c r="G179" s="824"/>
      <c r="H179" s="99"/>
    </row>
    <row r="180" spans="1:8" s="561" customFormat="1">
      <c r="A180" s="77"/>
      <c r="B180" s="298"/>
      <c r="C180" s="823"/>
      <c r="D180" s="824"/>
      <c r="E180" s="298" t="s">
        <v>20</v>
      </c>
      <c r="F180" s="823">
        <v>1892611</v>
      </c>
      <c r="G180" s="824"/>
      <c r="H180" s="99"/>
    </row>
    <row r="181" spans="1:8" s="561" customFormat="1">
      <c r="A181" s="77"/>
      <c r="B181" s="303"/>
      <c r="C181" s="831"/>
      <c r="D181" s="832"/>
      <c r="E181" s="303" t="s">
        <v>21</v>
      </c>
      <c r="F181" s="823">
        <v>385197</v>
      </c>
      <c r="G181" s="1280"/>
      <c r="H181" s="99"/>
    </row>
    <row r="182" spans="1:8" s="561" customFormat="1">
      <c r="A182" s="77"/>
      <c r="B182" s="303"/>
      <c r="C182" s="821"/>
      <c r="D182" s="822"/>
      <c r="E182" s="303" t="s">
        <v>23</v>
      </c>
      <c r="F182" s="823">
        <v>-385197</v>
      </c>
      <c r="G182" s="824"/>
      <c r="H182" s="99"/>
    </row>
    <row r="183" spans="1:8" s="561" customFormat="1">
      <c r="A183" s="77"/>
      <c r="B183" s="304"/>
      <c r="C183" s="823"/>
      <c r="D183" s="824"/>
      <c r="E183" s="304" t="s">
        <v>24</v>
      </c>
      <c r="F183" s="823">
        <v>-385197</v>
      </c>
      <c r="G183" s="824"/>
      <c r="H183" s="99"/>
    </row>
    <row r="184" spans="1:8" s="561" customFormat="1" ht="39.6">
      <c r="A184" s="77"/>
      <c r="B184" s="297"/>
      <c r="C184" s="823"/>
      <c r="D184" s="824"/>
      <c r="E184" s="297" t="s">
        <v>59</v>
      </c>
      <c r="F184" s="823">
        <v>-385197</v>
      </c>
      <c r="G184" s="824"/>
      <c r="H184" s="99"/>
    </row>
    <row r="185" spans="1:8" s="561" customFormat="1">
      <c r="A185" s="77"/>
      <c r="B185" s="541" t="s">
        <v>189</v>
      </c>
      <c r="C185" s="617"/>
      <c r="D185" s="618"/>
      <c r="E185" s="541" t="s">
        <v>189</v>
      </c>
      <c r="F185" s="617"/>
      <c r="G185" s="618"/>
      <c r="H185" s="99"/>
    </row>
    <row r="186" spans="1:8" s="561" customFormat="1" ht="26.4">
      <c r="A186" s="77"/>
      <c r="B186" s="828" t="s">
        <v>232</v>
      </c>
      <c r="C186" s="829">
        <v>102851048</v>
      </c>
      <c r="D186" s="830">
        <v>54620</v>
      </c>
      <c r="E186" s="296" t="s">
        <v>4</v>
      </c>
      <c r="F186" s="819">
        <v>177559669</v>
      </c>
      <c r="G186" s="820">
        <v>54620</v>
      </c>
      <c r="H186" s="99"/>
    </row>
    <row r="187" spans="1:8" s="561" customFormat="1" ht="26.4">
      <c r="A187" s="77"/>
      <c r="B187" s="297"/>
      <c r="C187" s="823"/>
      <c r="D187" s="824"/>
      <c r="E187" s="297" t="s">
        <v>5</v>
      </c>
      <c r="F187" s="823">
        <v>16664418</v>
      </c>
      <c r="G187" s="824"/>
      <c r="H187" s="99"/>
    </row>
    <row r="188" spans="1:8" s="561" customFormat="1">
      <c r="A188" s="77"/>
      <c r="B188" s="297"/>
      <c r="C188" s="821"/>
      <c r="D188" s="822"/>
      <c r="E188" s="297" t="s">
        <v>10</v>
      </c>
      <c r="F188" s="823">
        <v>160895251</v>
      </c>
      <c r="G188" s="824">
        <v>54620</v>
      </c>
      <c r="H188" s="99"/>
    </row>
    <row r="189" spans="1:8" s="561" customFormat="1" ht="26.4">
      <c r="A189" s="77"/>
      <c r="B189" s="299"/>
      <c r="C189" s="823"/>
      <c r="D189" s="824"/>
      <c r="E189" s="299" t="s">
        <v>11</v>
      </c>
      <c r="F189" s="823">
        <v>160895251</v>
      </c>
      <c r="G189" s="824">
        <v>54620</v>
      </c>
      <c r="H189" s="99"/>
    </row>
    <row r="190" spans="1:8" s="561" customFormat="1">
      <c r="A190" s="77"/>
      <c r="B190" s="296"/>
      <c r="C190" s="821"/>
      <c r="D190" s="822"/>
      <c r="E190" s="296" t="s">
        <v>1</v>
      </c>
      <c r="F190" s="821">
        <v>177174472</v>
      </c>
      <c r="G190" s="822">
        <v>54620</v>
      </c>
      <c r="H190" s="99"/>
    </row>
    <row r="191" spans="1:8" s="561" customFormat="1">
      <c r="A191" s="77"/>
      <c r="B191" s="297"/>
      <c r="C191" s="821"/>
      <c r="D191" s="822"/>
      <c r="E191" s="297" t="s">
        <v>2</v>
      </c>
      <c r="F191" s="823">
        <v>160734434</v>
      </c>
      <c r="G191" s="824">
        <v>54620</v>
      </c>
      <c r="H191" s="99"/>
    </row>
    <row r="192" spans="1:8" s="561" customFormat="1">
      <c r="A192" s="77"/>
      <c r="B192" s="298"/>
      <c r="C192" s="821"/>
      <c r="D192" s="822"/>
      <c r="E192" s="298" t="s">
        <v>12</v>
      </c>
      <c r="F192" s="823">
        <v>135281968</v>
      </c>
      <c r="G192" s="824">
        <v>54620</v>
      </c>
      <c r="H192" s="99"/>
    </row>
    <row r="193" spans="1:8" s="561" customFormat="1">
      <c r="A193" s="77"/>
      <c r="B193" s="299"/>
      <c r="C193" s="823"/>
      <c r="D193" s="824"/>
      <c r="E193" s="299" t="s">
        <v>13</v>
      </c>
      <c r="F193" s="823">
        <v>89720544</v>
      </c>
      <c r="G193" s="824">
        <v>18850</v>
      </c>
      <c r="H193" s="99"/>
    </row>
    <row r="194" spans="1:8" s="561" customFormat="1">
      <c r="A194" s="77"/>
      <c r="B194" s="825"/>
      <c r="C194" s="823"/>
      <c r="D194" s="824"/>
      <c r="E194" s="825" t="s">
        <v>35</v>
      </c>
      <c r="F194" s="823">
        <v>70053289</v>
      </c>
      <c r="G194" s="824">
        <v>11514</v>
      </c>
      <c r="H194" s="99"/>
    </row>
    <row r="195" spans="1:8" s="561" customFormat="1">
      <c r="A195" s="77"/>
      <c r="B195" s="299"/>
      <c r="C195" s="823"/>
      <c r="D195" s="824"/>
      <c r="E195" s="299" t="s">
        <v>15</v>
      </c>
      <c r="F195" s="823">
        <v>45561424</v>
      </c>
      <c r="G195" s="824">
        <v>35770</v>
      </c>
      <c r="H195" s="99"/>
    </row>
    <row r="196" spans="1:8" s="561" customFormat="1">
      <c r="A196" s="77"/>
      <c r="B196" s="299"/>
      <c r="C196" s="821"/>
      <c r="D196" s="822"/>
      <c r="E196" s="299" t="s">
        <v>16</v>
      </c>
      <c r="F196" s="823">
        <v>25108905</v>
      </c>
      <c r="G196" s="824"/>
      <c r="H196" s="99"/>
    </row>
    <row r="197" spans="1:8" s="561" customFormat="1">
      <c r="A197" s="77"/>
      <c r="B197" s="825"/>
      <c r="C197" s="823"/>
      <c r="D197" s="824"/>
      <c r="E197" s="825" t="s">
        <v>17</v>
      </c>
      <c r="F197" s="823">
        <v>226363</v>
      </c>
      <c r="G197" s="824"/>
      <c r="H197" s="99"/>
    </row>
    <row r="198" spans="1:8" s="561" customFormat="1">
      <c r="A198" s="77"/>
      <c r="B198" s="825"/>
      <c r="C198" s="823"/>
      <c r="D198" s="824"/>
      <c r="E198" s="825" t="s">
        <v>93</v>
      </c>
      <c r="F198" s="823">
        <v>24882542</v>
      </c>
      <c r="G198" s="824"/>
      <c r="H198" s="99"/>
    </row>
    <row r="199" spans="1:8" s="561" customFormat="1" ht="26.4">
      <c r="A199" s="77"/>
      <c r="B199" s="300"/>
      <c r="C199" s="821"/>
      <c r="D199" s="822"/>
      <c r="E199" s="300" t="s">
        <v>115</v>
      </c>
      <c r="F199" s="823">
        <v>343561</v>
      </c>
      <c r="G199" s="824"/>
      <c r="H199" s="99"/>
    </row>
    <row r="200" spans="1:8" s="561" customFormat="1">
      <c r="A200" s="77"/>
      <c r="B200" s="301"/>
      <c r="C200" s="823"/>
      <c r="D200" s="824"/>
      <c r="E200" s="301" t="s">
        <v>18</v>
      </c>
      <c r="F200" s="823">
        <v>343561</v>
      </c>
      <c r="G200" s="824"/>
      <c r="H200" s="99"/>
    </row>
    <row r="201" spans="1:8" s="561" customFormat="1">
      <c r="A201" s="77"/>
      <c r="B201" s="297"/>
      <c r="C201" s="821"/>
      <c r="D201" s="822"/>
      <c r="E201" s="297" t="s">
        <v>3</v>
      </c>
      <c r="F201" s="823">
        <v>16440038</v>
      </c>
      <c r="G201" s="824"/>
      <c r="H201" s="99"/>
    </row>
    <row r="202" spans="1:8" s="561" customFormat="1">
      <c r="A202" s="77"/>
      <c r="B202" s="298"/>
      <c r="C202" s="823"/>
      <c r="D202" s="824"/>
      <c r="E202" s="298" t="s">
        <v>20</v>
      </c>
      <c r="F202" s="823">
        <v>16440038</v>
      </c>
      <c r="G202" s="824"/>
      <c r="H202" s="99"/>
    </row>
    <row r="203" spans="1:8" s="561" customFormat="1">
      <c r="A203" s="77"/>
      <c r="B203" s="303"/>
      <c r="C203" s="831"/>
      <c r="D203" s="832"/>
      <c r="E203" s="303" t="s">
        <v>21</v>
      </c>
      <c r="F203" s="823">
        <v>385197</v>
      </c>
      <c r="G203" s="1280"/>
      <c r="H203" s="99"/>
    </row>
    <row r="204" spans="1:8" s="561" customFormat="1">
      <c r="A204" s="77"/>
      <c r="B204" s="303"/>
      <c r="C204" s="821"/>
      <c r="D204" s="822"/>
      <c r="E204" s="303" t="s">
        <v>23</v>
      </c>
      <c r="F204" s="823">
        <v>-385197</v>
      </c>
      <c r="G204" s="824"/>
      <c r="H204" s="99"/>
    </row>
    <row r="205" spans="1:8" s="561" customFormat="1">
      <c r="A205" s="77"/>
      <c r="B205" s="304"/>
      <c r="C205" s="823"/>
      <c r="D205" s="824"/>
      <c r="E205" s="304" t="s">
        <v>24</v>
      </c>
      <c r="F205" s="823">
        <v>-385197</v>
      </c>
      <c r="G205" s="824"/>
      <c r="H205" s="99"/>
    </row>
    <row r="206" spans="1:8" s="561" customFormat="1" ht="40.200000000000003" thickBot="1">
      <c r="A206" s="77"/>
      <c r="B206" s="297"/>
      <c r="C206" s="823"/>
      <c r="D206" s="824"/>
      <c r="E206" s="297" t="s">
        <v>59</v>
      </c>
      <c r="F206" s="823">
        <v>-385197</v>
      </c>
      <c r="G206" s="824"/>
      <c r="H206" s="99"/>
    </row>
    <row r="207" spans="1:8" s="561" customFormat="1" ht="65.25" customHeight="1" thickBot="1">
      <c r="A207" s="77"/>
      <c r="B207" s="3846" t="s">
        <v>374</v>
      </c>
      <c r="C207" s="3847"/>
      <c r="D207" s="3847"/>
      <c r="E207" s="3847"/>
      <c r="F207" s="3847"/>
      <c r="G207" s="3848"/>
      <c r="H207" s="99"/>
    </row>
    <row r="208" spans="1:8" s="561" customFormat="1">
      <c r="A208" s="77"/>
      <c r="H208" s="99"/>
    </row>
    <row r="209" spans="1:10" s="561" customFormat="1">
      <c r="A209" s="77"/>
      <c r="B209" s="605" t="s">
        <v>231</v>
      </c>
      <c r="H209" s="99"/>
    </row>
    <row r="210" spans="1:10" s="561" customFormat="1" ht="13.8" thickBot="1">
      <c r="A210" s="77"/>
      <c r="H210" s="99"/>
    </row>
    <row r="211" spans="1:10" s="561" customFormat="1" ht="13.8">
      <c r="A211" s="547">
        <f>A117+1</f>
        <v>139</v>
      </c>
      <c r="B211" s="286" t="s">
        <v>125</v>
      </c>
      <c r="C211" s="90"/>
      <c r="D211" s="96"/>
      <c r="E211" s="286" t="s">
        <v>58</v>
      </c>
      <c r="F211" s="90"/>
      <c r="G211" s="96"/>
      <c r="H211" s="1997" t="s">
        <v>106</v>
      </c>
    </row>
    <row r="212" spans="1:10" s="561" customFormat="1">
      <c r="A212" s="77"/>
      <c r="B212" s="628" t="s">
        <v>98</v>
      </c>
      <c r="C212" s="617"/>
      <c r="D212" s="618"/>
      <c r="E212" s="628" t="s">
        <v>22</v>
      </c>
      <c r="F212" s="617"/>
      <c r="G212" s="618"/>
      <c r="H212" s="99"/>
    </row>
    <row r="213" spans="1:10" s="561" customFormat="1" ht="26.4">
      <c r="A213" s="77"/>
      <c r="B213" s="628" t="s">
        <v>232</v>
      </c>
      <c r="C213" s="617">
        <v>101392272</v>
      </c>
      <c r="D213" s="618">
        <v>30919</v>
      </c>
      <c r="E213" s="544" t="s">
        <v>236</v>
      </c>
      <c r="F213" s="621"/>
      <c r="G213" s="622"/>
      <c r="H213" s="99"/>
    </row>
    <row r="214" spans="1:10" s="561" customFormat="1">
      <c r="A214" s="77"/>
      <c r="B214" s="296"/>
      <c r="C214" s="819"/>
      <c r="D214" s="820"/>
      <c r="E214" s="296" t="s">
        <v>4</v>
      </c>
      <c r="F214" s="819">
        <v>697822</v>
      </c>
      <c r="G214" s="820">
        <v>30919</v>
      </c>
      <c r="H214" s="99"/>
      <c r="I214" s="1252"/>
      <c r="J214" s="789"/>
    </row>
    <row r="215" spans="1:10" s="561" customFormat="1" ht="26.4">
      <c r="A215" s="77"/>
      <c r="B215" s="297"/>
      <c r="C215" s="823"/>
      <c r="D215" s="824"/>
      <c r="E215" s="297" t="s">
        <v>5</v>
      </c>
      <c r="F215" s="823">
        <v>14940</v>
      </c>
      <c r="G215" s="824"/>
      <c r="H215" s="99"/>
      <c r="I215" s="1252"/>
      <c r="J215" s="789"/>
    </row>
    <row r="216" spans="1:10" s="561" customFormat="1">
      <c r="A216" s="77"/>
      <c r="B216" s="297"/>
      <c r="C216" s="821"/>
      <c r="D216" s="822"/>
      <c r="E216" s="297" t="s">
        <v>10</v>
      </c>
      <c r="F216" s="823">
        <v>682882</v>
      </c>
      <c r="G216" s="824">
        <v>30919</v>
      </c>
      <c r="H216" s="99"/>
      <c r="I216" s="1252"/>
      <c r="J216" s="789"/>
    </row>
    <row r="217" spans="1:10" s="561" customFormat="1" ht="26.4">
      <c r="A217" s="77"/>
      <c r="B217" s="299"/>
      <c r="C217" s="823"/>
      <c r="D217" s="824"/>
      <c r="E217" s="299" t="s">
        <v>11</v>
      </c>
      <c r="F217" s="823">
        <v>682882</v>
      </c>
      <c r="G217" s="824">
        <v>30919</v>
      </c>
      <c r="H217" s="99"/>
      <c r="I217" s="1252"/>
      <c r="J217" s="789"/>
    </row>
    <row r="218" spans="1:10" s="561" customFormat="1">
      <c r="A218" s="77"/>
      <c r="B218" s="296"/>
      <c r="C218" s="821"/>
      <c r="D218" s="822"/>
      <c r="E218" s="296" t="s">
        <v>1</v>
      </c>
      <c r="F218" s="821">
        <v>697822</v>
      </c>
      <c r="G218" s="822">
        <v>30919</v>
      </c>
      <c r="H218" s="99"/>
      <c r="I218" s="1252"/>
      <c r="J218" s="789"/>
    </row>
    <row r="219" spans="1:10" s="561" customFormat="1">
      <c r="A219" s="77"/>
      <c r="B219" s="297"/>
      <c r="C219" s="821"/>
      <c r="D219" s="822"/>
      <c r="E219" s="297" t="s">
        <v>2</v>
      </c>
      <c r="F219" s="823">
        <v>694628</v>
      </c>
      <c r="G219" s="824">
        <v>30919</v>
      </c>
      <c r="H219" s="99"/>
      <c r="I219" s="1252"/>
      <c r="J219" s="789"/>
    </row>
    <row r="220" spans="1:10" s="561" customFormat="1">
      <c r="A220" s="77"/>
      <c r="B220" s="298"/>
      <c r="C220" s="821"/>
      <c r="D220" s="822"/>
      <c r="E220" s="298" t="s">
        <v>12</v>
      </c>
      <c r="F220" s="823">
        <v>694628</v>
      </c>
      <c r="G220" s="824">
        <v>30919</v>
      </c>
      <c r="H220" s="99"/>
      <c r="I220" s="1252"/>
      <c r="J220" s="789"/>
    </row>
    <row r="221" spans="1:10" s="561" customFormat="1">
      <c r="A221" s="77"/>
      <c r="B221" s="299"/>
      <c r="C221" s="823"/>
      <c r="D221" s="824"/>
      <c r="E221" s="299" t="s">
        <v>13</v>
      </c>
      <c r="F221" s="823">
        <v>573157</v>
      </c>
      <c r="G221" s="824">
        <v>29239</v>
      </c>
      <c r="H221" s="99"/>
      <c r="I221" s="1252"/>
      <c r="J221" s="789"/>
    </row>
    <row r="222" spans="1:10" s="561" customFormat="1">
      <c r="A222" s="77"/>
      <c r="B222" s="825"/>
      <c r="C222" s="823"/>
      <c r="D222" s="824"/>
      <c r="E222" s="825" t="s">
        <v>35</v>
      </c>
      <c r="F222" s="823">
        <v>459070</v>
      </c>
      <c r="G222" s="824">
        <v>23563</v>
      </c>
      <c r="H222" s="99"/>
      <c r="I222" s="1252"/>
      <c r="J222" s="789"/>
    </row>
    <row r="223" spans="1:10" s="561" customFormat="1">
      <c r="A223" s="77"/>
      <c r="B223" s="299"/>
      <c r="C223" s="823"/>
      <c r="D223" s="824"/>
      <c r="E223" s="299" t="s">
        <v>15</v>
      </c>
      <c r="F223" s="823">
        <v>121471</v>
      </c>
      <c r="G223" s="824">
        <v>1680</v>
      </c>
      <c r="H223" s="99"/>
      <c r="I223" s="1252"/>
      <c r="J223" s="789"/>
    </row>
    <row r="224" spans="1:10" s="561" customFormat="1">
      <c r="A224" s="77"/>
      <c r="B224" s="297"/>
      <c r="C224" s="821"/>
      <c r="D224" s="822"/>
      <c r="E224" s="297" t="s">
        <v>3</v>
      </c>
      <c r="F224" s="823">
        <v>3194</v>
      </c>
      <c r="G224" s="824"/>
      <c r="H224" s="99"/>
      <c r="I224" s="1252"/>
      <c r="J224" s="789"/>
    </row>
    <row r="225" spans="1:10" s="561" customFormat="1" ht="13.8" thickBot="1">
      <c r="A225" s="77"/>
      <c r="B225" s="298"/>
      <c r="C225" s="823"/>
      <c r="D225" s="824"/>
      <c r="E225" s="298" t="s">
        <v>20</v>
      </c>
      <c r="F225" s="823">
        <v>3194</v>
      </c>
      <c r="G225" s="824"/>
      <c r="H225" s="99"/>
      <c r="I225" s="1252"/>
      <c r="J225" s="789"/>
    </row>
    <row r="226" spans="1:10" s="561" customFormat="1" ht="54.75" customHeight="1" thickBot="1">
      <c r="A226" s="77"/>
      <c r="B226" s="3846" t="s">
        <v>375</v>
      </c>
      <c r="C226" s="3847"/>
      <c r="D226" s="3847"/>
      <c r="E226" s="3847"/>
      <c r="F226" s="3847"/>
      <c r="G226" s="3848"/>
      <c r="H226" s="99"/>
    </row>
    <row r="227" spans="1:10" s="561" customFormat="1">
      <c r="A227" s="77"/>
      <c r="H227" s="99"/>
    </row>
    <row r="228" spans="1:10" s="561" customFormat="1" ht="15.6">
      <c r="A228" s="77"/>
      <c r="B228" s="540" t="s">
        <v>188</v>
      </c>
      <c r="G228" s="833"/>
      <c r="H228" s="99"/>
    </row>
    <row r="229" spans="1:10" s="561" customFormat="1" ht="13.8" thickBot="1">
      <c r="A229" s="77"/>
      <c r="H229" s="99"/>
    </row>
    <row r="230" spans="1:10" s="561" customFormat="1" ht="13.8">
      <c r="A230" s="75">
        <f>A211</f>
        <v>139</v>
      </c>
      <c r="B230" s="286" t="s">
        <v>125</v>
      </c>
      <c r="C230" s="90"/>
      <c r="D230" s="96"/>
      <c r="E230" s="834" t="s">
        <v>58</v>
      </c>
      <c r="F230" s="818"/>
      <c r="G230" s="835"/>
      <c r="H230" s="1997" t="s">
        <v>106</v>
      </c>
    </row>
    <row r="231" spans="1:10" s="561" customFormat="1">
      <c r="A231" s="77"/>
      <c r="B231" s="628" t="s">
        <v>98</v>
      </c>
      <c r="C231" s="617"/>
      <c r="D231" s="618"/>
      <c r="E231" s="836" t="s">
        <v>82</v>
      </c>
      <c r="F231" s="837"/>
      <c r="G231" s="836"/>
      <c r="H231" s="99"/>
    </row>
    <row r="232" spans="1:10" s="561" customFormat="1">
      <c r="A232" s="77"/>
      <c r="B232" s="628"/>
      <c r="C232" s="826"/>
      <c r="D232" s="827"/>
      <c r="E232" s="838" t="s">
        <v>234</v>
      </c>
      <c r="F232" s="839"/>
      <c r="G232" s="840"/>
      <c r="H232" s="99"/>
    </row>
    <row r="233" spans="1:10" s="561" customFormat="1">
      <c r="A233" s="77"/>
      <c r="B233" s="541" t="s">
        <v>87</v>
      </c>
      <c r="C233" s="826"/>
      <c r="D233" s="827"/>
      <c r="E233" s="841" t="s">
        <v>87</v>
      </c>
      <c r="F233" s="839"/>
      <c r="G233" s="840"/>
      <c r="H233" s="99"/>
    </row>
    <row r="234" spans="1:10" s="561" customFormat="1" ht="26.4">
      <c r="A234" s="77"/>
      <c r="B234" s="828" t="s">
        <v>232</v>
      </c>
      <c r="C234" s="829">
        <v>101392272</v>
      </c>
      <c r="D234" s="830">
        <v>30919</v>
      </c>
      <c r="E234" s="309" t="s">
        <v>4</v>
      </c>
      <c r="F234" s="842">
        <v>158734122</v>
      </c>
      <c r="G234" s="842">
        <v>30919</v>
      </c>
      <c r="H234" s="99"/>
    </row>
    <row r="235" spans="1:10" s="561" customFormat="1" ht="26.4">
      <c r="A235" s="77"/>
      <c r="B235" s="297"/>
      <c r="C235" s="823"/>
      <c r="D235" s="824"/>
      <c r="E235" s="310" t="s">
        <v>5</v>
      </c>
      <c r="F235" s="843">
        <v>16754974</v>
      </c>
      <c r="G235" s="843"/>
      <c r="H235" s="99"/>
    </row>
    <row r="236" spans="1:10" s="561" customFormat="1">
      <c r="A236" s="77"/>
      <c r="B236" s="297"/>
      <c r="C236" s="821"/>
      <c r="D236" s="822"/>
      <c r="E236" s="310" t="s">
        <v>10</v>
      </c>
      <c r="F236" s="843">
        <v>141979148</v>
      </c>
      <c r="G236" s="843">
        <v>30919</v>
      </c>
      <c r="H236" s="99"/>
    </row>
    <row r="237" spans="1:10" s="561" customFormat="1" ht="26.4">
      <c r="A237" s="77"/>
      <c r="B237" s="299"/>
      <c r="C237" s="823"/>
      <c r="D237" s="824"/>
      <c r="E237" s="312" t="s">
        <v>11</v>
      </c>
      <c r="F237" s="843">
        <v>141979148</v>
      </c>
      <c r="G237" s="824">
        <v>30919</v>
      </c>
      <c r="H237" s="99"/>
    </row>
    <row r="238" spans="1:10" s="561" customFormat="1">
      <c r="A238" s="77"/>
      <c r="B238" s="296"/>
      <c r="C238" s="821"/>
      <c r="D238" s="822"/>
      <c r="E238" s="309" t="s">
        <v>1</v>
      </c>
      <c r="F238" s="844">
        <v>158664147</v>
      </c>
      <c r="G238" s="844">
        <v>30919</v>
      </c>
      <c r="H238" s="99"/>
    </row>
    <row r="239" spans="1:10" s="561" customFormat="1">
      <c r="A239" s="77"/>
      <c r="B239" s="297"/>
      <c r="C239" s="821"/>
      <c r="D239" s="822"/>
      <c r="E239" s="310" t="s">
        <v>2</v>
      </c>
      <c r="F239" s="843">
        <v>156346840</v>
      </c>
      <c r="G239" s="843">
        <v>30919</v>
      </c>
      <c r="H239" s="99"/>
    </row>
    <row r="240" spans="1:10" s="561" customFormat="1">
      <c r="A240" s="77"/>
      <c r="B240" s="298"/>
      <c r="C240" s="821"/>
      <c r="D240" s="822"/>
      <c r="E240" s="311" t="s">
        <v>12</v>
      </c>
      <c r="F240" s="843">
        <v>134077334</v>
      </c>
      <c r="G240" s="843">
        <v>30919</v>
      </c>
      <c r="H240" s="99"/>
    </row>
    <row r="241" spans="1:8" s="561" customFormat="1">
      <c r="A241" s="77"/>
      <c r="B241" s="299"/>
      <c r="C241" s="823"/>
      <c r="D241" s="824"/>
      <c r="E241" s="312" t="s">
        <v>13</v>
      </c>
      <c r="F241" s="843">
        <v>88397285</v>
      </c>
      <c r="G241" s="824">
        <v>29239</v>
      </c>
      <c r="H241" s="99"/>
    </row>
    <row r="242" spans="1:8" s="561" customFormat="1">
      <c r="A242" s="77"/>
      <c r="B242" s="825"/>
      <c r="C242" s="823"/>
      <c r="D242" s="824"/>
      <c r="E242" s="845" t="s">
        <v>35</v>
      </c>
      <c r="F242" s="843">
        <v>68753200</v>
      </c>
      <c r="G242" s="824">
        <v>23563</v>
      </c>
      <c r="H242" s="99"/>
    </row>
    <row r="243" spans="1:8" s="561" customFormat="1">
      <c r="A243" s="77"/>
      <c r="B243" s="299"/>
      <c r="C243" s="823"/>
      <c r="D243" s="824"/>
      <c r="E243" s="312" t="s">
        <v>15</v>
      </c>
      <c r="F243" s="843">
        <v>45680049</v>
      </c>
      <c r="G243" s="824">
        <v>1680</v>
      </c>
      <c r="H243" s="99"/>
    </row>
    <row r="244" spans="1:8" s="561" customFormat="1">
      <c r="A244" s="77"/>
      <c r="B244" s="299"/>
      <c r="C244" s="821"/>
      <c r="D244" s="822"/>
      <c r="E244" s="312" t="s">
        <v>16</v>
      </c>
      <c r="F244" s="843">
        <v>21854801</v>
      </c>
      <c r="G244" s="843"/>
      <c r="H244" s="99"/>
    </row>
    <row r="245" spans="1:8" s="561" customFormat="1">
      <c r="A245" s="77"/>
      <c r="B245" s="825"/>
      <c r="C245" s="823"/>
      <c r="D245" s="824"/>
      <c r="E245" s="845" t="s">
        <v>17</v>
      </c>
      <c r="F245" s="843">
        <v>394262</v>
      </c>
      <c r="G245" s="843"/>
      <c r="H245" s="99"/>
    </row>
    <row r="246" spans="1:8" s="561" customFormat="1">
      <c r="A246" s="77"/>
      <c r="B246" s="825"/>
      <c r="C246" s="823"/>
      <c r="D246" s="824"/>
      <c r="E246" s="845" t="s">
        <v>93</v>
      </c>
      <c r="F246" s="843">
        <v>21460539</v>
      </c>
      <c r="G246" s="843"/>
      <c r="H246" s="99"/>
    </row>
    <row r="247" spans="1:8" s="561" customFormat="1" ht="26.4">
      <c r="A247" s="77"/>
      <c r="B247" s="300"/>
      <c r="C247" s="821"/>
      <c r="D247" s="822"/>
      <c r="E247" s="313" t="s">
        <v>115</v>
      </c>
      <c r="F247" s="843">
        <v>414705</v>
      </c>
      <c r="G247" s="843"/>
      <c r="H247" s="99"/>
    </row>
    <row r="248" spans="1:8" s="561" customFormat="1">
      <c r="A248" s="77"/>
      <c r="B248" s="301"/>
      <c r="C248" s="823"/>
      <c r="D248" s="824"/>
      <c r="E248" s="846" t="s">
        <v>18</v>
      </c>
      <c r="F248" s="843">
        <v>414705</v>
      </c>
      <c r="G248" s="843"/>
      <c r="H248" s="99"/>
    </row>
    <row r="249" spans="1:8" s="561" customFormat="1">
      <c r="A249" s="77"/>
      <c r="B249" s="297"/>
      <c r="C249" s="821"/>
      <c r="D249" s="822"/>
      <c r="E249" s="310" t="s">
        <v>3</v>
      </c>
      <c r="F249" s="843">
        <v>2317307</v>
      </c>
      <c r="G249" s="843"/>
      <c r="H249" s="99"/>
    </row>
    <row r="250" spans="1:8" s="561" customFormat="1">
      <c r="A250" s="77"/>
      <c r="B250" s="298"/>
      <c r="C250" s="823"/>
      <c r="D250" s="824"/>
      <c r="E250" s="311" t="s">
        <v>20</v>
      </c>
      <c r="F250" s="843">
        <v>2317307</v>
      </c>
      <c r="G250" s="843"/>
      <c r="H250" s="99"/>
    </row>
    <row r="251" spans="1:8" s="561" customFormat="1">
      <c r="A251" s="77"/>
      <c r="B251" s="303"/>
      <c r="C251" s="831"/>
      <c r="D251" s="832"/>
      <c r="E251" s="847" t="s">
        <v>21</v>
      </c>
      <c r="F251" s="843">
        <v>69975</v>
      </c>
      <c r="G251" s="1281"/>
      <c r="H251" s="99"/>
    </row>
    <row r="252" spans="1:8" s="561" customFormat="1">
      <c r="A252" s="77"/>
      <c r="B252" s="303"/>
      <c r="C252" s="821"/>
      <c r="D252" s="822"/>
      <c r="E252" s="847" t="s">
        <v>23</v>
      </c>
      <c r="F252" s="843">
        <v>-69975</v>
      </c>
      <c r="G252" s="843"/>
      <c r="H252" s="99"/>
    </row>
    <row r="253" spans="1:8" s="561" customFormat="1">
      <c r="A253" s="77"/>
      <c r="B253" s="304"/>
      <c r="C253" s="823"/>
      <c r="D253" s="824"/>
      <c r="E253" s="848" t="s">
        <v>24</v>
      </c>
      <c r="F253" s="843">
        <v>-69975</v>
      </c>
      <c r="G253" s="843"/>
      <c r="H253" s="99"/>
    </row>
    <row r="254" spans="1:8" s="561" customFormat="1" ht="39.6">
      <c r="A254" s="77"/>
      <c r="B254" s="297"/>
      <c r="C254" s="823"/>
      <c r="D254" s="824"/>
      <c r="E254" s="310" t="s">
        <v>59</v>
      </c>
      <c r="F254" s="843">
        <v>-69975</v>
      </c>
      <c r="G254" s="843"/>
      <c r="H254" s="99"/>
    </row>
    <row r="255" spans="1:8" s="561" customFormat="1">
      <c r="A255" s="77"/>
      <c r="B255" s="541" t="s">
        <v>88</v>
      </c>
      <c r="C255" s="826"/>
      <c r="D255" s="827"/>
      <c r="E255" s="841" t="s">
        <v>88</v>
      </c>
      <c r="F255" s="839"/>
      <c r="G255" s="840"/>
      <c r="H255" s="99"/>
    </row>
    <row r="256" spans="1:8" s="561" customFormat="1" ht="26.4">
      <c r="A256" s="77"/>
      <c r="B256" s="828" t="s">
        <v>232</v>
      </c>
      <c r="C256" s="829">
        <v>101830461</v>
      </c>
      <c r="D256" s="830">
        <v>52169</v>
      </c>
      <c r="E256" s="309" t="s">
        <v>4</v>
      </c>
      <c r="F256" s="842">
        <v>164602574</v>
      </c>
      <c r="G256" s="842">
        <v>52169</v>
      </c>
      <c r="H256" s="99"/>
    </row>
    <row r="257" spans="1:8" s="561" customFormat="1" ht="26.4">
      <c r="A257" s="77"/>
      <c r="B257" s="297"/>
      <c r="C257" s="823"/>
      <c r="D257" s="824"/>
      <c r="E257" s="310" t="s">
        <v>5</v>
      </c>
      <c r="F257" s="843">
        <v>16664418</v>
      </c>
      <c r="G257" s="843"/>
      <c r="H257" s="99"/>
    </row>
    <row r="258" spans="1:8" s="561" customFormat="1">
      <c r="A258" s="77"/>
      <c r="B258" s="297"/>
      <c r="C258" s="821"/>
      <c r="D258" s="822"/>
      <c r="E258" s="310" t="s">
        <v>10</v>
      </c>
      <c r="F258" s="843">
        <v>147938156</v>
      </c>
      <c r="G258" s="843">
        <v>52169</v>
      </c>
      <c r="H258" s="99"/>
    </row>
    <row r="259" spans="1:8" s="561" customFormat="1" ht="26.4">
      <c r="A259" s="77"/>
      <c r="B259" s="299"/>
      <c r="C259" s="823"/>
      <c r="D259" s="824"/>
      <c r="E259" s="312" t="s">
        <v>11</v>
      </c>
      <c r="F259" s="843">
        <v>147938156</v>
      </c>
      <c r="G259" s="843">
        <v>52169</v>
      </c>
      <c r="H259" s="99"/>
    </row>
    <row r="260" spans="1:8" s="561" customFormat="1">
      <c r="A260" s="77"/>
      <c r="B260" s="296"/>
      <c r="C260" s="821"/>
      <c r="D260" s="822"/>
      <c r="E260" s="309" t="s">
        <v>1</v>
      </c>
      <c r="F260" s="844">
        <v>164217377</v>
      </c>
      <c r="G260" s="844">
        <v>52169</v>
      </c>
      <c r="H260" s="99"/>
    </row>
    <row r="261" spans="1:8" s="561" customFormat="1">
      <c r="A261" s="77"/>
      <c r="B261" s="297"/>
      <c r="C261" s="821"/>
      <c r="D261" s="822"/>
      <c r="E261" s="310" t="s">
        <v>2</v>
      </c>
      <c r="F261" s="843">
        <v>162324766</v>
      </c>
      <c r="G261" s="843">
        <v>52169</v>
      </c>
      <c r="H261" s="99"/>
    </row>
    <row r="262" spans="1:8" s="561" customFormat="1">
      <c r="A262" s="77"/>
      <c r="B262" s="298"/>
      <c r="C262" s="821"/>
      <c r="D262" s="822"/>
      <c r="E262" s="311" t="s">
        <v>12</v>
      </c>
      <c r="F262" s="843">
        <v>136872300</v>
      </c>
      <c r="G262" s="843">
        <v>52169</v>
      </c>
      <c r="H262" s="99"/>
    </row>
    <row r="263" spans="1:8" s="561" customFormat="1">
      <c r="A263" s="77"/>
      <c r="B263" s="299"/>
      <c r="C263" s="823"/>
      <c r="D263" s="824"/>
      <c r="E263" s="312" t="s">
        <v>13</v>
      </c>
      <c r="F263" s="843">
        <v>89286030</v>
      </c>
      <c r="G263" s="843">
        <v>49791</v>
      </c>
      <c r="H263" s="99"/>
    </row>
    <row r="264" spans="1:8" s="561" customFormat="1">
      <c r="A264" s="77"/>
      <c r="B264" s="825"/>
      <c r="C264" s="823"/>
      <c r="D264" s="824"/>
      <c r="E264" s="845" t="s">
        <v>35</v>
      </c>
      <c r="F264" s="843">
        <v>69638900</v>
      </c>
      <c r="G264" s="843">
        <v>40125</v>
      </c>
      <c r="H264" s="99"/>
    </row>
    <row r="265" spans="1:8" s="561" customFormat="1">
      <c r="A265" s="77"/>
      <c r="B265" s="299"/>
      <c r="C265" s="823"/>
      <c r="D265" s="824"/>
      <c r="E265" s="312" t="s">
        <v>15</v>
      </c>
      <c r="F265" s="843">
        <v>47586270</v>
      </c>
      <c r="G265" s="843">
        <v>2378</v>
      </c>
      <c r="H265" s="99"/>
    </row>
    <row r="266" spans="1:8" s="561" customFormat="1">
      <c r="A266" s="77"/>
      <c r="B266" s="299"/>
      <c r="C266" s="821"/>
      <c r="D266" s="822"/>
      <c r="E266" s="312" t="s">
        <v>16</v>
      </c>
      <c r="F266" s="843">
        <v>25108905</v>
      </c>
      <c r="G266" s="843"/>
      <c r="H266" s="99"/>
    </row>
    <row r="267" spans="1:8" s="561" customFormat="1">
      <c r="A267" s="77"/>
      <c r="B267" s="825"/>
      <c r="C267" s="823"/>
      <c r="D267" s="824"/>
      <c r="E267" s="845" t="s">
        <v>17</v>
      </c>
      <c r="F267" s="843">
        <v>226363</v>
      </c>
      <c r="G267" s="843"/>
      <c r="H267" s="99"/>
    </row>
    <row r="268" spans="1:8" s="561" customFormat="1">
      <c r="A268" s="77"/>
      <c r="B268" s="825"/>
      <c r="C268" s="823"/>
      <c r="D268" s="824"/>
      <c r="E268" s="845" t="s">
        <v>93</v>
      </c>
      <c r="F268" s="843">
        <v>24882542</v>
      </c>
      <c r="G268" s="843"/>
      <c r="H268" s="99"/>
    </row>
    <row r="269" spans="1:8" s="561" customFormat="1" ht="26.4">
      <c r="A269" s="77"/>
      <c r="B269" s="300"/>
      <c r="C269" s="821"/>
      <c r="D269" s="822"/>
      <c r="E269" s="313" t="s">
        <v>115</v>
      </c>
      <c r="F269" s="843">
        <v>343561</v>
      </c>
      <c r="G269" s="843"/>
      <c r="H269" s="99"/>
    </row>
    <row r="270" spans="1:8" s="561" customFormat="1">
      <c r="A270" s="77"/>
      <c r="B270" s="301"/>
      <c r="C270" s="823"/>
      <c r="D270" s="824"/>
      <c r="E270" s="846" t="s">
        <v>18</v>
      </c>
      <c r="F270" s="843">
        <v>343561</v>
      </c>
      <c r="G270" s="843"/>
      <c r="H270" s="99"/>
    </row>
    <row r="271" spans="1:8" s="561" customFormat="1">
      <c r="A271" s="77"/>
      <c r="B271" s="297"/>
      <c r="C271" s="821"/>
      <c r="D271" s="822"/>
      <c r="E271" s="310" t="s">
        <v>3</v>
      </c>
      <c r="F271" s="843">
        <v>1892611</v>
      </c>
      <c r="G271" s="843"/>
      <c r="H271" s="99"/>
    </row>
    <row r="272" spans="1:8" s="561" customFormat="1">
      <c r="A272" s="77"/>
      <c r="B272" s="298"/>
      <c r="C272" s="823"/>
      <c r="D272" s="824"/>
      <c r="E272" s="311" t="s">
        <v>20</v>
      </c>
      <c r="F272" s="843">
        <v>1892611</v>
      </c>
      <c r="G272" s="843"/>
      <c r="H272" s="99"/>
    </row>
    <row r="273" spans="1:8" s="561" customFormat="1">
      <c r="A273" s="77"/>
      <c r="B273" s="303"/>
      <c r="C273" s="831"/>
      <c r="D273" s="832"/>
      <c r="E273" s="847" t="s">
        <v>21</v>
      </c>
      <c r="F273" s="843">
        <v>385197</v>
      </c>
      <c r="G273" s="1281"/>
      <c r="H273" s="99"/>
    </row>
    <row r="274" spans="1:8" s="561" customFormat="1">
      <c r="A274" s="77"/>
      <c r="B274" s="303"/>
      <c r="C274" s="821"/>
      <c r="D274" s="822"/>
      <c r="E274" s="847" t="s">
        <v>23</v>
      </c>
      <c r="F274" s="843">
        <v>-385197</v>
      </c>
      <c r="G274" s="843"/>
      <c r="H274" s="99"/>
    </row>
    <row r="275" spans="1:8" s="561" customFormat="1">
      <c r="A275" s="77"/>
      <c r="B275" s="304"/>
      <c r="C275" s="823"/>
      <c r="D275" s="824"/>
      <c r="E275" s="848" t="s">
        <v>24</v>
      </c>
      <c r="F275" s="843">
        <v>-385197</v>
      </c>
      <c r="G275" s="843"/>
      <c r="H275" s="99"/>
    </row>
    <row r="276" spans="1:8" s="561" customFormat="1" ht="39.6">
      <c r="A276" s="77"/>
      <c r="B276" s="297"/>
      <c r="C276" s="823"/>
      <c r="D276" s="824"/>
      <c r="E276" s="310" t="s">
        <v>59</v>
      </c>
      <c r="F276" s="843">
        <v>-385197</v>
      </c>
      <c r="G276" s="843"/>
      <c r="H276" s="99"/>
    </row>
    <row r="277" spans="1:8" s="561" customFormat="1">
      <c r="A277" s="77"/>
      <c r="B277" s="541" t="s">
        <v>189</v>
      </c>
      <c r="C277" s="617"/>
      <c r="D277" s="618"/>
      <c r="E277" s="841" t="s">
        <v>189</v>
      </c>
      <c r="F277" s="837"/>
      <c r="G277" s="836"/>
      <c r="H277" s="99"/>
    </row>
    <row r="278" spans="1:8" s="561" customFormat="1" ht="26.4">
      <c r="A278" s="77"/>
      <c r="B278" s="828" t="s">
        <v>232</v>
      </c>
      <c r="C278" s="829">
        <v>102851048</v>
      </c>
      <c r="D278" s="830">
        <v>75339</v>
      </c>
      <c r="E278" s="309" t="s">
        <v>4</v>
      </c>
      <c r="F278" s="842">
        <v>177559669</v>
      </c>
      <c r="G278" s="842">
        <v>75339</v>
      </c>
      <c r="H278" s="99"/>
    </row>
    <row r="279" spans="1:8" s="561" customFormat="1" ht="26.4">
      <c r="A279" s="77"/>
      <c r="B279" s="297"/>
      <c r="C279" s="823"/>
      <c r="D279" s="824"/>
      <c r="E279" s="310" t="s">
        <v>5</v>
      </c>
      <c r="F279" s="843">
        <v>16664418</v>
      </c>
      <c r="G279" s="843"/>
      <c r="H279" s="99"/>
    </row>
    <row r="280" spans="1:8" s="561" customFormat="1">
      <c r="A280" s="77"/>
      <c r="B280" s="297"/>
      <c r="C280" s="821"/>
      <c r="D280" s="822"/>
      <c r="E280" s="310" t="s">
        <v>10</v>
      </c>
      <c r="F280" s="843">
        <v>160895251</v>
      </c>
      <c r="G280" s="843">
        <v>75339</v>
      </c>
      <c r="H280" s="99"/>
    </row>
    <row r="281" spans="1:8" s="561" customFormat="1" ht="26.4">
      <c r="A281" s="77"/>
      <c r="B281" s="299"/>
      <c r="C281" s="823"/>
      <c r="D281" s="824"/>
      <c r="E281" s="312" t="s">
        <v>11</v>
      </c>
      <c r="F281" s="843">
        <v>160895251</v>
      </c>
      <c r="G281" s="843">
        <v>75339</v>
      </c>
      <c r="H281" s="99"/>
    </row>
    <row r="282" spans="1:8" s="561" customFormat="1">
      <c r="A282" s="77"/>
      <c r="B282" s="296"/>
      <c r="C282" s="821"/>
      <c r="D282" s="822"/>
      <c r="E282" s="309" t="s">
        <v>1</v>
      </c>
      <c r="F282" s="844">
        <v>177174472</v>
      </c>
      <c r="G282" s="844">
        <v>75339</v>
      </c>
      <c r="H282" s="99"/>
    </row>
    <row r="283" spans="1:8" s="561" customFormat="1">
      <c r="A283" s="77"/>
      <c r="B283" s="297"/>
      <c r="C283" s="821"/>
      <c r="D283" s="822"/>
      <c r="E283" s="310" t="s">
        <v>2</v>
      </c>
      <c r="F283" s="843">
        <v>160734434</v>
      </c>
      <c r="G283" s="843">
        <v>75339</v>
      </c>
      <c r="H283" s="99"/>
    </row>
    <row r="284" spans="1:8" s="561" customFormat="1">
      <c r="A284" s="77"/>
      <c r="B284" s="298"/>
      <c r="C284" s="821"/>
      <c r="D284" s="822"/>
      <c r="E284" s="311" t="s">
        <v>12</v>
      </c>
      <c r="F284" s="843">
        <v>135281968</v>
      </c>
      <c r="G284" s="843">
        <v>75339</v>
      </c>
      <c r="H284" s="99"/>
    </row>
    <row r="285" spans="1:8" s="561" customFormat="1">
      <c r="A285" s="77"/>
      <c r="B285" s="299"/>
      <c r="C285" s="823"/>
      <c r="D285" s="824"/>
      <c r="E285" s="312" t="s">
        <v>13</v>
      </c>
      <c r="F285" s="843">
        <v>89720544</v>
      </c>
      <c r="G285" s="843">
        <v>64411</v>
      </c>
      <c r="H285" s="99"/>
    </row>
    <row r="286" spans="1:8" s="561" customFormat="1">
      <c r="A286" s="77"/>
      <c r="B286" s="825"/>
      <c r="C286" s="823"/>
      <c r="D286" s="824"/>
      <c r="E286" s="845" t="s">
        <v>35</v>
      </c>
      <c r="F286" s="843">
        <v>70053289</v>
      </c>
      <c r="G286" s="843">
        <v>51906</v>
      </c>
      <c r="H286" s="99"/>
    </row>
    <row r="287" spans="1:8" s="561" customFormat="1">
      <c r="A287" s="77"/>
      <c r="B287" s="299"/>
      <c r="C287" s="823"/>
      <c r="D287" s="824"/>
      <c r="E287" s="312" t="s">
        <v>15</v>
      </c>
      <c r="F287" s="843">
        <v>45561424</v>
      </c>
      <c r="G287" s="843">
        <v>10928</v>
      </c>
      <c r="H287" s="99"/>
    </row>
    <row r="288" spans="1:8" s="561" customFormat="1">
      <c r="A288" s="77"/>
      <c r="B288" s="299"/>
      <c r="C288" s="821"/>
      <c r="D288" s="822"/>
      <c r="E288" s="312" t="s">
        <v>16</v>
      </c>
      <c r="F288" s="843">
        <v>25108905</v>
      </c>
      <c r="G288" s="843"/>
      <c r="H288" s="99"/>
    </row>
    <row r="289" spans="1:8" s="561" customFormat="1">
      <c r="A289" s="77"/>
      <c r="B289" s="825"/>
      <c r="C289" s="823"/>
      <c r="D289" s="824"/>
      <c r="E289" s="845" t="s">
        <v>17</v>
      </c>
      <c r="F289" s="843">
        <v>226363</v>
      </c>
      <c r="G289" s="843"/>
      <c r="H289" s="99"/>
    </row>
    <row r="290" spans="1:8" s="561" customFormat="1">
      <c r="A290" s="77"/>
      <c r="B290" s="825"/>
      <c r="C290" s="823"/>
      <c r="D290" s="824"/>
      <c r="E290" s="845" t="s">
        <v>93</v>
      </c>
      <c r="F290" s="843">
        <v>24882542</v>
      </c>
      <c r="G290" s="843"/>
      <c r="H290" s="99"/>
    </row>
    <row r="291" spans="1:8" s="561" customFormat="1" ht="26.4">
      <c r="A291" s="77"/>
      <c r="B291" s="300"/>
      <c r="C291" s="821"/>
      <c r="D291" s="822"/>
      <c r="E291" s="313" t="s">
        <v>115</v>
      </c>
      <c r="F291" s="843">
        <v>343561</v>
      </c>
      <c r="G291" s="843"/>
      <c r="H291" s="99"/>
    </row>
    <row r="292" spans="1:8" s="561" customFormat="1">
      <c r="A292" s="77"/>
      <c r="B292" s="301"/>
      <c r="C292" s="823"/>
      <c r="D292" s="824"/>
      <c r="E292" s="846" t="s">
        <v>18</v>
      </c>
      <c r="F292" s="843">
        <v>343561</v>
      </c>
      <c r="G292" s="843"/>
      <c r="H292" s="99"/>
    </row>
    <row r="293" spans="1:8" s="561" customFormat="1">
      <c r="A293" s="77"/>
      <c r="B293" s="297"/>
      <c r="C293" s="821"/>
      <c r="D293" s="822"/>
      <c r="E293" s="310" t="s">
        <v>3</v>
      </c>
      <c r="F293" s="843">
        <v>16440038</v>
      </c>
      <c r="G293" s="843"/>
      <c r="H293" s="99"/>
    </row>
    <row r="294" spans="1:8" s="561" customFormat="1">
      <c r="A294" s="77"/>
      <c r="B294" s="298"/>
      <c r="C294" s="823"/>
      <c r="D294" s="824"/>
      <c r="E294" s="311" t="s">
        <v>20</v>
      </c>
      <c r="F294" s="843">
        <v>16440038</v>
      </c>
      <c r="G294" s="843"/>
      <c r="H294" s="99"/>
    </row>
    <row r="295" spans="1:8" s="561" customFormat="1">
      <c r="A295" s="77"/>
      <c r="B295" s="303"/>
      <c r="C295" s="831"/>
      <c r="D295" s="832"/>
      <c r="E295" s="847" t="s">
        <v>21</v>
      </c>
      <c r="F295" s="843">
        <v>385197</v>
      </c>
      <c r="G295" s="1281"/>
      <c r="H295" s="99"/>
    </row>
    <row r="296" spans="1:8" s="561" customFormat="1">
      <c r="A296" s="77"/>
      <c r="B296" s="303"/>
      <c r="C296" s="821"/>
      <c r="D296" s="822"/>
      <c r="E296" s="847" t="s">
        <v>23</v>
      </c>
      <c r="F296" s="843">
        <v>-385197</v>
      </c>
      <c r="G296" s="843"/>
      <c r="H296" s="99"/>
    </row>
    <row r="297" spans="1:8" s="561" customFormat="1">
      <c r="A297" s="77"/>
      <c r="B297" s="304"/>
      <c r="C297" s="823"/>
      <c r="D297" s="824"/>
      <c r="E297" s="848" t="s">
        <v>24</v>
      </c>
      <c r="F297" s="843">
        <v>-385197</v>
      </c>
      <c r="G297" s="843"/>
      <c r="H297" s="99"/>
    </row>
    <row r="298" spans="1:8" s="561" customFormat="1" ht="40.200000000000003" thickBot="1">
      <c r="A298" s="77"/>
      <c r="B298" s="297"/>
      <c r="C298" s="823"/>
      <c r="D298" s="824"/>
      <c r="E298" s="310" t="s">
        <v>59</v>
      </c>
      <c r="F298" s="843">
        <v>-385197</v>
      </c>
      <c r="G298" s="843"/>
      <c r="H298" s="99"/>
    </row>
    <row r="299" spans="1:8" s="561" customFormat="1" ht="71.25" customHeight="1" thickBot="1">
      <c r="A299" s="77"/>
      <c r="B299" s="3846" t="s">
        <v>376</v>
      </c>
      <c r="C299" s="3847"/>
      <c r="D299" s="3847"/>
      <c r="E299" s="3847"/>
      <c r="F299" s="3847"/>
      <c r="G299" s="3848"/>
      <c r="H299" s="99"/>
    </row>
    <row r="300" spans="1:8" s="561" customFormat="1">
      <c r="A300" s="77"/>
      <c r="B300" s="634"/>
      <c r="C300" s="634"/>
      <c r="D300" s="634"/>
      <c r="E300" s="634"/>
      <c r="F300" s="634"/>
      <c r="G300" s="634"/>
      <c r="H300" s="99"/>
    </row>
    <row r="301" spans="1:8" s="93" customFormat="1">
      <c r="A301" s="537"/>
      <c r="B301" s="605" t="s">
        <v>231</v>
      </c>
      <c r="H301" s="1993"/>
    </row>
    <row r="302" spans="1:8" s="93" customFormat="1" ht="13.8" thickBot="1">
      <c r="A302" s="537"/>
      <c r="H302" s="1993"/>
    </row>
    <row r="303" spans="1:8" s="561" customFormat="1" ht="13.8">
      <c r="A303" s="547">
        <f>A211+1</f>
        <v>140</v>
      </c>
      <c r="B303" s="286" t="s">
        <v>125</v>
      </c>
      <c r="C303" s="90"/>
      <c r="D303" s="96"/>
      <c r="E303" s="93"/>
      <c r="H303" s="3315" t="s">
        <v>535</v>
      </c>
    </row>
    <row r="304" spans="1:8" s="561" customFormat="1">
      <c r="A304" s="77"/>
      <c r="B304" s="628" t="s">
        <v>98</v>
      </c>
      <c r="C304" s="617"/>
      <c r="D304" s="618"/>
      <c r="E304" s="93"/>
      <c r="H304" s="99" t="s">
        <v>1019</v>
      </c>
    </row>
    <row r="305" spans="1:8" s="561" customFormat="1" ht="27" thickBot="1">
      <c r="A305" s="77"/>
      <c r="B305" s="849" t="s">
        <v>232</v>
      </c>
      <c r="C305" s="850">
        <v>101392272</v>
      </c>
      <c r="D305" s="851">
        <v>3273394</v>
      </c>
      <c r="E305" s="93"/>
      <c r="H305" s="99">
        <f>kops_ien!A156</f>
        <v>6</v>
      </c>
    </row>
    <row r="306" spans="1:8" s="561" customFormat="1" ht="54.75" customHeight="1" thickBot="1">
      <c r="A306" s="77"/>
      <c r="B306" s="3776" t="s">
        <v>377</v>
      </c>
      <c r="C306" s="3777"/>
      <c r="D306" s="3778"/>
      <c r="E306" s="93"/>
      <c r="H306" s="99" t="s">
        <v>1000</v>
      </c>
    </row>
    <row r="307" spans="1:8" s="77" customFormat="1">
      <c r="B307" s="84"/>
      <c r="C307" s="85"/>
      <c r="D307" s="85"/>
      <c r="G307" s="77" t="s">
        <v>0</v>
      </c>
      <c r="H307" s="99"/>
    </row>
    <row r="308" spans="1:8" s="77" customFormat="1">
      <c r="B308" s="540" t="s">
        <v>188</v>
      </c>
      <c r="C308" s="85"/>
      <c r="D308" s="85"/>
      <c r="H308" s="99"/>
    </row>
    <row r="309" spans="1:8" s="77" customFormat="1" ht="13.8" thickBot="1">
      <c r="B309" s="84"/>
      <c r="C309" s="85"/>
      <c r="D309" s="85"/>
      <c r="H309" s="99"/>
    </row>
    <row r="310" spans="1:8" s="561" customFormat="1" ht="13.8">
      <c r="A310" s="75">
        <f>A303</f>
        <v>140</v>
      </c>
      <c r="B310" s="286" t="s">
        <v>125</v>
      </c>
      <c r="C310" s="90"/>
      <c r="D310" s="96"/>
      <c r="E310" s="77"/>
      <c r="H310" s="3315" t="s">
        <v>535</v>
      </c>
    </row>
    <row r="311" spans="1:8" s="561" customFormat="1">
      <c r="A311" s="77"/>
      <c r="B311" s="628" t="s">
        <v>98</v>
      </c>
      <c r="C311" s="617"/>
      <c r="D311" s="618"/>
      <c r="H311" s="99" t="s">
        <v>1019</v>
      </c>
    </row>
    <row r="312" spans="1:8" s="561" customFormat="1">
      <c r="A312" s="77"/>
      <c r="B312" s="541" t="s">
        <v>87</v>
      </c>
      <c r="C312" s="826"/>
      <c r="D312" s="827"/>
      <c r="H312" s="99">
        <f>kops_ien!A156</f>
        <v>6</v>
      </c>
    </row>
    <row r="313" spans="1:8" s="561" customFormat="1" ht="26.4">
      <c r="A313" s="77"/>
      <c r="B313" s="828" t="s">
        <v>232</v>
      </c>
      <c r="C313" s="829">
        <v>101392272</v>
      </c>
      <c r="D313" s="830">
        <v>3273394</v>
      </c>
      <c r="H313" s="99" t="s">
        <v>1000</v>
      </c>
    </row>
    <row r="314" spans="1:8" s="561" customFormat="1">
      <c r="A314" s="77"/>
      <c r="B314" s="541" t="s">
        <v>88</v>
      </c>
      <c r="C314" s="826"/>
      <c r="D314" s="827"/>
      <c r="H314" s="99"/>
    </row>
    <row r="315" spans="1:8" s="561" customFormat="1" ht="26.4">
      <c r="A315" s="77"/>
      <c r="B315" s="828" t="s">
        <v>232</v>
      </c>
      <c r="C315" s="829">
        <v>101830461</v>
      </c>
      <c r="D315" s="830">
        <v>3698691</v>
      </c>
      <c r="H315" s="99"/>
    </row>
    <row r="316" spans="1:8" s="561" customFormat="1">
      <c r="A316" s="77"/>
      <c r="B316" s="541" t="s">
        <v>189</v>
      </c>
      <c r="C316" s="617"/>
      <c r="D316" s="618"/>
      <c r="H316" s="99"/>
    </row>
    <row r="317" spans="1:8" s="561" customFormat="1" ht="27" thickBot="1">
      <c r="A317" s="77"/>
      <c r="B317" s="852" t="s">
        <v>232</v>
      </c>
      <c r="C317" s="853">
        <v>102851048</v>
      </c>
      <c r="D317" s="854">
        <v>3675521</v>
      </c>
      <c r="H317" s="99"/>
    </row>
    <row r="318" spans="1:8" s="561" customFormat="1" ht="59.25" customHeight="1" thickBot="1">
      <c r="A318" s="77"/>
      <c r="B318" s="3776" t="s">
        <v>377</v>
      </c>
      <c r="C318" s="3777"/>
      <c r="D318" s="3778"/>
      <c r="H318" s="99"/>
    </row>
    <row r="319" spans="1:8" s="561" customFormat="1">
      <c r="A319" s="77"/>
      <c r="B319" s="634"/>
      <c r="C319" s="634"/>
      <c r="D319" s="634"/>
      <c r="H319" s="99"/>
    </row>
    <row r="320" spans="1:8" s="93" customFormat="1">
      <c r="A320" s="1995"/>
      <c r="B320" s="856" t="s">
        <v>231</v>
      </c>
      <c r="C320" s="855"/>
      <c r="D320" s="855"/>
      <c r="H320" s="1993"/>
    </row>
    <row r="321" spans="1:9" s="93" customFormat="1" ht="13.8" thickBot="1">
      <c r="A321" s="537"/>
      <c r="H321" s="1993"/>
    </row>
    <row r="322" spans="1:9" s="561" customFormat="1" ht="13.8">
      <c r="A322" s="547">
        <f>A303+1</f>
        <v>141</v>
      </c>
      <c r="B322" s="286"/>
      <c r="C322" s="90"/>
      <c r="D322" s="96"/>
      <c r="E322" s="286" t="s">
        <v>58</v>
      </c>
      <c r="F322" s="90"/>
      <c r="G322" s="96"/>
      <c r="H322" s="556" t="s">
        <v>33</v>
      </c>
    </row>
    <row r="323" spans="1:9" s="561" customFormat="1">
      <c r="A323" s="77"/>
      <c r="B323" s="88" t="s">
        <v>62</v>
      </c>
      <c r="C323" s="642"/>
      <c r="D323" s="103"/>
      <c r="E323" s="628" t="s">
        <v>22</v>
      </c>
      <c r="F323" s="617"/>
      <c r="G323" s="618"/>
      <c r="H323" s="99"/>
    </row>
    <row r="324" spans="1:9" s="561" customFormat="1">
      <c r="A324" s="77"/>
      <c r="B324" s="560" t="s">
        <v>48</v>
      </c>
      <c r="C324" s="2071">
        <v>-138444259</v>
      </c>
      <c r="D324" s="601">
        <f>-G329</f>
        <v>-2234415</v>
      </c>
      <c r="E324" s="544" t="s">
        <v>237</v>
      </c>
      <c r="F324" s="621"/>
      <c r="G324" s="622"/>
      <c r="H324" s="99"/>
    </row>
    <row r="325" spans="1:9" s="561" customFormat="1">
      <c r="A325" s="77"/>
      <c r="B325" s="1284"/>
      <c r="C325" s="1285"/>
      <c r="D325" s="1286"/>
      <c r="E325" s="296" t="s">
        <v>4</v>
      </c>
      <c r="F325" s="819">
        <v>19786965</v>
      </c>
      <c r="G325" s="820">
        <v>2234415</v>
      </c>
      <c r="H325" s="1994"/>
      <c r="I325" s="789"/>
    </row>
    <row r="326" spans="1:9" s="561" customFormat="1" ht="26.4">
      <c r="A326" s="77"/>
      <c r="B326" s="1284"/>
      <c r="C326" s="1285"/>
      <c r="D326" s="1286"/>
      <c r="E326" s="297" t="s">
        <v>5</v>
      </c>
      <c r="F326" s="823">
        <v>1505171</v>
      </c>
      <c r="G326" s="824"/>
      <c r="H326" s="1994"/>
      <c r="I326" s="789"/>
    </row>
    <row r="327" spans="1:9" s="561" customFormat="1">
      <c r="A327" s="77"/>
      <c r="B327" s="1284"/>
      <c r="C327" s="1285"/>
      <c r="D327" s="1286"/>
      <c r="E327" s="297" t="s">
        <v>10</v>
      </c>
      <c r="F327" s="823">
        <v>18281794</v>
      </c>
      <c r="G327" s="824">
        <v>2234415</v>
      </c>
      <c r="H327" s="1994"/>
      <c r="I327" s="789"/>
    </row>
    <row r="328" spans="1:9" s="561" customFormat="1" ht="26.4">
      <c r="A328" s="77"/>
      <c r="B328" s="1284"/>
      <c r="C328" s="1285"/>
      <c r="D328" s="1286"/>
      <c r="E328" s="299" t="s">
        <v>11</v>
      </c>
      <c r="F328" s="823">
        <v>18281794</v>
      </c>
      <c r="G328" s="824">
        <v>2234415</v>
      </c>
      <c r="H328" s="1994"/>
      <c r="I328" s="789"/>
    </row>
    <row r="329" spans="1:9" s="561" customFormat="1">
      <c r="A329" s="77"/>
      <c r="B329" s="1284"/>
      <c r="C329" s="1285"/>
      <c r="D329" s="1286"/>
      <c r="E329" s="296" t="s">
        <v>1</v>
      </c>
      <c r="F329" s="821">
        <v>19786965</v>
      </c>
      <c r="G329" s="822">
        <v>2234415</v>
      </c>
      <c r="H329" s="1994"/>
      <c r="I329" s="789"/>
    </row>
    <row r="330" spans="1:9" s="561" customFormat="1">
      <c r="A330" s="77"/>
      <c r="B330" s="1284"/>
      <c r="C330" s="1285"/>
      <c r="D330" s="1286"/>
      <c r="E330" s="297" t="s">
        <v>2</v>
      </c>
      <c r="F330" s="823">
        <v>19786965</v>
      </c>
      <c r="G330" s="824">
        <v>2234415</v>
      </c>
      <c r="H330" s="1994"/>
      <c r="I330" s="789"/>
    </row>
    <row r="331" spans="1:9" s="561" customFormat="1">
      <c r="A331" s="77"/>
      <c r="B331" s="1284"/>
      <c r="C331" s="1285"/>
      <c r="D331" s="1286"/>
      <c r="E331" s="299" t="s">
        <v>16</v>
      </c>
      <c r="F331" s="823">
        <v>19786965</v>
      </c>
      <c r="G331" s="824">
        <v>2234415</v>
      </c>
      <c r="H331" s="1994"/>
      <c r="I331" s="789"/>
    </row>
    <row r="332" spans="1:9" s="561" customFormat="1" ht="13.8" thickBot="1">
      <c r="A332" s="77"/>
      <c r="B332" s="1287"/>
      <c r="C332" s="1288"/>
      <c r="D332" s="1289"/>
      <c r="E332" s="1290" t="s">
        <v>93</v>
      </c>
      <c r="F332" s="1291">
        <v>19786965</v>
      </c>
      <c r="G332" s="1292">
        <v>2234415</v>
      </c>
      <c r="H332" s="1994"/>
      <c r="I332" s="789"/>
    </row>
    <row r="333" spans="1:9" s="561" customFormat="1" ht="47.4" customHeight="1" thickBot="1">
      <c r="A333" s="77"/>
      <c r="B333" s="3776" t="s">
        <v>378</v>
      </c>
      <c r="C333" s="3777"/>
      <c r="D333" s="3777"/>
      <c r="E333" s="3777"/>
      <c r="F333" s="3777"/>
      <c r="G333" s="3778"/>
      <c r="H333" s="99"/>
      <c r="I333" s="789"/>
    </row>
    <row r="334" spans="1:9" s="77" customFormat="1">
      <c r="B334" s="84"/>
      <c r="C334" s="85"/>
      <c r="D334" s="85"/>
      <c r="F334" s="789"/>
      <c r="H334" s="99"/>
    </row>
    <row r="335" spans="1:9" s="77" customFormat="1">
      <c r="B335" s="540" t="s">
        <v>188</v>
      </c>
      <c r="C335" s="85"/>
      <c r="D335" s="85"/>
      <c r="F335" s="789"/>
      <c r="H335" s="99"/>
    </row>
    <row r="336" spans="1:9" s="77" customFormat="1" ht="13.8" thickBot="1">
      <c r="B336" s="84"/>
      <c r="C336" s="85"/>
      <c r="D336" s="85"/>
      <c r="H336" s="99"/>
    </row>
    <row r="337" spans="1:8" s="561" customFormat="1" ht="13.8">
      <c r="A337" s="75">
        <f>A322</f>
        <v>141</v>
      </c>
      <c r="B337" s="858"/>
      <c r="C337" s="90"/>
      <c r="D337" s="96"/>
      <c r="E337" s="286" t="s">
        <v>58</v>
      </c>
      <c r="F337" s="90"/>
      <c r="G337" s="96"/>
      <c r="H337" s="99" t="s">
        <v>33</v>
      </c>
    </row>
    <row r="338" spans="1:8" s="561" customFormat="1">
      <c r="A338" s="77"/>
      <c r="B338" s="628"/>
      <c r="C338" s="617"/>
      <c r="D338" s="618"/>
      <c r="E338" s="628" t="s">
        <v>82</v>
      </c>
      <c r="F338" s="617"/>
      <c r="G338" s="618"/>
      <c r="H338" s="99"/>
    </row>
    <row r="339" spans="1:8" s="561" customFormat="1">
      <c r="A339" s="77"/>
      <c r="B339" s="88" t="s">
        <v>62</v>
      </c>
      <c r="C339" s="617"/>
      <c r="D339" s="618"/>
      <c r="E339" s="629" t="s">
        <v>234</v>
      </c>
      <c r="F339" s="826"/>
      <c r="G339" s="827"/>
      <c r="H339" s="99"/>
    </row>
    <row r="340" spans="1:8" s="561" customFormat="1">
      <c r="A340" s="77"/>
      <c r="B340" s="541" t="s">
        <v>87</v>
      </c>
      <c r="C340" s="617"/>
      <c r="D340" s="618"/>
      <c r="E340" s="541" t="s">
        <v>87</v>
      </c>
      <c r="F340" s="826"/>
      <c r="G340" s="827"/>
      <c r="H340" s="99"/>
    </row>
    <row r="341" spans="1:8" s="561" customFormat="1">
      <c r="A341" s="77"/>
      <c r="B341" s="560" t="s">
        <v>48</v>
      </c>
      <c r="C341" s="2071">
        <v>-138444259</v>
      </c>
      <c r="D341" s="601">
        <f>-G345</f>
        <v>-2234415</v>
      </c>
      <c r="E341" s="296" t="s">
        <v>4</v>
      </c>
      <c r="F341" s="819">
        <v>158734122</v>
      </c>
      <c r="G341" s="820">
        <v>2234415</v>
      </c>
      <c r="H341" s="99"/>
    </row>
    <row r="342" spans="1:8" s="561" customFormat="1" ht="26.4">
      <c r="A342" s="77"/>
      <c r="B342" s="1284"/>
      <c r="C342" s="1285"/>
      <c r="D342" s="1286"/>
      <c r="E342" s="297" t="s">
        <v>5</v>
      </c>
      <c r="F342" s="823">
        <v>16754974</v>
      </c>
      <c r="G342" s="824"/>
      <c r="H342" s="99"/>
    </row>
    <row r="343" spans="1:8" s="561" customFormat="1">
      <c r="A343" s="77"/>
      <c r="B343" s="1284"/>
      <c r="C343" s="1285"/>
      <c r="D343" s="1286"/>
      <c r="E343" s="297" t="s">
        <v>10</v>
      </c>
      <c r="F343" s="823">
        <v>141979148</v>
      </c>
      <c r="G343" s="824">
        <v>2234415</v>
      </c>
      <c r="H343" s="99"/>
    </row>
    <row r="344" spans="1:8" s="561" customFormat="1" ht="26.4">
      <c r="A344" s="77"/>
      <c r="B344" s="1284"/>
      <c r="C344" s="1285"/>
      <c r="D344" s="1286"/>
      <c r="E344" s="299" t="s">
        <v>11</v>
      </c>
      <c r="F344" s="823">
        <v>141979148</v>
      </c>
      <c r="G344" s="824">
        <v>2234415</v>
      </c>
      <c r="H344" s="99"/>
    </row>
    <row r="345" spans="1:8" s="561" customFormat="1">
      <c r="A345" s="77"/>
      <c r="B345" s="1284"/>
      <c r="C345" s="1285"/>
      <c r="D345" s="1286"/>
      <c r="E345" s="296" t="s">
        <v>1</v>
      </c>
      <c r="F345" s="821">
        <v>158664147</v>
      </c>
      <c r="G345" s="822">
        <v>2234415</v>
      </c>
      <c r="H345" s="99"/>
    </row>
    <row r="346" spans="1:8" s="561" customFormat="1">
      <c r="A346" s="77"/>
      <c r="B346" s="1284"/>
      <c r="C346" s="1285"/>
      <c r="D346" s="1286"/>
      <c r="E346" s="297" t="s">
        <v>2</v>
      </c>
      <c r="F346" s="823">
        <v>156346840</v>
      </c>
      <c r="G346" s="824">
        <v>2234415</v>
      </c>
      <c r="H346" s="99"/>
    </row>
    <row r="347" spans="1:8" s="561" customFormat="1">
      <c r="A347" s="77"/>
      <c r="B347" s="1284"/>
      <c r="C347" s="1285"/>
      <c r="D347" s="1286"/>
      <c r="E347" s="298" t="s">
        <v>12</v>
      </c>
      <c r="F347" s="823">
        <v>134077334</v>
      </c>
      <c r="G347" s="824"/>
      <c r="H347" s="99"/>
    </row>
    <row r="348" spans="1:8" s="561" customFormat="1">
      <c r="A348" s="77"/>
      <c r="B348" s="1284"/>
      <c r="C348" s="1285"/>
      <c r="D348" s="1286"/>
      <c r="E348" s="299" t="s">
        <v>13</v>
      </c>
      <c r="F348" s="823">
        <v>88397285</v>
      </c>
      <c r="G348" s="824"/>
      <c r="H348" s="99"/>
    </row>
    <row r="349" spans="1:8" s="561" customFormat="1">
      <c r="A349" s="77"/>
      <c r="B349" s="1284"/>
      <c r="C349" s="1285"/>
      <c r="D349" s="1286"/>
      <c r="E349" s="825" t="s">
        <v>35</v>
      </c>
      <c r="F349" s="823">
        <v>68753200</v>
      </c>
      <c r="G349" s="824"/>
      <c r="H349" s="99"/>
    </row>
    <row r="350" spans="1:8" s="561" customFormat="1">
      <c r="A350" s="77"/>
      <c r="B350" s="1284"/>
      <c r="C350" s="1285"/>
      <c r="D350" s="1286"/>
      <c r="E350" s="299" t="s">
        <v>15</v>
      </c>
      <c r="F350" s="823">
        <v>45680049</v>
      </c>
      <c r="G350" s="824"/>
      <c r="H350" s="99"/>
    </row>
    <row r="351" spans="1:8" s="561" customFormat="1">
      <c r="A351" s="77"/>
      <c r="B351" s="1284"/>
      <c r="C351" s="1285"/>
      <c r="D351" s="1286"/>
      <c r="E351" s="299" t="s">
        <v>16</v>
      </c>
      <c r="F351" s="823">
        <v>21854801</v>
      </c>
      <c r="G351" s="824">
        <v>2234415</v>
      </c>
      <c r="H351" s="99"/>
    </row>
    <row r="352" spans="1:8" s="561" customFormat="1">
      <c r="A352" s="77"/>
      <c r="B352" s="1284"/>
      <c r="C352" s="1285"/>
      <c r="D352" s="1286"/>
      <c r="E352" s="825" t="s">
        <v>17</v>
      </c>
      <c r="F352" s="823">
        <v>394262</v>
      </c>
      <c r="G352" s="824"/>
      <c r="H352" s="99"/>
    </row>
    <row r="353" spans="1:8" s="561" customFormat="1">
      <c r="A353" s="77"/>
      <c r="B353" s="1284"/>
      <c r="C353" s="1285"/>
      <c r="D353" s="1286"/>
      <c r="E353" s="825" t="s">
        <v>93</v>
      </c>
      <c r="F353" s="823">
        <v>21460539</v>
      </c>
      <c r="G353" s="824">
        <v>2234415</v>
      </c>
      <c r="H353" s="99"/>
    </row>
    <row r="354" spans="1:8" s="561" customFormat="1" ht="26.4">
      <c r="A354" s="77"/>
      <c r="B354" s="1284"/>
      <c r="C354" s="1285"/>
      <c r="D354" s="1286"/>
      <c r="E354" s="300" t="s">
        <v>115</v>
      </c>
      <c r="F354" s="823">
        <v>414705</v>
      </c>
      <c r="G354" s="824"/>
      <c r="H354" s="99"/>
    </row>
    <row r="355" spans="1:8" s="561" customFormat="1">
      <c r="A355" s="77"/>
      <c r="B355" s="1284"/>
      <c r="C355" s="1285"/>
      <c r="D355" s="1286"/>
      <c r="E355" s="301" t="s">
        <v>18</v>
      </c>
      <c r="F355" s="823">
        <v>414705</v>
      </c>
      <c r="G355" s="824"/>
      <c r="H355" s="99"/>
    </row>
    <row r="356" spans="1:8" s="561" customFormat="1">
      <c r="A356" s="77"/>
      <c r="B356" s="1284"/>
      <c r="C356" s="1285"/>
      <c r="D356" s="1286"/>
      <c r="E356" s="297" t="s">
        <v>3</v>
      </c>
      <c r="F356" s="823">
        <v>2317307</v>
      </c>
      <c r="G356" s="824"/>
      <c r="H356" s="99"/>
    </row>
    <row r="357" spans="1:8" s="561" customFormat="1">
      <c r="A357" s="77"/>
      <c r="B357" s="1284"/>
      <c r="C357" s="1285"/>
      <c r="D357" s="1286"/>
      <c r="E357" s="298" t="s">
        <v>20</v>
      </c>
      <c r="F357" s="823">
        <v>2317307</v>
      </c>
      <c r="G357" s="824"/>
      <c r="H357" s="99"/>
    </row>
    <row r="358" spans="1:8" s="561" customFormat="1">
      <c r="A358" s="77"/>
      <c r="B358" s="1284"/>
      <c r="C358" s="1285"/>
      <c r="D358" s="1286"/>
      <c r="E358" s="303" t="s">
        <v>21</v>
      </c>
      <c r="F358" s="823">
        <v>69975</v>
      </c>
      <c r="G358" s="1280"/>
      <c r="H358" s="99"/>
    </row>
    <row r="359" spans="1:8" s="561" customFormat="1">
      <c r="A359" s="77"/>
      <c r="B359" s="1284"/>
      <c r="C359" s="1285"/>
      <c r="D359" s="1286"/>
      <c r="E359" s="303" t="s">
        <v>23</v>
      </c>
      <c r="F359" s="823">
        <v>-69975</v>
      </c>
      <c r="G359" s="824"/>
      <c r="H359" s="99"/>
    </row>
    <row r="360" spans="1:8" s="561" customFormat="1">
      <c r="A360" s="77"/>
      <c r="B360" s="1284"/>
      <c r="C360" s="1285"/>
      <c r="D360" s="1286"/>
      <c r="E360" s="304" t="s">
        <v>24</v>
      </c>
      <c r="F360" s="823">
        <v>-69975</v>
      </c>
      <c r="G360" s="824"/>
      <c r="H360" s="99"/>
    </row>
    <row r="361" spans="1:8" s="561" customFormat="1" ht="39.6">
      <c r="A361" s="77"/>
      <c r="B361" s="1284"/>
      <c r="C361" s="1285"/>
      <c r="D361" s="1286"/>
      <c r="E361" s="297" t="s">
        <v>59</v>
      </c>
      <c r="F361" s="823">
        <v>-69975</v>
      </c>
      <c r="G361" s="824"/>
      <c r="H361" s="99"/>
    </row>
    <row r="362" spans="1:8" s="561" customFormat="1">
      <c r="A362" s="77"/>
      <c r="B362" s="541" t="s">
        <v>88</v>
      </c>
      <c r="C362" s="617"/>
      <c r="D362" s="618"/>
      <c r="E362" s="541" t="s">
        <v>88</v>
      </c>
      <c r="F362" s="1282"/>
      <c r="G362" s="1283"/>
      <c r="H362" s="99"/>
    </row>
    <row r="363" spans="1:8" s="561" customFormat="1">
      <c r="A363" s="77"/>
      <c r="B363" s="560" t="s">
        <v>48</v>
      </c>
      <c r="C363" s="2071">
        <v>406158063</v>
      </c>
      <c r="D363" s="601">
        <f>-G367</f>
        <v>-4271166</v>
      </c>
      <c r="E363" s="296" t="s">
        <v>4</v>
      </c>
      <c r="F363" s="819">
        <v>164602574</v>
      </c>
      <c r="G363" s="820">
        <v>4271166</v>
      </c>
      <c r="H363" s="99"/>
    </row>
    <row r="364" spans="1:8" s="561" customFormat="1" ht="26.4">
      <c r="A364" s="77"/>
      <c r="B364" s="1284"/>
      <c r="C364" s="1285"/>
      <c r="D364" s="1286"/>
      <c r="E364" s="297" t="s">
        <v>5</v>
      </c>
      <c r="F364" s="823">
        <v>16664418</v>
      </c>
      <c r="G364" s="824"/>
      <c r="H364" s="99"/>
    </row>
    <row r="365" spans="1:8" s="561" customFormat="1">
      <c r="A365" s="77"/>
      <c r="B365" s="1284"/>
      <c r="C365" s="1285"/>
      <c r="D365" s="1286"/>
      <c r="E365" s="297" t="s">
        <v>10</v>
      </c>
      <c r="F365" s="823">
        <v>147938156</v>
      </c>
      <c r="G365" s="824">
        <v>4271166</v>
      </c>
      <c r="H365" s="99"/>
    </row>
    <row r="366" spans="1:8" s="561" customFormat="1" ht="26.4">
      <c r="A366" s="77"/>
      <c r="B366" s="1284"/>
      <c r="C366" s="1285"/>
      <c r="D366" s="1286"/>
      <c r="E366" s="299" t="s">
        <v>11</v>
      </c>
      <c r="F366" s="823">
        <v>147938156</v>
      </c>
      <c r="G366" s="824">
        <v>4271166</v>
      </c>
      <c r="H366" s="99"/>
    </row>
    <row r="367" spans="1:8" s="561" customFormat="1">
      <c r="A367" s="77"/>
      <c r="B367" s="1284"/>
      <c r="C367" s="1285"/>
      <c r="D367" s="1286"/>
      <c r="E367" s="296" t="s">
        <v>1</v>
      </c>
      <c r="F367" s="821">
        <v>164217377</v>
      </c>
      <c r="G367" s="822">
        <v>4271166</v>
      </c>
      <c r="H367" s="99"/>
    </row>
    <row r="368" spans="1:8" s="561" customFormat="1">
      <c r="A368" s="77"/>
      <c r="B368" s="1284"/>
      <c r="C368" s="1285"/>
      <c r="D368" s="1286"/>
      <c r="E368" s="297" t="s">
        <v>2</v>
      </c>
      <c r="F368" s="823">
        <v>162324766</v>
      </c>
      <c r="G368" s="824">
        <v>4271166</v>
      </c>
      <c r="H368" s="99"/>
    </row>
    <row r="369" spans="1:8" s="561" customFormat="1">
      <c r="A369" s="77"/>
      <c r="B369" s="1284"/>
      <c r="C369" s="1285"/>
      <c r="D369" s="1286"/>
      <c r="E369" s="298" t="s">
        <v>12</v>
      </c>
      <c r="F369" s="823">
        <v>136872300</v>
      </c>
      <c r="G369" s="824"/>
      <c r="H369" s="99"/>
    </row>
    <row r="370" spans="1:8" s="561" customFormat="1">
      <c r="A370" s="77"/>
      <c r="B370" s="1284"/>
      <c r="C370" s="1285"/>
      <c r="D370" s="1286"/>
      <c r="E370" s="299" t="s">
        <v>13</v>
      </c>
      <c r="F370" s="823">
        <v>89286030</v>
      </c>
      <c r="G370" s="824"/>
      <c r="H370" s="99"/>
    </row>
    <row r="371" spans="1:8" s="561" customFormat="1">
      <c r="A371" s="77"/>
      <c r="B371" s="1284"/>
      <c r="C371" s="1285"/>
      <c r="D371" s="1286"/>
      <c r="E371" s="825" t="s">
        <v>35</v>
      </c>
      <c r="F371" s="823">
        <v>69638900</v>
      </c>
      <c r="G371" s="824"/>
      <c r="H371" s="99"/>
    </row>
    <row r="372" spans="1:8" s="561" customFormat="1">
      <c r="A372" s="77"/>
      <c r="B372" s="1284"/>
      <c r="C372" s="1285"/>
      <c r="D372" s="1286"/>
      <c r="E372" s="299" t="s">
        <v>15</v>
      </c>
      <c r="F372" s="823">
        <v>47586270</v>
      </c>
      <c r="G372" s="824"/>
      <c r="H372" s="99"/>
    </row>
    <row r="373" spans="1:8" s="561" customFormat="1">
      <c r="A373" s="77"/>
      <c r="B373" s="1284"/>
      <c r="C373" s="1285"/>
      <c r="D373" s="1286"/>
      <c r="E373" s="299" t="s">
        <v>16</v>
      </c>
      <c r="F373" s="823">
        <v>25108905</v>
      </c>
      <c r="G373" s="824">
        <v>4271166</v>
      </c>
      <c r="H373" s="99"/>
    </row>
    <row r="374" spans="1:8" s="561" customFormat="1">
      <c r="A374" s="77"/>
      <c r="B374" s="1284"/>
      <c r="C374" s="1285"/>
      <c r="D374" s="1286"/>
      <c r="E374" s="825" t="s">
        <v>17</v>
      </c>
      <c r="F374" s="823">
        <v>226363</v>
      </c>
      <c r="G374" s="824"/>
      <c r="H374" s="99"/>
    </row>
    <row r="375" spans="1:8" s="561" customFormat="1">
      <c r="A375" s="77"/>
      <c r="B375" s="1284"/>
      <c r="C375" s="1285"/>
      <c r="D375" s="1286"/>
      <c r="E375" s="825" t="s">
        <v>93</v>
      </c>
      <c r="F375" s="823">
        <v>24882542</v>
      </c>
      <c r="G375" s="824">
        <v>4271166</v>
      </c>
      <c r="H375" s="99"/>
    </row>
    <row r="376" spans="1:8" s="561" customFormat="1" ht="26.4">
      <c r="A376" s="77"/>
      <c r="B376" s="1284"/>
      <c r="C376" s="1285"/>
      <c r="D376" s="1286"/>
      <c r="E376" s="300" t="s">
        <v>115</v>
      </c>
      <c r="F376" s="823">
        <v>343561</v>
      </c>
      <c r="G376" s="824"/>
      <c r="H376" s="99"/>
    </row>
    <row r="377" spans="1:8" s="561" customFormat="1">
      <c r="A377" s="77"/>
      <c r="B377" s="1284"/>
      <c r="C377" s="1285"/>
      <c r="D377" s="1286"/>
      <c r="E377" s="301" t="s">
        <v>18</v>
      </c>
      <c r="F377" s="823">
        <v>343561</v>
      </c>
      <c r="G377" s="824"/>
      <c r="H377" s="99"/>
    </row>
    <row r="378" spans="1:8" s="561" customFormat="1">
      <c r="A378" s="77"/>
      <c r="B378" s="1284"/>
      <c r="C378" s="1285"/>
      <c r="D378" s="1286"/>
      <c r="E378" s="297" t="s">
        <v>3</v>
      </c>
      <c r="F378" s="823">
        <v>1892611</v>
      </c>
      <c r="G378" s="824"/>
      <c r="H378" s="99"/>
    </row>
    <row r="379" spans="1:8" s="561" customFormat="1">
      <c r="A379" s="77"/>
      <c r="B379" s="1284"/>
      <c r="C379" s="1285"/>
      <c r="D379" s="1286"/>
      <c r="E379" s="298" t="s">
        <v>20</v>
      </c>
      <c r="F379" s="823">
        <v>1892611</v>
      </c>
      <c r="G379" s="824"/>
      <c r="H379" s="99"/>
    </row>
    <row r="380" spans="1:8" s="561" customFormat="1">
      <c r="A380" s="77"/>
      <c r="B380" s="1284"/>
      <c r="C380" s="1285"/>
      <c r="D380" s="1286"/>
      <c r="E380" s="303" t="s">
        <v>21</v>
      </c>
      <c r="F380" s="823">
        <v>385197</v>
      </c>
      <c r="G380" s="1280"/>
      <c r="H380" s="99"/>
    </row>
    <row r="381" spans="1:8" s="561" customFormat="1">
      <c r="A381" s="77"/>
      <c r="B381" s="1284"/>
      <c r="C381" s="1285"/>
      <c r="D381" s="1286"/>
      <c r="E381" s="303" t="s">
        <v>23</v>
      </c>
      <c r="F381" s="823">
        <v>-385197</v>
      </c>
      <c r="G381" s="824"/>
      <c r="H381" s="99"/>
    </row>
    <row r="382" spans="1:8" s="561" customFormat="1">
      <c r="A382" s="77"/>
      <c r="B382" s="1284"/>
      <c r="C382" s="1285"/>
      <c r="D382" s="1286"/>
      <c r="E382" s="304" t="s">
        <v>24</v>
      </c>
      <c r="F382" s="823">
        <v>-385197</v>
      </c>
      <c r="G382" s="824"/>
      <c r="H382" s="99"/>
    </row>
    <row r="383" spans="1:8" s="561" customFormat="1" ht="39.6">
      <c r="A383" s="77"/>
      <c r="B383" s="1284"/>
      <c r="C383" s="1285"/>
      <c r="D383" s="1286"/>
      <c r="E383" s="297" t="s">
        <v>59</v>
      </c>
      <c r="F383" s="823">
        <v>-385197</v>
      </c>
      <c r="G383" s="824"/>
      <c r="H383" s="99"/>
    </row>
    <row r="384" spans="1:8" s="561" customFormat="1">
      <c r="A384" s="77"/>
      <c r="B384" s="541" t="s">
        <v>189</v>
      </c>
      <c r="C384" s="617"/>
      <c r="D384" s="618"/>
      <c r="E384" s="541" t="s">
        <v>189</v>
      </c>
      <c r="F384" s="617"/>
      <c r="G384" s="618"/>
      <c r="H384" s="99"/>
    </row>
    <row r="385" spans="1:8" s="561" customFormat="1">
      <c r="A385" s="77"/>
      <c r="B385" s="560" t="s">
        <v>48</v>
      </c>
      <c r="C385" s="2071">
        <v>-239013812</v>
      </c>
      <c r="D385" s="601">
        <f>-G389</f>
        <v>-5488967</v>
      </c>
      <c r="E385" s="296" t="s">
        <v>4</v>
      </c>
      <c r="F385" s="819">
        <v>177559669</v>
      </c>
      <c r="G385" s="820">
        <v>5488967</v>
      </c>
      <c r="H385" s="99"/>
    </row>
    <row r="386" spans="1:8" s="561" customFormat="1" ht="26.4">
      <c r="A386" s="77"/>
      <c r="B386" s="828"/>
      <c r="C386" s="1293"/>
      <c r="D386" s="1294"/>
      <c r="E386" s="297" t="s">
        <v>5</v>
      </c>
      <c r="F386" s="823">
        <v>16664418</v>
      </c>
      <c r="G386" s="824"/>
      <c r="H386" s="99"/>
    </row>
    <row r="387" spans="1:8" s="561" customFormat="1">
      <c r="A387" s="77"/>
      <c r="B387" s="541"/>
      <c r="C387" s="617"/>
      <c r="D387" s="618"/>
      <c r="E387" s="297" t="s">
        <v>10</v>
      </c>
      <c r="F387" s="823">
        <v>160895251</v>
      </c>
      <c r="G387" s="824">
        <v>5488967</v>
      </c>
      <c r="H387" s="99"/>
    </row>
    <row r="388" spans="1:8" s="561" customFormat="1" ht="26.4">
      <c r="A388" s="77"/>
      <c r="B388" s="828"/>
      <c r="C388" s="1293"/>
      <c r="D388" s="1294"/>
      <c r="E388" s="299" t="s">
        <v>11</v>
      </c>
      <c r="F388" s="823">
        <v>160895251</v>
      </c>
      <c r="G388" s="824">
        <v>5488967</v>
      </c>
      <c r="H388" s="99"/>
    </row>
    <row r="389" spans="1:8" s="561" customFormat="1">
      <c r="A389" s="77"/>
      <c r="B389" s="1284"/>
      <c r="C389" s="1285"/>
      <c r="D389" s="1286"/>
      <c r="E389" s="296" t="s">
        <v>1</v>
      </c>
      <c r="F389" s="821">
        <v>177174472</v>
      </c>
      <c r="G389" s="822">
        <v>5488967</v>
      </c>
      <c r="H389" s="99"/>
    </row>
    <row r="390" spans="1:8" s="561" customFormat="1">
      <c r="A390" s="77"/>
      <c r="B390" s="1284"/>
      <c r="C390" s="1285"/>
      <c r="D390" s="1286"/>
      <c r="E390" s="297" t="s">
        <v>2</v>
      </c>
      <c r="F390" s="823">
        <v>160734434</v>
      </c>
      <c r="G390" s="824">
        <v>5488967</v>
      </c>
      <c r="H390" s="99"/>
    </row>
    <row r="391" spans="1:8" s="561" customFormat="1">
      <c r="A391" s="77"/>
      <c r="B391" s="1284"/>
      <c r="C391" s="1285"/>
      <c r="D391" s="1286"/>
      <c r="E391" s="298" t="s">
        <v>12</v>
      </c>
      <c r="F391" s="823">
        <v>135281968</v>
      </c>
      <c r="G391" s="824"/>
      <c r="H391" s="99"/>
    </row>
    <row r="392" spans="1:8" s="561" customFormat="1">
      <c r="A392" s="77"/>
      <c r="B392" s="1284"/>
      <c r="C392" s="1285"/>
      <c r="D392" s="1286"/>
      <c r="E392" s="299" t="s">
        <v>13</v>
      </c>
      <c r="F392" s="823">
        <v>89720544</v>
      </c>
      <c r="G392" s="824"/>
      <c r="H392" s="99"/>
    </row>
    <row r="393" spans="1:8" s="561" customFormat="1">
      <c r="A393" s="77"/>
      <c r="B393" s="1284"/>
      <c r="C393" s="1285"/>
      <c r="D393" s="1286"/>
      <c r="E393" s="825" t="s">
        <v>35</v>
      </c>
      <c r="F393" s="823">
        <v>70053289</v>
      </c>
      <c r="G393" s="824"/>
      <c r="H393" s="99"/>
    </row>
    <row r="394" spans="1:8" s="561" customFormat="1">
      <c r="A394" s="77"/>
      <c r="B394" s="1284"/>
      <c r="C394" s="1285"/>
      <c r="D394" s="1286"/>
      <c r="E394" s="299" t="s">
        <v>15</v>
      </c>
      <c r="F394" s="823">
        <v>45561424</v>
      </c>
      <c r="G394" s="824"/>
      <c r="H394" s="99"/>
    </row>
    <row r="395" spans="1:8" s="561" customFormat="1">
      <c r="A395" s="77"/>
      <c r="B395" s="1284"/>
      <c r="C395" s="1285"/>
      <c r="D395" s="1286"/>
      <c r="E395" s="299" t="s">
        <v>16</v>
      </c>
      <c r="F395" s="823">
        <v>25108905</v>
      </c>
      <c r="G395" s="824">
        <v>5488967</v>
      </c>
      <c r="H395" s="99"/>
    </row>
    <row r="396" spans="1:8" s="561" customFormat="1">
      <c r="A396" s="77"/>
      <c r="B396" s="1284"/>
      <c r="C396" s="1285"/>
      <c r="D396" s="1286"/>
      <c r="E396" s="825" t="s">
        <v>17</v>
      </c>
      <c r="F396" s="823">
        <v>226363</v>
      </c>
      <c r="G396" s="824"/>
      <c r="H396" s="99"/>
    </row>
    <row r="397" spans="1:8" s="561" customFormat="1">
      <c r="A397" s="77"/>
      <c r="B397" s="1284"/>
      <c r="C397" s="1285"/>
      <c r="D397" s="1286"/>
      <c r="E397" s="825" t="s">
        <v>93</v>
      </c>
      <c r="F397" s="823">
        <v>24882542</v>
      </c>
      <c r="G397" s="824">
        <v>5488967</v>
      </c>
      <c r="H397" s="99"/>
    </row>
    <row r="398" spans="1:8" s="561" customFormat="1" ht="26.4">
      <c r="A398" s="77"/>
      <c r="B398" s="1284"/>
      <c r="C398" s="1285"/>
      <c r="D398" s="1286"/>
      <c r="E398" s="300" t="s">
        <v>115</v>
      </c>
      <c r="F398" s="823">
        <v>343561</v>
      </c>
      <c r="G398" s="824"/>
      <c r="H398" s="99"/>
    </row>
    <row r="399" spans="1:8" s="561" customFormat="1">
      <c r="A399" s="77"/>
      <c r="B399" s="1284"/>
      <c r="C399" s="1285"/>
      <c r="D399" s="1286"/>
      <c r="E399" s="301" t="s">
        <v>18</v>
      </c>
      <c r="F399" s="823">
        <v>343561</v>
      </c>
      <c r="G399" s="824"/>
      <c r="H399" s="99"/>
    </row>
    <row r="400" spans="1:8" s="561" customFormat="1">
      <c r="A400" s="77"/>
      <c r="B400" s="1284"/>
      <c r="C400" s="1285"/>
      <c r="D400" s="1286"/>
      <c r="E400" s="297" t="s">
        <v>3</v>
      </c>
      <c r="F400" s="823">
        <v>16440038</v>
      </c>
      <c r="G400" s="824"/>
      <c r="H400" s="99"/>
    </row>
    <row r="401" spans="1:9" s="561" customFormat="1">
      <c r="A401" s="77"/>
      <c r="B401" s="1284"/>
      <c r="C401" s="1285"/>
      <c r="D401" s="1286"/>
      <c r="E401" s="298" t="s">
        <v>20</v>
      </c>
      <c r="F401" s="823">
        <v>16440038</v>
      </c>
      <c r="G401" s="824"/>
      <c r="H401" s="99"/>
    </row>
    <row r="402" spans="1:9" s="561" customFormat="1">
      <c r="A402" s="77"/>
      <c r="B402" s="1284"/>
      <c r="C402" s="1285"/>
      <c r="D402" s="1286"/>
      <c r="E402" s="303" t="s">
        <v>21</v>
      </c>
      <c r="F402" s="823">
        <v>385197</v>
      </c>
      <c r="G402" s="1280"/>
      <c r="H402" s="99"/>
    </row>
    <row r="403" spans="1:9" s="561" customFormat="1">
      <c r="A403" s="77"/>
      <c r="B403" s="1284"/>
      <c r="C403" s="1285"/>
      <c r="D403" s="1286"/>
      <c r="E403" s="303" t="s">
        <v>23</v>
      </c>
      <c r="F403" s="823">
        <v>-385197</v>
      </c>
      <c r="G403" s="824"/>
      <c r="H403" s="99"/>
    </row>
    <row r="404" spans="1:9" s="561" customFormat="1">
      <c r="A404" s="77"/>
      <c r="B404" s="1284"/>
      <c r="C404" s="1285"/>
      <c r="D404" s="1286"/>
      <c r="E404" s="304" t="s">
        <v>24</v>
      </c>
      <c r="F404" s="823">
        <v>-385197</v>
      </c>
      <c r="G404" s="824"/>
      <c r="H404" s="99"/>
    </row>
    <row r="405" spans="1:9" s="561" customFormat="1" ht="40.200000000000003" thickBot="1">
      <c r="A405" s="77"/>
      <c r="B405" s="1287"/>
      <c r="C405" s="1288"/>
      <c r="D405" s="1289"/>
      <c r="E405" s="3509" t="s">
        <v>59</v>
      </c>
      <c r="F405" s="1291">
        <v>-385197</v>
      </c>
      <c r="G405" s="1292"/>
      <c r="H405" s="99"/>
    </row>
    <row r="406" spans="1:9" s="561" customFormat="1" ht="58.95" customHeight="1" thickBot="1">
      <c r="A406" s="77"/>
      <c r="B406" s="3849" t="s">
        <v>379</v>
      </c>
      <c r="C406" s="3850"/>
      <c r="D406" s="3850"/>
      <c r="E406" s="3850"/>
      <c r="F406" s="3850"/>
      <c r="G406" s="3851"/>
      <c r="H406" s="99"/>
    </row>
    <row r="407" spans="1:9" s="77" customFormat="1">
      <c r="B407" s="84"/>
      <c r="C407" s="85"/>
      <c r="D407" s="85"/>
      <c r="H407" s="99"/>
    </row>
    <row r="408" spans="1:9" s="93" customFormat="1">
      <c r="A408" s="537"/>
      <c r="B408" s="605" t="s">
        <v>231</v>
      </c>
      <c r="H408" s="1993"/>
    </row>
    <row r="409" spans="1:9" s="93" customFormat="1" ht="13.8" thickBot="1">
      <c r="A409" s="537"/>
      <c r="H409" s="1993"/>
    </row>
    <row r="410" spans="1:9" s="561" customFormat="1" ht="13.8">
      <c r="A410" s="547">
        <f>A322+1</f>
        <v>142</v>
      </c>
      <c r="B410" s="286" t="s">
        <v>159</v>
      </c>
      <c r="C410" s="90"/>
      <c r="D410" s="96"/>
      <c r="E410" s="286" t="s">
        <v>58</v>
      </c>
      <c r="F410" s="90"/>
      <c r="G410" s="96"/>
      <c r="H410" s="99" t="s">
        <v>33</v>
      </c>
    </row>
    <row r="411" spans="1:9" s="561" customFormat="1">
      <c r="A411" s="77"/>
      <c r="B411" s="628" t="s">
        <v>22</v>
      </c>
      <c r="C411" s="617"/>
      <c r="D411" s="618"/>
      <c r="E411" s="628" t="s">
        <v>22</v>
      </c>
      <c r="F411" s="617"/>
      <c r="G411" s="618"/>
      <c r="H411" s="99"/>
    </row>
    <row r="412" spans="1:9" s="561" customFormat="1" ht="52.8">
      <c r="A412" s="77"/>
      <c r="B412" s="544" t="s">
        <v>238</v>
      </c>
      <c r="C412" s="621"/>
      <c r="D412" s="622"/>
      <c r="E412" s="1295" t="s">
        <v>239</v>
      </c>
      <c r="F412" s="621"/>
      <c r="G412" s="622"/>
      <c r="H412" s="99"/>
    </row>
    <row r="413" spans="1:9" s="561" customFormat="1">
      <c r="A413" s="77"/>
      <c r="B413" s="296" t="s">
        <v>4</v>
      </c>
      <c r="C413" s="819">
        <v>231122620</v>
      </c>
      <c r="D413" s="820">
        <v>-5431</v>
      </c>
      <c r="E413" s="296" t="s">
        <v>4</v>
      </c>
      <c r="F413" s="819">
        <v>41006138</v>
      </c>
      <c r="G413" s="820">
        <v>5431</v>
      </c>
      <c r="H413" s="1994"/>
      <c r="I413" s="789"/>
    </row>
    <row r="414" spans="1:9" s="561" customFormat="1" ht="26.4">
      <c r="A414" s="77"/>
      <c r="B414" s="297" t="s">
        <v>10</v>
      </c>
      <c r="C414" s="823">
        <v>231122620</v>
      </c>
      <c r="D414" s="824">
        <v>-5431</v>
      </c>
      <c r="E414" s="297" t="s">
        <v>5</v>
      </c>
      <c r="F414" s="823">
        <v>711436</v>
      </c>
      <c r="G414" s="824"/>
      <c r="H414" s="1994"/>
      <c r="I414" s="789"/>
    </row>
    <row r="415" spans="1:9" s="561" customFormat="1" ht="26.4">
      <c r="A415" s="77"/>
      <c r="B415" s="299" t="s">
        <v>11</v>
      </c>
      <c r="C415" s="823">
        <v>231122620</v>
      </c>
      <c r="D415" s="824">
        <v>-5431</v>
      </c>
      <c r="E415" s="297" t="s">
        <v>10</v>
      </c>
      <c r="F415" s="823">
        <v>40294702</v>
      </c>
      <c r="G415" s="824">
        <v>5431</v>
      </c>
      <c r="H415" s="1994"/>
      <c r="I415" s="789"/>
    </row>
    <row r="416" spans="1:9" s="561" customFormat="1" ht="26.4">
      <c r="A416" s="77"/>
      <c r="B416" s="296" t="s">
        <v>1</v>
      </c>
      <c r="C416" s="821">
        <v>231122620</v>
      </c>
      <c r="D416" s="822">
        <v>-5431</v>
      </c>
      <c r="E416" s="299" t="s">
        <v>11</v>
      </c>
      <c r="F416" s="823">
        <v>40294702</v>
      </c>
      <c r="G416" s="824">
        <v>5431</v>
      </c>
      <c r="H416" s="1994"/>
      <c r="I416" s="789"/>
    </row>
    <row r="417" spans="1:9" s="561" customFormat="1">
      <c r="A417" s="77"/>
      <c r="B417" s="297" t="s">
        <v>2</v>
      </c>
      <c r="C417" s="823">
        <v>231122620</v>
      </c>
      <c r="D417" s="824">
        <v>-5431</v>
      </c>
      <c r="E417" s="296" t="s">
        <v>1</v>
      </c>
      <c r="F417" s="821">
        <v>41006138</v>
      </c>
      <c r="G417" s="822">
        <v>5431</v>
      </c>
      <c r="H417" s="1994"/>
      <c r="I417" s="789"/>
    </row>
    <row r="418" spans="1:9" s="561" customFormat="1">
      <c r="A418" s="77"/>
      <c r="B418" s="299" t="s">
        <v>19</v>
      </c>
      <c r="C418" s="823">
        <v>231122620</v>
      </c>
      <c r="D418" s="824">
        <v>-5431</v>
      </c>
      <c r="E418" s="297" t="s">
        <v>2</v>
      </c>
      <c r="F418" s="823">
        <v>40401516</v>
      </c>
      <c r="G418" s="824">
        <v>5431</v>
      </c>
      <c r="H418" s="1994"/>
      <c r="I418" s="789"/>
    </row>
    <row r="419" spans="1:9" s="561" customFormat="1" ht="26.4">
      <c r="A419" s="77"/>
      <c r="B419" s="825" t="s">
        <v>51</v>
      </c>
      <c r="C419" s="823">
        <v>231122620</v>
      </c>
      <c r="D419" s="824">
        <v>-5431</v>
      </c>
      <c r="E419" s="298" t="s">
        <v>12</v>
      </c>
      <c r="F419" s="823">
        <v>40401516</v>
      </c>
      <c r="G419" s="824">
        <v>5431</v>
      </c>
      <c r="H419" s="1994"/>
      <c r="I419" s="789"/>
    </row>
    <row r="420" spans="1:9" s="561" customFormat="1" ht="26.4">
      <c r="A420" s="77"/>
      <c r="B420" s="857" t="s">
        <v>52</v>
      </c>
      <c r="C420" s="823">
        <v>231122620</v>
      </c>
      <c r="D420" s="824">
        <v>-5431</v>
      </c>
      <c r="E420" s="299" t="s">
        <v>13</v>
      </c>
      <c r="F420" s="823">
        <v>30396758</v>
      </c>
      <c r="G420" s="824">
        <v>5431</v>
      </c>
      <c r="H420" s="1994"/>
      <c r="I420" s="789"/>
    </row>
    <row r="421" spans="1:9" s="561" customFormat="1">
      <c r="A421" s="77"/>
      <c r="B421" s="825"/>
      <c r="C421" s="823"/>
      <c r="D421" s="824"/>
      <c r="E421" s="825" t="s">
        <v>35</v>
      </c>
      <c r="F421" s="823">
        <v>23433400</v>
      </c>
      <c r="G421" s="824">
        <v>4394</v>
      </c>
      <c r="H421" s="1994"/>
      <c r="I421" s="789"/>
    </row>
    <row r="422" spans="1:9" s="561" customFormat="1">
      <c r="A422" s="77"/>
      <c r="B422" s="299"/>
      <c r="C422" s="823"/>
      <c r="D422" s="824"/>
      <c r="E422" s="299" t="s">
        <v>15</v>
      </c>
      <c r="F422" s="823">
        <v>10004758</v>
      </c>
      <c r="G422" s="824"/>
      <c r="H422" s="1994"/>
      <c r="I422" s="789"/>
    </row>
    <row r="423" spans="1:9" s="561" customFormat="1">
      <c r="A423" s="77"/>
      <c r="B423" s="299"/>
      <c r="C423" s="823"/>
      <c r="D423" s="824"/>
      <c r="E423" s="297" t="s">
        <v>3</v>
      </c>
      <c r="F423" s="823">
        <v>604622</v>
      </c>
      <c r="G423" s="824"/>
      <c r="H423" s="1994"/>
      <c r="I423" s="789"/>
    </row>
    <row r="424" spans="1:9" s="561" customFormat="1" ht="13.8" thickBot="1">
      <c r="A424" s="77"/>
      <c r="B424" s="299"/>
      <c r="C424" s="823"/>
      <c r="D424" s="824"/>
      <c r="E424" s="298" t="s">
        <v>20</v>
      </c>
      <c r="F424" s="823">
        <v>604622</v>
      </c>
      <c r="G424" s="824"/>
      <c r="H424" s="1994"/>
      <c r="I424" s="789"/>
    </row>
    <row r="425" spans="1:9" s="561" customFormat="1" ht="21" customHeight="1" thickBot="1">
      <c r="A425" s="77"/>
      <c r="B425" s="3843" t="s">
        <v>380</v>
      </c>
      <c r="C425" s="3844"/>
      <c r="D425" s="3844"/>
      <c r="E425" s="3844"/>
      <c r="F425" s="3844"/>
      <c r="G425" s="3845"/>
      <c r="H425" s="99"/>
    </row>
    <row r="426" spans="1:9" s="561" customFormat="1">
      <c r="A426" s="77"/>
      <c r="B426" s="84"/>
      <c r="C426" s="539"/>
      <c r="D426" s="539"/>
      <c r="E426" s="538"/>
      <c r="F426" s="538"/>
      <c r="G426" s="538"/>
      <c r="H426" s="99"/>
    </row>
    <row r="427" spans="1:9" s="77" customFormat="1">
      <c r="B427" s="540" t="s">
        <v>188</v>
      </c>
      <c r="C427" s="85"/>
      <c r="D427" s="85"/>
      <c r="H427" s="99"/>
    </row>
    <row r="428" spans="1:9" s="77" customFormat="1" ht="13.8" thickBot="1">
      <c r="B428" s="84"/>
      <c r="C428" s="85"/>
      <c r="D428" s="85"/>
      <c r="H428" s="99"/>
    </row>
    <row r="429" spans="1:9" s="561" customFormat="1" ht="13.8">
      <c r="A429" s="75">
        <f>A410</f>
        <v>142</v>
      </c>
      <c r="B429" s="1296" t="s">
        <v>159</v>
      </c>
      <c r="C429" s="90"/>
      <c r="D429" s="96"/>
      <c r="E429" s="286" t="s">
        <v>58</v>
      </c>
      <c r="F429" s="90"/>
      <c r="G429" s="96"/>
      <c r="H429" s="99" t="s">
        <v>33</v>
      </c>
    </row>
    <row r="430" spans="1:9" s="561" customFormat="1">
      <c r="A430" s="77"/>
      <c r="B430" s="628" t="s">
        <v>82</v>
      </c>
      <c r="C430" s="617"/>
      <c r="D430" s="618"/>
      <c r="E430" s="628" t="s">
        <v>82</v>
      </c>
      <c r="F430" s="617"/>
      <c r="G430" s="618"/>
      <c r="H430" s="99"/>
    </row>
    <row r="431" spans="1:9" s="561" customFormat="1">
      <c r="A431" s="77"/>
      <c r="B431" s="629" t="s">
        <v>234</v>
      </c>
      <c r="C431" s="826"/>
      <c r="D431" s="827"/>
      <c r="E431" s="629" t="s">
        <v>234</v>
      </c>
      <c r="F431" s="826"/>
      <c r="G431" s="827"/>
      <c r="H431" s="99"/>
    </row>
    <row r="432" spans="1:9" s="561" customFormat="1">
      <c r="A432" s="77"/>
      <c r="B432" s="541" t="s">
        <v>87</v>
      </c>
      <c r="C432" s="826"/>
      <c r="D432" s="827"/>
      <c r="E432" s="541" t="s">
        <v>87</v>
      </c>
      <c r="F432" s="826"/>
      <c r="G432" s="827"/>
      <c r="H432" s="99"/>
    </row>
    <row r="433" spans="1:8" s="561" customFormat="1">
      <c r="A433" s="77"/>
      <c r="B433" s="296" t="s">
        <v>4</v>
      </c>
      <c r="C433" s="819">
        <v>323895415</v>
      </c>
      <c r="D433" s="820">
        <v>-5431</v>
      </c>
      <c r="E433" s="296" t="s">
        <v>4</v>
      </c>
      <c r="F433" s="819">
        <v>158734122</v>
      </c>
      <c r="G433" s="820">
        <v>5431</v>
      </c>
      <c r="H433" s="99"/>
    </row>
    <row r="434" spans="1:8" s="561" customFormat="1" ht="26.4">
      <c r="A434" s="77"/>
      <c r="B434" s="297" t="s">
        <v>5</v>
      </c>
      <c r="C434" s="823"/>
      <c r="D434" s="824"/>
      <c r="E434" s="297" t="s">
        <v>5</v>
      </c>
      <c r="F434" s="823">
        <v>16754974</v>
      </c>
      <c r="G434" s="824"/>
      <c r="H434" s="99"/>
    </row>
    <row r="435" spans="1:8" s="561" customFormat="1">
      <c r="A435" s="77"/>
      <c r="B435" s="297" t="s">
        <v>10</v>
      </c>
      <c r="C435" s="823">
        <v>323895415</v>
      </c>
      <c r="D435" s="824">
        <v>-5431</v>
      </c>
      <c r="E435" s="297" t="s">
        <v>10</v>
      </c>
      <c r="F435" s="823">
        <v>141979148</v>
      </c>
      <c r="G435" s="824">
        <v>5431</v>
      </c>
      <c r="H435" s="99"/>
    </row>
    <row r="436" spans="1:8" s="561" customFormat="1" ht="26.4">
      <c r="A436" s="77"/>
      <c r="B436" s="299" t="s">
        <v>11</v>
      </c>
      <c r="C436" s="823">
        <v>323895415</v>
      </c>
      <c r="D436" s="824">
        <v>-5431</v>
      </c>
      <c r="E436" s="299" t="s">
        <v>11</v>
      </c>
      <c r="F436" s="823">
        <v>141979148</v>
      </c>
      <c r="G436" s="824">
        <v>5431</v>
      </c>
      <c r="H436" s="99"/>
    </row>
    <row r="437" spans="1:8" s="561" customFormat="1">
      <c r="A437" s="77"/>
      <c r="B437" s="296" t="s">
        <v>1</v>
      </c>
      <c r="C437" s="821">
        <v>323895415</v>
      </c>
      <c r="D437" s="822">
        <v>-5431</v>
      </c>
      <c r="E437" s="296" t="s">
        <v>1</v>
      </c>
      <c r="F437" s="821">
        <v>158664147</v>
      </c>
      <c r="G437" s="822">
        <v>5431</v>
      </c>
      <c r="H437" s="99"/>
    </row>
    <row r="438" spans="1:8" s="561" customFormat="1">
      <c r="A438" s="77"/>
      <c r="B438" s="297" t="s">
        <v>2</v>
      </c>
      <c r="C438" s="823">
        <v>323895415</v>
      </c>
      <c r="D438" s="824">
        <v>-5431</v>
      </c>
      <c r="E438" s="297" t="s">
        <v>2</v>
      </c>
      <c r="F438" s="823">
        <v>156346840</v>
      </c>
      <c r="G438" s="824">
        <v>5431</v>
      </c>
      <c r="H438" s="99"/>
    </row>
    <row r="439" spans="1:8" s="561" customFormat="1">
      <c r="A439" s="77"/>
      <c r="B439" s="299" t="s">
        <v>19</v>
      </c>
      <c r="C439" s="823">
        <v>323895415</v>
      </c>
      <c r="D439" s="824">
        <v>-5431</v>
      </c>
      <c r="E439" s="298" t="s">
        <v>12</v>
      </c>
      <c r="F439" s="823">
        <v>134077334</v>
      </c>
      <c r="G439" s="824">
        <v>5431</v>
      </c>
      <c r="H439" s="99"/>
    </row>
    <row r="440" spans="1:8" s="561" customFormat="1" ht="26.4">
      <c r="A440" s="77"/>
      <c r="B440" s="825" t="s">
        <v>51</v>
      </c>
      <c r="C440" s="823">
        <v>323895415</v>
      </c>
      <c r="D440" s="824">
        <v>-5431</v>
      </c>
      <c r="E440" s="299" t="s">
        <v>13</v>
      </c>
      <c r="F440" s="823">
        <v>88397285</v>
      </c>
      <c r="G440" s="824">
        <v>5431</v>
      </c>
      <c r="H440" s="99"/>
    </row>
    <row r="441" spans="1:8" s="561" customFormat="1" ht="26.4">
      <c r="A441" s="77"/>
      <c r="B441" s="857" t="s">
        <v>52</v>
      </c>
      <c r="C441" s="823">
        <v>323895415</v>
      </c>
      <c r="D441" s="824">
        <v>-5431</v>
      </c>
      <c r="E441" s="825" t="s">
        <v>35</v>
      </c>
      <c r="F441" s="823">
        <v>68753200</v>
      </c>
      <c r="G441" s="824">
        <v>4394</v>
      </c>
      <c r="H441" s="99"/>
    </row>
    <row r="442" spans="1:8" s="561" customFormat="1">
      <c r="A442" s="77"/>
      <c r="B442" s="299"/>
      <c r="C442" s="823"/>
      <c r="D442" s="824"/>
      <c r="E442" s="299" t="s">
        <v>15</v>
      </c>
      <c r="F442" s="823">
        <v>45680049</v>
      </c>
      <c r="G442" s="824"/>
      <c r="H442" s="99"/>
    </row>
    <row r="443" spans="1:8" s="561" customFormat="1">
      <c r="A443" s="77"/>
      <c r="B443" s="299"/>
      <c r="C443" s="821"/>
      <c r="D443" s="822"/>
      <c r="E443" s="299" t="s">
        <v>16</v>
      </c>
      <c r="F443" s="823">
        <v>21854801</v>
      </c>
      <c r="G443" s="824"/>
      <c r="H443" s="99"/>
    </row>
    <row r="444" spans="1:8" s="561" customFormat="1">
      <c r="A444" s="77"/>
      <c r="B444" s="825"/>
      <c r="C444" s="823"/>
      <c r="D444" s="824"/>
      <c r="E444" s="825" t="s">
        <v>17</v>
      </c>
      <c r="F444" s="823">
        <v>394262</v>
      </c>
      <c r="G444" s="824"/>
      <c r="H444" s="99"/>
    </row>
    <row r="445" spans="1:8" s="561" customFormat="1">
      <c r="A445" s="77"/>
      <c r="B445" s="825"/>
      <c r="C445" s="823"/>
      <c r="D445" s="824"/>
      <c r="E445" s="825" t="s">
        <v>93</v>
      </c>
      <c r="F445" s="823">
        <v>21460539</v>
      </c>
      <c r="G445" s="824"/>
      <c r="H445" s="99"/>
    </row>
    <row r="446" spans="1:8" s="561" customFormat="1" ht="26.4">
      <c r="A446" s="77"/>
      <c r="B446" s="300"/>
      <c r="C446" s="821"/>
      <c r="D446" s="822"/>
      <c r="E446" s="300" t="s">
        <v>115</v>
      </c>
      <c r="F446" s="823">
        <v>414705</v>
      </c>
      <c r="G446" s="824"/>
      <c r="H446" s="99"/>
    </row>
    <row r="447" spans="1:8" s="561" customFormat="1">
      <c r="A447" s="77"/>
      <c r="B447" s="301"/>
      <c r="C447" s="823"/>
      <c r="D447" s="824"/>
      <c r="E447" s="301" t="s">
        <v>18</v>
      </c>
      <c r="F447" s="823">
        <v>414705</v>
      </c>
      <c r="G447" s="824"/>
      <c r="H447" s="99"/>
    </row>
    <row r="448" spans="1:8" s="561" customFormat="1">
      <c r="A448" s="77"/>
      <c r="B448" s="300"/>
      <c r="C448" s="821"/>
      <c r="D448" s="822"/>
      <c r="E448" s="297" t="s">
        <v>3</v>
      </c>
      <c r="F448" s="823">
        <v>2317307</v>
      </c>
      <c r="G448" s="824"/>
      <c r="H448" s="99"/>
    </row>
    <row r="449" spans="1:8" s="561" customFormat="1">
      <c r="A449" s="77"/>
      <c r="B449" s="300"/>
      <c r="C449" s="821"/>
      <c r="D449" s="822"/>
      <c r="E449" s="298" t="s">
        <v>20</v>
      </c>
      <c r="F449" s="823">
        <v>2317307</v>
      </c>
      <c r="G449" s="824"/>
      <c r="H449" s="99"/>
    </row>
    <row r="450" spans="1:8" s="561" customFormat="1">
      <c r="A450" s="77"/>
      <c r="B450" s="300"/>
      <c r="C450" s="821"/>
      <c r="D450" s="822"/>
      <c r="E450" s="303" t="s">
        <v>21</v>
      </c>
      <c r="F450" s="823">
        <v>69975</v>
      </c>
      <c r="G450" s="1280"/>
      <c r="H450" s="99"/>
    </row>
    <row r="451" spans="1:8" s="561" customFormat="1">
      <c r="A451" s="77"/>
      <c r="B451" s="300"/>
      <c r="C451" s="821"/>
      <c r="D451" s="822"/>
      <c r="E451" s="303" t="s">
        <v>23</v>
      </c>
      <c r="F451" s="823">
        <v>-69975</v>
      </c>
      <c r="G451" s="824"/>
      <c r="H451" s="99"/>
    </row>
    <row r="452" spans="1:8" s="561" customFormat="1">
      <c r="A452" s="77"/>
      <c r="B452" s="298"/>
      <c r="C452" s="823"/>
      <c r="D452" s="824"/>
      <c r="E452" s="304" t="s">
        <v>24</v>
      </c>
      <c r="F452" s="823">
        <v>-69975</v>
      </c>
      <c r="G452" s="824"/>
      <c r="H452" s="99"/>
    </row>
    <row r="453" spans="1:8" s="561" customFormat="1" ht="39.6">
      <c r="A453" s="77"/>
      <c r="B453" s="303"/>
      <c r="C453" s="821"/>
      <c r="D453" s="822"/>
      <c r="E453" s="297" t="s">
        <v>59</v>
      </c>
      <c r="F453" s="823">
        <v>-69975</v>
      </c>
      <c r="G453" s="824"/>
      <c r="H453" s="99"/>
    </row>
    <row r="454" spans="1:8" s="561" customFormat="1">
      <c r="A454" s="77"/>
      <c r="B454" s="541" t="s">
        <v>88</v>
      </c>
      <c r="C454" s="826"/>
      <c r="D454" s="827"/>
      <c r="E454" s="541" t="s">
        <v>88</v>
      </c>
      <c r="F454" s="826"/>
      <c r="G454" s="827"/>
      <c r="H454" s="99"/>
    </row>
    <row r="455" spans="1:8" s="561" customFormat="1">
      <c r="A455" s="77"/>
      <c r="B455" s="296" t="s">
        <v>4</v>
      </c>
      <c r="C455" s="819">
        <v>326555892</v>
      </c>
      <c r="D455" s="820">
        <v>-4913</v>
      </c>
      <c r="E455" s="296" t="s">
        <v>4</v>
      </c>
      <c r="F455" s="819">
        <v>164602574</v>
      </c>
      <c r="G455" s="820">
        <v>4913</v>
      </c>
      <c r="H455" s="99"/>
    </row>
    <row r="456" spans="1:8" s="561" customFormat="1" ht="26.4">
      <c r="A456" s="77"/>
      <c r="B456" s="297" t="s">
        <v>5</v>
      </c>
      <c r="C456" s="823"/>
      <c r="D456" s="824"/>
      <c r="E456" s="297" t="s">
        <v>5</v>
      </c>
      <c r="F456" s="823">
        <v>16664418</v>
      </c>
      <c r="G456" s="824"/>
      <c r="H456" s="99"/>
    </row>
    <row r="457" spans="1:8" s="561" customFormat="1">
      <c r="A457" s="77"/>
      <c r="B457" s="297" t="s">
        <v>10</v>
      </c>
      <c r="C457" s="823">
        <v>326555892</v>
      </c>
      <c r="D457" s="824">
        <v>-4913</v>
      </c>
      <c r="E457" s="297" t="s">
        <v>10</v>
      </c>
      <c r="F457" s="823">
        <v>147938156</v>
      </c>
      <c r="G457" s="824">
        <v>4913</v>
      </c>
      <c r="H457" s="99"/>
    </row>
    <row r="458" spans="1:8" s="561" customFormat="1" ht="26.4">
      <c r="A458" s="77"/>
      <c r="B458" s="299" t="s">
        <v>11</v>
      </c>
      <c r="C458" s="823">
        <v>326555892</v>
      </c>
      <c r="D458" s="824">
        <v>-4913</v>
      </c>
      <c r="E458" s="299" t="s">
        <v>11</v>
      </c>
      <c r="F458" s="823">
        <v>147938156</v>
      </c>
      <c r="G458" s="824">
        <v>4913</v>
      </c>
      <c r="H458" s="99"/>
    </row>
    <row r="459" spans="1:8" s="561" customFormat="1" ht="26.4">
      <c r="A459" s="77"/>
      <c r="B459" s="299" t="s">
        <v>60</v>
      </c>
      <c r="C459" s="823"/>
      <c r="D459" s="824"/>
      <c r="E459" s="299" t="s">
        <v>60</v>
      </c>
      <c r="F459" s="823"/>
      <c r="G459" s="824"/>
      <c r="H459" s="99"/>
    </row>
    <row r="460" spans="1:8" s="561" customFormat="1">
      <c r="A460" s="77"/>
      <c r="B460" s="296" t="s">
        <v>1</v>
      </c>
      <c r="C460" s="821">
        <v>326555892</v>
      </c>
      <c r="D460" s="822">
        <v>-4913</v>
      </c>
      <c r="E460" s="296" t="s">
        <v>1</v>
      </c>
      <c r="F460" s="821">
        <v>164217377</v>
      </c>
      <c r="G460" s="822">
        <v>4913</v>
      </c>
      <c r="H460" s="99"/>
    </row>
    <row r="461" spans="1:8" s="561" customFormat="1">
      <c r="A461" s="77"/>
      <c r="B461" s="297" t="s">
        <v>2</v>
      </c>
      <c r="C461" s="823">
        <v>326555892</v>
      </c>
      <c r="D461" s="824">
        <v>-4913</v>
      </c>
      <c r="E461" s="297" t="s">
        <v>2</v>
      </c>
      <c r="F461" s="823">
        <v>162324766</v>
      </c>
      <c r="G461" s="824">
        <v>4913</v>
      </c>
      <c r="H461" s="99"/>
    </row>
    <row r="462" spans="1:8" s="561" customFormat="1">
      <c r="A462" s="77"/>
      <c r="B462" s="299" t="s">
        <v>19</v>
      </c>
      <c r="C462" s="823">
        <v>326555892</v>
      </c>
      <c r="D462" s="824">
        <v>-4913</v>
      </c>
      <c r="E462" s="298" t="s">
        <v>12</v>
      </c>
      <c r="F462" s="823">
        <v>136872300</v>
      </c>
      <c r="G462" s="824">
        <v>4913</v>
      </c>
      <c r="H462" s="99"/>
    </row>
    <row r="463" spans="1:8" s="561" customFormat="1" ht="26.4">
      <c r="A463" s="77"/>
      <c r="B463" s="825" t="s">
        <v>51</v>
      </c>
      <c r="C463" s="823">
        <v>326555892</v>
      </c>
      <c r="D463" s="824">
        <v>-4913</v>
      </c>
      <c r="E463" s="299" t="s">
        <v>13</v>
      </c>
      <c r="F463" s="823">
        <v>89286030</v>
      </c>
      <c r="G463" s="824">
        <v>4913</v>
      </c>
      <c r="H463" s="99"/>
    </row>
    <row r="464" spans="1:8" s="561" customFormat="1" ht="26.4">
      <c r="A464" s="77"/>
      <c r="B464" s="857" t="s">
        <v>52</v>
      </c>
      <c r="C464" s="823">
        <v>326555892</v>
      </c>
      <c r="D464" s="824">
        <v>-4913</v>
      </c>
      <c r="E464" s="825" t="s">
        <v>35</v>
      </c>
      <c r="F464" s="823">
        <v>69638900</v>
      </c>
      <c r="G464" s="824">
        <v>3975</v>
      </c>
      <c r="H464" s="99"/>
    </row>
    <row r="465" spans="1:8" s="561" customFormat="1">
      <c r="A465" s="77"/>
      <c r="B465" s="299"/>
      <c r="C465" s="823"/>
      <c r="D465" s="824"/>
      <c r="E465" s="299" t="s">
        <v>15</v>
      </c>
      <c r="F465" s="823">
        <v>47586270</v>
      </c>
      <c r="G465" s="824"/>
      <c r="H465" s="99"/>
    </row>
    <row r="466" spans="1:8" s="561" customFormat="1">
      <c r="A466" s="77"/>
      <c r="B466" s="299"/>
      <c r="C466" s="821"/>
      <c r="D466" s="822"/>
      <c r="E466" s="299" t="s">
        <v>16</v>
      </c>
      <c r="F466" s="823">
        <v>25108905</v>
      </c>
      <c r="G466" s="824"/>
      <c r="H466" s="99"/>
    </row>
    <row r="467" spans="1:8" s="561" customFormat="1">
      <c r="A467" s="77"/>
      <c r="B467" s="825"/>
      <c r="C467" s="823"/>
      <c r="D467" s="824"/>
      <c r="E467" s="825" t="s">
        <v>17</v>
      </c>
      <c r="F467" s="823">
        <v>226363</v>
      </c>
      <c r="G467" s="824"/>
      <c r="H467" s="99"/>
    </row>
    <row r="468" spans="1:8" s="561" customFormat="1">
      <c r="A468" s="77"/>
      <c r="B468" s="825"/>
      <c r="C468" s="823"/>
      <c r="D468" s="824"/>
      <c r="E468" s="825" t="s">
        <v>93</v>
      </c>
      <c r="F468" s="823">
        <v>24882542</v>
      </c>
      <c r="G468" s="824"/>
      <c r="H468" s="99"/>
    </row>
    <row r="469" spans="1:8" s="561" customFormat="1" ht="26.4">
      <c r="A469" s="77"/>
      <c r="B469" s="300"/>
      <c r="C469" s="821"/>
      <c r="D469" s="822"/>
      <c r="E469" s="300" t="s">
        <v>115</v>
      </c>
      <c r="F469" s="823">
        <v>343561</v>
      </c>
      <c r="G469" s="824"/>
      <c r="H469" s="99"/>
    </row>
    <row r="470" spans="1:8" s="561" customFormat="1">
      <c r="A470" s="77"/>
      <c r="B470" s="301"/>
      <c r="C470" s="823"/>
      <c r="D470" s="824"/>
      <c r="E470" s="301" t="s">
        <v>18</v>
      </c>
      <c r="F470" s="823">
        <v>343561</v>
      </c>
      <c r="G470" s="824"/>
      <c r="H470" s="99"/>
    </row>
    <row r="471" spans="1:8" s="561" customFormat="1">
      <c r="A471" s="77"/>
      <c r="B471" s="300"/>
      <c r="C471" s="821"/>
      <c r="D471" s="822"/>
      <c r="E471" s="297" t="s">
        <v>3</v>
      </c>
      <c r="F471" s="823">
        <v>1892611</v>
      </c>
      <c r="G471" s="824"/>
      <c r="H471" s="99"/>
    </row>
    <row r="472" spans="1:8" s="561" customFormat="1">
      <c r="A472" s="77"/>
      <c r="B472" s="300"/>
      <c r="C472" s="821"/>
      <c r="D472" s="822"/>
      <c r="E472" s="298" t="s">
        <v>20</v>
      </c>
      <c r="F472" s="823">
        <v>1892611</v>
      </c>
      <c r="G472" s="824"/>
      <c r="H472" s="99"/>
    </row>
    <row r="473" spans="1:8" s="561" customFormat="1">
      <c r="A473" s="77"/>
      <c r="B473" s="300"/>
      <c r="C473" s="821"/>
      <c r="D473" s="822"/>
      <c r="E473" s="303" t="s">
        <v>21</v>
      </c>
      <c r="F473" s="823">
        <v>385197</v>
      </c>
      <c r="G473" s="1280"/>
      <c r="H473" s="99"/>
    </row>
    <row r="474" spans="1:8" s="561" customFormat="1">
      <c r="A474" s="77"/>
      <c r="B474" s="297"/>
      <c r="C474" s="821"/>
      <c r="D474" s="822"/>
      <c r="E474" s="303" t="s">
        <v>23</v>
      </c>
      <c r="F474" s="823">
        <v>-385197</v>
      </c>
      <c r="G474" s="824"/>
      <c r="H474" s="99"/>
    </row>
    <row r="475" spans="1:8" s="561" customFormat="1">
      <c r="A475" s="77"/>
      <c r="B475" s="298"/>
      <c r="C475" s="823"/>
      <c r="D475" s="824"/>
      <c r="E475" s="304" t="s">
        <v>24</v>
      </c>
      <c r="F475" s="823">
        <v>-385197</v>
      </c>
      <c r="G475" s="824"/>
      <c r="H475" s="99"/>
    </row>
    <row r="476" spans="1:8" s="561" customFormat="1" ht="39.6">
      <c r="A476" s="77"/>
      <c r="B476" s="303"/>
      <c r="C476" s="821"/>
      <c r="D476" s="822"/>
      <c r="E476" s="297" t="s">
        <v>59</v>
      </c>
      <c r="F476" s="823">
        <v>-385197</v>
      </c>
      <c r="G476" s="824"/>
      <c r="H476" s="99"/>
    </row>
    <row r="477" spans="1:8" s="561" customFormat="1">
      <c r="A477" s="77"/>
      <c r="B477" s="541" t="s">
        <v>189</v>
      </c>
      <c r="C477" s="617"/>
      <c r="D477" s="618"/>
      <c r="E477" s="541" t="s">
        <v>189</v>
      </c>
      <c r="F477" s="617"/>
      <c r="G477" s="618"/>
      <c r="H477" s="99"/>
    </row>
    <row r="478" spans="1:8" s="561" customFormat="1">
      <c r="A478" s="77"/>
      <c r="B478" s="296" t="s">
        <v>4</v>
      </c>
      <c r="C478" s="819">
        <v>328299589</v>
      </c>
      <c r="D478" s="820">
        <v>-4646</v>
      </c>
      <c r="E478" s="296" t="s">
        <v>4</v>
      </c>
      <c r="F478" s="819">
        <v>177559669</v>
      </c>
      <c r="G478" s="820">
        <v>4646</v>
      </c>
      <c r="H478" s="99"/>
    </row>
    <row r="479" spans="1:8" s="561" customFormat="1" ht="26.4">
      <c r="A479" s="77"/>
      <c r="B479" s="297" t="s">
        <v>5</v>
      </c>
      <c r="C479" s="823"/>
      <c r="D479" s="824"/>
      <c r="E479" s="297" t="s">
        <v>5</v>
      </c>
      <c r="F479" s="823">
        <v>16664418</v>
      </c>
      <c r="G479" s="824"/>
      <c r="H479" s="99"/>
    </row>
    <row r="480" spans="1:8" s="561" customFormat="1">
      <c r="A480" s="77"/>
      <c r="B480" s="297" t="s">
        <v>10</v>
      </c>
      <c r="C480" s="823">
        <v>328299589</v>
      </c>
      <c r="D480" s="824">
        <v>-4646</v>
      </c>
      <c r="E480" s="297" t="s">
        <v>10</v>
      </c>
      <c r="F480" s="823">
        <v>160895251</v>
      </c>
      <c r="G480" s="824">
        <v>4646</v>
      </c>
      <c r="H480" s="99"/>
    </row>
    <row r="481" spans="1:8" s="561" customFormat="1" ht="26.4">
      <c r="A481" s="77"/>
      <c r="B481" s="299" t="s">
        <v>11</v>
      </c>
      <c r="C481" s="823">
        <v>328299589</v>
      </c>
      <c r="D481" s="824">
        <v>-4646</v>
      </c>
      <c r="E481" s="299" t="s">
        <v>11</v>
      </c>
      <c r="F481" s="823">
        <v>160895251</v>
      </c>
      <c r="G481" s="824">
        <v>4646</v>
      </c>
      <c r="H481" s="99"/>
    </row>
    <row r="482" spans="1:8" s="561" customFormat="1">
      <c r="A482" s="77"/>
      <c r="B482" s="296" t="s">
        <v>1</v>
      </c>
      <c r="C482" s="821">
        <v>328299589</v>
      </c>
      <c r="D482" s="822">
        <v>-4646</v>
      </c>
      <c r="E482" s="296" t="s">
        <v>1</v>
      </c>
      <c r="F482" s="821">
        <v>177174472</v>
      </c>
      <c r="G482" s="822">
        <v>4646</v>
      </c>
      <c r="H482" s="99"/>
    </row>
    <row r="483" spans="1:8" s="561" customFormat="1">
      <c r="A483" s="77"/>
      <c r="B483" s="297" t="s">
        <v>2</v>
      </c>
      <c r="C483" s="823">
        <v>328299589</v>
      </c>
      <c r="D483" s="824">
        <v>-4646</v>
      </c>
      <c r="E483" s="297" t="s">
        <v>2</v>
      </c>
      <c r="F483" s="823">
        <v>160734434</v>
      </c>
      <c r="G483" s="824">
        <v>4646</v>
      </c>
      <c r="H483" s="99"/>
    </row>
    <row r="484" spans="1:8" s="561" customFormat="1">
      <c r="A484" s="77"/>
      <c r="B484" s="299" t="s">
        <v>19</v>
      </c>
      <c r="C484" s="823">
        <v>328299589</v>
      </c>
      <c r="D484" s="824">
        <v>-4646</v>
      </c>
      <c r="E484" s="298" t="s">
        <v>12</v>
      </c>
      <c r="F484" s="823">
        <v>135281968</v>
      </c>
      <c r="G484" s="824">
        <v>4646</v>
      </c>
      <c r="H484" s="99"/>
    </row>
    <row r="485" spans="1:8" s="561" customFormat="1" ht="26.4">
      <c r="A485" s="77"/>
      <c r="B485" s="825" t="s">
        <v>51</v>
      </c>
      <c r="C485" s="823">
        <v>328299589</v>
      </c>
      <c r="D485" s="824">
        <v>-4646</v>
      </c>
      <c r="E485" s="299" t="s">
        <v>13</v>
      </c>
      <c r="F485" s="823">
        <v>89720544</v>
      </c>
      <c r="G485" s="824">
        <v>4646</v>
      </c>
      <c r="H485" s="99"/>
    </row>
    <row r="486" spans="1:8" s="561" customFormat="1" ht="26.4">
      <c r="A486" s="77"/>
      <c r="B486" s="857" t="s">
        <v>52</v>
      </c>
      <c r="C486" s="823">
        <v>328299589</v>
      </c>
      <c r="D486" s="824">
        <v>-4646</v>
      </c>
      <c r="E486" s="825" t="s">
        <v>35</v>
      </c>
      <c r="F486" s="823">
        <v>70053289</v>
      </c>
      <c r="G486" s="824">
        <v>3759</v>
      </c>
      <c r="H486" s="99"/>
    </row>
    <row r="487" spans="1:8" s="561" customFormat="1">
      <c r="A487" s="77"/>
      <c r="B487" s="299"/>
      <c r="C487" s="823"/>
      <c r="D487" s="824"/>
      <c r="E487" s="299" t="s">
        <v>15</v>
      </c>
      <c r="F487" s="823">
        <v>45561424</v>
      </c>
      <c r="G487" s="824"/>
      <c r="H487" s="99"/>
    </row>
    <row r="488" spans="1:8" s="561" customFormat="1">
      <c r="A488" s="77"/>
      <c r="B488" s="299"/>
      <c r="C488" s="821"/>
      <c r="D488" s="822"/>
      <c r="E488" s="299" t="s">
        <v>16</v>
      </c>
      <c r="F488" s="823">
        <v>25108905</v>
      </c>
      <c r="G488" s="824"/>
      <c r="H488" s="99"/>
    </row>
    <row r="489" spans="1:8" s="561" customFormat="1">
      <c r="A489" s="77"/>
      <c r="B489" s="825"/>
      <c r="C489" s="823"/>
      <c r="D489" s="824"/>
      <c r="E489" s="825" t="s">
        <v>17</v>
      </c>
      <c r="F489" s="823">
        <v>226363</v>
      </c>
      <c r="G489" s="824"/>
      <c r="H489" s="99"/>
    </row>
    <row r="490" spans="1:8" s="561" customFormat="1">
      <c r="A490" s="77"/>
      <c r="B490" s="825"/>
      <c r="C490" s="823"/>
      <c r="D490" s="824"/>
      <c r="E490" s="825" t="s">
        <v>93</v>
      </c>
      <c r="F490" s="823">
        <v>24882542</v>
      </c>
      <c r="G490" s="824"/>
      <c r="H490" s="99"/>
    </row>
    <row r="491" spans="1:8" s="561" customFormat="1" ht="26.4">
      <c r="A491" s="77"/>
      <c r="B491" s="300"/>
      <c r="C491" s="821"/>
      <c r="D491" s="822"/>
      <c r="E491" s="300" t="s">
        <v>115</v>
      </c>
      <c r="F491" s="823">
        <v>343561</v>
      </c>
      <c r="G491" s="824"/>
      <c r="H491" s="99"/>
    </row>
    <row r="492" spans="1:8" s="561" customFormat="1">
      <c r="A492" s="77"/>
      <c r="B492" s="301"/>
      <c r="C492" s="823"/>
      <c r="D492" s="824"/>
      <c r="E492" s="301" t="s">
        <v>18</v>
      </c>
      <c r="F492" s="823">
        <v>343561</v>
      </c>
      <c r="G492" s="824"/>
      <c r="H492" s="99"/>
    </row>
    <row r="493" spans="1:8" s="561" customFormat="1">
      <c r="A493" s="77"/>
      <c r="B493" s="301"/>
      <c r="C493" s="823"/>
      <c r="D493" s="824"/>
      <c r="E493" s="297" t="s">
        <v>3</v>
      </c>
      <c r="F493" s="823">
        <v>16440038</v>
      </c>
      <c r="G493" s="824"/>
      <c r="H493" s="99"/>
    </row>
    <row r="494" spans="1:8" s="561" customFormat="1">
      <c r="A494" s="77"/>
      <c r="B494" s="301"/>
      <c r="C494" s="823"/>
      <c r="D494" s="824"/>
      <c r="E494" s="298" t="s">
        <v>20</v>
      </c>
      <c r="F494" s="823">
        <v>16440038</v>
      </c>
      <c r="G494" s="824"/>
      <c r="H494" s="99"/>
    </row>
    <row r="495" spans="1:8" s="561" customFormat="1">
      <c r="A495" s="77"/>
      <c r="B495" s="301"/>
      <c r="C495" s="823"/>
      <c r="D495" s="824"/>
      <c r="E495" s="303" t="s">
        <v>21</v>
      </c>
      <c r="F495" s="823">
        <v>385197</v>
      </c>
      <c r="G495" s="1280"/>
      <c r="H495" s="99"/>
    </row>
    <row r="496" spans="1:8" s="561" customFormat="1">
      <c r="A496" s="77"/>
      <c r="B496" s="297"/>
      <c r="C496" s="821"/>
      <c r="D496" s="822"/>
      <c r="E496" s="303" t="s">
        <v>23</v>
      </c>
      <c r="F496" s="823">
        <v>-385197</v>
      </c>
      <c r="G496" s="824"/>
      <c r="H496" s="99"/>
    </row>
    <row r="497" spans="1:9" s="561" customFormat="1">
      <c r="A497" s="77"/>
      <c r="B497" s="298"/>
      <c r="C497" s="823"/>
      <c r="D497" s="824"/>
      <c r="E497" s="304" t="s">
        <v>24</v>
      </c>
      <c r="F497" s="823">
        <v>-385197</v>
      </c>
      <c r="G497" s="824"/>
      <c r="H497" s="99"/>
    </row>
    <row r="498" spans="1:9" s="561" customFormat="1" ht="40.200000000000003" thickBot="1">
      <c r="A498" s="77"/>
      <c r="B498" s="303"/>
      <c r="C498" s="821"/>
      <c r="D498" s="822"/>
      <c r="E498" s="297" t="s">
        <v>59</v>
      </c>
      <c r="F498" s="823">
        <v>-385197</v>
      </c>
      <c r="G498" s="824"/>
      <c r="H498" s="99"/>
    </row>
    <row r="499" spans="1:9" s="561" customFormat="1" ht="38.25" customHeight="1" thickBot="1">
      <c r="A499" s="77"/>
      <c r="B499" s="3843" t="s">
        <v>381</v>
      </c>
      <c r="C499" s="3844"/>
      <c r="D499" s="3844"/>
      <c r="E499" s="3844"/>
      <c r="F499" s="3844"/>
      <c r="G499" s="3845"/>
      <c r="H499" s="99"/>
    </row>
    <row r="500" spans="1:9" s="77" customFormat="1">
      <c r="B500" s="84"/>
      <c r="C500" s="85"/>
      <c r="D500" s="85"/>
      <c r="H500" s="99"/>
    </row>
    <row r="501" spans="1:9" s="93" customFormat="1">
      <c r="A501" s="537"/>
      <c r="B501" s="605" t="s">
        <v>231</v>
      </c>
      <c r="H501" s="1993"/>
    </row>
    <row r="502" spans="1:9" s="93" customFormat="1" ht="13.8" thickBot="1">
      <c r="A502" s="537"/>
      <c r="H502" s="1993"/>
    </row>
    <row r="503" spans="1:9" s="561" customFormat="1" ht="27.6">
      <c r="A503" s="547">
        <f>A410+1</f>
        <v>143</v>
      </c>
      <c r="B503" s="858" t="s">
        <v>29</v>
      </c>
      <c r="C503" s="90"/>
      <c r="D503" s="96"/>
      <c r="E503" s="286" t="s">
        <v>58</v>
      </c>
      <c r="F503" s="90"/>
      <c r="G503" s="96"/>
      <c r="H503" s="99" t="s">
        <v>33</v>
      </c>
    </row>
    <row r="504" spans="1:9" s="561" customFormat="1">
      <c r="A504" s="77"/>
      <c r="B504" s="628" t="s">
        <v>22</v>
      </c>
      <c r="C504" s="617"/>
      <c r="D504" s="618"/>
      <c r="E504" s="628" t="s">
        <v>22</v>
      </c>
      <c r="F504" s="617"/>
      <c r="G504" s="618"/>
      <c r="H504" s="99"/>
    </row>
    <row r="505" spans="1:9" s="561" customFormat="1" ht="26.4">
      <c r="A505" s="77"/>
      <c r="B505" s="544" t="s">
        <v>240</v>
      </c>
      <c r="C505" s="1297"/>
      <c r="D505" s="1298"/>
      <c r="E505" s="1295" t="s">
        <v>239</v>
      </c>
      <c r="F505" s="1297"/>
      <c r="G505" s="1298"/>
      <c r="H505" s="99"/>
    </row>
    <row r="506" spans="1:9" s="561" customFormat="1">
      <c r="A506" s="77"/>
      <c r="B506" s="296" t="s">
        <v>4</v>
      </c>
      <c r="C506" s="819">
        <v>35571795</v>
      </c>
      <c r="D506" s="820">
        <v>-2680</v>
      </c>
      <c r="E506" s="296" t="s">
        <v>4</v>
      </c>
      <c r="F506" s="819">
        <v>41006138</v>
      </c>
      <c r="G506" s="820">
        <v>2680</v>
      </c>
      <c r="H506" s="1994"/>
      <c r="I506" s="789"/>
    </row>
    <row r="507" spans="1:9" s="561" customFormat="1" ht="26.4">
      <c r="A507" s="77"/>
      <c r="B507" s="297" t="s">
        <v>10</v>
      </c>
      <c r="C507" s="823">
        <v>35571795</v>
      </c>
      <c r="D507" s="824">
        <v>-2680</v>
      </c>
      <c r="E507" s="297" t="s">
        <v>5</v>
      </c>
      <c r="F507" s="823">
        <v>711436</v>
      </c>
      <c r="G507" s="824"/>
      <c r="H507" s="1994"/>
      <c r="I507" s="789"/>
    </row>
    <row r="508" spans="1:9" s="561" customFormat="1" ht="26.4">
      <c r="A508" s="77"/>
      <c r="B508" s="299" t="s">
        <v>11</v>
      </c>
      <c r="C508" s="823">
        <v>35571795</v>
      </c>
      <c r="D508" s="824">
        <v>-2680</v>
      </c>
      <c r="E508" s="297" t="s">
        <v>10</v>
      </c>
      <c r="F508" s="823">
        <v>40294702</v>
      </c>
      <c r="G508" s="824">
        <v>2680</v>
      </c>
      <c r="H508" s="1994"/>
      <c r="I508" s="789"/>
    </row>
    <row r="509" spans="1:9" s="561" customFormat="1" ht="26.4">
      <c r="A509" s="77"/>
      <c r="B509" s="296" t="s">
        <v>1</v>
      </c>
      <c r="C509" s="821">
        <v>35571795</v>
      </c>
      <c r="D509" s="822">
        <v>-2680</v>
      </c>
      <c r="E509" s="299" t="s">
        <v>11</v>
      </c>
      <c r="F509" s="823">
        <v>40294702</v>
      </c>
      <c r="G509" s="824">
        <v>2680</v>
      </c>
      <c r="H509" s="1994"/>
      <c r="I509" s="789"/>
    </row>
    <row r="510" spans="1:9" s="561" customFormat="1">
      <c r="A510" s="77"/>
      <c r="B510" s="297" t="s">
        <v>2</v>
      </c>
      <c r="C510" s="823">
        <v>35571795</v>
      </c>
      <c r="D510" s="824">
        <v>-2680</v>
      </c>
      <c r="E510" s="296" t="s">
        <v>1</v>
      </c>
      <c r="F510" s="821">
        <v>41006138</v>
      </c>
      <c r="G510" s="822">
        <v>2680</v>
      </c>
      <c r="H510" s="1994"/>
      <c r="I510" s="789"/>
    </row>
    <row r="511" spans="1:9" s="561" customFormat="1">
      <c r="A511" s="77"/>
      <c r="B511" s="299" t="s">
        <v>16</v>
      </c>
      <c r="C511" s="823">
        <v>35571795</v>
      </c>
      <c r="D511" s="824">
        <v>-2680</v>
      </c>
      <c r="E511" s="297" t="s">
        <v>2</v>
      </c>
      <c r="F511" s="823">
        <v>40401516</v>
      </c>
      <c r="G511" s="824">
        <v>2680</v>
      </c>
      <c r="H511" s="1994"/>
      <c r="I511" s="789"/>
    </row>
    <row r="512" spans="1:9" s="561" customFormat="1">
      <c r="A512" s="77"/>
      <c r="B512" s="825" t="s">
        <v>17</v>
      </c>
      <c r="C512" s="823">
        <v>35571795</v>
      </c>
      <c r="D512" s="824">
        <v>-2680</v>
      </c>
      <c r="E512" s="298" t="s">
        <v>12</v>
      </c>
      <c r="F512" s="823">
        <v>40401516</v>
      </c>
      <c r="G512" s="824">
        <v>2680</v>
      </c>
      <c r="H512" s="1994"/>
      <c r="I512" s="789"/>
    </row>
    <row r="513" spans="1:8" s="561" customFormat="1">
      <c r="A513" s="77"/>
      <c r="B513" s="299"/>
      <c r="C513" s="823"/>
      <c r="D513" s="824"/>
      <c r="E513" s="299" t="s">
        <v>13</v>
      </c>
      <c r="F513" s="823">
        <v>30396758</v>
      </c>
      <c r="G513" s="824">
        <v>2680</v>
      </c>
      <c r="H513" s="99"/>
    </row>
    <row r="514" spans="1:8" s="561" customFormat="1">
      <c r="A514" s="77"/>
      <c r="B514" s="825"/>
      <c r="C514" s="823"/>
      <c r="D514" s="824"/>
      <c r="E514" s="825" t="s">
        <v>35</v>
      </c>
      <c r="F514" s="823">
        <v>23433400</v>
      </c>
      <c r="G514" s="824">
        <v>2168</v>
      </c>
      <c r="H514" s="99"/>
    </row>
    <row r="515" spans="1:8" s="561" customFormat="1">
      <c r="A515" s="77"/>
      <c r="B515" s="299"/>
      <c r="C515" s="823"/>
      <c r="D515" s="824"/>
      <c r="E515" s="299" t="s">
        <v>15</v>
      </c>
      <c r="F515" s="823">
        <v>10004758</v>
      </c>
      <c r="G515" s="824"/>
      <c r="H515" s="99"/>
    </row>
    <row r="516" spans="1:8" s="561" customFormat="1">
      <c r="A516" s="77"/>
      <c r="B516" s="825"/>
      <c r="C516" s="823"/>
      <c r="D516" s="824"/>
      <c r="E516" s="297" t="s">
        <v>3</v>
      </c>
      <c r="F516" s="823">
        <v>604622</v>
      </c>
      <c r="G516" s="824"/>
      <c r="H516" s="99"/>
    </row>
    <row r="517" spans="1:8" s="561" customFormat="1" ht="13.8" thickBot="1">
      <c r="A517" s="77"/>
      <c r="B517" s="825"/>
      <c r="C517" s="823"/>
      <c r="D517" s="824"/>
      <c r="E517" s="298" t="s">
        <v>20</v>
      </c>
      <c r="F517" s="823">
        <v>604622</v>
      </c>
      <c r="G517" s="824"/>
      <c r="H517" s="99"/>
    </row>
    <row r="518" spans="1:8" s="561" customFormat="1" ht="29.25" customHeight="1" thickBot="1">
      <c r="A518" s="77"/>
      <c r="B518" s="3843" t="s">
        <v>382</v>
      </c>
      <c r="C518" s="3844"/>
      <c r="D518" s="3844"/>
      <c r="E518" s="3844"/>
      <c r="F518" s="3844"/>
      <c r="G518" s="3845"/>
      <c r="H518" s="99"/>
    </row>
    <row r="519" spans="1:8" s="561" customFormat="1">
      <c r="A519" s="77"/>
      <c r="B519" s="84"/>
      <c r="C519" s="539"/>
      <c r="D519" s="539"/>
      <c r="E519" s="538"/>
      <c r="F519" s="538"/>
      <c r="G519" s="538"/>
      <c r="H519" s="99"/>
    </row>
    <row r="520" spans="1:8" s="77" customFormat="1">
      <c r="B520" s="540" t="s">
        <v>188</v>
      </c>
      <c r="C520" s="85"/>
      <c r="D520" s="85"/>
      <c r="H520" s="99"/>
    </row>
    <row r="521" spans="1:8" s="77" customFormat="1" ht="13.8" thickBot="1">
      <c r="B521" s="84"/>
      <c r="C521" s="85"/>
      <c r="D521" s="85"/>
      <c r="H521" s="99"/>
    </row>
    <row r="522" spans="1:8" s="561" customFormat="1" ht="27.6">
      <c r="A522" s="99">
        <f>A503</f>
        <v>143</v>
      </c>
      <c r="B522" s="1296" t="s">
        <v>29</v>
      </c>
      <c r="C522" s="90"/>
      <c r="D522" s="96"/>
      <c r="E522" s="286" t="s">
        <v>58</v>
      </c>
      <c r="F522" s="90"/>
      <c r="G522" s="96"/>
      <c r="H522" s="99" t="s">
        <v>33</v>
      </c>
    </row>
    <row r="523" spans="1:8" s="561" customFormat="1">
      <c r="A523" s="77"/>
      <c r="B523" s="628" t="s">
        <v>82</v>
      </c>
      <c r="C523" s="617"/>
      <c r="D523" s="618"/>
      <c r="E523" s="628" t="s">
        <v>82</v>
      </c>
      <c r="F523" s="617"/>
      <c r="G523" s="618"/>
      <c r="H523" s="99"/>
    </row>
    <row r="524" spans="1:8" s="561" customFormat="1">
      <c r="A524" s="77"/>
      <c r="B524" s="629" t="s">
        <v>234</v>
      </c>
      <c r="C524" s="826"/>
      <c r="D524" s="827"/>
      <c r="E524" s="629" t="s">
        <v>234</v>
      </c>
      <c r="F524" s="826"/>
      <c r="G524" s="827"/>
      <c r="H524" s="99"/>
    </row>
    <row r="525" spans="1:8" s="561" customFormat="1">
      <c r="A525" s="77"/>
      <c r="B525" s="541" t="s">
        <v>87</v>
      </c>
      <c r="C525" s="826"/>
      <c r="D525" s="827"/>
      <c r="E525" s="541" t="s">
        <v>87</v>
      </c>
      <c r="F525" s="826"/>
      <c r="G525" s="827"/>
      <c r="H525" s="99"/>
    </row>
    <row r="526" spans="1:8" s="561" customFormat="1">
      <c r="A526" s="77"/>
      <c r="B526" s="296" t="s">
        <v>4</v>
      </c>
      <c r="C526" s="819">
        <v>40422101</v>
      </c>
      <c r="D526" s="820">
        <v>-2680</v>
      </c>
      <c r="E526" s="296" t="s">
        <v>4</v>
      </c>
      <c r="F526" s="819">
        <v>158734122</v>
      </c>
      <c r="G526" s="820">
        <v>2680</v>
      </c>
      <c r="H526" s="99"/>
    </row>
    <row r="527" spans="1:8" s="561" customFormat="1" ht="26.4">
      <c r="A527" s="77"/>
      <c r="B527" s="297" t="s">
        <v>10</v>
      </c>
      <c r="C527" s="823">
        <v>40422101</v>
      </c>
      <c r="D527" s="824">
        <v>-2680</v>
      </c>
      <c r="E527" s="297" t="s">
        <v>5</v>
      </c>
      <c r="F527" s="823">
        <v>16754974</v>
      </c>
      <c r="G527" s="824"/>
      <c r="H527" s="99"/>
    </row>
    <row r="528" spans="1:8" s="561" customFormat="1" ht="26.4">
      <c r="A528" s="77"/>
      <c r="B528" s="299" t="s">
        <v>11</v>
      </c>
      <c r="C528" s="823">
        <v>40422101</v>
      </c>
      <c r="D528" s="824">
        <v>-2680</v>
      </c>
      <c r="E528" s="297" t="s">
        <v>10</v>
      </c>
      <c r="F528" s="823">
        <v>141979148</v>
      </c>
      <c r="G528" s="824">
        <v>2680</v>
      </c>
      <c r="H528" s="99"/>
    </row>
    <row r="529" spans="1:8" s="561" customFormat="1" ht="26.4">
      <c r="A529" s="77"/>
      <c r="B529" s="296" t="s">
        <v>1</v>
      </c>
      <c r="C529" s="821">
        <v>40422101</v>
      </c>
      <c r="D529" s="822">
        <v>-2680</v>
      </c>
      <c r="E529" s="299" t="s">
        <v>11</v>
      </c>
      <c r="F529" s="823">
        <v>141979148</v>
      </c>
      <c r="G529" s="824">
        <v>2680</v>
      </c>
      <c r="H529" s="99"/>
    </row>
    <row r="530" spans="1:8" s="561" customFormat="1">
      <c r="A530" s="77"/>
      <c r="B530" s="297" t="s">
        <v>2</v>
      </c>
      <c r="C530" s="823">
        <v>40422101</v>
      </c>
      <c r="D530" s="824">
        <v>-2680</v>
      </c>
      <c r="E530" s="296" t="s">
        <v>1</v>
      </c>
      <c r="F530" s="821">
        <v>158664147</v>
      </c>
      <c r="G530" s="822">
        <v>2680</v>
      </c>
      <c r="H530" s="99"/>
    </row>
    <row r="531" spans="1:8" s="561" customFormat="1">
      <c r="A531" s="77"/>
      <c r="B531" s="299" t="s">
        <v>16</v>
      </c>
      <c r="C531" s="823">
        <v>40422101</v>
      </c>
      <c r="D531" s="824">
        <v>-2680</v>
      </c>
      <c r="E531" s="297" t="s">
        <v>2</v>
      </c>
      <c r="F531" s="823">
        <v>156346840</v>
      </c>
      <c r="G531" s="824">
        <v>2680</v>
      </c>
      <c r="H531" s="99"/>
    </row>
    <row r="532" spans="1:8" s="561" customFormat="1">
      <c r="A532" s="77"/>
      <c r="B532" s="825" t="s">
        <v>17</v>
      </c>
      <c r="C532" s="823">
        <v>40422101</v>
      </c>
      <c r="D532" s="824">
        <v>-2680</v>
      </c>
      <c r="E532" s="298" t="s">
        <v>12</v>
      </c>
      <c r="F532" s="823">
        <v>134077334</v>
      </c>
      <c r="G532" s="824">
        <v>2680</v>
      </c>
      <c r="H532" s="99"/>
    </row>
    <row r="533" spans="1:8" s="561" customFormat="1">
      <c r="A533" s="77"/>
      <c r="B533" s="299"/>
      <c r="C533" s="823"/>
      <c r="D533" s="824"/>
      <c r="E533" s="299" t="s">
        <v>13</v>
      </c>
      <c r="F533" s="823">
        <v>88397285</v>
      </c>
      <c r="G533" s="824">
        <v>2680</v>
      </c>
      <c r="H533" s="99"/>
    </row>
    <row r="534" spans="1:8" s="561" customFormat="1">
      <c r="A534" s="77"/>
      <c r="B534" s="825"/>
      <c r="C534" s="823"/>
      <c r="D534" s="824"/>
      <c r="E534" s="825" t="s">
        <v>35</v>
      </c>
      <c r="F534" s="823">
        <v>68753200</v>
      </c>
      <c r="G534" s="824">
        <v>2168</v>
      </c>
      <c r="H534" s="99"/>
    </row>
    <row r="535" spans="1:8" s="561" customFormat="1">
      <c r="A535" s="77"/>
      <c r="B535" s="299"/>
      <c r="C535" s="823"/>
      <c r="D535" s="824"/>
      <c r="E535" s="299" t="s">
        <v>15</v>
      </c>
      <c r="F535" s="823">
        <v>45680049</v>
      </c>
      <c r="G535" s="824"/>
      <c r="H535" s="99"/>
    </row>
    <row r="536" spans="1:8" s="561" customFormat="1">
      <c r="A536" s="77"/>
      <c r="B536" s="300"/>
      <c r="C536" s="821"/>
      <c r="D536" s="822"/>
      <c r="E536" s="299" t="s">
        <v>16</v>
      </c>
      <c r="F536" s="823">
        <v>21854801</v>
      </c>
      <c r="G536" s="824"/>
      <c r="H536" s="99"/>
    </row>
    <row r="537" spans="1:8" s="561" customFormat="1">
      <c r="A537" s="77"/>
      <c r="B537" s="300"/>
      <c r="C537" s="821"/>
      <c r="D537" s="822"/>
      <c r="E537" s="825" t="s">
        <v>17</v>
      </c>
      <c r="F537" s="823">
        <v>394262</v>
      </c>
      <c r="G537" s="824"/>
      <c r="H537" s="99"/>
    </row>
    <row r="538" spans="1:8" s="561" customFormat="1">
      <c r="A538" s="77"/>
      <c r="B538" s="825"/>
      <c r="C538" s="823"/>
      <c r="D538" s="824"/>
      <c r="E538" s="825" t="s">
        <v>93</v>
      </c>
      <c r="F538" s="823">
        <v>21460539</v>
      </c>
      <c r="G538" s="824"/>
      <c r="H538" s="99"/>
    </row>
    <row r="539" spans="1:8" s="561" customFormat="1" ht="26.4">
      <c r="A539" s="77"/>
      <c r="B539" s="300"/>
      <c r="C539" s="821"/>
      <c r="D539" s="822"/>
      <c r="E539" s="300" t="s">
        <v>115</v>
      </c>
      <c r="F539" s="823">
        <v>414705</v>
      </c>
      <c r="G539" s="824"/>
      <c r="H539" s="99"/>
    </row>
    <row r="540" spans="1:8" s="561" customFormat="1">
      <c r="A540" s="77"/>
      <c r="B540" s="301"/>
      <c r="C540" s="823"/>
      <c r="D540" s="824"/>
      <c r="E540" s="301" t="s">
        <v>18</v>
      </c>
      <c r="F540" s="823">
        <v>414705</v>
      </c>
      <c r="G540" s="824"/>
      <c r="H540" s="99"/>
    </row>
    <row r="541" spans="1:8" s="561" customFormat="1">
      <c r="A541" s="77"/>
      <c r="B541" s="297"/>
      <c r="C541" s="821"/>
      <c r="D541" s="822"/>
      <c r="E541" s="297" t="s">
        <v>3</v>
      </c>
      <c r="F541" s="823">
        <v>2317307</v>
      </c>
      <c r="G541" s="824"/>
      <c r="H541" s="99"/>
    </row>
    <row r="542" spans="1:8" s="561" customFormat="1">
      <c r="A542" s="77"/>
      <c r="B542" s="298"/>
      <c r="C542" s="823"/>
      <c r="D542" s="824"/>
      <c r="E542" s="298" t="s">
        <v>20</v>
      </c>
      <c r="F542" s="823">
        <v>2317307</v>
      </c>
      <c r="G542" s="824"/>
      <c r="H542" s="99"/>
    </row>
    <row r="543" spans="1:8" s="561" customFormat="1">
      <c r="A543" s="77"/>
      <c r="B543" s="303"/>
      <c r="C543" s="821"/>
      <c r="D543" s="822"/>
      <c r="E543" s="303" t="s">
        <v>21</v>
      </c>
      <c r="F543" s="823">
        <v>69975</v>
      </c>
      <c r="G543" s="1280"/>
      <c r="H543" s="99"/>
    </row>
    <row r="544" spans="1:8" s="561" customFormat="1">
      <c r="A544" s="77"/>
      <c r="B544" s="303"/>
      <c r="C544" s="821"/>
      <c r="D544" s="822"/>
      <c r="E544" s="303" t="s">
        <v>23</v>
      </c>
      <c r="F544" s="823">
        <v>-69975</v>
      </c>
      <c r="G544" s="824"/>
      <c r="H544" s="99"/>
    </row>
    <row r="545" spans="1:8" s="561" customFormat="1">
      <c r="A545" s="77"/>
      <c r="B545" s="304"/>
      <c r="C545" s="823"/>
      <c r="D545" s="824"/>
      <c r="E545" s="304" t="s">
        <v>24</v>
      </c>
      <c r="F545" s="823">
        <v>-69975</v>
      </c>
      <c r="G545" s="824"/>
      <c r="H545" s="99"/>
    </row>
    <row r="546" spans="1:8" s="561" customFormat="1" ht="39.6">
      <c r="A546" s="77"/>
      <c r="B546" s="297"/>
      <c r="C546" s="823"/>
      <c r="D546" s="824"/>
      <c r="E546" s="297" t="s">
        <v>59</v>
      </c>
      <c r="F546" s="823">
        <v>-69975</v>
      </c>
      <c r="G546" s="824"/>
      <c r="H546" s="99"/>
    </row>
    <row r="547" spans="1:8" s="561" customFormat="1">
      <c r="A547" s="77"/>
      <c r="B547" s="541" t="s">
        <v>88</v>
      </c>
      <c r="C547" s="826"/>
      <c r="D547" s="827"/>
      <c r="E547" s="541" t="s">
        <v>88</v>
      </c>
      <c r="F547" s="826"/>
      <c r="G547" s="827"/>
      <c r="H547" s="99"/>
    </row>
    <row r="548" spans="1:8" s="561" customFormat="1">
      <c r="A548" s="77"/>
      <c r="B548" s="296" t="s">
        <v>4</v>
      </c>
      <c r="C548" s="819">
        <v>83294805</v>
      </c>
      <c r="D548" s="820">
        <v>-8040</v>
      </c>
      <c r="E548" s="296" t="s">
        <v>4</v>
      </c>
      <c r="F548" s="819">
        <v>164602574</v>
      </c>
      <c r="G548" s="820">
        <v>8040</v>
      </c>
      <c r="H548" s="99"/>
    </row>
    <row r="549" spans="1:8" s="561" customFormat="1" ht="26.4">
      <c r="A549" s="77"/>
      <c r="B549" s="297" t="s">
        <v>10</v>
      </c>
      <c r="C549" s="823">
        <v>83294805</v>
      </c>
      <c r="D549" s="824">
        <v>-8040</v>
      </c>
      <c r="E549" s="297" t="s">
        <v>5</v>
      </c>
      <c r="F549" s="823">
        <v>16664418</v>
      </c>
      <c r="G549" s="824"/>
      <c r="H549" s="99"/>
    </row>
    <row r="550" spans="1:8" s="561" customFormat="1" ht="26.4">
      <c r="A550" s="77"/>
      <c r="B550" s="299" t="s">
        <v>11</v>
      </c>
      <c r="C550" s="823">
        <v>83294805</v>
      </c>
      <c r="D550" s="824">
        <v>-8040</v>
      </c>
      <c r="E550" s="297" t="s">
        <v>10</v>
      </c>
      <c r="F550" s="823">
        <v>147938156</v>
      </c>
      <c r="G550" s="824">
        <v>8040</v>
      </c>
      <c r="H550" s="99"/>
    </row>
    <row r="551" spans="1:8" s="561" customFormat="1" ht="26.4">
      <c r="A551" s="77"/>
      <c r="B551" s="296" t="s">
        <v>1</v>
      </c>
      <c r="C551" s="821">
        <v>83294805</v>
      </c>
      <c r="D551" s="822">
        <v>-8040</v>
      </c>
      <c r="E551" s="299" t="s">
        <v>11</v>
      </c>
      <c r="F551" s="823">
        <v>147938156</v>
      </c>
      <c r="G551" s="824">
        <v>8040</v>
      </c>
      <c r="H551" s="99"/>
    </row>
    <row r="552" spans="1:8" s="561" customFormat="1">
      <c r="A552" s="77"/>
      <c r="B552" s="297" t="s">
        <v>2</v>
      </c>
      <c r="C552" s="823">
        <v>83294805</v>
      </c>
      <c r="D552" s="824">
        <v>-8040</v>
      </c>
      <c r="E552" s="296" t="s">
        <v>1</v>
      </c>
      <c r="F552" s="821">
        <v>164217377</v>
      </c>
      <c r="G552" s="822">
        <v>8040</v>
      </c>
      <c r="H552" s="99"/>
    </row>
    <row r="553" spans="1:8" s="561" customFormat="1">
      <c r="A553" s="77"/>
      <c r="B553" s="299" t="s">
        <v>16</v>
      </c>
      <c r="C553" s="823">
        <v>83294805</v>
      </c>
      <c r="D553" s="824">
        <v>-8040</v>
      </c>
      <c r="E553" s="297" t="s">
        <v>2</v>
      </c>
      <c r="F553" s="823">
        <v>162324766</v>
      </c>
      <c r="G553" s="824">
        <v>8040</v>
      </c>
      <c r="H553" s="99"/>
    </row>
    <row r="554" spans="1:8" s="561" customFormat="1">
      <c r="A554" s="77"/>
      <c r="B554" s="825" t="s">
        <v>17</v>
      </c>
      <c r="C554" s="823">
        <v>83294805</v>
      </c>
      <c r="D554" s="824">
        <v>-8040</v>
      </c>
      <c r="E554" s="298" t="s">
        <v>12</v>
      </c>
      <c r="F554" s="823">
        <v>136872300</v>
      </c>
      <c r="G554" s="824">
        <v>8040</v>
      </c>
      <c r="H554" s="99"/>
    </row>
    <row r="555" spans="1:8" s="561" customFormat="1">
      <c r="A555" s="77"/>
      <c r="B555" s="299"/>
      <c r="C555" s="823"/>
      <c r="D555" s="824"/>
      <c r="E555" s="299" t="s">
        <v>13</v>
      </c>
      <c r="F555" s="823">
        <v>89286030</v>
      </c>
      <c r="G555" s="824">
        <v>8040</v>
      </c>
      <c r="H555" s="99"/>
    </row>
    <row r="556" spans="1:8" s="561" customFormat="1">
      <c r="A556" s="77"/>
      <c r="B556" s="825"/>
      <c r="C556" s="823"/>
      <c r="D556" s="824"/>
      <c r="E556" s="825" t="s">
        <v>35</v>
      </c>
      <c r="F556" s="823">
        <v>69638900</v>
      </c>
      <c r="G556" s="824">
        <v>6505</v>
      </c>
      <c r="H556" s="99"/>
    </row>
    <row r="557" spans="1:8" s="561" customFormat="1">
      <c r="A557" s="77"/>
      <c r="B557" s="299"/>
      <c r="C557" s="823"/>
      <c r="D557" s="824"/>
      <c r="E557" s="299" t="s">
        <v>15</v>
      </c>
      <c r="F557" s="823">
        <v>47586270</v>
      </c>
      <c r="G557" s="824"/>
      <c r="H557" s="99"/>
    </row>
    <row r="558" spans="1:8" s="561" customFormat="1">
      <c r="A558" s="77"/>
      <c r="B558" s="825"/>
      <c r="C558" s="823"/>
      <c r="D558" s="824"/>
      <c r="E558" s="299" t="s">
        <v>16</v>
      </c>
      <c r="F558" s="823">
        <v>25108905</v>
      </c>
      <c r="G558" s="824"/>
      <c r="H558" s="99"/>
    </row>
    <row r="559" spans="1:8" s="561" customFormat="1">
      <c r="A559" s="77"/>
      <c r="B559" s="825"/>
      <c r="C559" s="823"/>
      <c r="D559" s="824"/>
      <c r="E559" s="825" t="s">
        <v>17</v>
      </c>
      <c r="F559" s="823">
        <v>226363</v>
      </c>
      <c r="G559" s="824"/>
      <c r="H559" s="99"/>
    </row>
    <row r="560" spans="1:8" s="561" customFormat="1">
      <c r="A560" s="77"/>
      <c r="B560" s="825"/>
      <c r="C560" s="823"/>
      <c r="D560" s="824"/>
      <c r="E560" s="825" t="s">
        <v>93</v>
      </c>
      <c r="F560" s="823">
        <v>24882542</v>
      </c>
      <c r="G560" s="824"/>
      <c r="H560" s="99"/>
    </row>
    <row r="561" spans="1:8" s="561" customFormat="1" ht="26.4">
      <c r="A561" s="77"/>
      <c r="B561" s="300"/>
      <c r="C561" s="821"/>
      <c r="D561" s="822"/>
      <c r="E561" s="300" t="s">
        <v>115</v>
      </c>
      <c r="F561" s="823">
        <v>343561</v>
      </c>
      <c r="G561" s="824"/>
      <c r="H561" s="99"/>
    </row>
    <row r="562" spans="1:8" s="561" customFormat="1">
      <c r="A562" s="77"/>
      <c r="B562" s="301"/>
      <c r="C562" s="823"/>
      <c r="D562" s="824"/>
      <c r="E562" s="301" t="s">
        <v>18</v>
      </c>
      <c r="F562" s="823">
        <v>343561</v>
      </c>
      <c r="G562" s="824"/>
      <c r="H562" s="99"/>
    </row>
    <row r="563" spans="1:8" s="561" customFormat="1">
      <c r="A563" s="77"/>
      <c r="B563" s="297"/>
      <c r="C563" s="821"/>
      <c r="D563" s="822"/>
      <c r="E563" s="297" t="s">
        <v>3</v>
      </c>
      <c r="F563" s="823">
        <v>1892611</v>
      </c>
      <c r="G563" s="824"/>
      <c r="H563" s="99"/>
    </row>
    <row r="564" spans="1:8" s="561" customFormat="1">
      <c r="A564" s="77"/>
      <c r="B564" s="298"/>
      <c r="C564" s="823"/>
      <c r="D564" s="824"/>
      <c r="E564" s="298" t="s">
        <v>20</v>
      </c>
      <c r="F564" s="823">
        <v>1892611</v>
      </c>
      <c r="G564" s="824"/>
      <c r="H564" s="99"/>
    </row>
    <row r="565" spans="1:8" s="561" customFormat="1">
      <c r="A565" s="77"/>
      <c r="B565" s="303"/>
      <c r="C565" s="821"/>
      <c r="D565" s="822"/>
      <c r="E565" s="303" t="s">
        <v>21</v>
      </c>
      <c r="F565" s="823">
        <v>385197</v>
      </c>
      <c r="G565" s="1280"/>
      <c r="H565" s="99"/>
    </row>
    <row r="566" spans="1:8" s="561" customFormat="1">
      <c r="A566" s="77"/>
      <c r="B566" s="303"/>
      <c r="C566" s="821"/>
      <c r="D566" s="822"/>
      <c r="E566" s="303" t="s">
        <v>23</v>
      </c>
      <c r="F566" s="823">
        <v>-385197</v>
      </c>
      <c r="G566" s="824"/>
      <c r="H566" s="99"/>
    </row>
    <row r="567" spans="1:8" s="561" customFormat="1">
      <c r="A567" s="77"/>
      <c r="B567" s="304"/>
      <c r="C567" s="823"/>
      <c r="D567" s="824"/>
      <c r="E567" s="304" t="s">
        <v>24</v>
      </c>
      <c r="F567" s="823">
        <v>-385197</v>
      </c>
      <c r="G567" s="824"/>
      <c r="H567" s="99"/>
    </row>
    <row r="568" spans="1:8" s="561" customFormat="1" ht="39.6">
      <c r="A568" s="77"/>
      <c r="B568" s="297"/>
      <c r="C568" s="823"/>
      <c r="D568" s="824"/>
      <c r="E568" s="297" t="s">
        <v>59</v>
      </c>
      <c r="F568" s="823">
        <v>-385197</v>
      </c>
      <c r="G568" s="824"/>
      <c r="H568" s="99"/>
    </row>
    <row r="569" spans="1:8" s="561" customFormat="1">
      <c r="A569" s="77"/>
      <c r="B569" s="541" t="s">
        <v>189</v>
      </c>
      <c r="C569" s="617"/>
      <c r="D569" s="618"/>
      <c r="E569" s="541" t="s">
        <v>189</v>
      </c>
      <c r="F569" s="617"/>
      <c r="G569" s="618"/>
      <c r="H569" s="99"/>
    </row>
    <row r="570" spans="1:8" s="561" customFormat="1">
      <c r="A570" s="77"/>
      <c r="B570" s="296" t="s">
        <v>4</v>
      </c>
      <c r="C570" s="819">
        <v>39840411</v>
      </c>
      <c r="D570" s="820">
        <v>-8040</v>
      </c>
      <c r="E570" s="296" t="s">
        <v>4</v>
      </c>
      <c r="F570" s="819">
        <v>177559669</v>
      </c>
      <c r="G570" s="820">
        <v>8040</v>
      </c>
      <c r="H570" s="99"/>
    </row>
    <row r="571" spans="1:8" s="561" customFormat="1" ht="26.4">
      <c r="A571" s="77"/>
      <c r="B571" s="297" t="s">
        <v>10</v>
      </c>
      <c r="C571" s="823">
        <v>39840411</v>
      </c>
      <c r="D571" s="824">
        <v>-8040</v>
      </c>
      <c r="E571" s="297" t="s">
        <v>5</v>
      </c>
      <c r="F571" s="823">
        <v>16664418</v>
      </c>
      <c r="G571" s="824"/>
      <c r="H571" s="99"/>
    </row>
    <row r="572" spans="1:8" s="561" customFormat="1" ht="26.4">
      <c r="A572" s="77"/>
      <c r="B572" s="299" t="s">
        <v>11</v>
      </c>
      <c r="C572" s="823">
        <v>39840411</v>
      </c>
      <c r="D572" s="824">
        <v>-8040</v>
      </c>
      <c r="E572" s="297" t="s">
        <v>10</v>
      </c>
      <c r="F572" s="823">
        <v>160895251</v>
      </c>
      <c r="G572" s="824">
        <v>8040</v>
      </c>
      <c r="H572" s="99"/>
    </row>
    <row r="573" spans="1:8" s="561" customFormat="1" ht="26.4">
      <c r="A573" s="77"/>
      <c r="B573" s="296" t="s">
        <v>1</v>
      </c>
      <c r="C573" s="821">
        <v>39840411</v>
      </c>
      <c r="D573" s="822">
        <v>-8040</v>
      </c>
      <c r="E573" s="299" t="s">
        <v>11</v>
      </c>
      <c r="F573" s="823">
        <v>160895251</v>
      </c>
      <c r="G573" s="824">
        <v>8040</v>
      </c>
      <c r="H573" s="99"/>
    </row>
    <row r="574" spans="1:8" s="561" customFormat="1">
      <c r="A574" s="77"/>
      <c r="B574" s="297" t="s">
        <v>2</v>
      </c>
      <c r="C574" s="823">
        <v>39840411</v>
      </c>
      <c r="D574" s="824">
        <v>-8040</v>
      </c>
      <c r="E574" s="296" t="s">
        <v>1</v>
      </c>
      <c r="F574" s="821">
        <v>177174472</v>
      </c>
      <c r="G574" s="822">
        <v>8040</v>
      </c>
      <c r="H574" s="99"/>
    </row>
    <row r="575" spans="1:8" s="561" customFormat="1">
      <c r="A575" s="77"/>
      <c r="B575" s="299" t="s">
        <v>16</v>
      </c>
      <c r="C575" s="823">
        <v>39840411</v>
      </c>
      <c r="D575" s="824">
        <v>-8040</v>
      </c>
      <c r="E575" s="297" t="s">
        <v>2</v>
      </c>
      <c r="F575" s="823">
        <v>160734434</v>
      </c>
      <c r="G575" s="824">
        <v>8040</v>
      </c>
      <c r="H575" s="99"/>
    </row>
    <row r="576" spans="1:8" s="561" customFormat="1">
      <c r="A576" s="77"/>
      <c r="B576" s="825" t="s">
        <v>17</v>
      </c>
      <c r="C576" s="823">
        <v>39840411</v>
      </c>
      <c r="D576" s="824">
        <v>-8040</v>
      </c>
      <c r="E576" s="298" t="s">
        <v>12</v>
      </c>
      <c r="F576" s="823">
        <v>135281968</v>
      </c>
      <c r="G576" s="824">
        <v>8040</v>
      </c>
      <c r="H576" s="99"/>
    </row>
    <row r="577" spans="1:8" s="561" customFormat="1">
      <c r="A577" s="77"/>
      <c r="B577" s="299"/>
      <c r="C577" s="823"/>
      <c r="D577" s="824"/>
      <c r="E577" s="299" t="s">
        <v>13</v>
      </c>
      <c r="F577" s="823">
        <v>89720544</v>
      </c>
      <c r="G577" s="824">
        <v>8040</v>
      </c>
      <c r="H577" s="99"/>
    </row>
    <row r="578" spans="1:8" s="561" customFormat="1">
      <c r="A578" s="77"/>
      <c r="B578" s="825"/>
      <c r="C578" s="823"/>
      <c r="D578" s="824"/>
      <c r="E578" s="825" t="s">
        <v>35</v>
      </c>
      <c r="F578" s="823">
        <v>70053289</v>
      </c>
      <c r="G578" s="824">
        <v>6505</v>
      </c>
      <c r="H578" s="99"/>
    </row>
    <row r="579" spans="1:8" s="561" customFormat="1">
      <c r="A579" s="77"/>
      <c r="B579" s="299"/>
      <c r="C579" s="823"/>
      <c r="D579" s="824"/>
      <c r="E579" s="299" t="s">
        <v>15</v>
      </c>
      <c r="F579" s="823">
        <v>45561424</v>
      </c>
      <c r="G579" s="824"/>
      <c r="H579" s="99"/>
    </row>
    <row r="580" spans="1:8" s="561" customFormat="1">
      <c r="A580" s="77"/>
      <c r="B580" s="299"/>
      <c r="C580" s="823"/>
      <c r="D580" s="824"/>
      <c r="E580" s="299" t="s">
        <v>16</v>
      </c>
      <c r="F580" s="823">
        <v>25108905</v>
      </c>
      <c r="G580" s="824"/>
      <c r="H580" s="99"/>
    </row>
    <row r="581" spans="1:8" s="561" customFormat="1">
      <c r="A581" s="77"/>
      <c r="B581" s="299"/>
      <c r="C581" s="823"/>
      <c r="D581" s="824"/>
      <c r="E581" s="825" t="s">
        <v>17</v>
      </c>
      <c r="F581" s="823">
        <v>226363</v>
      </c>
      <c r="G581" s="824"/>
      <c r="H581" s="99"/>
    </row>
    <row r="582" spans="1:8" s="561" customFormat="1">
      <c r="A582" s="77"/>
      <c r="B582" s="825"/>
      <c r="C582" s="823"/>
      <c r="D582" s="824"/>
      <c r="E582" s="825" t="s">
        <v>93</v>
      </c>
      <c r="F582" s="823">
        <v>24882542</v>
      </c>
      <c r="G582" s="824"/>
      <c r="H582" s="99"/>
    </row>
    <row r="583" spans="1:8" s="561" customFormat="1" ht="26.4">
      <c r="A583" s="77"/>
      <c r="B583" s="300"/>
      <c r="C583" s="821"/>
      <c r="D583" s="822"/>
      <c r="E583" s="300" t="s">
        <v>115</v>
      </c>
      <c r="F583" s="823">
        <v>343561</v>
      </c>
      <c r="G583" s="824"/>
      <c r="H583" s="99"/>
    </row>
    <row r="584" spans="1:8" s="561" customFormat="1">
      <c r="A584" s="77"/>
      <c r="B584" s="301"/>
      <c r="C584" s="823"/>
      <c r="D584" s="824"/>
      <c r="E584" s="301" t="s">
        <v>18</v>
      </c>
      <c r="F584" s="823">
        <v>343561</v>
      </c>
      <c r="G584" s="824"/>
      <c r="H584" s="99"/>
    </row>
    <row r="585" spans="1:8" s="561" customFormat="1">
      <c r="A585" s="77"/>
      <c r="B585" s="297"/>
      <c r="C585" s="821"/>
      <c r="D585" s="822"/>
      <c r="E585" s="297" t="s">
        <v>3</v>
      </c>
      <c r="F585" s="823">
        <v>16440038</v>
      </c>
      <c r="G585" s="824"/>
      <c r="H585" s="99"/>
    </row>
    <row r="586" spans="1:8" s="561" customFormat="1">
      <c r="A586" s="77"/>
      <c r="B586" s="298"/>
      <c r="C586" s="823"/>
      <c r="D586" s="824"/>
      <c r="E586" s="298" t="s">
        <v>20</v>
      </c>
      <c r="F586" s="823">
        <v>16440038</v>
      </c>
      <c r="G586" s="824"/>
      <c r="H586" s="99"/>
    </row>
    <row r="587" spans="1:8" s="561" customFormat="1">
      <c r="A587" s="77"/>
      <c r="B587" s="303"/>
      <c r="C587" s="821"/>
      <c r="D587" s="822"/>
      <c r="E587" s="303" t="s">
        <v>21</v>
      </c>
      <c r="F587" s="823">
        <v>385197</v>
      </c>
      <c r="G587" s="1280"/>
      <c r="H587" s="99"/>
    </row>
    <row r="588" spans="1:8" s="561" customFormat="1">
      <c r="A588" s="77"/>
      <c r="B588" s="303"/>
      <c r="C588" s="821"/>
      <c r="D588" s="822"/>
      <c r="E588" s="303" t="s">
        <v>23</v>
      </c>
      <c r="F588" s="823">
        <v>-385197</v>
      </c>
      <c r="G588" s="824"/>
      <c r="H588" s="99"/>
    </row>
    <row r="589" spans="1:8" s="561" customFormat="1">
      <c r="A589" s="77"/>
      <c r="B589" s="304"/>
      <c r="C589" s="823"/>
      <c r="D589" s="824"/>
      <c r="E589" s="304" t="s">
        <v>24</v>
      </c>
      <c r="F589" s="823">
        <v>-385197</v>
      </c>
      <c r="G589" s="824"/>
      <c r="H589" s="99"/>
    </row>
    <row r="590" spans="1:8" s="561" customFormat="1" ht="40.200000000000003" thickBot="1">
      <c r="A590" s="77"/>
      <c r="B590" s="297"/>
      <c r="C590" s="823"/>
      <c r="D590" s="824"/>
      <c r="E590" s="297" t="s">
        <v>59</v>
      </c>
      <c r="F590" s="823">
        <v>-385197</v>
      </c>
      <c r="G590" s="824"/>
      <c r="H590" s="99"/>
    </row>
    <row r="591" spans="1:8" s="561" customFormat="1" ht="43.5" customHeight="1" thickBot="1">
      <c r="A591" s="77"/>
      <c r="B591" s="3843" t="s">
        <v>383</v>
      </c>
      <c r="C591" s="3844"/>
      <c r="D591" s="3844"/>
      <c r="E591" s="3844"/>
      <c r="F591" s="3844"/>
      <c r="G591" s="3845"/>
      <c r="H591" s="99"/>
    </row>
    <row r="592" spans="1:8" s="561" customFormat="1">
      <c r="A592" s="77"/>
      <c r="B592" s="538"/>
      <c r="C592" s="538"/>
      <c r="D592" s="538"/>
      <c r="E592" s="538"/>
      <c r="F592" s="538"/>
      <c r="G592" s="538"/>
      <c r="H592" s="99"/>
    </row>
    <row r="593" spans="1:8" s="77" customFormat="1">
      <c r="B593" s="540" t="s">
        <v>188</v>
      </c>
      <c r="C593" s="85"/>
      <c r="D593" s="85"/>
      <c r="H593" s="99"/>
    </row>
    <row r="594" spans="1:8" s="77" customFormat="1" ht="13.8" thickBot="1">
      <c r="B594" s="84"/>
      <c r="C594" s="85"/>
      <c r="D594" s="85"/>
      <c r="H594" s="99"/>
    </row>
    <row r="595" spans="1:8" s="561" customFormat="1" ht="27.6">
      <c r="A595" s="75">
        <f>A522+1</f>
        <v>144</v>
      </c>
      <c r="B595" s="1299" t="s">
        <v>29</v>
      </c>
      <c r="C595" s="90"/>
      <c r="D595" s="1300"/>
      <c r="E595" s="286" t="s">
        <v>58</v>
      </c>
      <c r="F595" s="90"/>
      <c r="G595" s="96"/>
      <c r="H595" s="99" t="s">
        <v>33</v>
      </c>
    </row>
    <row r="596" spans="1:8" s="561" customFormat="1">
      <c r="A596" s="77"/>
      <c r="B596" s="628" t="s">
        <v>82</v>
      </c>
      <c r="C596" s="617"/>
      <c r="D596" s="1286"/>
      <c r="E596" s="628" t="s">
        <v>82</v>
      </c>
      <c r="F596" s="617"/>
      <c r="G596" s="618"/>
      <c r="H596" s="99"/>
    </row>
    <row r="597" spans="1:8" s="561" customFormat="1">
      <c r="A597" s="77"/>
      <c r="B597" s="629" t="s">
        <v>234</v>
      </c>
      <c r="C597" s="617"/>
      <c r="D597" s="1286"/>
      <c r="E597" s="629" t="s">
        <v>234</v>
      </c>
      <c r="F597" s="826"/>
      <c r="G597" s="827"/>
      <c r="H597" s="99"/>
    </row>
    <row r="598" spans="1:8" s="561" customFormat="1">
      <c r="A598" s="77"/>
      <c r="B598" s="541" t="s">
        <v>88</v>
      </c>
      <c r="C598" s="617"/>
      <c r="D598" s="1286"/>
      <c r="E598" s="541" t="s">
        <v>88</v>
      </c>
      <c r="F598" s="826"/>
      <c r="G598" s="827"/>
      <c r="H598" s="99"/>
    </row>
    <row r="599" spans="1:8" s="561" customFormat="1">
      <c r="A599" s="77"/>
      <c r="B599" s="296" t="s">
        <v>4</v>
      </c>
      <c r="C599" s="821">
        <v>83294805</v>
      </c>
      <c r="D599" s="822">
        <f>D600</f>
        <v>-120466</v>
      </c>
      <c r="E599" s="296" t="s">
        <v>4</v>
      </c>
      <c r="F599" s="819">
        <v>164602574</v>
      </c>
      <c r="G599" s="820">
        <v>120466</v>
      </c>
      <c r="H599" s="99"/>
    </row>
    <row r="600" spans="1:8" s="561" customFormat="1" ht="26.4">
      <c r="A600" s="77"/>
      <c r="B600" s="297" t="s">
        <v>10</v>
      </c>
      <c r="C600" s="823">
        <v>83294805</v>
      </c>
      <c r="D600" s="824">
        <f>D601</f>
        <v>-120466</v>
      </c>
      <c r="E600" s="297" t="s">
        <v>5</v>
      </c>
      <c r="F600" s="823">
        <v>16664418</v>
      </c>
      <c r="G600" s="824"/>
      <c r="H600" s="99"/>
    </row>
    <row r="601" spans="1:8" s="561" customFormat="1" ht="26.4">
      <c r="A601" s="77"/>
      <c r="B601" s="299" t="s">
        <v>11</v>
      </c>
      <c r="C601" s="823">
        <v>83294805</v>
      </c>
      <c r="D601" s="824">
        <v>-120466</v>
      </c>
      <c r="E601" s="297" t="s">
        <v>10</v>
      </c>
      <c r="F601" s="823">
        <v>147938156</v>
      </c>
      <c r="G601" s="824">
        <v>120466</v>
      </c>
      <c r="H601" s="99"/>
    </row>
    <row r="602" spans="1:8" s="561" customFormat="1" ht="26.4">
      <c r="A602" s="77"/>
      <c r="B602" s="296" t="s">
        <v>1</v>
      </c>
      <c r="C602" s="821">
        <v>83294805</v>
      </c>
      <c r="D602" s="822">
        <f>D603</f>
        <v>-120466</v>
      </c>
      <c r="E602" s="299" t="s">
        <v>11</v>
      </c>
      <c r="F602" s="823">
        <v>147938156</v>
      </c>
      <c r="G602" s="824">
        <v>120466</v>
      </c>
      <c r="H602" s="99"/>
    </row>
    <row r="603" spans="1:8" s="561" customFormat="1">
      <c r="A603" s="77"/>
      <c r="B603" s="297" t="s">
        <v>2</v>
      </c>
      <c r="C603" s="823">
        <v>83294805</v>
      </c>
      <c r="D603" s="824">
        <f>D604</f>
        <v>-120466</v>
      </c>
      <c r="E603" s="296" t="s">
        <v>1</v>
      </c>
      <c r="F603" s="821">
        <v>164217377</v>
      </c>
      <c r="G603" s="822">
        <v>120466</v>
      </c>
      <c r="H603" s="99"/>
    </row>
    <row r="604" spans="1:8" s="561" customFormat="1">
      <c r="A604" s="77"/>
      <c r="B604" s="299" t="s">
        <v>16</v>
      </c>
      <c r="C604" s="823">
        <v>83294805</v>
      </c>
      <c r="D604" s="824">
        <f>D605</f>
        <v>-120466</v>
      </c>
      <c r="E604" s="297" t="s">
        <v>2</v>
      </c>
      <c r="F604" s="823">
        <v>162324766</v>
      </c>
      <c r="G604" s="824">
        <v>120466</v>
      </c>
      <c r="H604" s="99"/>
    </row>
    <row r="605" spans="1:8" s="561" customFormat="1">
      <c r="A605" s="77"/>
      <c r="B605" s="825" t="s">
        <v>17</v>
      </c>
      <c r="C605" s="823">
        <v>83294805</v>
      </c>
      <c r="D605" s="824">
        <v>-120466</v>
      </c>
      <c r="E605" s="298" t="s">
        <v>12</v>
      </c>
      <c r="F605" s="823">
        <v>136872300</v>
      </c>
      <c r="G605" s="824">
        <v>120466</v>
      </c>
      <c r="H605" s="99"/>
    </row>
    <row r="606" spans="1:8" s="561" customFormat="1">
      <c r="A606" s="77"/>
      <c r="B606" s="113"/>
      <c r="C606" s="1301"/>
      <c r="D606" s="1302"/>
      <c r="E606" s="299" t="s">
        <v>13</v>
      </c>
      <c r="F606" s="823">
        <v>89286030</v>
      </c>
      <c r="G606" s="824"/>
      <c r="H606" s="99"/>
    </row>
    <row r="607" spans="1:8" s="561" customFormat="1">
      <c r="A607" s="77"/>
      <c r="B607" s="113"/>
      <c r="C607" s="1301"/>
      <c r="D607" s="1286"/>
      <c r="E607" s="825" t="s">
        <v>35</v>
      </c>
      <c r="F607" s="823">
        <v>69638900</v>
      </c>
      <c r="G607" s="824"/>
      <c r="H607" s="99"/>
    </row>
    <row r="608" spans="1:8" s="561" customFormat="1">
      <c r="A608" s="77"/>
      <c r="B608" s="113"/>
      <c r="C608" s="1301"/>
      <c r="D608" s="1286"/>
      <c r="E608" s="299" t="s">
        <v>15</v>
      </c>
      <c r="F608" s="823">
        <v>47586270</v>
      </c>
      <c r="G608" s="824">
        <v>120466</v>
      </c>
      <c r="H608" s="99"/>
    </row>
    <row r="609" spans="1:8" s="561" customFormat="1">
      <c r="A609" s="77"/>
      <c r="B609" s="113"/>
      <c r="C609" s="1301"/>
      <c r="D609" s="1286"/>
      <c r="E609" s="299" t="s">
        <v>16</v>
      </c>
      <c r="F609" s="823">
        <v>25108905</v>
      </c>
      <c r="G609" s="824"/>
      <c r="H609" s="99"/>
    </row>
    <row r="610" spans="1:8" s="561" customFormat="1">
      <c r="A610" s="77"/>
      <c r="B610" s="113"/>
      <c r="C610" s="1301"/>
      <c r="D610" s="1286"/>
      <c r="E610" s="825" t="s">
        <v>17</v>
      </c>
      <c r="F610" s="823">
        <v>226363</v>
      </c>
      <c r="G610" s="824"/>
      <c r="H610" s="99"/>
    </row>
    <row r="611" spans="1:8" s="561" customFormat="1">
      <c r="A611" s="77"/>
      <c r="B611" s="113"/>
      <c r="C611" s="1301"/>
      <c r="D611" s="1286"/>
      <c r="E611" s="825" t="s">
        <v>93</v>
      </c>
      <c r="F611" s="823">
        <v>24882542</v>
      </c>
      <c r="G611" s="824"/>
      <c r="H611" s="99"/>
    </row>
    <row r="612" spans="1:8" s="561" customFormat="1" ht="26.4">
      <c r="A612" s="77"/>
      <c r="B612" s="113"/>
      <c r="C612" s="1301"/>
      <c r="D612" s="1286"/>
      <c r="E612" s="300" t="s">
        <v>115</v>
      </c>
      <c r="F612" s="823">
        <v>343561</v>
      </c>
      <c r="G612" s="824"/>
      <c r="H612" s="99"/>
    </row>
    <row r="613" spans="1:8" s="561" customFormat="1">
      <c r="A613" s="77"/>
      <c r="B613" s="113"/>
      <c r="C613" s="1301"/>
      <c r="D613" s="1286"/>
      <c r="E613" s="301" t="s">
        <v>18</v>
      </c>
      <c r="F613" s="823">
        <v>343561</v>
      </c>
      <c r="G613" s="824"/>
      <c r="H613" s="99"/>
    </row>
    <row r="614" spans="1:8" s="561" customFormat="1">
      <c r="A614" s="77"/>
      <c r="B614" s="1284"/>
      <c r="C614" s="1285"/>
      <c r="D614" s="1286"/>
      <c r="E614" s="297" t="s">
        <v>3</v>
      </c>
      <c r="F614" s="823">
        <v>1892611</v>
      </c>
      <c r="G614" s="824"/>
      <c r="H614" s="99"/>
    </row>
    <row r="615" spans="1:8" s="561" customFormat="1">
      <c r="A615" s="77"/>
      <c r="B615" s="1284"/>
      <c r="C615" s="1285"/>
      <c r="D615" s="1286"/>
      <c r="E615" s="298" t="s">
        <v>20</v>
      </c>
      <c r="F615" s="823">
        <v>1892611</v>
      </c>
      <c r="G615" s="824"/>
      <c r="H615" s="99"/>
    </row>
    <row r="616" spans="1:8" s="561" customFormat="1">
      <c r="A616" s="77"/>
      <c r="B616" s="1284"/>
      <c r="C616" s="1285"/>
      <c r="D616" s="1286"/>
      <c r="E616" s="303" t="s">
        <v>21</v>
      </c>
      <c r="F616" s="823">
        <v>385197</v>
      </c>
      <c r="G616" s="1280"/>
      <c r="H616" s="99"/>
    </row>
    <row r="617" spans="1:8" s="561" customFormat="1">
      <c r="A617" s="77"/>
      <c r="B617" s="1284"/>
      <c r="C617" s="1285"/>
      <c r="D617" s="1286"/>
      <c r="E617" s="303" t="s">
        <v>23</v>
      </c>
      <c r="F617" s="823">
        <v>-385197</v>
      </c>
      <c r="G617" s="824"/>
      <c r="H617" s="99"/>
    </row>
    <row r="618" spans="1:8" s="561" customFormat="1">
      <c r="A618" s="77"/>
      <c r="B618" s="1284"/>
      <c r="C618" s="1285"/>
      <c r="D618" s="1286"/>
      <c r="E618" s="304" t="s">
        <v>24</v>
      </c>
      <c r="F618" s="823">
        <v>-385197</v>
      </c>
      <c r="G618" s="824"/>
      <c r="H618" s="99"/>
    </row>
    <row r="619" spans="1:8" s="561" customFormat="1" ht="39.6">
      <c r="A619" s="77"/>
      <c r="B619" s="1284"/>
      <c r="C619" s="1285"/>
      <c r="D619" s="1286"/>
      <c r="E619" s="297" t="s">
        <v>59</v>
      </c>
      <c r="F619" s="823">
        <v>-385197</v>
      </c>
      <c r="G619" s="824"/>
      <c r="H619" s="99"/>
    </row>
    <row r="620" spans="1:8" s="561" customFormat="1">
      <c r="A620" s="77"/>
      <c r="B620" s="541" t="s">
        <v>189</v>
      </c>
      <c r="C620" s="617"/>
      <c r="D620" s="1286"/>
      <c r="E620" s="541" t="s">
        <v>189</v>
      </c>
      <c r="F620" s="617"/>
      <c r="G620" s="618"/>
      <c r="H620" s="99"/>
    </row>
    <row r="621" spans="1:8" s="561" customFormat="1">
      <c r="A621" s="77"/>
      <c r="B621" s="296" t="s">
        <v>4</v>
      </c>
      <c r="C621" s="821">
        <v>39840411</v>
      </c>
      <c r="D621" s="822">
        <f>D622</f>
        <v>-120466</v>
      </c>
      <c r="E621" s="296" t="s">
        <v>4</v>
      </c>
      <c r="F621" s="819">
        <v>177559669</v>
      </c>
      <c r="G621" s="820">
        <v>120466</v>
      </c>
      <c r="H621" s="99"/>
    </row>
    <row r="622" spans="1:8" s="561" customFormat="1" ht="26.4">
      <c r="A622" s="77"/>
      <c r="B622" s="297" t="s">
        <v>10</v>
      </c>
      <c r="C622" s="823">
        <v>39840411</v>
      </c>
      <c r="D622" s="824">
        <f>D623</f>
        <v>-120466</v>
      </c>
      <c r="E622" s="297" t="s">
        <v>5</v>
      </c>
      <c r="F622" s="823">
        <v>16664418</v>
      </c>
      <c r="G622" s="824"/>
      <c r="H622" s="99"/>
    </row>
    <row r="623" spans="1:8" s="561" customFormat="1" ht="26.4">
      <c r="A623" s="77"/>
      <c r="B623" s="299" t="s">
        <v>11</v>
      </c>
      <c r="C623" s="823">
        <v>39840411</v>
      </c>
      <c r="D623" s="824">
        <v>-120466</v>
      </c>
      <c r="E623" s="297" t="s">
        <v>10</v>
      </c>
      <c r="F623" s="823">
        <v>160895251</v>
      </c>
      <c r="G623" s="824">
        <v>120466</v>
      </c>
      <c r="H623" s="99"/>
    </row>
    <row r="624" spans="1:8" s="561" customFormat="1" ht="26.4">
      <c r="A624" s="77"/>
      <c r="B624" s="296" t="s">
        <v>1</v>
      </c>
      <c r="C624" s="821">
        <v>39840411</v>
      </c>
      <c r="D624" s="822">
        <f>D625</f>
        <v>-120466</v>
      </c>
      <c r="E624" s="299" t="s">
        <v>11</v>
      </c>
      <c r="F624" s="823">
        <v>160895251</v>
      </c>
      <c r="G624" s="824">
        <v>120466</v>
      </c>
      <c r="H624" s="99"/>
    </row>
    <row r="625" spans="1:8" s="561" customFormat="1">
      <c r="A625" s="77"/>
      <c r="B625" s="297" t="s">
        <v>2</v>
      </c>
      <c r="C625" s="823">
        <v>39840411</v>
      </c>
      <c r="D625" s="824">
        <f>D626</f>
        <v>-120466</v>
      </c>
      <c r="E625" s="296" t="s">
        <v>1</v>
      </c>
      <c r="F625" s="821">
        <v>177174472</v>
      </c>
      <c r="G625" s="822">
        <v>120466</v>
      </c>
      <c r="H625" s="99"/>
    </row>
    <row r="626" spans="1:8" s="561" customFormat="1">
      <c r="A626" s="77"/>
      <c r="B626" s="299" t="s">
        <v>16</v>
      </c>
      <c r="C626" s="823">
        <v>39840411</v>
      </c>
      <c r="D626" s="824">
        <f>D627</f>
        <v>-120466</v>
      </c>
      <c r="E626" s="297" t="s">
        <v>2</v>
      </c>
      <c r="F626" s="823">
        <v>160734434</v>
      </c>
      <c r="G626" s="824">
        <v>120466</v>
      </c>
      <c r="H626" s="99"/>
    </row>
    <row r="627" spans="1:8" s="561" customFormat="1">
      <c r="A627" s="77"/>
      <c r="B627" s="825" t="s">
        <v>17</v>
      </c>
      <c r="C627" s="823">
        <v>39840411</v>
      </c>
      <c r="D627" s="824">
        <v>-120466</v>
      </c>
      <c r="E627" s="298" t="s">
        <v>12</v>
      </c>
      <c r="F627" s="823">
        <v>135281968</v>
      </c>
      <c r="G627" s="824">
        <v>120466</v>
      </c>
      <c r="H627" s="99"/>
    </row>
    <row r="628" spans="1:8" s="561" customFormat="1">
      <c r="A628" s="77"/>
      <c r="B628" s="1303"/>
      <c r="C628" s="1304"/>
      <c r="D628" s="1302"/>
      <c r="E628" s="299" t="s">
        <v>13</v>
      </c>
      <c r="F628" s="823">
        <v>89720544</v>
      </c>
      <c r="G628" s="824"/>
      <c r="H628" s="99"/>
    </row>
    <row r="629" spans="1:8" s="561" customFormat="1">
      <c r="A629" s="77"/>
      <c r="B629" s="1284"/>
      <c r="C629" s="1285"/>
      <c r="D629" s="1286"/>
      <c r="E629" s="825" t="s">
        <v>35</v>
      </c>
      <c r="F629" s="823">
        <v>70053289</v>
      </c>
      <c r="G629" s="824"/>
      <c r="H629" s="99"/>
    </row>
    <row r="630" spans="1:8" s="561" customFormat="1">
      <c r="A630" s="77"/>
      <c r="B630" s="1284"/>
      <c r="C630" s="1285"/>
      <c r="D630" s="1286"/>
      <c r="E630" s="299" t="s">
        <v>15</v>
      </c>
      <c r="F630" s="823">
        <v>45561424</v>
      </c>
      <c r="G630" s="824">
        <v>120466</v>
      </c>
      <c r="H630" s="99"/>
    </row>
    <row r="631" spans="1:8" s="561" customFormat="1">
      <c r="A631" s="77"/>
      <c r="B631" s="1284"/>
      <c r="C631" s="1285"/>
      <c r="D631" s="1286"/>
      <c r="E631" s="299" t="s">
        <v>16</v>
      </c>
      <c r="F631" s="823">
        <v>25108905</v>
      </c>
      <c r="G631" s="824"/>
      <c r="H631" s="99"/>
    </row>
    <row r="632" spans="1:8" s="561" customFormat="1">
      <c r="A632" s="77"/>
      <c r="B632" s="1284"/>
      <c r="C632" s="1285"/>
      <c r="D632" s="1286"/>
      <c r="E632" s="825" t="s">
        <v>17</v>
      </c>
      <c r="F632" s="823">
        <v>226363</v>
      </c>
      <c r="G632" s="824"/>
      <c r="H632" s="99"/>
    </row>
    <row r="633" spans="1:8" s="561" customFormat="1">
      <c r="A633" s="77"/>
      <c r="B633" s="1284"/>
      <c r="C633" s="1285"/>
      <c r="D633" s="1286"/>
      <c r="E633" s="825" t="s">
        <v>93</v>
      </c>
      <c r="F633" s="823">
        <v>24882542</v>
      </c>
      <c r="G633" s="824"/>
      <c r="H633" s="99"/>
    </row>
    <row r="634" spans="1:8" s="561" customFormat="1" ht="26.4">
      <c r="A634" s="77"/>
      <c r="B634" s="1284"/>
      <c r="C634" s="1285"/>
      <c r="D634" s="1286"/>
      <c r="E634" s="300" t="s">
        <v>115</v>
      </c>
      <c r="F634" s="823">
        <v>343561</v>
      </c>
      <c r="G634" s="824"/>
      <c r="H634" s="99"/>
    </row>
    <row r="635" spans="1:8" s="561" customFormat="1">
      <c r="A635" s="77"/>
      <c r="B635" s="1284"/>
      <c r="C635" s="1285"/>
      <c r="D635" s="1286"/>
      <c r="E635" s="301" t="s">
        <v>18</v>
      </c>
      <c r="F635" s="823">
        <v>343561</v>
      </c>
      <c r="G635" s="824"/>
      <c r="H635" s="99"/>
    </row>
    <row r="636" spans="1:8" s="561" customFormat="1">
      <c r="A636" s="77"/>
      <c r="B636" s="1284"/>
      <c r="C636" s="1285"/>
      <c r="D636" s="1286"/>
      <c r="E636" s="297" t="s">
        <v>3</v>
      </c>
      <c r="F636" s="823">
        <v>16440038</v>
      </c>
      <c r="G636" s="824"/>
      <c r="H636" s="99"/>
    </row>
    <row r="637" spans="1:8" s="561" customFormat="1">
      <c r="A637" s="77"/>
      <c r="B637" s="1284"/>
      <c r="C637" s="1285"/>
      <c r="D637" s="1286"/>
      <c r="E637" s="298" t="s">
        <v>20</v>
      </c>
      <c r="F637" s="823">
        <v>16440038</v>
      </c>
      <c r="G637" s="824"/>
      <c r="H637" s="99"/>
    </row>
    <row r="638" spans="1:8" s="561" customFormat="1">
      <c r="A638" s="77"/>
      <c r="B638" s="1284"/>
      <c r="C638" s="1285"/>
      <c r="D638" s="1286"/>
      <c r="E638" s="303" t="s">
        <v>21</v>
      </c>
      <c r="F638" s="823">
        <v>385197</v>
      </c>
      <c r="G638" s="1280"/>
      <c r="H638" s="99"/>
    </row>
    <row r="639" spans="1:8" s="561" customFormat="1">
      <c r="A639" s="77"/>
      <c r="B639" s="1284"/>
      <c r="C639" s="1285"/>
      <c r="D639" s="1286"/>
      <c r="E639" s="303" t="s">
        <v>23</v>
      </c>
      <c r="F639" s="823">
        <v>-385197</v>
      </c>
      <c r="G639" s="824"/>
      <c r="H639" s="99"/>
    </row>
    <row r="640" spans="1:8" s="561" customFormat="1">
      <c r="A640" s="77"/>
      <c r="B640" s="1284"/>
      <c r="C640" s="1285"/>
      <c r="D640" s="1286"/>
      <c r="E640" s="304" t="s">
        <v>24</v>
      </c>
      <c r="F640" s="823">
        <v>-385197</v>
      </c>
      <c r="G640" s="824"/>
      <c r="H640" s="99"/>
    </row>
    <row r="641" spans="1:8" s="561" customFormat="1" ht="40.200000000000003" thickBot="1">
      <c r="A641" s="77"/>
      <c r="B641" s="1305"/>
      <c r="C641" s="1306"/>
      <c r="D641" s="1307"/>
      <c r="E641" s="297" t="s">
        <v>59</v>
      </c>
      <c r="F641" s="823">
        <v>-385197</v>
      </c>
      <c r="G641" s="824"/>
      <c r="H641" s="99"/>
    </row>
    <row r="642" spans="1:8" s="561" customFormat="1" ht="30" customHeight="1" thickBot="1">
      <c r="A642" s="77"/>
      <c r="B642" s="3776" t="s">
        <v>384</v>
      </c>
      <c r="C642" s="3777"/>
      <c r="D642" s="3777"/>
      <c r="E642" s="3777"/>
      <c r="F642" s="3777"/>
      <c r="G642" s="3778"/>
      <c r="H642" s="99"/>
    </row>
    <row r="643" spans="1:8" s="77" customFormat="1">
      <c r="B643" s="84"/>
      <c r="C643" s="85"/>
      <c r="D643" s="85"/>
      <c r="H643" s="99"/>
    </row>
    <row r="644" spans="1:8" s="561" customFormat="1">
      <c r="A644" s="77"/>
      <c r="B644" s="540" t="s">
        <v>231</v>
      </c>
      <c r="H644" s="99"/>
    </row>
    <row r="645" spans="1:8" s="561" customFormat="1" ht="13.8" thickBot="1">
      <c r="A645" s="77"/>
      <c r="H645" s="99"/>
    </row>
    <row r="646" spans="1:8" s="561" customFormat="1" ht="27.6">
      <c r="A646" s="547">
        <f>A595+1</f>
        <v>145</v>
      </c>
      <c r="B646" s="286" t="s">
        <v>29</v>
      </c>
      <c r="C646" s="90"/>
      <c r="D646" s="96"/>
      <c r="E646" s="286" t="s">
        <v>58</v>
      </c>
      <c r="F646" s="90"/>
      <c r="G646" s="96"/>
      <c r="H646" s="99" t="s">
        <v>33</v>
      </c>
    </row>
    <row r="647" spans="1:8" s="561" customFormat="1">
      <c r="A647" s="77"/>
      <c r="B647" s="628" t="s">
        <v>22</v>
      </c>
      <c r="C647" s="617"/>
      <c r="D647" s="618"/>
      <c r="E647" s="628" t="s">
        <v>22</v>
      </c>
      <c r="F647" s="617"/>
      <c r="G647" s="618"/>
      <c r="H647" s="99"/>
    </row>
    <row r="648" spans="1:8" s="561" customFormat="1" ht="39.6">
      <c r="A648" s="77"/>
      <c r="B648" s="544" t="s">
        <v>212</v>
      </c>
      <c r="C648" s="621"/>
      <c r="D648" s="622"/>
      <c r="E648" s="1295" t="s">
        <v>241</v>
      </c>
      <c r="F648" s="621"/>
      <c r="G648" s="622"/>
      <c r="H648" s="99"/>
    </row>
    <row r="649" spans="1:8" s="561" customFormat="1">
      <c r="A649" s="77"/>
      <c r="B649" s="296" t="s">
        <v>4</v>
      </c>
      <c r="C649" s="819">
        <v>213114917</v>
      </c>
      <c r="D649" s="820">
        <v>-28925</v>
      </c>
      <c r="E649" s="296" t="s">
        <v>4</v>
      </c>
      <c r="F649" s="819"/>
      <c r="G649" s="820">
        <v>28925</v>
      </c>
      <c r="H649" s="99"/>
    </row>
    <row r="650" spans="1:8" s="561" customFormat="1">
      <c r="A650" s="77"/>
      <c r="B650" s="297" t="s">
        <v>10</v>
      </c>
      <c r="C650" s="823">
        <v>213114917</v>
      </c>
      <c r="D650" s="824">
        <v>-28925</v>
      </c>
      <c r="E650" s="297" t="s">
        <v>10</v>
      </c>
      <c r="F650" s="823"/>
      <c r="G650" s="824">
        <v>28925</v>
      </c>
      <c r="H650" s="99"/>
    </row>
    <row r="651" spans="1:8" s="561" customFormat="1" ht="26.4">
      <c r="A651" s="77"/>
      <c r="B651" s="299" t="s">
        <v>11</v>
      </c>
      <c r="C651" s="823">
        <v>213114917</v>
      </c>
      <c r="D651" s="824">
        <v>-28925</v>
      </c>
      <c r="E651" s="299" t="s">
        <v>11</v>
      </c>
      <c r="F651" s="823"/>
      <c r="G651" s="824">
        <v>28925</v>
      </c>
      <c r="H651" s="99"/>
    </row>
    <row r="652" spans="1:8" s="561" customFormat="1">
      <c r="A652" s="77"/>
      <c r="B652" s="296" t="s">
        <v>1</v>
      </c>
      <c r="C652" s="821">
        <v>213114917</v>
      </c>
      <c r="D652" s="822">
        <v>-28925</v>
      </c>
      <c r="E652" s="296" t="s">
        <v>1</v>
      </c>
      <c r="F652" s="821"/>
      <c r="G652" s="822">
        <v>28925</v>
      </c>
      <c r="H652" s="99"/>
    </row>
    <row r="653" spans="1:8" s="561" customFormat="1">
      <c r="A653" s="77"/>
      <c r="B653" s="297" t="s">
        <v>2</v>
      </c>
      <c r="C653" s="823">
        <v>213114917</v>
      </c>
      <c r="D653" s="824">
        <v>-28925</v>
      </c>
      <c r="E653" s="297" t="s">
        <v>2</v>
      </c>
      <c r="F653" s="823"/>
      <c r="G653" s="824">
        <v>28925</v>
      </c>
      <c r="H653" s="99"/>
    </row>
    <row r="654" spans="1:8" s="561" customFormat="1">
      <c r="A654" s="77"/>
      <c r="B654" s="299" t="s">
        <v>16</v>
      </c>
      <c r="C654" s="823">
        <v>213114917</v>
      </c>
      <c r="D654" s="824">
        <v>-28925</v>
      </c>
      <c r="E654" s="298" t="s">
        <v>12</v>
      </c>
      <c r="F654" s="823"/>
      <c r="G654" s="824">
        <v>28925</v>
      </c>
      <c r="H654" s="99"/>
    </row>
    <row r="655" spans="1:8" s="561" customFormat="1">
      <c r="A655" s="77"/>
      <c r="B655" s="825" t="s">
        <v>17</v>
      </c>
      <c r="C655" s="823">
        <v>213114917</v>
      </c>
      <c r="D655" s="824">
        <v>-28925</v>
      </c>
      <c r="E655" s="299" t="s">
        <v>15</v>
      </c>
      <c r="F655" s="823"/>
      <c r="G655" s="824">
        <v>28925</v>
      </c>
      <c r="H655" s="99"/>
    </row>
    <row r="656" spans="1:8" s="561" customFormat="1">
      <c r="A656" s="77"/>
      <c r="B656" s="163" t="s">
        <v>54</v>
      </c>
      <c r="C656" s="617"/>
      <c r="D656" s="618"/>
      <c r="E656" s="152" t="s">
        <v>54</v>
      </c>
      <c r="F656" s="617"/>
      <c r="G656" s="618"/>
      <c r="H656" s="99"/>
    </row>
    <row r="657" spans="1:8" s="561" customFormat="1" ht="39.6">
      <c r="A657" s="77"/>
      <c r="B657" s="384" t="s">
        <v>94</v>
      </c>
      <c r="C657" s="617"/>
      <c r="D657" s="618"/>
      <c r="E657" s="434" t="s">
        <v>242</v>
      </c>
      <c r="F657" s="617"/>
      <c r="G657" s="618"/>
      <c r="H657" s="99"/>
    </row>
    <row r="658" spans="1:8" s="561" customFormat="1">
      <c r="A658" s="77"/>
      <c r="B658" s="205"/>
      <c r="C658" s="826"/>
      <c r="D658" s="827"/>
      <c r="E658" s="152" t="s">
        <v>243</v>
      </c>
      <c r="F658" s="826"/>
      <c r="G658" s="827"/>
      <c r="H658" s="99"/>
    </row>
    <row r="659" spans="1:8" s="561" customFormat="1">
      <c r="A659" s="77"/>
      <c r="B659" s="384" t="s">
        <v>87</v>
      </c>
      <c r="C659" s="826"/>
      <c r="D659" s="827"/>
      <c r="E659" s="434" t="s">
        <v>87</v>
      </c>
      <c r="F659" s="826"/>
      <c r="G659" s="827"/>
      <c r="H659" s="99"/>
    </row>
    <row r="660" spans="1:8" s="561" customFormat="1">
      <c r="A660" s="77"/>
      <c r="B660" s="296" t="s">
        <v>4</v>
      </c>
      <c r="C660" s="819">
        <v>213114917</v>
      </c>
      <c r="D660" s="820">
        <v>-28925</v>
      </c>
      <c r="E660" s="296" t="s">
        <v>4</v>
      </c>
      <c r="F660" s="819"/>
      <c r="G660" s="820">
        <v>28925</v>
      </c>
      <c r="H660" s="99"/>
    </row>
    <row r="661" spans="1:8" s="561" customFormat="1">
      <c r="A661" s="77"/>
      <c r="B661" s="297" t="s">
        <v>10</v>
      </c>
      <c r="C661" s="823">
        <v>213114917</v>
      </c>
      <c r="D661" s="824">
        <v>-28925</v>
      </c>
      <c r="E661" s="297" t="s">
        <v>10</v>
      </c>
      <c r="F661" s="823"/>
      <c r="G661" s="824">
        <v>28925</v>
      </c>
      <c r="H661" s="99"/>
    </row>
    <row r="662" spans="1:8" s="561" customFormat="1" ht="26.4">
      <c r="A662" s="77"/>
      <c r="B662" s="299" t="s">
        <v>11</v>
      </c>
      <c r="C662" s="823">
        <v>213114917</v>
      </c>
      <c r="D662" s="824">
        <v>-28925</v>
      </c>
      <c r="E662" s="299" t="s">
        <v>11</v>
      </c>
      <c r="F662" s="823"/>
      <c r="G662" s="824">
        <v>28925</v>
      </c>
      <c r="H662" s="99"/>
    </row>
    <row r="663" spans="1:8" s="561" customFormat="1">
      <c r="A663" s="77"/>
      <c r="B663" s="296" t="s">
        <v>1</v>
      </c>
      <c r="C663" s="821">
        <v>213114917</v>
      </c>
      <c r="D663" s="822">
        <v>-28925</v>
      </c>
      <c r="E663" s="296" t="s">
        <v>1</v>
      </c>
      <c r="F663" s="821"/>
      <c r="G663" s="822">
        <v>28925</v>
      </c>
      <c r="H663" s="99"/>
    </row>
    <row r="664" spans="1:8" s="561" customFormat="1">
      <c r="A664" s="77"/>
      <c r="B664" s="297" t="s">
        <v>2</v>
      </c>
      <c r="C664" s="823">
        <v>213114917</v>
      </c>
      <c r="D664" s="824">
        <v>-28925</v>
      </c>
      <c r="E664" s="297" t="s">
        <v>2</v>
      </c>
      <c r="F664" s="823"/>
      <c r="G664" s="824">
        <v>28925</v>
      </c>
      <c r="H664" s="99"/>
    </row>
    <row r="665" spans="1:8" s="561" customFormat="1">
      <c r="A665" s="77"/>
      <c r="B665" s="299" t="s">
        <v>16</v>
      </c>
      <c r="C665" s="823">
        <v>213114917</v>
      </c>
      <c r="D665" s="824">
        <v>-28925</v>
      </c>
      <c r="E665" s="298" t="s">
        <v>12</v>
      </c>
      <c r="F665" s="823"/>
      <c r="G665" s="824">
        <v>28925</v>
      </c>
      <c r="H665" s="99"/>
    </row>
    <row r="666" spans="1:8" s="561" customFormat="1" ht="13.8" thickBot="1">
      <c r="A666" s="77"/>
      <c r="B666" s="825" t="s">
        <v>17</v>
      </c>
      <c r="C666" s="823">
        <v>213114917</v>
      </c>
      <c r="D666" s="824">
        <v>-28925</v>
      </c>
      <c r="E666" s="299" t="s">
        <v>15</v>
      </c>
      <c r="F666" s="823"/>
      <c r="G666" s="824">
        <v>28925</v>
      </c>
      <c r="H666" s="99"/>
    </row>
    <row r="667" spans="1:8" s="561" customFormat="1" ht="41.25" customHeight="1" thickBot="1">
      <c r="A667" s="77"/>
      <c r="B667" s="3846" t="s">
        <v>385</v>
      </c>
      <c r="C667" s="3847"/>
      <c r="D667" s="3847"/>
      <c r="E667" s="3847"/>
      <c r="F667" s="3847"/>
      <c r="G667" s="3848"/>
      <c r="H667" s="99"/>
    </row>
    <row r="668" spans="1:8" s="561" customFormat="1">
      <c r="A668" s="77"/>
      <c r="H668" s="99"/>
    </row>
    <row r="669" spans="1:8" s="561" customFormat="1">
      <c r="A669" s="77"/>
      <c r="B669" s="540" t="s">
        <v>188</v>
      </c>
      <c r="H669" s="99"/>
    </row>
    <row r="670" spans="1:8" s="561" customFormat="1" ht="13.8" thickBot="1">
      <c r="A670" s="77"/>
      <c r="B670" s="540"/>
      <c r="H670" s="99"/>
    </row>
    <row r="671" spans="1:8" s="561" customFormat="1" ht="27.6">
      <c r="A671" s="75">
        <f>A646</f>
        <v>145</v>
      </c>
      <c r="B671" s="286" t="s">
        <v>29</v>
      </c>
      <c r="C671" s="90"/>
      <c r="D671" s="96"/>
      <c r="E671" s="286" t="s">
        <v>58</v>
      </c>
      <c r="F671" s="90"/>
      <c r="G671" s="96"/>
      <c r="H671" s="99" t="s">
        <v>33</v>
      </c>
    </row>
    <row r="672" spans="1:8" s="561" customFormat="1">
      <c r="A672" s="77"/>
      <c r="B672" s="628" t="s">
        <v>82</v>
      </c>
      <c r="C672" s="617"/>
      <c r="D672" s="618"/>
      <c r="E672" s="628" t="s">
        <v>82</v>
      </c>
      <c r="F672" s="617"/>
      <c r="G672" s="618"/>
      <c r="H672" s="99"/>
    </row>
    <row r="673" spans="1:12" s="561" customFormat="1" ht="26.4">
      <c r="A673" s="77"/>
      <c r="B673" s="629" t="s">
        <v>86</v>
      </c>
      <c r="C673" s="1308"/>
      <c r="D673" s="1309"/>
      <c r="E673" s="1310" t="s">
        <v>86</v>
      </c>
      <c r="F673" s="826"/>
      <c r="G673" s="827"/>
      <c r="H673" s="99"/>
    </row>
    <row r="674" spans="1:12" s="561" customFormat="1">
      <c r="A674" s="77"/>
      <c r="B674" s="541" t="s">
        <v>87</v>
      </c>
      <c r="C674" s="826"/>
      <c r="D674" s="827"/>
      <c r="E674" s="541" t="s">
        <v>87</v>
      </c>
      <c r="F674" s="826"/>
      <c r="G674" s="827"/>
      <c r="H674" s="99"/>
    </row>
    <row r="675" spans="1:12" s="561" customFormat="1">
      <c r="A675" s="77"/>
      <c r="B675" s="296" t="s">
        <v>4</v>
      </c>
      <c r="C675" s="819">
        <v>213114917</v>
      </c>
      <c r="D675" s="820">
        <v>-28925</v>
      </c>
      <c r="E675" s="296" t="s">
        <v>4</v>
      </c>
      <c r="F675" s="819">
        <v>4529886</v>
      </c>
      <c r="G675" s="820">
        <v>28925</v>
      </c>
      <c r="H675" s="1311"/>
      <c r="I675" s="250"/>
      <c r="J675" s="250"/>
      <c r="L675" s="789"/>
    </row>
    <row r="676" spans="1:12" s="561" customFormat="1">
      <c r="A676" s="77"/>
      <c r="B676" s="297" t="s">
        <v>10</v>
      </c>
      <c r="C676" s="823">
        <v>213114917</v>
      </c>
      <c r="D676" s="824">
        <v>-28925</v>
      </c>
      <c r="E676" s="297" t="s">
        <v>108</v>
      </c>
      <c r="F676" s="823">
        <v>159383</v>
      </c>
      <c r="G676" s="824"/>
      <c r="H676" s="1311"/>
      <c r="I676" s="1267"/>
      <c r="J676" s="1267"/>
      <c r="L676" s="789"/>
    </row>
    <row r="677" spans="1:12" s="561" customFormat="1" ht="26.4">
      <c r="A677" s="77"/>
      <c r="B677" s="299" t="s">
        <v>11</v>
      </c>
      <c r="C677" s="823">
        <v>213114917</v>
      </c>
      <c r="D677" s="824">
        <v>-28925</v>
      </c>
      <c r="E677" s="298" t="s">
        <v>6</v>
      </c>
      <c r="F677" s="823">
        <v>118468</v>
      </c>
      <c r="G677" s="824"/>
      <c r="H677" s="1311"/>
      <c r="I677" s="1267"/>
      <c r="J677" s="1267"/>
      <c r="L677" s="789"/>
    </row>
    <row r="678" spans="1:12" s="561" customFormat="1">
      <c r="A678" s="77"/>
      <c r="B678" s="296" t="s">
        <v>1</v>
      </c>
      <c r="C678" s="821">
        <v>213114917</v>
      </c>
      <c r="D678" s="822">
        <v>-28925</v>
      </c>
      <c r="E678" s="304" t="s">
        <v>7</v>
      </c>
      <c r="F678" s="823">
        <v>41099</v>
      </c>
      <c r="G678" s="824"/>
      <c r="H678" s="1311"/>
      <c r="I678" s="1267"/>
      <c r="J678" s="1267"/>
      <c r="L678" s="789"/>
    </row>
    <row r="679" spans="1:12" s="561" customFormat="1">
      <c r="A679" s="77"/>
      <c r="B679" s="297" t="s">
        <v>2</v>
      </c>
      <c r="C679" s="823">
        <v>213114917</v>
      </c>
      <c r="D679" s="824">
        <v>-28925</v>
      </c>
      <c r="E679" s="297" t="s">
        <v>8</v>
      </c>
      <c r="F679" s="823">
        <v>41099</v>
      </c>
      <c r="G679" s="824"/>
      <c r="H679" s="1311"/>
      <c r="I679" s="1267"/>
      <c r="J679" s="1267"/>
      <c r="L679" s="789"/>
    </row>
    <row r="680" spans="1:12" s="561" customFormat="1">
      <c r="A680" s="77"/>
      <c r="B680" s="299" t="s">
        <v>16</v>
      </c>
      <c r="C680" s="823">
        <v>213114917</v>
      </c>
      <c r="D680" s="824">
        <v>-28925</v>
      </c>
      <c r="E680" s="298" t="s">
        <v>9</v>
      </c>
      <c r="F680" s="823">
        <v>41099</v>
      </c>
      <c r="G680" s="824"/>
      <c r="H680" s="1311"/>
      <c r="I680" s="1267"/>
      <c r="J680" s="1267"/>
      <c r="L680" s="789"/>
    </row>
    <row r="681" spans="1:12" s="561" customFormat="1" ht="26.4">
      <c r="A681" s="77"/>
      <c r="B681" s="825" t="s">
        <v>17</v>
      </c>
      <c r="C681" s="823">
        <v>213114917</v>
      </c>
      <c r="D681" s="824">
        <v>-28925</v>
      </c>
      <c r="E681" s="299" t="s">
        <v>57</v>
      </c>
      <c r="F681" s="823">
        <v>41099</v>
      </c>
      <c r="G681" s="824"/>
      <c r="H681" s="1311"/>
      <c r="I681" s="1267"/>
      <c r="J681" s="1267"/>
      <c r="L681" s="789"/>
    </row>
    <row r="682" spans="1:12" s="561" customFormat="1" ht="26.4">
      <c r="A682" s="77"/>
      <c r="B682" s="825"/>
      <c r="C682" s="823"/>
      <c r="D682" s="824"/>
      <c r="E682" s="825" t="s">
        <v>126</v>
      </c>
      <c r="F682" s="823">
        <v>41099</v>
      </c>
      <c r="G682" s="824"/>
      <c r="H682" s="1311"/>
      <c r="I682" s="1267"/>
      <c r="J682" s="1267"/>
      <c r="L682" s="789"/>
    </row>
    <row r="683" spans="1:12" s="561" customFormat="1">
      <c r="A683" s="77"/>
      <c r="B683" s="298"/>
      <c r="C683" s="821"/>
      <c r="D683" s="822"/>
      <c r="E683" s="297" t="s">
        <v>10</v>
      </c>
      <c r="F683" s="823">
        <v>4329404</v>
      </c>
      <c r="G683" s="824">
        <v>28925</v>
      </c>
      <c r="H683" s="1311"/>
      <c r="I683" s="1267"/>
      <c r="J683" s="1267"/>
      <c r="L683" s="789"/>
    </row>
    <row r="684" spans="1:12" s="561" customFormat="1" ht="26.4">
      <c r="A684" s="77"/>
      <c r="B684" s="298"/>
      <c r="C684" s="821"/>
      <c r="D684" s="822"/>
      <c r="E684" s="299" t="s">
        <v>11</v>
      </c>
      <c r="F684" s="823">
        <v>4329404</v>
      </c>
      <c r="G684" s="824">
        <v>28925</v>
      </c>
      <c r="H684" s="1311"/>
      <c r="I684" s="1267"/>
      <c r="J684" s="1267"/>
      <c r="L684" s="789"/>
    </row>
    <row r="685" spans="1:12" s="561" customFormat="1">
      <c r="A685" s="77"/>
      <c r="B685" s="298"/>
      <c r="C685" s="821"/>
      <c r="D685" s="822"/>
      <c r="E685" s="296" t="s">
        <v>1</v>
      </c>
      <c r="F685" s="821">
        <v>4529886</v>
      </c>
      <c r="G685" s="822">
        <v>28925</v>
      </c>
      <c r="H685" s="1311"/>
      <c r="I685" s="250"/>
      <c r="J685" s="250"/>
      <c r="L685" s="789"/>
    </row>
    <row r="686" spans="1:12" s="561" customFormat="1">
      <c r="A686" s="77"/>
      <c r="B686" s="298"/>
      <c r="C686" s="821"/>
      <c r="D686" s="822"/>
      <c r="E686" s="297" t="s">
        <v>2</v>
      </c>
      <c r="F686" s="823">
        <v>2210438</v>
      </c>
      <c r="G686" s="824">
        <v>28925</v>
      </c>
      <c r="H686" s="1311"/>
      <c r="I686" s="1267"/>
      <c r="J686" s="1267"/>
      <c r="L686" s="789"/>
    </row>
    <row r="687" spans="1:12" s="561" customFormat="1">
      <c r="A687" s="77"/>
      <c r="B687" s="298"/>
      <c r="C687" s="821"/>
      <c r="D687" s="822"/>
      <c r="E687" s="298" t="s">
        <v>12</v>
      </c>
      <c r="F687" s="823">
        <v>2130211</v>
      </c>
      <c r="G687" s="824">
        <v>28925</v>
      </c>
      <c r="H687" s="1311"/>
      <c r="I687" s="1267"/>
      <c r="J687" s="1267"/>
      <c r="L687" s="789"/>
    </row>
    <row r="688" spans="1:12" s="561" customFormat="1">
      <c r="A688" s="77"/>
      <c r="B688" s="299"/>
      <c r="C688" s="823"/>
      <c r="D688" s="824"/>
      <c r="E688" s="299" t="s">
        <v>13</v>
      </c>
      <c r="F688" s="823">
        <v>770190</v>
      </c>
      <c r="G688" s="824"/>
      <c r="H688" s="1311"/>
      <c r="I688" s="1267"/>
      <c r="J688" s="1267"/>
      <c r="L688" s="789"/>
    </row>
    <row r="689" spans="1:12" s="561" customFormat="1">
      <c r="A689" s="77"/>
      <c r="B689" s="825"/>
      <c r="C689" s="823"/>
      <c r="D689" s="824"/>
      <c r="E689" s="825" t="s">
        <v>35</v>
      </c>
      <c r="F689" s="823">
        <v>620667</v>
      </c>
      <c r="G689" s="824"/>
      <c r="H689" s="1311"/>
      <c r="I689" s="1267"/>
      <c r="J689" s="1267"/>
      <c r="L689" s="789"/>
    </row>
    <row r="690" spans="1:12" s="561" customFormat="1">
      <c r="A690" s="77"/>
      <c r="B690" s="299"/>
      <c r="C690" s="823"/>
      <c r="D690" s="824"/>
      <c r="E690" s="299" t="s">
        <v>15</v>
      </c>
      <c r="F690" s="823">
        <v>1360021</v>
      </c>
      <c r="G690" s="824">
        <v>28925</v>
      </c>
      <c r="H690" s="1311"/>
      <c r="I690" s="1267"/>
      <c r="J690" s="1267"/>
      <c r="L690" s="789"/>
    </row>
    <row r="691" spans="1:12" s="561" customFormat="1" ht="26.4">
      <c r="A691" s="77"/>
      <c r="B691" s="300"/>
      <c r="C691" s="821"/>
      <c r="D691" s="822"/>
      <c r="E691" s="300" t="s">
        <v>115</v>
      </c>
      <c r="F691" s="823">
        <v>25104</v>
      </c>
      <c r="G691" s="824"/>
      <c r="H691" s="1311"/>
      <c r="I691" s="1267"/>
      <c r="J691" s="1267"/>
      <c r="L691" s="789"/>
    </row>
    <row r="692" spans="1:12" s="561" customFormat="1">
      <c r="A692" s="77"/>
      <c r="B692" s="301"/>
      <c r="C692" s="823"/>
      <c r="D692" s="824"/>
      <c r="E692" s="301" t="s">
        <v>18</v>
      </c>
      <c r="F692" s="823">
        <v>25104</v>
      </c>
      <c r="G692" s="824"/>
      <c r="H692" s="1311"/>
      <c r="I692" s="1267"/>
      <c r="J692" s="1267"/>
      <c r="L692" s="789"/>
    </row>
    <row r="693" spans="1:12" s="561" customFormat="1">
      <c r="A693" s="77"/>
      <c r="B693" s="299"/>
      <c r="C693" s="821"/>
      <c r="D693" s="822"/>
      <c r="E693" s="299" t="s">
        <v>19</v>
      </c>
      <c r="F693" s="823">
        <v>55123</v>
      </c>
      <c r="G693" s="824"/>
      <c r="H693" s="1311"/>
      <c r="I693" s="1267"/>
      <c r="J693" s="1267"/>
      <c r="L693" s="789"/>
    </row>
    <row r="694" spans="1:12" s="561" customFormat="1" ht="26.4">
      <c r="A694" s="77"/>
      <c r="B694" s="825"/>
      <c r="C694" s="823"/>
      <c r="D694" s="824"/>
      <c r="E694" s="825" t="s">
        <v>132</v>
      </c>
      <c r="F694" s="823">
        <v>55123</v>
      </c>
      <c r="G694" s="824"/>
      <c r="H694" s="1311"/>
      <c r="I694" s="1267"/>
      <c r="J694" s="1267"/>
      <c r="L694" s="789"/>
    </row>
    <row r="695" spans="1:12" s="561" customFormat="1">
      <c r="A695" s="77"/>
      <c r="B695" s="297"/>
      <c r="C695" s="821"/>
      <c r="D695" s="822"/>
      <c r="E695" s="297" t="s">
        <v>3</v>
      </c>
      <c r="F695" s="823">
        <v>2319448</v>
      </c>
      <c r="G695" s="824"/>
      <c r="H695" s="1311"/>
      <c r="I695" s="1267"/>
      <c r="J695" s="1267"/>
      <c r="L695" s="789"/>
    </row>
    <row r="696" spans="1:12" s="561" customFormat="1">
      <c r="A696" s="77"/>
      <c r="B696" s="298"/>
      <c r="C696" s="823"/>
      <c r="D696" s="824"/>
      <c r="E696" s="298" t="s">
        <v>20</v>
      </c>
      <c r="F696" s="823">
        <v>2256103</v>
      </c>
      <c r="G696" s="824"/>
      <c r="H696" s="1311"/>
      <c r="I696" s="1267"/>
      <c r="J696" s="1267"/>
      <c r="L696" s="789"/>
    </row>
    <row r="697" spans="1:12" s="561" customFormat="1">
      <c r="A697" s="77"/>
      <c r="B697" s="298"/>
      <c r="C697" s="823"/>
      <c r="D697" s="824"/>
      <c r="E697" s="298" t="s">
        <v>55</v>
      </c>
      <c r="F697" s="823">
        <v>63345</v>
      </c>
      <c r="G697" s="824"/>
      <c r="H697" s="1311"/>
      <c r="I697" s="1267"/>
      <c r="J697" s="1267"/>
      <c r="L697" s="789"/>
    </row>
    <row r="698" spans="1:12" s="561" customFormat="1" ht="27" thickBot="1">
      <c r="A698" s="77"/>
      <c r="B698" s="299"/>
      <c r="C698" s="823"/>
      <c r="D698" s="824"/>
      <c r="E698" s="299" t="s">
        <v>244</v>
      </c>
      <c r="F698" s="823">
        <v>63345</v>
      </c>
      <c r="G698" s="824"/>
      <c r="H698" s="1311"/>
      <c r="I698" s="1267"/>
      <c r="J698" s="1267"/>
      <c r="L698" s="789"/>
    </row>
    <row r="699" spans="1:12" s="561" customFormat="1" ht="30" customHeight="1" thickBot="1">
      <c r="A699" s="77"/>
      <c r="B699" s="3776" t="s">
        <v>386</v>
      </c>
      <c r="C699" s="3777"/>
      <c r="D699" s="3777"/>
      <c r="E699" s="3777"/>
      <c r="F699" s="3777"/>
      <c r="G699" s="3778"/>
      <c r="H699" s="99"/>
    </row>
    <row r="700" spans="1:12" s="77" customFormat="1">
      <c r="B700" s="84"/>
      <c r="C700" s="85"/>
      <c r="D700" s="85"/>
      <c r="H700" s="99"/>
    </row>
    <row r="701" spans="1:12" s="561" customFormat="1">
      <c r="A701" s="77"/>
      <c r="B701" s="605" t="s">
        <v>231</v>
      </c>
      <c r="H701" s="99"/>
    </row>
    <row r="702" spans="1:12" s="561" customFormat="1" ht="13.8" thickBot="1">
      <c r="A702" s="77"/>
      <c r="H702" s="99"/>
    </row>
    <row r="703" spans="1:12" s="561" customFormat="1" ht="13.8">
      <c r="A703" s="547">
        <f>A646+1</f>
        <v>146</v>
      </c>
      <c r="B703" s="286" t="s">
        <v>58</v>
      </c>
      <c r="C703" s="90"/>
      <c r="D703" s="96"/>
      <c r="E703" s="286" t="s">
        <v>58</v>
      </c>
      <c r="F703" s="90"/>
      <c r="G703" s="96"/>
      <c r="H703" s="99" t="s">
        <v>33</v>
      </c>
    </row>
    <row r="704" spans="1:12" s="561" customFormat="1">
      <c r="A704" s="77"/>
      <c r="B704" s="628" t="s">
        <v>98</v>
      </c>
      <c r="C704" s="617"/>
      <c r="D704" s="618"/>
      <c r="E704" s="628" t="s">
        <v>22</v>
      </c>
      <c r="F704" s="617"/>
      <c r="G704" s="618"/>
      <c r="H704" s="99"/>
    </row>
    <row r="705" spans="1:9" s="561" customFormat="1" ht="26.4">
      <c r="A705" s="77"/>
      <c r="B705" s="1312" t="s">
        <v>105</v>
      </c>
      <c r="C705" s="1313">
        <v>1928945</v>
      </c>
      <c r="D705" s="1314">
        <v>35576</v>
      </c>
      <c r="E705" s="1295" t="s">
        <v>245</v>
      </c>
      <c r="F705" s="621"/>
      <c r="G705" s="622"/>
      <c r="H705" s="99"/>
      <c r="I705" s="789"/>
    </row>
    <row r="706" spans="1:9" s="561" customFormat="1">
      <c r="A706" s="77"/>
      <c r="B706" s="296"/>
      <c r="C706" s="819"/>
      <c r="D706" s="820"/>
      <c r="E706" s="296" t="s">
        <v>4</v>
      </c>
      <c r="F706" s="819">
        <v>1803335</v>
      </c>
      <c r="G706" s="820">
        <v>35576</v>
      </c>
      <c r="H706" s="1994"/>
      <c r="I706" s="789"/>
    </row>
    <row r="707" spans="1:9" s="561" customFormat="1" ht="26.4">
      <c r="A707" s="77"/>
      <c r="B707" s="297"/>
      <c r="C707" s="823"/>
      <c r="D707" s="824"/>
      <c r="E707" s="297" t="s">
        <v>5</v>
      </c>
      <c r="F707" s="823">
        <v>406511</v>
      </c>
      <c r="G707" s="824"/>
      <c r="H707" s="1994"/>
      <c r="I707" s="789"/>
    </row>
    <row r="708" spans="1:9" s="561" customFormat="1">
      <c r="A708" s="77"/>
      <c r="B708" s="297"/>
      <c r="C708" s="821"/>
      <c r="D708" s="822"/>
      <c r="E708" s="297" t="s">
        <v>10</v>
      </c>
      <c r="F708" s="823">
        <v>1396824</v>
      </c>
      <c r="G708" s="824">
        <v>35576</v>
      </c>
      <c r="H708" s="1994"/>
      <c r="I708" s="789"/>
    </row>
    <row r="709" spans="1:9" s="561" customFormat="1" ht="26.4">
      <c r="A709" s="77"/>
      <c r="B709" s="299"/>
      <c r="C709" s="823"/>
      <c r="D709" s="824"/>
      <c r="E709" s="299" t="s">
        <v>11</v>
      </c>
      <c r="F709" s="823">
        <v>1396824</v>
      </c>
      <c r="G709" s="824">
        <v>35576</v>
      </c>
      <c r="H709" s="1994"/>
      <c r="I709" s="789"/>
    </row>
    <row r="710" spans="1:9" s="561" customFormat="1">
      <c r="A710" s="77"/>
      <c r="B710" s="296"/>
      <c r="C710" s="821"/>
      <c r="D710" s="822"/>
      <c r="E710" s="296" t="s">
        <v>1</v>
      </c>
      <c r="F710" s="821">
        <v>1803335</v>
      </c>
      <c r="G710" s="822">
        <v>35576</v>
      </c>
      <c r="H710" s="1994"/>
      <c r="I710" s="789"/>
    </row>
    <row r="711" spans="1:9" s="561" customFormat="1">
      <c r="A711" s="77"/>
      <c r="B711" s="297"/>
      <c r="C711" s="821"/>
      <c r="D711" s="822"/>
      <c r="E711" s="297" t="s">
        <v>2</v>
      </c>
      <c r="F711" s="823">
        <v>1621358</v>
      </c>
      <c r="G711" s="824">
        <v>31781</v>
      </c>
      <c r="H711" s="1994"/>
      <c r="I711" s="789"/>
    </row>
    <row r="712" spans="1:9" s="561" customFormat="1">
      <c r="A712" s="77"/>
      <c r="B712" s="298"/>
      <c r="C712" s="821"/>
      <c r="D712" s="822"/>
      <c r="E712" s="298" t="s">
        <v>12</v>
      </c>
      <c r="F712" s="823">
        <v>1322555</v>
      </c>
      <c r="G712" s="824">
        <v>31781</v>
      </c>
      <c r="H712" s="1994"/>
      <c r="I712" s="789"/>
    </row>
    <row r="713" spans="1:9" s="561" customFormat="1">
      <c r="A713" s="77"/>
      <c r="B713" s="299"/>
      <c r="C713" s="823"/>
      <c r="D713" s="824"/>
      <c r="E713" s="299" t="s">
        <v>13</v>
      </c>
      <c r="F713" s="823">
        <v>951711</v>
      </c>
      <c r="G713" s="824">
        <v>28573</v>
      </c>
      <c r="H713" s="1994"/>
      <c r="I713" s="789"/>
    </row>
    <row r="714" spans="1:9" s="561" customFormat="1">
      <c r="A714" s="77"/>
      <c r="B714" s="825"/>
      <c r="C714" s="823"/>
      <c r="D714" s="824"/>
      <c r="E714" s="825" t="s">
        <v>35</v>
      </c>
      <c r="F714" s="823">
        <v>764149</v>
      </c>
      <c r="G714" s="824">
        <v>22776</v>
      </c>
      <c r="H714" s="1994"/>
      <c r="I714" s="789"/>
    </row>
    <row r="715" spans="1:9" s="561" customFormat="1">
      <c r="A715" s="77"/>
      <c r="B715" s="299"/>
      <c r="C715" s="823"/>
      <c r="D715" s="824"/>
      <c r="E715" s="299" t="s">
        <v>15</v>
      </c>
      <c r="F715" s="823">
        <v>370844</v>
      </c>
      <c r="G715" s="824">
        <v>3208</v>
      </c>
      <c r="H715" s="1994"/>
      <c r="I715" s="789"/>
    </row>
    <row r="716" spans="1:9" s="561" customFormat="1" ht="26.4">
      <c r="A716" s="77"/>
      <c r="B716" s="300"/>
      <c r="C716" s="821"/>
      <c r="D716" s="822"/>
      <c r="E716" s="300" t="s">
        <v>115</v>
      </c>
      <c r="F716" s="823">
        <v>298803</v>
      </c>
      <c r="G716" s="824"/>
      <c r="H716" s="1994"/>
      <c r="I716" s="789"/>
    </row>
    <row r="717" spans="1:9" s="561" customFormat="1">
      <c r="A717" s="77"/>
      <c r="B717" s="301"/>
      <c r="C717" s="823"/>
      <c r="D717" s="824"/>
      <c r="E717" s="301" t="s">
        <v>18</v>
      </c>
      <c r="F717" s="823">
        <v>298803</v>
      </c>
      <c r="G717" s="824"/>
      <c r="H717" s="1994"/>
      <c r="I717" s="789"/>
    </row>
    <row r="718" spans="1:9" s="561" customFormat="1">
      <c r="A718" s="77"/>
      <c r="B718" s="297"/>
      <c r="C718" s="821"/>
      <c r="D718" s="822"/>
      <c r="E718" s="297" t="s">
        <v>3</v>
      </c>
      <c r="F718" s="823">
        <v>181977</v>
      </c>
      <c r="G718" s="824">
        <v>3795</v>
      </c>
      <c r="H718" s="1994"/>
      <c r="I718" s="789"/>
    </row>
    <row r="719" spans="1:9" s="561" customFormat="1" ht="13.8" thickBot="1">
      <c r="A719" s="77"/>
      <c r="B719" s="298"/>
      <c r="C719" s="823"/>
      <c r="D719" s="824"/>
      <c r="E719" s="298" t="s">
        <v>20</v>
      </c>
      <c r="F719" s="823">
        <v>181977</v>
      </c>
      <c r="G719" s="824">
        <v>3795</v>
      </c>
      <c r="H719" s="1994"/>
      <c r="I719" s="789"/>
    </row>
    <row r="720" spans="1:9" s="561" customFormat="1" ht="28.5" customHeight="1" thickBot="1">
      <c r="A720" s="77"/>
      <c r="B720" s="3846" t="s">
        <v>387</v>
      </c>
      <c r="C720" s="3847"/>
      <c r="D720" s="3847"/>
      <c r="E720" s="3847"/>
      <c r="F720" s="3847"/>
      <c r="G720" s="3848"/>
      <c r="H720" s="99"/>
    </row>
    <row r="721" spans="1:9" s="561" customFormat="1">
      <c r="A721" s="77"/>
      <c r="H721" s="99"/>
    </row>
    <row r="722" spans="1:9" s="561" customFormat="1">
      <c r="A722" s="77"/>
      <c r="B722" s="605" t="s">
        <v>188</v>
      </c>
      <c r="H722" s="99"/>
    </row>
    <row r="723" spans="1:9" s="561" customFormat="1" ht="13.8" thickBot="1">
      <c r="A723" s="77"/>
      <c r="H723" s="99"/>
    </row>
    <row r="724" spans="1:9" s="561" customFormat="1" ht="13.8">
      <c r="A724" s="75">
        <f>A703</f>
        <v>146</v>
      </c>
      <c r="B724" s="286" t="s">
        <v>58</v>
      </c>
      <c r="C724" s="90"/>
      <c r="D724" s="96"/>
      <c r="E724" s="286" t="s">
        <v>58</v>
      </c>
      <c r="F724" s="90"/>
      <c r="G724" s="96"/>
      <c r="H724" s="99" t="s">
        <v>33</v>
      </c>
    </row>
    <row r="725" spans="1:9" s="561" customFormat="1">
      <c r="A725" s="77"/>
      <c r="B725" s="628" t="s">
        <v>98</v>
      </c>
      <c r="C725" s="617"/>
      <c r="D725" s="618"/>
      <c r="E725" s="628" t="s">
        <v>82</v>
      </c>
      <c r="F725" s="617"/>
      <c r="G725" s="618"/>
      <c r="H725" s="99"/>
    </row>
    <row r="726" spans="1:9" s="561" customFormat="1">
      <c r="A726" s="77"/>
      <c r="B726" s="628"/>
      <c r="C726" s="826"/>
      <c r="D726" s="827"/>
      <c r="E726" s="629" t="s">
        <v>234</v>
      </c>
      <c r="F726" s="826"/>
      <c r="G726" s="827"/>
      <c r="H726" s="99"/>
    </row>
    <row r="727" spans="1:9" s="561" customFormat="1">
      <c r="A727" s="77"/>
      <c r="B727" s="541" t="s">
        <v>87</v>
      </c>
      <c r="C727" s="826"/>
      <c r="D727" s="827"/>
      <c r="E727" s="541" t="s">
        <v>87</v>
      </c>
      <c r="F727" s="826"/>
      <c r="G727" s="827"/>
      <c r="H727" s="99"/>
    </row>
    <row r="728" spans="1:9" s="561" customFormat="1">
      <c r="A728" s="77"/>
      <c r="B728" s="828" t="s">
        <v>105</v>
      </c>
      <c r="C728" s="829">
        <v>1928945</v>
      </c>
      <c r="D728" s="618">
        <v>35576</v>
      </c>
      <c r="E728" s="296" t="s">
        <v>4</v>
      </c>
      <c r="F728" s="819">
        <v>158734122</v>
      </c>
      <c r="G728" s="820">
        <v>35576</v>
      </c>
      <c r="H728" s="1311"/>
      <c r="I728" s="789"/>
    </row>
    <row r="729" spans="1:9" s="561" customFormat="1" ht="26.4">
      <c r="A729" s="77"/>
      <c r="B729" s="297"/>
      <c r="C729" s="823"/>
      <c r="D729" s="824"/>
      <c r="E729" s="297" t="s">
        <v>5</v>
      </c>
      <c r="F729" s="823">
        <v>16754974</v>
      </c>
      <c r="G729" s="824"/>
      <c r="H729" s="1311"/>
      <c r="I729" s="789"/>
    </row>
    <row r="730" spans="1:9" s="561" customFormat="1">
      <c r="A730" s="77"/>
      <c r="B730" s="297"/>
      <c r="C730" s="821"/>
      <c r="D730" s="822"/>
      <c r="E730" s="297" t="s">
        <v>10</v>
      </c>
      <c r="F730" s="823">
        <v>141979148</v>
      </c>
      <c r="G730" s="824">
        <v>35576</v>
      </c>
      <c r="H730" s="1311"/>
      <c r="I730" s="789"/>
    </row>
    <row r="731" spans="1:9" s="561" customFormat="1" ht="26.4">
      <c r="A731" s="77"/>
      <c r="B731" s="299"/>
      <c r="C731" s="823"/>
      <c r="D731" s="824"/>
      <c r="E731" s="299" t="s">
        <v>11</v>
      </c>
      <c r="F731" s="823">
        <v>141979148</v>
      </c>
      <c r="G731" s="824">
        <v>35576</v>
      </c>
      <c r="H731" s="1311"/>
      <c r="I731" s="789"/>
    </row>
    <row r="732" spans="1:9" s="561" customFormat="1">
      <c r="A732" s="77"/>
      <c r="B732" s="296"/>
      <c r="C732" s="821"/>
      <c r="D732" s="822"/>
      <c r="E732" s="296" t="s">
        <v>1</v>
      </c>
      <c r="F732" s="821">
        <v>158664147</v>
      </c>
      <c r="G732" s="822">
        <v>35576</v>
      </c>
      <c r="H732" s="1311"/>
      <c r="I732" s="789"/>
    </row>
    <row r="733" spans="1:9" s="561" customFormat="1">
      <c r="A733" s="77"/>
      <c r="B733" s="297"/>
      <c r="C733" s="821"/>
      <c r="D733" s="822"/>
      <c r="E733" s="297" t="s">
        <v>2</v>
      </c>
      <c r="F733" s="823">
        <v>156346840</v>
      </c>
      <c r="G733" s="824">
        <v>31781</v>
      </c>
      <c r="H733" s="1311"/>
      <c r="I733" s="789"/>
    </row>
    <row r="734" spans="1:9" s="561" customFormat="1">
      <c r="A734" s="77"/>
      <c r="B734" s="298"/>
      <c r="C734" s="821"/>
      <c r="D734" s="822"/>
      <c r="E734" s="298" t="s">
        <v>12</v>
      </c>
      <c r="F734" s="823">
        <v>134077334</v>
      </c>
      <c r="G734" s="824">
        <v>31781</v>
      </c>
      <c r="H734" s="1311"/>
      <c r="I734" s="789"/>
    </row>
    <row r="735" spans="1:9" s="561" customFormat="1">
      <c r="A735" s="77"/>
      <c r="B735" s="299"/>
      <c r="C735" s="823"/>
      <c r="D735" s="824"/>
      <c r="E735" s="299" t="s">
        <v>13</v>
      </c>
      <c r="F735" s="823">
        <v>88397285</v>
      </c>
      <c r="G735" s="824">
        <v>28573</v>
      </c>
      <c r="H735" s="1311"/>
      <c r="I735" s="789"/>
    </row>
    <row r="736" spans="1:9" s="561" customFormat="1">
      <c r="A736" s="77"/>
      <c r="B736" s="825"/>
      <c r="C736" s="823"/>
      <c r="D736" s="824"/>
      <c r="E736" s="825" t="s">
        <v>35</v>
      </c>
      <c r="F736" s="823">
        <v>68753200</v>
      </c>
      <c r="G736" s="824">
        <v>22776</v>
      </c>
      <c r="H736" s="1311"/>
      <c r="I736" s="789"/>
    </row>
    <row r="737" spans="1:9" s="561" customFormat="1">
      <c r="A737" s="77"/>
      <c r="B737" s="299"/>
      <c r="C737" s="823"/>
      <c r="D737" s="824"/>
      <c r="E737" s="299" t="s">
        <v>15</v>
      </c>
      <c r="F737" s="823">
        <v>45680049</v>
      </c>
      <c r="G737" s="824">
        <v>3208</v>
      </c>
      <c r="H737" s="1311"/>
      <c r="I737" s="789"/>
    </row>
    <row r="738" spans="1:9" s="561" customFormat="1">
      <c r="A738" s="77"/>
      <c r="B738" s="299"/>
      <c r="C738" s="821"/>
      <c r="D738" s="822"/>
      <c r="E738" s="299" t="s">
        <v>16</v>
      </c>
      <c r="F738" s="823">
        <v>21854801</v>
      </c>
      <c r="G738" s="824"/>
      <c r="H738" s="1311"/>
      <c r="I738" s="789"/>
    </row>
    <row r="739" spans="1:9" s="561" customFormat="1">
      <c r="A739" s="77"/>
      <c r="B739" s="825"/>
      <c r="C739" s="823"/>
      <c r="D739" s="824"/>
      <c r="E739" s="825" t="s">
        <v>17</v>
      </c>
      <c r="F739" s="823">
        <v>394262</v>
      </c>
      <c r="G739" s="824"/>
      <c r="H739" s="1311"/>
      <c r="I739" s="789"/>
    </row>
    <row r="740" spans="1:9" s="561" customFormat="1">
      <c r="A740" s="77"/>
      <c r="B740" s="825"/>
      <c r="C740" s="823"/>
      <c r="D740" s="824"/>
      <c r="E740" s="825" t="s">
        <v>93</v>
      </c>
      <c r="F740" s="823">
        <v>21460539</v>
      </c>
      <c r="G740" s="824"/>
      <c r="H740" s="1311"/>
      <c r="I740" s="789"/>
    </row>
    <row r="741" spans="1:9" s="561" customFormat="1" ht="26.4">
      <c r="A741" s="77"/>
      <c r="B741" s="300"/>
      <c r="C741" s="821"/>
      <c r="D741" s="822"/>
      <c r="E741" s="300" t="s">
        <v>115</v>
      </c>
      <c r="F741" s="823">
        <v>414705</v>
      </c>
      <c r="G741" s="824"/>
      <c r="H741" s="1311"/>
      <c r="I741" s="789"/>
    </row>
    <row r="742" spans="1:9" s="561" customFormat="1">
      <c r="A742" s="77"/>
      <c r="B742" s="301"/>
      <c r="C742" s="823"/>
      <c r="D742" s="824"/>
      <c r="E742" s="301" t="s">
        <v>18</v>
      </c>
      <c r="F742" s="823">
        <v>414705</v>
      </c>
      <c r="G742" s="824"/>
      <c r="H742" s="1311"/>
      <c r="I742" s="789"/>
    </row>
    <row r="743" spans="1:9" s="561" customFormat="1">
      <c r="A743" s="77"/>
      <c r="B743" s="297"/>
      <c r="C743" s="821"/>
      <c r="D743" s="822"/>
      <c r="E743" s="297" t="s">
        <v>3</v>
      </c>
      <c r="F743" s="823">
        <v>2317307</v>
      </c>
      <c r="G743" s="824">
        <v>3795</v>
      </c>
      <c r="H743" s="1311"/>
      <c r="I743" s="789"/>
    </row>
    <row r="744" spans="1:9" s="561" customFormat="1">
      <c r="A744" s="77"/>
      <c r="B744" s="298"/>
      <c r="C744" s="823"/>
      <c r="D744" s="824"/>
      <c r="E744" s="298" t="s">
        <v>20</v>
      </c>
      <c r="F744" s="823">
        <v>2317307</v>
      </c>
      <c r="G744" s="824">
        <v>3795</v>
      </c>
      <c r="H744" s="1311"/>
      <c r="I744" s="789"/>
    </row>
    <row r="745" spans="1:9" s="561" customFormat="1">
      <c r="A745" s="77"/>
      <c r="B745" s="303"/>
      <c r="C745" s="831"/>
      <c r="D745" s="832"/>
      <c r="E745" s="303" t="s">
        <v>21</v>
      </c>
      <c r="F745" s="823">
        <v>69975</v>
      </c>
      <c r="G745" s="1280"/>
      <c r="H745" s="1311"/>
      <c r="I745" s="789"/>
    </row>
    <row r="746" spans="1:9" s="561" customFormat="1">
      <c r="A746" s="77"/>
      <c r="B746" s="303"/>
      <c r="C746" s="821"/>
      <c r="D746" s="822"/>
      <c r="E746" s="303" t="s">
        <v>23</v>
      </c>
      <c r="F746" s="823">
        <v>-69975</v>
      </c>
      <c r="G746" s="824"/>
      <c r="H746" s="1311"/>
      <c r="I746" s="789"/>
    </row>
    <row r="747" spans="1:9" s="561" customFormat="1">
      <c r="A747" s="77"/>
      <c r="B747" s="304"/>
      <c r="C747" s="823"/>
      <c r="D747" s="824"/>
      <c r="E747" s="304" t="s">
        <v>24</v>
      </c>
      <c r="F747" s="823">
        <v>-69975</v>
      </c>
      <c r="G747" s="824"/>
      <c r="H747" s="1311"/>
      <c r="I747" s="789"/>
    </row>
    <row r="748" spans="1:9" s="561" customFormat="1" ht="40.200000000000003" thickBot="1">
      <c r="A748" s="77"/>
      <c r="B748" s="297"/>
      <c r="C748" s="823"/>
      <c r="D748" s="824"/>
      <c r="E748" s="297" t="s">
        <v>59</v>
      </c>
      <c r="F748" s="823">
        <v>-69975</v>
      </c>
      <c r="G748" s="824"/>
      <c r="H748" s="99"/>
    </row>
    <row r="749" spans="1:9" s="561" customFormat="1" ht="28.5" customHeight="1" thickBot="1">
      <c r="A749" s="77"/>
      <c r="B749" s="3846" t="s">
        <v>388</v>
      </c>
      <c r="C749" s="3847"/>
      <c r="D749" s="3847"/>
      <c r="E749" s="3847"/>
      <c r="F749" s="3847"/>
      <c r="G749" s="3848"/>
      <c r="H749" s="99"/>
    </row>
    <row r="750" spans="1:9" s="561" customFormat="1">
      <c r="A750" s="77"/>
      <c r="H750" s="99"/>
    </row>
    <row r="751" spans="1:9" s="561" customFormat="1">
      <c r="A751" s="77"/>
      <c r="B751" s="605" t="s">
        <v>231</v>
      </c>
      <c r="H751" s="99"/>
    </row>
    <row r="752" spans="1:9" s="561" customFormat="1" ht="13.8" thickBot="1">
      <c r="A752" s="77"/>
      <c r="H752" s="99"/>
    </row>
    <row r="753" spans="1:8" s="561" customFormat="1" ht="13.8">
      <c r="A753" s="547">
        <f>A703+1</f>
        <v>147</v>
      </c>
      <c r="B753" s="286" t="s">
        <v>58</v>
      </c>
      <c r="C753" s="90"/>
      <c r="D753" s="96"/>
      <c r="E753" s="286" t="s">
        <v>58</v>
      </c>
      <c r="F753" s="90"/>
      <c r="G753" s="96"/>
      <c r="H753" s="99" t="s">
        <v>33</v>
      </c>
    </row>
    <row r="754" spans="1:8" s="561" customFormat="1">
      <c r="A754" s="77"/>
      <c r="B754" s="628" t="s">
        <v>98</v>
      </c>
      <c r="C754" s="617"/>
      <c r="D754" s="618"/>
      <c r="E754" s="628" t="s">
        <v>22</v>
      </c>
      <c r="F754" s="617"/>
      <c r="G754" s="618"/>
      <c r="H754" s="99"/>
    </row>
    <row r="755" spans="1:8" s="561" customFormat="1">
      <c r="A755" s="77"/>
      <c r="B755" s="628"/>
      <c r="C755" s="826"/>
      <c r="D755" s="827"/>
      <c r="E755" s="544" t="s">
        <v>236</v>
      </c>
      <c r="F755" s="621"/>
      <c r="G755" s="622"/>
      <c r="H755" s="99"/>
    </row>
    <row r="756" spans="1:8" s="561" customFormat="1">
      <c r="A756" s="77"/>
      <c r="B756" s="541" t="s">
        <v>87</v>
      </c>
      <c r="C756" s="826"/>
      <c r="D756" s="827"/>
      <c r="E756" s="296" t="s">
        <v>4</v>
      </c>
      <c r="F756" s="819">
        <v>697822</v>
      </c>
      <c r="G756" s="820">
        <v>-30919</v>
      </c>
      <c r="H756" s="99"/>
    </row>
    <row r="757" spans="1:8" s="561" customFormat="1" ht="26.4">
      <c r="A757" s="77"/>
      <c r="B757" s="859" t="s">
        <v>246</v>
      </c>
      <c r="C757" s="1282">
        <v>55741</v>
      </c>
      <c r="D757" s="618">
        <v>-31125</v>
      </c>
      <c r="E757" s="297" t="s">
        <v>5</v>
      </c>
      <c r="F757" s="823">
        <v>14940</v>
      </c>
      <c r="G757" s="824"/>
      <c r="H757" s="99"/>
    </row>
    <row r="758" spans="1:8" s="561" customFormat="1">
      <c r="A758" s="77"/>
      <c r="B758" s="297"/>
      <c r="C758" s="821"/>
      <c r="D758" s="822"/>
      <c r="E758" s="297" t="s">
        <v>10</v>
      </c>
      <c r="F758" s="823">
        <v>682882</v>
      </c>
      <c r="G758" s="824">
        <v>-30919</v>
      </c>
      <c r="H758" s="99"/>
    </row>
    <row r="759" spans="1:8" s="561" customFormat="1" ht="26.4">
      <c r="A759" s="77"/>
      <c r="B759" s="88" t="s">
        <v>62</v>
      </c>
      <c r="C759" s="642"/>
      <c r="D759" s="103"/>
      <c r="E759" s="299" t="s">
        <v>11</v>
      </c>
      <c r="F759" s="823">
        <v>682882</v>
      </c>
      <c r="G759" s="824">
        <v>-30919</v>
      </c>
      <c r="H759" s="99"/>
    </row>
    <row r="760" spans="1:8" s="561" customFormat="1">
      <c r="A760" s="77"/>
      <c r="B760" s="560" t="s">
        <v>48</v>
      </c>
      <c r="C760" s="2071">
        <v>-138444259</v>
      </c>
      <c r="D760" s="601">
        <f>D757-G760</f>
        <v>-206</v>
      </c>
      <c r="E760" s="296" t="s">
        <v>1</v>
      </c>
      <c r="F760" s="821">
        <v>697822</v>
      </c>
      <c r="G760" s="822">
        <v>-30919</v>
      </c>
      <c r="H760" s="99"/>
    </row>
    <row r="761" spans="1:8" s="561" customFormat="1">
      <c r="A761" s="77"/>
      <c r="B761" s="297"/>
      <c r="C761" s="821"/>
      <c r="D761" s="822"/>
      <c r="E761" s="297" t="s">
        <v>2</v>
      </c>
      <c r="F761" s="823">
        <v>694628</v>
      </c>
      <c r="G761" s="824">
        <v>-30919</v>
      </c>
      <c r="H761" s="99"/>
    </row>
    <row r="762" spans="1:8" s="561" customFormat="1">
      <c r="A762" s="77"/>
      <c r="B762" s="298"/>
      <c r="C762" s="821"/>
      <c r="D762" s="822"/>
      <c r="E762" s="298" t="s">
        <v>12</v>
      </c>
      <c r="F762" s="823">
        <v>694628</v>
      </c>
      <c r="G762" s="824">
        <v>-30919</v>
      </c>
      <c r="H762" s="99"/>
    </row>
    <row r="763" spans="1:8" s="561" customFormat="1">
      <c r="A763" s="77"/>
      <c r="B763" s="299"/>
      <c r="C763" s="823"/>
      <c r="D763" s="824"/>
      <c r="E763" s="299" t="s">
        <v>13</v>
      </c>
      <c r="F763" s="823">
        <v>573157</v>
      </c>
      <c r="G763" s="824">
        <v>-29239</v>
      </c>
      <c r="H763" s="99"/>
    </row>
    <row r="764" spans="1:8" s="561" customFormat="1">
      <c r="A764" s="77"/>
      <c r="B764" s="825"/>
      <c r="C764" s="823"/>
      <c r="D764" s="824"/>
      <c r="E764" s="825" t="s">
        <v>35</v>
      </c>
      <c r="F764" s="823">
        <v>459070</v>
      </c>
      <c r="G764" s="824">
        <v>-23563</v>
      </c>
      <c r="H764" s="99"/>
    </row>
    <row r="765" spans="1:8" s="561" customFormat="1">
      <c r="A765" s="77"/>
      <c r="B765" s="299"/>
      <c r="C765" s="823"/>
      <c r="D765" s="824"/>
      <c r="E765" s="299" t="s">
        <v>15</v>
      </c>
      <c r="F765" s="823">
        <v>121471</v>
      </c>
      <c r="G765" s="824">
        <v>-1680</v>
      </c>
      <c r="H765" s="99"/>
    </row>
    <row r="766" spans="1:8" s="561" customFormat="1">
      <c r="A766" s="77"/>
      <c r="B766" s="297"/>
      <c r="C766" s="821"/>
      <c r="D766" s="822"/>
      <c r="E766" s="297" t="s">
        <v>3</v>
      </c>
      <c r="F766" s="823">
        <v>3194</v>
      </c>
      <c r="G766" s="824"/>
      <c r="H766" s="99"/>
    </row>
    <row r="767" spans="1:8" s="561" customFormat="1" ht="13.8" thickBot="1">
      <c r="A767" s="77"/>
      <c r="B767" s="860"/>
      <c r="C767" s="861"/>
      <c r="D767" s="1315"/>
      <c r="E767" s="298" t="s">
        <v>20</v>
      </c>
      <c r="F767" s="823">
        <v>3194</v>
      </c>
      <c r="G767" s="824"/>
      <c r="H767" s="99"/>
    </row>
    <row r="768" spans="1:8" s="561" customFormat="1" ht="42" customHeight="1" thickBot="1">
      <c r="A768" s="77"/>
      <c r="B768" s="3846" t="s">
        <v>389</v>
      </c>
      <c r="C768" s="3847"/>
      <c r="D768" s="3847"/>
      <c r="E768" s="3847"/>
      <c r="F768" s="3847"/>
      <c r="G768" s="3848"/>
      <c r="H768" s="99"/>
    </row>
    <row r="769" spans="1:8" s="561" customFormat="1">
      <c r="A769" s="77"/>
      <c r="H769" s="99"/>
    </row>
    <row r="770" spans="1:8" s="561" customFormat="1" ht="15.6">
      <c r="A770" s="77"/>
      <c r="B770" s="540" t="s">
        <v>188</v>
      </c>
      <c r="G770" s="833"/>
      <c r="H770" s="99"/>
    </row>
    <row r="771" spans="1:8" s="561" customFormat="1" ht="13.8" thickBot="1">
      <c r="A771" s="77"/>
      <c r="H771" s="99"/>
    </row>
    <row r="772" spans="1:8" s="561" customFormat="1" ht="13.8">
      <c r="A772" s="75">
        <f>A753</f>
        <v>147</v>
      </c>
      <c r="B772" s="286" t="s">
        <v>58</v>
      </c>
      <c r="C772" s="90"/>
      <c r="D772" s="96"/>
      <c r="E772" s="286" t="s">
        <v>58</v>
      </c>
      <c r="F772" s="90"/>
      <c r="G772" s="96"/>
      <c r="H772" s="99" t="s">
        <v>33</v>
      </c>
    </row>
    <row r="773" spans="1:8" s="561" customFormat="1">
      <c r="A773" s="77"/>
      <c r="B773" s="628" t="s">
        <v>98</v>
      </c>
      <c r="C773" s="617"/>
      <c r="D773" s="618"/>
      <c r="E773" s="628" t="s">
        <v>82</v>
      </c>
      <c r="F773" s="617"/>
      <c r="G773" s="618"/>
      <c r="H773" s="99"/>
    </row>
    <row r="774" spans="1:8" s="561" customFormat="1">
      <c r="A774" s="77"/>
      <c r="B774" s="628"/>
      <c r="C774" s="826"/>
      <c r="D774" s="827"/>
      <c r="E774" s="629" t="s">
        <v>234</v>
      </c>
      <c r="F774" s="826"/>
      <c r="G774" s="827"/>
      <c r="H774" s="99"/>
    </row>
    <row r="775" spans="1:8" s="561" customFormat="1">
      <c r="A775" s="77"/>
      <c r="B775" s="541" t="s">
        <v>87</v>
      </c>
      <c r="C775" s="826"/>
      <c r="D775" s="827"/>
      <c r="E775" s="541" t="s">
        <v>87</v>
      </c>
      <c r="F775" s="826"/>
      <c r="G775" s="827"/>
      <c r="H775" s="99"/>
    </row>
    <row r="776" spans="1:8" s="561" customFormat="1" ht="26.4">
      <c r="A776" s="77"/>
      <c r="B776" s="859" t="s">
        <v>246</v>
      </c>
      <c r="C776" s="1282">
        <v>55741</v>
      </c>
      <c r="D776" s="618">
        <v>-31125</v>
      </c>
      <c r="E776" s="296" t="s">
        <v>4</v>
      </c>
      <c r="F776" s="819">
        <v>158734122</v>
      </c>
      <c r="G776" s="820">
        <v>-30919</v>
      </c>
      <c r="H776" s="99"/>
    </row>
    <row r="777" spans="1:8" s="561" customFormat="1" ht="26.4">
      <c r="A777" s="77"/>
      <c r="B777" s="297"/>
      <c r="C777" s="823"/>
      <c r="D777" s="824"/>
      <c r="E777" s="297" t="s">
        <v>5</v>
      </c>
      <c r="F777" s="823">
        <v>16754974</v>
      </c>
      <c r="G777" s="824"/>
      <c r="H777" s="99"/>
    </row>
    <row r="778" spans="1:8" s="561" customFormat="1">
      <c r="A778" s="77"/>
      <c r="B778" s="297"/>
      <c r="C778" s="821"/>
      <c r="D778" s="822"/>
      <c r="E778" s="297" t="s">
        <v>10</v>
      </c>
      <c r="F778" s="823">
        <v>141979148</v>
      </c>
      <c r="G778" s="824">
        <v>-30919</v>
      </c>
      <c r="H778" s="99"/>
    </row>
    <row r="779" spans="1:8" s="561" customFormat="1" ht="26.4">
      <c r="A779" s="77"/>
      <c r="B779" s="88" t="s">
        <v>62</v>
      </c>
      <c r="C779" s="642"/>
      <c r="D779" s="103"/>
      <c r="E779" s="299" t="s">
        <v>11</v>
      </c>
      <c r="F779" s="823">
        <v>141979148</v>
      </c>
      <c r="G779" s="824">
        <v>-30919</v>
      </c>
      <c r="H779" s="99"/>
    </row>
    <row r="780" spans="1:8" s="561" customFormat="1">
      <c r="A780" s="77"/>
      <c r="B780" s="560" t="s">
        <v>48</v>
      </c>
      <c r="C780" s="2071">
        <v>-138444259</v>
      </c>
      <c r="D780" s="601">
        <f>D776-G780</f>
        <v>-206</v>
      </c>
      <c r="E780" s="296" t="s">
        <v>1</v>
      </c>
      <c r="F780" s="821">
        <v>158664147</v>
      </c>
      <c r="G780" s="822">
        <v>-30919</v>
      </c>
      <c r="H780" s="99"/>
    </row>
    <row r="781" spans="1:8" s="561" customFormat="1">
      <c r="A781" s="77"/>
      <c r="B781" s="297"/>
      <c r="C781" s="821"/>
      <c r="D781" s="822"/>
      <c r="E781" s="297" t="s">
        <v>2</v>
      </c>
      <c r="F781" s="823">
        <v>156346840</v>
      </c>
      <c r="G781" s="824">
        <v>-30919</v>
      </c>
      <c r="H781" s="99"/>
    </row>
    <row r="782" spans="1:8" s="561" customFormat="1">
      <c r="A782" s="77"/>
      <c r="B782" s="298"/>
      <c r="C782" s="821"/>
      <c r="D782" s="822"/>
      <c r="E782" s="298" t="s">
        <v>12</v>
      </c>
      <c r="F782" s="823">
        <v>134077334</v>
      </c>
      <c r="G782" s="824">
        <v>-30919</v>
      </c>
      <c r="H782" s="99"/>
    </row>
    <row r="783" spans="1:8" s="561" customFormat="1">
      <c r="A783" s="77"/>
      <c r="B783" s="299"/>
      <c r="C783" s="823"/>
      <c r="D783" s="824"/>
      <c r="E783" s="299" t="s">
        <v>13</v>
      </c>
      <c r="F783" s="823">
        <v>88397285</v>
      </c>
      <c r="G783" s="824">
        <v>-29239</v>
      </c>
      <c r="H783" s="99"/>
    </row>
    <row r="784" spans="1:8" s="561" customFormat="1">
      <c r="A784" s="77"/>
      <c r="B784" s="825"/>
      <c r="C784" s="823"/>
      <c r="D784" s="824"/>
      <c r="E784" s="825" t="s">
        <v>35</v>
      </c>
      <c r="F784" s="823">
        <v>68753200</v>
      </c>
      <c r="G784" s="824">
        <v>-23563</v>
      </c>
      <c r="H784" s="99"/>
    </row>
    <row r="785" spans="1:8" s="561" customFormat="1">
      <c r="A785" s="77"/>
      <c r="B785" s="299"/>
      <c r="C785" s="823"/>
      <c r="D785" s="824"/>
      <c r="E785" s="299" t="s">
        <v>15</v>
      </c>
      <c r="F785" s="823">
        <v>45680049</v>
      </c>
      <c r="G785" s="824">
        <v>-1680</v>
      </c>
      <c r="H785" s="99"/>
    </row>
    <row r="786" spans="1:8" s="561" customFormat="1">
      <c r="A786" s="77"/>
      <c r="B786" s="299"/>
      <c r="C786" s="821"/>
      <c r="D786" s="822"/>
      <c r="E786" s="299" t="s">
        <v>16</v>
      </c>
      <c r="F786" s="823">
        <v>21854801</v>
      </c>
      <c r="G786" s="824"/>
      <c r="H786" s="99"/>
    </row>
    <row r="787" spans="1:8" s="561" customFormat="1">
      <c r="A787" s="77"/>
      <c r="B787" s="825"/>
      <c r="C787" s="823"/>
      <c r="D787" s="824"/>
      <c r="E787" s="825" t="s">
        <v>17</v>
      </c>
      <c r="F787" s="823">
        <v>394262</v>
      </c>
      <c r="G787" s="824"/>
      <c r="H787" s="99"/>
    </row>
    <row r="788" spans="1:8" s="561" customFormat="1">
      <c r="A788" s="77"/>
      <c r="B788" s="825"/>
      <c r="C788" s="823"/>
      <c r="D788" s="824"/>
      <c r="E788" s="825" t="s">
        <v>93</v>
      </c>
      <c r="F788" s="823">
        <v>21460539</v>
      </c>
      <c r="G788" s="824"/>
      <c r="H788" s="99"/>
    </row>
    <row r="789" spans="1:8" s="561" customFormat="1" ht="26.4">
      <c r="A789" s="77"/>
      <c r="B789" s="300"/>
      <c r="C789" s="821"/>
      <c r="D789" s="822"/>
      <c r="E789" s="300" t="s">
        <v>115</v>
      </c>
      <c r="F789" s="823">
        <v>414705</v>
      </c>
      <c r="G789" s="824"/>
      <c r="H789" s="99"/>
    </row>
    <row r="790" spans="1:8" s="561" customFormat="1">
      <c r="A790" s="77"/>
      <c r="B790" s="301"/>
      <c r="C790" s="823"/>
      <c r="D790" s="824"/>
      <c r="E790" s="301" t="s">
        <v>18</v>
      </c>
      <c r="F790" s="823">
        <v>414705</v>
      </c>
      <c r="G790" s="824"/>
      <c r="H790" s="99"/>
    </row>
    <row r="791" spans="1:8" s="561" customFormat="1">
      <c r="A791" s="77"/>
      <c r="B791" s="297"/>
      <c r="C791" s="821"/>
      <c r="D791" s="822"/>
      <c r="E791" s="297" t="s">
        <v>3</v>
      </c>
      <c r="F791" s="823">
        <v>2317307</v>
      </c>
      <c r="G791" s="824"/>
      <c r="H791" s="99"/>
    </row>
    <row r="792" spans="1:8" s="561" customFormat="1">
      <c r="A792" s="77"/>
      <c r="B792" s="298"/>
      <c r="C792" s="823"/>
      <c r="D792" s="824"/>
      <c r="E792" s="298" t="s">
        <v>20</v>
      </c>
      <c r="F792" s="823">
        <v>2317307</v>
      </c>
      <c r="G792" s="824"/>
      <c r="H792" s="99"/>
    </row>
    <row r="793" spans="1:8" s="561" customFormat="1">
      <c r="A793" s="77"/>
      <c r="B793" s="303"/>
      <c r="C793" s="831"/>
      <c r="D793" s="832"/>
      <c r="E793" s="303" t="s">
        <v>21</v>
      </c>
      <c r="F793" s="823">
        <v>69975</v>
      </c>
      <c r="G793" s="1280"/>
      <c r="H793" s="99"/>
    </row>
    <row r="794" spans="1:8" s="561" customFormat="1">
      <c r="A794" s="77"/>
      <c r="B794" s="303"/>
      <c r="C794" s="821"/>
      <c r="D794" s="822"/>
      <c r="E794" s="303" t="s">
        <v>23</v>
      </c>
      <c r="F794" s="823">
        <v>-69975</v>
      </c>
      <c r="G794" s="824"/>
      <c r="H794" s="99"/>
    </row>
    <row r="795" spans="1:8" s="561" customFormat="1">
      <c r="A795" s="77"/>
      <c r="B795" s="304"/>
      <c r="C795" s="823"/>
      <c r="D795" s="824"/>
      <c r="E795" s="304" t="s">
        <v>24</v>
      </c>
      <c r="F795" s="823">
        <v>-69975</v>
      </c>
      <c r="G795" s="824"/>
      <c r="H795" s="99"/>
    </row>
    <row r="796" spans="1:8" s="561" customFormat="1" ht="39.6">
      <c r="A796" s="77"/>
      <c r="B796" s="297"/>
      <c r="C796" s="823"/>
      <c r="D796" s="824"/>
      <c r="E796" s="297" t="s">
        <v>59</v>
      </c>
      <c r="F796" s="823">
        <v>-69975</v>
      </c>
      <c r="G796" s="824"/>
      <c r="H796" s="99"/>
    </row>
    <row r="797" spans="1:8" s="561" customFormat="1">
      <c r="A797" s="77"/>
      <c r="B797" s="541" t="s">
        <v>88</v>
      </c>
      <c r="C797" s="826"/>
      <c r="D797" s="827"/>
      <c r="E797" s="541" t="s">
        <v>88</v>
      </c>
      <c r="F797" s="826"/>
      <c r="G797" s="827"/>
      <c r="H797" s="99"/>
    </row>
    <row r="798" spans="1:8" s="561" customFormat="1" ht="26.4">
      <c r="A798" s="77"/>
      <c r="B798" s="859" t="s">
        <v>246</v>
      </c>
      <c r="C798" s="1282">
        <v>85977</v>
      </c>
      <c r="D798" s="830">
        <v>-61361</v>
      </c>
      <c r="E798" s="296" t="s">
        <v>4</v>
      </c>
      <c r="F798" s="819">
        <v>164602574</v>
      </c>
      <c r="G798" s="820">
        <v>-52169</v>
      </c>
      <c r="H798" s="99"/>
    </row>
    <row r="799" spans="1:8" s="561" customFormat="1" ht="26.4">
      <c r="A799" s="77"/>
      <c r="B799" s="297"/>
      <c r="C799" s="823"/>
      <c r="D799" s="824"/>
      <c r="E799" s="297" t="s">
        <v>5</v>
      </c>
      <c r="F799" s="823">
        <v>16664418</v>
      </c>
      <c r="G799" s="824"/>
      <c r="H799" s="99"/>
    </row>
    <row r="800" spans="1:8" s="561" customFormat="1">
      <c r="A800" s="77"/>
      <c r="B800" s="88" t="s">
        <v>62</v>
      </c>
      <c r="C800" s="642"/>
      <c r="D800" s="103"/>
      <c r="E800" s="297" t="s">
        <v>10</v>
      </c>
      <c r="F800" s="823">
        <v>147938156</v>
      </c>
      <c r="G800" s="824">
        <v>-52169</v>
      </c>
      <c r="H800" s="99"/>
    </row>
    <row r="801" spans="1:8" s="561" customFormat="1" ht="26.4">
      <c r="A801" s="77"/>
      <c r="B801" s="560" t="s">
        <v>48</v>
      </c>
      <c r="C801" s="2071">
        <v>406158063</v>
      </c>
      <c r="D801" s="601">
        <f>D798-G802</f>
        <v>-9192</v>
      </c>
      <c r="E801" s="299" t="s">
        <v>11</v>
      </c>
      <c r="F801" s="823">
        <v>147938156</v>
      </c>
      <c r="G801" s="824">
        <v>-52169</v>
      </c>
      <c r="H801" s="99"/>
    </row>
    <row r="802" spans="1:8" s="561" customFormat="1">
      <c r="A802" s="77"/>
      <c r="B802" s="296"/>
      <c r="C802" s="821"/>
      <c r="D802" s="822"/>
      <c r="E802" s="296" t="s">
        <v>1</v>
      </c>
      <c r="F802" s="821">
        <v>164217377</v>
      </c>
      <c r="G802" s="822">
        <v>-52169</v>
      </c>
      <c r="H802" s="99"/>
    </row>
    <row r="803" spans="1:8" s="561" customFormat="1">
      <c r="A803" s="77"/>
      <c r="B803" s="297"/>
      <c r="C803" s="821"/>
      <c r="D803" s="822"/>
      <c r="E803" s="297" t="s">
        <v>2</v>
      </c>
      <c r="F803" s="823">
        <v>162324766</v>
      </c>
      <c r="G803" s="824">
        <v>-52169</v>
      </c>
      <c r="H803" s="99"/>
    </row>
    <row r="804" spans="1:8" s="561" customFormat="1">
      <c r="A804" s="77"/>
      <c r="B804" s="298"/>
      <c r="C804" s="821"/>
      <c r="D804" s="822"/>
      <c r="E804" s="298" t="s">
        <v>12</v>
      </c>
      <c r="F804" s="823">
        <v>136872300</v>
      </c>
      <c r="G804" s="824">
        <v>-52169</v>
      </c>
      <c r="H804" s="99"/>
    </row>
    <row r="805" spans="1:8" s="561" customFormat="1">
      <c r="A805" s="77"/>
      <c r="B805" s="299"/>
      <c r="C805" s="823"/>
      <c r="D805" s="824"/>
      <c r="E805" s="299" t="s">
        <v>13</v>
      </c>
      <c r="F805" s="823">
        <v>89286030</v>
      </c>
      <c r="G805" s="824">
        <v>-49791</v>
      </c>
      <c r="H805" s="99"/>
    </row>
    <row r="806" spans="1:8" s="561" customFormat="1">
      <c r="A806" s="77"/>
      <c r="B806" s="825"/>
      <c r="C806" s="823"/>
      <c r="D806" s="824"/>
      <c r="E806" s="825" t="s">
        <v>35</v>
      </c>
      <c r="F806" s="823">
        <v>69638900</v>
      </c>
      <c r="G806" s="824">
        <v>-40125</v>
      </c>
      <c r="H806" s="99"/>
    </row>
    <row r="807" spans="1:8" s="561" customFormat="1">
      <c r="A807" s="77"/>
      <c r="B807" s="299"/>
      <c r="C807" s="823"/>
      <c r="D807" s="824"/>
      <c r="E807" s="299" t="s">
        <v>15</v>
      </c>
      <c r="F807" s="823">
        <v>47586270</v>
      </c>
      <c r="G807" s="824">
        <v>-2378</v>
      </c>
      <c r="H807" s="99"/>
    </row>
    <row r="808" spans="1:8" s="561" customFormat="1">
      <c r="A808" s="77"/>
      <c r="B808" s="299"/>
      <c r="C808" s="821"/>
      <c r="D808" s="822"/>
      <c r="E808" s="299" t="s">
        <v>16</v>
      </c>
      <c r="F808" s="823">
        <v>25108905</v>
      </c>
      <c r="G808" s="824"/>
      <c r="H808" s="99"/>
    </row>
    <row r="809" spans="1:8" s="561" customFormat="1">
      <c r="A809" s="77"/>
      <c r="B809" s="825"/>
      <c r="C809" s="823"/>
      <c r="D809" s="824"/>
      <c r="E809" s="825" t="s">
        <v>17</v>
      </c>
      <c r="F809" s="823">
        <v>226363</v>
      </c>
      <c r="G809" s="824"/>
      <c r="H809" s="99"/>
    </row>
    <row r="810" spans="1:8" s="561" customFormat="1">
      <c r="A810" s="77"/>
      <c r="B810" s="825"/>
      <c r="C810" s="823"/>
      <c r="D810" s="824"/>
      <c r="E810" s="825" t="s">
        <v>93</v>
      </c>
      <c r="F810" s="823">
        <v>24882542</v>
      </c>
      <c r="G810" s="824"/>
      <c r="H810" s="99"/>
    </row>
    <row r="811" spans="1:8" s="561" customFormat="1" ht="26.4">
      <c r="A811" s="77"/>
      <c r="B811" s="300"/>
      <c r="C811" s="821"/>
      <c r="D811" s="822"/>
      <c r="E811" s="300" t="s">
        <v>115</v>
      </c>
      <c r="F811" s="823">
        <v>343561</v>
      </c>
      <c r="G811" s="824"/>
      <c r="H811" s="99"/>
    </row>
    <row r="812" spans="1:8" s="561" customFormat="1">
      <c r="A812" s="77"/>
      <c r="B812" s="301"/>
      <c r="C812" s="823"/>
      <c r="D812" s="824"/>
      <c r="E812" s="301" t="s">
        <v>18</v>
      </c>
      <c r="F812" s="823">
        <v>343561</v>
      </c>
      <c r="G812" s="824"/>
      <c r="H812" s="99"/>
    </row>
    <row r="813" spans="1:8" s="561" customFormat="1">
      <c r="A813" s="77"/>
      <c r="B813" s="297"/>
      <c r="C813" s="821"/>
      <c r="D813" s="822"/>
      <c r="E813" s="297" t="s">
        <v>3</v>
      </c>
      <c r="F813" s="823">
        <v>1892611</v>
      </c>
      <c r="G813" s="824"/>
      <c r="H813" s="99"/>
    </row>
    <row r="814" spans="1:8" s="561" customFormat="1">
      <c r="A814" s="77"/>
      <c r="B814" s="298"/>
      <c r="C814" s="823"/>
      <c r="D814" s="824"/>
      <c r="E814" s="298" t="s">
        <v>20</v>
      </c>
      <c r="F814" s="823">
        <v>1892611</v>
      </c>
      <c r="G814" s="824"/>
      <c r="H814" s="99"/>
    </row>
    <row r="815" spans="1:8" s="561" customFormat="1">
      <c r="A815" s="77"/>
      <c r="B815" s="303"/>
      <c r="C815" s="831"/>
      <c r="D815" s="832"/>
      <c r="E815" s="303" t="s">
        <v>21</v>
      </c>
      <c r="F815" s="823">
        <v>385197</v>
      </c>
      <c r="G815" s="1280"/>
      <c r="H815" s="99"/>
    </row>
    <row r="816" spans="1:8" s="561" customFormat="1">
      <c r="A816" s="77"/>
      <c r="B816" s="303"/>
      <c r="C816" s="821"/>
      <c r="D816" s="822"/>
      <c r="E816" s="303" t="s">
        <v>23</v>
      </c>
      <c r="F816" s="823">
        <v>-385197</v>
      </c>
      <c r="G816" s="824"/>
      <c r="H816" s="99"/>
    </row>
    <row r="817" spans="1:8" s="561" customFormat="1">
      <c r="A817" s="77"/>
      <c r="B817" s="304"/>
      <c r="C817" s="823"/>
      <c r="D817" s="824"/>
      <c r="E817" s="304" t="s">
        <v>24</v>
      </c>
      <c r="F817" s="823">
        <v>-385197</v>
      </c>
      <c r="G817" s="824"/>
      <c r="H817" s="99"/>
    </row>
    <row r="818" spans="1:8" s="561" customFormat="1" ht="39.6">
      <c r="A818" s="77"/>
      <c r="B818" s="297"/>
      <c r="C818" s="823"/>
      <c r="D818" s="824"/>
      <c r="E818" s="297" t="s">
        <v>59</v>
      </c>
      <c r="F818" s="823">
        <v>-385197</v>
      </c>
      <c r="G818" s="824"/>
      <c r="H818" s="99"/>
    </row>
    <row r="819" spans="1:8" s="561" customFormat="1">
      <c r="A819" s="77"/>
      <c r="B819" s="541" t="s">
        <v>189</v>
      </c>
      <c r="C819" s="617"/>
      <c r="D819" s="618"/>
      <c r="E819" s="541" t="s">
        <v>189</v>
      </c>
      <c r="F819" s="617"/>
      <c r="G819" s="618"/>
      <c r="H819" s="99"/>
    </row>
    <row r="820" spans="1:8" s="561" customFormat="1" ht="26.4">
      <c r="A820" s="77"/>
      <c r="B820" s="859" t="s">
        <v>246</v>
      </c>
      <c r="C820" s="1282">
        <v>101985</v>
      </c>
      <c r="D820" s="830">
        <v>-77369</v>
      </c>
      <c r="E820" s="296" t="s">
        <v>4</v>
      </c>
      <c r="F820" s="819">
        <v>177559669</v>
      </c>
      <c r="G820" s="820">
        <v>-75339</v>
      </c>
      <c r="H820" s="99"/>
    </row>
    <row r="821" spans="1:8" s="561" customFormat="1" ht="26.4">
      <c r="A821" s="77"/>
      <c r="B821" s="297"/>
      <c r="C821" s="823"/>
      <c r="D821" s="824"/>
      <c r="E821" s="297" t="s">
        <v>5</v>
      </c>
      <c r="F821" s="823">
        <v>16664418</v>
      </c>
      <c r="G821" s="824"/>
      <c r="H821" s="99"/>
    </row>
    <row r="822" spans="1:8" s="561" customFormat="1">
      <c r="A822" s="77"/>
      <c r="B822" s="88" t="s">
        <v>62</v>
      </c>
      <c r="C822" s="642"/>
      <c r="D822" s="103"/>
      <c r="E822" s="297" t="s">
        <v>10</v>
      </c>
      <c r="F822" s="823">
        <v>160895251</v>
      </c>
      <c r="G822" s="824">
        <v>-75339</v>
      </c>
      <c r="H822" s="99"/>
    </row>
    <row r="823" spans="1:8" s="561" customFormat="1" ht="26.4">
      <c r="A823" s="77"/>
      <c r="B823" s="560" t="s">
        <v>48</v>
      </c>
      <c r="C823" s="2071">
        <v>-239013812</v>
      </c>
      <c r="D823" s="601">
        <f>D820-G824</f>
        <v>-2030</v>
      </c>
      <c r="E823" s="299" t="s">
        <v>11</v>
      </c>
      <c r="F823" s="823">
        <v>160895251</v>
      </c>
      <c r="G823" s="824">
        <v>-75339</v>
      </c>
      <c r="H823" s="99"/>
    </row>
    <row r="824" spans="1:8" s="561" customFormat="1">
      <c r="A824" s="77"/>
      <c r="B824" s="296"/>
      <c r="C824" s="821"/>
      <c r="D824" s="822"/>
      <c r="E824" s="296" t="s">
        <v>1</v>
      </c>
      <c r="F824" s="821">
        <v>177174472</v>
      </c>
      <c r="G824" s="822">
        <v>-75339</v>
      </c>
      <c r="H824" s="99"/>
    </row>
    <row r="825" spans="1:8" s="561" customFormat="1">
      <c r="A825" s="77"/>
      <c r="B825" s="297"/>
      <c r="C825" s="821"/>
      <c r="D825" s="822"/>
      <c r="E825" s="297" t="s">
        <v>2</v>
      </c>
      <c r="F825" s="823">
        <v>160734434</v>
      </c>
      <c r="G825" s="824">
        <v>-75339</v>
      </c>
      <c r="H825" s="99"/>
    </row>
    <row r="826" spans="1:8" s="561" customFormat="1">
      <c r="A826" s="77"/>
      <c r="B826" s="298"/>
      <c r="C826" s="821"/>
      <c r="D826" s="822"/>
      <c r="E826" s="298" t="s">
        <v>12</v>
      </c>
      <c r="F826" s="823">
        <v>135281968</v>
      </c>
      <c r="G826" s="824">
        <v>-75339</v>
      </c>
      <c r="H826" s="99"/>
    </row>
    <row r="827" spans="1:8" s="561" customFormat="1">
      <c r="A827" s="77"/>
      <c r="B827" s="299"/>
      <c r="C827" s="823"/>
      <c r="D827" s="824"/>
      <c r="E827" s="299" t="s">
        <v>13</v>
      </c>
      <c r="F827" s="823">
        <v>89720544</v>
      </c>
      <c r="G827" s="824">
        <v>-64411</v>
      </c>
      <c r="H827" s="99"/>
    </row>
    <row r="828" spans="1:8" s="561" customFormat="1">
      <c r="A828" s="77"/>
      <c r="B828" s="825"/>
      <c r="C828" s="823"/>
      <c r="D828" s="824"/>
      <c r="E828" s="825" t="s">
        <v>35</v>
      </c>
      <c r="F828" s="823">
        <v>70053289</v>
      </c>
      <c r="G828" s="824">
        <v>-51906</v>
      </c>
      <c r="H828" s="99"/>
    </row>
    <row r="829" spans="1:8" s="561" customFormat="1">
      <c r="A829" s="77"/>
      <c r="B829" s="299"/>
      <c r="C829" s="823"/>
      <c r="D829" s="824"/>
      <c r="E829" s="299" t="s">
        <v>15</v>
      </c>
      <c r="F829" s="823">
        <v>45561424</v>
      </c>
      <c r="G829" s="824">
        <v>-10928</v>
      </c>
      <c r="H829" s="99"/>
    </row>
    <row r="830" spans="1:8" s="561" customFormat="1">
      <c r="A830" s="77"/>
      <c r="B830" s="299"/>
      <c r="C830" s="821"/>
      <c r="D830" s="822"/>
      <c r="E830" s="299" t="s">
        <v>16</v>
      </c>
      <c r="F830" s="823">
        <v>25108905</v>
      </c>
      <c r="G830" s="824"/>
      <c r="H830" s="99"/>
    </row>
    <row r="831" spans="1:8" s="561" customFormat="1">
      <c r="A831" s="77"/>
      <c r="B831" s="825"/>
      <c r="C831" s="823"/>
      <c r="D831" s="824"/>
      <c r="E831" s="825" t="s">
        <v>17</v>
      </c>
      <c r="F831" s="823">
        <v>226363</v>
      </c>
      <c r="G831" s="824"/>
      <c r="H831" s="99"/>
    </row>
    <row r="832" spans="1:8" s="561" customFormat="1">
      <c r="A832" s="77"/>
      <c r="B832" s="825"/>
      <c r="C832" s="823"/>
      <c r="D832" s="824"/>
      <c r="E832" s="825" t="s">
        <v>93</v>
      </c>
      <c r="F832" s="823">
        <v>24882542</v>
      </c>
      <c r="G832" s="824"/>
      <c r="H832" s="99"/>
    </row>
    <row r="833" spans="1:9" s="561" customFormat="1" ht="26.4">
      <c r="A833" s="77"/>
      <c r="B833" s="300"/>
      <c r="C833" s="821"/>
      <c r="D833" s="822"/>
      <c r="E833" s="300" t="s">
        <v>115</v>
      </c>
      <c r="F833" s="823">
        <v>343561</v>
      </c>
      <c r="G833" s="824"/>
      <c r="H833" s="99"/>
    </row>
    <row r="834" spans="1:9" s="561" customFormat="1">
      <c r="A834" s="77"/>
      <c r="B834" s="301"/>
      <c r="C834" s="823"/>
      <c r="D834" s="824"/>
      <c r="E834" s="301" t="s">
        <v>18</v>
      </c>
      <c r="F834" s="823">
        <v>343561</v>
      </c>
      <c r="G834" s="824"/>
      <c r="H834" s="99"/>
    </row>
    <row r="835" spans="1:9" s="561" customFormat="1">
      <c r="A835" s="77"/>
      <c r="B835" s="297"/>
      <c r="C835" s="821"/>
      <c r="D835" s="822"/>
      <c r="E835" s="297" t="s">
        <v>3</v>
      </c>
      <c r="F835" s="823">
        <v>16440038</v>
      </c>
      <c r="G835" s="824"/>
      <c r="H835" s="99"/>
    </row>
    <row r="836" spans="1:9" s="561" customFormat="1">
      <c r="A836" s="77"/>
      <c r="B836" s="298"/>
      <c r="C836" s="823"/>
      <c r="D836" s="824"/>
      <c r="E836" s="298" t="s">
        <v>20</v>
      </c>
      <c r="F836" s="823">
        <v>16440038</v>
      </c>
      <c r="G836" s="824"/>
      <c r="H836" s="99"/>
    </row>
    <row r="837" spans="1:9" s="561" customFormat="1">
      <c r="A837" s="77"/>
      <c r="B837" s="303"/>
      <c r="C837" s="831"/>
      <c r="D837" s="832"/>
      <c r="E837" s="303" t="s">
        <v>21</v>
      </c>
      <c r="F837" s="823">
        <v>385197</v>
      </c>
      <c r="G837" s="1280"/>
      <c r="H837" s="99"/>
    </row>
    <row r="838" spans="1:9" s="561" customFormat="1">
      <c r="A838" s="77"/>
      <c r="B838" s="303"/>
      <c r="C838" s="821"/>
      <c r="D838" s="822"/>
      <c r="E838" s="303" t="s">
        <v>23</v>
      </c>
      <c r="F838" s="823">
        <v>-385197</v>
      </c>
      <c r="G838" s="824"/>
      <c r="H838" s="99"/>
    </row>
    <row r="839" spans="1:9" s="561" customFormat="1">
      <c r="A839" s="77"/>
      <c r="B839" s="304"/>
      <c r="C839" s="823"/>
      <c r="D839" s="824"/>
      <c r="E839" s="304" t="s">
        <v>24</v>
      </c>
      <c r="F839" s="823">
        <v>-385197</v>
      </c>
      <c r="G839" s="824"/>
      <c r="H839" s="99"/>
    </row>
    <row r="840" spans="1:9" s="561" customFormat="1" ht="40.200000000000003" thickBot="1">
      <c r="A840" s="77"/>
      <c r="B840" s="297"/>
      <c r="C840" s="823"/>
      <c r="D840" s="824"/>
      <c r="E840" s="862" t="s">
        <v>59</v>
      </c>
      <c r="F840" s="861">
        <v>-385197</v>
      </c>
      <c r="G840" s="1315"/>
      <c r="H840" s="99"/>
    </row>
    <row r="841" spans="1:9" s="561" customFormat="1" ht="57" customHeight="1" thickBot="1">
      <c r="A841" s="77"/>
      <c r="B841" s="3846" t="s">
        <v>390</v>
      </c>
      <c r="C841" s="3847"/>
      <c r="D841" s="3847"/>
      <c r="E841" s="3847"/>
      <c r="F841" s="3847"/>
      <c r="G841" s="3848"/>
      <c r="H841" s="99"/>
    </row>
    <row r="842" spans="1:9" s="561" customFormat="1">
      <c r="A842" s="77"/>
      <c r="H842" s="99"/>
    </row>
    <row r="843" spans="1:9" s="561" customFormat="1">
      <c r="A843" s="77"/>
      <c r="B843" s="540" t="s">
        <v>231</v>
      </c>
      <c r="H843" s="99"/>
    </row>
    <row r="844" spans="1:9" s="561" customFormat="1" ht="13.8" thickBot="1">
      <c r="A844" s="77"/>
      <c r="H844" s="99"/>
    </row>
    <row r="845" spans="1:9" s="561" customFormat="1" ht="13.8">
      <c r="A845" s="547">
        <f>A753+1</f>
        <v>148</v>
      </c>
      <c r="B845" s="858" t="s">
        <v>40</v>
      </c>
      <c r="C845" s="90"/>
      <c r="D845" s="96"/>
      <c r="E845" s="858" t="s">
        <v>58</v>
      </c>
      <c r="F845" s="90"/>
      <c r="G845" s="96"/>
      <c r="H845" s="99" t="s">
        <v>33</v>
      </c>
    </row>
    <row r="846" spans="1:9" s="561" customFormat="1">
      <c r="A846" s="77"/>
      <c r="B846" s="628" t="s">
        <v>22</v>
      </c>
      <c r="C846" s="617"/>
      <c r="D846" s="618"/>
      <c r="E846" s="628" t="s">
        <v>22</v>
      </c>
      <c r="F846" s="617"/>
      <c r="G846" s="618"/>
      <c r="H846" s="99"/>
    </row>
    <row r="847" spans="1:9" s="561" customFormat="1">
      <c r="A847" s="77"/>
      <c r="B847" s="1316" t="s">
        <v>247</v>
      </c>
      <c r="C847" s="1317"/>
      <c r="D847" s="1318"/>
      <c r="E847" s="1316" t="s">
        <v>247</v>
      </c>
      <c r="F847" s="1317"/>
      <c r="G847" s="1318"/>
      <c r="H847" s="99"/>
    </row>
    <row r="848" spans="1:9" s="561" customFormat="1">
      <c r="A848" s="77"/>
      <c r="B848" s="296" t="s">
        <v>4</v>
      </c>
      <c r="C848" s="819">
        <v>2981135</v>
      </c>
      <c r="D848" s="820">
        <v>-6104</v>
      </c>
      <c r="E848" s="296" t="s">
        <v>4</v>
      </c>
      <c r="F848" s="819">
        <v>5650103</v>
      </c>
      <c r="G848" s="820">
        <v>6104</v>
      </c>
      <c r="H848" s="1994"/>
      <c r="I848" s="789"/>
    </row>
    <row r="849" spans="1:9" s="561" customFormat="1" ht="26.4">
      <c r="A849" s="77"/>
      <c r="B849" s="297" t="s">
        <v>5</v>
      </c>
      <c r="C849" s="823">
        <v>7591</v>
      </c>
      <c r="D849" s="824"/>
      <c r="E849" s="297" t="s">
        <v>5</v>
      </c>
      <c r="F849" s="823">
        <v>3557</v>
      </c>
      <c r="G849" s="824"/>
      <c r="H849" s="1994"/>
      <c r="I849" s="789"/>
    </row>
    <row r="850" spans="1:9" s="561" customFormat="1">
      <c r="A850" s="77"/>
      <c r="B850" s="297" t="s">
        <v>10</v>
      </c>
      <c r="C850" s="823">
        <v>2973544</v>
      </c>
      <c r="D850" s="824">
        <v>-6104</v>
      </c>
      <c r="E850" s="297" t="s">
        <v>10</v>
      </c>
      <c r="F850" s="823">
        <v>5646546</v>
      </c>
      <c r="G850" s="824">
        <v>6104</v>
      </c>
      <c r="H850" s="1994"/>
      <c r="I850" s="789"/>
    </row>
    <row r="851" spans="1:9" s="561" customFormat="1" ht="26.4">
      <c r="A851" s="77"/>
      <c r="B851" s="299" t="s">
        <v>11</v>
      </c>
      <c r="C851" s="823">
        <v>2973544</v>
      </c>
      <c r="D851" s="824">
        <v>-6104</v>
      </c>
      <c r="E851" s="299" t="s">
        <v>11</v>
      </c>
      <c r="F851" s="823">
        <v>5646546</v>
      </c>
      <c r="G851" s="824">
        <v>6104</v>
      </c>
      <c r="H851" s="1994"/>
      <c r="I851" s="789"/>
    </row>
    <row r="852" spans="1:9" s="561" customFormat="1">
      <c r="A852" s="77"/>
      <c r="B852" s="296" t="s">
        <v>1</v>
      </c>
      <c r="C852" s="821">
        <v>2981135</v>
      </c>
      <c r="D852" s="822">
        <v>-6104</v>
      </c>
      <c r="E852" s="296" t="s">
        <v>1</v>
      </c>
      <c r="F852" s="821">
        <v>5650103</v>
      </c>
      <c r="G852" s="822">
        <v>6104</v>
      </c>
      <c r="H852" s="1994"/>
      <c r="I852" s="789"/>
    </row>
    <row r="853" spans="1:9" s="561" customFormat="1">
      <c r="A853" s="77"/>
      <c r="B853" s="297" t="s">
        <v>2</v>
      </c>
      <c r="C853" s="823">
        <v>2954822</v>
      </c>
      <c r="D853" s="824">
        <v>-6104</v>
      </c>
      <c r="E853" s="297" t="s">
        <v>2</v>
      </c>
      <c r="F853" s="823">
        <v>5638009</v>
      </c>
      <c r="G853" s="824">
        <v>6104</v>
      </c>
      <c r="H853" s="1994"/>
      <c r="I853" s="789"/>
    </row>
    <row r="854" spans="1:9" s="561" customFormat="1">
      <c r="A854" s="77"/>
      <c r="B854" s="298" t="s">
        <v>12</v>
      </c>
      <c r="C854" s="823">
        <v>2954822</v>
      </c>
      <c r="D854" s="824">
        <v>-6104</v>
      </c>
      <c r="E854" s="298" t="s">
        <v>12</v>
      </c>
      <c r="F854" s="823">
        <v>5538964</v>
      </c>
      <c r="G854" s="824">
        <v>6104</v>
      </c>
      <c r="H854" s="1994"/>
      <c r="I854" s="789"/>
    </row>
    <row r="855" spans="1:9" s="561" customFormat="1">
      <c r="A855" s="77"/>
      <c r="B855" s="299" t="s">
        <v>13</v>
      </c>
      <c r="C855" s="823">
        <v>2263806</v>
      </c>
      <c r="D855" s="824">
        <v>-4835</v>
      </c>
      <c r="E855" s="299" t="s">
        <v>13</v>
      </c>
      <c r="F855" s="823">
        <v>4128249</v>
      </c>
      <c r="G855" s="824">
        <v>4835</v>
      </c>
      <c r="H855" s="1994"/>
      <c r="I855" s="789"/>
    </row>
    <row r="856" spans="1:9" s="561" customFormat="1">
      <c r="A856" s="77"/>
      <c r="B856" s="825" t="s">
        <v>35</v>
      </c>
      <c r="C856" s="823">
        <v>1746061</v>
      </c>
      <c r="D856" s="824">
        <v>-3912</v>
      </c>
      <c r="E856" s="825" t="s">
        <v>35</v>
      </c>
      <c r="F856" s="823">
        <v>3249124</v>
      </c>
      <c r="G856" s="824">
        <v>3912</v>
      </c>
      <c r="H856" s="1994"/>
      <c r="I856" s="789"/>
    </row>
    <row r="857" spans="1:9" s="561" customFormat="1">
      <c r="A857" s="77"/>
      <c r="B857" s="299" t="s">
        <v>15</v>
      </c>
      <c r="C857" s="823">
        <v>691016</v>
      </c>
      <c r="D857" s="824">
        <v>-1269</v>
      </c>
      <c r="E857" s="299" t="s">
        <v>15</v>
      </c>
      <c r="F857" s="823">
        <v>1410715</v>
      </c>
      <c r="G857" s="824">
        <v>1269</v>
      </c>
      <c r="H857" s="1994"/>
      <c r="I857" s="789"/>
    </row>
    <row r="858" spans="1:9" s="561" customFormat="1" ht="26.4">
      <c r="A858" s="77"/>
      <c r="B858" s="297" t="s">
        <v>3</v>
      </c>
      <c r="C858" s="823">
        <v>26313</v>
      </c>
      <c r="D858" s="824"/>
      <c r="E858" s="300" t="s">
        <v>115</v>
      </c>
      <c r="F858" s="823">
        <v>99045</v>
      </c>
      <c r="G858" s="824"/>
      <c r="H858" s="1994"/>
      <c r="I858" s="789"/>
    </row>
    <row r="859" spans="1:9" s="561" customFormat="1">
      <c r="A859" s="77"/>
      <c r="B859" s="298" t="s">
        <v>20</v>
      </c>
      <c r="C859" s="823">
        <v>26313</v>
      </c>
      <c r="D859" s="824"/>
      <c r="E859" s="301" t="s">
        <v>18</v>
      </c>
      <c r="F859" s="823">
        <v>99045</v>
      </c>
      <c r="G859" s="824"/>
      <c r="H859" s="1994"/>
      <c r="I859" s="789"/>
    </row>
    <row r="860" spans="1:9" s="561" customFormat="1">
      <c r="A860" s="77"/>
      <c r="B860" s="298"/>
      <c r="C860" s="823"/>
      <c r="D860" s="824"/>
      <c r="E860" s="297" t="s">
        <v>3</v>
      </c>
      <c r="F860" s="823">
        <v>12094</v>
      </c>
      <c r="G860" s="824"/>
      <c r="H860" s="1994"/>
      <c r="I860" s="789"/>
    </row>
    <row r="861" spans="1:9" s="561" customFormat="1" ht="13.8" thickBot="1">
      <c r="A861" s="77"/>
      <c r="B861" s="860"/>
      <c r="C861" s="861"/>
      <c r="D861" s="1315"/>
      <c r="E861" s="860" t="s">
        <v>20</v>
      </c>
      <c r="F861" s="861">
        <v>12094</v>
      </c>
      <c r="G861" s="1315"/>
      <c r="H861" s="1994"/>
      <c r="I861" s="789"/>
    </row>
    <row r="862" spans="1:9" s="561" customFormat="1" ht="18" customHeight="1" thickBot="1">
      <c r="A862" s="77"/>
      <c r="B862" s="3846" t="s">
        <v>391</v>
      </c>
      <c r="C862" s="3847"/>
      <c r="D862" s="3847"/>
      <c r="E862" s="3847"/>
      <c r="F862" s="3847"/>
      <c r="G862" s="3848"/>
      <c r="H862" s="99"/>
    </row>
    <row r="863" spans="1:9" s="561" customFormat="1">
      <c r="A863" s="77"/>
      <c r="H863" s="99"/>
    </row>
    <row r="864" spans="1:9" s="561" customFormat="1" ht="15.6">
      <c r="A864" s="77"/>
      <c r="B864" s="540" t="s">
        <v>188</v>
      </c>
      <c r="G864" s="833"/>
      <c r="H864" s="99"/>
    </row>
    <row r="865" spans="1:8" s="561" customFormat="1" ht="13.8" thickBot="1">
      <c r="A865" s="77"/>
      <c r="H865" s="99"/>
    </row>
    <row r="866" spans="1:8" s="561" customFormat="1" ht="13.8">
      <c r="A866" s="99">
        <f>A845</f>
        <v>148</v>
      </c>
      <c r="B866" s="858" t="s">
        <v>40</v>
      </c>
      <c r="C866" s="90"/>
      <c r="D866" s="96"/>
      <c r="E866" s="858" t="s">
        <v>58</v>
      </c>
      <c r="F866" s="90"/>
      <c r="G866" s="96"/>
      <c r="H866" s="99" t="s">
        <v>33</v>
      </c>
    </row>
    <row r="867" spans="1:8" s="561" customFormat="1">
      <c r="A867" s="77"/>
      <c r="B867" s="628" t="s">
        <v>82</v>
      </c>
      <c r="C867" s="617"/>
      <c r="D867" s="618"/>
      <c r="E867" s="628" t="s">
        <v>82</v>
      </c>
      <c r="F867" s="617"/>
      <c r="G867" s="618"/>
      <c r="H867" s="99"/>
    </row>
    <row r="868" spans="1:8" s="561" customFormat="1">
      <c r="A868" s="77"/>
      <c r="B868" s="629" t="s">
        <v>234</v>
      </c>
      <c r="C868" s="1308"/>
      <c r="D868" s="1309"/>
      <c r="E868" s="629" t="s">
        <v>234</v>
      </c>
      <c r="F868" s="826"/>
      <c r="G868" s="827"/>
      <c r="H868" s="99"/>
    </row>
    <row r="869" spans="1:8" s="561" customFormat="1">
      <c r="A869" s="77"/>
      <c r="B869" s="541" t="s">
        <v>87</v>
      </c>
      <c r="C869" s="826"/>
      <c r="D869" s="827"/>
      <c r="E869" s="541" t="s">
        <v>87</v>
      </c>
      <c r="F869" s="826"/>
      <c r="G869" s="827"/>
      <c r="H869" s="99"/>
    </row>
    <row r="870" spans="1:8" s="561" customFormat="1">
      <c r="A870" s="77"/>
      <c r="B870" s="296" t="s">
        <v>4</v>
      </c>
      <c r="C870" s="819">
        <v>115260105</v>
      </c>
      <c r="D870" s="820">
        <v>-6104</v>
      </c>
      <c r="E870" s="296" t="s">
        <v>4</v>
      </c>
      <c r="F870" s="819">
        <v>158734122</v>
      </c>
      <c r="G870" s="820">
        <v>6104</v>
      </c>
      <c r="H870" s="99"/>
    </row>
    <row r="871" spans="1:8" s="561" customFormat="1" ht="26.4">
      <c r="A871" s="77"/>
      <c r="B871" s="297" t="s">
        <v>5</v>
      </c>
      <c r="C871" s="823">
        <v>4535407</v>
      </c>
      <c r="D871" s="824"/>
      <c r="E871" s="297" t="s">
        <v>5</v>
      </c>
      <c r="F871" s="823">
        <v>16754974</v>
      </c>
      <c r="G871" s="824"/>
      <c r="H871" s="99"/>
    </row>
    <row r="872" spans="1:8" s="561" customFormat="1">
      <c r="A872" s="77"/>
      <c r="B872" s="297" t="s">
        <v>10</v>
      </c>
      <c r="C872" s="823">
        <v>110724698</v>
      </c>
      <c r="D872" s="824">
        <v>-6104</v>
      </c>
      <c r="E872" s="297" t="s">
        <v>10</v>
      </c>
      <c r="F872" s="823">
        <v>141979148</v>
      </c>
      <c r="G872" s="824">
        <v>6104</v>
      </c>
      <c r="H872" s="99"/>
    </row>
    <row r="873" spans="1:8" s="561" customFormat="1" ht="26.4">
      <c r="A873" s="77"/>
      <c r="B873" s="299" t="s">
        <v>11</v>
      </c>
      <c r="C873" s="823">
        <v>110724698</v>
      </c>
      <c r="D873" s="824">
        <v>-6104</v>
      </c>
      <c r="E873" s="299" t="s">
        <v>11</v>
      </c>
      <c r="F873" s="823">
        <v>141979148</v>
      </c>
      <c r="G873" s="824">
        <v>6104</v>
      </c>
      <c r="H873" s="99"/>
    </row>
    <row r="874" spans="1:8" s="561" customFormat="1">
      <c r="A874" s="77"/>
      <c r="B874" s="296" t="s">
        <v>1</v>
      </c>
      <c r="C874" s="821">
        <v>115260105</v>
      </c>
      <c r="D874" s="822">
        <v>-6104</v>
      </c>
      <c r="E874" s="296" t="s">
        <v>1</v>
      </c>
      <c r="F874" s="821">
        <v>158664147</v>
      </c>
      <c r="G874" s="822">
        <v>6104</v>
      </c>
      <c r="H874" s="99"/>
    </row>
    <row r="875" spans="1:8" s="561" customFormat="1">
      <c r="A875" s="77"/>
      <c r="B875" s="297" t="s">
        <v>2</v>
      </c>
      <c r="C875" s="823">
        <v>113554733</v>
      </c>
      <c r="D875" s="824">
        <v>-6104</v>
      </c>
      <c r="E875" s="297" t="s">
        <v>2</v>
      </c>
      <c r="F875" s="823">
        <v>156346840</v>
      </c>
      <c r="G875" s="824">
        <v>6104</v>
      </c>
      <c r="H875" s="99"/>
    </row>
    <row r="876" spans="1:8" s="561" customFormat="1">
      <c r="A876" s="77"/>
      <c r="B876" s="298" t="s">
        <v>12</v>
      </c>
      <c r="C876" s="823">
        <v>55029458</v>
      </c>
      <c r="D876" s="824">
        <v>-6104</v>
      </c>
      <c r="E876" s="298" t="s">
        <v>12</v>
      </c>
      <c r="F876" s="823">
        <v>134077334</v>
      </c>
      <c r="G876" s="824">
        <v>6104</v>
      </c>
      <c r="H876" s="99"/>
    </row>
    <row r="877" spans="1:8" s="561" customFormat="1">
      <c r="A877" s="77"/>
      <c r="B877" s="299" t="s">
        <v>13</v>
      </c>
      <c r="C877" s="823">
        <v>35909336</v>
      </c>
      <c r="D877" s="824">
        <v>-4835</v>
      </c>
      <c r="E877" s="299" t="s">
        <v>13</v>
      </c>
      <c r="F877" s="823">
        <v>88397285</v>
      </c>
      <c r="G877" s="824">
        <v>4835</v>
      </c>
      <c r="H877" s="99"/>
    </row>
    <row r="878" spans="1:8" s="561" customFormat="1">
      <c r="A878" s="77"/>
      <c r="B878" s="825" t="s">
        <v>35</v>
      </c>
      <c r="C878" s="823">
        <v>28868876</v>
      </c>
      <c r="D878" s="824">
        <v>-3912</v>
      </c>
      <c r="E878" s="825" t="s">
        <v>35</v>
      </c>
      <c r="F878" s="823">
        <v>68753200</v>
      </c>
      <c r="G878" s="824">
        <v>3912</v>
      </c>
      <c r="H878" s="99"/>
    </row>
    <row r="879" spans="1:8" s="561" customFormat="1">
      <c r="A879" s="77"/>
      <c r="B879" s="299" t="s">
        <v>15</v>
      </c>
      <c r="C879" s="823">
        <v>19120122</v>
      </c>
      <c r="D879" s="824">
        <v>-1269</v>
      </c>
      <c r="E879" s="299" t="s">
        <v>15</v>
      </c>
      <c r="F879" s="823">
        <v>45680049</v>
      </c>
      <c r="G879" s="824">
        <v>1269</v>
      </c>
      <c r="H879" s="99"/>
    </row>
    <row r="880" spans="1:8" s="561" customFormat="1">
      <c r="A880" s="77"/>
      <c r="B880" s="299" t="s">
        <v>16</v>
      </c>
      <c r="C880" s="823">
        <v>36874157</v>
      </c>
      <c r="D880" s="824"/>
      <c r="E880" s="299" t="s">
        <v>16</v>
      </c>
      <c r="F880" s="823">
        <v>21854801</v>
      </c>
      <c r="G880" s="824"/>
      <c r="H880" s="99"/>
    </row>
    <row r="881" spans="1:8" s="561" customFormat="1">
      <c r="A881" s="77"/>
      <c r="B881" s="825" t="s">
        <v>17</v>
      </c>
      <c r="C881" s="823">
        <v>36349830</v>
      </c>
      <c r="D881" s="824"/>
      <c r="E881" s="825" t="s">
        <v>17</v>
      </c>
      <c r="F881" s="823">
        <v>394262</v>
      </c>
      <c r="G881" s="824"/>
      <c r="H881" s="99"/>
    </row>
    <row r="882" spans="1:8" s="561" customFormat="1">
      <c r="A882" s="77"/>
      <c r="B882" s="825" t="s">
        <v>93</v>
      </c>
      <c r="C882" s="823">
        <v>524327</v>
      </c>
      <c r="D882" s="824"/>
      <c r="E882" s="825" t="s">
        <v>93</v>
      </c>
      <c r="F882" s="823">
        <v>21460539</v>
      </c>
      <c r="G882" s="824"/>
      <c r="H882" s="99"/>
    </row>
    <row r="883" spans="1:8" s="561" customFormat="1" ht="26.4">
      <c r="A883" s="77"/>
      <c r="B883" s="300" t="s">
        <v>115</v>
      </c>
      <c r="C883" s="823">
        <v>179811</v>
      </c>
      <c r="D883" s="824"/>
      <c r="E883" s="300" t="s">
        <v>115</v>
      </c>
      <c r="F883" s="823">
        <v>414705</v>
      </c>
      <c r="G883" s="824"/>
      <c r="H883" s="99"/>
    </row>
    <row r="884" spans="1:8" s="561" customFormat="1">
      <c r="A884" s="77"/>
      <c r="B884" s="301" t="s">
        <v>18</v>
      </c>
      <c r="C884" s="823">
        <v>179811</v>
      </c>
      <c r="D884" s="824"/>
      <c r="E884" s="301" t="s">
        <v>18</v>
      </c>
      <c r="F884" s="823">
        <v>414705</v>
      </c>
      <c r="G884" s="824"/>
      <c r="H884" s="99"/>
    </row>
    <row r="885" spans="1:8" s="561" customFormat="1">
      <c r="A885" s="77"/>
      <c r="B885" s="299" t="s">
        <v>19</v>
      </c>
      <c r="C885" s="823">
        <v>21471307</v>
      </c>
      <c r="D885" s="824"/>
      <c r="E885" s="297" t="s">
        <v>3</v>
      </c>
      <c r="F885" s="823">
        <v>2317307</v>
      </c>
      <c r="G885" s="824"/>
      <c r="H885" s="99"/>
    </row>
    <row r="886" spans="1:8" s="561" customFormat="1" ht="26.4">
      <c r="A886" s="77"/>
      <c r="B886" s="825" t="s">
        <v>51</v>
      </c>
      <c r="C886" s="823">
        <v>20759410</v>
      </c>
      <c r="D886" s="824"/>
      <c r="E886" s="298" t="s">
        <v>20</v>
      </c>
      <c r="F886" s="823">
        <v>2317307</v>
      </c>
      <c r="G886" s="824"/>
      <c r="H886" s="99"/>
    </row>
    <row r="887" spans="1:8" s="561" customFormat="1" ht="26.4">
      <c r="A887" s="77"/>
      <c r="B887" s="857" t="s">
        <v>52</v>
      </c>
      <c r="C887" s="823">
        <v>12734169</v>
      </c>
      <c r="D887" s="824"/>
      <c r="E887" s="303" t="s">
        <v>21</v>
      </c>
      <c r="F887" s="823">
        <v>69975</v>
      </c>
      <c r="G887" s="1280"/>
      <c r="H887" s="99"/>
    </row>
    <row r="888" spans="1:8" s="561" customFormat="1" ht="52.8">
      <c r="A888" s="77"/>
      <c r="B888" s="857" t="s">
        <v>53</v>
      </c>
      <c r="C888" s="823">
        <v>8025241</v>
      </c>
      <c r="D888" s="824"/>
      <c r="E888" s="303" t="s">
        <v>23</v>
      </c>
      <c r="F888" s="823">
        <v>-69975</v>
      </c>
      <c r="G888" s="824"/>
      <c r="H888" s="99"/>
    </row>
    <row r="889" spans="1:8" s="561" customFormat="1" ht="26.4">
      <c r="A889" s="77"/>
      <c r="B889" s="825" t="s">
        <v>50</v>
      </c>
      <c r="C889" s="823">
        <v>711897</v>
      </c>
      <c r="D889" s="824"/>
      <c r="E889" s="304" t="s">
        <v>24</v>
      </c>
      <c r="F889" s="823">
        <v>-69975</v>
      </c>
      <c r="G889" s="824"/>
      <c r="H889" s="99"/>
    </row>
    <row r="890" spans="1:8" s="561" customFormat="1" ht="39.6">
      <c r="A890" s="77"/>
      <c r="B890" s="857" t="s">
        <v>92</v>
      </c>
      <c r="C890" s="823">
        <v>262314</v>
      </c>
      <c r="D890" s="824"/>
      <c r="E890" s="297" t="s">
        <v>59</v>
      </c>
      <c r="F890" s="823">
        <v>-69975</v>
      </c>
      <c r="G890" s="824"/>
      <c r="H890" s="99"/>
    </row>
    <row r="891" spans="1:8" s="561" customFormat="1" ht="52.8">
      <c r="A891" s="77"/>
      <c r="B891" s="857" t="s">
        <v>109</v>
      </c>
      <c r="C891" s="823">
        <v>449583</v>
      </c>
      <c r="D891" s="824"/>
      <c r="E891" s="857"/>
      <c r="F891" s="823"/>
      <c r="G891" s="824"/>
      <c r="H891" s="99"/>
    </row>
    <row r="892" spans="1:8" s="561" customFormat="1">
      <c r="A892" s="77"/>
      <c r="B892" s="297" t="s">
        <v>3</v>
      </c>
      <c r="C892" s="823">
        <v>1705372</v>
      </c>
      <c r="D892" s="824"/>
      <c r="E892" s="857"/>
      <c r="F892" s="823"/>
      <c r="G892" s="824"/>
      <c r="H892" s="99"/>
    </row>
    <row r="893" spans="1:8" s="561" customFormat="1">
      <c r="A893" s="77"/>
      <c r="B893" s="298" t="s">
        <v>20</v>
      </c>
      <c r="C893" s="823">
        <v>1705372</v>
      </c>
      <c r="D893" s="824"/>
      <c r="E893" s="857"/>
      <c r="F893" s="823"/>
      <c r="G893" s="824"/>
      <c r="H893" s="99"/>
    </row>
    <row r="894" spans="1:8" s="561" customFormat="1">
      <c r="A894" s="77"/>
      <c r="B894" s="541" t="s">
        <v>88</v>
      </c>
      <c r="C894" s="826"/>
      <c r="D894" s="827"/>
      <c r="E894" s="541" t="s">
        <v>88</v>
      </c>
      <c r="F894" s="826"/>
      <c r="G894" s="827"/>
      <c r="H894" s="99"/>
    </row>
    <row r="895" spans="1:8" s="561" customFormat="1">
      <c r="A895" s="77"/>
      <c r="B895" s="296" t="s">
        <v>4</v>
      </c>
      <c r="C895" s="819">
        <v>115058086</v>
      </c>
      <c r="D895" s="820">
        <v>-6104</v>
      </c>
      <c r="E895" s="296" t="s">
        <v>4</v>
      </c>
      <c r="F895" s="819">
        <v>164602574</v>
      </c>
      <c r="G895" s="820">
        <v>6104</v>
      </c>
      <c r="H895" s="99"/>
    </row>
    <row r="896" spans="1:8" s="561" customFormat="1" ht="26.4">
      <c r="A896" s="77"/>
      <c r="B896" s="297" t="s">
        <v>5</v>
      </c>
      <c r="C896" s="823">
        <v>4535407</v>
      </c>
      <c r="D896" s="824"/>
      <c r="E896" s="297" t="s">
        <v>5</v>
      </c>
      <c r="F896" s="823">
        <v>16664418</v>
      </c>
      <c r="G896" s="824"/>
      <c r="H896" s="99"/>
    </row>
    <row r="897" spans="1:8" s="561" customFormat="1">
      <c r="A897" s="77"/>
      <c r="B897" s="297" t="s">
        <v>10</v>
      </c>
      <c r="C897" s="823">
        <v>110522679</v>
      </c>
      <c r="D897" s="824">
        <v>-6104</v>
      </c>
      <c r="E897" s="297" t="s">
        <v>10</v>
      </c>
      <c r="F897" s="823">
        <v>147938156</v>
      </c>
      <c r="G897" s="824">
        <v>6104</v>
      </c>
      <c r="H897" s="99"/>
    </row>
    <row r="898" spans="1:8" s="561" customFormat="1" ht="26.4">
      <c r="A898" s="77"/>
      <c r="B898" s="299" t="s">
        <v>11</v>
      </c>
      <c r="C898" s="823">
        <v>110522679</v>
      </c>
      <c r="D898" s="824">
        <v>-6104</v>
      </c>
      <c r="E898" s="299" t="s">
        <v>11</v>
      </c>
      <c r="F898" s="823">
        <v>147938156</v>
      </c>
      <c r="G898" s="824">
        <v>6104</v>
      </c>
      <c r="H898" s="99"/>
    </row>
    <row r="899" spans="1:8" s="561" customFormat="1">
      <c r="A899" s="77"/>
      <c r="B899" s="296" t="s">
        <v>1</v>
      </c>
      <c r="C899" s="821">
        <v>115058086</v>
      </c>
      <c r="D899" s="822">
        <v>-6104</v>
      </c>
      <c r="E899" s="296" t="s">
        <v>1</v>
      </c>
      <c r="F899" s="821">
        <v>164217377</v>
      </c>
      <c r="G899" s="822">
        <v>6104</v>
      </c>
      <c r="H899" s="99"/>
    </row>
    <row r="900" spans="1:8" s="561" customFormat="1">
      <c r="A900" s="77"/>
      <c r="B900" s="297" t="s">
        <v>2</v>
      </c>
      <c r="C900" s="823">
        <v>110569190</v>
      </c>
      <c r="D900" s="824">
        <v>-6104</v>
      </c>
      <c r="E900" s="297" t="s">
        <v>2</v>
      </c>
      <c r="F900" s="823">
        <v>162324766</v>
      </c>
      <c r="G900" s="824">
        <v>6104</v>
      </c>
      <c r="H900" s="99"/>
    </row>
    <row r="901" spans="1:8" s="561" customFormat="1">
      <c r="A901" s="77"/>
      <c r="B901" s="298" t="s">
        <v>12</v>
      </c>
      <c r="C901" s="823">
        <v>53879121</v>
      </c>
      <c r="D901" s="824">
        <v>-6104</v>
      </c>
      <c r="E901" s="298" t="s">
        <v>12</v>
      </c>
      <c r="F901" s="823">
        <v>136872300</v>
      </c>
      <c r="G901" s="824">
        <v>6104</v>
      </c>
      <c r="H901" s="99"/>
    </row>
    <row r="902" spans="1:8" s="561" customFormat="1">
      <c r="A902" s="77"/>
      <c r="B902" s="299" t="s">
        <v>13</v>
      </c>
      <c r="C902" s="823">
        <v>35922818</v>
      </c>
      <c r="D902" s="824">
        <v>-4835</v>
      </c>
      <c r="E902" s="299" t="s">
        <v>13</v>
      </c>
      <c r="F902" s="823">
        <v>89286030</v>
      </c>
      <c r="G902" s="824">
        <v>4835</v>
      </c>
      <c r="H902" s="99"/>
    </row>
    <row r="903" spans="1:8" s="561" customFormat="1">
      <c r="A903" s="77"/>
      <c r="B903" s="825" t="s">
        <v>35</v>
      </c>
      <c r="C903" s="823">
        <v>28862209</v>
      </c>
      <c r="D903" s="824">
        <v>-3912</v>
      </c>
      <c r="E903" s="825" t="s">
        <v>35</v>
      </c>
      <c r="F903" s="823">
        <v>69638900</v>
      </c>
      <c r="G903" s="824">
        <v>3912</v>
      </c>
      <c r="H903" s="99"/>
    </row>
    <row r="904" spans="1:8" s="561" customFormat="1">
      <c r="A904" s="77"/>
      <c r="B904" s="299" t="s">
        <v>15</v>
      </c>
      <c r="C904" s="823">
        <v>17956303</v>
      </c>
      <c r="D904" s="824">
        <v>-1269</v>
      </c>
      <c r="E904" s="299" t="s">
        <v>15</v>
      </c>
      <c r="F904" s="823">
        <v>47586270</v>
      </c>
      <c r="G904" s="824">
        <v>1269</v>
      </c>
      <c r="H904" s="99"/>
    </row>
    <row r="905" spans="1:8" s="561" customFormat="1">
      <c r="A905" s="77"/>
      <c r="B905" s="299" t="s">
        <v>16</v>
      </c>
      <c r="C905" s="823">
        <v>35313760</v>
      </c>
      <c r="D905" s="824"/>
      <c r="E905" s="299" t="s">
        <v>16</v>
      </c>
      <c r="F905" s="823">
        <v>25108905</v>
      </c>
      <c r="G905" s="824"/>
      <c r="H905" s="99"/>
    </row>
    <row r="906" spans="1:8" s="561" customFormat="1">
      <c r="A906" s="77"/>
      <c r="B906" s="825" t="s">
        <v>17</v>
      </c>
      <c r="C906" s="823">
        <v>34789433</v>
      </c>
      <c r="D906" s="824"/>
      <c r="E906" s="825" t="s">
        <v>17</v>
      </c>
      <c r="F906" s="823">
        <v>226363</v>
      </c>
      <c r="G906" s="824"/>
      <c r="H906" s="99"/>
    </row>
    <row r="907" spans="1:8" s="561" customFormat="1">
      <c r="A907" s="77"/>
      <c r="B907" s="825" t="s">
        <v>93</v>
      </c>
      <c r="C907" s="823">
        <v>524327</v>
      </c>
      <c r="D907" s="824"/>
      <c r="E907" s="825" t="s">
        <v>93</v>
      </c>
      <c r="F907" s="823">
        <v>24882542</v>
      </c>
      <c r="G907" s="824"/>
      <c r="H907" s="99"/>
    </row>
    <row r="908" spans="1:8" s="561" customFormat="1" ht="26.4">
      <c r="A908" s="77"/>
      <c r="B908" s="300" t="s">
        <v>115</v>
      </c>
      <c r="C908" s="823">
        <v>179811</v>
      </c>
      <c r="D908" s="824"/>
      <c r="E908" s="300" t="s">
        <v>115</v>
      </c>
      <c r="F908" s="823">
        <v>343561</v>
      </c>
      <c r="G908" s="824"/>
      <c r="H908" s="99"/>
    </row>
    <row r="909" spans="1:8" s="561" customFormat="1">
      <c r="A909" s="77"/>
      <c r="B909" s="301" t="s">
        <v>18</v>
      </c>
      <c r="C909" s="823">
        <v>179811</v>
      </c>
      <c r="D909" s="824"/>
      <c r="E909" s="301" t="s">
        <v>18</v>
      </c>
      <c r="F909" s="823">
        <v>343561</v>
      </c>
      <c r="G909" s="824"/>
      <c r="H909" s="99"/>
    </row>
    <row r="910" spans="1:8" s="561" customFormat="1">
      <c r="A910" s="77"/>
      <c r="B910" s="299" t="s">
        <v>19</v>
      </c>
      <c r="C910" s="823">
        <v>21196498</v>
      </c>
      <c r="D910" s="824"/>
      <c r="E910" s="297" t="s">
        <v>3</v>
      </c>
      <c r="F910" s="823">
        <v>1892611</v>
      </c>
      <c r="G910" s="824"/>
      <c r="H910" s="99"/>
    </row>
    <row r="911" spans="1:8" s="561" customFormat="1" ht="26.4">
      <c r="A911" s="77"/>
      <c r="B911" s="825" t="s">
        <v>51</v>
      </c>
      <c r="C911" s="823">
        <v>20493530</v>
      </c>
      <c r="D911" s="824"/>
      <c r="E911" s="298" t="s">
        <v>20</v>
      </c>
      <c r="F911" s="823">
        <v>1892611</v>
      </c>
      <c r="G911" s="824"/>
      <c r="H911" s="99"/>
    </row>
    <row r="912" spans="1:8" s="561" customFormat="1" ht="26.4">
      <c r="A912" s="77"/>
      <c r="B912" s="857" t="s">
        <v>52</v>
      </c>
      <c r="C912" s="823">
        <v>12648797</v>
      </c>
      <c r="D912" s="824"/>
      <c r="E912" s="303" t="s">
        <v>21</v>
      </c>
      <c r="F912" s="823">
        <v>385197</v>
      </c>
      <c r="G912" s="1280"/>
      <c r="H912" s="99"/>
    </row>
    <row r="913" spans="1:8" s="561" customFormat="1" ht="52.8">
      <c r="A913" s="77"/>
      <c r="B913" s="857" t="s">
        <v>53</v>
      </c>
      <c r="C913" s="823">
        <v>7844733</v>
      </c>
      <c r="D913" s="824"/>
      <c r="E913" s="303" t="s">
        <v>23</v>
      </c>
      <c r="F913" s="823">
        <v>-385197</v>
      </c>
      <c r="G913" s="824"/>
      <c r="H913" s="99"/>
    </row>
    <row r="914" spans="1:8" s="561" customFormat="1" ht="26.4">
      <c r="A914" s="77"/>
      <c r="B914" s="825" t="s">
        <v>50</v>
      </c>
      <c r="C914" s="823">
        <v>702968</v>
      </c>
      <c r="D914" s="824"/>
      <c r="E914" s="304" t="s">
        <v>24</v>
      </c>
      <c r="F914" s="823">
        <v>-385197</v>
      </c>
      <c r="G914" s="824"/>
      <c r="H914" s="99"/>
    </row>
    <row r="915" spans="1:8" s="561" customFormat="1" ht="39.6">
      <c r="A915" s="77"/>
      <c r="B915" s="857" t="s">
        <v>92</v>
      </c>
      <c r="C915" s="823">
        <v>262314</v>
      </c>
      <c r="D915" s="824"/>
      <c r="E915" s="297" t="s">
        <v>59</v>
      </c>
      <c r="F915" s="823">
        <v>-385197</v>
      </c>
      <c r="G915" s="824"/>
      <c r="H915" s="99"/>
    </row>
    <row r="916" spans="1:8" s="561" customFormat="1" ht="52.8">
      <c r="A916" s="77"/>
      <c r="B916" s="857" t="s">
        <v>109</v>
      </c>
      <c r="C916" s="823">
        <v>440654</v>
      </c>
      <c r="D916" s="824"/>
      <c r="E916" s="857"/>
      <c r="F916" s="823"/>
      <c r="G916" s="824"/>
      <c r="H916" s="99"/>
    </row>
    <row r="917" spans="1:8" s="561" customFormat="1">
      <c r="A917" s="77"/>
      <c r="B917" s="297" t="s">
        <v>3</v>
      </c>
      <c r="C917" s="823">
        <v>4488896</v>
      </c>
      <c r="D917" s="824"/>
      <c r="E917" s="857"/>
      <c r="F917" s="823"/>
      <c r="G917" s="824"/>
      <c r="H917" s="99"/>
    </row>
    <row r="918" spans="1:8" s="561" customFormat="1">
      <c r="A918" s="77"/>
      <c r="B918" s="298" t="s">
        <v>20</v>
      </c>
      <c r="C918" s="823">
        <v>4488896</v>
      </c>
      <c r="D918" s="824"/>
      <c r="E918" s="857"/>
      <c r="F918" s="823"/>
      <c r="G918" s="824"/>
      <c r="H918" s="99"/>
    </row>
    <row r="919" spans="1:8" s="561" customFormat="1">
      <c r="A919" s="77"/>
      <c r="B919" s="541" t="s">
        <v>189</v>
      </c>
      <c r="C919" s="617"/>
      <c r="D919" s="618"/>
      <c r="E919" s="541" t="s">
        <v>189</v>
      </c>
      <c r="F919" s="617"/>
      <c r="G919" s="618"/>
      <c r="H919" s="99"/>
    </row>
    <row r="920" spans="1:8" s="561" customFormat="1">
      <c r="A920" s="77"/>
      <c r="B920" s="296" t="s">
        <v>4</v>
      </c>
      <c r="C920" s="819">
        <v>115431926</v>
      </c>
      <c r="D920" s="820">
        <v>-6104</v>
      </c>
      <c r="E920" s="296" t="s">
        <v>4</v>
      </c>
      <c r="F920" s="819">
        <v>177559669</v>
      </c>
      <c r="G920" s="820">
        <v>6104</v>
      </c>
      <c r="H920" s="99"/>
    </row>
    <row r="921" spans="1:8" s="561" customFormat="1" ht="26.4">
      <c r="A921" s="77"/>
      <c r="B921" s="297" t="s">
        <v>5</v>
      </c>
      <c r="C921" s="823">
        <v>4535407</v>
      </c>
      <c r="D921" s="824"/>
      <c r="E921" s="297" t="s">
        <v>5</v>
      </c>
      <c r="F921" s="823">
        <v>16664418</v>
      </c>
      <c r="G921" s="824"/>
      <c r="H921" s="99"/>
    </row>
    <row r="922" spans="1:8" s="561" customFormat="1">
      <c r="A922" s="77"/>
      <c r="B922" s="297" t="s">
        <v>10</v>
      </c>
      <c r="C922" s="823">
        <v>110896519</v>
      </c>
      <c r="D922" s="824">
        <v>-6104</v>
      </c>
      <c r="E922" s="297" t="s">
        <v>10</v>
      </c>
      <c r="F922" s="821">
        <v>160895251</v>
      </c>
      <c r="G922" s="822">
        <v>6104</v>
      </c>
      <c r="H922" s="99"/>
    </row>
    <row r="923" spans="1:8" s="561" customFormat="1" ht="26.4">
      <c r="A923" s="77"/>
      <c r="B923" s="299" t="s">
        <v>11</v>
      </c>
      <c r="C923" s="823">
        <v>110896519</v>
      </c>
      <c r="D923" s="824">
        <v>-6104</v>
      </c>
      <c r="E923" s="299" t="s">
        <v>11</v>
      </c>
      <c r="F923" s="823">
        <v>160895251</v>
      </c>
      <c r="G923" s="824">
        <v>6104</v>
      </c>
      <c r="H923" s="99"/>
    </row>
    <row r="924" spans="1:8" s="561" customFormat="1">
      <c r="A924" s="77"/>
      <c r="B924" s="296" t="s">
        <v>1</v>
      </c>
      <c r="C924" s="821">
        <v>115431926</v>
      </c>
      <c r="D924" s="822">
        <v>-6104</v>
      </c>
      <c r="E924" s="296" t="s">
        <v>1</v>
      </c>
      <c r="F924" s="821">
        <v>177174472</v>
      </c>
      <c r="G924" s="822">
        <v>6104</v>
      </c>
      <c r="H924" s="99"/>
    </row>
    <row r="925" spans="1:8" s="561" customFormat="1">
      <c r="A925" s="77"/>
      <c r="B925" s="297" t="s">
        <v>2</v>
      </c>
      <c r="C925" s="823">
        <v>113463469</v>
      </c>
      <c r="D925" s="824">
        <v>-6104</v>
      </c>
      <c r="E925" s="297" t="s">
        <v>2</v>
      </c>
      <c r="F925" s="823">
        <v>160734434</v>
      </c>
      <c r="G925" s="824">
        <v>6104</v>
      </c>
      <c r="H925" s="99"/>
    </row>
    <row r="926" spans="1:8" s="561" customFormat="1">
      <c r="A926" s="77"/>
      <c r="B926" s="298" t="s">
        <v>12</v>
      </c>
      <c r="C926" s="823">
        <v>54757776</v>
      </c>
      <c r="D926" s="824">
        <v>-6104</v>
      </c>
      <c r="E926" s="298" t="s">
        <v>12</v>
      </c>
      <c r="F926" s="823">
        <v>135281968</v>
      </c>
      <c r="G926" s="824">
        <v>6104</v>
      </c>
      <c r="H926" s="99"/>
    </row>
    <row r="927" spans="1:8" s="561" customFormat="1">
      <c r="A927" s="77"/>
      <c r="B927" s="299" t="s">
        <v>13</v>
      </c>
      <c r="C927" s="823">
        <v>36722007</v>
      </c>
      <c r="D927" s="824">
        <v>-4835</v>
      </c>
      <c r="E927" s="299" t="s">
        <v>13</v>
      </c>
      <c r="F927" s="823">
        <v>89720544</v>
      </c>
      <c r="G927" s="824">
        <v>4835</v>
      </c>
      <c r="H927" s="99"/>
    </row>
    <row r="928" spans="1:8" s="561" customFormat="1">
      <c r="A928" s="77"/>
      <c r="B928" s="825" t="s">
        <v>35</v>
      </c>
      <c r="C928" s="823">
        <v>29526691</v>
      </c>
      <c r="D928" s="824">
        <v>-3912</v>
      </c>
      <c r="E928" s="825" t="s">
        <v>35</v>
      </c>
      <c r="F928" s="823">
        <v>70053289</v>
      </c>
      <c r="G928" s="824">
        <v>3912</v>
      </c>
      <c r="H928" s="99"/>
    </row>
    <row r="929" spans="1:8" s="561" customFormat="1">
      <c r="A929" s="77"/>
      <c r="B929" s="299" t="s">
        <v>15</v>
      </c>
      <c r="C929" s="823">
        <v>18035769</v>
      </c>
      <c r="D929" s="824">
        <v>-1269</v>
      </c>
      <c r="E929" s="299" t="s">
        <v>15</v>
      </c>
      <c r="F929" s="823">
        <v>45561424</v>
      </c>
      <c r="G929" s="824">
        <v>1269</v>
      </c>
      <c r="H929" s="99"/>
    </row>
    <row r="930" spans="1:8" s="561" customFormat="1">
      <c r="A930" s="77"/>
      <c r="B930" s="299" t="s">
        <v>16</v>
      </c>
      <c r="C930" s="823">
        <v>37329384</v>
      </c>
      <c r="D930" s="824"/>
      <c r="E930" s="299" t="s">
        <v>16</v>
      </c>
      <c r="F930" s="823">
        <v>25108905</v>
      </c>
      <c r="G930" s="824"/>
      <c r="H930" s="99"/>
    </row>
    <row r="931" spans="1:8" s="561" customFormat="1">
      <c r="A931" s="77"/>
      <c r="B931" s="825" t="s">
        <v>17</v>
      </c>
      <c r="C931" s="823">
        <v>36805057</v>
      </c>
      <c r="D931" s="824"/>
      <c r="E931" s="825" t="s">
        <v>17</v>
      </c>
      <c r="F931" s="823">
        <v>226363</v>
      </c>
      <c r="G931" s="824"/>
      <c r="H931" s="99"/>
    </row>
    <row r="932" spans="1:8" s="561" customFormat="1">
      <c r="A932" s="77"/>
      <c r="B932" s="825" t="s">
        <v>93</v>
      </c>
      <c r="C932" s="823">
        <v>524327</v>
      </c>
      <c r="D932" s="824"/>
      <c r="E932" s="825" t="s">
        <v>93</v>
      </c>
      <c r="F932" s="823">
        <v>24882542</v>
      </c>
      <c r="G932" s="824"/>
      <c r="H932" s="99"/>
    </row>
    <row r="933" spans="1:8" s="561" customFormat="1" ht="26.4">
      <c r="A933" s="77"/>
      <c r="B933" s="300" t="s">
        <v>115</v>
      </c>
      <c r="C933" s="823">
        <v>179811</v>
      </c>
      <c r="D933" s="824"/>
      <c r="E933" s="300" t="s">
        <v>115</v>
      </c>
      <c r="F933" s="823">
        <v>343561</v>
      </c>
      <c r="G933" s="824"/>
      <c r="H933" s="99"/>
    </row>
    <row r="934" spans="1:8" s="561" customFormat="1">
      <c r="A934" s="77"/>
      <c r="B934" s="301" t="s">
        <v>18</v>
      </c>
      <c r="C934" s="823">
        <v>179811</v>
      </c>
      <c r="D934" s="824"/>
      <c r="E934" s="301" t="s">
        <v>18</v>
      </c>
      <c r="F934" s="823">
        <v>343561</v>
      </c>
      <c r="G934" s="824"/>
      <c r="H934" s="99"/>
    </row>
    <row r="935" spans="1:8" s="561" customFormat="1">
      <c r="A935" s="77"/>
      <c r="B935" s="299" t="s">
        <v>19</v>
      </c>
      <c r="C935" s="823">
        <v>21196498</v>
      </c>
      <c r="D935" s="824"/>
      <c r="E935" s="297" t="s">
        <v>3</v>
      </c>
      <c r="F935" s="823">
        <v>16440038</v>
      </c>
      <c r="G935" s="824"/>
      <c r="H935" s="99"/>
    </row>
    <row r="936" spans="1:8" s="561" customFormat="1" ht="26.4">
      <c r="A936" s="77"/>
      <c r="B936" s="825" t="s">
        <v>51</v>
      </c>
      <c r="C936" s="823">
        <v>20493530</v>
      </c>
      <c r="D936" s="824"/>
      <c r="E936" s="298" t="s">
        <v>20</v>
      </c>
      <c r="F936" s="823">
        <v>16440038</v>
      </c>
      <c r="G936" s="824"/>
      <c r="H936" s="99"/>
    </row>
    <row r="937" spans="1:8" s="561" customFormat="1" ht="26.4">
      <c r="A937" s="77"/>
      <c r="B937" s="857" t="s">
        <v>52</v>
      </c>
      <c r="C937" s="823">
        <v>12648797</v>
      </c>
      <c r="D937" s="824"/>
      <c r="E937" s="303" t="s">
        <v>21</v>
      </c>
      <c r="F937" s="823">
        <v>385197</v>
      </c>
      <c r="G937" s="1280"/>
      <c r="H937" s="99"/>
    </row>
    <row r="938" spans="1:8" s="561" customFormat="1" ht="52.8">
      <c r="A938" s="77"/>
      <c r="B938" s="857" t="s">
        <v>53</v>
      </c>
      <c r="C938" s="823">
        <v>7844733</v>
      </c>
      <c r="D938" s="824"/>
      <c r="E938" s="303" t="s">
        <v>23</v>
      </c>
      <c r="F938" s="823">
        <v>-385197</v>
      </c>
      <c r="G938" s="824"/>
      <c r="H938" s="99"/>
    </row>
    <row r="939" spans="1:8" s="561" customFormat="1" ht="26.4">
      <c r="A939" s="77"/>
      <c r="B939" s="825" t="s">
        <v>50</v>
      </c>
      <c r="C939" s="823">
        <v>702968</v>
      </c>
      <c r="D939" s="824"/>
      <c r="E939" s="304" t="s">
        <v>24</v>
      </c>
      <c r="F939" s="823">
        <v>-385197</v>
      </c>
      <c r="G939" s="824"/>
      <c r="H939" s="99"/>
    </row>
    <row r="940" spans="1:8" s="561" customFormat="1" ht="39.6">
      <c r="A940" s="77"/>
      <c r="B940" s="857" t="s">
        <v>92</v>
      </c>
      <c r="C940" s="823">
        <v>262314</v>
      </c>
      <c r="D940" s="824"/>
      <c r="E940" s="297" t="s">
        <v>59</v>
      </c>
      <c r="F940" s="823">
        <v>-385197</v>
      </c>
      <c r="G940" s="824"/>
      <c r="H940" s="99"/>
    </row>
    <row r="941" spans="1:8" s="561" customFormat="1" ht="52.8">
      <c r="A941" s="77"/>
      <c r="B941" s="857" t="s">
        <v>109</v>
      </c>
      <c r="C941" s="823">
        <v>440654</v>
      </c>
      <c r="D941" s="824"/>
      <c r="E941" s="857"/>
      <c r="F941" s="823"/>
      <c r="G941" s="824"/>
      <c r="H941" s="99"/>
    </row>
    <row r="942" spans="1:8" s="561" customFormat="1">
      <c r="A942" s="77"/>
      <c r="B942" s="297" t="s">
        <v>3</v>
      </c>
      <c r="C942" s="823">
        <v>1968457</v>
      </c>
      <c r="D942" s="824"/>
      <c r="E942" s="857"/>
      <c r="F942" s="823"/>
      <c r="G942" s="824"/>
      <c r="H942" s="99"/>
    </row>
    <row r="943" spans="1:8" s="561" customFormat="1" ht="13.8" thickBot="1">
      <c r="A943" s="77"/>
      <c r="B943" s="860" t="s">
        <v>20</v>
      </c>
      <c r="C943" s="861">
        <v>1968457</v>
      </c>
      <c r="D943" s="1315"/>
      <c r="E943" s="863"/>
      <c r="F943" s="861"/>
      <c r="G943" s="1315"/>
      <c r="H943" s="99"/>
    </row>
    <row r="944" spans="1:8" s="561" customFormat="1" ht="29.25" customHeight="1" thickBot="1">
      <c r="A944" s="77"/>
      <c r="B944" s="3776" t="s">
        <v>392</v>
      </c>
      <c r="C944" s="3777"/>
      <c r="D944" s="3777"/>
      <c r="E944" s="3777"/>
      <c r="F944" s="3777"/>
      <c r="G944" s="3778"/>
      <c r="H944" s="99"/>
    </row>
    <row r="945" spans="1:11" s="77" customFormat="1">
      <c r="B945" s="84"/>
      <c r="C945" s="85"/>
      <c r="D945" s="85"/>
      <c r="H945" s="99"/>
    </row>
    <row r="946" spans="1:11" s="77" customFormat="1">
      <c r="B946" s="84"/>
      <c r="C946" s="85"/>
      <c r="D946" s="85"/>
      <c r="H946" s="99"/>
    </row>
    <row r="947" spans="1:11" s="77" customFormat="1">
      <c r="B947" s="84"/>
      <c r="C947" s="85"/>
      <c r="D947" s="85"/>
      <c r="H947" s="99"/>
    </row>
    <row r="948" spans="1:11" s="77" customFormat="1">
      <c r="C948" s="352"/>
      <c r="D948" s="353"/>
      <c r="E948" s="352"/>
      <c r="F948" s="354"/>
      <c r="G948" s="948"/>
      <c r="H948" s="99"/>
      <c r="I948" s="948"/>
      <c r="J948" s="948"/>
      <c r="K948" s="948"/>
    </row>
    <row r="949" spans="1:11" s="77" customFormat="1">
      <c r="B949" s="948"/>
      <c r="C949" s="948"/>
      <c r="D949" s="948"/>
      <c r="E949" s="948"/>
      <c r="F949" s="948"/>
      <c r="G949" s="948"/>
      <c r="H949" s="99"/>
    </row>
    <row r="950" spans="1:11" s="77" customFormat="1">
      <c r="C950" s="354"/>
      <c r="D950" s="948"/>
      <c r="E950" s="948"/>
      <c r="F950" s="948"/>
      <c r="G950" s="948"/>
      <c r="H950" s="99"/>
    </row>
    <row r="951" spans="1:11" s="77" customFormat="1">
      <c r="B951" s="948"/>
      <c r="C951" s="85"/>
      <c r="D951" s="948"/>
      <c r="E951" s="948"/>
      <c r="F951" s="948"/>
      <c r="G951" s="948"/>
      <c r="H951" s="99"/>
    </row>
    <row r="952" spans="1:11" s="77" customFormat="1">
      <c r="C952" s="352"/>
      <c r="D952" s="353"/>
      <c r="E952" s="352"/>
      <c r="F952" s="354"/>
      <c r="G952" s="948"/>
      <c r="H952" s="99"/>
      <c r="I952" s="948"/>
      <c r="J952" s="948"/>
      <c r="K952" s="948"/>
    </row>
    <row r="953" spans="1:11" s="77" customFormat="1">
      <c r="C953" s="352"/>
      <c r="D953" s="353"/>
      <c r="E953" s="352"/>
      <c r="F953" s="354"/>
      <c r="G953" s="948"/>
      <c r="H953" s="99"/>
      <c r="I953" s="948"/>
      <c r="J953" s="948"/>
      <c r="K953" s="948"/>
    </row>
    <row r="954" spans="1:11" s="77" customFormat="1">
      <c r="C954" s="352"/>
      <c r="D954" s="353"/>
      <c r="E954" s="352"/>
      <c r="F954" s="354"/>
      <c r="G954" s="948"/>
      <c r="H954" s="99"/>
      <c r="I954" s="948"/>
      <c r="J954" s="948"/>
      <c r="K954" s="948"/>
    </row>
    <row r="955" spans="1:11" s="77" customFormat="1">
      <c r="B955" s="355"/>
      <c r="C955" s="352"/>
      <c r="D955" s="353"/>
      <c r="E955" s="352"/>
      <c r="F955" s="354"/>
      <c r="G955" s="948"/>
      <c r="H955" s="99"/>
      <c r="I955" s="948"/>
      <c r="J955" s="948"/>
      <c r="K955" s="948"/>
    </row>
    <row r="956" spans="1:11" s="98" customFormat="1">
      <c r="A956" s="86"/>
      <c r="B956" s="356"/>
      <c r="C956" s="119"/>
      <c r="D956" s="119"/>
      <c r="E956" s="119"/>
      <c r="F956" s="129"/>
      <c r="H956" s="99"/>
    </row>
    <row r="957" spans="1:11" s="98" customFormat="1">
      <c r="A957" s="86"/>
      <c r="B957" s="356"/>
      <c r="C957" s="119"/>
      <c r="D957" s="119"/>
      <c r="E957" s="119"/>
      <c r="F957" s="129"/>
      <c r="H957" s="99"/>
    </row>
    <row r="958" spans="1:11" s="98" customFormat="1">
      <c r="A958" s="86"/>
      <c r="H958" s="99"/>
    </row>
    <row r="959" spans="1:11" s="77" customFormat="1">
      <c r="B959" s="84"/>
      <c r="C959" s="85"/>
      <c r="D959" s="85"/>
      <c r="H959" s="99"/>
    </row>
    <row r="960" spans="1:11" s="77" customFormat="1">
      <c r="B960" s="84"/>
      <c r="C960" s="85"/>
      <c r="D960" s="85"/>
      <c r="H960" s="99"/>
    </row>
    <row r="961" spans="2:9" s="77" customFormat="1">
      <c r="B961" s="84"/>
      <c r="C961" s="85"/>
      <c r="D961" s="85"/>
      <c r="H961" s="99"/>
    </row>
    <row r="962" spans="2:9" s="77" customFormat="1">
      <c r="B962" s="84"/>
      <c r="C962" s="85"/>
      <c r="D962" s="85"/>
      <c r="H962" s="99"/>
    </row>
    <row r="963" spans="2:9" s="77" customFormat="1">
      <c r="B963" s="84"/>
      <c r="C963" s="85"/>
      <c r="D963" s="85"/>
      <c r="H963" s="99"/>
    </row>
    <row r="964" spans="2:9" s="77" customFormat="1">
      <c r="B964" s="84"/>
      <c r="C964" s="85"/>
      <c r="D964" s="85"/>
      <c r="E964" s="357"/>
      <c r="F964" s="89"/>
      <c r="G964" s="89"/>
      <c r="H964" s="580"/>
      <c r="I964" s="89"/>
    </row>
    <row r="965" spans="2:9" s="77" customFormat="1">
      <c r="B965" s="84"/>
      <c r="C965" s="85"/>
      <c r="D965" s="85"/>
      <c r="E965" s="358"/>
      <c r="F965" s="89"/>
      <c r="G965" s="89"/>
      <c r="H965" s="580"/>
      <c r="I965" s="89"/>
    </row>
    <row r="966" spans="2:9" s="77" customFormat="1">
      <c r="B966" s="84"/>
      <c r="C966" s="85"/>
      <c r="D966" s="85"/>
      <c r="E966" s="358"/>
      <c r="F966" s="89"/>
      <c r="G966" s="89"/>
      <c r="H966" s="580"/>
      <c r="I966" s="89"/>
    </row>
    <row r="967" spans="2:9" s="77" customFormat="1">
      <c r="B967" s="84"/>
      <c r="C967" s="85"/>
      <c r="D967" s="85"/>
      <c r="E967" s="358"/>
      <c r="F967" s="89"/>
      <c r="G967" s="89"/>
      <c r="H967" s="580"/>
      <c r="I967" s="89"/>
    </row>
    <row r="968" spans="2:9" s="77" customFormat="1">
      <c r="B968" s="84"/>
      <c r="C968" s="85"/>
      <c r="D968" s="85"/>
      <c r="E968" s="358"/>
      <c r="F968" s="89"/>
      <c r="G968" s="89"/>
      <c r="H968" s="580"/>
      <c r="I968" s="89"/>
    </row>
    <row r="969" spans="2:9" s="77" customFormat="1">
      <c r="B969" s="84"/>
      <c r="C969" s="85"/>
      <c r="D969" s="85"/>
      <c r="E969" s="357"/>
      <c r="F969" s="89"/>
      <c r="G969" s="89"/>
      <c r="H969" s="580"/>
      <c r="I969" s="89"/>
    </row>
    <row r="970" spans="2:9" s="77" customFormat="1">
      <c r="B970" s="84"/>
      <c r="C970" s="85"/>
      <c r="D970" s="85"/>
      <c r="E970" s="357"/>
      <c r="F970" s="89"/>
      <c r="G970" s="89"/>
      <c r="H970" s="580"/>
      <c r="I970" s="89"/>
    </row>
    <row r="971" spans="2:9" s="77" customFormat="1">
      <c r="B971" s="84"/>
      <c r="C971" s="85"/>
      <c r="D971" s="85"/>
      <c r="E971" s="357"/>
      <c r="F971" s="89"/>
      <c r="G971" s="89"/>
      <c r="H971" s="580"/>
      <c r="I971" s="89"/>
    </row>
    <row r="972" spans="2:9" s="77" customFormat="1">
      <c r="B972" s="84"/>
      <c r="C972" s="85"/>
      <c r="D972" s="85"/>
      <c r="E972" s="358"/>
      <c r="F972" s="89"/>
      <c r="G972" s="89"/>
      <c r="H972" s="580"/>
      <c r="I972" s="89"/>
    </row>
    <row r="973" spans="2:9" s="77" customFormat="1">
      <c r="B973" s="84"/>
      <c r="C973" s="85"/>
      <c r="D973" s="85"/>
      <c r="E973" s="358"/>
      <c r="F973" s="89"/>
      <c r="G973" s="89"/>
      <c r="H973" s="580"/>
      <c r="I973" s="89"/>
    </row>
    <row r="974" spans="2:9" s="77" customFormat="1">
      <c r="B974" s="84"/>
      <c r="C974" s="85"/>
      <c r="D974" s="85"/>
      <c r="E974" s="359"/>
      <c r="F974" s="89"/>
      <c r="G974" s="89"/>
      <c r="H974" s="580"/>
      <c r="I974" s="89"/>
    </row>
  </sheetData>
  <mergeCells count="28">
    <mergeCell ref="B862:G862"/>
    <mergeCell ref="B944:G944"/>
    <mergeCell ref="B591:G591"/>
    <mergeCell ref="B642:G642"/>
    <mergeCell ref="B667:G667"/>
    <mergeCell ref="B699:G699"/>
    <mergeCell ref="B720:G720"/>
    <mergeCell ref="B749:G749"/>
    <mergeCell ref="B768:G768"/>
    <mergeCell ref="B841:G841"/>
    <mergeCell ref="H1:H2"/>
    <mergeCell ref="C1:C2"/>
    <mergeCell ref="D1:D2"/>
    <mergeCell ref="F1:F2"/>
    <mergeCell ref="G1:G2"/>
    <mergeCell ref="B40:G40"/>
    <mergeCell ref="B113:G113"/>
    <mergeCell ref="B134:G134"/>
    <mergeCell ref="B207:G207"/>
    <mergeCell ref="B226:G226"/>
    <mergeCell ref="B425:G425"/>
    <mergeCell ref="B499:G499"/>
    <mergeCell ref="B518:G518"/>
    <mergeCell ref="B299:G299"/>
    <mergeCell ref="B306:D306"/>
    <mergeCell ref="B318:D318"/>
    <mergeCell ref="B333:G333"/>
    <mergeCell ref="B406:G406"/>
  </mergeCells>
  <pageMargins left="0.3" right="0.39" top="0.44" bottom="0.59" header="0.19685039370078741" footer="0.26"/>
  <pageSetup paperSize="9" scale="75" orientation="landscape" r:id="rId1"/>
  <headerFooter alignWithMargins="0">
    <oddFooter>&amp;L&amp;"Arial,Slīpraksts"&amp;8&amp;F&amp;C&amp;P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165"/>
  <sheetViews>
    <sheetView topLeftCell="A145" zoomScale="70" zoomScaleNormal="70" zoomScaleSheetLayoutView="80" workbookViewId="0">
      <selection activeCell="A124" sqref="A124"/>
    </sheetView>
  </sheetViews>
  <sheetFormatPr defaultColWidth="9.109375" defaultRowHeight="13.2"/>
  <cols>
    <col min="1" max="1" width="8" style="581" customWidth="1"/>
    <col min="2" max="2" width="52.6640625" style="577" customWidth="1"/>
    <col min="3" max="3" width="14" style="578" customWidth="1"/>
    <col min="4" max="4" width="13.33203125" style="578" customWidth="1"/>
    <col min="5" max="5" width="49.5546875" style="576" customWidth="1"/>
    <col min="6" max="6" width="13" style="576" customWidth="1"/>
    <col min="7" max="7" width="13.33203125" style="576" customWidth="1"/>
    <col min="8" max="8" width="17.6640625" style="576" customWidth="1"/>
    <col min="9" max="16384" width="9.109375" style="576"/>
  </cols>
  <sheetData>
    <row r="1" spans="1:8" s="31" customFormat="1" ht="13.2" customHeight="1">
      <c r="A1" s="57"/>
      <c r="B1" s="23"/>
      <c r="C1" s="3696" t="s">
        <v>91</v>
      </c>
      <c r="D1" s="3696" t="s">
        <v>30</v>
      </c>
      <c r="E1" s="69"/>
      <c r="F1" s="3696" t="s">
        <v>91</v>
      </c>
      <c r="G1" s="3696" t="s">
        <v>30</v>
      </c>
      <c r="H1" s="3704" t="s">
        <v>42</v>
      </c>
    </row>
    <row r="2" spans="1:8" s="31" customFormat="1" ht="13.8" thickBot="1">
      <c r="A2" s="57"/>
      <c r="B2" s="564"/>
      <c r="C2" s="3857"/>
      <c r="D2" s="3857"/>
      <c r="E2" s="565"/>
      <c r="F2" s="3857"/>
      <c r="G2" s="3857"/>
      <c r="H2" s="3705"/>
    </row>
    <row r="3" spans="1:8" s="566" customFormat="1">
      <c r="A3" s="579"/>
      <c r="B3" s="567"/>
      <c r="C3" s="567"/>
      <c r="D3" s="568"/>
    </row>
    <row r="4" spans="1:8" s="566" customFormat="1">
      <c r="A4" s="579"/>
      <c r="B4" s="569" t="s">
        <v>69</v>
      </c>
      <c r="C4" s="567"/>
      <c r="D4" s="568"/>
    </row>
    <row r="5" spans="1:8" s="6" customFormat="1">
      <c r="A5" s="75"/>
      <c r="B5" s="21" t="s">
        <v>45</v>
      </c>
      <c r="C5" s="19"/>
      <c r="D5" s="37"/>
      <c r="E5" s="72" t="s">
        <v>46</v>
      </c>
      <c r="F5" s="8"/>
      <c r="G5" s="8"/>
      <c r="H5" s="306"/>
    </row>
    <row r="6" spans="1:8" s="6" customFormat="1">
      <c r="A6" s="99"/>
      <c r="B6" s="5" t="s">
        <v>48</v>
      </c>
      <c r="C6" s="112"/>
      <c r="D6" s="115"/>
      <c r="E6" s="5" t="s">
        <v>48</v>
      </c>
      <c r="F6" s="112"/>
      <c r="G6" s="115"/>
      <c r="H6" s="315"/>
    </row>
    <row r="7" spans="1:8" s="6" customFormat="1">
      <c r="A7" s="99"/>
      <c r="B7" s="271" t="s">
        <v>99</v>
      </c>
      <c r="C7" s="2065">
        <v>-138444259</v>
      </c>
      <c r="D7" s="115"/>
      <c r="E7" s="271" t="s">
        <v>99</v>
      </c>
      <c r="F7" s="2065">
        <v>-138444259</v>
      </c>
      <c r="G7" s="115"/>
      <c r="H7" s="315"/>
    </row>
    <row r="8" spans="1:8" s="6" customFormat="1">
      <c r="A8" s="99"/>
      <c r="B8" s="271" t="s">
        <v>100</v>
      </c>
      <c r="C8" s="2065">
        <v>406158063</v>
      </c>
      <c r="D8" s="115"/>
      <c r="E8" s="271" t="s">
        <v>100</v>
      </c>
      <c r="F8" s="2065">
        <v>406158063</v>
      </c>
      <c r="G8" s="115"/>
      <c r="H8" s="315"/>
    </row>
    <row r="9" spans="1:8" s="6" customFormat="1">
      <c r="A9" s="99"/>
      <c r="B9" s="271" t="s">
        <v>261</v>
      </c>
      <c r="C9" s="2065">
        <v>-239013812</v>
      </c>
      <c r="D9" s="115"/>
      <c r="E9" s="271" t="s">
        <v>261</v>
      </c>
      <c r="F9" s="2065">
        <v>-239013812</v>
      </c>
      <c r="G9" s="115"/>
      <c r="H9" s="315"/>
    </row>
    <row r="10" spans="1:8" s="6" customFormat="1">
      <c r="A10" s="99"/>
      <c r="B10" s="22" t="s">
        <v>41</v>
      </c>
      <c r="C10" s="2067"/>
      <c r="D10" s="115"/>
      <c r="E10" s="22" t="s">
        <v>41</v>
      </c>
      <c r="F10" s="2067"/>
      <c r="G10" s="115"/>
      <c r="H10" s="315"/>
    </row>
    <row r="11" spans="1:8" s="6" customFormat="1">
      <c r="A11" s="99"/>
      <c r="B11" s="271" t="s">
        <v>99</v>
      </c>
      <c r="C11" s="2068">
        <v>35571795</v>
      </c>
      <c r="D11" s="115">
        <f>G130</f>
        <v>-4402807</v>
      </c>
      <c r="E11" s="271" t="s">
        <v>99</v>
      </c>
      <c r="F11" s="2068">
        <v>35571795</v>
      </c>
      <c r="G11" s="115">
        <f>G130</f>
        <v>-4402807</v>
      </c>
      <c r="H11" s="315"/>
    </row>
    <row r="12" spans="1:8" s="6" customFormat="1">
      <c r="A12" s="99"/>
      <c r="B12" s="271" t="s">
        <v>100</v>
      </c>
      <c r="C12" s="2068">
        <v>35571795</v>
      </c>
      <c r="D12" s="115">
        <f>G152</f>
        <v>-4680644</v>
      </c>
      <c r="E12" s="271" t="s">
        <v>100</v>
      </c>
      <c r="F12" s="2068">
        <v>35571795</v>
      </c>
      <c r="G12" s="115">
        <f>G152</f>
        <v>-4680644</v>
      </c>
      <c r="H12" s="315"/>
    </row>
    <row r="13" spans="1:8" s="6" customFormat="1">
      <c r="A13" s="99"/>
      <c r="B13" s="271" t="s">
        <v>261</v>
      </c>
      <c r="C13" s="2068">
        <v>35571795</v>
      </c>
      <c r="D13" s="115">
        <f>G160</f>
        <v>-4940511</v>
      </c>
      <c r="E13" s="271" t="s">
        <v>261</v>
      </c>
      <c r="F13" s="2068">
        <v>35571795</v>
      </c>
      <c r="G13" s="115">
        <f>G160</f>
        <v>-4940511</v>
      </c>
      <c r="H13" s="315"/>
    </row>
    <row r="14" spans="1:8" s="6" customFormat="1" ht="39.6">
      <c r="A14" s="99"/>
      <c r="B14" s="22" t="s">
        <v>102</v>
      </c>
      <c r="C14" s="2067"/>
      <c r="D14" s="115"/>
      <c r="E14" s="22" t="s">
        <v>102</v>
      </c>
      <c r="F14" s="2067"/>
      <c r="G14" s="115"/>
      <c r="H14" s="315"/>
    </row>
    <row r="15" spans="1:8" s="6" customFormat="1">
      <c r="A15" s="99"/>
      <c r="B15" s="271" t="s">
        <v>99</v>
      </c>
      <c r="C15" s="2068">
        <v>213114917</v>
      </c>
      <c r="D15" s="115">
        <f>D32</f>
        <v>-645602</v>
      </c>
      <c r="E15" s="271" t="s">
        <v>99</v>
      </c>
      <c r="F15" s="2068">
        <v>213114917</v>
      </c>
      <c r="G15" s="115">
        <f>D32</f>
        <v>-645602</v>
      </c>
      <c r="H15" s="315"/>
    </row>
    <row r="16" spans="1:8" s="6" customFormat="1">
      <c r="A16" s="99"/>
      <c r="B16" s="271" t="s">
        <v>100</v>
      </c>
      <c r="C16" s="2068">
        <v>504313802</v>
      </c>
      <c r="D16" s="115"/>
      <c r="E16" s="271" t="s">
        <v>100</v>
      </c>
      <c r="F16" s="2068">
        <v>504313802</v>
      </c>
      <c r="G16" s="115"/>
      <c r="H16" s="315"/>
    </row>
    <row r="17" spans="1:8" s="6" customFormat="1">
      <c r="A17" s="99"/>
      <c r="B17" s="271" t="s">
        <v>261</v>
      </c>
      <c r="C17" s="2068">
        <v>976244767</v>
      </c>
      <c r="D17" s="115"/>
      <c r="E17" s="271" t="s">
        <v>261</v>
      </c>
      <c r="F17" s="2068">
        <v>976244767</v>
      </c>
      <c r="G17" s="115"/>
      <c r="H17" s="315"/>
    </row>
    <row r="18" spans="1:8" s="6" customFormat="1">
      <c r="A18" s="99"/>
      <c r="B18" s="3456" t="s">
        <v>1066</v>
      </c>
      <c r="C18" s="2827"/>
      <c r="D18" s="2827"/>
      <c r="E18" s="3456" t="s">
        <v>1066</v>
      </c>
      <c r="F18" s="76"/>
      <c r="G18" s="3457"/>
      <c r="H18" s="3405"/>
    </row>
    <row r="19" spans="1:8" s="6" customFormat="1">
      <c r="A19" s="99"/>
      <c r="B19" s="271" t="s">
        <v>99</v>
      </c>
      <c r="C19" s="2827">
        <v>16037309</v>
      </c>
      <c r="D19" s="2827">
        <f>D141</f>
        <v>-4402807</v>
      </c>
      <c r="E19" s="271" t="s">
        <v>99</v>
      </c>
      <c r="F19" s="2827">
        <v>16037309</v>
      </c>
      <c r="G19" s="2827">
        <f>D141</f>
        <v>-4402807</v>
      </c>
      <c r="H19" s="3405"/>
    </row>
    <row r="20" spans="1:8" s="6" customFormat="1">
      <c r="A20" s="99"/>
      <c r="B20" s="271" t="s">
        <v>100</v>
      </c>
      <c r="C20" s="993">
        <v>16497666</v>
      </c>
      <c r="D20" s="76">
        <f>D149</f>
        <v>-4680644</v>
      </c>
      <c r="E20" s="271" t="s">
        <v>100</v>
      </c>
      <c r="F20" s="993">
        <v>16497666</v>
      </c>
      <c r="G20" s="76">
        <f>D149</f>
        <v>-4680644</v>
      </c>
      <c r="H20" s="3405"/>
    </row>
    <row r="21" spans="1:8" s="6" customFormat="1">
      <c r="A21" s="99"/>
      <c r="B21" s="271" t="s">
        <v>261</v>
      </c>
      <c r="C21" s="76">
        <v>16964498</v>
      </c>
      <c r="D21" s="76">
        <f>D157</f>
        <v>-4940511</v>
      </c>
      <c r="E21" s="271" t="s">
        <v>261</v>
      </c>
      <c r="F21" s="76">
        <v>16964498</v>
      </c>
      <c r="G21" s="76">
        <f>D157</f>
        <v>-4940511</v>
      </c>
      <c r="H21" s="3455"/>
    </row>
    <row r="22" spans="1:8">
      <c r="D22" s="3266"/>
    </row>
    <row r="23" spans="1:8">
      <c r="D23" s="3266"/>
    </row>
    <row r="24" spans="1:8" s="81" customFormat="1">
      <c r="B24" s="128" t="s">
        <v>187</v>
      </c>
      <c r="D24" s="126"/>
    </row>
    <row r="25" spans="1:8" s="81" customFormat="1" ht="13.8" thickBot="1">
      <c r="D25" s="126"/>
    </row>
    <row r="26" spans="1:8" s="81" customFormat="1" ht="27.6">
      <c r="A26" s="2060">
        <f>'19'!A845+1</f>
        <v>149</v>
      </c>
      <c r="B26" s="1003" t="s">
        <v>29</v>
      </c>
      <c r="C26" s="90"/>
      <c r="D26" s="921"/>
      <c r="E26" s="1998" t="s">
        <v>69</v>
      </c>
      <c r="F26" s="91"/>
      <c r="G26" s="1067"/>
      <c r="H26" s="2001" t="s">
        <v>33</v>
      </c>
    </row>
    <row r="27" spans="1:8" s="81" customFormat="1">
      <c r="B27" s="288" t="s">
        <v>22</v>
      </c>
      <c r="C27" s="642"/>
      <c r="D27" s="643"/>
      <c r="E27" s="288" t="s">
        <v>22</v>
      </c>
      <c r="F27" s="642"/>
      <c r="G27" s="643"/>
    </row>
    <row r="28" spans="1:8" s="81" customFormat="1" ht="39.6">
      <c r="B28" s="1999" t="s">
        <v>102</v>
      </c>
      <c r="C28" s="924"/>
      <c r="D28" s="925"/>
      <c r="E28" s="2000" t="s">
        <v>541</v>
      </c>
      <c r="F28" s="924"/>
      <c r="G28" s="925"/>
      <c r="H28" s="2001"/>
    </row>
    <row r="29" spans="1:8" s="81" customFormat="1">
      <c r="B29" s="124" t="s">
        <v>542</v>
      </c>
      <c r="C29" s="623">
        <v>213114917</v>
      </c>
      <c r="D29" s="928">
        <v>-645602</v>
      </c>
      <c r="E29" s="208" t="s">
        <v>4</v>
      </c>
      <c r="F29" s="2002">
        <f>F30</f>
        <v>42523513</v>
      </c>
      <c r="G29" s="1036">
        <f>G30</f>
        <v>645602</v>
      </c>
    </row>
    <row r="30" spans="1:8" s="81" customFormat="1">
      <c r="B30" s="2003" t="s">
        <v>10</v>
      </c>
      <c r="C30" s="740">
        <v>213114917</v>
      </c>
      <c r="D30" s="931">
        <v>-645602</v>
      </c>
      <c r="E30" s="2003" t="s">
        <v>10</v>
      </c>
      <c r="F30" s="1243">
        <f>F31</f>
        <v>42523513</v>
      </c>
      <c r="G30" s="1017">
        <f>G31</f>
        <v>645602</v>
      </c>
    </row>
    <row r="31" spans="1:8" s="81" customFormat="1" ht="26.4">
      <c r="B31" s="2004" t="s">
        <v>11</v>
      </c>
      <c r="C31" s="625">
        <v>213114917</v>
      </c>
      <c r="D31" s="931">
        <v>-645602</v>
      </c>
      <c r="E31" s="2004" t="s">
        <v>11</v>
      </c>
      <c r="F31" s="1243">
        <v>42523513</v>
      </c>
      <c r="G31" s="931">
        <v>645602</v>
      </c>
    </row>
    <row r="32" spans="1:8" s="81" customFormat="1">
      <c r="B32" s="97" t="s">
        <v>1</v>
      </c>
      <c r="C32" s="623">
        <v>213114917</v>
      </c>
      <c r="D32" s="928">
        <v>-645602</v>
      </c>
      <c r="E32" s="400" t="s">
        <v>28</v>
      </c>
      <c r="F32" s="2002">
        <f>F33+F41</f>
        <v>42523513</v>
      </c>
      <c r="G32" s="1036">
        <f>G33+G41</f>
        <v>645602</v>
      </c>
    </row>
    <row r="33" spans="2:8" s="81" customFormat="1">
      <c r="B33" s="2003" t="s">
        <v>2</v>
      </c>
      <c r="C33" s="625">
        <v>213114917</v>
      </c>
      <c r="D33" s="931">
        <v>-645602</v>
      </c>
      <c r="E33" s="401" t="s">
        <v>2</v>
      </c>
      <c r="F33" s="1243">
        <f>F34+F38</f>
        <v>1672745</v>
      </c>
      <c r="G33" s="1017">
        <f>G34+G38</f>
        <v>136596</v>
      </c>
    </row>
    <row r="34" spans="2:8" s="81" customFormat="1">
      <c r="B34" s="2004" t="s">
        <v>16</v>
      </c>
      <c r="C34" s="625">
        <v>213114917</v>
      </c>
      <c r="D34" s="931">
        <v>-645602</v>
      </c>
      <c r="E34" s="402" t="s">
        <v>12</v>
      </c>
      <c r="F34" s="1243">
        <f>F35+F37</f>
        <v>395237</v>
      </c>
      <c r="G34" s="1017">
        <f>G35+G37</f>
        <v>136596</v>
      </c>
    </row>
    <row r="35" spans="2:8" s="81" customFormat="1">
      <c r="B35" s="2005" t="s">
        <v>17</v>
      </c>
      <c r="C35" s="625">
        <v>213114917</v>
      </c>
      <c r="D35" s="931">
        <v>-645602</v>
      </c>
      <c r="E35" s="403" t="s">
        <v>37</v>
      </c>
      <c r="F35" s="1243">
        <v>17075</v>
      </c>
      <c r="G35" s="931"/>
    </row>
    <row r="36" spans="2:8" s="81" customFormat="1">
      <c r="B36" s="100"/>
      <c r="C36" s="625"/>
      <c r="D36" s="928"/>
      <c r="E36" s="2006" t="s">
        <v>35</v>
      </c>
      <c r="F36" s="1243">
        <v>13731</v>
      </c>
      <c r="G36" s="931"/>
    </row>
    <row r="37" spans="2:8" s="81" customFormat="1">
      <c r="B37" s="97"/>
      <c r="C37" s="625"/>
      <c r="D37" s="928"/>
      <c r="E37" s="403" t="s">
        <v>15</v>
      </c>
      <c r="F37" s="1243">
        <v>378162</v>
      </c>
      <c r="G37" s="931">
        <v>136596</v>
      </c>
    </row>
    <row r="38" spans="2:8" s="81" customFormat="1">
      <c r="B38" s="97"/>
      <c r="C38" s="625"/>
      <c r="D38" s="928"/>
      <c r="E38" s="672" t="s">
        <v>19</v>
      </c>
      <c r="F38" s="1243">
        <f>F39</f>
        <v>1277508</v>
      </c>
      <c r="G38" s="1017"/>
    </row>
    <row r="39" spans="2:8" s="81" customFormat="1" ht="27" customHeight="1">
      <c r="B39" s="97"/>
      <c r="C39" s="625"/>
      <c r="D39" s="928"/>
      <c r="E39" s="1034" t="s">
        <v>51</v>
      </c>
      <c r="F39" s="1243">
        <f>F40</f>
        <v>1277508</v>
      </c>
      <c r="G39" s="1017"/>
    </row>
    <row r="40" spans="2:8" s="81" customFormat="1" ht="52.8">
      <c r="B40" s="97"/>
      <c r="C40" s="625"/>
      <c r="D40" s="928"/>
      <c r="E40" s="1035" t="s">
        <v>67</v>
      </c>
      <c r="F40" s="1243">
        <v>1277508</v>
      </c>
      <c r="G40" s="928"/>
    </row>
    <row r="41" spans="2:8" s="81" customFormat="1">
      <c r="B41" s="97"/>
      <c r="C41" s="625"/>
      <c r="D41" s="928"/>
      <c r="E41" s="401" t="s">
        <v>3</v>
      </c>
      <c r="F41" s="1243">
        <f>F42+F43</f>
        <v>40850768</v>
      </c>
      <c r="G41" s="1017">
        <f>G42+G43</f>
        <v>509006</v>
      </c>
    </row>
    <row r="42" spans="2:8" s="81" customFormat="1">
      <c r="B42" s="97"/>
      <c r="C42" s="625"/>
      <c r="D42" s="928"/>
      <c r="E42" s="402" t="s">
        <v>20</v>
      </c>
      <c r="F42" s="1243">
        <v>11191530</v>
      </c>
      <c r="G42" s="931">
        <v>509006</v>
      </c>
    </row>
    <row r="43" spans="2:8" s="81" customFormat="1" ht="13.5" customHeight="1">
      <c r="B43" s="97"/>
      <c r="C43" s="625"/>
      <c r="D43" s="928"/>
      <c r="E43" s="672" t="s">
        <v>55</v>
      </c>
      <c r="F43" s="1243">
        <f>F44</f>
        <v>29659238</v>
      </c>
      <c r="G43" s="931"/>
    </row>
    <row r="44" spans="2:8" s="81" customFormat="1" ht="26.4">
      <c r="B44" s="97"/>
      <c r="C44" s="625"/>
      <c r="D44" s="928"/>
      <c r="E44" s="1034" t="s">
        <v>56</v>
      </c>
      <c r="F44" s="1243">
        <f>F45+F46</f>
        <v>29659238</v>
      </c>
      <c r="G44" s="1017"/>
    </row>
    <row r="45" spans="2:8" s="81" customFormat="1" ht="52.8">
      <c r="B45" s="97"/>
      <c r="C45" s="625"/>
      <c r="D45" s="928"/>
      <c r="E45" s="1035" t="s">
        <v>73</v>
      </c>
      <c r="F45" s="1243">
        <v>28070375</v>
      </c>
      <c r="G45" s="928"/>
    </row>
    <row r="46" spans="2:8" s="81" customFormat="1" ht="52.8">
      <c r="B46" s="2007"/>
      <c r="C46" s="2008"/>
      <c r="D46" s="2009"/>
      <c r="E46" s="2010" t="s">
        <v>194</v>
      </c>
      <c r="F46" s="2011">
        <v>1588863</v>
      </c>
      <c r="G46" s="2009"/>
    </row>
    <row r="47" spans="2:8" s="81" customFormat="1">
      <c r="B47" s="2012" t="s">
        <v>54</v>
      </c>
      <c r="C47" s="2013"/>
      <c r="D47" s="2014"/>
      <c r="E47" s="2012" t="s">
        <v>54</v>
      </c>
      <c r="F47" s="2013"/>
      <c r="G47" s="2014"/>
    </row>
    <row r="48" spans="2:8" s="81" customFormat="1" ht="26.4">
      <c r="B48" s="2015" t="s">
        <v>94</v>
      </c>
      <c r="C48" s="2016"/>
      <c r="D48" s="292"/>
      <c r="E48" s="2017" t="s">
        <v>543</v>
      </c>
      <c r="F48" s="2016"/>
      <c r="G48" s="2018"/>
      <c r="H48" s="126"/>
    </row>
    <row r="49" spans="2:7" s="126" customFormat="1">
      <c r="B49" s="380" t="s">
        <v>87</v>
      </c>
      <c r="C49" s="1506"/>
      <c r="D49" s="1507"/>
      <c r="E49" s="380" t="s">
        <v>87</v>
      </c>
      <c r="F49" s="1506"/>
      <c r="G49" s="1507"/>
    </row>
    <row r="50" spans="2:7" s="81" customFormat="1">
      <c r="B50" s="124" t="s">
        <v>542</v>
      </c>
      <c r="C50" s="623">
        <f>C51</f>
        <v>213114917</v>
      </c>
      <c r="D50" s="928">
        <f>D51</f>
        <v>-645602</v>
      </c>
      <c r="E50" s="208" t="s">
        <v>4</v>
      </c>
      <c r="F50" s="2002">
        <f>F51</f>
        <v>42523513</v>
      </c>
      <c r="G50" s="1036">
        <f>G51</f>
        <v>645602</v>
      </c>
    </row>
    <row r="51" spans="2:7" s="81" customFormat="1">
      <c r="B51" s="2003" t="s">
        <v>10</v>
      </c>
      <c r="C51" s="740">
        <f>C52</f>
        <v>213114917</v>
      </c>
      <c r="D51" s="931">
        <f>D52</f>
        <v>-645602</v>
      </c>
      <c r="E51" s="2003" t="s">
        <v>10</v>
      </c>
      <c r="F51" s="1243">
        <f>F52</f>
        <v>42523513</v>
      </c>
      <c r="G51" s="1017">
        <f>G52</f>
        <v>645602</v>
      </c>
    </row>
    <row r="52" spans="2:7" s="81" customFormat="1" ht="26.4">
      <c r="B52" s="2004" t="s">
        <v>11</v>
      </c>
      <c r="C52" s="625">
        <v>213114917</v>
      </c>
      <c r="D52" s="931">
        <v>-645602</v>
      </c>
      <c r="E52" s="2004" t="s">
        <v>11</v>
      </c>
      <c r="F52" s="1243">
        <v>42523513</v>
      </c>
      <c r="G52" s="931">
        <v>645602</v>
      </c>
    </row>
    <row r="53" spans="2:7" s="81" customFormat="1">
      <c r="B53" s="97" t="s">
        <v>1</v>
      </c>
      <c r="C53" s="623">
        <f t="shared" ref="C53:D55" si="0">C54</f>
        <v>213114917</v>
      </c>
      <c r="D53" s="928">
        <f t="shared" si="0"/>
        <v>-645602</v>
      </c>
      <c r="E53" s="400" t="s">
        <v>28</v>
      </c>
      <c r="F53" s="2002">
        <f>F54+F62</f>
        <v>42523513</v>
      </c>
      <c r="G53" s="1036">
        <f>G54+G62</f>
        <v>645602</v>
      </c>
    </row>
    <row r="54" spans="2:7" s="81" customFormat="1">
      <c r="B54" s="2003" t="s">
        <v>2</v>
      </c>
      <c r="C54" s="625">
        <f t="shared" si="0"/>
        <v>213114917</v>
      </c>
      <c r="D54" s="931">
        <f t="shared" si="0"/>
        <v>-645602</v>
      </c>
      <c r="E54" s="401" t="s">
        <v>2</v>
      </c>
      <c r="F54" s="1243">
        <f>F55+F59</f>
        <v>1672745</v>
      </c>
      <c r="G54" s="1017">
        <f>G55+G59</f>
        <v>136596</v>
      </c>
    </row>
    <row r="55" spans="2:7" s="81" customFormat="1">
      <c r="B55" s="2004" t="s">
        <v>16</v>
      </c>
      <c r="C55" s="625">
        <f t="shared" si="0"/>
        <v>213114917</v>
      </c>
      <c r="D55" s="931">
        <f t="shared" si="0"/>
        <v>-645602</v>
      </c>
      <c r="E55" s="402" t="s">
        <v>12</v>
      </c>
      <c r="F55" s="1243">
        <f>F56+F58</f>
        <v>395237</v>
      </c>
      <c r="G55" s="1017">
        <f>G56+G58</f>
        <v>136596</v>
      </c>
    </row>
    <row r="56" spans="2:7" s="81" customFormat="1">
      <c r="B56" s="2005" t="s">
        <v>17</v>
      </c>
      <c r="C56" s="625">
        <v>213114917</v>
      </c>
      <c r="D56" s="931">
        <v>-645602</v>
      </c>
      <c r="E56" s="403" t="s">
        <v>37</v>
      </c>
      <c r="F56" s="1243">
        <v>17075</v>
      </c>
      <c r="G56" s="931"/>
    </row>
    <row r="57" spans="2:7" s="81" customFormat="1">
      <c r="B57" s="100"/>
      <c r="C57" s="625"/>
      <c r="D57" s="928"/>
      <c r="E57" s="2006" t="s">
        <v>35</v>
      </c>
      <c r="F57" s="1243">
        <v>13731</v>
      </c>
      <c r="G57" s="931"/>
    </row>
    <row r="58" spans="2:7" s="81" customFormat="1">
      <c r="B58" s="97"/>
      <c r="C58" s="625"/>
      <c r="D58" s="928"/>
      <c r="E58" s="403" t="s">
        <v>15</v>
      </c>
      <c r="F58" s="1243">
        <v>378162</v>
      </c>
      <c r="G58" s="931">
        <v>136596</v>
      </c>
    </row>
    <row r="59" spans="2:7" s="81" customFormat="1">
      <c r="B59" s="97"/>
      <c r="C59" s="625"/>
      <c r="D59" s="928"/>
      <c r="E59" s="672" t="s">
        <v>19</v>
      </c>
      <c r="F59" s="1243">
        <f>F60</f>
        <v>1277508</v>
      </c>
      <c r="G59" s="1017"/>
    </row>
    <row r="60" spans="2:7" s="81" customFormat="1" ht="24" customHeight="1">
      <c r="B60" s="97"/>
      <c r="C60" s="625"/>
      <c r="D60" s="928"/>
      <c r="E60" s="1034" t="s">
        <v>51</v>
      </c>
      <c r="F60" s="1243">
        <f>F61</f>
        <v>1277508</v>
      </c>
      <c r="G60" s="928"/>
    </row>
    <row r="61" spans="2:7" s="81" customFormat="1" ht="52.8">
      <c r="B61" s="97"/>
      <c r="C61" s="625"/>
      <c r="D61" s="928"/>
      <c r="E61" s="1035" t="s">
        <v>67</v>
      </c>
      <c r="F61" s="1243">
        <v>1277508</v>
      </c>
      <c r="G61" s="928"/>
    </row>
    <row r="62" spans="2:7" s="81" customFormat="1">
      <c r="B62" s="97"/>
      <c r="C62" s="625"/>
      <c r="D62" s="928"/>
      <c r="E62" s="401" t="s">
        <v>3</v>
      </c>
      <c r="F62" s="1243">
        <f>F63+F64</f>
        <v>40850768</v>
      </c>
      <c r="G62" s="1017">
        <f>G63+G64</f>
        <v>509006</v>
      </c>
    </row>
    <row r="63" spans="2:7" s="81" customFormat="1">
      <c r="B63" s="97"/>
      <c r="C63" s="625"/>
      <c r="D63" s="928"/>
      <c r="E63" s="402" t="s">
        <v>20</v>
      </c>
      <c r="F63" s="1243">
        <v>11191530</v>
      </c>
      <c r="G63" s="931">
        <v>509006</v>
      </c>
    </row>
    <row r="64" spans="2:7" s="81" customFormat="1" ht="13.5" customHeight="1">
      <c r="B64" s="97"/>
      <c r="C64" s="625"/>
      <c r="D64" s="928"/>
      <c r="E64" s="672" t="s">
        <v>55</v>
      </c>
      <c r="F64" s="1243">
        <f>F65</f>
        <v>29659238</v>
      </c>
      <c r="G64" s="1017"/>
    </row>
    <row r="65" spans="1:8" s="81" customFormat="1" ht="26.4">
      <c r="B65" s="97"/>
      <c r="C65" s="625"/>
      <c r="D65" s="928"/>
      <c r="E65" s="1034" t="s">
        <v>56</v>
      </c>
      <c r="F65" s="1243">
        <f>F66+F67</f>
        <v>29659238</v>
      </c>
      <c r="G65" s="1017"/>
    </row>
    <row r="66" spans="1:8" s="81" customFormat="1" ht="12.75" customHeight="1">
      <c r="B66" s="97"/>
      <c r="C66" s="625"/>
      <c r="D66" s="928"/>
      <c r="E66" s="1035" t="s">
        <v>73</v>
      </c>
      <c r="F66" s="1243">
        <v>28070375</v>
      </c>
      <c r="G66" s="928"/>
    </row>
    <row r="67" spans="1:8" s="81" customFormat="1" ht="53.4" thickBot="1">
      <c r="B67" s="97"/>
      <c r="C67" s="130"/>
      <c r="D67" s="928"/>
      <c r="E67" s="1035" t="s">
        <v>194</v>
      </c>
      <c r="F67" s="2019">
        <v>1588863</v>
      </c>
      <c r="G67" s="928"/>
    </row>
    <row r="68" spans="1:8" s="81" customFormat="1" ht="156" customHeight="1" thickBot="1">
      <c r="B68" s="3729" t="s">
        <v>544</v>
      </c>
      <c r="C68" s="3730"/>
      <c r="D68" s="3730"/>
      <c r="E68" s="3730"/>
      <c r="F68" s="3730"/>
      <c r="G68" s="3731"/>
    </row>
    <row r="69" spans="1:8" s="81" customFormat="1">
      <c r="A69" s="121"/>
      <c r="B69" s="561"/>
      <c r="C69" s="561"/>
      <c r="D69" s="561"/>
      <c r="E69" s="561"/>
      <c r="F69" s="561"/>
      <c r="G69" s="561"/>
    </row>
    <row r="70" spans="1:8" s="81" customFormat="1" ht="12.75" customHeight="1">
      <c r="A70" s="128"/>
      <c r="B70" s="128" t="s">
        <v>190</v>
      </c>
      <c r="C70" s="561"/>
      <c r="D70" s="561"/>
      <c r="E70" s="561"/>
      <c r="F70" s="561"/>
      <c r="G70" s="561"/>
    </row>
    <row r="71" spans="1:8" s="81" customFormat="1" ht="13.8" thickBot="1">
      <c r="A71" s="121"/>
      <c r="B71" s="561"/>
      <c r="C71" s="561"/>
      <c r="D71" s="561"/>
      <c r="E71" s="561"/>
      <c r="F71" s="561"/>
      <c r="G71" s="561"/>
    </row>
    <row r="72" spans="1:8" s="81" customFormat="1" ht="27.6">
      <c r="A72" s="351">
        <f>A26</f>
        <v>149</v>
      </c>
      <c r="B72" s="1003" t="s">
        <v>29</v>
      </c>
      <c r="C72" s="90"/>
      <c r="D72" s="921"/>
      <c r="E72" s="1998" t="s">
        <v>69</v>
      </c>
      <c r="F72" s="91"/>
      <c r="G72" s="1067"/>
      <c r="H72" s="2001" t="s">
        <v>33</v>
      </c>
    </row>
    <row r="73" spans="1:8" s="81" customFormat="1" ht="13.8">
      <c r="B73" s="2020" t="s">
        <v>82</v>
      </c>
      <c r="C73" s="2021"/>
      <c r="D73" s="2022"/>
      <c r="E73" s="2020" t="s">
        <v>82</v>
      </c>
      <c r="F73" s="2023"/>
      <c r="G73" s="2024"/>
    </row>
    <row r="74" spans="1:8" s="81" customFormat="1" ht="26.4">
      <c r="B74" s="2025" t="s">
        <v>86</v>
      </c>
      <c r="C74" s="2026"/>
      <c r="D74" s="2027"/>
      <c r="E74" s="2025" t="s">
        <v>86</v>
      </c>
      <c r="F74" s="2026"/>
      <c r="G74" s="2027"/>
    </row>
    <row r="75" spans="1:8" s="126" customFormat="1">
      <c r="B75" s="2028" t="s">
        <v>87</v>
      </c>
      <c r="C75" s="2029"/>
      <c r="D75" s="2030"/>
      <c r="E75" s="2028" t="s">
        <v>87</v>
      </c>
      <c r="F75" s="2031"/>
      <c r="G75" s="2030"/>
    </row>
    <row r="76" spans="1:8" s="81" customFormat="1">
      <c r="B76" s="2032" t="s">
        <v>4</v>
      </c>
      <c r="C76" s="2002">
        <f>C77</f>
        <v>213114917</v>
      </c>
      <c r="D76" s="1119">
        <f>D81</f>
        <v>-645602</v>
      </c>
      <c r="E76" s="208" t="s">
        <v>4</v>
      </c>
      <c r="F76" s="2033">
        <f>F77+F79+F90</f>
        <v>164825184</v>
      </c>
      <c r="G76" s="2034">
        <f>G77+G79+G90</f>
        <v>645602</v>
      </c>
    </row>
    <row r="77" spans="1:8" s="81" customFormat="1">
      <c r="B77" s="2035" t="s">
        <v>10</v>
      </c>
      <c r="C77" s="1243">
        <f>C78</f>
        <v>213114917</v>
      </c>
      <c r="D77" s="1017">
        <f>D78</f>
        <v>-645602</v>
      </c>
      <c r="E77" s="1033" t="s">
        <v>65</v>
      </c>
      <c r="F77" s="2036">
        <v>23994616</v>
      </c>
      <c r="G77" s="2037"/>
    </row>
    <row r="78" spans="1:8" s="81" customFormat="1" ht="26.25" customHeight="1">
      <c r="B78" s="2038" t="s">
        <v>11</v>
      </c>
      <c r="C78" s="930">
        <v>213114917</v>
      </c>
      <c r="D78" s="931">
        <v>-645602</v>
      </c>
      <c r="E78" s="2039" t="s">
        <v>545</v>
      </c>
      <c r="F78" s="2036">
        <v>274317</v>
      </c>
      <c r="G78" s="2037"/>
    </row>
    <row r="79" spans="1:8" s="81" customFormat="1">
      <c r="B79" s="2040" t="s">
        <v>1</v>
      </c>
      <c r="C79" s="927">
        <f t="shared" ref="C79:D81" si="1">C80</f>
        <v>213114917</v>
      </c>
      <c r="D79" s="928">
        <f t="shared" si="1"/>
        <v>-645602</v>
      </c>
      <c r="E79" s="1033" t="s">
        <v>7</v>
      </c>
      <c r="F79" s="2036">
        <f>F80+F84+F87</f>
        <v>2579060</v>
      </c>
      <c r="G79" s="2041"/>
    </row>
    <row r="80" spans="1:8" s="81" customFormat="1">
      <c r="B80" s="2035" t="s">
        <v>2</v>
      </c>
      <c r="C80" s="930">
        <f t="shared" si="1"/>
        <v>213114917</v>
      </c>
      <c r="D80" s="931">
        <f t="shared" si="1"/>
        <v>-645602</v>
      </c>
      <c r="E80" s="672" t="s">
        <v>8</v>
      </c>
      <c r="F80" s="2036">
        <f>F81</f>
        <v>107391</v>
      </c>
      <c r="G80" s="2037"/>
    </row>
    <row r="81" spans="2:7" s="81" customFormat="1">
      <c r="B81" s="2042" t="s">
        <v>16</v>
      </c>
      <c r="C81" s="930">
        <f t="shared" si="1"/>
        <v>213114917</v>
      </c>
      <c r="D81" s="931">
        <f t="shared" si="1"/>
        <v>-645602</v>
      </c>
      <c r="E81" s="1034" t="s">
        <v>9</v>
      </c>
      <c r="F81" s="2036">
        <f>F82</f>
        <v>107391</v>
      </c>
      <c r="G81" s="2037"/>
    </row>
    <row r="82" spans="2:7" s="81" customFormat="1" ht="26.4">
      <c r="B82" s="2043" t="s">
        <v>17</v>
      </c>
      <c r="C82" s="930">
        <v>213114917</v>
      </c>
      <c r="D82" s="931">
        <v>-645602</v>
      </c>
      <c r="E82" s="1035" t="s">
        <v>57</v>
      </c>
      <c r="F82" s="2036">
        <f>F83</f>
        <v>107391</v>
      </c>
      <c r="G82" s="2037"/>
    </row>
    <row r="83" spans="2:7" s="81" customFormat="1" ht="26.4">
      <c r="B83" s="2044"/>
      <c r="C83" s="2045"/>
      <c r="D83" s="2046"/>
      <c r="E83" s="1134" t="s">
        <v>126</v>
      </c>
      <c r="F83" s="2036">
        <v>107391</v>
      </c>
      <c r="G83" s="2037"/>
    </row>
    <row r="84" spans="2:7" s="81" customFormat="1">
      <c r="B84" s="2044"/>
      <c r="C84" s="2045"/>
      <c r="D84" s="2046"/>
      <c r="E84" s="2047" t="s">
        <v>546</v>
      </c>
      <c r="F84" s="2036">
        <f>F85</f>
        <v>407512</v>
      </c>
      <c r="G84" s="2037"/>
    </row>
    <row r="85" spans="2:7" s="81" customFormat="1" ht="25.5" customHeight="1">
      <c r="B85" s="2044"/>
      <c r="C85" s="2045"/>
      <c r="D85" s="2046"/>
      <c r="E85" s="2048" t="s">
        <v>547</v>
      </c>
      <c r="F85" s="2036">
        <f>F86</f>
        <v>407512</v>
      </c>
      <c r="G85" s="2037"/>
    </row>
    <row r="86" spans="2:7" s="81" customFormat="1" ht="39" customHeight="1">
      <c r="B86" s="2044"/>
      <c r="C86" s="2045"/>
      <c r="D86" s="2046"/>
      <c r="E86" s="2049" t="s">
        <v>548</v>
      </c>
      <c r="F86" s="2036">
        <v>407512</v>
      </c>
      <c r="G86" s="2037"/>
    </row>
    <row r="87" spans="2:7" s="81" customFormat="1" ht="26.4">
      <c r="B87" s="2044"/>
      <c r="C87" s="2045"/>
      <c r="D87" s="2046"/>
      <c r="E87" s="211" t="s">
        <v>192</v>
      </c>
      <c r="F87" s="2036">
        <f>F88</f>
        <v>2064157</v>
      </c>
      <c r="G87" s="2037"/>
    </row>
    <row r="88" spans="2:7" s="81" customFormat="1" ht="39.6">
      <c r="B88" s="2044"/>
      <c r="C88" s="2045"/>
      <c r="D88" s="2046"/>
      <c r="E88" s="210" t="s">
        <v>72</v>
      </c>
      <c r="F88" s="2036">
        <f>F89</f>
        <v>2064157</v>
      </c>
      <c r="G88" s="2037"/>
    </row>
    <row r="89" spans="2:7" s="81" customFormat="1" ht="105.6">
      <c r="B89" s="2044"/>
      <c r="C89" s="2045"/>
      <c r="D89" s="2046"/>
      <c r="E89" s="212" t="s">
        <v>216</v>
      </c>
      <c r="F89" s="2036">
        <v>2064157</v>
      </c>
      <c r="G89" s="2037"/>
    </row>
    <row r="90" spans="2:7" s="81" customFormat="1">
      <c r="B90" s="2044"/>
      <c r="C90" s="2045"/>
      <c r="D90" s="2046"/>
      <c r="E90" s="1033" t="s">
        <v>10</v>
      </c>
      <c r="F90" s="2036">
        <f>F91+F92</f>
        <v>138251508</v>
      </c>
      <c r="G90" s="2041">
        <f>G91+G92</f>
        <v>645602</v>
      </c>
    </row>
    <row r="91" spans="2:7" s="81" customFormat="1" ht="26.4">
      <c r="B91" s="2044"/>
      <c r="C91" s="2045"/>
      <c r="D91" s="2046"/>
      <c r="E91" s="211" t="s">
        <v>11</v>
      </c>
      <c r="F91" s="2036">
        <v>127243809</v>
      </c>
      <c r="G91" s="2041">
        <v>645602</v>
      </c>
    </row>
    <row r="92" spans="2:7" s="81" customFormat="1" ht="26.4">
      <c r="B92" s="2044"/>
      <c r="C92" s="2045"/>
      <c r="D92" s="2046"/>
      <c r="E92" s="211" t="s">
        <v>60</v>
      </c>
      <c r="F92" s="2036">
        <v>11007699</v>
      </c>
      <c r="G92" s="2037"/>
    </row>
    <row r="93" spans="2:7" s="81" customFormat="1">
      <c r="B93" s="2044"/>
      <c r="C93" s="2045"/>
      <c r="D93" s="2046"/>
      <c r="E93" s="400" t="s">
        <v>28</v>
      </c>
      <c r="F93" s="2033">
        <f>F94+F108</f>
        <v>169338504</v>
      </c>
      <c r="G93" s="2034">
        <f>G94+G108</f>
        <v>645602</v>
      </c>
    </row>
    <row r="94" spans="2:7" s="81" customFormat="1">
      <c r="B94" s="2044"/>
      <c r="C94" s="2045"/>
      <c r="D94" s="2046"/>
      <c r="E94" s="401" t="s">
        <v>2</v>
      </c>
      <c r="F94" s="2036">
        <f>F95+F99+F101+F103</f>
        <v>110318137</v>
      </c>
      <c r="G94" s="2041">
        <f>G95+G99+G101+G103</f>
        <v>136596</v>
      </c>
    </row>
    <row r="95" spans="2:7" s="81" customFormat="1">
      <c r="B95" s="2044"/>
      <c r="C95" s="2045"/>
      <c r="D95" s="2046"/>
      <c r="E95" s="402" t="s">
        <v>12</v>
      </c>
      <c r="F95" s="2036">
        <f>F96+F98</f>
        <v>8152017</v>
      </c>
      <c r="G95" s="2041">
        <f>G96+G98</f>
        <v>136596</v>
      </c>
    </row>
    <row r="96" spans="2:7" s="81" customFormat="1">
      <c r="B96" s="2044"/>
      <c r="C96" s="2045"/>
      <c r="D96" s="2046"/>
      <c r="E96" s="403" t="s">
        <v>37</v>
      </c>
      <c r="F96" s="2036">
        <v>4635911</v>
      </c>
      <c r="G96" s="2037"/>
    </row>
    <row r="97" spans="2:7" s="81" customFormat="1">
      <c r="B97" s="2044"/>
      <c r="C97" s="2045"/>
      <c r="D97" s="2046"/>
      <c r="E97" s="2006" t="s">
        <v>35</v>
      </c>
      <c r="F97" s="2036">
        <v>3618410</v>
      </c>
      <c r="G97" s="2037"/>
    </row>
    <row r="98" spans="2:7" s="81" customFormat="1">
      <c r="B98" s="2044"/>
      <c r="C98" s="2045"/>
      <c r="D98" s="2046"/>
      <c r="E98" s="403" t="s">
        <v>15</v>
      </c>
      <c r="F98" s="2036">
        <v>3516106</v>
      </c>
      <c r="G98" s="2041">
        <v>136596</v>
      </c>
    </row>
    <row r="99" spans="2:7" s="81" customFormat="1">
      <c r="B99" s="2044"/>
      <c r="C99" s="2045"/>
      <c r="D99" s="2046"/>
      <c r="E99" s="672" t="s">
        <v>16</v>
      </c>
      <c r="F99" s="2036">
        <f>F100</f>
        <v>61469099</v>
      </c>
      <c r="G99" s="2037"/>
    </row>
    <row r="100" spans="2:7" s="81" customFormat="1">
      <c r="B100" s="2044"/>
      <c r="C100" s="2045"/>
      <c r="D100" s="2046"/>
      <c r="E100" s="1034" t="s">
        <v>17</v>
      </c>
      <c r="F100" s="2036">
        <v>61469099</v>
      </c>
      <c r="G100" s="2037"/>
    </row>
    <row r="101" spans="2:7" s="81" customFormat="1" ht="38.25" customHeight="1">
      <c r="B101" s="2044"/>
      <c r="C101" s="2045"/>
      <c r="D101" s="2046"/>
      <c r="E101" s="2050" t="s">
        <v>549</v>
      </c>
      <c r="F101" s="2036">
        <f>F102</f>
        <v>14709916</v>
      </c>
      <c r="G101" s="2037"/>
    </row>
    <row r="102" spans="2:7" s="81" customFormat="1">
      <c r="B102" s="2044"/>
      <c r="C102" s="2045"/>
      <c r="D102" s="2046"/>
      <c r="E102" s="2051" t="s">
        <v>550</v>
      </c>
      <c r="F102" s="626">
        <v>14709916</v>
      </c>
      <c r="G102" s="2037"/>
    </row>
    <row r="103" spans="2:7" s="81" customFormat="1">
      <c r="B103" s="2044"/>
      <c r="C103" s="2045"/>
      <c r="D103" s="2046"/>
      <c r="E103" s="672" t="s">
        <v>19</v>
      </c>
      <c r="F103" s="2036">
        <f>F104+F107</f>
        <v>25987105</v>
      </c>
      <c r="G103" s="2037"/>
    </row>
    <row r="104" spans="2:7" s="81" customFormat="1" ht="24.75" customHeight="1">
      <c r="B104" s="2044"/>
      <c r="C104" s="2045"/>
      <c r="D104" s="2046"/>
      <c r="E104" s="1034" t="s">
        <v>51</v>
      </c>
      <c r="F104" s="2036">
        <f>F105+F106</f>
        <v>25643582</v>
      </c>
      <c r="G104" s="2037"/>
    </row>
    <row r="105" spans="2:7" s="81" customFormat="1" ht="52.8">
      <c r="B105" s="2044"/>
      <c r="C105" s="2045"/>
      <c r="D105" s="2046"/>
      <c r="E105" s="1035" t="s">
        <v>67</v>
      </c>
      <c r="F105" s="2036">
        <v>22862620</v>
      </c>
      <c r="G105" s="2037"/>
    </row>
    <row r="106" spans="2:7" s="81" customFormat="1" ht="39.6">
      <c r="B106" s="2044"/>
      <c r="C106" s="2045"/>
      <c r="D106" s="2046"/>
      <c r="E106" s="1035" t="s">
        <v>191</v>
      </c>
      <c r="F106" s="2036">
        <v>2780962</v>
      </c>
      <c r="G106" s="2037"/>
    </row>
    <row r="107" spans="2:7" s="81" customFormat="1" ht="26.4">
      <c r="B107" s="2044"/>
      <c r="C107" s="2045"/>
      <c r="D107" s="2046"/>
      <c r="E107" s="1034" t="s">
        <v>79</v>
      </c>
      <c r="F107" s="2036">
        <v>343523</v>
      </c>
      <c r="G107" s="2037"/>
    </row>
    <row r="108" spans="2:7" s="81" customFormat="1">
      <c r="B108" s="2044"/>
      <c r="C108" s="2045"/>
      <c r="D108" s="2046"/>
      <c r="E108" s="401" t="s">
        <v>3</v>
      </c>
      <c r="F108" s="2036">
        <f>F110+F109</f>
        <v>59020367</v>
      </c>
      <c r="G108" s="2041">
        <f>G110+G109</f>
        <v>509006</v>
      </c>
    </row>
    <row r="109" spans="2:7" s="81" customFormat="1">
      <c r="B109" s="2044"/>
      <c r="C109" s="2045"/>
      <c r="D109" s="2046"/>
      <c r="E109" s="402" t="s">
        <v>20</v>
      </c>
      <c r="F109" s="2036">
        <v>18422636</v>
      </c>
      <c r="G109" s="2041">
        <v>509006</v>
      </c>
    </row>
    <row r="110" spans="2:7" s="81" customFormat="1">
      <c r="B110" s="2044"/>
      <c r="C110" s="2045"/>
      <c r="D110" s="2046"/>
      <c r="E110" s="672" t="s">
        <v>55</v>
      </c>
      <c r="F110" s="2036">
        <f>F111+F114</f>
        <v>40597731</v>
      </c>
      <c r="G110" s="2052"/>
    </row>
    <row r="111" spans="2:7" s="81" customFormat="1" ht="26.4">
      <c r="B111" s="2044"/>
      <c r="C111" s="2045"/>
      <c r="D111" s="2046"/>
      <c r="E111" s="1034" t="s">
        <v>56</v>
      </c>
      <c r="F111" s="2036">
        <f>F112+F113</f>
        <v>29659238</v>
      </c>
      <c r="G111" s="2052"/>
    </row>
    <row r="112" spans="2:7" s="81" customFormat="1" ht="52.8">
      <c r="B112" s="2044"/>
      <c r="C112" s="2045"/>
      <c r="D112" s="2046"/>
      <c r="E112" s="1035" t="s">
        <v>73</v>
      </c>
      <c r="F112" s="2036">
        <v>28070375</v>
      </c>
      <c r="G112" s="2052"/>
    </row>
    <row r="113" spans="1:8" s="81" customFormat="1" ht="52.8">
      <c r="B113" s="2044"/>
      <c r="C113" s="2045"/>
      <c r="D113" s="2046"/>
      <c r="E113" s="1035" t="s">
        <v>194</v>
      </c>
      <c r="F113" s="2036">
        <v>1588863</v>
      </c>
      <c r="G113" s="2052"/>
    </row>
    <row r="114" spans="1:8" s="81" customFormat="1" ht="26.4">
      <c r="B114" s="2044"/>
      <c r="C114" s="2045"/>
      <c r="D114" s="2046"/>
      <c r="E114" s="1034" t="s">
        <v>121</v>
      </c>
      <c r="F114" s="2036">
        <v>10938493</v>
      </c>
      <c r="G114" s="2052"/>
    </row>
    <row r="115" spans="1:8" s="81" customFormat="1" ht="13.5" customHeight="1">
      <c r="B115" s="2044"/>
      <c r="C115" s="2045"/>
      <c r="D115" s="2046"/>
      <c r="E115" s="2053" t="s">
        <v>551</v>
      </c>
      <c r="F115" s="2036">
        <f>F76-F93</f>
        <v>-4513320</v>
      </c>
      <c r="G115" s="2041"/>
    </row>
    <row r="116" spans="1:8" s="81" customFormat="1">
      <c r="B116" s="2044"/>
      <c r="C116" s="2045"/>
      <c r="D116" s="2046"/>
      <c r="E116" s="2053" t="s">
        <v>552</v>
      </c>
      <c r="F116" s="2036">
        <v>4513320</v>
      </c>
      <c r="G116" s="2052"/>
    </row>
    <row r="117" spans="1:8" s="81" customFormat="1">
      <c r="B117" s="2044"/>
      <c r="C117" s="2045"/>
      <c r="D117" s="2046"/>
      <c r="E117" s="2047" t="s">
        <v>553</v>
      </c>
      <c r="F117" s="2036">
        <v>4513320</v>
      </c>
      <c r="G117" s="2052"/>
    </row>
    <row r="118" spans="1:8" s="81" customFormat="1" ht="40.5" customHeight="1" thickBot="1">
      <c r="B118" s="2054"/>
      <c r="C118" s="2055"/>
      <c r="D118" s="2056"/>
      <c r="E118" s="2057" t="s">
        <v>554</v>
      </c>
      <c r="F118" s="2058">
        <v>4513320</v>
      </c>
      <c r="G118" s="2059"/>
    </row>
    <row r="119" spans="1:8" s="81" customFormat="1" ht="199.5" customHeight="1" thickBot="1">
      <c r="B119" s="3690" t="s">
        <v>555</v>
      </c>
      <c r="C119" s="3855"/>
      <c r="D119" s="3855"/>
      <c r="E119" s="3855"/>
      <c r="F119" s="3855"/>
      <c r="G119" s="3856"/>
    </row>
    <row r="120" spans="1:8" s="81" customFormat="1"/>
    <row r="121" spans="1:8" s="48" customFormat="1">
      <c r="A121" s="229"/>
      <c r="B121" s="229" t="s">
        <v>187</v>
      </c>
      <c r="C121" s="143"/>
      <c r="D121" s="143"/>
      <c r="E121" s="143"/>
      <c r="F121" s="143"/>
      <c r="G121" s="143"/>
    </row>
    <row r="122" spans="1:8" s="48" customFormat="1" ht="13.8" thickBot="1">
      <c r="A122" s="229"/>
      <c r="B122" s="143"/>
      <c r="C122" s="143"/>
      <c r="D122" s="143"/>
      <c r="E122" s="143"/>
      <c r="F122" s="143"/>
      <c r="G122" s="143"/>
    </row>
    <row r="123" spans="1:8" s="48" customFormat="1" ht="13.8">
      <c r="A123" s="1970">
        <f>A26+1</f>
        <v>150</v>
      </c>
      <c r="B123" s="233"/>
      <c r="C123" s="3510"/>
      <c r="D123" s="3511"/>
      <c r="E123" s="233" t="s">
        <v>29</v>
      </c>
      <c r="F123" s="3510"/>
      <c r="G123" s="3511"/>
      <c r="H123" s="2001" t="s">
        <v>33</v>
      </c>
    </row>
    <row r="124" spans="1:8" s="48" customFormat="1">
      <c r="A124" s="3512"/>
      <c r="B124" s="658" t="s">
        <v>98</v>
      </c>
      <c r="C124" s="869"/>
      <c r="D124" s="3520"/>
      <c r="E124" s="658" t="s">
        <v>22</v>
      </c>
      <c r="F124" s="869"/>
      <c r="G124" s="870"/>
    </row>
    <row r="125" spans="1:8" s="48" customFormat="1">
      <c r="A125" s="3512"/>
      <c r="B125" s="266" t="s">
        <v>1066</v>
      </c>
      <c r="C125" s="689">
        <v>16037309</v>
      </c>
      <c r="D125" s="3572">
        <v>-4402807</v>
      </c>
      <c r="E125" s="871" t="s">
        <v>255</v>
      </c>
      <c r="F125" s="764"/>
      <c r="G125" s="3513"/>
    </row>
    <row r="126" spans="1:8" s="48" customFormat="1">
      <c r="A126" s="3512"/>
      <c r="B126" s="266"/>
      <c r="C126" s="689"/>
      <c r="D126" s="3572"/>
      <c r="E126" s="142" t="s">
        <v>4</v>
      </c>
      <c r="F126" s="875">
        <v>35571795</v>
      </c>
      <c r="G126" s="3576">
        <v>-4402807</v>
      </c>
    </row>
    <row r="127" spans="1:8" s="48" customFormat="1">
      <c r="A127" s="3512"/>
      <c r="B127" s="132"/>
      <c r="C127" s="688"/>
      <c r="D127" s="3514"/>
      <c r="E127" s="132" t="s">
        <v>10</v>
      </c>
      <c r="F127" s="877">
        <v>35571795</v>
      </c>
      <c r="G127" s="3577">
        <v>-4402807</v>
      </c>
    </row>
    <row r="128" spans="1:8" s="48" customFormat="1" ht="26.4">
      <c r="A128" s="3512"/>
      <c r="B128" s="132"/>
      <c r="C128" s="688"/>
      <c r="D128" s="3515"/>
      <c r="E128" s="133" t="s">
        <v>11</v>
      </c>
      <c r="F128" s="877">
        <v>35571795</v>
      </c>
      <c r="G128" s="3579">
        <v>-4402807</v>
      </c>
    </row>
    <row r="129" spans="1:8" s="48" customFormat="1">
      <c r="A129" s="3512"/>
      <c r="B129" s="133"/>
      <c r="C129" s="688"/>
      <c r="D129" s="3516"/>
      <c r="E129" s="142" t="s">
        <v>28</v>
      </c>
      <c r="F129" s="875">
        <v>35571795</v>
      </c>
      <c r="G129" s="3579">
        <v>-4402807</v>
      </c>
    </row>
    <row r="130" spans="1:8" s="48" customFormat="1">
      <c r="A130" s="3512"/>
      <c r="B130" s="142"/>
      <c r="C130" s="687"/>
      <c r="D130" s="3516"/>
      <c r="E130" s="132" t="s">
        <v>2</v>
      </c>
      <c r="F130" s="877">
        <v>35571795</v>
      </c>
      <c r="G130" s="3581">
        <v>-4402807</v>
      </c>
    </row>
    <row r="131" spans="1:8" s="48" customFormat="1">
      <c r="A131" s="3512"/>
      <c r="B131" s="132"/>
      <c r="C131" s="688"/>
      <c r="D131" s="3515"/>
      <c r="E131" s="133" t="s">
        <v>16</v>
      </c>
      <c r="F131" s="877">
        <v>35571795</v>
      </c>
      <c r="G131" s="3579">
        <v>-4402807</v>
      </c>
    </row>
    <row r="132" spans="1:8" s="48" customFormat="1" ht="13.8" thickBot="1">
      <c r="A132" s="3512"/>
      <c r="B132" s="133"/>
      <c r="C132" s="688"/>
      <c r="D132" s="3515"/>
      <c r="E132" s="133" t="s">
        <v>17</v>
      </c>
      <c r="F132" s="877">
        <v>35571795</v>
      </c>
      <c r="G132" s="3579">
        <v>-4402807</v>
      </c>
    </row>
    <row r="133" spans="1:8" s="48" customFormat="1" ht="245.4" customHeight="1" thickBot="1">
      <c r="A133" s="3512"/>
      <c r="B133" s="3852" t="s">
        <v>1067</v>
      </c>
      <c r="C133" s="3853"/>
      <c r="D133" s="3853"/>
      <c r="E133" s="3853"/>
      <c r="F133" s="3853"/>
      <c r="G133" s="3854"/>
    </row>
    <row r="134" spans="1:8" s="48" customFormat="1">
      <c r="A134" s="3517"/>
      <c r="B134" s="143"/>
      <c r="C134" s="143"/>
      <c r="D134" s="143"/>
      <c r="E134" s="143"/>
      <c r="F134" s="143"/>
      <c r="G134" s="143"/>
    </row>
    <row r="135" spans="1:8" s="48" customFormat="1">
      <c r="A135" s="3518"/>
      <c r="B135" s="229" t="s">
        <v>190</v>
      </c>
      <c r="C135" s="143"/>
      <c r="D135" s="143"/>
      <c r="E135" s="143"/>
      <c r="F135" s="143"/>
      <c r="G135" s="143"/>
    </row>
    <row r="136" spans="1:8" s="48" customFormat="1" ht="13.8" thickBot="1">
      <c r="A136" s="3518"/>
      <c r="B136" s="143"/>
      <c r="C136" s="143"/>
      <c r="D136" s="143"/>
      <c r="E136" s="143"/>
      <c r="F136" s="143"/>
      <c r="G136" s="143"/>
    </row>
    <row r="137" spans="1:8" s="48" customFormat="1" ht="13.8">
      <c r="A137" s="1971">
        <f>A123</f>
        <v>150</v>
      </c>
      <c r="B137" s="233"/>
      <c r="C137" s="3510"/>
      <c r="D137" s="3511"/>
      <c r="E137" s="233" t="s">
        <v>603</v>
      </c>
      <c r="F137" s="3510"/>
      <c r="G137" s="3511"/>
      <c r="H137" s="2001" t="s">
        <v>33</v>
      </c>
    </row>
    <row r="138" spans="1:8" s="48" customFormat="1">
      <c r="A138" s="3512"/>
      <c r="B138" s="658" t="s">
        <v>98</v>
      </c>
      <c r="C138" s="869"/>
      <c r="D138" s="3520"/>
      <c r="E138" s="3570" t="s">
        <v>82</v>
      </c>
      <c r="F138" s="3571"/>
      <c r="G138" s="3520"/>
    </row>
    <row r="139" spans="1:8" s="48" customFormat="1">
      <c r="A139" s="3512"/>
      <c r="B139" s="270"/>
      <c r="C139" s="689"/>
      <c r="D139" s="3572"/>
      <c r="E139" s="3573" t="s">
        <v>83</v>
      </c>
      <c r="F139" s="1765"/>
      <c r="G139" s="3520"/>
    </row>
    <row r="140" spans="1:8" s="48" customFormat="1">
      <c r="A140" s="3512"/>
      <c r="B140" s="270" t="s">
        <v>87</v>
      </c>
      <c r="C140" s="689"/>
      <c r="D140" s="3572"/>
      <c r="E140" s="2366" t="s">
        <v>87</v>
      </c>
      <c r="F140" s="3574"/>
      <c r="G140" s="3520"/>
    </row>
    <row r="141" spans="1:8" s="48" customFormat="1">
      <c r="A141" s="3512"/>
      <c r="B141" s="266" t="s">
        <v>1066</v>
      </c>
      <c r="C141" s="689">
        <v>16037309</v>
      </c>
      <c r="D141" s="3572">
        <v>-4402807</v>
      </c>
      <c r="E141" s="3575" t="s">
        <v>4</v>
      </c>
      <c r="F141" s="3519">
        <v>40422101</v>
      </c>
      <c r="G141" s="3576">
        <v>-4402807</v>
      </c>
    </row>
    <row r="142" spans="1:8" s="48" customFormat="1">
      <c r="A142" s="3512"/>
      <c r="B142" s="132"/>
      <c r="C142" s="688"/>
      <c r="D142" s="3577"/>
      <c r="E142" s="3578" t="s">
        <v>10</v>
      </c>
      <c r="F142" s="879">
        <v>40422101</v>
      </c>
      <c r="G142" s="3577">
        <v>-4402807</v>
      </c>
    </row>
    <row r="143" spans="1:8" s="48" customFormat="1" ht="26.4">
      <c r="A143" s="3512"/>
      <c r="B143" s="132"/>
      <c r="C143" s="688"/>
      <c r="D143" s="3579"/>
      <c r="E143" s="3580" t="s">
        <v>11</v>
      </c>
      <c r="F143" s="879">
        <v>40422101</v>
      </c>
      <c r="G143" s="3579">
        <v>-4402807</v>
      </c>
    </row>
    <row r="144" spans="1:8" s="48" customFormat="1">
      <c r="A144" s="3512"/>
      <c r="B144" s="133"/>
      <c r="C144" s="688"/>
      <c r="D144" s="3581"/>
      <c r="E144" s="3575" t="s">
        <v>28</v>
      </c>
      <c r="F144" s="3519">
        <v>40422101</v>
      </c>
      <c r="G144" s="3579">
        <v>-4402807</v>
      </c>
    </row>
    <row r="145" spans="1:7" s="48" customFormat="1">
      <c r="A145" s="3512"/>
      <c r="B145" s="142"/>
      <c r="C145" s="687"/>
      <c r="D145" s="3581"/>
      <c r="E145" s="3578" t="s">
        <v>2</v>
      </c>
      <c r="F145" s="879">
        <v>40422101</v>
      </c>
      <c r="G145" s="3581">
        <v>-4402807</v>
      </c>
    </row>
    <row r="146" spans="1:7" s="48" customFormat="1">
      <c r="A146" s="3512"/>
      <c r="B146" s="132"/>
      <c r="C146" s="688"/>
      <c r="D146" s="3579"/>
      <c r="E146" s="3580" t="s">
        <v>16</v>
      </c>
      <c r="F146" s="879">
        <v>40422101</v>
      </c>
      <c r="G146" s="3579">
        <v>-4402807</v>
      </c>
    </row>
    <row r="147" spans="1:7" s="48" customFormat="1">
      <c r="A147" s="3512"/>
      <c r="B147" s="133"/>
      <c r="C147" s="688"/>
      <c r="D147" s="3579"/>
      <c r="E147" s="3582" t="s">
        <v>17</v>
      </c>
      <c r="F147" s="879">
        <v>40422101</v>
      </c>
      <c r="G147" s="3579">
        <v>-4402807</v>
      </c>
    </row>
    <row r="148" spans="1:7" s="48" customFormat="1">
      <c r="A148" s="230"/>
      <c r="B148" s="663" t="s">
        <v>88</v>
      </c>
      <c r="C148" s="783"/>
      <c r="D148" s="3520"/>
      <c r="E148" s="2366" t="s">
        <v>88</v>
      </c>
      <c r="F148" s="3574"/>
      <c r="G148" s="3520"/>
    </row>
    <row r="149" spans="1:7" s="48" customFormat="1">
      <c r="A149" s="230"/>
      <c r="B149" s="266" t="s">
        <v>1066</v>
      </c>
      <c r="C149" s="689">
        <v>16497666</v>
      </c>
      <c r="D149" s="3572">
        <v>-4680644</v>
      </c>
      <c r="E149" s="3575" t="s">
        <v>4</v>
      </c>
      <c r="F149" s="984">
        <v>83294805</v>
      </c>
      <c r="G149" s="3583">
        <v>-4680644</v>
      </c>
    </row>
    <row r="150" spans="1:7" s="48" customFormat="1">
      <c r="A150" s="230"/>
      <c r="B150" s="132"/>
      <c r="C150" s="688"/>
      <c r="D150" s="3577"/>
      <c r="E150" s="3578" t="s">
        <v>10</v>
      </c>
      <c r="F150" s="995">
        <v>83294805</v>
      </c>
      <c r="G150" s="3584">
        <v>-4680644</v>
      </c>
    </row>
    <row r="151" spans="1:7" s="48" customFormat="1" ht="26.4">
      <c r="A151" s="230"/>
      <c r="B151" s="132"/>
      <c r="C151" s="688"/>
      <c r="D151" s="3579"/>
      <c r="E151" s="3580" t="s">
        <v>11</v>
      </c>
      <c r="F151" s="995">
        <v>83294805</v>
      </c>
      <c r="G151" s="3584">
        <v>-4680644</v>
      </c>
    </row>
    <row r="152" spans="1:7" s="48" customFormat="1">
      <c r="A152" s="230"/>
      <c r="B152" s="133"/>
      <c r="C152" s="688"/>
      <c r="D152" s="3581"/>
      <c r="E152" s="3575" t="s">
        <v>28</v>
      </c>
      <c r="F152" s="984">
        <v>83294805</v>
      </c>
      <c r="G152" s="3583">
        <v>-4680644</v>
      </c>
    </row>
    <row r="153" spans="1:7" s="48" customFormat="1">
      <c r="A153" s="230"/>
      <c r="B153" s="142"/>
      <c r="C153" s="687"/>
      <c r="D153" s="3581"/>
      <c r="E153" s="3578" t="s">
        <v>2</v>
      </c>
      <c r="F153" s="995">
        <v>83294805</v>
      </c>
      <c r="G153" s="3584">
        <v>-4680644</v>
      </c>
    </row>
    <row r="154" spans="1:7" s="48" customFormat="1">
      <c r="A154" s="230"/>
      <c r="B154" s="132"/>
      <c r="C154" s="688"/>
      <c r="D154" s="3579"/>
      <c r="E154" s="3580" t="s">
        <v>16</v>
      </c>
      <c r="F154" s="995">
        <v>83294805</v>
      </c>
      <c r="G154" s="3584">
        <v>-4680644</v>
      </c>
    </row>
    <row r="155" spans="1:7" s="48" customFormat="1">
      <c r="A155" s="230"/>
      <c r="B155" s="133"/>
      <c r="C155" s="688"/>
      <c r="D155" s="3579"/>
      <c r="E155" s="3582" t="s">
        <v>17</v>
      </c>
      <c r="F155" s="995">
        <v>83294805</v>
      </c>
      <c r="G155" s="3584">
        <v>-4680644</v>
      </c>
    </row>
    <row r="156" spans="1:7" s="48" customFormat="1">
      <c r="A156" s="230"/>
      <c r="B156" s="663" t="s">
        <v>189</v>
      </c>
      <c r="C156" s="783"/>
      <c r="D156" s="3520"/>
      <c r="E156" s="2366" t="s">
        <v>189</v>
      </c>
      <c r="F156" s="3574"/>
      <c r="G156" s="3520"/>
    </row>
    <row r="157" spans="1:7" s="48" customFormat="1">
      <c r="A157" s="230"/>
      <c r="B157" s="266" t="s">
        <v>1066</v>
      </c>
      <c r="C157" s="689">
        <v>16964498</v>
      </c>
      <c r="D157" s="3572">
        <v>-4940511</v>
      </c>
      <c r="E157" s="3575" t="s">
        <v>4</v>
      </c>
      <c r="F157" s="3519">
        <v>39840411</v>
      </c>
      <c r="G157" s="3583">
        <v>-4940511</v>
      </c>
    </row>
    <row r="158" spans="1:7" s="48" customFormat="1">
      <c r="A158" s="230"/>
      <c r="B158" s="132"/>
      <c r="C158" s="688"/>
      <c r="D158" s="3577"/>
      <c r="E158" s="3578" t="s">
        <v>10</v>
      </c>
      <c r="F158" s="879">
        <v>39840411</v>
      </c>
      <c r="G158" s="3584">
        <v>-4940511</v>
      </c>
    </row>
    <row r="159" spans="1:7" s="48" customFormat="1" ht="26.4">
      <c r="A159" s="230"/>
      <c r="B159" s="132"/>
      <c r="C159" s="688"/>
      <c r="D159" s="3579"/>
      <c r="E159" s="3580" t="s">
        <v>11</v>
      </c>
      <c r="F159" s="879">
        <v>39840411</v>
      </c>
      <c r="G159" s="3584">
        <v>-4940511</v>
      </c>
    </row>
    <row r="160" spans="1:7" s="48" customFormat="1">
      <c r="A160" s="230"/>
      <c r="B160" s="133"/>
      <c r="C160" s="688"/>
      <c r="D160" s="3581"/>
      <c r="E160" s="3575" t="s">
        <v>28</v>
      </c>
      <c r="F160" s="3519">
        <v>39840411</v>
      </c>
      <c r="G160" s="3583">
        <v>-4940511</v>
      </c>
    </row>
    <row r="161" spans="1:7" s="48" customFormat="1">
      <c r="A161" s="230"/>
      <c r="B161" s="142"/>
      <c r="C161" s="687"/>
      <c r="D161" s="3581"/>
      <c r="E161" s="3578" t="s">
        <v>2</v>
      </c>
      <c r="F161" s="879">
        <v>39840411</v>
      </c>
      <c r="G161" s="3584">
        <v>-4940511</v>
      </c>
    </row>
    <row r="162" spans="1:7" s="48" customFormat="1">
      <c r="A162" s="230"/>
      <c r="B162" s="132"/>
      <c r="C162" s="688"/>
      <c r="D162" s="3579"/>
      <c r="E162" s="3580" t="s">
        <v>16</v>
      </c>
      <c r="F162" s="879">
        <v>39840411</v>
      </c>
      <c r="G162" s="3584">
        <v>-4940511</v>
      </c>
    </row>
    <row r="163" spans="1:7" s="48" customFormat="1" ht="13.8" thickBot="1">
      <c r="A163" s="230"/>
      <c r="B163" s="133"/>
      <c r="C163" s="688"/>
      <c r="D163" s="3579"/>
      <c r="E163" s="3582" t="s">
        <v>17</v>
      </c>
      <c r="F163" s="879">
        <v>39840411</v>
      </c>
      <c r="G163" s="3585">
        <v>-4940511</v>
      </c>
    </row>
    <row r="164" spans="1:7" s="48" customFormat="1" ht="252" customHeight="1" thickBot="1">
      <c r="A164" s="3512"/>
      <c r="B164" s="3852" t="s">
        <v>1067</v>
      </c>
      <c r="C164" s="3853"/>
      <c r="D164" s="3853"/>
      <c r="E164" s="3853"/>
      <c r="F164" s="3853"/>
      <c r="G164" s="3854"/>
    </row>
    <row r="165" spans="1:7" s="48" customFormat="1">
      <c r="A165" s="153"/>
      <c r="B165" s="18"/>
      <c r="C165" s="19"/>
      <c r="D165" s="19"/>
      <c r="E165" s="7"/>
      <c r="F165" s="7"/>
      <c r="G165" s="7"/>
    </row>
  </sheetData>
  <mergeCells count="9">
    <mergeCell ref="B133:G133"/>
    <mergeCell ref="B164:G164"/>
    <mergeCell ref="B68:G68"/>
    <mergeCell ref="B119:G119"/>
    <mergeCell ref="H1:H2"/>
    <mergeCell ref="G1:G2"/>
    <mergeCell ref="C1:C2"/>
    <mergeCell ref="D1:D2"/>
    <mergeCell ref="F1:F2"/>
  </mergeCells>
  <pageMargins left="0.35433070866141736" right="0.15748031496062992" top="0.51181102362204722" bottom="0.71" header="0.35433070866141736" footer="0.46"/>
  <pageSetup paperSize="9" scale="75" orientation="landscape" r:id="rId1"/>
  <headerFooter alignWithMargins="0">
    <oddFooter>&amp;L&amp;F&amp;C&amp;P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013"/>
  <sheetViews>
    <sheetView zoomScale="70" zoomScaleNormal="70" workbookViewId="0"/>
  </sheetViews>
  <sheetFormatPr defaultColWidth="9.109375" defaultRowHeight="13.2"/>
  <cols>
    <col min="1" max="1" width="6.88671875" style="15" customWidth="1"/>
    <col min="2" max="2" width="55.109375" style="18" customWidth="1"/>
    <col min="3" max="3" width="13.109375" style="19" customWidth="1"/>
    <col min="4" max="4" width="12.5546875" style="19" customWidth="1"/>
    <col min="5" max="5" width="52.88671875" style="7" customWidth="1"/>
    <col min="6" max="6" width="13.5546875" style="7" customWidth="1"/>
    <col min="7" max="7" width="12.88671875" style="7" customWidth="1"/>
    <col min="8" max="8" width="16.6640625" style="15" customWidth="1"/>
    <col min="9" max="9" width="5.44140625" style="7" customWidth="1"/>
    <col min="10" max="16384" width="9.109375" style="7"/>
  </cols>
  <sheetData>
    <row r="1" spans="1:9" ht="13.2" customHeight="1">
      <c r="B1" s="587"/>
      <c r="C1" s="3783" t="s">
        <v>91</v>
      </c>
      <c r="D1" s="3783" t="s">
        <v>30</v>
      </c>
      <c r="E1" s="583"/>
      <c r="F1" s="3783" t="s">
        <v>91</v>
      </c>
      <c r="G1" s="3783" t="s">
        <v>30</v>
      </c>
      <c r="H1" s="3861" t="s">
        <v>42</v>
      </c>
    </row>
    <row r="2" spans="1:9" ht="13.95" customHeight="1" thickBot="1">
      <c r="B2" s="17"/>
      <c r="C2" s="3697"/>
      <c r="D2" s="3697"/>
      <c r="E2" s="70"/>
      <c r="F2" s="3697"/>
      <c r="G2" s="3697"/>
      <c r="H2" s="3684"/>
    </row>
    <row r="3" spans="1:9">
      <c r="E3" s="20"/>
      <c r="F3" s="20"/>
      <c r="G3" s="20"/>
    </row>
    <row r="4" spans="1:9">
      <c r="B4" s="161" t="s">
        <v>40</v>
      </c>
      <c r="E4" s="20"/>
      <c r="F4" s="20"/>
      <c r="G4" s="20"/>
    </row>
    <row r="5" spans="1:9" s="6" customFormat="1">
      <c r="A5" s="99"/>
      <c r="B5" s="21" t="s">
        <v>45</v>
      </c>
      <c r="C5" s="19"/>
      <c r="D5" s="37"/>
      <c r="E5" s="72" t="s">
        <v>46</v>
      </c>
      <c r="F5" s="8"/>
      <c r="G5" s="8"/>
      <c r="H5" s="314"/>
      <c r="I5" s="2066"/>
    </row>
    <row r="6" spans="1:9" s="6" customFormat="1">
      <c r="A6" s="99"/>
      <c r="B6" s="5" t="s">
        <v>48</v>
      </c>
      <c r="C6" s="112"/>
      <c r="D6" s="115"/>
      <c r="E6" s="5" t="s">
        <v>48</v>
      </c>
      <c r="F6" s="3265"/>
      <c r="G6" s="115"/>
      <c r="H6" s="315"/>
      <c r="I6" s="2066"/>
    </row>
    <row r="7" spans="1:9" s="6" customFormat="1">
      <c r="A7" s="99"/>
      <c r="B7" s="271" t="s">
        <v>99</v>
      </c>
      <c r="C7" s="2065">
        <v>-138444259</v>
      </c>
      <c r="D7" s="115">
        <f>D1114+D1225</f>
        <v>-1770468</v>
      </c>
      <c r="E7" s="271" t="s">
        <v>99</v>
      </c>
      <c r="F7" s="2065">
        <v>-138444259</v>
      </c>
      <c r="G7" s="115">
        <f>D1114+D1225</f>
        <v>-1770468</v>
      </c>
      <c r="H7" s="315"/>
      <c r="I7" s="2066"/>
    </row>
    <row r="8" spans="1:9" s="6" customFormat="1">
      <c r="A8" s="99"/>
      <c r="B8" s="271" t="s">
        <v>100</v>
      </c>
      <c r="C8" s="2065">
        <v>406158063</v>
      </c>
      <c r="D8" s="115">
        <f>G606+D1170+D1436</f>
        <v>-320720</v>
      </c>
      <c r="E8" s="271" t="s">
        <v>100</v>
      </c>
      <c r="F8" s="2065">
        <v>406158063</v>
      </c>
      <c r="G8" s="115">
        <f>G606+D1170+D1436</f>
        <v>-320720</v>
      </c>
      <c r="H8" s="315"/>
      <c r="I8" s="2066"/>
    </row>
    <row r="9" spans="1:9" s="6" customFormat="1">
      <c r="A9" s="99"/>
      <c r="B9" s="271" t="s">
        <v>261</v>
      </c>
      <c r="C9" s="2065">
        <v>-239013812</v>
      </c>
      <c r="D9" s="115">
        <f>G631+D661+D1195+D1461</f>
        <v>-101591</v>
      </c>
      <c r="E9" s="271" t="s">
        <v>261</v>
      </c>
      <c r="F9" s="2065">
        <v>-239013812</v>
      </c>
      <c r="G9" s="115">
        <f>G631+D661+D1195+D1461</f>
        <v>-101591</v>
      </c>
      <c r="H9" s="315"/>
      <c r="I9" s="2066"/>
    </row>
    <row r="10" spans="1:9" s="6" customFormat="1">
      <c r="A10" s="99"/>
      <c r="B10" s="22" t="s">
        <v>41</v>
      </c>
      <c r="C10" s="2067"/>
      <c r="D10" s="115"/>
      <c r="E10" s="22" t="s">
        <v>41</v>
      </c>
      <c r="F10" s="2067"/>
      <c r="G10" s="115"/>
      <c r="H10" s="315"/>
      <c r="I10" s="2066"/>
    </row>
    <row r="11" spans="1:9" s="6" customFormat="1">
      <c r="A11" s="99"/>
      <c r="B11" s="271" t="s">
        <v>99</v>
      </c>
      <c r="C11" s="2068">
        <v>35571795</v>
      </c>
      <c r="D11" s="115">
        <f>D1710</f>
        <v>-372775</v>
      </c>
      <c r="E11" s="271" t="s">
        <v>99</v>
      </c>
      <c r="F11" s="2068">
        <v>35571795</v>
      </c>
      <c r="G11" s="115">
        <f>D1710</f>
        <v>-372775</v>
      </c>
      <c r="H11" s="315"/>
      <c r="I11" s="2066"/>
    </row>
    <row r="12" spans="1:9" s="6" customFormat="1">
      <c r="A12" s="99"/>
      <c r="B12" s="271" t="s">
        <v>100</v>
      </c>
      <c r="C12" s="2068">
        <v>35571795</v>
      </c>
      <c r="D12" s="115">
        <f>D1762</f>
        <v>-1115960</v>
      </c>
      <c r="E12" s="271" t="s">
        <v>100</v>
      </c>
      <c r="F12" s="2068">
        <v>35571795</v>
      </c>
      <c r="G12" s="115">
        <f>D1762</f>
        <v>-1115960</v>
      </c>
      <c r="H12" s="315"/>
      <c r="I12" s="2066"/>
    </row>
    <row r="13" spans="1:9" s="6" customFormat="1">
      <c r="A13" s="99"/>
      <c r="B13" s="271" t="s">
        <v>261</v>
      </c>
      <c r="C13" s="2068">
        <v>35571795</v>
      </c>
      <c r="D13" s="115">
        <f>D1787</f>
        <v>-1115960</v>
      </c>
      <c r="E13" s="271" t="s">
        <v>261</v>
      </c>
      <c r="F13" s="2068">
        <v>35571795</v>
      </c>
      <c r="G13" s="115">
        <f>D1787</f>
        <v>-1115960</v>
      </c>
      <c r="H13" s="315"/>
      <c r="I13" s="2066"/>
    </row>
    <row r="14" spans="1:9" s="6" customFormat="1" ht="39.6">
      <c r="A14" s="99"/>
      <c r="B14" s="22" t="s">
        <v>102</v>
      </c>
      <c r="C14" s="2067"/>
      <c r="D14" s="115"/>
      <c r="E14" s="22" t="s">
        <v>102</v>
      </c>
      <c r="F14" s="2067"/>
      <c r="G14" s="115"/>
      <c r="H14" s="315"/>
      <c r="I14" s="2066"/>
    </row>
    <row r="15" spans="1:9" s="6" customFormat="1">
      <c r="A15" s="99"/>
      <c r="B15" s="271" t="s">
        <v>99</v>
      </c>
      <c r="C15" s="2068">
        <v>213114917</v>
      </c>
      <c r="D15" s="115">
        <f>D695+D857</f>
        <v>-73460</v>
      </c>
      <c r="E15" s="271" t="s">
        <v>99</v>
      </c>
      <c r="F15" s="2068">
        <v>213114917</v>
      </c>
      <c r="G15" s="115">
        <f>D695+D857</f>
        <v>-73460</v>
      </c>
      <c r="H15" s="315"/>
      <c r="I15" s="2066"/>
    </row>
    <row r="16" spans="1:9" s="6" customFormat="1">
      <c r="A16" s="99"/>
      <c r="B16" s="271" t="s">
        <v>100</v>
      </c>
      <c r="C16" s="2068">
        <v>504313802</v>
      </c>
      <c r="D16" s="115">
        <f>D729+D888</f>
        <v>-73460</v>
      </c>
      <c r="E16" s="271" t="s">
        <v>100</v>
      </c>
      <c r="F16" s="2068">
        <v>504313802</v>
      </c>
      <c r="G16" s="115">
        <f>D729+D888</f>
        <v>-73460</v>
      </c>
      <c r="H16" s="315"/>
      <c r="I16" s="2066"/>
    </row>
    <row r="17" spans="1:9" s="6" customFormat="1">
      <c r="A17" s="99"/>
      <c r="B17" s="271" t="s">
        <v>261</v>
      </c>
      <c r="C17" s="2068">
        <v>976244767</v>
      </c>
      <c r="D17" s="115">
        <f>D747+D907</f>
        <v>-73460</v>
      </c>
      <c r="E17" s="271" t="s">
        <v>261</v>
      </c>
      <c r="F17" s="2068">
        <v>976244767</v>
      </c>
      <c r="G17" s="115">
        <f>D747+D907</f>
        <v>-73460</v>
      </c>
      <c r="H17" s="315"/>
      <c r="I17" s="2066"/>
    </row>
    <row r="18" spans="1:9" s="6" customFormat="1">
      <c r="A18" s="99"/>
      <c r="B18" s="271"/>
      <c r="C18" s="2070"/>
      <c r="D18" s="283"/>
      <c r="E18" s="271"/>
      <c r="F18" s="2070"/>
      <c r="G18" s="283"/>
      <c r="H18" s="314"/>
      <c r="I18" s="2066"/>
    </row>
    <row r="20" spans="1:9" s="48" customFormat="1">
      <c r="A20" s="128"/>
      <c r="B20" s="128" t="s">
        <v>187</v>
      </c>
      <c r="C20" s="561"/>
      <c r="D20" s="561"/>
      <c r="E20" s="561"/>
      <c r="F20" s="561"/>
      <c r="G20" s="561"/>
    </row>
    <row r="21" spans="1:9" s="48" customFormat="1" ht="13.8" thickBot="1">
      <c r="A21" s="121"/>
      <c r="B21" s="561"/>
      <c r="C21" s="561"/>
      <c r="D21" s="561"/>
      <c r="E21" s="561"/>
      <c r="F21" s="561"/>
      <c r="G21" s="561"/>
    </row>
    <row r="22" spans="1:9" s="106" customFormat="1">
      <c r="A22" s="1980">
        <f>'21'!A123+1</f>
        <v>151</v>
      </c>
      <c r="B22" s="107" t="s">
        <v>134</v>
      </c>
      <c r="C22" s="108"/>
      <c r="D22" s="109"/>
      <c r="E22" s="422" t="s">
        <v>40</v>
      </c>
      <c r="F22" s="108"/>
      <c r="G22" s="109"/>
      <c r="H22" s="1979" t="s">
        <v>532</v>
      </c>
    </row>
    <row r="23" spans="1:9" s="106" customFormat="1">
      <c r="A23" s="104"/>
      <c r="B23" s="88" t="s">
        <v>22</v>
      </c>
      <c r="C23" s="642"/>
      <c r="D23" s="103"/>
      <c r="E23" s="88" t="s">
        <v>22</v>
      </c>
      <c r="F23" s="642"/>
      <c r="G23" s="103"/>
      <c r="H23" s="3259" t="s">
        <v>534</v>
      </c>
    </row>
    <row r="24" spans="1:9" s="106" customFormat="1" ht="26.4">
      <c r="A24" s="104"/>
      <c r="B24" s="560" t="s">
        <v>538</v>
      </c>
      <c r="C24" s="1141"/>
      <c r="D24" s="596"/>
      <c r="E24" s="560" t="s">
        <v>135</v>
      </c>
      <c r="F24" s="1141"/>
      <c r="G24" s="596"/>
      <c r="H24" s="3259">
        <f>'15'!A140</f>
        <v>76</v>
      </c>
    </row>
    <row r="25" spans="1:9" s="106" customFormat="1">
      <c r="A25" s="104"/>
      <c r="B25" s="1142" t="s">
        <v>4</v>
      </c>
      <c r="C25" s="676">
        <v>8345739</v>
      </c>
      <c r="D25" s="78">
        <f>D31</f>
        <v>-13043</v>
      </c>
      <c r="E25" s="1142" t="s">
        <v>4</v>
      </c>
      <c r="F25" s="676">
        <v>37593442</v>
      </c>
      <c r="G25" s="78">
        <f>G26</f>
        <v>13043</v>
      </c>
      <c r="H25" s="104" t="s">
        <v>999</v>
      </c>
    </row>
    <row r="26" spans="1:9" s="106" customFormat="1">
      <c r="A26" s="104"/>
      <c r="B26" s="1143" t="s">
        <v>10</v>
      </c>
      <c r="C26" s="676">
        <v>8345739</v>
      </c>
      <c r="D26" s="78">
        <f t="shared" ref="D26:D31" si="0">D27</f>
        <v>-13043</v>
      </c>
      <c r="E26" s="184" t="s">
        <v>7</v>
      </c>
      <c r="F26" s="700"/>
      <c r="G26" s="165">
        <f>G27</f>
        <v>13043</v>
      </c>
    </row>
    <row r="27" spans="1:9" s="106" customFormat="1" ht="26.4">
      <c r="A27" s="104"/>
      <c r="B27" s="1144" t="s">
        <v>11</v>
      </c>
      <c r="C27" s="676">
        <v>8345739</v>
      </c>
      <c r="D27" s="1145">
        <f t="shared" si="0"/>
        <v>-13043</v>
      </c>
      <c r="E27" s="185" t="s">
        <v>8</v>
      </c>
      <c r="F27" s="700"/>
      <c r="G27" s="165">
        <f>G28</f>
        <v>13043</v>
      </c>
    </row>
    <row r="28" spans="1:9" s="106" customFormat="1">
      <c r="A28" s="104"/>
      <c r="B28" s="1142" t="s">
        <v>28</v>
      </c>
      <c r="C28" s="676">
        <v>8345739</v>
      </c>
      <c r="D28" s="78">
        <f t="shared" si="0"/>
        <v>-13043</v>
      </c>
      <c r="E28" s="196" t="s">
        <v>9</v>
      </c>
      <c r="F28" s="700"/>
      <c r="G28" s="165">
        <f>G29</f>
        <v>13043</v>
      </c>
    </row>
    <row r="29" spans="1:9" s="106" customFormat="1" ht="26.4">
      <c r="A29" s="104"/>
      <c r="B29" s="1143" t="s">
        <v>2</v>
      </c>
      <c r="C29" s="676">
        <v>8345739</v>
      </c>
      <c r="D29" s="78">
        <f t="shared" si="0"/>
        <v>-13043</v>
      </c>
      <c r="E29" s="197" t="s">
        <v>57</v>
      </c>
      <c r="F29" s="700"/>
      <c r="G29" s="165">
        <v>13043</v>
      </c>
    </row>
    <row r="30" spans="1:9" s="106" customFormat="1" ht="39.6">
      <c r="A30" s="104"/>
      <c r="B30" s="1144" t="s">
        <v>19</v>
      </c>
      <c r="C30" s="676">
        <v>8345739</v>
      </c>
      <c r="D30" s="78">
        <f t="shared" si="0"/>
        <v>-13043</v>
      </c>
      <c r="E30" s="1146" t="s">
        <v>96</v>
      </c>
      <c r="F30" s="700"/>
      <c r="G30" s="165">
        <v>13043</v>
      </c>
    </row>
    <row r="31" spans="1:9" s="106" customFormat="1" ht="26.4">
      <c r="A31" s="104"/>
      <c r="B31" s="1147" t="s">
        <v>51</v>
      </c>
      <c r="C31" s="676">
        <v>8345739</v>
      </c>
      <c r="D31" s="78">
        <f t="shared" si="0"/>
        <v>-13043</v>
      </c>
      <c r="E31" s="1143" t="s">
        <v>36</v>
      </c>
      <c r="F31" s="676">
        <v>613717</v>
      </c>
      <c r="G31" s="78"/>
    </row>
    <row r="32" spans="1:9" s="106" customFormat="1" ht="26.4">
      <c r="A32" s="104"/>
      <c r="B32" s="1148" t="s">
        <v>52</v>
      </c>
      <c r="C32" s="676">
        <v>8345739</v>
      </c>
      <c r="D32" s="78">
        <v>-13043</v>
      </c>
      <c r="E32" s="1143" t="s">
        <v>10</v>
      </c>
      <c r="F32" s="676">
        <v>36979725</v>
      </c>
      <c r="G32" s="78"/>
    </row>
    <row r="33" spans="1:7" s="106" customFormat="1" ht="26.4">
      <c r="A33" s="104"/>
      <c r="B33" s="1142"/>
      <c r="C33" s="676"/>
      <c r="D33" s="78"/>
      <c r="E33" s="1144" t="s">
        <v>11</v>
      </c>
      <c r="F33" s="676">
        <v>36979725</v>
      </c>
      <c r="G33" s="78"/>
    </row>
    <row r="34" spans="1:7" s="106" customFormat="1">
      <c r="A34" s="104"/>
      <c r="B34" s="1143"/>
      <c r="C34" s="676"/>
      <c r="D34" s="78"/>
      <c r="E34" s="1142" t="s">
        <v>28</v>
      </c>
      <c r="F34" s="676">
        <v>37593442</v>
      </c>
      <c r="G34" s="78">
        <f>G35</f>
        <v>13043</v>
      </c>
    </row>
    <row r="35" spans="1:7" s="106" customFormat="1">
      <c r="A35" s="104"/>
      <c r="B35" s="1144"/>
      <c r="C35" s="676"/>
      <c r="D35" s="78"/>
      <c r="E35" s="1143" t="s">
        <v>2</v>
      </c>
      <c r="F35" s="676">
        <v>37062806</v>
      </c>
      <c r="G35" s="78">
        <f>G36</f>
        <v>13043</v>
      </c>
    </row>
    <row r="36" spans="1:7" s="106" customFormat="1">
      <c r="A36" s="104"/>
      <c r="B36" s="1147"/>
      <c r="C36" s="676"/>
      <c r="D36" s="78"/>
      <c r="E36" s="1144" t="s">
        <v>12</v>
      </c>
      <c r="F36" s="676">
        <v>16249781</v>
      </c>
      <c r="G36" s="78">
        <f>G39</f>
        <v>13043</v>
      </c>
    </row>
    <row r="37" spans="1:7" s="106" customFormat="1">
      <c r="A37" s="104"/>
      <c r="B37" s="1148"/>
      <c r="C37" s="676"/>
      <c r="D37" s="78"/>
      <c r="E37" s="1147" t="s">
        <v>37</v>
      </c>
      <c r="F37" s="676">
        <v>13760219</v>
      </c>
      <c r="G37" s="78"/>
    </row>
    <row r="38" spans="1:7" s="106" customFormat="1">
      <c r="A38" s="1149"/>
      <c r="B38" s="425"/>
      <c r="C38" s="626"/>
      <c r="D38" s="78"/>
      <c r="E38" s="1148" t="s">
        <v>35</v>
      </c>
      <c r="F38" s="676">
        <v>11105107</v>
      </c>
      <c r="G38" s="78"/>
    </row>
    <row r="39" spans="1:7" s="106" customFormat="1">
      <c r="A39" s="104"/>
      <c r="B39" s="426"/>
      <c r="C39" s="1150"/>
      <c r="D39" s="78"/>
      <c r="E39" s="1147" t="s">
        <v>15</v>
      </c>
      <c r="F39" s="676">
        <v>2489562</v>
      </c>
      <c r="G39" s="78">
        <v>13043</v>
      </c>
    </row>
    <row r="40" spans="1:7" s="106" customFormat="1">
      <c r="A40" s="104"/>
      <c r="B40" s="433"/>
      <c r="C40" s="626"/>
      <c r="D40" s="78"/>
      <c r="E40" s="1144" t="s">
        <v>16</v>
      </c>
      <c r="F40" s="676">
        <v>575612</v>
      </c>
      <c r="G40" s="78"/>
    </row>
    <row r="41" spans="1:7" s="106" customFormat="1">
      <c r="A41" s="104"/>
      <c r="B41" s="425"/>
      <c r="C41" s="626"/>
      <c r="D41" s="78"/>
      <c r="E41" s="1147" t="s">
        <v>17</v>
      </c>
      <c r="F41" s="676">
        <v>126384</v>
      </c>
      <c r="G41" s="78"/>
    </row>
    <row r="42" spans="1:7" s="106" customFormat="1">
      <c r="A42" s="104"/>
      <c r="B42" s="435"/>
      <c r="C42" s="626"/>
      <c r="D42" s="78"/>
      <c r="E42" s="1147" t="s">
        <v>93</v>
      </c>
      <c r="F42" s="676">
        <v>449228</v>
      </c>
      <c r="G42" s="79"/>
    </row>
    <row r="43" spans="1:7" s="106" customFormat="1">
      <c r="A43" s="104"/>
      <c r="B43" s="436"/>
      <c r="C43" s="625"/>
      <c r="D43" s="78"/>
      <c r="E43" s="1144" t="s">
        <v>19</v>
      </c>
      <c r="F43" s="676">
        <v>20237413</v>
      </c>
      <c r="G43" s="78"/>
    </row>
    <row r="44" spans="1:7" s="106" customFormat="1" ht="26.4">
      <c r="A44" s="104"/>
      <c r="B44" s="425"/>
      <c r="C44" s="626"/>
      <c r="D44" s="78"/>
      <c r="E44" s="1147" t="s">
        <v>51</v>
      </c>
      <c r="F44" s="676">
        <v>20237413</v>
      </c>
      <c r="G44" s="78"/>
    </row>
    <row r="45" spans="1:7" s="106" customFormat="1" ht="26.4">
      <c r="A45" s="104"/>
      <c r="B45" s="425"/>
      <c r="C45" s="626"/>
      <c r="D45" s="78"/>
      <c r="E45" s="1148" t="s">
        <v>52</v>
      </c>
      <c r="F45" s="676">
        <v>12392680</v>
      </c>
      <c r="G45" s="78"/>
    </row>
    <row r="46" spans="1:7" s="106" customFormat="1" ht="39.6">
      <c r="A46" s="104"/>
      <c r="B46" s="425"/>
      <c r="C46" s="626"/>
      <c r="D46" s="78"/>
      <c r="E46" s="1148" t="s">
        <v>191</v>
      </c>
      <c r="F46" s="676">
        <v>7844733</v>
      </c>
      <c r="G46" s="78"/>
    </row>
    <row r="47" spans="1:7" s="106" customFormat="1">
      <c r="A47" s="104"/>
      <c r="B47" s="425"/>
      <c r="C47" s="626"/>
      <c r="D47" s="78"/>
      <c r="E47" s="1143" t="s">
        <v>3</v>
      </c>
      <c r="F47" s="676">
        <v>530636</v>
      </c>
      <c r="G47" s="78"/>
    </row>
    <row r="48" spans="1:7" s="106" customFormat="1">
      <c r="A48" s="104"/>
      <c r="B48" s="426"/>
      <c r="C48" s="626"/>
      <c r="D48" s="78"/>
      <c r="E48" s="1144" t="s">
        <v>20</v>
      </c>
      <c r="F48" s="676">
        <v>530636</v>
      </c>
      <c r="G48" s="78"/>
    </row>
    <row r="49" spans="1:8" s="1990" customFormat="1" ht="41.25" customHeight="1" thickBot="1">
      <c r="A49" s="104"/>
      <c r="B49" s="3862" t="s">
        <v>311</v>
      </c>
      <c r="C49" s="3863"/>
      <c r="D49" s="3863"/>
      <c r="E49" s="3863"/>
      <c r="F49" s="3863"/>
      <c r="G49" s="3864"/>
    </row>
    <row r="50" spans="1:8" s="106" customFormat="1">
      <c r="A50" s="104"/>
      <c r="B50" s="139"/>
      <c r="C50" s="139"/>
      <c r="D50" s="139"/>
      <c r="E50" s="139"/>
      <c r="F50" s="139"/>
      <c r="G50" s="139"/>
    </row>
    <row r="51" spans="1:8" s="106" customFormat="1">
      <c r="A51" s="121"/>
      <c r="B51" s="128" t="s">
        <v>190</v>
      </c>
      <c r="C51" s="561"/>
      <c r="D51" s="561"/>
      <c r="E51" s="561"/>
      <c r="F51" s="561"/>
      <c r="G51" s="561"/>
    </row>
    <row r="52" spans="1:8" s="106" customFormat="1" ht="13.8" thickBot="1">
      <c r="A52" s="121"/>
      <c r="B52" s="128"/>
      <c r="C52" s="561"/>
      <c r="D52" s="561"/>
      <c r="E52" s="561"/>
      <c r="F52" s="561"/>
      <c r="G52" s="561"/>
    </row>
    <row r="53" spans="1:8" s="106" customFormat="1" ht="13.8">
      <c r="A53" s="104">
        <f>A22</f>
        <v>151</v>
      </c>
      <c r="B53" s="107" t="s">
        <v>134</v>
      </c>
      <c r="C53" s="191"/>
      <c r="D53" s="192"/>
      <c r="E53" s="422" t="s">
        <v>40</v>
      </c>
      <c r="F53" s="191"/>
      <c r="G53" s="192"/>
      <c r="H53" s="1981" t="s">
        <v>532</v>
      </c>
    </row>
    <row r="54" spans="1:8" s="106" customFormat="1">
      <c r="A54" s="121"/>
      <c r="B54" s="163" t="s">
        <v>82</v>
      </c>
      <c r="C54" s="612"/>
      <c r="D54" s="193"/>
      <c r="E54" s="163" t="s">
        <v>82</v>
      </c>
      <c r="F54" s="612"/>
      <c r="G54" s="193"/>
      <c r="H54" s="3259" t="s">
        <v>534</v>
      </c>
    </row>
    <row r="55" spans="1:8" s="106" customFormat="1">
      <c r="A55" s="121"/>
      <c r="B55" s="668" t="s">
        <v>83</v>
      </c>
      <c r="C55" s="783"/>
      <c r="D55" s="193"/>
      <c r="E55" s="668" t="s">
        <v>83</v>
      </c>
      <c r="F55" s="783"/>
      <c r="G55" s="193"/>
      <c r="H55" s="3259">
        <f>'15'!A140</f>
        <v>76</v>
      </c>
    </row>
    <row r="56" spans="1:8" s="106" customFormat="1">
      <c r="A56" s="121"/>
      <c r="B56" s="164" t="s">
        <v>87</v>
      </c>
      <c r="C56" s="783"/>
      <c r="D56" s="193"/>
      <c r="E56" s="164" t="s">
        <v>87</v>
      </c>
      <c r="F56" s="783"/>
      <c r="G56" s="193"/>
      <c r="H56" s="104" t="s">
        <v>999</v>
      </c>
    </row>
    <row r="57" spans="1:8" s="106" customFormat="1">
      <c r="A57" s="121"/>
      <c r="B57" s="183" t="s">
        <v>4</v>
      </c>
      <c r="C57" s="674">
        <v>226659500</v>
      </c>
      <c r="D57" s="140">
        <f>D59</f>
        <v>-13043</v>
      </c>
      <c r="E57" s="183" t="s">
        <v>4</v>
      </c>
      <c r="F57" s="674">
        <v>115260105</v>
      </c>
      <c r="G57" s="269">
        <f>G59</f>
        <v>13043</v>
      </c>
    </row>
    <row r="58" spans="1:8" s="106" customFormat="1" ht="26.4">
      <c r="A58" s="121"/>
      <c r="B58" s="189" t="s">
        <v>36</v>
      </c>
      <c r="C58" s="700">
        <v>7535144</v>
      </c>
      <c r="D58" s="165"/>
      <c r="E58" s="189" t="s">
        <v>36</v>
      </c>
      <c r="F58" s="700">
        <v>4535407</v>
      </c>
      <c r="G58" s="165"/>
    </row>
    <row r="59" spans="1:8" s="106" customFormat="1">
      <c r="A59" s="121"/>
      <c r="B59" s="189" t="s">
        <v>10</v>
      </c>
      <c r="C59" s="700">
        <v>219124356</v>
      </c>
      <c r="D59" s="165">
        <f t="shared" ref="D59:D61" si="1">D60</f>
        <v>-13043</v>
      </c>
      <c r="E59" s="184" t="s">
        <v>7</v>
      </c>
      <c r="F59" s="700"/>
      <c r="G59" s="165">
        <f>G60</f>
        <v>13043</v>
      </c>
    </row>
    <row r="60" spans="1:8" s="106" customFormat="1" ht="26.4">
      <c r="A60" s="121"/>
      <c r="B60" s="188" t="s">
        <v>11</v>
      </c>
      <c r="C60" s="700">
        <v>219124356</v>
      </c>
      <c r="D60" s="165">
        <f t="shared" si="1"/>
        <v>-13043</v>
      </c>
      <c r="E60" s="185" t="s">
        <v>8</v>
      </c>
      <c r="F60" s="700"/>
      <c r="G60" s="165">
        <f>G61</f>
        <v>13043</v>
      </c>
    </row>
    <row r="61" spans="1:8" s="106" customFormat="1">
      <c r="A61" s="121"/>
      <c r="B61" s="183" t="s">
        <v>28</v>
      </c>
      <c r="C61" s="674">
        <v>224960511</v>
      </c>
      <c r="D61" s="165">
        <f t="shared" si="1"/>
        <v>-13043</v>
      </c>
      <c r="E61" s="196" t="s">
        <v>9</v>
      </c>
      <c r="F61" s="700"/>
      <c r="G61" s="165">
        <f>G62</f>
        <v>13043</v>
      </c>
    </row>
    <row r="62" spans="1:8" s="106" customFormat="1" ht="26.4">
      <c r="A62" s="121"/>
      <c r="B62" s="189" t="s">
        <v>2</v>
      </c>
      <c r="C62" s="700">
        <v>214210663</v>
      </c>
      <c r="D62" s="140">
        <f>D73</f>
        <v>-13043</v>
      </c>
      <c r="E62" s="197" t="s">
        <v>57</v>
      </c>
      <c r="F62" s="700"/>
      <c r="G62" s="165">
        <v>13043</v>
      </c>
    </row>
    <row r="63" spans="1:8" s="106" customFormat="1" ht="39.6">
      <c r="A63" s="121"/>
      <c r="B63" s="188" t="s">
        <v>12</v>
      </c>
      <c r="C63" s="700">
        <v>74338395</v>
      </c>
      <c r="D63" s="78"/>
      <c r="E63" s="1146" t="s">
        <v>96</v>
      </c>
      <c r="F63" s="700"/>
      <c r="G63" s="165">
        <v>13043</v>
      </c>
    </row>
    <row r="64" spans="1:8" s="106" customFormat="1">
      <c r="A64" s="121"/>
      <c r="B64" s="186" t="s">
        <v>37</v>
      </c>
      <c r="C64" s="700">
        <v>50236637</v>
      </c>
      <c r="D64" s="140"/>
      <c r="E64" s="189" t="s">
        <v>10</v>
      </c>
      <c r="F64" s="700">
        <v>110724698</v>
      </c>
      <c r="G64" s="165"/>
    </row>
    <row r="65" spans="1:7" s="106" customFormat="1" ht="26.4">
      <c r="A65" s="121"/>
      <c r="B65" s="187" t="s">
        <v>35</v>
      </c>
      <c r="C65" s="700">
        <v>40432663</v>
      </c>
      <c r="D65" s="140"/>
      <c r="E65" s="188" t="s">
        <v>11</v>
      </c>
      <c r="F65" s="700">
        <v>110724698</v>
      </c>
      <c r="G65" s="140"/>
    </row>
    <row r="66" spans="1:7" s="106" customFormat="1">
      <c r="A66" s="121"/>
      <c r="B66" s="186" t="s">
        <v>15</v>
      </c>
      <c r="C66" s="700">
        <v>24101758</v>
      </c>
      <c r="D66" s="78"/>
      <c r="E66" s="183" t="s">
        <v>28</v>
      </c>
      <c r="F66" s="674">
        <v>115260105</v>
      </c>
      <c r="G66" s="165">
        <f>G67</f>
        <v>13043</v>
      </c>
    </row>
    <row r="67" spans="1:7" s="106" customFormat="1">
      <c r="A67" s="121"/>
      <c r="B67" s="188" t="s">
        <v>117</v>
      </c>
      <c r="C67" s="700">
        <v>1481144</v>
      </c>
      <c r="D67" s="165"/>
      <c r="E67" s="189" t="s">
        <v>2</v>
      </c>
      <c r="F67" s="700">
        <v>113554733</v>
      </c>
      <c r="G67" s="165">
        <f>G68+G70</f>
        <v>13043</v>
      </c>
    </row>
    <row r="68" spans="1:7" s="106" customFormat="1">
      <c r="A68" s="121"/>
      <c r="B68" s="188" t="s">
        <v>16</v>
      </c>
      <c r="C68" s="700">
        <v>46396808</v>
      </c>
      <c r="D68" s="140"/>
      <c r="E68" s="188" t="s">
        <v>12</v>
      </c>
      <c r="F68" s="700">
        <v>55029458</v>
      </c>
      <c r="G68" s="165">
        <f>G71</f>
        <v>13043</v>
      </c>
    </row>
    <row r="69" spans="1:7" s="106" customFormat="1">
      <c r="A69" s="121"/>
      <c r="B69" s="186" t="s">
        <v>17</v>
      </c>
      <c r="C69" s="700">
        <v>42718751</v>
      </c>
      <c r="D69" s="165"/>
      <c r="E69" s="186" t="s">
        <v>37</v>
      </c>
      <c r="F69" s="700">
        <v>35909336</v>
      </c>
      <c r="G69" s="165"/>
    </row>
    <row r="70" spans="1:7" s="106" customFormat="1">
      <c r="A70" s="121"/>
      <c r="B70" s="186" t="s">
        <v>93</v>
      </c>
      <c r="C70" s="700">
        <v>3678057</v>
      </c>
      <c r="D70" s="165"/>
      <c r="E70" s="187" t="s">
        <v>35</v>
      </c>
      <c r="F70" s="700">
        <v>28868876</v>
      </c>
      <c r="G70" s="140"/>
    </row>
    <row r="71" spans="1:7" s="106" customFormat="1" ht="26.4">
      <c r="A71" s="121"/>
      <c r="B71" s="188" t="s">
        <v>49</v>
      </c>
      <c r="C71" s="700">
        <v>22766</v>
      </c>
      <c r="D71" s="165"/>
      <c r="E71" s="186" t="s">
        <v>15</v>
      </c>
      <c r="F71" s="700">
        <v>19120122</v>
      </c>
      <c r="G71" s="165">
        <v>13043</v>
      </c>
    </row>
    <row r="72" spans="1:7" s="106" customFormat="1">
      <c r="A72" s="121"/>
      <c r="B72" s="186" t="s">
        <v>38</v>
      </c>
      <c r="C72" s="700">
        <v>22766</v>
      </c>
      <c r="D72" s="165"/>
      <c r="E72" s="188" t="s">
        <v>16</v>
      </c>
      <c r="F72" s="700">
        <v>36874157</v>
      </c>
      <c r="G72" s="383"/>
    </row>
    <row r="73" spans="1:7" s="106" customFormat="1">
      <c r="A73" s="121"/>
      <c r="B73" s="188" t="s">
        <v>19</v>
      </c>
      <c r="C73" s="700">
        <v>91971550</v>
      </c>
      <c r="D73" s="140">
        <f>D74</f>
        <v>-13043</v>
      </c>
      <c r="E73" s="186" t="s">
        <v>17</v>
      </c>
      <c r="F73" s="700">
        <v>36349830</v>
      </c>
      <c r="G73" s="165"/>
    </row>
    <row r="74" spans="1:7" s="106" customFormat="1" ht="26.4">
      <c r="A74" s="121"/>
      <c r="B74" s="186" t="s">
        <v>51</v>
      </c>
      <c r="C74" s="700">
        <v>91971550</v>
      </c>
      <c r="D74" s="78">
        <f>D75</f>
        <v>-13043</v>
      </c>
      <c r="E74" s="186" t="s">
        <v>93</v>
      </c>
      <c r="F74" s="700">
        <v>524327</v>
      </c>
      <c r="G74" s="165"/>
    </row>
    <row r="75" spans="1:7" s="106" customFormat="1" ht="26.4">
      <c r="A75" s="121"/>
      <c r="B75" s="187" t="s">
        <v>52</v>
      </c>
      <c r="C75" s="700">
        <v>17453238</v>
      </c>
      <c r="D75" s="1151">
        <v>-13043</v>
      </c>
      <c r="E75" s="188" t="s">
        <v>49</v>
      </c>
      <c r="F75" s="700">
        <v>179811</v>
      </c>
      <c r="G75" s="165"/>
    </row>
    <row r="76" spans="1:7" s="106" customFormat="1" ht="39.6">
      <c r="A76" s="121"/>
      <c r="B76" s="187" t="s">
        <v>191</v>
      </c>
      <c r="C76" s="700">
        <v>74518312</v>
      </c>
      <c r="D76" s="585">
        <v>0</v>
      </c>
      <c r="E76" s="186" t="s">
        <v>38</v>
      </c>
      <c r="F76" s="700">
        <v>179811</v>
      </c>
      <c r="G76" s="207"/>
    </row>
    <row r="77" spans="1:7" s="106" customFormat="1">
      <c r="A77" s="121"/>
      <c r="B77" s="189" t="s">
        <v>3</v>
      </c>
      <c r="C77" s="700">
        <v>10749848</v>
      </c>
      <c r="D77" s="165"/>
      <c r="E77" s="188" t="s">
        <v>19</v>
      </c>
      <c r="F77" s="700">
        <v>21471307</v>
      </c>
      <c r="G77" s="165"/>
    </row>
    <row r="78" spans="1:7" s="106" customFormat="1" ht="26.4">
      <c r="A78" s="121"/>
      <c r="B78" s="188" t="s">
        <v>20</v>
      </c>
      <c r="C78" s="700">
        <v>6263997</v>
      </c>
      <c r="D78" s="165"/>
      <c r="E78" s="186" t="s">
        <v>51</v>
      </c>
      <c r="F78" s="700">
        <v>20759410</v>
      </c>
      <c r="G78" s="165"/>
    </row>
    <row r="79" spans="1:7" s="106" customFormat="1" ht="26.4">
      <c r="A79" s="121"/>
      <c r="B79" s="188" t="s">
        <v>55</v>
      </c>
      <c r="C79" s="700">
        <v>4485851</v>
      </c>
      <c r="D79" s="165"/>
      <c r="E79" s="187" t="s">
        <v>52</v>
      </c>
      <c r="F79" s="700">
        <v>12734169</v>
      </c>
      <c r="G79" s="165"/>
    </row>
    <row r="80" spans="1:7" s="106" customFormat="1" ht="39.6">
      <c r="A80" s="121"/>
      <c r="B80" s="186" t="s">
        <v>56</v>
      </c>
      <c r="C80" s="700">
        <v>4485851</v>
      </c>
      <c r="D80" s="165"/>
      <c r="E80" s="187" t="s">
        <v>191</v>
      </c>
      <c r="F80" s="700">
        <v>8025241</v>
      </c>
      <c r="G80" s="165"/>
    </row>
    <row r="81" spans="1:8" s="106" customFormat="1" ht="26.4">
      <c r="A81" s="121"/>
      <c r="B81" s="187" t="s">
        <v>110</v>
      </c>
      <c r="C81" s="700">
        <v>4485851</v>
      </c>
      <c r="D81" s="165"/>
      <c r="E81" s="186" t="s">
        <v>50</v>
      </c>
      <c r="F81" s="700">
        <v>711897</v>
      </c>
      <c r="G81" s="165"/>
    </row>
    <row r="82" spans="1:8" s="106" customFormat="1" ht="26.4">
      <c r="A82" s="121"/>
      <c r="B82" s="443" t="s">
        <v>61</v>
      </c>
      <c r="C82" s="700">
        <v>1698989</v>
      </c>
      <c r="D82" s="165"/>
      <c r="E82" s="187" t="s">
        <v>92</v>
      </c>
      <c r="F82" s="700">
        <v>262314</v>
      </c>
      <c r="G82" s="165"/>
    </row>
    <row r="83" spans="1:8" s="106" customFormat="1" ht="52.8">
      <c r="A83" s="121"/>
      <c r="B83" s="699" t="s">
        <v>23</v>
      </c>
      <c r="C83" s="700">
        <v>-1698989</v>
      </c>
      <c r="D83" s="165"/>
      <c r="E83" s="187" t="s">
        <v>196</v>
      </c>
      <c r="F83" s="700">
        <v>449583</v>
      </c>
      <c r="G83" s="165"/>
    </row>
    <row r="84" spans="1:8" s="106" customFormat="1">
      <c r="A84" s="121"/>
      <c r="B84" s="189" t="s">
        <v>312</v>
      </c>
      <c r="C84" s="700">
        <v>-3747924</v>
      </c>
      <c r="D84" s="165"/>
      <c r="E84" s="189" t="s">
        <v>3</v>
      </c>
      <c r="F84" s="700">
        <v>1705372</v>
      </c>
      <c r="G84" s="165"/>
    </row>
    <row r="85" spans="1:8" s="106" customFormat="1">
      <c r="A85" s="121"/>
      <c r="B85" s="188" t="s">
        <v>313</v>
      </c>
      <c r="C85" s="700">
        <v>-3747924</v>
      </c>
      <c r="D85" s="165"/>
      <c r="E85" s="188" t="s">
        <v>20</v>
      </c>
      <c r="F85" s="700">
        <v>1705372</v>
      </c>
      <c r="G85" s="165"/>
    </row>
    <row r="86" spans="1:8" s="106" customFormat="1">
      <c r="A86" s="121"/>
      <c r="B86" s="189" t="s">
        <v>119</v>
      </c>
      <c r="C86" s="700">
        <v>2048935</v>
      </c>
      <c r="D86" s="165"/>
      <c r="E86" s="188"/>
      <c r="F86" s="700"/>
      <c r="G86" s="165"/>
    </row>
    <row r="87" spans="1:8" s="106" customFormat="1">
      <c r="A87" s="121"/>
      <c r="B87" s="188" t="s">
        <v>314</v>
      </c>
      <c r="C87" s="700">
        <v>2048935</v>
      </c>
      <c r="D87" s="165"/>
      <c r="E87" s="184"/>
      <c r="F87" s="673"/>
      <c r="G87" s="165"/>
    </row>
    <row r="88" spans="1:8" s="1992" customFormat="1" ht="41.25" customHeight="1" thickBot="1">
      <c r="A88" s="121"/>
      <c r="B88" s="3858" t="s">
        <v>315</v>
      </c>
      <c r="C88" s="3859"/>
      <c r="D88" s="3859"/>
      <c r="E88" s="3859"/>
      <c r="F88" s="3859"/>
      <c r="G88" s="3860"/>
    </row>
    <row r="89" spans="1:8" s="48" customFormat="1" ht="14.4" customHeight="1">
      <c r="A89" s="430"/>
      <c r="B89" s="68"/>
      <c r="C89" s="68"/>
      <c r="D89" s="68"/>
      <c r="E89" s="68"/>
      <c r="F89" s="68"/>
      <c r="G89" s="68"/>
    </row>
    <row r="90" spans="1:8" s="48" customFormat="1">
      <c r="A90" s="128"/>
      <c r="B90" s="128" t="s">
        <v>187</v>
      </c>
      <c r="C90" s="561"/>
      <c r="D90" s="561"/>
      <c r="E90" s="561"/>
      <c r="F90" s="561"/>
      <c r="G90" s="561"/>
    </row>
    <row r="91" spans="1:8" s="48" customFormat="1" ht="13.8" thickBot="1">
      <c r="A91" s="121"/>
      <c r="B91" s="561"/>
      <c r="C91" s="561"/>
      <c r="D91" s="561"/>
      <c r="E91" s="561"/>
      <c r="F91" s="561"/>
      <c r="G91" s="561"/>
    </row>
    <row r="92" spans="1:8" s="106" customFormat="1">
      <c r="A92" s="1980">
        <f>A22+1</f>
        <v>152</v>
      </c>
      <c r="B92" s="107" t="s">
        <v>316</v>
      </c>
      <c r="C92" s="108"/>
      <c r="D92" s="109"/>
      <c r="E92" s="422" t="s">
        <v>40</v>
      </c>
      <c r="F92" s="108"/>
      <c r="G92" s="109"/>
      <c r="H92" s="104" t="s">
        <v>33</v>
      </c>
    </row>
    <row r="93" spans="1:8" s="106" customFormat="1">
      <c r="A93" s="104"/>
      <c r="B93" s="88" t="s">
        <v>22</v>
      </c>
      <c r="C93" s="642"/>
      <c r="D93" s="103"/>
      <c r="E93" s="88" t="s">
        <v>22</v>
      </c>
      <c r="F93" s="642"/>
      <c r="G93" s="103"/>
    </row>
    <row r="94" spans="1:8" s="106" customFormat="1" ht="45" customHeight="1">
      <c r="A94" s="104"/>
      <c r="B94" s="1152" t="s">
        <v>317</v>
      </c>
      <c r="C94" s="1153"/>
      <c r="D94" s="596"/>
      <c r="E94" s="560" t="s">
        <v>135</v>
      </c>
      <c r="F94" s="1141"/>
      <c r="G94" s="596"/>
    </row>
    <row r="95" spans="1:8" s="106" customFormat="1">
      <c r="A95" s="104"/>
      <c r="B95" s="1142" t="s">
        <v>4</v>
      </c>
      <c r="C95" s="676">
        <v>231122620</v>
      </c>
      <c r="D95" s="78">
        <f t="shared" ref="D95:D101" si="2">D96</f>
        <v>-518801</v>
      </c>
      <c r="E95" s="1142" t="s">
        <v>4</v>
      </c>
      <c r="F95" s="676">
        <v>37593442</v>
      </c>
      <c r="G95" s="78">
        <f>G97</f>
        <v>518801</v>
      </c>
    </row>
    <row r="96" spans="1:8" s="106" customFormat="1" ht="26.4">
      <c r="A96" s="104"/>
      <c r="B96" s="1143" t="s">
        <v>10</v>
      </c>
      <c r="C96" s="676">
        <v>231122620</v>
      </c>
      <c r="D96" s="78">
        <f t="shared" si="2"/>
        <v>-518801</v>
      </c>
      <c r="E96" s="1143" t="s">
        <v>36</v>
      </c>
      <c r="F96" s="676">
        <v>613717</v>
      </c>
      <c r="G96" s="78"/>
    </row>
    <row r="97" spans="1:7" s="106" customFormat="1" ht="26.4">
      <c r="A97" s="104"/>
      <c r="B97" s="1144" t="s">
        <v>11</v>
      </c>
      <c r="C97" s="676">
        <v>231122620</v>
      </c>
      <c r="D97" s="1145">
        <f t="shared" si="2"/>
        <v>-518801</v>
      </c>
      <c r="E97" s="1143" t="s">
        <v>10</v>
      </c>
      <c r="F97" s="676">
        <v>36979725</v>
      </c>
      <c r="G97" s="78">
        <f>G98</f>
        <v>518801</v>
      </c>
    </row>
    <row r="98" spans="1:7" s="106" customFormat="1" ht="26.4">
      <c r="A98" s="104"/>
      <c r="B98" s="1142" t="s">
        <v>28</v>
      </c>
      <c r="C98" s="676">
        <v>231122620</v>
      </c>
      <c r="D98" s="78">
        <f t="shared" si="2"/>
        <v>-518801</v>
      </c>
      <c r="E98" s="1144" t="s">
        <v>11</v>
      </c>
      <c r="F98" s="676">
        <v>36979725</v>
      </c>
      <c r="G98" s="78">
        <f>G99</f>
        <v>518801</v>
      </c>
    </row>
    <row r="99" spans="1:7" s="106" customFormat="1">
      <c r="A99" s="104"/>
      <c r="B99" s="1143" t="s">
        <v>2</v>
      </c>
      <c r="C99" s="676">
        <v>231122620</v>
      </c>
      <c r="D99" s="78">
        <f t="shared" si="2"/>
        <v>-518801</v>
      </c>
      <c r="E99" s="1142" t="s">
        <v>28</v>
      </c>
      <c r="F99" s="676">
        <v>37593442</v>
      </c>
      <c r="G99" s="78">
        <f>G100</f>
        <v>518801</v>
      </c>
    </row>
    <row r="100" spans="1:7" s="106" customFormat="1">
      <c r="A100" s="104"/>
      <c r="B100" s="1144" t="s">
        <v>19</v>
      </c>
      <c r="C100" s="676">
        <v>231122620</v>
      </c>
      <c r="D100" s="78">
        <f t="shared" si="2"/>
        <v>-518801</v>
      </c>
      <c r="E100" s="1143" t="s">
        <v>2</v>
      </c>
      <c r="F100" s="676">
        <v>37062806</v>
      </c>
      <c r="G100" s="78">
        <f>G101+G105+G108</f>
        <v>518801</v>
      </c>
    </row>
    <row r="101" spans="1:7" s="106" customFormat="1" ht="26.4">
      <c r="A101" s="104"/>
      <c r="B101" s="1147" t="s">
        <v>51</v>
      </c>
      <c r="C101" s="676">
        <v>231122620</v>
      </c>
      <c r="D101" s="78">
        <f t="shared" si="2"/>
        <v>-518801</v>
      </c>
      <c r="E101" s="1144" t="s">
        <v>12</v>
      </c>
      <c r="F101" s="676">
        <v>16249781</v>
      </c>
      <c r="G101" s="78"/>
    </row>
    <row r="102" spans="1:7" s="106" customFormat="1" ht="26.4">
      <c r="A102" s="104"/>
      <c r="B102" s="1148" t="s">
        <v>52</v>
      </c>
      <c r="C102" s="676">
        <v>231122620</v>
      </c>
      <c r="D102" s="78">
        <v>-518801</v>
      </c>
      <c r="E102" s="1147" t="s">
        <v>37</v>
      </c>
      <c r="F102" s="676">
        <v>13760219</v>
      </c>
      <c r="G102" s="78"/>
    </row>
    <row r="103" spans="1:7" s="106" customFormat="1">
      <c r="A103" s="1149"/>
      <c r="B103" s="425"/>
      <c r="C103" s="626"/>
      <c r="D103" s="78"/>
      <c r="E103" s="1148" t="s">
        <v>35</v>
      </c>
      <c r="F103" s="676">
        <v>11105107</v>
      </c>
      <c r="G103" s="78"/>
    </row>
    <row r="104" spans="1:7" s="106" customFormat="1">
      <c r="A104" s="104"/>
      <c r="B104" s="426"/>
      <c r="C104" s="1150"/>
      <c r="D104" s="78"/>
      <c r="E104" s="1147" t="s">
        <v>15</v>
      </c>
      <c r="F104" s="676">
        <v>2489562</v>
      </c>
      <c r="G104" s="78"/>
    </row>
    <row r="105" spans="1:7" s="106" customFormat="1">
      <c r="A105" s="104"/>
      <c r="B105" s="433"/>
      <c r="C105" s="626"/>
      <c r="D105" s="78"/>
      <c r="E105" s="1144" t="s">
        <v>16</v>
      </c>
      <c r="F105" s="676">
        <v>575612</v>
      </c>
      <c r="G105" s="78">
        <f>G106</f>
        <v>780</v>
      </c>
    </row>
    <row r="106" spans="1:7" s="106" customFormat="1">
      <c r="A106" s="104"/>
      <c r="B106" s="425"/>
      <c r="C106" s="626"/>
      <c r="D106" s="78"/>
      <c r="E106" s="1147" t="s">
        <v>17</v>
      </c>
      <c r="F106" s="676">
        <v>126384</v>
      </c>
      <c r="G106" s="78">
        <v>780</v>
      </c>
    </row>
    <row r="107" spans="1:7" s="106" customFormat="1">
      <c r="A107" s="104"/>
      <c r="B107" s="435"/>
      <c r="C107" s="626"/>
      <c r="D107" s="78"/>
      <c r="E107" s="1147" t="s">
        <v>93</v>
      </c>
      <c r="F107" s="676">
        <v>449228</v>
      </c>
      <c r="G107" s="79"/>
    </row>
    <row r="108" spans="1:7" s="106" customFormat="1">
      <c r="A108" s="104"/>
      <c r="B108" s="436"/>
      <c r="C108" s="625"/>
      <c r="D108" s="78"/>
      <c r="E108" s="1144" t="s">
        <v>19</v>
      </c>
      <c r="F108" s="676">
        <v>20237413</v>
      </c>
      <c r="G108" s="78">
        <f>G110</f>
        <v>518021</v>
      </c>
    </row>
    <row r="109" spans="1:7" s="106" customFormat="1" ht="26.4">
      <c r="A109" s="104"/>
      <c r="B109" s="425"/>
      <c r="C109" s="626"/>
      <c r="D109" s="78"/>
      <c r="E109" s="1147" t="s">
        <v>51</v>
      </c>
      <c r="F109" s="676">
        <v>20237413</v>
      </c>
      <c r="G109" s="78">
        <f>G110</f>
        <v>518021</v>
      </c>
    </row>
    <row r="110" spans="1:7" s="106" customFormat="1" ht="26.4">
      <c r="A110" s="104"/>
      <c r="B110" s="425"/>
      <c r="C110" s="626"/>
      <c r="D110" s="78"/>
      <c r="E110" s="1148" t="s">
        <v>52</v>
      </c>
      <c r="F110" s="676">
        <v>12392680</v>
      </c>
      <c r="G110" s="78">
        <v>518021</v>
      </c>
    </row>
    <row r="111" spans="1:7" s="106" customFormat="1" ht="39.6">
      <c r="A111" s="104"/>
      <c r="B111" s="425"/>
      <c r="C111" s="626"/>
      <c r="D111" s="78"/>
      <c r="E111" s="1148" t="s">
        <v>191</v>
      </c>
      <c r="F111" s="676">
        <v>7844733</v>
      </c>
      <c r="G111" s="78"/>
    </row>
    <row r="112" spans="1:7" s="106" customFormat="1">
      <c r="A112" s="104"/>
      <c r="B112" s="425"/>
      <c r="C112" s="626"/>
      <c r="D112" s="78"/>
      <c r="E112" s="1143" t="s">
        <v>3</v>
      </c>
      <c r="F112" s="676">
        <v>530636</v>
      </c>
      <c r="G112" s="78"/>
    </row>
    <row r="113" spans="1:8" s="106" customFormat="1">
      <c r="A113" s="104"/>
      <c r="B113" s="426"/>
      <c r="C113" s="626"/>
      <c r="D113" s="78"/>
      <c r="E113" s="1144" t="s">
        <v>20</v>
      </c>
      <c r="F113" s="676">
        <v>530636</v>
      </c>
      <c r="G113" s="78"/>
    </row>
    <row r="114" spans="1:8" s="106" customFormat="1">
      <c r="A114" s="104"/>
      <c r="B114" s="426"/>
      <c r="C114" s="626"/>
      <c r="D114" s="78"/>
      <c r="E114" s="3"/>
      <c r="F114" s="626"/>
      <c r="G114" s="78"/>
    </row>
    <row r="115" spans="1:8" s="106" customFormat="1">
      <c r="A115" s="104"/>
      <c r="B115" s="437"/>
      <c r="C115" s="438"/>
      <c r="D115" s="439"/>
      <c r="E115" s="279"/>
      <c r="F115" s="438"/>
      <c r="G115" s="440"/>
    </row>
    <row r="116" spans="1:8" s="1990" customFormat="1" ht="28.95" customHeight="1" thickBot="1">
      <c r="A116" s="104"/>
      <c r="B116" s="3858" t="s">
        <v>318</v>
      </c>
      <c r="C116" s="3859"/>
      <c r="D116" s="3859"/>
      <c r="E116" s="3859"/>
      <c r="F116" s="3859"/>
      <c r="G116" s="3860"/>
    </row>
    <row r="117" spans="1:8" s="106" customFormat="1">
      <c r="A117" s="104"/>
      <c r="B117" s="139"/>
      <c r="C117" s="139"/>
      <c r="D117" s="139"/>
      <c r="E117" s="139"/>
      <c r="F117" s="139"/>
      <c r="G117" s="139"/>
    </row>
    <row r="118" spans="1:8" s="106" customFormat="1">
      <c r="A118" s="121"/>
      <c r="B118" s="128" t="s">
        <v>190</v>
      </c>
      <c r="C118" s="561"/>
      <c r="D118" s="561"/>
      <c r="E118" s="561"/>
      <c r="F118" s="561"/>
      <c r="G118" s="561"/>
    </row>
    <row r="119" spans="1:8" s="106" customFormat="1" ht="13.8" thickBot="1">
      <c r="A119" s="121"/>
      <c r="B119" s="128"/>
      <c r="C119" s="561"/>
      <c r="D119" s="561"/>
      <c r="E119" s="561"/>
      <c r="F119" s="561"/>
      <c r="G119" s="561"/>
    </row>
    <row r="120" spans="1:8" s="106" customFormat="1" ht="13.8">
      <c r="A120" s="104">
        <f>A92</f>
        <v>152</v>
      </c>
      <c r="B120" s="107" t="s">
        <v>316</v>
      </c>
      <c r="C120" s="191"/>
      <c r="D120" s="192"/>
      <c r="E120" s="422" t="s">
        <v>40</v>
      </c>
      <c r="F120" s="191"/>
      <c r="G120" s="192"/>
      <c r="H120" s="104" t="s">
        <v>33</v>
      </c>
    </row>
    <row r="121" spans="1:8" s="106" customFormat="1">
      <c r="A121" s="121"/>
      <c r="B121" s="163" t="s">
        <v>82</v>
      </c>
      <c r="C121" s="612"/>
      <c r="D121" s="193"/>
      <c r="E121" s="163" t="s">
        <v>82</v>
      </c>
      <c r="F121" s="612"/>
      <c r="G121" s="193"/>
    </row>
    <row r="122" spans="1:8" s="106" customFormat="1">
      <c r="A122" s="121"/>
      <c r="B122" s="668" t="s">
        <v>83</v>
      </c>
      <c r="C122" s="783"/>
      <c r="D122" s="193"/>
      <c r="E122" s="668" t="s">
        <v>83</v>
      </c>
      <c r="F122" s="783"/>
      <c r="G122" s="193"/>
    </row>
    <row r="123" spans="1:8" s="106" customFormat="1">
      <c r="A123" s="121"/>
      <c r="B123" s="164" t="s">
        <v>87</v>
      </c>
      <c r="C123" s="783"/>
      <c r="D123" s="193"/>
      <c r="E123" s="164" t="s">
        <v>87</v>
      </c>
      <c r="F123" s="783"/>
      <c r="G123" s="193"/>
    </row>
    <row r="124" spans="1:8" s="106" customFormat="1">
      <c r="A124" s="121"/>
      <c r="B124" s="183" t="s">
        <v>4</v>
      </c>
      <c r="C124" s="674">
        <v>323895415</v>
      </c>
      <c r="D124" s="165">
        <f t="shared" ref="D124:D127" si="3">D125</f>
        <v>-518801</v>
      </c>
      <c r="E124" s="183" t="s">
        <v>4</v>
      </c>
      <c r="F124" s="674">
        <v>115260105</v>
      </c>
      <c r="G124" s="269">
        <f>G126</f>
        <v>518801</v>
      </c>
    </row>
    <row r="125" spans="1:8" s="106" customFormat="1" ht="26.4">
      <c r="A125" s="121"/>
      <c r="B125" s="184" t="s">
        <v>10</v>
      </c>
      <c r="C125" s="673">
        <v>323895415</v>
      </c>
      <c r="D125" s="165">
        <f t="shared" si="3"/>
        <v>-518801</v>
      </c>
      <c r="E125" s="189" t="s">
        <v>36</v>
      </c>
      <c r="F125" s="700">
        <v>4535407</v>
      </c>
      <c r="G125" s="165"/>
    </row>
    <row r="126" spans="1:8" s="106" customFormat="1" ht="26.4">
      <c r="A126" s="121"/>
      <c r="B126" s="185" t="s">
        <v>11</v>
      </c>
      <c r="C126" s="673">
        <v>323895415</v>
      </c>
      <c r="D126" s="165">
        <f t="shared" si="3"/>
        <v>-518801</v>
      </c>
      <c r="E126" s="189" t="s">
        <v>10</v>
      </c>
      <c r="F126" s="700">
        <v>110724698</v>
      </c>
      <c r="G126" s="165">
        <f>G127</f>
        <v>518801</v>
      </c>
    </row>
    <row r="127" spans="1:8" s="106" customFormat="1" ht="26.4">
      <c r="A127" s="121"/>
      <c r="B127" s="183" t="s">
        <v>28</v>
      </c>
      <c r="C127" s="674">
        <v>323895415</v>
      </c>
      <c r="D127" s="165">
        <f t="shared" si="3"/>
        <v>-518801</v>
      </c>
      <c r="E127" s="188" t="s">
        <v>11</v>
      </c>
      <c r="F127" s="700">
        <v>110724698</v>
      </c>
      <c r="G127" s="140">
        <f>G128</f>
        <v>518801</v>
      </c>
    </row>
    <row r="128" spans="1:8" s="106" customFormat="1">
      <c r="A128" s="121"/>
      <c r="B128" s="184" t="s">
        <v>2</v>
      </c>
      <c r="C128" s="673">
        <v>323895415</v>
      </c>
      <c r="D128" s="140">
        <f>D129</f>
        <v>-518801</v>
      </c>
      <c r="E128" s="183" t="s">
        <v>28</v>
      </c>
      <c r="F128" s="674">
        <v>115260105</v>
      </c>
      <c r="G128" s="165">
        <f>G129</f>
        <v>518801</v>
      </c>
    </row>
    <row r="129" spans="1:7" s="106" customFormat="1">
      <c r="A129" s="121"/>
      <c r="B129" s="185" t="s">
        <v>19</v>
      </c>
      <c r="C129" s="673">
        <v>323895415</v>
      </c>
      <c r="D129" s="78">
        <f>D130</f>
        <v>-518801</v>
      </c>
      <c r="E129" s="189" t="s">
        <v>2</v>
      </c>
      <c r="F129" s="700">
        <v>113554733</v>
      </c>
      <c r="G129" s="165">
        <f>G134+G139</f>
        <v>518801</v>
      </c>
    </row>
    <row r="130" spans="1:7" s="106" customFormat="1" ht="26.4">
      <c r="A130" s="121"/>
      <c r="B130" s="196" t="s">
        <v>51</v>
      </c>
      <c r="C130" s="673">
        <v>323895415</v>
      </c>
      <c r="D130" s="140">
        <f>D131</f>
        <v>-518801</v>
      </c>
      <c r="E130" s="188" t="s">
        <v>12</v>
      </c>
      <c r="F130" s="700">
        <v>55029458</v>
      </c>
      <c r="G130" s="165"/>
    </row>
    <row r="131" spans="1:7" s="106" customFormat="1" ht="26.4">
      <c r="A131" s="121"/>
      <c r="B131" s="197" t="s">
        <v>52</v>
      </c>
      <c r="C131" s="673">
        <v>323895415</v>
      </c>
      <c r="D131" s="140">
        <v>-518801</v>
      </c>
      <c r="E131" s="186" t="s">
        <v>37</v>
      </c>
      <c r="F131" s="700">
        <v>35909336</v>
      </c>
      <c r="G131" s="165"/>
    </row>
    <row r="132" spans="1:7" s="106" customFormat="1">
      <c r="A132" s="121"/>
      <c r="B132" s="197"/>
      <c r="C132" s="673"/>
      <c r="D132" s="140"/>
      <c r="E132" s="187" t="s">
        <v>35</v>
      </c>
      <c r="F132" s="700">
        <v>28868876</v>
      </c>
      <c r="G132" s="140"/>
    </row>
    <row r="133" spans="1:7" s="106" customFormat="1">
      <c r="A133" s="121"/>
      <c r="B133" s="186"/>
      <c r="C133" s="700"/>
      <c r="D133" s="78"/>
      <c r="E133" s="186" t="s">
        <v>15</v>
      </c>
      <c r="F133" s="700">
        <v>19120122</v>
      </c>
      <c r="G133" s="165"/>
    </row>
    <row r="134" spans="1:7" s="106" customFormat="1">
      <c r="A134" s="121"/>
      <c r="B134" s="188"/>
      <c r="C134" s="700"/>
      <c r="D134" s="165"/>
      <c r="E134" s="188" t="s">
        <v>16</v>
      </c>
      <c r="F134" s="700">
        <v>36874157</v>
      </c>
      <c r="G134" s="383">
        <f>G135</f>
        <v>780</v>
      </c>
    </row>
    <row r="135" spans="1:7" s="106" customFormat="1">
      <c r="A135" s="121"/>
      <c r="B135" s="188"/>
      <c r="C135" s="700"/>
      <c r="D135" s="140"/>
      <c r="E135" s="186" t="s">
        <v>17</v>
      </c>
      <c r="F135" s="700">
        <v>36349830</v>
      </c>
      <c r="G135" s="165">
        <v>780</v>
      </c>
    </row>
    <row r="136" spans="1:7" s="106" customFormat="1">
      <c r="A136" s="121"/>
      <c r="B136" s="186"/>
      <c r="C136" s="700"/>
      <c r="D136" s="165"/>
      <c r="E136" s="186" t="s">
        <v>93</v>
      </c>
      <c r="F136" s="700">
        <v>524327</v>
      </c>
      <c r="G136" s="165"/>
    </row>
    <row r="137" spans="1:7" s="106" customFormat="1" ht="26.4">
      <c r="A137" s="121"/>
      <c r="B137" s="186"/>
      <c r="C137" s="700"/>
      <c r="D137" s="165"/>
      <c r="E137" s="188" t="s">
        <v>49</v>
      </c>
      <c r="F137" s="700">
        <v>179811</v>
      </c>
      <c r="G137" s="165"/>
    </row>
    <row r="138" spans="1:7" s="106" customFormat="1">
      <c r="A138" s="121"/>
      <c r="B138" s="188"/>
      <c r="C138" s="700"/>
      <c r="D138" s="165"/>
      <c r="E138" s="186" t="s">
        <v>38</v>
      </c>
      <c r="F138" s="700">
        <v>179811</v>
      </c>
      <c r="G138" s="207"/>
    </row>
    <row r="139" spans="1:7" s="106" customFormat="1">
      <c r="A139" s="121"/>
      <c r="B139" s="186"/>
      <c r="C139" s="700"/>
      <c r="D139" s="165"/>
      <c r="E139" s="188" t="s">
        <v>19</v>
      </c>
      <c r="F139" s="700">
        <v>21471307</v>
      </c>
      <c r="G139" s="165">
        <f>G140</f>
        <v>518021</v>
      </c>
    </row>
    <row r="140" spans="1:7" s="106" customFormat="1" ht="26.4">
      <c r="A140" s="121"/>
      <c r="B140" s="188"/>
      <c r="C140" s="700"/>
      <c r="D140" s="140"/>
      <c r="E140" s="186" t="s">
        <v>51</v>
      </c>
      <c r="F140" s="700">
        <v>20759410</v>
      </c>
      <c r="G140" s="165">
        <f>G141</f>
        <v>518021</v>
      </c>
    </row>
    <row r="141" spans="1:7" s="106" customFormat="1" ht="26.4">
      <c r="A141" s="121"/>
      <c r="B141" s="186"/>
      <c r="C141" s="700"/>
      <c r="D141" s="78"/>
      <c r="E141" s="187" t="s">
        <v>52</v>
      </c>
      <c r="F141" s="700">
        <v>12734169</v>
      </c>
      <c r="G141" s="78">
        <v>518021</v>
      </c>
    </row>
    <row r="142" spans="1:7" s="106" customFormat="1" ht="39.6">
      <c r="A142" s="121"/>
      <c r="B142" s="187"/>
      <c r="C142" s="700"/>
      <c r="D142" s="383"/>
      <c r="E142" s="187" t="s">
        <v>191</v>
      </c>
      <c r="F142" s="700">
        <v>8025241</v>
      </c>
      <c r="G142" s="165"/>
    </row>
    <row r="143" spans="1:7" s="106" customFormat="1" ht="26.4">
      <c r="A143" s="121"/>
      <c r="B143" s="187"/>
      <c r="C143" s="700"/>
      <c r="D143" s="165"/>
      <c r="E143" s="186" t="s">
        <v>50</v>
      </c>
      <c r="F143" s="700">
        <v>711897</v>
      </c>
      <c r="G143" s="165"/>
    </row>
    <row r="144" spans="1:7" s="106" customFormat="1" ht="26.4">
      <c r="A144" s="121"/>
      <c r="B144" s="189"/>
      <c r="C144" s="700"/>
      <c r="D144" s="165"/>
      <c r="E144" s="187" t="s">
        <v>92</v>
      </c>
      <c r="F144" s="700">
        <v>262314</v>
      </c>
      <c r="G144" s="165"/>
    </row>
    <row r="145" spans="1:7" s="106" customFormat="1" ht="52.8">
      <c r="A145" s="121"/>
      <c r="B145" s="188"/>
      <c r="C145" s="700"/>
      <c r="D145" s="165"/>
      <c r="E145" s="187" t="s">
        <v>196</v>
      </c>
      <c r="F145" s="700">
        <v>449583</v>
      </c>
      <c r="G145" s="165"/>
    </row>
    <row r="146" spans="1:7" s="106" customFormat="1">
      <c r="A146" s="121"/>
      <c r="B146" s="188"/>
      <c r="C146" s="700"/>
      <c r="D146" s="165"/>
      <c r="E146" s="189" t="s">
        <v>3</v>
      </c>
      <c r="F146" s="700">
        <v>1705372</v>
      </c>
      <c r="G146" s="165"/>
    </row>
    <row r="147" spans="1:7" s="106" customFormat="1">
      <c r="A147" s="121"/>
      <c r="B147" s="186"/>
      <c r="C147" s="700"/>
      <c r="D147" s="165"/>
      <c r="E147" s="188" t="s">
        <v>20</v>
      </c>
      <c r="F147" s="700">
        <v>1705372</v>
      </c>
      <c r="G147" s="165"/>
    </row>
    <row r="148" spans="1:7" s="106" customFormat="1">
      <c r="A148" s="121"/>
      <c r="B148" s="164" t="s">
        <v>88</v>
      </c>
      <c r="C148" s="783"/>
      <c r="D148" s="193"/>
      <c r="E148" s="164" t="s">
        <v>88</v>
      </c>
      <c r="F148" s="783"/>
      <c r="G148" s="193"/>
    </row>
    <row r="149" spans="1:7" s="106" customFormat="1">
      <c r="A149" s="121"/>
      <c r="B149" s="1154" t="s">
        <v>83</v>
      </c>
      <c r="C149" s="1155"/>
      <c r="D149" s="140"/>
      <c r="E149" s="183" t="s">
        <v>4</v>
      </c>
      <c r="F149" s="1156">
        <v>115058086</v>
      </c>
      <c r="G149" s="269">
        <f>G151</f>
        <v>506470</v>
      </c>
    </row>
    <row r="150" spans="1:7" s="106" customFormat="1" ht="26.4">
      <c r="A150" s="121"/>
      <c r="B150" s="183" t="s">
        <v>4</v>
      </c>
      <c r="C150" s="674">
        <v>326555892</v>
      </c>
      <c r="D150" s="165">
        <f t="shared" ref="D150:D153" si="4">D151</f>
        <v>-506470</v>
      </c>
      <c r="E150" s="189" t="s">
        <v>36</v>
      </c>
      <c r="F150" s="1157">
        <v>4535407</v>
      </c>
      <c r="G150" s="165"/>
    </row>
    <row r="151" spans="1:7" s="106" customFormat="1">
      <c r="A151" s="121"/>
      <c r="B151" s="184" t="s">
        <v>10</v>
      </c>
      <c r="C151" s="673">
        <v>326555892</v>
      </c>
      <c r="D151" s="165">
        <f t="shared" si="4"/>
        <v>-506470</v>
      </c>
      <c r="E151" s="189" t="s">
        <v>10</v>
      </c>
      <c r="F151" s="1157">
        <v>110522679</v>
      </c>
      <c r="G151" s="165">
        <f>G152</f>
        <v>506470</v>
      </c>
    </row>
    <row r="152" spans="1:7" s="106" customFormat="1" ht="26.4">
      <c r="A152" s="121"/>
      <c r="B152" s="185" t="s">
        <v>11</v>
      </c>
      <c r="C152" s="673">
        <v>326555892</v>
      </c>
      <c r="D152" s="165">
        <f t="shared" si="4"/>
        <v>-506470</v>
      </c>
      <c r="E152" s="188" t="s">
        <v>11</v>
      </c>
      <c r="F152" s="1157">
        <v>110522679</v>
      </c>
      <c r="G152" s="140">
        <f>G153</f>
        <v>506470</v>
      </c>
    </row>
    <row r="153" spans="1:7" s="106" customFormat="1">
      <c r="A153" s="121"/>
      <c r="B153" s="183" t="s">
        <v>28</v>
      </c>
      <c r="C153" s="674">
        <v>326555892</v>
      </c>
      <c r="D153" s="165">
        <f t="shared" si="4"/>
        <v>-506470</v>
      </c>
      <c r="E153" s="183" t="s">
        <v>28</v>
      </c>
      <c r="F153" s="1156">
        <v>115058086</v>
      </c>
      <c r="G153" s="165">
        <f>G154</f>
        <v>506470</v>
      </c>
    </row>
    <row r="154" spans="1:7" s="106" customFormat="1">
      <c r="A154" s="121"/>
      <c r="B154" s="184" t="s">
        <v>2</v>
      </c>
      <c r="C154" s="673">
        <v>326555892</v>
      </c>
      <c r="D154" s="140">
        <f>D155</f>
        <v>-506470</v>
      </c>
      <c r="E154" s="189" t="s">
        <v>2</v>
      </c>
      <c r="F154" s="1157">
        <v>110569190</v>
      </c>
      <c r="G154" s="165">
        <f>G159+G164</f>
        <v>506470</v>
      </c>
    </row>
    <row r="155" spans="1:7" s="106" customFormat="1">
      <c r="A155" s="121"/>
      <c r="B155" s="185" t="s">
        <v>19</v>
      </c>
      <c r="C155" s="673">
        <v>326555892</v>
      </c>
      <c r="D155" s="78">
        <f>D156</f>
        <v>-506470</v>
      </c>
      <c r="E155" s="188" t="s">
        <v>12</v>
      </c>
      <c r="F155" s="1157">
        <v>53879121</v>
      </c>
      <c r="G155" s="165"/>
    </row>
    <row r="156" spans="1:7" s="106" customFormat="1" ht="26.4">
      <c r="A156" s="121"/>
      <c r="B156" s="196" t="s">
        <v>51</v>
      </c>
      <c r="C156" s="673">
        <v>326555892</v>
      </c>
      <c r="D156" s="140">
        <f>D157</f>
        <v>-506470</v>
      </c>
      <c r="E156" s="186" t="s">
        <v>37</v>
      </c>
      <c r="F156" s="1157">
        <v>35922818</v>
      </c>
      <c r="G156" s="165"/>
    </row>
    <row r="157" spans="1:7" s="106" customFormat="1" ht="26.4">
      <c r="A157" s="121"/>
      <c r="B157" s="197" t="s">
        <v>52</v>
      </c>
      <c r="C157" s="673">
        <v>326555892</v>
      </c>
      <c r="D157" s="140">
        <v>-506470</v>
      </c>
      <c r="E157" s="187" t="s">
        <v>35</v>
      </c>
      <c r="F157" s="1157">
        <v>28862209</v>
      </c>
      <c r="G157" s="140"/>
    </row>
    <row r="158" spans="1:7" s="106" customFormat="1">
      <c r="A158" s="121"/>
      <c r="B158" s="186"/>
      <c r="C158" s="700"/>
      <c r="D158" s="78"/>
      <c r="E158" s="186" t="s">
        <v>15</v>
      </c>
      <c r="F158" s="1157">
        <v>17956303</v>
      </c>
      <c r="G158" s="165"/>
    </row>
    <row r="159" spans="1:7" s="106" customFormat="1">
      <c r="A159" s="121"/>
      <c r="B159" s="188"/>
      <c r="C159" s="700"/>
      <c r="D159" s="165"/>
      <c r="E159" s="188" t="s">
        <v>16</v>
      </c>
      <c r="F159" s="1157">
        <v>35313760</v>
      </c>
      <c r="G159" s="383">
        <f>G160</f>
        <v>780</v>
      </c>
    </row>
    <row r="160" spans="1:7" s="106" customFormat="1">
      <c r="A160" s="121"/>
      <c r="B160" s="188"/>
      <c r="C160" s="700"/>
      <c r="D160" s="140"/>
      <c r="E160" s="186" t="s">
        <v>17</v>
      </c>
      <c r="F160" s="1157">
        <v>34789433</v>
      </c>
      <c r="G160" s="165">
        <v>780</v>
      </c>
    </row>
    <row r="161" spans="1:7" s="106" customFormat="1">
      <c r="A161" s="121"/>
      <c r="B161" s="186"/>
      <c r="C161" s="700"/>
      <c r="D161" s="165"/>
      <c r="E161" s="186" t="s">
        <v>93</v>
      </c>
      <c r="F161" s="1157">
        <v>524327</v>
      </c>
      <c r="G161" s="165"/>
    </row>
    <row r="162" spans="1:7" s="106" customFormat="1" ht="26.4">
      <c r="A162" s="121"/>
      <c r="B162" s="186"/>
      <c r="C162" s="700"/>
      <c r="D162" s="165"/>
      <c r="E162" s="188" t="s">
        <v>49</v>
      </c>
      <c r="F162" s="1157">
        <v>179811</v>
      </c>
      <c r="G162" s="165"/>
    </row>
    <row r="163" spans="1:7" s="106" customFormat="1">
      <c r="A163" s="121"/>
      <c r="B163" s="188"/>
      <c r="C163" s="700"/>
      <c r="D163" s="165"/>
      <c r="E163" s="186" t="s">
        <v>38</v>
      </c>
      <c r="F163" s="1157">
        <v>179811</v>
      </c>
      <c r="G163" s="207"/>
    </row>
    <row r="164" spans="1:7" s="106" customFormat="1">
      <c r="A164" s="121"/>
      <c r="B164" s="186"/>
      <c r="C164" s="700"/>
      <c r="D164" s="165"/>
      <c r="E164" s="188" t="s">
        <v>19</v>
      </c>
      <c r="F164" s="1157">
        <v>21196498</v>
      </c>
      <c r="G164" s="165">
        <f>G165</f>
        <v>505690</v>
      </c>
    </row>
    <row r="165" spans="1:7" s="106" customFormat="1" ht="26.4">
      <c r="A165" s="121"/>
      <c r="B165" s="188"/>
      <c r="C165" s="700"/>
      <c r="D165" s="140"/>
      <c r="E165" s="186" t="s">
        <v>51</v>
      </c>
      <c r="F165" s="1157">
        <v>20493530</v>
      </c>
      <c r="G165" s="165">
        <f>G166</f>
        <v>505690</v>
      </c>
    </row>
    <row r="166" spans="1:7" s="106" customFormat="1" ht="26.4">
      <c r="A166" s="121"/>
      <c r="B166" s="186"/>
      <c r="C166" s="700"/>
      <c r="D166" s="78"/>
      <c r="E166" s="187" t="s">
        <v>52</v>
      </c>
      <c r="F166" s="1157">
        <v>12648797</v>
      </c>
      <c r="G166" s="78">
        <v>505690</v>
      </c>
    </row>
    <row r="167" spans="1:7" s="106" customFormat="1" ht="39.6">
      <c r="A167" s="121"/>
      <c r="B167" s="187"/>
      <c r="C167" s="700"/>
      <c r="D167" s="383"/>
      <c r="E167" s="187" t="s">
        <v>191</v>
      </c>
      <c r="F167" s="1157">
        <v>7844733</v>
      </c>
      <c r="G167" s="165"/>
    </row>
    <row r="168" spans="1:7" s="106" customFormat="1" ht="26.4">
      <c r="A168" s="121"/>
      <c r="B168" s="187"/>
      <c r="C168" s="700"/>
      <c r="D168" s="165"/>
      <c r="E168" s="186" t="s">
        <v>50</v>
      </c>
      <c r="F168" s="1157">
        <v>702968</v>
      </c>
      <c r="G168" s="165"/>
    </row>
    <row r="169" spans="1:7" s="106" customFormat="1" ht="26.4">
      <c r="A169" s="121"/>
      <c r="B169" s="189"/>
      <c r="C169" s="700"/>
      <c r="D169" s="165"/>
      <c r="E169" s="187" t="s">
        <v>92</v>
      </c>
      <c r="F169" s="1157">
        <v>262314</v>
      </c>
      <c r="G169" s="165"/>
    </row>
    <row r="170" spans="1:7" s="106" customFormat="1" ht="52.8">
      <c r="A170" s="121"/>
      <c r="B170" s="188"/>
      <c r="C170" s="700"/>
      <c r="D170" s="165"/>
      <c r="E170" s="187" t="s">
        <v>196</v>
      </c>
      <c r="F170" s="1157">
        <v>440654</v>
      </c>
      <c r="G170" s="165"/>
    </row>
    <row r="171" spans="1:7" s="106" customFormat="1">
      <c r="A171" s="121"/>
      <c r="B171" s="188"/>
      <c r="C171" s="700"/>
      <c r="D171" s="165"/>
      <c r="E171" s="189" t="s">
        <v>3</v>
      </c>
      <c r="F171" s="1157">
        <v>4488896</v>
      </c>
      <c r="G171" s="165"/>
    </row>
    <row r="172" spans="1:7" s="106" customFormat="1">
      <c r="A172" s="121"/>
      <c r="B172" s="186"/>
      <c r="C172" s="700"/>
      <c r="D172" s="165"/>
      <c r="E172" s="188" t="s">
        <v>20</v>
      </c>
      <c r="F172" s="1157">
        <v>4488896</v>
      </c>
      <c r="G172" s="165"/>
    </row>
    <row r="173" spans="1:7" s="106" customFormat="1">
      <c r="A173" s="121"/>
      <c r="B173" s="164" t="s">
        <v>189</v>
      </c>
      <c r="C173" s="700"/>
      <c r="D173" s="165"/>
      <c r="E173" s="164" t="s">
        <v>189</v>
      </c>
      <c r="F173" s="700"/>
      <c r="G173" s="165"/>
    </row>
    <row r="174" spans="1:7" s="106" customFormat="1">
      <c r="A174" s="121"/>
      <c r="B174" s="1154" t="s">
        <v>83</v>
      </c>
      <c r="C174" s="700"/>
      <c r="D174" s="165"/>
      <c r="E174" s="183" t="s">
        <v>4</v>
      </c>
      <c r="F174" s="1156">
        <v>115431926</v>
      </c>
      <c r="G174" s="269">
        <f>G176</f>
        <v>506470</v>
      </c>
    </row>
    <row r="175" spans="1:7" s="106" customFormat="1" ht="26.4">
      <c r="A175" s="121"/>
      <c r="B175" s="183" t="s">
        <v>4</v>
      </c>
      <c r="C175" s="674">
        <v>328299589</v>
      </c>
      <c r="D175" s="165">
        <f t="shared" ref="D175:D178" si="5">D176</f>
        <v>-506470</v>
      </c>
      <c r="E175" s="189" t="s">
        <v>36</v>
      </c>
      <c r="F175" s="1157">
        <v>4535407</v>
      </c>
      <c r="G175" s="165"/>
    </row>
    <row r="176" spans="1:7" s="106" customFormat="1">
      <c r="A176" s="121"/>
      <c r="B176" s="184" t="s">
        <v>10</v>
      </c>
      <c r="C176" s="673">
        <v>328299589</v>
      </c>
      <c r="D176" s="165">
        <f t="shared" si="5"/>
        <v>-506470</v>
      </c>
      <c r="E176" s="189" t="s">
        <v>10</v>
      </c>
      <c r="F176" s="1157">
        <v>110896519</v>
      </c>
      <c r="G176" s="165">
        <f>G177</f>
        <v>506470</v>
      </c>
    </row>
    <row r="177" spans="1:7" s="106" customFormat="1" ht="26.4">
      <c r="A177" s="121"/>
      <c r="B177" s="185" t="s">
        <v>11</v>
      </c>
      <c r="C177" s="673">
        <v>328299589</v>
      </c>
      <c r="D177" s="165">
        <f t="shared" si="5"/>
        <v>-506470</v>
      </c>
      <c r="E177" s="188" t="s">
        <v>11</v>
      </c>
      <c r="F177" s="1157">
        <v>110896519</v>
      </c>
      <c r="G177" s="140">
        <f>G178</f>
        <v>506470</v>
      </c>
    </row>
    <row r="178" spans="1:7" s="106" customFormat="1">
      <c r="A178" s="121"/>
      <c r="B178" s="183" t="s">
        <v>28</v>
      </c>
      <c r="C178" s="674">
        <v>328299589</v>
      </c>
      <c r="D178" s="165">
        <f t="shared" si="5"/>
        <v>-506470</v>
      </c>
      <c r="E178" s="183" t="s">
        <v>28</v>
      </c>
      <c r="F178" s="1156">
        <v>115431926</v>
      </c>
      <c r="G178" s="165">
        <f>G179</f>
        <v>506470</v>
      </c>
    </row>
    <row r="179" spans="1:7" s="106" customFormat="1">
      <c r="A179" s="121"/>
      <c r="B179" s="184" t="s">
        <v>2</v>
      </c>
      <c r="C179" s="673">
        <v>328299589</v>
      </c>
      <c r="D179" s="140">
        <f>D180</f>
        <v>-506470</v>
      </c>
      <c r="E179" s="189" t="s">
        <v>2</v>
      </c>
      <c r="F179" s="1157">
        <v>113463469</v>
      </c>
      <c r="G179" s="165">
        <f>G184+G189</f>
        <v>506470</v>
      </c>
    </row>
    <row r="180" spans="1:7" s="106" customFormat="1">
      <c r="A180" s="121"/>
      <c r="B180" s="185" t="s">
        <v>19</v>
      </c>
      <c r="C180" s="673">
        <v>328299589</v>
      </c>
      <c r="D180" s="78">
        <f>D181</f>
        <v>-506470</v>
      </c>
      <c r="E180" s="188" t="s">
        <v>12</v>
      </c>
      <c r="F180" s="1157">
        <v>54757776</v>
      </c>
      <c r="G180" s="165"/>
    </row>
    <row r="181" spans="1:7" s="106" customFormat="1" ht="26.4">
      <c r="A181" s="121"/>
      <c r="B181" s="196" t="s">
        <v>51</v>
      </c>
      <c r="C181" s="673">
        <v>328299589</v>
      </c>
      <c r="D181" s="140">
        <f>D182</f>
        <v>-506470</v>
      </c>
      <c r="E181" s="186" t="s">
        <v>37</v>
      </c>
      <c r="F181" s="1157">
        <v>36722007</v>
      </c>
      <c r="G181" s="165"/>
    </row>
    <row r="182" spans="1:7" s="106" customFormat="1" ht="26.4">
      <c r="A182" s="121"/>
      <c r="B182" s="197" t="s">
        <v>52</v>
      </c>
      <c r="C182" s="673">
        <v>328299589</v>
      </c>
      <c r="D182" s="140">
        <v>-506470</v>
      </c>
      <c r="E182" s="187" t="s">
        <v>35</v>
      </c>
      <c r="F182" s="1157">
        <v>29526691</v>
      </c>
      <c r="G182" s="140"/>
    </row>
    <row r="183" spans="1:7" s="106" customFormat="1">
      <c r="A183" s="121"/>
      <c r="B183" s="186"/>
      <c r="C183" s="700"/>
      <c r="D183" s="165"/>
      <c r="E183" s="186" t="s">
        <v>15</v>
      </c>
      <c r="F183" s="1157">
        <v>18035769</v>
      </c>
      <c r="G183" s="165"/>
    </row>
    <row r="184" spans="1:7" s="106" customFormat="1">
      <c r="A184" s="121"/>
      <c r="B184" s="186"/>
      <c r="C184" s="700"/>
      <c r="D184" s="165"/>
      <c r="E184" s="188" t="s">
        <v>16</v>
      </c>
      <c r="F184" s="1157">
        <v>37329384</v>
      </c>
      <c r="G184" s="383">
        <f>G185</f>
        <v>780</v>
      </c>
    </row>
    <row r="185" spans="1:7" s="106" customFormat="1">
      <c r="A185" s="121"/>
      <c r="B185" s="186"/>
      <c r="C185" s="700"/>
      <c r="D185" s="165"/>
      <c r="E185" s="186" t="s">
        <v>17</v>
      </c>
      <c r="F185" s="1157">
        <v>36805057</v>
      </c>
      <c r="G185" s="165">
        <v>780</v>
      </c>
    </row>
    <row r="186" spans="1:7" s="106" customFormat="1">
      <c r="A186" s="121"/>
      <c r="B186" s="186"/>
      <c r="C186" s="700"/>
      <c r="D186" s="165"/>
      <c r="E186" s="186" t="s">
        <v>93</v>
      </c>
      <c r="F186" s="1157">
        <v>524327</v>
      </c>
      <c r="G186" s="165"/>
    </row>
    <row r="187" spans="1:7" s="106" customFormat="1" ht="26.4">
      <c r="A187" s="121"/>
      <c r="B187" s="186"/>
      <c r="C187" s="700"/>
      <c r="D187" s="165"/>
      <c r="E187" s="188" t="s">
        <v>49</v>
      </c>
      <c r="F187" s="1157">
        <v>179811</v>
      </c>
      <c r="G187" s="165"/>
    </row>
    <row r="188" spans="1:7" s="106" customFormat="1">
      <c r="A188" s="121"/>
      <c r="B188" s="186"/>
      <c r="C188" s="700"/>
      <c r="D188" s="165"/>
      <c r="E188" s="186" t="s">
        <v>38</v>
      </c>
      <c r="F188" s="1157">
        <v>179811</v>
      </c>
      <c r="G188" s="207"/>
    </row>
    <row r="189" spans="1:7" s="106" customFormat="1">
      <c r="A189" s="121"/>
      <c r="B189" s="186"/>
      <c r="C189" s="700"/>
      <c r="D189" s="165"/>
      <c r="E189" s="188" t="s">
        <v>19</v>
      </c>
      <c r="F189" s="1157">
        <v>21196498</v>
      </c>
      <c r="G189" s="165">
        <f>G190</f>
        <v>505690</v>
      </c>
    </row>
    <row r="190" spans="1:7" s="106" customFormat="1" ht="26.4">
      <c r="A190" s="121"/>
      <c r="B190" s="186"/>
      <c r="C190" s="700"/>
      <c r="D190" s="165"/>
      <c r="E190" s="186" t="s">
        <v>51</v>
      </c>
      <c r="F190" s="1157">
        <v>20493530</v>
      </c>
      <c r="G190" s="165">
        <f>G191</f>
        <v>505690</v>
      </c>
    </row>
    <row r="191" spans="1:7" s="106" customFormat="1" ht="26.4">
      <c r="A191" s="121"/>
      <c r="B191" s="186"/>
      <c r="C191" s="700"/>
      <c r="D191" s="165"/>
      <c r="E191" s="187" t="s">
        <v>52</v>
      </c>
      <c r="F191" s="1157">
        <v>12648797</v>
      </c>
      <c r="G191" s="78">
        <v>505690</v>
      </c>
    </row>
    <row r="192" spans="1:7" s="106" customFormat="1" ht="39.6">
      <c r="A192" s="121"/>
      <c r="B192" s="186"/>
      <c r="C192" s="700"/>
      <c r="D192" s="165"/>
      <c r="E192" s="187" t="s">
        <v>191</v>
      </c>
      <c r="F192" s="1157">
        <v>7844733</v>
      </c>
      <c r="G192" s="165"/>
    </row>
    <row r="193" spans="1:8" s="106" customFormat="1" ht="26.4">
      <c r="A193" s="121"/>
      <c r="B193" s="186"/>
      <c r="C193" s="700"/>
      <c r="D193" s="165"/>
      <c r="E193" s="186" t="s">
        <v>50</v>
      </c>
      <c r="F193" s="1157">
        <v>702968</v>
      </c>
      <c r="G193" s="165"/>
    </row>
    <row r="194" spans="1:8" s="106" customFormat="1" ht="26.4">
      <c r="A194" s="121"/>
      <c r="B194" s="186"/>
      <c r="C194" s="700"/>
      <c r="D194" s="165"/>
      <c r="E194" s="187" t="s">
        <v>92</v>
      </c>
      <c r="F194" s="1157">
        <v>262314</v>
      </c>
      <c r="G194" s="165"/>
    </row>
    <row r="195" spans="1:8" s="106" customFormat="1" ht="52.8">
      <c r="A195" s="121"/>
      <c r="B195" s="186"/>
      <c r="C195" s="700"/>
      <c r="D195" s="165"/>
      <c r="E195" s="187" t="s">
        <v>196</v>
      </c>
      <c r="F195" s="1157">
        <v>440654</v>
      </c>
      <c r="G195" s="165"/>
    </row>
    <row r="196" spans="1:8" s="106" customFormat="1">
      <c r="A196" s="121"/>
      <c r="B196" s="186"/>
      <c r="C196" s="700"/>
      <c r="D196" s="165"/>
      <c r="E196" s="189" t="s">
        <v>3</v>
      </c>
      <c r="F196" s="1157">
        <v>1968457</v>
      </c>
      <c r="G196" s="165"/>
    </row>
    <row r="197" spans="1:8" s="106" customFormat="1">
      <c r="A197" s="121"/>
      <c r="B197" s="1158"/>
      <c r="C197" s="1159"/>
      <c r="D197" s="1160"/>
      <c r="E197" s="1161" t="s">
        <v>20</v>
      </c>
      <c r="F197" s="1162">
        <v>1968457</v>
      </c>
      <c r="G197" s="1160"/>
    </row>
    <row r="198" spans="1:8" s="1992" customFormat="1" ht="50.25" customHeight="1" thickBot="1">
      <c r="A198" s="121"/>
      <c r="B198" s="3858" t="s">
        <v>319</v>
      </c>
      <c r="C198" s="3859"/>
      <c r="D198" s="3859"/>
      <c r="E198" s="3859"/>
      <c r="F198" s="3859"/>
      <c r="G198" s="3860"/>
    </row>
    <row r="199" spans="1:8" s="48" customFormat="1" ht="14.4" customHeight="1">
      <c r="A199" s="430"/>
      <c r="B199" s="68"/>
      <c r="C199" s="68"/>
      <c r="D199" s="68"/>
      <c r="E199" s="68"/>
      <c r="F199" s="68"/>
      <c r="G199" s="68"/>
    </row>
    <row r="200" spans="1:8" s="48" customFormat="1" ht="14.4" customHeight="1">
      <c r="A200" s="128"/>
      <c r="B200" s="128" t="s">
        <v>187</v>
      </c>
      <c r="C200" s="561"/>
      <c r="D200" s="561"/>
      <c r="E200" s="561"/>
      <c r="F200" s="561"/>
      <c r="G200" s="561"/>
    </row>
    <row r="201" spans="1:8" s="48" customFormat="1" ht="14.4" customHeight="1" thickBot="1">
      <c r="A201" s="121"/>
      <c r="B201" s="561"/>
      <c r="C201" s="561"/>
      <c r="D201" s="561"/>
      <c r="E201" s="561"/>
      <c r="F201" s="561"/>
      <c r="G201" s="561"/>
    </row>
    <row r="202" spans="1:8" s="48" customFormat="1" ht="14.4" customHeight="1">
      <c r="A202" s="1980">
        <f>A92+1</f>
        <v>153</v>
      </c>
      <c r="B202" s="107" t="s">
        <v>26</v>
      </c>
      <c r="C202" s="108"/>
      <c r="D202" s="109"/>
      <c r="E202" s="422" t="s">
        <v>40</v>
      </c>
      <c r="F202" s="108"/>
      <c r="G202" s="109"/>
      <c r="H202" s="1982" t="s">
        <v>532</v>
      </c>
    </row>
    <row r="203" spans="1:8" s="48" customFormat="1">
      <c r="A203" s="104"/>
      <c r="B203" s="88" t="s">
        <v>22</v>
      </c>
      <c r="C203" s="642"/>
      <c r="D203" s="103"/>
      <c r="E203" s="88" t="s">
        <v>22</v>
      </c>
      <c r="F203" s="642"/>
      <c r="G203" s="103"/>
      <c r="H203" s="1981" t="s">
        <v>533</v>
      </c>
    </row>
    <row r="204" spans="1:8" s="48" customFormat="1" ht="54" customHeight="1">
      <c r="A204" s="104"/>
      <c r="B204" s="1152" t="s">
        <v>320</v>
      </c>
      <c r="C204" s="1163"/>
      <c r="D204" s="596"/>
      <c r="E204" s="1164" t="s">
        <v>321</v>
      </c>
      <c r="F204" s="1141"/>
      <c r="G204" s="596"/>
      <c r="H204" s="3259">
        <f>'15'!A2708</f>
        <v>103</v>
      </c>
    </row>
    <row r="205" spans="1:8" s="48" customFormat="1" ht="14.4" customHeight="1">
      <c r="A205" s="104"/>
      <c r="B205" s="1142" t="s">
        <v>28</v>
      </c>
      <c r="C205" s="677">
        <v>5600000</v>
      </c>
      <c r="D205" s="78"/>
      <c r="E205" s="183" t="s">
        <v>4</v>
      </c>
      <c r="F205" s="676"/>
      <c r="G205" s="78">
        <f>G208</f>
        <v>36868</v>
      </c>
      <c r="H205" s="274" t="s">
        <v>999</v>
      </c>
    </row>
    <row r="206" spans="1:8" s="48" customFormat="1" ht="14.4" customHeight="1">
      <c r="A206" s="104"/>
      <c r="B206" s="1143" t="s">
        <v>2</v>
      </c>
      <c r="C206" s="677">
        <v>5600000</v>
      </c>
      <c r="D206" s="78"/>
      <c r="E206" s="184" t="s">
        <v>7</v>
      </c>
      <c r="F206" s="676"/>
      <c r="G206" s="78">
        <f>G207</f>
        <v>36868</v>
      </c>
    </row>
    <row r="207" spans="1:8" s="48" customFormat="1" ht="14.4" customHeight="1">
      <c r="A207" s="104"/>
      <c r="B207" s="1144" t="s">
        <v>12</v>
      </c>
      <c r="C207" s="677">
        <v>15367</v>
      </c>
      <c r="D207" s="1145"/>
      <c r="E207" s="185" t="s">
        <v>8</v>
      </c>
      <c r="F207" s="676"/>
      <c r="G207" s="78">
        <f>G208</f>
        <v>36868</v>
      </c>
    </row>
    <row r="208" spans="1:8" s="48" customFormat="1" ht="14.4" customHeight="1">
      <c r="A208" s="104"/>
      <c r="B208" s="1147" t="s">
        <v>37</v>
      </c>
      <c r="C208" s="677">
        <v>1138</v>
      </c>
      <c r="D208" s="78"/>
      <c r="E208" s="196" t="s">
        <v>9</v>
      </c>
      <c r="F208" s="676"/>
      <c r="G208" s="78">
        <f>G209</f>
        <v>36868</v>
      </c>
    </row>
    <row r="209" spans="1:7" s="48" customFormat="1" ht="14.4" customHeight="1">
      <c r="A209" s="104"/>
      <c r="B209" s="1148" t="s">
        <v>35</v>
      </c>
      <c r="C209" s="677">
        <v>918</v>
      </c>
      <c r="D209" s="78"/>
      <c r="E209" s="197" t="s">
        <v>57</v>
      </c>
      <c r="F209" s="676"/>
      <c r="G209" s="78">
        <f>G211</f>
        <v>36868</v>
      </c>
    </row>
    <row r="210" spans="1:7" s="48" customFormat="1" ht="22.5" customHeight="1">
      <c r="A210" s="104"/>
      <c r="B210" s="1147" t="s">
        <v>15</v>
      </c>
      <c r="C210" s="677">
        <v>14229</v>
      </c>
      <c r="D210" s="78"/>
      <c r="E210" s="200" t="s">
        <v>96</v>
      </c>
      <c r="F210" s="676"/>
      <c r="G210" s="78"/>
    </row>
    <row r="211" spans="1:7" s="48" customFormat="1" ht="14.4" customHeight="1">
      <c r="A211" s="104"/>
      <c r="B211" s="1144" t="s">
        <v>16</v>
      </c>
      <c r="C211" s="677">
        <v>1038696</v>
      </c>
      <c r="D211" s="78"/>
      <c r="E211" s="200" t="s">
        <v>126</v>
      </c>
      <c r="F211" s="676"/>
      <c r="G211" s="78">
        <v>36868</v>
      </c>
    </row>
    <row r="212" spans="1:7" s="48" customFormat="1" ht="14.4" customHeight="1">
      <c r="A212" s="104"/>
      <c r="B212" s="1147" t="s">
        <v>17</v>
      </c>
      <c r="C212" s="677">
        <v>996010</v>
      </c>
      <c r="D212" s="78"/>
      <c r="E212" s="183" t="s">
        <v>28</v>
      </c>
      <c r="F212" s="676"/>
      <c r="G212" s="78">
        <f>G213</f>
        <v>36868.031485307423</v>
      </c>
    </row>
    <row r="213" spans="1:7" s="48" customFormat="1" ht="14.4" customHeight="1">
      <c r="A213" s="1149"/>
      <c r="B213" s="1147" t="s">
        <v>93</v>
      </c>
      <c r="C213" s="677">
        <v>42686</v>
      </c>
      <c r="D213" s="78"/>
      <c r="E213" s="184" t="s">
        <v>2</v>
      </c>
      <c r="F213" s="676"/>
      <c r="G213" s="78">
        <f>G214</f>
        <v>36868.031485307423</v>
      </c>
    </row>
    <row r="214" spans="1:7" s="48" customFormat="1" ht="26.4">
      <c r="A214" s="1149"/>
      <c r="B214" s="1144" t="s">
        <v>49</v>
      </c>
      <c r="C214" s="677">
        <v>14229</v>
      </c>
      <c r="D214" s="78"/>
      <c r="E214" s="185" t="s">
        <v>12</v>
      </c>
      <c r="F214" s="676"/>
      <c r="G214" s="78">
        <f>G215+G217</f>
        <v>36868.031485307423</v>
      </c>
    </row>
    <row r="215" spans="1:7" s="48" customFormat="1" ht="14.4" customHeight="1">
      <c r="A215" s="1149"/>
      <c r="B215" s="1147" t="s">
        <v>38</v>
      </c>
      <c r="C215" s="677">
        <v>14229</v>
      </c>
      <c r="D215" s="78"/>
      <c r="E215" s="196" t="s">
        <v>37</v>
      </c>
      <c r="F215" s="676"/>
      <c r="G215" s="78">
        <f>948/0.702804</f>
        <v>1348.882476479929</v>
      </c>
    </row>
    <row r="216" spans="1:7" s="48" customFormat="1" ht="14.4" customHeight="1">
      <c r="A216" s="1149"/>
      <c r="B216" s="1144" t="s">
        <v>19</v>
      </c>
      <c r="C216" s="677">
        <v>4531708</v>
      </c>
      <c r="D216" s="1145"/>
      <c r="E216" s="197" t="s">
        <v>35</v>
      </c>
      <c r="F216" s="676"/>
      <c r="G216" s="78">
        <f>765/0.702804</f>
        <v>1088.4969351341199</v>
      </c>
    </row>
    <row r="217" spans="1:7" s="48" customFormat="1" ht="14.4" customHeight="1">
      <c r="A217" s="1149"/>
      <c r="B217" s="1147" t="s">
        <v>84</v>
      </c>
      <c r="C217" s="677">
        <v>3665</v>
      </c>
      <c r="D217" s="1145">
        <f>D218</f>
        <v>36868</v>
      </c>
      <c r="E217" s="196" t="s">
        <v>15</v>
      </c>
      <c r="F217" s="676"/>
      <c r="G217" s="78">
        <f>24963/0.702804</f>
        <v>35519.149008827495</v>
      </c>
    </row>
    <row r="218" spans="1:7" s="48" customFormat="1" ht="32.25" customHeight="1">
      <c r="A218" s="1149"/>
      <c r="B218" s="1148" t="s">
        <v>85</v>
      </c>
      <c r="C218" s="677">
        <v>3665</v>
      </c>
      <c r="D218" s="1145">
        <f>D219</f>
        <v>36868</v>
      </c>
      <c r="E218" s="197"/>
      <c r="F218" s="676"/>
      <c r="G218" s="78"/>
    </row>
    <row r="219" spans="1:7" s="48" customFormat="1" ht="38.25" customHeight="1">
      <c r="A219" s="1149"/>
      <c r="B219" s="1165" t="s">
        <v>148</v>
      </c>
      <c r="C219" s="677">
        <v>3665</v>
      </c>
      <c r="D219" s="1145">
        <v>36868</v>
      </c>
      <c r="E219" s="196"/>
      <c r="F219" s="676"/>
      <c r="G219" s="78"/>
    </row>
    <row r="220" spans="1:7" s="48" customFormat="1" ht="29.25" customHeight="1">
      <c r="A220" s="1149"/>
      <c r="B220" s="1147" t="s">
        <v>51</v>
      </c>
      <c r="C220" s="677">
        <v>4528043</v>
      </c>
      <c r="D220" s="1145">
        <f>D221</f>
        <v>-36868</v>
      </c>
      <c r="E220" s="197"/>
      <c r="F220" s="676"/>
      <c r="G220" s="78"/>
    </row>
    <row r="221" spans="1:7" s="48" customFormat="1" ht="53.25" customHeight="1">
      <c r="A221" s="1149"/>
      <c r="B221" s="1148" t="s">
        <v>67</v>
      </c>
      <c r="C221" s="677">
        <v>1280585</v>
      </c>
      <c r="D221" s="1145">
        <v>-36868</v>
      </c>
      <c r="E221" s="196"/>
      <c r="F221" s="676"/>
      <c r="G221" s="78"/>
    </row>
    <row r="222" spans="1:7" s="48" customFormat="1" ht="37.5" customHeight="1">
      <c r="A222" s="1149"/>
      <c r="B222" s="1148" t="s">
        <v>191</v>
      </c>
      <c r="C222" s="677">
        <v>3247458</v>
      </c>
      <c r="D222" s="1145"/>
      <c r="E222" s="1148"/>
      <c r="F222" s="676"/>
      <c r="G222" s="78"/>
    </row>
    <row r="223" spans="1:7" s="48" customFormat="1" ht="14.4" customHeight="1">
      <c r="A223" s="1149"/>
      <c r="B223" s="1142" t="s">
        <v>61</v>
      </c>
      <c r="C223" s="677">
        <v>-5600000</v>
      </c>
      <c r="D223" s="165"/>
      <c r="E223" s="1148"/>
      <c r="F223" s="676"/>
      <c r="G223" s="78"/>
    </row>
    <row r="224" spans="1:7" s="48" customFormat="1" ht="14.4" customHeight="1">
      <c r="A224" s="1149"/>
      <c r="B224" s="1142" t="s">
        <v>23</v>
      </c>
      <c r="C224" s="677">
        <v>5600000</v>
      </c>
      <c r="D224" s="165"/>
      <c r="E224" s="1148"/>
      <c r="F224" s="676"/>
      <c r="G224" s="78"/>
    </row>
    <row r="225" spans="1:7" s="48" customFormat="1" ht="14.4" customHeight="1">
      <c r="A225" s="1149"/>
      <c r="B225" s="1143" t="s">
        <v>24</v>
      </c>
      <c r="C225" s="677">
        <v>5600000</v>
      </c>
      <c r="D225" s="165"/>
      <c r="E225" s="1148"/>
      <c r="F225" s="676"/>
      <c r="G225" s="78"/>
    </row>
    <row r="226" spans="1:7" s="48" customFormat="1" ht="36" customHeight="1">
      <c r="A226" s="1149"/>
      <c r="B226" s="1166" t="s">
        <v>25</v>
      </c>
      <c r="C226" s="1167">
        <v>5600000</v>
      </c>
      <c r="D226" s="1160"/>
      <c r="E226" s="1148"/>
      <c r="F226" s="676"/>
      <c r="G226" s="78"/>
    </row>
    <row r="227" spans="1:7" s="48" customFormat="1" ht="18" customHeight="1">
      <c r="A227" s="1149"/>
      <c r="B227" s="163" t="s">
        <v>54</v>
      </c>
      <c r="C227" s="613"/>
      <c r="D227" s="151"/>
      <c r="E227" s="163" t="s">
        <v>54</v>
      </c>
      <c r="F227" s="610"/>
      <c r="G227" s="227"/>
    </row>
    <row r="228" spans="1:7" s="48" customFormat="1" ht="18" customHeight="1">
      <c r="A228" s="1149"/>
      <c r="B228" s="205" t="s">
        <v>201</v>
      </c>
      <c r="C228" s="613"/>
      <c r="D228" s="151"/>
      <c r="E228" s="205" t="s">
        <v>201</v>
      </c>
      <c r="F228" s="610"/>
      <c r="G228" s="227"/>
    </row>
    <row r="229" spans="1:7" s="48" customFormat="1" ht="45" customHeight="1">
      <c r="A229" s="1149"/>
      <c r="B229" s="1168" t="s">
        <v>322</v>
      </c>
      <c r="C229" s="613"/>
      <c r="D229" s="151"/>
      <c r="E229" s="1169" t="s">
        <v>323</v>
      </c>
      <c r="F229" s="610"/>
      <c r="G229" s="227"/>
    </row>
    <row r="230" spans="1:7" s="48" customFormat="1" ht="18" customHeight="1">
      <c r="A230" s="1149"/>
      <c r="B230" s="164" t="s">
        <v>87</v>
      </c>
      <c r="C230" s="613"/>
      <c r="D230" s="151"/>
      <c r="E230" s="215" t="s">
        <v>87</v>
      </c>
      <c r="F230" s="613"/>
      <c r="G230" s="151"/>
    </row>
    <row r="231" spans="1:7" s="48" customFormat="1" ht="18" customHeight="1">
      <c r="A231" s="1149"/>
      <c r="B231" s="270" t="s">
        <v>4</v>
      </c>
      <c r="C231" s="1170"/>
      <c r="D231" s="1171"/>
      <c r="E231" s="183" t="s">
        <v>4</v>
      </c>
      <c r="F231" s="676"/>
      <c r="G231" s="78">
        <f>G234</f>
        <v>36868</v>
      </c>
    </row>
    <row r="232" spans="1:7" s="48" customFormat="1" ht="17.25" customHeight="1">
      <c r="A232" s="1149"/>
      <c r="B232" s="478" t="s">
        <v>65</v>
      </c>
      <c r="C232" s="1170"/>
      <c r="D232" s="1171"/>
      <c r="E232" s="184" t="s">
        <v>7</v>
      </c>
      <c r="F232" s="676"/>
      <c r="G232" s="78">
        <f>G233</f>
        <v>36868</v>
      </c>
    </row>
    <row r="233" spans="1:7" s="48" customFormat="1" ht="16.5" customHeight="1">
      <c r="A233" s="1149"/>
      <c r="B233" s="1172" t="s">
        <v>10</v>
      </c>
      <c r="C233" s="1170"/>
      <c r="D233" s="1171"/>
      <c r="E233" s="185" t="s">
        <v>8</v>
      </c>
      <c r="F233" s="676"/>
      <c r="G233" s="78">
        <f>G234</f>
        <v>36868</v>
      </c>
    </row>
    <row r="234" spans="1:7" s="48" customFormat="1" ht="18" customHeight="1">
      <c r="A234" s="1149"/>
      <c r="B234" s="382" t="s">
        <v>11</v>
      </c>
      <c r="C234" s="1173"/>
      <c r="D234" s="1174"/>
      <c r="E234" s="196" t="s">
        <v>9</v>
      </c>
      <c r="F234" s="676"/>
      <c r="G234" s="78">
        <f>G235</f>
        <v>36868</v>
      </c>
    </row>
    <row r="235" spans="1:7" s="48" customFormat="1" ht="28.5" customHeight="1">
      <c r="A235" s="1149"/>
      <c r="B235" s="478" t="s">
        <v>28</v>
      </c>
      <c r="C235" s="1170">
        <f>C236</f>
        <v>5600000</v>
      </c>
      <c r="D235" s="1171"/>
      <c r="E235" s="197" t="s">
        <v>57</v>
      </c>
      <c r="F235" s="676"/>
      <c r="G235" s="78">
        <f>G237</f>
        <v>36868</v>
      </c>
    </row>
    <row r="236" spans="1:7" s="48" customFormat="1" ht="36" customHeight="1">
      <c r="A236" s="1149"/>
      <c r="B236" s="1172" t="s">
        <v>2</v>
      </c>
      <c r="C236" s="1170">
        <f>C237+C241+C244+C246</f>
        <v>5600000</v>
      </c>
      <c r="D236" s="1171"/>
      <c r="E236" s="200" t="s">
        <v>96</v>
      </c>
      <c r="F236" s="676"/>
      <c r="G236" s="78"/>
    </row>
    <row r="237" spans="1:7" s="48" customFormat="1" ht="27.75" customHeight="1">
      <c r="A237" s="1149"/>
      <c r="B237" s="382" t="s">
        <v>12</v>
      </c>
      <c r="C237" s="1173">
        <f>C238+C240</f>
        <v>15367</v>
      </c>
      <c r="D237" s="1175"/>
      <c r="E237" s="200" t="s">
        <v>126</v>
      </c>
      <c r="F237" s="676"/>
      <c r="G237" s="78">
        <v>36868</v>
      </c>
    </row>
    <row r="238" spans="1:7" s="48" customFormat="1" ht="18" customHeight="1">
      <c r="A238" s="1149"/>
      <c r="B238" s="1176" t="s">
        <v>37</v>
      </c>
      <c r="C238" s="1173">
        <v>1138</v>
      </c>
      <c r="D238" s="1174"/>
      <c r="E238" s="183" t="s">
        <v>28</v>
      </c>
      <c r="F238" s="676"/>
      <c r="G238" s="78">
        <f>G239</f>
        <v>36868.031485307423</v>
      </c>
    </row>
    <row r="239" spans="1:7" s="48" customFormat="1" ht="18" customHeight="1">
      <c r="A239" s="1149"/>
      <c r="B239" s="1176" t="s">
        <v>35</v>
      </c>
      <c r="C239" s="1173">
        <v>918</v>
      </c>
      <c r="D239" s="1174"/>
      <c r="E239" s="184" t="s">
        <v>2</v>
      </c>
      <c r="F239" s="676"/>
      <c r="G239" s="78">
        <f>G240</f>
        <v>36868.031485307423</v>
      </c>
    </row>
    <row r="240" spans="1:7" s="48" customFormat="1" ht="14.25" customHeight="1">
      <c r="A240" s="1149"/>
      <c r="B240" s="1177" t="s">
        <v>15</v>
      </c>
      <c r="C240" s="1173">
        <v>14229</v>
      </c>
      <c r="D240" s="1174"/>
      <c r="E240" s="185" t="s">
        <v>12</v>
      </c>
      <c r="F240" s="676"/>
      <c r="G240" s="78">
        <f>G241+G243</f>
        <v>36868.031485307423</v>
      </c>
    </row>
    <row r="241" spans="1:7" s="48" customFormat="1" ht="14.25" customHeight="1">
      <c r="A241" s="1149"/>
      <c r="B241" s="2" t="s">
        <v>16</v>
      </c>
      <c r="C241" s="1170">
        <f>C242+C243</f>
        <v>1038696</v>
      </c>
      <c r="D241" s="1171"/>
      <c r="E241" s="196" t="s">
        <v>37</v>
      </c>
      <c r="F241" s="676"/>
      <c r="G241" s="78">
        <f>948/0.702804</f>
        <v>1348.882476479929</v>
      </c>
    </row>
    <row r="242" spans="1:7" s="48" customFormat="1" ht="14.25" customHeight="1">
      <c r="A242" s="1149"/>
      <c r="B242" s="1177" t="s">
        <v>17</v>
      </c>
      <c r="C242" s="1173">
        <v>996010</v>
      </c>
      <c r="D242" s="1174"/>
      <c r="E242" s="197" t="s">
        <v>35</v>
      </c>
      <c r="F242" s="676"/>
      <c r="G242" s="78">
        <f>765/0.702804</f>
        <v>1088.4969351341199</v>
      </c>
    </row>
    <row r="243" spans="1:7" s="48" customFormat="1" ht="14.25" customHeight="1">
      <c r="A243" s="1149"/>
      <c r="B243" s="1177" t="s">
        <v>93</v>
      </c>
      <c r="C243" s="1173">
        <v>42686</v>
      </c>
      <c r="D243" s="1174"/>
      <c r="E243" s="196" t="s">
        <v>15</v>
      </c>
      <c r="F243" s="676"/>
      <c r="G243" s="78">
        <f>24963/0.702804</f>
        <v>35519.149008827495</v>
      </c>
    </row>
    <row r="244" spans="1:7" s="48" customFormat="1" ht="26.4">
      <c r="A244" s="1149"/>
      <c r="B244" s="1178" t="s">
        <v>138</v>
      </c>
      <c r="C244" s="1170">
        <f>C245</f>
        <v>14229</v>
      </c>
      <c r="D244" s="1171"/>
      <c r="E244" s="196"/>
      <c r="F244" s="676"/>
      <c r="G244" s="78"/>
    </row>
    <row r="245" spans="1:7" s="48" customFormat="1" ht="14.25" customHeight="1">
      <c r="A245" s="1149"/>
      <c r="B245" s="1177" t="s">
        <v>38</v>
      </c>
      <c r="C245" s="1173">
        <v>14229</v>
      </c>
      <c r="D245" s="1174"/>
      <c r="E245" s="196"/>
      <c r="F245" s="676"/>
      <c r="G245" s="78"/>
    </row>
    <row r="246" spans="1:7" s="48" customFormat="1" ht="14.25" customHeight="1">
      <c r="A246" s="1149"/>
      <c r="B246" s="1179" t="s">
        <v>142</v>
      </c>
      <c r="C246" s="1170">
        <f>C247+C251</f>
        <v>4531708</v>
      </c>
      <c r="D246" s="1171"/>
      <c r="E246" s="196"/>
      <c r="F246" s="676"/>
      <c r="G246" s="78"/>
    </row>
    <row r="247" spans="1:7" s="48" customFormat="1" ht="14.25" customHeight="1">
      <c r="A247" s="1149"/>
      <c r="B247" s="472" t="s">
        <v>143</v>
      </c>
      <c r="C247" s="1180">
        <f>C248</f>
        <v>3665</v>
      </c>
      <c r="D247" s="1181">
        <f>D248</f>
        <v>36868</v>
      </c>
      <c r="E247" s="196"/>
      <c r="F247" s="676"/>
      <c r="G247" s="78"/>
    </row>
    <row r="248" spans="1:7" s="48" customFormat="1" ht="27" customHeight="1">
      <c r="A248" s="1149"/>
      <c r="B248" s="1177" t="s">
        <v>144</v>
      </c>
      <c r="C248" s="1173">
        <f>C249+C250</f>
        <v>3665</v>
      </c>
      <c r="D248" s="1175">
        <f>D249+D250</f>
        <v>36868</v>
      </c>
      <c r="E248" s="196"/>
      <c r="F248" s="676"/>
      <c r="G248" s="78"/>
    </row>
    <row r="249" spans="1:7" s="48" customFormat="1" ht="40.200000000000003" customHeight="1">
      <c r="A249" s="1149"/>
      <c r="B249" s="1177" t="s">
        <v>63</v>
      </c>
      <c r="C249" s="1173"/>
      <c r="D249" s="1175"/>
      <c r="E249" s="196"/>
      <c r="F249" s="676"/>
      <c r="G249" s="78"/>
    </row>
    <row r="250" spans="1:7" s="48" customFormat="1" ht="39" customHeight="1">
      <c r="A250" s="1149"/>
      <c r="B250" s="1176" t="s">
        <v>145</v>
      </c>
      <c r="C250" s="1173">
        <v>3665</v>
      </c>
      <c r="D250" s="1174">
        <v>36868</v>
      </c>
      <c r="E250" s="196"/>
      <c r="F250" s="676"/>
      <c r="G250" s="78"/>
    </row>
    <row r="251" spans="1:7" s="48" customFormat="1" ht="32.25" customHeight="1">
      <c r="A251" s="1149"/>
      <c r="B251" s="1182" t="s">
        <v>146</v>
      </c>
      <c r="C251" s="1170">
        <f>C252+C253</f>
        <v>4528043</v>
      </c>
      <c r="D251" s="1171">
        <f>D252+D253</f>
        <v>-36868</v>
      </c>
      <c r="E251" s="196"/>
      <c r="F251" s="676"/>
      <c r="G251" s="78"/>
    </row>
    <row r="252" spans="1:7" s="48" customFormat="1" ht="46.5" customHeight="1">
      <c r="A252" s="1149"/>
      <c r="B252" s="479" t="s">
        <v>147</v>
      </c>
      <c r="C252" s="1180">
        <v>1280585</v>
      </c>
      <c r="D252" s="1181">
        <v>-36868</v>
      </c>
      <c r="E252" s="196"/>
      <c r="F252" s="676"/>
      <c r="G252" s="78"/>
    </row>
    <row r="253" spans="1:7" s="48" customFormat="1" ht="40.5" customHeight="1">
      <c r="A253" s="1149"/>
      <c r="B253" s="480" t="s">
        <v>156</v>
      </c>
      <c r="C253" s="1183">
        <v>3247458</v>
      </c>
      <c r="D253" s="1174"/>
      <c r="E253" s="196"/>
      <c r="F253" s="676"/>
      <c r="G253" s="78"/>
    </row>
    <row r="254" spans="1:7" s="48" customFormat="1" ht="14.25" customHeight="1">
      <c r="A254" s="1149"/>
      <c r="B254" s="1184" t="s">
        <v>61</v>
      </c>
      <c r="C254" s="1185">
        <f>C231-C235</f>
        <v>-5600000</v>
      </c>
      <c r="D254" s="1174"/>
      <c r="E254" s="196"/>
      <c r="F254" s="676"/>
      <c r="G254" s="78"/>
    </row>
    <row r="255" spans="1:7" s="48" customFormat="1" ht="14.25" customHeight="1">
      <c r="A255" s="1149"/>
      <c r="B255" s="1184" t="s">
        <v>23</v>
      </c>
      <c r="C255" s="1185">
        <v>5600000</v>
      </c>
      <c r="D255" s="1174"/>
      <c r="E255" s="196"/>
      <c r="F255" s="676"/>
      <c r="G255" s="78"/>
    </row>
    <row r="256" spans="1:7" s="48" customFormat="1" ht="14.25" customHeight="1">
      <c r="A256" s="1149"/>
      <c r="B256" s="480" t="s">
        <v>24</v>
      </c>
      <c r="C256" s="1186">
        <v>5600000</v>
      </c>
      <c r="D256" s="1174"/>
      <c r="E256" s="196"/>
      <c r="F256" s="676"/>
      <c r="G256" s="78"/>
    </row>
    <row r="257" spans="1:8" s="48" customFormat="1" ht="31.5" customHeight="1">
      <c r="A257" s="1149"/>
      <c r="B257" s="450" t="s">
        <v>157</v>
      </c>
      <c r="C257" s="1187">
        <v>5600000</v>
      </c>
      <c r="D257" s="1188"/>
      <c r="E257" s="196"/>
      <c r="F257" s="676"/>
      <c r="G257" s="78"/>
    </row>
    <row r="258" spans="1:8" s="1992" customFormat="1" ht="132.75" customHeight="1" thickBot="1">
      <c r="A258" s="104"/>
      <c r="B258" s="3858" t="s">
        <v>324</v>
      </c>
      <c r="C258" s="3859"/>
      <c r="D258" s="3859"/>
      <c r="E258" s="3859"/>
      <c r="F258" s="3859"/>
      <c r="G258" s="3860"/>
    </row>
    <row r="259" spans="1:8" s="48" customFormat="1" ht="14.4" customHeight="1">
      <c r="A259" s="104"/>
      <c r="B259" s="139"/>
      <c r="C259" s="139"/>
      <c r="D259" s="139"/>
      <c r="E259" s="139"/>
      <c r="F259" s="139"/>
      <c r="G259" s="139"/>
    </row>
    <row r="260" spans="1:8" s="106" customFormat="1" ht="16.5" customHeight="1">
      <c r="A260" s="121"/>
      <c r="B260" s="128" t="s">
        <v>190</v>
      </c>
      <c r="C260" s="561"/>
      <c r="D260" s="561"/>
      <c r="E260" s="561"/>
      <c r="F260" s="561"/>
      <c r="G260" s="561"/>
    </row>
    <row r="261" spans="1:8" s="106" customFormat="1" ht="12.75" customHeight="1" thickBot="1">
      <c r="A261" s="121"/>
      <c r="B261" s="128"/>
      <c r="C261" s="561"/>
      <c r="D261" s="561"/>
      <c r="E261" s="561"/>
      <c r="F261" s="561"/>
      <c r="G261" s="561"/>
    </row>
    <row r="262" spans="1:8" s="106" customFormat="1" ht="13.8">
      <c r="A262" s="104">
        <f>A202</f>
        <v>153</v>
      </c>
      <c r="B262" s="1189" t="s">
        <v>26</v>
      </c>
      <c r="C262" s="191"/>
      <c r="D262" s="192"/>
      <c r="E262" s="422" t="s">
        <v>40</v>
      </c>
      <c r="F262" s="191"/>
      <c r="G262" s="192"/>
      <c r="H262" s="1982" t="s">
        <v>532</v>
      </c>
    </row>
    <row r="263" spans="1:8" s="106" customFormat="1">
      <c r="A263" s="121"/>
      <c r="B263" s="163" t="s">
        <v>82</v>
      </c>
      <c r="C263" s="612"/>
      <c r="D263" s="193"/>
      <c r="E263" s="163" t="s">
        <v>82</v>
      </c>
      <c r="F263" s="612"/>
      <c r="G263" s="193"/>
      <c r="H263" s="1981" t="s">
        <v>533</v>
      </c>
    </row>
    <row r="264" spans="1:8" s="106" customFormat="1" ht="34.5" customHeight="1">
      <c r="A264" s="121"/>
      <c r="B264" s="668" t="s">
        <v>86</v>
      </c>
      <c r="C264" s="1190"/>
      <c r="D264" s="193"/>
      <c r="E264" s="668" t="s">
        <v>86</v>
      </c>
      <c r="F264" s="783"/>
      <c r="G264" s="193"/>
      <c r="H264" s="104">
        <f>'15'!A2708</f>
        <v>103</v>
      </c>
    </row>
    <row r="265" spans="1:8" s="106" customFormat="1" ht="12.75" customHeight="1">
      <c r="A265" s="121"/>
      <c r="B265" s="164" t="s">
        <v>87</v>
      </c>
      <c r="C265" s="1190"/>
      <c r="D265" s="193"/>
      <c r="E265" s="164" t="s">
        <v>87</v>
      </c>
      <c r="F265" s="783"/>
      <c r="G265" s="193"/>
      <c r="H265" s="104" t="s">
        <v>999</v>
      </c>
    </row>
    <row r="266" spans="1:8" s="106" customFormat="1" ht="12.75" customHeight="1">
      <c r="A266" s="121"/>
      <c r="B266" s="183" t="s">
        <v>4</v>
      </c>
      <c r="C266" s="1156">
        <v>92941575</v>
      </c>
      <c r="D266" s="140"/>
      <c r="E266" s="183" t="s">
        <v>4</v>
      </c>
      <c r="F266" s="674">
        <v>8871997</v>
      </c>
      <c r="G266" s="269">
        <f>G269</f>
        <v>36868.031485307423</v>
      </c>
    </row>
    <row r="267" spans="1:8" s="106" customFormat="1" ht="12.75" customHeight="1">
      <c r="A267" s="121"/>
      <c r="B267" s="184" t="s">
        <v>36</v>
      </c>
      <c r="C267" s="1157">
        <v>7114</v>
      </c>
      <c r="D267" s="165"/>
      <c r="E267" s="699" t="s">
        <v>65</v>
      </c>
      <c r="F267" s="700">
        <v>1526835</v>
      </c>
      <c r="G267" s="269"/>
    </row>
    <row r="268" spans="1:8" s="106" customFormat="1" ht="12.75" customHeight="1">
      <c r="A268" s="121"/>
      <c r="B268" s="184" t="s">
        <v>65</v>
      </c>
      <c r="C268" s="1157">
        <v>850233</v>
      </c>
      <c r="D268" s="165"/>
      <c r="E268" s="699" t="s">
        <v>205</v>
      </c>
      <c r="F268" s="700">
        <v>1356636</v>
      </c>
      <c r="G268" s="269"/>
    </row>
    <row r="269" spans="1:8" s="106" customFormat="1" ht="15" customHeight="1">
      <c r="A269" s="121"/>
      <c r="B269" s="196" t="s">
        <v>6</v>
      </c>
      <c r="C269" s="1157">
        <v>414908</v>
      </c>
      <c r="D269" s="165"/>
      <c r="E269" s="184" t="s">
        <v>7</v>
      </c>
      <c r="F269" s="673">
        <f t="shared" ref="F269:G271" si="6">F270</f>
        <v>14617</v>
      </c>
      <c r="G269" s="325">
        <f t="shared" si="6"/>
        <v>36868.031485307423</v>
      </c>
    </row>
    <row r="270" spans="1:8" s="106" customFormat="1" ht="15.75" customHeight="1">
      <c r="A270" s="121"/>
      <c r="B270" s="184" t="s">
        <v>7</v>
      </c>
      <c r="C270" s="1157">
        <v>1186970</v>
      </c>
      <c r="D270" s="165"/>
      <c r="E270" s="185" t="s">
        <v>8</v>
      </c>
      <c r="F270" s="673">
        <f t="shared" si="6"/>
        <v>14617</v>
      </c>
      <c r="G270" s="267">
        <f t="shared" si="6"/>
        <v>36868.031485307423</v>
      </c>
    </row>
    <row r="271" spans="1:8" s="106" customFormat="1" ht="12.75" customHeight="1">
      <c r="A271" s="121"/>
      <c r="B271" s="185" t="s">
        <v>8</v>
      </c>
      <c r="C271" s="1157">
        <v>49208</v>
      </c>
      <c r="D271" s="140"/>
      <c r="E271" s="196" t="s">
        <v>9</v>
      </c>
      <c r="F271" s="673">
        <f t="shared" si="6"/>
        <v>14617</v>
      </c>
      <c r="G271" s="165">
        <f t="shared" si="6"/>
        <v>36868.031485307423</v>
      </c>
    </row>
    <row r="272" spans="1:8" s="106" customFormat="1" ht="24.75" customHeight="1">
      <c r="A272" s="121"/>
      <c r="B272" s="196" t="s">
        <v>9</v>
      </c>
      <c r="C272" s="1157">
        <v>49208</v>
      </c>
      <c r="D272" s="78"/>
      <c r="E272" s="197" t="s">
        <v>57</v>
      </c>
      <c r="F272" s="673">
        <f>F273+F274</f>
        <v>14617</v>
      </c>
      <c r="G272" s="165">
        <f>G274</f>
        <v>36868.031485307423</v>
      </c>
    </row>
    <row r="273" spans="1:7" s="106" customFormat="1" ht="24.75" customHeight="1">
      <c r="A273" s="121"/>
      <c r="B273" s="197" t="s">
        <v>57</v>
      </c>
      <c r="C273" s="1157">
        <v>49208</v>
      </c>
      <c r="D273" s="140"/>
      <c r="E273" s="200" t="s">
        <v>96</v>
      </c>
      <c r="F273" s="673">
        <v>178</v>
      </c>
      <c r="G273" s="165"/>
    </row>
    <row r="274" spans="1:7" s="106" customFormat="1" ht="24.75" customHeight="1">
      <c r="A274" s="121"/>
      <c r="B274" s="200" t="s">
        <v>96</v>
      </c>
      <c r="C274" s="1157">
        <v>10704</v>
      </c>
      <c r="D274" s="140"/>
      <c r="E274" s="200" t="s">
        <v>126</v>
      </c>
      <c r="F274" s="673">
        <v>14439</v>
      </c>
      <c r="G274" s="165">
        <f>G277</f>
        <v>36868.031485307423</v>
      </c>
    </row>
    <row r="275" spans="1:7" s="106" customFormat="1" ht="15" customHeight="1">
      <c r="A275" s="121"/>
      <c r="B275" s="200" t="s">
        <v>126</v>
      </c>
      <c r="C275" s="1157">
        <v>38504</v>
      </c>
      <c r="D275" s="78"/>
      <c r="E275" s="184" t="s">
        <v>10</v>
      </c>
      <c r="F275" s="673">
        <f>F276</f>
        <v>7330545</v>
      </c>
      <c r="G275" s="165"/>
    </row>
    <row r="276" spans="1:7" s="106" customFormat="1" ht="25.5" customHeight="1">
      <c r="A276" s="121"/>
      <c r="B276" s="185" t="s">
        <v>192</v>
      </c>
      <c r="C276" s="1157">
        <v>1137762</v>
      </c>
      <c r="D276" s="165"/>
      <c r="E276" s="185" t="s">
        <v>11</v>
      </c>
      <c r="F276" s="673">
        <v>7330545</v>
      </c>
      <c r="G276" s="165"/>
    </row>
    <row r="277" spans="1:7" s="106" customFormat="1" ht="12.75" customHeight="1">
      <c r="A277" s="121"/>
      <c r="B277" s="196" t="s">
        <v>72</v>
      </c>
      <c r="C277" s="1157">
        <v>1137762</v>
      </c>
      <c r="D277" s="140"/>
      <c r="E277" s="183" t="s">
        <v>28</v>
      </c>
      <c r="F277" s="674">
        <f>F278+F292</f>
        <v>8871997</v>
      </c>
      <c r="G277" s="140">
        <f>G278+G292</f>
        <v>36868.031485307423</v>
      </c>
    </row>
    <row r="278" spans="1:7" s="106" customFormat="1" ht="12.75" customHeight="1">
      <c r="A278" s="121"/>
      <c r="B278" s="197" t="s">
        <v>114</v>
      </c>
      <c r="C278" s="1157">
        <v>959207</v>
      </c>
      <c r="D278" s="165"/>
      <c r="E278" s="184" t="s">
        <v>2</v>
      </c>
      <c r="F278" s="673">
        <f>F279+F283+F285</f>
        <v>8215322</v>
      </c>
      <c r="G278" s="165">
        <f>G279</f>
        <v>36868.031485307423</v>
      </c>
    </row>
    <row r="279" spans="1:7" s="106" customFormat="1" ht="13.5" customHeight="1">
      <c r="A279" s="121"/>
      <c r="B279" s="197" t="s">
        <v>193</v>
      </c>
      <c r="C279" s="1157">
        <v>178555</v>
      </c>
      <c r="D279" s="165"/>
      <c r="E279" s="185" t="s">
        <v>12</v>
      </c>
      <c r="F279" s="673">
        <f>F280+F282</f>
        <v>1194512</v>
      </c>
      <c r="G279" s="165">
        <f>G280+G282</f>
        <v>36868.031485307423</v>
      </c>
    </row>
    <row r="280" spans="1:7" s="106" customFormat="1" ht="12.75" customHeight="1">
      <c r="A280" s="121"/>
      <c r="B280" s="184" t="s">
        <v>10</v>
      </c>
      <c r="C280" s="1157">
        <v>90897258</v>
      </c>
      <c r="D280" s="165"/>
      <c r="E280" s="196" t="s">
        <v>37</v>
      </c>
      <c r="F280" s="673">
        <v>435887</v>
      </c>
      <c r="G280" s="78">
        <f>948/0.702804</f>
        <v>1348.882476479929</v>
      </c>
    </row>
    <row r="281" spans="1:7" s="106" customFormat="1" ht="12.75" customHeight="1">
      <c r="A281" s="121"/>
      <c r="B281" s="185" t="s">
        <v>11</v>
      </c>
      <c r="C281" s="1157">
        <v>72542199</v>
      </c>
      <c r="D281" s="165"/>
      <c r="E281" s="197" t="s">
        <v>35</v>
      </c>
      <c r="F281" s="673">
        <v>351879</v>
      </c>
      <c r="G281" s="78">
        <f>765/0.702804</f>
        <v>1088.4969351341199</v>
      </c>
    </row>
    <row r="282" spans="1:7" s="106" customFormat="1" ht="12.75" customHeight="1">
      <c r="A282" s="121"/>
      <c r="B282" s="185" t="s">
        <v>60</v>
      </c>
      <c r="C282" s="1157">
        <v>18355059</v>
      </c>
      <c r="D282" s="140"/>
      <c r="E282" s="196" t="s">
        <v>15</v>
      </c>
      <c r="F282" s="673">
        <v>758625</v>
      </c>
      <c r="G282" s="78">
        <f>24963/0.702804</f>
        <v>35519.149008827495</v>
      </c>
    </row>
    <row r="283" spans="1:7" s="106" customFormat="1" ht="12.75" customHeight="1">
      <c r="A283" s="121"/>
      <c r="B283" s="183" t="s">
        <v>28</v>
      </c>
      <c r="C283" s="1156">
        <v>99059924</v>
      </c>
      <c r="D283" s="78"/>
      <c r="E283" s="185" t="s">
        <v>16</v>
      </c>
      <c r="F283" s="673">
        <f>F284</f>
        <v>5346173</v>
      </c>
      <c r="G283" s="165"/>
    </row>
    <row r="284" spans="1:7" s="106" customFormat="1" ht="12.75" customHeight="1">
      <c r="A284" s="121"/>
      <c r="B284" s="184" t="s">
        <v>2</v>
      </c>
      <c r="C284" s="1157">
        <v>47995030</v>
      </c>
      <c r="D284" s="383"/>
      <c r="E284" s="196" t="s">
        <v>17</v>
      </c>
      <c r="F284" s="673">
        <v>5346173</v>
      </c>
      <c r="G284" s="383"/>
    </row>
    <row r="285" spans="1:7" s="106" customFormat="1" ht="12.75" customHeight="1">
      <c r="A285" s="121"/>
      <c r="B285" s="185" t="s">
        <v>12</v>
      </c>
      <c r="C285" s="1157">
        <v>14121009</v>
      </c>
      <c r="D285" s="165"/>
      <c r="E285" s="185" t="s">
        <v>19</v>
      </c>
      <c r="F285" s="673">
        <f>F286+F289+F291</f>
        <v>1674637</v>
      </c>
      <c r="G285" s="165"/>
    </row>
    <row r="286" spans="1:7" s="106" customFormat="1" ht="12.75" customHeight="1">
      <c r="A286" s="121"/>
      <c r="B286" s="196" t="s">
        <v>37</v>
      </c>
      <c r="C286" s="1157">
        <v>7595783</v>
      </c>
      <c r="D286" s="165"/>
      <c r="E286" s="185" t="s">
        <v>84</v>
      </c>
      <c r="F286" s="673">
        <f>F287</f>
        <v>311164</v>
      </c>
      <c r="G286" s="165"/>
    </row>
    <row r="287" spans="1:7" s="106" customFormat="1" ht="27" customHeight="1">
      <c r="A287" s="121"/>
      <c r="B287" s="197" t="s">
        <v>35</v>
      </c>
      <c r="C287" s="1157">
        <v>5986386</v>
      </c>
      <c r="D287" s="165"/>
      <c r="E287" s="196" t="s">
        <v>85</v>
      </c>
      <c r="F287" s="673">
        <v>311164</v>
      </c>
      <c r="G287" s="165"/>
    </row>
    <row r="288" spans="1:7" s="106" customFormat="1" ht="42" customHeight="1">
      <c r="A288" s="121"/>
      <c r="B288" s="197"/>
      <c r="C288" s="1157"/>
      <c r="D288" s="165"/>
      <c r="E288" s="905" t="s">
        <v>63</v>
      </c>
      <c r="F288" s="906">
        <v>311164</v>
      </c>
      <c r="G288" s="165"/>
    </row>
    <row r="289" spans="1:7" s="106" customFormat="1" ht="25.5" customHeight="1">
      <c r="A289" s="121"/>
      <c r="B289" s="196" t="s">
        <v>15</v>
      </c>
      <c r="C289" s="1157">
        <v>6525226</v>
      </c>
      <c r="D289" s="207"/>
      <c r="E289" s="196" t="s">
        <v>51</v>
      </c>
      <c r="F289" s="673">
        <f>F290</f>
        <v>6837</v>
      </c>
      <c r="G289" s="207"/>
    </row>
    <row r="290" spans="1:7" s="106" customFormat="1" ht="38.25" customHeight="1">
      <c r="A290" s="121"/>
      <c r="B290" s="185" t="s">
        <v>16</v>
      </c>
      <c r="C290" s="1157">
        <v>13139470</v>
      </c>
      <c r="D290" s="165"/>
      <c r="E290" s="197" t="s">
        <v>53</v>
      </c>
      <c r="F290" s="673">
        <v>6837</v>
      </c>
      <c r="G290" s="165"/>
    </row>
    <row r="291" spans="1:7" s="106" customFormat="1" ht="27" customHeight="1">
      <c r="A291" s="121"/>
      <c r="B291" s="196" t="s">
        <v>17</v>
      </c>
      <c r="C291" s="1157">
        <v>12100774</v>
      </c>
      <c r="D291" s="165"/>
      <c r="E291" s="196" t="s">
        <v>325</v>
      </c>
      <c r="F291" s="673">
        <v>1356636</v>
      </c>
      <c r="G291" s="165"/>
    </row>
    <row r="292" spans="1:7" s="106" customFormat="1" ht="13.5" customHeight="1">
      <c r="A292" s="121"/>
      <c r="B292" s="196" t="s">
        <v>93</v>
      </c>
      <c r="C292" s="1157">
        <v>1038696</v>
      </c>
      <c r="D292" s="165"/>
      <c r="E292" s="184" t="s">
        <v>3</v>
      </c>
      <c r="F292" s="673">
        <f>F293</f>
        <v>656675</v>
      </c>
      <c r="G292" s="165"/>
    </row>
    <row r="293" spans="1:7" s="106" customFormat="1" ht="12.75" customHeight="1">
      <c r="A293" s="121"/>
      <c r="B293" s="185" t="s">
        <v>49</v>
      </c>
      <c r="C293" s="1157">
        <v>225383</v>
      </c>
      <c r="D293" s="165"/>
      <c r="E293" s="185" t="s">
        <v>20</v>
      </c>
      <c r="F293" s="673">
        <v>656675</v>
      </c>
      <c r="G293" s="165"/>
    </row>
    <row r="294" spans="1:7" s="106" customFormat="1" ht="12.75" customHeight="1">
      <c r="A294" s="121"/>
      <c r="B294" s="196" t="s">
        <v>38</v>
      </c>
      <c r="C294" s="1157">
        <v>225383</v>
      </c>
      <c r="D294" s="165"/>
      <c r="E294" s="164"/>
      <c r="F294" s="783"/>
      <c r="G294" s="193"/>
    </row>
    <row r="295" spans="1:7" s="106" customFormat="1" ht="12.75" customHeight="1">
      <c r="A295" s="121"/>
      <c r="B295" s="185" t="s">
        <v>19</v>
      </c>
      <c r="C295" s="1157">
        <v>20509168</v>
      </c>
      <c r="D295" s="165"/>
      <c r="E295" s="183"/>
      <c r="F295" s="674"/>
      <c r="G295" s="269"/>
    </row>
    <row r="296" spans="1:7" s="106" customFormat="1" ht="12.75" customHeight="1">
      <c r="A296" s="121"/>
      <c r="B296" s="196" t="s">
        <v>84</v>
      </c>
      <c r="C296" s="1157">
        <v>4756</v>
      </c>
      <c r="D296" s="585">
        <f>D297</f>
        <v>36868</v>
      </c>
      <c r="E296" s="699"/>
      <c r="F296" s="700"/>
      <c r="G296" s="269"/>
    </row>
    <row r="297" spans="1:7" s="106" customFormat="1" ht="28.5" customHeight="1">
      <c r="A297" s="121"/>
      <c r="B297" s="197" t="s">
        <v>85</v>
      </c>
      <c r="C297" s="1157">
        <v>4756</v>
      </c>
      <c r="D297" s="585">
        <f>D298</f>
        <v>36868</v>
      </c>
      <c r="E297" s="699"/>
      <c r="F297" s="700"/>
      <c r="G297" s="269"/>
    </row>
    <row r="298" spans="1:7" s="106" customFormat="1" ht="36.75" customHeight="1">
      <c r="A298" s="121"/>
      <c r="B298" s="200" t="s">
        <v>148</v>
      </c>
      <c r="C298" s="1157">
        <v>4756</v>
      </c>
      <c r="D298" s="585">
        <v>36868</v>
      </c>
      <c r="E298" s="184"/>
      <c r="F298" s="673"/>
      <c r="G298" s="325"/>
    </row>
    <row r="299" spans="1:7" s="106" customFormat="1" ht="30.75" customHeight="1">
      <c r="A299" s="121"/>
      <c r="B299" s="196" t="s">
        <v>51</v>
      </c>
      <c r="C299" s="1157">
        <v>15426099</v>
      </c>
      <c r="D299" s="585">
        <v>-36868</v>
      </c>
      <c r="E299" s="185"/>
      <c r="F299" s="673"/>
      <c r="G299" s="267"/>
    </row>
    <row r="300" spans="1:7" s="106" customFormat="1" ht="27" customHeight="1">
      <c r="A300" s="121"/>
      <c r="B300" s="197" t="s">
        <v>67</v>
      </c>
      <c r="C300" s="1157">
        <v>1745340</v>
      </c>
      <c r="D300" s="585">
        <v>-36868</v>
      </c>
      <c r="E300" s="196"/>
      <c r="F300" s="673"/>
      <c r="G300" s="165"/>
    </row>
    <row r="301" spans="1:7" s="106" customFormat="1" ht="24" customHeight="1">
      <c r="A301" s="121"/>
      <c r="B301" s="197" t="s">
        <v>191</v>
      </c>
      <c r="C301" s="1157">
        <v>13680759</v>
      </c>
      <c r="D301" s="585"/>
      <c r="E301" s="197"/>
      <c r="F301" s="673"/>
      <c r="G301" s="207"/>
    </row>
    <row r="302" spans="1:7" s="106" customFormat="1" ht="27" customHeight="1">
      <c r="A302" s="121"/>
      <c r="B302" s="196" t="s">
        <v>79</v>
      </c>
      <c r="C302" s="1157">
        <v>5078313</v>
      </c>
      <c r="D302" s="165"/>
      <c r="E302" s="200"/>
      <c r="F302" s="673"/>
      <c r="G302" s="165"/>
    </row>
    <row r="303" spans="1:7" s="106" customFormat="1" ht="12.75" customHeight="1">
      <c r="A303" s="121"/>
      <c r="B303" s="184" t="s">
        <v>3</v>
      </c>
      <c r="C303" s="1157">
        <v>51064894</v>
      </c>
      <c r="D303" s="165"/>
      <c r="E303" s="184"/>
      <c r="F303" s="673"/>
      <c r="G303" s="165"/>
    </row>
    <row r="304" spans="1:7" s="106" customFormat="1" ht="29.25" customHeight="1">
      <c r="A304" s="121"/>
      <c r="B304" s="185" t="s">
        <v>20</v>
      </c>
      <c r="C304" s="1157">
        <v>12802355</v>
      </c>
      <c r="D304" s="165"/>
      <c r="E304" s="185"/>
      <c r="F304" s="673"/>
      <c r="G304" s="165"/>
    </row>
    <row r="305" spans="1:8" s="106" customFormat="1" ht="12.75" customHeight="1">
      <c r="A305" s="121"/>
      <c r="B305" s="185" t="s">
        <v>55</v>
      </c>
      <c r="C305" s="1157">
        <v>38262539</v>
      </c>
      <c r="D305" s="165"/>
      <c r="E305" s="183"/>
      <c r="F305" s="674"/>
      <c r="G305" s="140"/>
    </row>
    <row r="306" spans="1:8" s="106" customFormat="1" ht="25.5" customHeight="1">
      <c r="A306" s="121"/>
      <c r="B306" s="196" t="s">
        <v>56</v>
      </c>
      <c r="C306" s="1157">
        <v>24570885</v>
      </c>
      <c r="D306" s="165"/>
      <c r="E306" s="184"/>
      <c r="F306" s="673"/>
      <c r="G306" s="165"/>
    </row>
    <row r="307" spans="1:8" s="106" customFormat="1" ht="41.25" customHeight="1">
      <c r="A307" s="121"/>
      <c r="B307" s="197" t="s">
        <v>194</v>
      </c>
      <c r="C307" s="1157">
        <v>24570885</v>
      </c>
      <c r="D307" s="165"/>
      <c r="E307" s="185"/>
      <c r="F307" s="673"/>
      <c r="G307" s="165"/>
    </row>
    <row r="308" spans="1:8" s="106" customFormat="1" ht="31.5" customHeight="1">
      <c r="A308" s="121"/>
      <c r="B308" s="196" t="s">
        <v>121</v>
      </c>
      <c r="C308" s="1157">
        <v>13691654</v>
      </c>
      <c r="D308" s="165"/>
      <c r="E308" s="196"/>
      <c r="F308" s="673"/>
      <c r="G308" s="165"/>
    </row>
    <row r="309" spans="1:8" s="106" customFormat="1" ht="12.75" customHeight="1">
      <c r="A309" s="121"/>
      <c r="B309" s="1191" t="s">
        <v>61</v>
      </c>
      <c r="C309" s="1157">
        <v>-6118349</v>
      </c>
      <c r="D309" s="165"/>
      <c r="E309" s="197"/>
      <c r="F309" s="673"/>
      <c r="G309" s="165"/>
    </row>
    <row r="310" spans="1:8" s="106" customFormat="1" ht="12.75" customHeight="1">
      <c r="A310" s="121"/>
      <c r="B310" s="1192" t="s">
        <v>23</v>
      </c>
      <c r="C310" s="1157">
        <v>6118349</v>
      </c>
      <c r="D310" s="165"/>
      <c r="E310" s="196"/>
      <c r="F310" s="673"/>
      <c r="G310" s="140"/>
    </row>
    <row r="311" spans="1:8" s="106" customFormat="1" ht="12.75" customHeight="1">
      <c r="A311" s="121"/>
      <c r="B311" s="184" t="s">
        <v>24</v>
      </c>
      <c r="C311" s="1157">
        <v>6118349</v>
      </c>
      <c r="D311" s="165"/>
      <c r="E311" s="185"/>
      <c r="F311" s="673"/>
      <c r="G311" s="165"/>
    </row>
    <row r="312" spans="1:8" s="106" customFormat="1" ht="24.75" customHeight="1">
      <c r="A312" s="121"/>
      <c r="B312" s="397" t="s">
        <v>25</v>
      </c>
      <c r="C312" s="1162">
        <v>6118349</v>
      </c>
      <c r="D312" s="1160"/>
      <c r="E312" s="196"/>
      <c r="F312" s="673"/>
      <c r="G312" s="383"/>
    </row>
    <row r="313" spans="1:8" s="1990" customFormat="1" ht="45.75" customHeight="1" thickBot="1">
      <c r="A313" s="121"/>
      <c r="B313" s="3858" t="s">
        <v>326</v>
      </c>
      <c r="C313" s="3859"/>
      <c r="D313" s="3859"/>
      <c r="E313" s="3859"/>
      <c r="F313" s="3859"/>
      <c r="G313" s="3860"/>
    </row>
    <row r="314" spans="1:8" s="48" customFormat="1" ht="14.4" customHeight="1">
      <c r="A314" s="430"/>
      <c r="B314" s="68"/>
      <c r="C314" s="68"/>
      <c r="D314" s="68"/>
      <c r="E314" s="68"/>
      <c r="F314" s="68"/>
      <c r="G314" s="68"/>
    </row>
    <row r="315" spans="1:8" s="48" customFormat="1" ht="14.4" customHeight="1">
      <c r="A315" s="128"/>
      <c r="B315" s="128" t="s">
        <v>187</v>
      </c>
      <c r="C315" s="561"/>
      <c r="D315" s="561"/>
      <c r="E315" s="561"/>
      <c r="F315" s="561"/>
      <c r="G315" s="561"/>
    </row>
    <row r="316" spans="1:8" s="48" customFormat="1" ht="14.4" customHeight="1" thickBot="1">
      <c r="A316" s="121"/>
      <c r="B316" s="561"/>
      <c r="C316" s="561"/>
      <c r="D316" s="561"/>
      <c r="E316" s="561"/>
      <c r="F316" s="561"/>
      <c r="G316" s="561"/>
    </row>
    <row r="317" spans="1:8" s="48" customFormat="1" ht="14.4" customHeight="1">
      <c r="A317" s="1980">
        <f>A202+1</f>
        <v>154</v>
      </c>
      <c r="B317" s="107" t="s">
        <v>26</v>
      </c>
      <c r="C317" s="108"/>
      <c r="D317" s="109"/>
      <c r="E317" s="422" t="s">
        <v>40</v>
      </c>
      <c r="F317" s="108"/>
      <c r="G317" s="109"/>
      <c r="H317" s="1982" t="s">
        <v>532</v>
      </c>
    </row>
    <row r="318" spans="1:8" s="48" customFormat="1">
      <c r="A318" s="104"/>
      <c r="B318" s="88" t="s">
        <v>22</v>
      </c>
      <c r="C318" s="642"/>
      <c r="D318" s="103"/>
      <c r="E318" s="88" t="s">
        <v>22</v>
      </c>
      <c r="F318" s="642"/>
      <c r="G318" s="103"/>
      <c r="H318" s="1981" t="s">
        <v>533</v>
      </c>
    </row>
    <row r="319" spans="1:8" s="48" customFormat="1" ht="57" customHeight="1">
      <c r="A319" s="104"/>
      <c r="B319" s="1152" t="s">
        <v>320</v>
      </c>
      <c r="C319" s="1163"/>
      <c r="D319" s="596"/>
      <c r="E319" s="1164" t="s">
        <v>321</v>
      </c>
      <c r="F319" s="1141"/>
      <c r="G319" s="596"/>
      <c r="H319" s="3259">
        <f>'15'!A2708</f>
        <v>103</v>
      </c>
    </row>
    <row r="320" spans="1:8" s="48" customFormat="1" ht="14.4" customHeight="1">
      <c r="A320" s="104"/>
      <c r="B320" s="1142" t="s">
        <v>28</v>
      </c>
      <c r="C320" s="677">
        <v>5600000</v>
      </c>
      <c r="D320" s="78"/>
      <c r="E320" s="183" t="s">
        <v>4</v>
      </c>
      <c r="F320" s="676"/>
      <c r="G320" s="78">
        <f>G323</f>
        <v>4200</v>
      </c>
      <c r="H320" s="307" t="s">
        <v>999</v>
      </c>
    </row>
    <row r="321" spans="1:7" s="48" customFormat="1" ht="14.4" customHeight="1">
      <c r="A321" s="104"/>
      <c r="B321" s="1143" t="s">
        <v>2</v>
      </c>
      <c r="C321" s="677">
        <v>5600000</v>
      </c>
      <c r="D321" s="78"/>
      <c r="E321" s="184" t="s">
        <v>7</v>
      </c>
      <c r="F321" s="676"/>
      <c r="G321" s="78">
        <f>G322</f>
        <v>4200</v>
      </c>
    </row>
    <row r="322" spans="1:7" s="48" customFormat="1" ht="14.4" customHeight="1">
      <c r="A322" s="104"/>
      <c r="B322" s="1144" t="s">
        <v>12</v>
      </c>
      <c r="C322" s="677">
        <v>15367</v>
      </c>
      <c r="D322" s="1145"/>
      <c r="E322" s="185" t="s">
        <v>8</v>
      </c>
      <c r="F322" s="676"/>
      <c r="G322" s="78">
        <f>G323</f>
        <v>4200</v>
      </c>
    </row>
    <row r="323" spans="1:7" s="48" customFormat="1" ht="14.4" customHeight="1">
      <c r="A323" s="104"/>
      <c r="B323" s="1147" t="s">
        <v>37</v>
      </c>
      <c r="C323" s="677">
        <v>1138</v>
      </c>
      <c r="D323" s="78"/>
      <c r="E323" s="196" t="s">
        <v>9</v>
      </c>
      <c r="F323" s="676"/>
      <c r="G323" s="78">
        <f>G324</f>
        <v>4200</v>
      </c>
    </row>
    <row r="324" spans="1:7" s="48" customFormat="1" ht="14.4" customHeight="1">
      <c r="A324" s="104"/>
      <c r="B324" s="1148" t="s">
        <v>35</v>
      </c>
      <c r="C324" s="677">
        <v>918</v>
      </c>
      <c r="D324" s="78"/>
      <c r="E324" s="197" t="s">
        <v>57</v>
      </c>
      <c r="F324" s="676"/>
      <c r="G324" s="78">
        <f>G326</f>
        <v>4200</v>
      </c>
    </row>
    <row r="325" spans="1:7" s="48" customFormat="1" ht="14.4" customHeight="1">
      <c r="A325" s="104"/>
      <c r="B325" s="1147" t="s">
        <v>15</v>
      </c>
      <c r="C325" s="677">
        <v>14229</v>
      </c>
      <c r="D325" s="78"/>
      <c r="E325" s="200" t="s">
        <v>96</v>
      </c>
      <c r="F325" s="676"/>
      <c r="G325" s="78"/>
    </row>
    <row r="326" spans="1:7" s="48" customFormat="1" ht="14.4" customHeight="1">
      <c r="A326" s="104"/>
      <c r="B326" s="1144" t="s">
        <v>16</v>
      </c>
      <c r="C326" s="677">
        <v>1038696</v>
      </c>
      <c r="D326" s="78"/>
      <c r="E326" s="200" t="s">
        <v>126</v>
      </c>
      <c r="F326" s="676"/>
      <c r="G326" s="78">
        <v>4200</v>
      </c>
    </row>
    <row r="327" spans="1:7" s="48" customFormat="1" ht="14.4" customHeight="1">
      <c r="A327" s="104"/>
      <c r="B327" s="1147" t="s">
        <v>17</v>
      </c>
      <c r="C327" s="677">
        <v>996010</v>
      </c>
      <c r="D327" s="78"/>
      <c r="E327" s="183" t="s">
        <v>28</v>
      </c>
      <c r="F327" s="676"/>
      <c r="G327" s="78">
        <f>G328</f>
        <v>4200</v>
      </c>
    </row>
    <row r="328" spans="1:7" s="48" customFormat="1" ht="14.4" customHeight="1">
      <c r="A328" s="1149"/>
      <c r="B328" s="1147" t="s">
        <v>93</v>
      </c>
      <c r="C328" s="677">
        <v>42686</v>
      </c>
      <c r="D328" s="78"/>
      <c r="E328" s="184" t="s">
        <v>2</v>
      </c>
      <c r="F328" s="676"/>
      <c r="G328" s="78">
        <f>G329</f>
        <v>4200</v>
      </c>
    </row>
    <row r="329" spans="1:7" s="48" customFormat="1" ht="26.4">
      <c r="A329" s="1149"/>
      <c r="B329" s="1144" t="s">
        <v>49</v>
      </c>
      <c r="C329" s="677">
        <v>14229</v>
      </c>
      <c r="D329" s="78"/>
      <c r="E329" s="185" t="s">
        <v>12</v>
      </c>
      <c r="F329" s="676"/>
      <c r="G329" s="78">
        <f>G330+G332</f>
        <v>4200</v>
      </c>
    </row>
    <row r="330" spans="1:7" s="48" customFormat="1" ht="14.4" customHeight="1">
      <c r="A330" s="1149"/>
      <c r="B330" s="1147" t="s">
        <v>38</v>
      </c>
      <c r="C330" s="677">
        <v>14229</v>
      </c>
      <c r="D330" s="1145"/>
      <c r="E330" s="196" t="s">
        <v>37</v>
      </c>
      <c r="F330" s="676"/>
      <c r="G330" s="78"/>
    </row>
    <row r="331" spans="1:7" s="48" customFormat="1" ht="14.4" customHeight="1">
      <c r="A331" s="1149"/>
      <c r="B331" s="1144" t="s">
        <v>19</v>
      </c>
      <c r="C331" s="677">
        <v>4531708</v>
      </c>
      <c r="D331" s="1145"/>
      <c r="E331" s="197" t="s">
        <v>35</v>
      </c>
      <c r="F331" s="676"/>
      <c r="G331" s="78"/>
    </row>
    <row r="332" spans="1:7" s="48" customFormat="1" ht="14.4" customHeight="1">
      <c r="A332" s="1149"/>
      <c r="B332" s="1147" t="s">
        <v>84</v>
      </c>
      <c r="C332" s="677">
        <v>3665</v>
      </c>
      <c r="D332" s="1145">
        <f>D333</f>
        <v>4200</v>
      </c>
      <c r="E332" s="196" t="s">
        <v>15</v>
      </c>
      <c r="F332" s="676"/>
      <c r="G332" s="78">
        <v>4200</v>
      </c>
    </row>
    <row r="333" spans="1:7" s="48" customFormat="1" ht="25.5" customHeight="1">
      <c r="A333" s="1149"/>
      <c r="B333" s="1148" t="s">
        <v>85</v>
      </c>
      <c r="C333" s="677">
        <v>3665</v>
      </c>
      <c r="D333" s="1145">
        <f>D334</f>
        <v>4200</v>
      </c>
      <c r="E333" s="197"/>
      <c r="F333" s="676"/>
      <c r="G333" s="78"/>
    </row>
    <row r="334" spans="1:7" s="48" customFormat="1" ht="25.5" customHeight="1">
      <c r="A334" s="1149"/>
      <c r="B334" s="1165" t="s">
        <v>148</v>
      </c>
      <c r="C334" s="677">
        <v>3665</v>
      </c>
      <c r="D334" s="1145">
        <v>4200</v>
      </c>
      <c r="E334" s="196"/>
      <c r="F334" s="676"/>
      <c r="G334" s="78"/>
    </row>
    <row r="335" spans="1:7" s="48" customFormat="1" ht="30" customHeight="1">
      <c r="A335" s="1149"/>
      <c r="B335" s="1147" t="s">
        <v>51</v>
      </c>
      <c r="C335" s="677">
        <v>4528043</v>
      </c>
      <c r="D335" s="1145">
        <f>D336</f>
        <v>-4200</v>
      </c>
      <c r="E335" s="197"/>
      <c r="F335" s="676"/>
      <c r="G335" s="78"/>
    </row>
    <row r="336" spans="1:7" s="48" customFormat="1" ht="36.75" customHeight="1">
      <c r="A336" s="1149"/>
      <c r="B336" s="1148" t="s">
        <v>67</v>
      </c>
      <c r="C336" s="677">
        <v>1280585</v>
      </c>
      <c r="D336" s="1145">
        <v>-4200</v>
      </c>
      <c r="E336" s="196"/>
      <c r="F336" s="676"/>
      <c r="G336" s="78"/>
    </row>
    <row r="337" spans="1:7" s="48" customFormat="1" ht="37.5" customHeight="1">
      <c r="A337" s="1149"/>
      <c r="B337" s="1148" t="s">
        <v>191</v>
      </c>
      <c r="C337" s="677">
        <v>3247458</v>
      </c>
      <c r="D337" s="1145"/>
      <c r="E337" s="1148"/>
      <c r="F337" s="676"/>
      <c r="G337" s="78"/>
    </row>
    <row r="338" spans="1:7" s="48" customFormat="1" ht="14.4" customHeight="1">
      <c r="A338" s="1149"/>
      <c r="B338" s="1142" t="s">
        <v>61</v>
      </c>
      <c r="C338" s="677">
        <v>-5600000</v>
      </c>
      <c r="D338" s="165"/>
      <c r="E338" s="1148"/>
      <c r="F338" s="676"/>
      <c r="G338" s="78"/>
    </row>
    <row r="339" spans="1:7" s="48" customFormat="1" ht="14.4" customHeight="1">
      <c r="A339" s="1149"/>
      <c r="B339" s="1142" t="s">
        <v>23</v>
      </c>
      <c r="C339" s="677">
        <v>5600000</v>
      </c>
      <c r="D339" s="165"/>
      <c r="E339" s="1148"/>
      <c r="F339" s="676"/>
      <c r="G339" s="78"/>
    </row>
    <row r="340" spans="1:7" s="48" customFormat="1" ht="14.4" customHeight="1">
      <c r="A340" s="1149"/>
      <c r="B340" s="1143" t="s">
        <v>24</v>
      </c>
      <c r="C340" s="677">
        <v>5600000</v>
      </c>
      <c r="D340" s="165"/>
      <c r="E340" s="1148"/>
      <c r="F340" s="676"/>
      <c r="G340" s="78"/>
    </row>
    <row r="341" spans="1:7" s="48" customFormat="1" ht="26.4">
      <c r="A341" s="1149"/>
      <c r="B341" s="1166" t="s">
        <v>25</v>
      </c>
      <c r="C341" s="1167">
        <v>5600000</v>
      </c>
      <c r="D341" s="1160"/>
      <c r="E341" s="1148"/>
      <c r="F341" s="676"/>
      <c r="G341" s="78"/>
    </row>
    <row r="342" spans="1:7" s="48" customFormat="1" ht="14.4" customHeight="1">
      <c r="A342" s="1149"/>
      <c r="B342" s="163" t="s">
        <v>54</v>
      </c>
      <c r="C342" s="613"/>
      <c r="D342" s="151"/>
      <c r="E342" s="163" t="s">
        <v>54</v>
      </c>
      <c r="F342" s="610"/>
      <c r="G342" s="227"/>
    </row>
    <row r="343" spans="1:7" s="48" customFormat="1" ht="14.4" customHeight="1">
      <c r="A343" s="1149"/>
      <c r="B343" s="205" t="s">
        <v>201</v>
      </c>
      <c r="C343" s="613"/>
      <c r="D343" s="151"/>
      <c r="E343" s="205" t="s">
        <v>201</v>
      </c>
      <c r="F343" s="610"/>
      <c r="G343" s="227"/>
    </row>
    <row r="344" spans="1:7" s="48" customFormat="1" ht="44.25" customHeight="1">
      <c r="A344" s="1149"/>
      <c r="B344" s="1168" t="s">
        <v>322</v>
      </c>
      <c r="C344" s="613"/>
      <c r="D344" s="151"/>
      <c r="E344" s="1193" t="s">
        <v>327</v>
      </c>
      <c r="F344" s="610"/>
      <c r="G344" s="227"/>
    </row>
    <row r="345" spans="1:7" s="48" customFormat="1" ht="14.4" customHeight="1">
      <c r="A345" s="1149"/>
      <c r="B345" s="164" t="s">
        <v>87</v>
      </c>
      <c r="C345" s="613"/>
      <c r="D345" s="151"/>
      <c r="E345" s="215" t="s">
        <v>87</v>
      </c>
      <c r="F345" s="613"/>
      <c r="G345" s="151"/>
    </row>
    <row r="346" spans="1:7" s="48" customFormat="1" ht="14.4" customHeight="1">
      <c r="A346" s="1149"/>
      <c r="B346" s="270" t="s">
        <v>4</v>
      </c>
      <c r="C346" s="1170"/>
      <c r="D346" s="1171"/>
      <c r="E346" s="183" t="s">
        <v>4</v>
      </c>
      <c r="F346" s="676"/>
      <c r="G346" s="78">
        <f>G349</f>
        <v>4200</v>
      </c>
    </row>
    <row r="347" spans="1:7" s="48" customFormat="1" ht="14.4" customHeight="1">
      <c r="A347" s="1149"/>
      <c r="B347" s="478" t="s">
        <v>65</v>
      </c>
      <c r="C347" s="1170"/>
      <c r="D347" s="1171"/>
      <c r="E347" s="184" t="s">
        <v>7</v>
      </c>
      <c r="F347" s="676"/>
      <c r="G347" s="78">
        <f>G348</f>
        <v>4200</v>
      </c>
    </row>
    <row r="348" spans="1:7" s="48" customFormat="1" ht="14.4" customHeight="1">
      <c r="A348" s="1149"/>
      <c r="B348" s="1172" t="s">
        <v>10</v>
      </c>
      <c r="C348" s="1170"/>
      <c r="D348" s="1171"/>
      <c r="E348" s="185" t="s">
        <v>8</v>
      </c>
      <c r="F348" s="676"/>
      <c r="G348" s="78">
        <f>G349</f>
        <v>4200</v>
      </c>
    </row>
    <row r="349" spans="1:7" s="48" customFormat="1" ht="24" customHeight="1">
      <c r="A349" s="1149"/>
      <c r="B349" s="382" t="s">
        <v>11</v>
      </c>
      <c r="C349" s="1173"/>
      <c r="D349" s="1174"/>
      <c r="E349" s="196" t="s">
        <v>9</v>
      </c>
      <c r="F349" s="676"/>
      <c r="G349" s="78">
        <f>G350</f>
        <v>4200</v>
      </c>
    </row>
    <row r="350" spans="1:7" s="48" customFormat="1" ht="35.25" customHeight="1">
      <c r="A350" s="1149"/>
      <c r="B350" s="478" t="s">
        <v>28</v>
      </c>
      <c r="C350" s="1170">
        <f>C351</f>
        <v>5600000</v>
      </c>
      <c r="D350" s="1171"/>
      <c r="E350" s="197" t="s">
        <v>57</v>
      </c>
      <c r="F350" s="676"/>
      <c r="G350" s="78">
        <f>G352</f>
        <v>4200</v>
      </c>
    </row>
    <row r="351" spans="1:7" s="48" customFormat="1" ht="37.5" hidden="1" customHeight="1">
      <c r="A351" s="1149"/>
      <c r="B351" s="1172" t="s">
        <v>2</v>
      </c>
      <c r="C351" s="1170">
        <f>C352+C356+C359+C361</f>
        <v>5600000</v>
      </c>
      <c r="D351" s="1171"/>
      <c r="E351" s="200" t="s">
        <v>96</v>
      </c>
      <c r="F351" s="676"/>
      <c r="G351" s="78"/>
    </row>
    <row r="352" spans="1:7" s="48" customFormat="1" ht="25.5" customHeight="1">
      <c r="A352" s="1149"/>
      <c r="B352" s="382" t="s">
        <v>12</v>
      </c>
      <c r="C352" s="1173">
        <f>C353+C355</f>
        <v>15367</v>
      </c>
      <c r="D352" s="1175"/>
      <c r="E352" s="200" t="s">
        <v>126</v>
      </c>
      <c r="F352" s="676"/>
      <c r="G352" s="78">
        <f>G353</f>
        <v>4200</v>
      </c>
    </row>
    <row r="353" spans="1:7" s="48" customFormat="1" ht="14.4" customHeight="1">
      <c r="A353" s="1149"/>
      <c r="B353" s="1176" t="s">
        <v>37</v>
      </c>
      <c r="C353" s="1173">
        <v>1138</v>
      </c>
      <c r="D353" s="1174"/>
      <c r="E353" s="183" t="s">
        <v>28</v>
      </c>
      <c r="F353" s="676"/>
      <c r="G353" s="78">
        <f>G354</f>
        <v>4200</v>
      </c>
    </row>
    <row r="354" spans="1:7" s="48" customFormat="1" ht="14.4" customHeight="1">
      <c r="A354" s="1149"/>
      <c r="B354" s="1176" t="s">
        <v>35</v>
      </c>
      <c r="C354" s="1173">
        <v>918</v>
      </c>
      <c r="D354" s="1174"/>
      <c r="E354" s="184" t="s">
        <v>2</v>
      </c>
      <c r="F354" s="676"/>
      <c r="G354" s="78">
        <f>G355</f>
        <v>4200</v>
      </c>
    </row>
    <row r="355" spans="1:7" s="48" customFormat="1" ht="14.4" customHeight="1">
      <c r="A355" s="1149"/>
      <c r="B355" s="1177" t="s">
        <v>15</v>
      </c>
      <c r="C355" s="1173">
        <v>14229</v>
      </c>
      <c r="D355" s="1174"/>
      <c r="E355" s="185" t="s">
        <v>12</v>
      </c>
      <c r="F355" s="676"/>
      <c r="G355" s="78">
        <f>G356+G358</f>
        <v>4200</v>
      </c>
    </row>
    <row r="356" spans="1:7" s="48" customFormat="1" ht="14.4" customHeight="1">
      <c r="A356" s="1149"/>
      <c r="B356" s="2" t="s">
        <v>16</v>
      </c>
      <c r="C356" s="1170">
        <f>C357+C358</f>
        <v>1038696</v>
      </c>
      <c r="D356" s="1171"/>
      <c r="E356" s="196" t="s">
        <v>37</v>
      </c>
      <c r="F356" s="676"/>
      <c r="G356" s="78">
        <v>0</v>
      </c>
    </row>
    <row r="357" spans="1:7" s="48" customFormat="1" ht="14.4" customHeight="1">
      <c r="A357" s="1149"/>
      <c r="B357" s="1177" t="s">
        <v>17</v>
      </c>
      <c r="C357" s="1173">
        <v>996010</v>
      </c>
      <c r="D357" s="1174"/>
      <c r="E357" s="197" t="s">
        <v>35</v>
      </c>
      <c r="F357" s="676"/>
      <c r="G357" s="78">
        <v>0</v>
      </c>
    </row>
    <row r="358" spans="1:7" s="48" customFormat="1" ht="14.4" customHeight="1">
      <c r="A358" s="1149"/>
      <c r="B358" s="1177" t="s">
        <v>93</v>
      </c>
      <c r="C358" s="1173">
        <v>42686</v>
      </c>
      <c r="D358" s="1174"/>
      <c r="E358" s="196" t="s">
        <v>15</v>
      </c>
      <c r="F358" s="676"/>
      <c r="G358" s="78">
        <v>4200</v>
      </c>
    </row>
    <row r="359" spans="1:7" s="48" customFormat="1" ht="26.4">
      <c r="A359" s="1149"/>
      <c r="B359" s="1178" t="s">
        <v>138</v>
      </c>
      <c r="C359" s="1170">
        <f>C360</f>
        <v>14229</v>
      </c>
      <c r="D359" s="1171"/>
      <c r="E359" s="196"/>
      <c r="F359" s="676"/>
      <c r="G359" s="78"/>
    </row>
    <row r="360" spans="1:7" s="48" customFormat="1" ht="14.4" customHeight="1">
      <c r="A360" s="1149"/>
      <c r="B360" s="1177" t="s">
        <v>38</v>
      </c>
      <c r="C360" s="1173">
        <v>14229</v>
      </c>
      <c r="D360" s="1174"/>
      <c r="E360" s="196"/>
      <c r="F360" s="676"/>
      <c r="G360" s="78"/>
    </row>
    <row r="361" spans="1:7" s="48" customFormat="1" ht="14.4" customHeight="1">
      <c r="A361" s="1149"/>
      <c r="B361" s="1179" t="s">
        <v>142</v>
      </c>
      <c r="C361" s="1170">
        <f>C362+C366</f>
        <v>4531708</v>
      </c>
      <c r="D361" s="1171"/>
      <c r="E361" s="196"/>
      <c r="F361" s="676"/>
      <c r="G361" s="78"/>
    </row>
    <row r="362" spans="1:7" s="48" customFormat="1" ht="14.4" customHeight="1">
      <c r="A362" s="1149"/>
      <c r="B362" s="472" t="s">
        <v>143</v>
      </c>
      <c r="C362" s="1180">
        <f>C363</f>
        <v>3665</v>
      </c>
      <c r="D362" s="1181">
        <f>D363</f>
        <v>4200</v>
      </c>
      <c r="E362" s="196"/>
      <c r="F362" s="676"/>
      <c r="G362" s="78"/>
    </row>
    <row r="363" spans="1:7" s="48" customFormat="1" ht="40.200000000000003" customHeight="1">
      <c r="A363" s="1149"/>
      <c r="B363" s="1177" t="s">
        <v>144</v>
      </c>
      <c r="C363" s="1173">
        <f>C364+C365</f>
        <v>3665</v>
      </c>
      <c r="D363" s="1175">
        <f>D364+D365</f>
        <v>4200</v>
      </c>
      <c r="E363" s="196"/>
      <c r="F363" s="676"/>
      <c r="G363" s="78"/>
    </row>
    <row r="364" spans="1:7" s="48" customFormat="1" ht="39.6" customHeight="1">
      <c r="A364" s="1149"/>
      <c r="B364" s="1177" t="s">
        <v>63</v>
      </c>
      <c r="C364" s="1173"/>
      <c r="D364" s="1175"/>
      <c r="E364" s="196"/>
      <c r="F364" s="676"/>
      <c r="G364" s="78"/>
    </row>
    <row r="365" spans="1:7" s="48" customFormat="1" ht="38.4" customHeight="1">
      <c r="A365" s="1149"/>
      <c r="B365" s="1176" t="s">
        <v>145</v>
      </c>
      <c r="C365" s="1173">
        <v>3665</v>
      </c>
      <c r="D365" s="1174">
        <v>4200</v>
      </c>
      <c r="E365" s="196"/>
      <c r="F365" s="676"/>
      <c r="G365" s="78"/>
    </row>
    <row r="366" spans="1:7" s="48" customFormat="1" ht="36" customHeight="1">
      <c r="A366" s="1149"/>
      <c r="B366" s="1182" t="s">
        <v>146</v>
      </c>
      <c r="C366" s="1170">
        <f>C367+C368</f>
        <v>4528043</v>
      </c>
      <c r="D366" s="1171">
        <f>D367+D368</f>
        <v>-4200</v>
      </c>
      <c r="E366" s="196"/>
      <c r="F366" s="676"/>
      <c r="G366" s="78"/>
    </row>
    <row r="367" spans="1:7" s="48" customFormat="1" ht="43.5" customHeight="1">
      <c r="A367" s="1149"/>
      <c r="B367" s="479" t="s">
        <v>147</v>
      </c>
      <c r="C367" s="1180">
        <v>1280585</v>
      </c>
      <c r="D367" s="1181">
        <v>-4200</v>
      </c>
      <c r="E367" s="196"/>
      <c r="F367" s="676"/>
      <c r="G367" s="78"/>
    </row>
    <row r="368" spans="1:7" s="48" customFormat="1" ht="45.75" customHeight="1">
      <c r="A368" s="1149"/>
      <c r="B368" s="480" t="s">
        <v>156</v>
      </c>
      <c r="C368" s="1183">
        <v>3247458</v>
      </c>
      <c r="D368" s="1174"/>
      <c r="E368" s="196"/>
      <c r="F368" s="676"/>
      <c r="G368" s="78"/>
    </row>
    <row r="369" spans="1:8" s="48" customFormat="1" ht="14.4" customHeight="1">
      <c r="A369" s="1149"/>
      <c r="B369" s="1184" t="s">
        <v>61</v>
      </c>
      <c r="C369" s="1185">
        <f>C346-C350</f>
        <v>-5600000</v>
      </c>
      <c r="D369" s="1174"/>
      <c r="E369" s="196"/>
      <c r="F369" s="676"/>
      <c r="G369" s="78"/>
    </row>
    <row r="370" spans="1:8" s="48" customFormat="1" ht="14.4" customHeight="1">
      <c r="A370" s="1149"/>
      <c r="B370" s="1184" t="s">
        <v>23</v>
      </c>
      <c r="C370" s="1185">
        <v>5600000</v>
      </c>
      <c r="D370" s="1174"/>
      <c r="E370" s="196"/>
      <c r="F370" s="676"/>
      <c r="G370" s="78"/>
    </row>
    <row r="371" spans="1:8" s="48" customFormat="1" ht="14.4" customHeight="1">
      <c r="A371" s="1149"/>
      <c r="B371" s="480" t="s">
        <v>24</v>
      </c>
      <c r="C371" s="1186">
        <v>5600000</v>
      </c>
      <c r="D371" s="1174"/>
      <c r="E371" s="196"/>
      <c r="F371" s="676"/>
      <c r="G371" s="78"/>
    </row>
    <row r="372" spans="1:8" s="48" customFormat="1" ht="26.4">
      <c r="A372" s="1149"/>
      <c r="B372" s="450" t="s">
        <v>157</v>
      </c>
      <c r="C372" s="1187">
        <v>5600000</v>
      </c>
      <c r="D372" s="1188"/>
      <c r="E372" s="196"/>
      <c r="F372" s="676"/>
      <c r="G372" s="78"/>
    </row>
    <row r="373" spans="1:8" s="1992" customFormat="1" ht="62.25" customHeight="1" thickBot="1">
      <c r="A373" s="104"/>
      <c r="B373" s="3858" t="s">
        <v>328</v>
      </c>
      <c r="C373" s="3859"/>
      <c r="D373" s="3859"/>
      <c r="E373" s="3859"/>
      <c r="F373" s="3859"/>
      <c r="G373" s="3860"/>
    </row>
    <row r="374" spans="1:8" s="48" customFormat="1" ht="14.4" customHeight="1">
      <c r="A374" s="104"/>
      <c r="B374" s="139"/>
      <c r="C374" s="139"/>
      <c r="D374" s="139"/>
      <c r="E374" s="139"/>
      <c r="F374" s="139"/>
      <c r="G374" s="139"/>
    </row>
    <row r="375" spans="1:8" s="48" customFormat="1" ht="14.4" customHeight="1">
      <c r="A375" s="121"/>
      <c r="B375" s="128" t="s">
        <v>190</v>
      </c>
      <c r="C375" s="561"/>
      <c r="D375" s="561"/>
      <c r="E375" s="561"/>
      <c r="F375" s="561"/>
      <c r="G375" s="561"/>
    </row>
    <row r="376" spans="1:8" s="48" customFormat="1" ht="14.4" customHeight="1" thickBot="1">
      <c r="A376" s="121"/>
      <c r="B376" s="128"/>
      <c r="C376" s="561"/>
      <c r="D376" s="561"/>
      <c r="E376" s="561"/>
      <c r="F376" s="561"/>
      <c r="G376" s="561"/>
    </row>
    <row r="377" spans="1:8" s="48" customFormat="1" ht="13.8">
      <c r="A377" s="104">
        <f>A317</f>
        <v>154</v>
      </c>
      <c r="B377" s="1189" t="s">
        <v>26</v>
      </c>
      <c r="C377" s="191"/>
      <c r="D377" s="192"/>
      <c r="E377" s="422" t="s">
        <v>40</v>
      </c>
      <c r="F377" s="191"/>
      <c r="G377" s="192"/>
      <c r="H377" s="1982" t="s">
        <v>532</v>
      </c>
    </row>
    <row r="378" spans="1:8" s="48" customFormat="1">
      <c r="A378" s="121"/>
      <c r="B378" s="163" t="s">
        <v>82</v>
      </c>
      <c r="C378" s="612"/>
      <c r="D378" s="193"/>
      <c r="E378" s="163" t="s">
        <v>82</v>
      </c>
      <c r="F378" s="612"/>
      <c r="G378" s="193"/>
      <c r="H378" s="1981" t="s">
        <v>533</v>
      </c>
    </row>
    <row r="379" spans="1:8" s="48" customFormat="1" ht="34.5" customHeight="1">
      <c r="A379" s="121"/>
      <c r="B379" s="668" t="s">
        <v>86</v>
      </c>
      <c r="C379" s="1190"/>
      <c r="D379" s="193"/>
      <c r="E379" s="668" t="s">
        <v>86</v>
      </c>
      <c r="F379" s="783"/>
      <c r="G379" s="193"/>
      <c r="H379" s="3259">
        <f>'15'!A2708</f>
        <v>103</v>
      </c>
    </row>
    <row r="380" spans="1:8" s="48" customFormat="1" ht="14.4" customHeight="1">
      <c r="A380" s="121"/>
      <c r="B380" s="164" t="s">
        <v>87</v>
      </c>
      <c r="C380" s="1190"/>
      <c r="D380" s="193"/>
      <c r="E380" s="164" t="s">
        <v>87</v>
      </c>
      <c r="F380" s="783"/>
      <c r="G380" s="193"/>
      <c r="H380" s="307" t="s">
        <v>999</v>
      </c>
    </row>
    <row r="381" spans="1:8" s="48" customFormat="1" ht="14.4" customHeight="1">
      <c r="A381" s="121"/>
      <c r="B381" s="183" t="s">
        <v>4</v>
      </c>
      <c r="C381" s="1156">
        <v>92941575</v>
      </c>
      <c r="D381" s="140"/>
      <c r="E381" s="183" t="s">
        <v>4</v>
      </c>
      <c r="F381" s="674">
        <v>8871997</v>
      </c>
      <c r="G381" s="269">
        <f>G384</f>
        <v>4200</v>
      </c>
    </row>
    <row r="382" spans="1:8" s="48" customFormat="1" ht="26.4">
      <c r="A382" s="121"/>
      <c r="B382" s="184" t="s">
        <v>36</v>
      </c>
      <c r="C382" s="1157">
        <v>7114</v>
      </c>
      <c r="D382" s="165"/>
      <c r="E382" s="699" t="s">
        <v>65</v>
      </c>
      <c r="F382" s="700">
        <v>1526835</v>
      </c>
      <c r="G382" s="269"/>
    </row>
    <row r="383" spans="1:8" s="48" customFormat="1" ht="14.4" customHeight="1">
      <c r="A383" s="121"/>
      <c r="B383" s="184" t="s">
        <v>65</v>
      </c>
      <c r="C383" s="1157">
        <v>850233</v>
      </c>
      <c r="D383" s="165"/>
      <c r="E383" s="699" t="s">
        <v>205</v>
      </c>
      <c r="F383" s="700">
        <v>1356636</v>
      </c>
      <c r="G383" s="269"/>
    </row>
    <row r="384" spans="1:8" s="48" customFormat="1" ht="14.4" customHeight="1">
      <c r="A384" s="121"/>
      <c r="B384" s="196" t="s">
        <v>6</v>
      </c>
      <c r="C384" s="1157">
        <v>414908</v>
      </c>
      <c r="D384" s="165"/>
      <c r="E384" s="184" t="s">
        <v>7</v>
      </c>
      <c r="F384" s="673">
        <f t="shared" ref="F384:G386" si="7">F385</f>
        <v>14617</v>
      </c>
      <c r="G384" s="325">
        <f t="shared" si="7"/>
        <v>4200</v>
      </c>
    </row>
    <row r="385" spans="1:7" s="48" customFormat="1" ht="14.4" customHeight="1">
      <c r="A385" s="121"/>
      <c r="B385" s="184" t="s">
        <v>7</v>
      </c>
      <c r="C385" s="1157">
        <v>1186970</v>
      </c>
      <c r="D385" s="165"/>
      <c r="E385" s="185" t="s">
        <v>8</v>
      </c>
      <c r="F385" s="673">
        <f t="shared" si="7"/>
        <v>14617</v>
      </c>
      <c r="G385" s="267">
        <f t="shared" si="7"/>
        <v>4200</v>
      </c>
    </row>
    <row r="386" spans="1:7" s="48" customFormat="1" ht="14.4" customHeight="1">
      <c r="A386" s="121"/>
      <c r="B386" s="185" t="s">
        <v>8</v>
      </c>
      <c r="C386" s="1157">
        <v>49208</v>
      </c>
      <c r="D386" s="140"/>
      <c r="E386" s="196" t="s">
        <v>9</v>
      </c>
      <c r="F386" s="673">
        <f t="shared" si="7"/>
        <v>14617</v>
      </c>
      <c r="G386" s="165">
        <f t="shared" si="7"/>
        <v>4200</v>
      </c>
    </row>
    <row r="387" spans="1:7" s="48" customFormat="1" ht="30" customHeight="1">
      <c r="A387" s="121"/>
      <c r="B387" s="196" t="s">
        <v>9</v>
      </c>
      <c r="C387" s="1157">
        <v>49208</v>
      </c>
      <c r="D387" s="78"/>
      <c r="E387" s="197" t="s">
        <v>57</v>
      </c>
      <c r="F387" s="673">
        <f>F388+F389</f>
        <v>14617</v>
      </c>
      <c r="G387" s="165">
        <f>G389</f>
        <v>4200</v>
      </c>
    </row>
    <row r="388" spans="1:7" s="48" customFormat="1" ht="39" customHeight="1">
      <c r="A388" s="121"/>
      <c r="B388" s="197" t="s">
        <v>57</v>
      </c>
      <c r="C388" s="1157">
        <v>49208</v>
      </c>
      <c r="D388" s="140"/>
      <c r="E388" s="200" t="s">
        <v>96</v>
      </c>
      <c r="F388" s="673">
        <v>178</v>
      </c>
      <c r="G388" s="165"/>
    </row>
    <row r="389" spans="1:7" s="48" customFormat="1" ht="41.25" customHeight="1">
      <c r="A389" s="121"/>
      <c r="B389" s="200" t="s">
        <v>96</v>
      </c>
      <c r="C389" s="1157">
        <v>10704</v>
      </c>
      <c r="D389" s="140"/>
      <c r="E389" s="200" t="s">
        <v>126</v>
      </c>
      <c r="F389" s="673">
        <v>14439</v>
      </c>
      <c r="G389" s="165">
        <f>G392</f>
        <v>4200</v>
      </c>
    </row>
    <row r="390" spans="1:7" s="48" customFormat="1" ht="31.5" customHeight="1">
      <c r="A390" s="121"/>
      <c r="B390" s="200" t="s">
        <v>126</v>
      </c>
      <c r="C390" s="1157">
        <v>38504</v>
      </c>
      <c r="D390" s="78"/>
      <c r="E390" s="184" t="s">
        <v>10</v>
      </c>
      <c r="F390" s="673">
        <f>F391</f>
        <v>7330545</v>
      </c>
      <c r="G390" s="165"/>
    </row>
    <row r="391" spans="1:7" s="48" customFormat="1" ht="30" customHeight="1">
      <c r="A391" s="121"/>
      <c r="B391" s="185" t="s">
        <v>192</v>
      </c>
      <c r="C391" s="1157">
        <v>1137762</v>
      </c>
      <c r="D391" s="165"/>
      <c r="E391" s="185" t="s">
        <v>11</v>
      </c>
      <c r="F391" s="673">
        <v>7330545</v>
      </c>
      <c r="G391" s="165"/>
    </row>
    <row r="392" spans="1:7" s="48" customFormat="1" ht="38.25" customHeight="1">
      <c r="A392" s="121"/>
      <c r="B392" s="196" t="s">
        <v>72</v>
      </c>
      <c r="C392" s="1157">
        <v>1137762</v>
      </c>
      <c r="D392" s="140"/>
      <c r="E392" s="183" t="s">
        <v>28</v>
      </c>
      <c r="F392" s="674">
        <f>F393+F407</f>
        <v>8871997</v>
      </c>
      <c r="G392" s="140">
        <f>G393+G407</f>
        <v>4200</v>
      </c>
    </row>
    <row r="393" spans="1:7" s="48" customFormat="1" ht="52.5" customHeight="1">
      <c r="A393" s="121"/>
      <c r="B393" s="197" t="s">
        <v>114</v>
      </c>
      <c r="C393" s="1157">
        <v>959207</v>
      </c>
      <c r="D393" s="165"/>
      <c r="E393" s="184" t="s">
        <v>2</v>
      </c>
      <c r="F393" s="673">
        <f>F394+F398+F400</f>
        <v>8215322</v>
      </c>
      <c r="G393" s="165">
        <f>G394</f>
        <v>4200</v>
      </c>
    </row>
    <row r="394" spans="1:7" s="48" customFormat="1" ht="77.25" customHeight="1">
      <c r="A394" s="121"/>
      <c r="B394" s="197" t="s">
        <v>193</v>
      </c>
      <c r="C394" s="1157">
        <v>178555</v>
      </c>
      <c r="D394" s="165"/>
      <c r="E394" s="185" t="s">
        <v>12</v>
      </c>
      <c r="F394" s="673">
        <f>F395+F397</f>
        <v>1194512</v>
      </c>
      <c r="G394" s="165">
        <f>G395+G397</f>
        <v>4200</v>
      </c>
    </row>
    <row r="395" spans="1:7" s="48" customFormat="1" ht="17.25" customHeight="1">
      <c r="A395" s="121"/>
      <c r="B395" s="184" t="s">
        <v>10</v>
      </c>
      <c r="C395" s="1157">
        <v>90897258</v>
      </c>
      <c r="D395" s="165"/>
      <c r="E395" s="196" t="s">
        <v>37</v>
      </c>
      <c r="F395" s="673">
        <v>435887</v>
      </c>
      <c r="G395" s="78"/>
    </row>
    <row r="396" spans="1:7" s="48" customFormat="1" ht="26.25" customHeight="1">
      <c r="A396" s="121"/>
      <c r="B396" s="185" t="s">
        <v>11</v>
      </c>
      <c r="C396" s="1157">
        <v>72542199</v>
      </c>
      <c r="D396" s="165"/>
      <c r="E396" s="197" t="s">
        <v>35</v>
      </c>
      <c r="F396" s="673">
        <v>351879</v>
      </c>
      <c r="G396" s="78"/>
    </row>
    <row r="397" spans="1:7" s="48" customFormat="1" ht="27.75" customHeight="1">
      <c r="A397" s="121"/>
      <c r="B397" s="185" t="s">
        <v>60</v>
      </c>
      <c r="C397" s="1157">
        <v>18355059</v>
      </c>
      <c r="D397" s="140"/>
      <c r="E397" s="196" t="s">
        <v>15</v>
      </c>
      <c r="F397" s="673">
        <v>758625</v>
      </c>
      <c r="G397" s="78">
        <v>4200</v>
      </c>
    </row>
    <row r="398" spans="1:7" s="48" customFormat="1" ht="14.4" customHeight="1">
      <c r="A398" s="121"/>
      <c r="B398" s="183" t="s">
        <v>28</v>
      </c>
      <c r="C398" s="1156">
        <v>99059924</v>
      </c>
      <c r="D398" s="78"/>
      <c r="E398" s="185" t="s">
        <v>16</v>
      </c>
      <c r="F398" s="673">
        <f>F399</f>
        <v>5346173</v>
      </c>
      <c r="G398" s="165"/>
    </row>
    <row r="399" spans="1:7" s="48" customFormat="1" ht="14.4" customHeight="1">
      <c r="A399" s="121"/>
      <c r="B399" s="184" t="s">
        <v>2</v>
      </c>
      <c r="C399" s="1157">
        <v>47995030</v>
      </c>
      <c r="D399" s="383"/>
      <c r="E399" s="196" t="s">
        <v>17</v>
      </c>
      <c r="F399" s="673">
        <v>5346173</v>
      </c>
      <c r="G399" s="383"/>
    </row>
    <row r="400" spans="1:7" s="48" customFormat="1" ht="14.4" customHeight="1">
      <c r="A400" s="121"/>
      <c r="B400" s="185" t="s">
        <v>12</v>
      </c>
      <c r="C400" s="1157">
        <v>14121009</v>
      </c>
      <c r="D400" s="165"/>
      <c r="E400" s="185" t="s">
        <v>19</v>
      </c>
      <c r="F400" s="673">
        <f>F401+F404+F406</f>
        <v>1674637</v>
      </c>
      <c r="G400" s="165"/>
    </row>
    <row r="401" spans="1:7" s="48" customFormat="1" ht="15" customHeight="1">
      <c r="A401" s="121"/>
      <c r="B401" s="196" t="s">
        <v>37</v>
      </c>
      <c r="C401" s="1157">
        <v>7595783</v>
      </c>
      <c r="D401" s="165"/>
      <c r="E401" s="185" t="s">
        <v>84</v>
      </c>
      <c r="F401" s="673">
        <f>F402</f>
        <v>311164</v>
      </c>
      <c r="G401" s="165"/>
    </row>
    <row r="402" spans="1:7" s="48" customFormat="1" ht="30" customHeight="1">
      <c r="A402" s="121"/>
      <c r="B402" s="197" t="s">
        <v>35</v>
      </c>
      <c r="C402" s="1157">
        <v>5986386</v>
      </c>
      <c r="D402" s="165"/>
      <c r="E402" s="196" t="s">
        <v>85</v>
      </c>
      <c r="F402" s="673">
        <v>311164</v>
      </c>
      <c r="G402" s="165"/>
    </row>
    <row r="403" spans="1:7" s="48" customFormat="1" ht="41.25" customHeight="1">
      <c r="A403" s="121"/>
      <c r="B403" s="197"/>
      <c r="C403" s="1157"/>
      <c r="D403" s="165"/>
      <c r="E403" s="905" t="s">
        <v>63</v>
      </c>
      <c r="F403" s="906">
        <v>311164</v>
      </c>
      <c r="G403" s="165"/>
    </row>
    <row r="404" spans="1:7" s="48" customFormat="1" ht="14.4" customHeight="1">
      <c r="A404" s="121"/>
      <c r="B404" s="196" t="s">
        <v>15</v>
      </c>
      <c r="C404" s="1157">
        <v>6525226</v>
      </c>
      <c r="D404" s="207"/>
      <c r="E404" s="196" t="s">
        <v>51</v>
      </c>
      <c r="F404" s="673">
        <f>F405</f>
        <v>6837</v>
      </c>
      <c r="G404" s="207"/>
    </row>
    <row r="405" spans="1:7" s="48" customFormat="1" ht="43.5" customHeight="1">
      <c r="A405" s="121"/>
      <c r="B405" s="185" t="s">
        <v>16</v>
      </c>
      <c r="C405" s="1157">
        <v>13139470</v>
      </c>
      <c r="D405" s="165"/>
      <c r="E405" s="197" t="s">
        <v>53</v>
      </c>
      <c r="F405" s="673">
        <v>6837</v>
      </c>
      <c r="G405" s="165"/>
    </row>
    <row r="406" spans="1:7" s="48" customFormat="1" ht="38.25" customHeight="1">
      <c r="A406" s="121"/>
      <c r="B406" s="196" t="s">
        <v>17</v>
      </c>
      <c r="C406" s="1157">
        <v>12100774</v>
      </c>
      <c r="D406" s="165"/>
      <c r="E406" s="196" t="s">
        <v>325</v>
      </c>
      <c r="F406" s="673">
        <v>1356636</v>
      </c>
      <c r="G406" s="165"/>
    </row>
    <row r="407" spans="1:7" s="48" customFormat="1" ht="14.4" customHeight="1">
      <c r="A407" s="121"/>
      <c r="B407" s="196" t="s">
        <v>93</v>
      </c>
      <c r="C407" s="1157">
        <v>1038696</v>
      </c>
      <c r="D407" s="165"/>
      <c r="E407" s="184" t="s">
        <v>3</v>
      </c>
      <c r="F407" s="673">
        <f>F408</f>
        <v>656675</v>
      </c>
      <c r="G407" s="165"/>
    </row>
    <row r="408" spans="1:7" s="48" customFormat="1" ht="14.4" customHeight="1">
      <c r="A408" s="121"/>
      <c r="B408" s="185" t="s">
        <v>49</v>
      </c>
      <c r="C408" s="1157">
        <v>225383</v>
      </c>
      <c r="D408" s="165"/>
      <c r="E408" s="185" t="s">
        <v>20</v>
      </c>
      <c r="F408" s="673">
        <v>656675</v>
      </c>
      <c r="G408" s="165"/>
    </row>
    <row r="409" spans="1:7" s="48" customFormat="1" ht="14.4" customHeight="1">
      <c r="A409" s="121"/>
      <c r="B409" s="196" t="s">
        <v>38</v>
      </c>
      <c r="C409" s="1157">
        <v>225383</v>
      </c>
      <c r="D409" s="165"/>
      <c r="E409" s="164"/>
      <c r="F409" s="783"/>
      <c r="G409" s="193"/>
    </row>
    <row r="410" spans="1:7" s="48" customFormat="1" ht="14.4" customHeight="1">
      <c r="A410" s="121"/>
      <c r="B410" s="185" t="s">
        <v>19</v>
      </c>
      <c r="C410" s="1157">
        <v>20509168</v>
      </c>
      <c r="D410" s="165"/>
      <c r="E410" s="183"/>
      <c r="F410" s="674"/>
      <c r="G410" s="269"/>
    </row>
    <row r="411" spans="1:7" s="48" customFormat="1" ht="14.4" customHeight="1">
      <c r="A411" s="121"/>
      <c r="B411" s="196" t="s">
        <v>84</v>
      </c>
      <c r="C411" s="1157">
        <v>4756</v>
      </c>
      <c r="D411" s="585">
        <f>D412</f>
        <v>4200</v>
      </c>
      <c r="E411" s="699"/>
      <c r="F411" s="700"/>
      <c r="G411" s="269"/>
    </row>
    <row r="412" spans="1:7" s="48" customFormat="1" ht="27" customHeight="1">
      <c r="A412" s="121"/>
      <c r="B412" s="197" t="s">
        <v>85</v>
      </c>
      <c r="C412" s="1157">
        <v>4756</v>
      </c>
      <c r="D412" s="585">
        <f>D413</f>
        <v>4200</v>
      </c>
      <c r="E412" s="699"/>
      <c r="F412" s="700"/>
      <c r="G412" s="269"/>
    </row>
    <row r="413" spans="1:7" s="48" customFormat="1" ht="28.5" customHeight="1">
      <c r="A413" s="121"/>
      <c r="B413" s="200" t="s">
        <v>148</v>
      </c>
      <c r="C413" s="1157">
        <v>4756</v>
      </c>
      <c r="D413" s="585">
        <v>4200</v>
      </c>
      <c r="E413" s="184"/>
      <c r="F413" s="673"/>
      <c r="G413" s="325"/>
    </row>
    <row r="414" spans="1:7" s="48" customFormat="1" ht="32.25" customHeight="1">
      <c r="A414" s="121"/>
      <c r="B414" s="196" t="s">
        <v>51</v>
      </c>
      <c r="C414" s="1157">
        <v>15426099</v>
      </c>
      <c r="D414" s="585">
        <v>-4200</v>
      </c>
      <c r="E414" s="185"/>
      <c r="F414" s="673"/>
      <c r="G414" s="267"/>
    </row>
    <row r="415" spans="1:7" s="48" customFormat="1" ht="40.5" customHeight="1">
      <c r="A415" s="121"/>
      <c r="B415" s="197" t="s">
        <v>67</v>
      </c>
      <c r="C415" s="1157">
        <v>1745340</v>
      </c>
      <c r="D415" s="585">
        <v>-4200</v>
      </c>
      <c r="E415" s="196"/>
      <c r="F415" s="673"/>
      <c r="G415" s="165"/>
    </row>
    <row r="416" spans="1:7" s="48" customFormat="1" ht="44.25" customHeight="1">
      <c r="A416" s="121"/>
      <c r="B416" s="197" t="s">
        <v>191</v>
      </c>
      <c r="C416" s="1157">
        <v>13680759</v>
      </c>
      <c r="D416" s="585"/>
      <c r="E416" s="197"/>
      <c r="F416" s="673"/>
      <c r="G416" s="207"/>
    </row>
    <row r="417" spans="1:8" s="48" customFormat="1" ht="28.5" customHeight="1">
      <c r="A417" s="121"/>
      <c r="B417" s="196" t="s">
        <v>79</v>
      </c>
      <c r="C417" s="1157">
        <v>5078313</v>
      </c>
      <c r="D417" s="165"/>
      <c r="E417" s="200"/>
      <c r="F417" s="673"/>
      <c r="G417" s="165"/>
    </row>
    <row r="418" spans="1:8" s="48" customFormat="1" ht="14.4" customHeight="1">
      <c r="A418" s="121"/>
      <c r="B418" s="184" t="s">
        <v>3</v>
      </c>
      <c r="C418" s="1157">
        <v>51064894</v>
      </c>
      <c r="D418" s="165"/>
      <c r="E418" s="184"/>
      <c r="F418" s="673"/>
      <c r="G418" s="165"/>
    </row>
    <row r="419" spans="1:8" s="48" customFormat="1" ht="14.4" customHeight="1">
      <c r="A419" s="121"/>
      <c r="B419" s="185" t="s">
        <v>20</v>
      </c>
      <c r="C419" s="1157">
        <v>12802355</v>
      </c>
      <c r="D419" s="165"/>
      <c r="E419" s="185"/>
      <c r="F419" s="673"/>
      <c r="G419" s="165"/>
    </row>
    <row r="420" spans="1:8" s="48" customFormat="1" ht="14.4" customHeight="1">
      <c r="A420" s="121"/>
      <c r="B420" s="185" t="s">
        <v>55</v>
      </c>
      <c r="C420" s="1157">
        <v>38262539</v>
      </c>
      <c r="D420" s="165"/>
      <c r="E420" s="183"/>
      <c r="F420" s="674"/>
      <c r="G420" s="140"/>
    </row>
    <row r="421" spans="1:8" s="48" customFormat="1" ht="29.25" customHeight="1">
      <c r="A421" s="121"/>
      <c r="B421" s="196" t="s">
        <v>56</v>
      </c>
      <c r="C421" s="1157">
        <v>24570885</v>
      </c>
      <c r="D421" s="165"/>
      <c r="E421" s="184"/>
      <c r="F421" s="673"/>
      <c r="G421" s="165"/>
    </row>
    <row r="422" spans="1:8" s="48" customFormat="1" ht="52.8">
      <c r="A422" s="121"/>
      <c r="B422" s="197" t="s">
        <v>194</v>
      </c>
      <c r="C422" s="1157">
        <v>24570885</v>
      </c>
      <c r="D422" s="165"/>
      <c r="E422" s="185"/>
      <c r="F422" s="673"/>
      <c r="G422" s="165"/>
    </row>
    <row r="423" spans="1:8" s="48" customFormat="1" ht="27" customHeight="1">
      <c r="A423" s="121"/>
      <c r="B423" s="196" t="s">
        <v>121</v>
      </c>
      <c r="C423" s="1157">
        <v>13691654</v>
      </c>
      <c r="D423" s="165"/>
      <c r="E423" s="196"/>
      <c r="F423" s="673"/>
      <c r="G423" s="165"/>
    </row>
    <row r="424" spans="1:8" s="48" customFormat="1" ht="14.4" customHeight="1">
      <c r="A424" s="121"/>
      <c r="B424" s="1191" t="s">
        <v>61</v>
      </c>
      <c r="C424" s="1157">
        <v>-6118349</v>
      </c>
      <c r="D424" s="165"/>
      <c r="E424" s="197"/>
      <c r="F424" s="673"/>
      <c r="G424" s="165"/>
    </row>
    <row r="425" spans="1:8" s="48" customFormat="1" ht="14.4" customHeight="1">
      <c r="A425" s="121"/>
      <c r="B425" s="1192" t="s">
        <v>23</v>
      </c>
      <c r="C425" s="1157">
        <v>6118349</v>
      </c>
      <c r="D425" s="165"/>
      <c r="E425" s="196"/>
      <c r="F425" s="673"/>
      <c r="G425" s="140"/>
    </row>
    <row r="426" spans="1:8" s="48" customFormat="1" ht="14.4" customHeight="1">
      <c r="A426" s="121"/>
      <c r="B426" s="184" t="s">
        <v>24</v>
      </c>
      <c r="C426" s="1157">
        <v>6118349</v>
      </c>
      <c r="D426" s="165"/>
      <c r="E426" s="185"/>
      <c r="F426" s="673"/>
      <c r="G426" s="165"/>
    </row>
    <row r="427" spans="1:8" s="48" customFormat="1" ht="26.4">
      <c r="A427" s="121"/>
      <c r="B427" s="397" t="s">
        <v>25</v>
      </c>
      <c r="C427" s="1162">
        <v>6118349</v>
      </c>
      <c r="D427" s="1160"/>
      <c r="E427" s="196"/>
      <c r="F427" s="673"/>
      <c r="G427" s="383"/>
    </row>
    <row r="428" spans="1:8" s="1992" customFormat="1" ht="48" customHeight="1" thickBot="1">
      <c r="A428" s="121"/>
      <c r="B428" s="3858" t="s">
        <v>329</v>
      </c>
      <c r="C428" s="3859"/>
      <c r="D428" s="3859"/>
      <c r="E428" s="3859"/>
      <c r="F428" s="3859"/>
      <c r="G428" s="3860"/>
    </row>
    <row r="429" spans="1:8" s="48" customFormat="1" ht="14.4" customHeight="1">
      <c r="A429" s="430"/>
      <c r="B429" s="68"/>
      <c r="C429" s="68"/>
      <c r="D429" s="68"/>
      <c r="E429" s="68"/>
      <c r="F429" s="68"/>
      <c r="G429" s="68"/>
    </row>
    <row r="430" spans="1:8" s="48" customFormat="1" ht="14.4" customHeight="1">
      <c r="A430" s="128"/>
      <c r="B430" s="128" t="s">
        <v>187</v>
      </c>
      <c r="C430" s="561"/>
      <c r="D430" s="561"/>
      <c r="E430" s="561"/>
      <c r="F430" s="561"/>
      <c r="G430" s="561"/>
    </row>
    <row r="431" spans="1:8" s="48" customFormat="1" ht="14.4" customHeight="1" thickBot="1">
      <c r="A431" s="121"/>
      <c r="B431" s="561"/>
      <c r="C431" s="561"/>
      <c r="D431" s="561"/>
      <c r="E431" s="561"/>
      <c r="F431" s="561"/>
      <c r="G431" s="561"/>
    </row>
    <row r="432" spans="1:8" s="48" customFormat="1">
      <c r="A432" s="1980">
        <f>A317+1</f>
        <v>155</v>
      </c>
      <c r="B432" s="107" t="s">
        <v>26</v>
      </c>
      <c r="C432" s="108"/>
      <c r="D432" s="109"/>
      <c r="E432" s="422" t="s">
        <v>40</v>
      </c>
      <c r="F432" s="108"/>
      <c r="G432" s="109"/>
      <c r="H432" s="1982" t="s">
        <v>532</v>
      </c>
    </row>
    <row r="433" spans="1:8" s="48" customFormat="1">
      <c r="A433" s="104"/>
      <c r="B433" s="88" t="s">
        <v>22</v>
      </c>
      <c r="C433" s="642"/>
      <c r="D433" s="103"/>
      <c r="E433" s="88" t="s">
        <v>22</v>
      </c>
      <c r="F433" s="642"/>
      <c r="G433" s="103"/>
      <c r="H433" s="3259" t="s">
        <v>533</v>
      </c>
    </row>
    <row r="434" spans="1:8" s="48" customFormat="1" ht="27" customHeight="1">
      <c r="A434" s="104"/>
      <c r="B434" s="1152" t="s">
        <v>111</v>
      </c>
      <c r="C434" s="1153"/>
      <c r="D434" s="596"/>
      <c r="E434" s="1152" t="s">
        <v>111</v>
      </c>
      <c r="F434" s="1141"/>
      <c r="G434" s="596"/>
      <c r="H434" s="3259">
        <f>'15'!A1669</f>
        <v>93</v>
      </c>
    </row>
    <row r="435" spans="1:8" s="48" customFormat="1" ht="14.4" customHeight="1">
      <c r="A435" s="104"/>
      <c r="B435" s="1142" t="s">
        <v>4</v>
      </c>
      <c r="C435" s="676">
        <v>6412465</v>
      </c>
      <c r="D435" s="1194"/>
      <c r="E435" s="183" t="s">
        <v>4</v>
      </c>
      <c r="F435" s="676"/>
      <c r="G435" s="78">
        <f>G438</f>
        <v>199261</v>
      </c>
      <c r="H435" s="274" t="s">
        <v>999</v>
      </c>
    </row>
    <row r="436" spans="1:8" s="48" customFormat="1" ht="14.4" customHeight="1">
      <c r="A436" s="104"/>
      <c r="B436" s="1143" t="s">
        <v>10</v>
      </c>
      <c r="C436" s="676">
        <v>6412465</v>
      </c>
      <c r="D436" s="1194"/>
      <c r="E436" s="184" t="s">
        <v>7</v>
      </c>
      <c r="F436" s="676"/>
      <c r="G436" s="78">
        <f>G437</f>
        <v>199261</v>
      </c>
    </row>
    <row r="437" spans="1:8" s="48" customFormat="1" ht="14.4" customHeight="1">
      <c r="A437" s="104"/>
      <c r="B437" s="1144" t="s">
        <v>11</v>
      </c>
      <c r="C437" s="676">
        <v>6412465</v>
      </c>
      <c r="D437" s="1194"/>
      <c r="E437" s="185" t="s">
        <v>8</v>
      </c>
      <c r="F437" s="676"/>
      <c r="G437" s="78">
        <f>G438</f>
        <v>199261</v>
      </c>
    </row>
    <row r="438" spans="1:8" s="48" customFormat="1" ht="14.4" customHeight="1">
      <c r="A438" s="104"/>
      <c r="B438" s="1142" t="s">
        <v>28</v>
      </c>
      <c r="C438" s="676">
        <v>6412465</v>
      </c>
      <c r="D438" s="1194"/>
      <c r="E438" s="196" t="s">
        <v>9</v>
      </c>
      <c r="F438" s="676"/>
      <c r="G438" s="78">
        <f>G439</f>
        <v>199261</v>
      </c>
    </row>
    <row r="439" spans="1:8" s="48" customFormat="1" ht="28.5" customHeight="1">
      <c r="A439" s="104"/>
      <c r="B439" s="1143" t="s">
        <v>2</v>
      </c>
      <c r="C439" s="676">
        <v>6412465</v>
      </c>
      <c r="D439" s="1194"/>
      <c r="E439" s="197" t="s">
        <v>57</v>
      </c>
      <c r="F439" s="676"/>
      <c r="G439" s="78">
        <f>G440</f>
        <v>199261</v>
      </c>
    </row>
    <row r="440" spans="1:8" s="48" customFormat="1" ht="39.75" customHeight="1">
      <c r="A440" s="104"/>
      <c r="B440" s="1144" t="s">
        <v>12</v>
      </c>
      <c r="C440" s="676">
        <v>4104918</v>
      </c>
      <c r="D440" s="1195">
        <f>D441+D443</f>
        <v>-199261</v>
      </c>
      <c r="E440" s="200" t="s">
        <v>96</v>
      </c>
      <c r="F440" s="676"/>
      <c r="G440" s="78">
        <v>199261</v>
      </c>
    </row>
    <row r="441" spans="1:8" s="48" customFormat="1" ht="16.5" customHeight="1">
      <c r="A441" s="104"/>
      <c r="B441" s="1147" t="s">
        <v>37</v>
      </c>
      <c r="C441" s="676">
        <v>2555906</v>
      </c>
      <c r="D441" s="585">
        <v>-199261</v>
      </c>
      <c r="E441" s="183" t="s">
        <v>28</v>
      </c>
      <c r="F441" s="676"/>
      <c r="G441" s="78">
        <f>G442</f>
        <v>199261</v>
      </c>
    </row>
    <row r="442" spans="1:8" s="48" customFormat="1" ht="14.4" customHeight="1">
      <c r="A442" s="104"/>
      <c r="B442" s="1148" t="s">
        <v>35</v>
      </c>
      <c r="C442" s="676">
        <v>1940638</v>
      </c>
      <c r="D442" s="585">
        <v>-151260</v>
      </c>
      <c r="E442" s="184" t="s">
        <v>2</v>
      </c>
      <c r="F442" s="676"/>
      <c r="G442" s="78">
        <f>G443+G447</f>
        <v>199261</v>
      </c>
    </row>
    <row r="443" spans="1:8" s="48" customFormat="1" ht="14.4" customHeight="1">
      <c r="A443" s="1149"/>
      <c r="B443" s="1147" t="s">
        <v>15</v>
      </c>
      <c r="C443" s="676">
        <v>1549012</v>
      </c>
      <c r="D443" s="1196"/>
      <c r="E443" s="185" t="s">
        <v>12</v>
      </c>
      <c r="F443" s="676"/>
      <c r="G443" s="78">
        <f>G444+G446</f>
        <v>20335</v>
      </c>
    </row>
    <row r="444" spans="1:8" s="48" customFormat="1" ht="14.4" customHeight="1">
      <c r="A444" s="1149"/>
      <c r="B444" s="1144" t="s">
        <v>16</v>
      </c>
      <c r="C444" s="676">
        <v>2069402</v>
      </c>
      <c r="D444" s="1196"/>
      <c r="E444" s="196" t="s">
        <v>37</v>
      </c>
      <c r="F444" s="676"/>
      <c r="G444" s="78">
        <v>18942</v>
      </c>
    </row>
    <row r="445" spans="1:8" s="48" customFormat="1" ht="14.4" customHeight="1">
      <c r="A445" s="1149"/>
      <c r="B445" s="1147" t="s">
        <v>17</v>
      </c>
      <c r="C445" s="676">
        <v>1073392</v>
      </c>
      <c r="D445" s="1196"/>
      <c r="E445" s="197" t="s">
        <v>35</v>
      </c>
      <c r="F445" s="676"/>
      <c r="G445" s="78">
        <v>15265</v>
      </c>
    </row>
    <row r="446" spans="1:8" s="48" customFormat="1" ht="14.4" customHeight="1">
      <c r="A446" s="1149"/>
      <c r="B446" s="1147" t="s">
        <v>93</v>
      </c>
      <c r="C446" s="676">
        <v>996010</v>
      </c>
      <c r="D446" s="1196"/>
      <c r="E446" s="196" t="s">
        <v>15</v>
      </c>
      <c r="F446" s="676"/>
      <c r="G446" s="78">
        <v>1393</v>
      </c>
    </row>
    <row r="447" spans="1:8" s="48" customFormat="1" ht="14.4" customHeight="1">
      <c r="A447" s="1149"/>
      <c r="B447" s="1144" t="s">
        <v>19</v>
      </c>
      <c r="C447" s="676">
        <v>238145</v>
      </c>
      <c r="D447" s="1196">
        <f>D448</f>
        <v>199261</v>
      </c>
      <c r="E447" s="1144" t="s">
        <v>16</v>
      </c>
      <c r="F447" s="676"/>
      <c r="G447" s="78">
        <f>G448</f>
        <v>178926</v>
      </c>
    </row>
    <row r="448" spans="1:8" s="48" customFormat="1" ht="14.4" customHeight="1">
      <c r="A448" s="1149"/>
      <c r="B448" s="196" t="s">
        <v>84</v>
      </c>
      <c r="C448" s="676"/>
      <c r="D448" s="1196">
        <f>D449</f>
        <v>199261</v>
      </c>
      <c r="E448" s="1147" t="s">
        <v>93</v>
      </c>
      <c r="F448" s="676"/>
      <c r="G448" s="78">
        <v>178926</v>
      </c>
    </row>
    <row r="449" spans="1:7" s="48" customFormat="1" ht="27.75" customHeight="1">
      <c r="A449" s="1149"/>
      <c r="B449" s="197" t="s">
        <v>85</v>
      </c>
      <c r="C449" s="676"/>
      <c r="D449" s="1196">
        <f>D450</f>
        <v>199261</v>
      </c>
      <c r="E449" s="1147"/>
      <c r="F449" s="676"/>
      <c r="G449" s="78"/>
    </row>
    <row r="450" spans="1:7" s="48" customFormat="1" ht="40.5" customHeight="1">
      <c r="A450" s="1149"/>
      <c r="B450" s="197" t="s">
        <v>63</v>
      </c>
      <c r="C450" s="676"/>
      <c r="D450" s="1196">
        <v>199261</v>
      </c>
      <c r="E450" s="1147"/>
      <c r="F450" s="676"/>
      <c r="G450" s="78"/>
    </row>
    <row r="451" spans="1:7" s="48" customFormat="1" ht="25.5" customHeight="1">
      <c r="A451" s="1149"/>
      <c r="B451" s="1147" t="s">
        <v>51</v>
      </c>
      <c r="C451" s="676">
        <v>238145</v>
      </c>
      <c r="D451" s="1196"/>
      <c r="E451" s="197"/>
      <c r="F451" s="676"/>
      <c r="G451" s="78"/>
    </row>
    <row r="452" spans="1:7" s="48" customFormat="1" ht="54" customHeight="1">
      <c r="A452" s="1149"/>
      <c r="B452" s="1148" t="s">
        <v>67</v>
      </c>
      <c r="C452" s="676">
        <v>181230</v>
      </c>
      <c r="D452" s="1194"/>
      <c r="E452" s="196"/>
      <c r="F452" s="676"/>
      <c r="G452" s="78"/>
    </row>
    <row r="453" spans="1:7" s="48" customFormat="1" ht="41.25" customHeight="1">
      <c r="A453" s="1149"/>
      <c r="B453" s="1148" t="s">
        <v>191</v>
      </c>
      <c r="C453" s="676">
        <v>56915</v>
      </c>
      <c r="D453" s="1194"/>
      <c r="E453" s="197"/>
      <c r="F453" s="676"/>
      <c r="G453" s="78"/>
    </row>
    <row r="454" spans="1:7" s="48" customFormat="1" ht="15.75" customHeight="1">
      <c r="A454" s="1149"/>
      <c r="B454" s="163" t="s">
        <v>54</v>
      </c>
      <c r="C454" s="613"/>
      <c r="D454" s="151"/>
      <c r="E454" s="163" t="s">
        <v>54</v>
      </c>
      <c r="F454" s="610"/>
      <c r="G454" s="227"/>
    </row>
    <row r="455" spans="1:7" s="48" customFormat="1" ht="16.5" customHeight="1">
      <c r="A455" s="1149"/>
      <c r="B455" s="434" t="s">
        <v>330</v>
      </c>
      <c r="C455" s="610"/>
      <c r="D455" s="227"/>
      <c r="E455" s="434" t="s">
        <v>330</v>
      </c>
      <c r="F455" s="610"/>
      <c r="G455" s="227"/>
    </row>
    <row r="456" spans="1:7" s="48" customFormat="1" ht="35.25" customHeight="1">
      <c r="A456" s="1149"/>
      <c r="B456" s="434" t="s">
        <v>331</v>
      </c>
      <c r="C456" s="610"/>
      <c r="D456" s="227"/>
      <c r="E456" s="205" t="s">
        <v>332</v>
      </c>
      <c r="F456" s="610"/>
      <c r="G456" s="227"/>
    </row>
    <row r="457" spans="1:7" s="48" customFormat="1" ht="15.75" customHeight="1">
      <c r="A457" s="1149"/>
      <c r="B457" s="164" t="s">
        <v>87</v>
      </c>
      <c r="C457" s="613"/>
      <c r="D457" s="151"/>
      <c r="E457" s="215" t="s">
        <v>87</v>
      </c>
      <c r="F457" s="613"/>
      <c r="G457" s="151"/>
    </row>
    <row r="458" spans="1:7" s="48" customFormat="1" ht="15.75" customHeight="1">
      <c r="A458" s="1149"/>
      <c r="B458" s="142" t="s">
        <v>4</v>
      </c>
      <c r="C458" s="1197">
        <f>C459</f>
        <v>6412465</v>
      </c>
      <c r="D458" s="1198"/>
      <c r="E458" s="183" t="s">
        <v>4</v>
      </c>
      <c r="F458" s="676"/>
      <c r="G458" s="78">
        <f>G461</f>
        <v>199261</v>
      </c>
    </row>
    <row r="459" spans="1:7" s="48" customFormat="1" ht="15.75" customHeight="1">
      <c r="A459" s="1149"/>
      <c r="B459" s="132" t="s">
        <v>10</v>
      </c>
      <c r="C459" s="1199">
        <f>C460</f>
        <v>6412465</v>
      </c>
      <c r="D459" s="1200"/>
      <c r="E459" s="184" t="s">
        <v>7</v>
      </c>
      <c r="F459" s="676"/>
      <c r="G459" s="78">
        <f>G460</f>
        <v>199261</v>
      </c>
    </row>
    <row r="460" spans="1:7" s="48" customFormat="1" ht="30.75" customHeight="1">
      <c r="A460" s="1149"/>
      <c r="B460" s="133" t="s">
        <v>11</v>
      </c>
      <c r="C460" s="1199">
        <v>6412465</v>
      </c>
      <c r="D460" s="165"/>
      <c r="E460" s="185" t="s">
        <v>8</v>
      </c>
      <c r="F460" s="676"/>
      <c r="G460" s="78">
        <f>G461</f>
        <v>199261</v>
      </c>
    </row>
    <row r="461" spans="1:7" s="48" customFormat="1" ht="16.5" customHeight="1">
      <c r="A461" s="1149"/>
      <c r="B461" s="142" t="s">
        <v>28</v>
      </c>
      <c r="C461" s="1197">
        <f>C462</f>
        <v>6412465</v>
      </c>
      <c r="D461" s="1197"/>
      <c r="E461" s="196" t="s">
        <v>9</v>
      </c>
      <c r="F461" s="676"/>
      <c r="G461" s="78">
        <f>G462</f>
        <v>199261</v>
      </c>
    </row>
    <row r="462" spans="1:7" s="48" customFormat="1" ht="33.75" customHeight="1">
      <c r="A462" s="1149"/>
      <c r="B462" s="132" t="s">
        <v>2</v>
      </c>
      <c r="C462" s="1199">
        <f>C463+C470</f>
        <v>6412465</v>
      </c>
      <c r="D462" s="1199"/>
      <c r="E462" s="197" t="s">
        <v>57</v>
      </c>
      <c r="F462" s="676"/>
      <c r="G462" s="78">
        <f>G463</f>
        <v>199261</v>
      </c>
    </row>
    <row r="463" spans="1:7" s="48" customFormat="1" ht="40.5" customHeight="1">
      <c r="A463" s="1149"/>
      <c r="B463" s="133" t="s">
        <v>12</v>
      </c>
      <c r="C463" s="1199">
        <f>C464+C466+C467</f>
        <v>6174320</v>
      </c>
      <c r="D463" s="1199">
        <f>D464+D466</f>
        <v>-199261</v>
      </c>
      <c r="E463" s="200" t="s">
        <v>96</v>
      </c>
      <c r="F463" s="676"/>
      <c r="G463" s="78">
        <v>199261</v>
      </c>
    </row>
    <row r="464" spans="1:7" s="48" customFormat="1" ht="15.75" customHeight="1">
      <c r="A464" s="1149"/>
      <c r="B464" s="134" t="s">
        <v>37</v>
      </c>
      <c r="C464" s="1199">
        <v>2555906</v>
      </c>
      <c r="D464" s="165">
        <v>-199261</v>
      </c>
      <c r="E464" s="183" t="s">
        <v>28</v>
      </c>
      <c r="F464" s="676"/>
      <c r="G464" s="78">
        <f>G465</f>
        <v>199261</v>
      </c>
    </row>
    <row r="465" spans="1:7" s="48" customFormat="1" ht="15.75" customHeight="1">
      <c r="A465" s="1149"/>
      <c r="B465" s="135" t="s">
        <v>35</v>
      </c>
      <c r="C465" s="1199">
        <v>1940638</v>
      </c>
      <c r="D465" s="165">
        <v>-151260</v>
      </c>
      <c r="E465" s="184" t="s">
        <v>2</v>
      </c>
      <c r="F465" s="676"/>
      <c r="G465" s="78">
        <f>G466+G470</f>
        <v>199261</v>
      </c>
    </row>
    <row r="466" spans="1:7" s="48" customFormat="1" ht="15.75" customHeight="1">
      <c r="A466" s="1149"/>
      <c r="B466" s="134" t="s">
        <v>15</v>
      </c>
      <c r="C466" s="1199">
        <v>1549012</v>
      </c>
      <c r="D466" s="165"/>
      <c r="E466" s="185" t="s">
        <v>12</v>
      </c>
      <c r="F466" s="676"/>
      <c r="G466" s="78">
        <f>G467+G469</f>
        <v>20335</v>
      </c>
    </row>
    <row r="467" spans="1:7" s="48" customFormat="1" ht="15.75" customHeight="1">
      <c r="A467" s="1149"/>
      <c r="B467" s="133" t="s">
        <v>16</v>
      </c>
      <c r="C467" s="1199">
        <f>C468+C469</f>
        <v>2069402</v>
      </c>
      <c r="D467" s="1199"/>
      <c r="E467" s="196" t="s">
        <v>37</v>
      </c>
      <c r="F467" s="676"/>
      <c r="G467" s="78">
        <v>18942</v>
      </c>
    </row>
    <row r="468" spans="1:7" s="48" customFormat="1" ht="15.75" customHeight="1">
      <c r="A468" s="1149"/>
      <c r="B468" s="134" t="s">
        <v>17</v>
      </c>
      <c r="C468" s="1199">
        <v>1073392</v>
      </c>
      <c r="D468" s="165"/>
      <c r="E468" s="197" t="s">
        <v>35</v>
      </c>
      <c r="F468" s="676"/>
      <c r="G468" s="78">
        <v>15265</v>
      </c>
    </row>
    <row r="469" spans="1:7" s="48" customFormat="1" ht="15.75" customHeight="1">
      <c r="A469" s="1149"/>
      <c r="B469" s="496" t="s">
        <v>93</v>
      </c>
      <c r="C469" s="1199">
        <v>996010</v>
      </c>
      <c r="D469" s="165"/>
      <c r="E469" s="196" t="s">
        <v>15</v>
      </c>
      <c r="F469" s="676"/>
      <c r="G469" s="78">
        <v>1393</v>
      </c>
    </row>
    <row r="470" spans="1:7" s="48" customFormat="1" ht="15.75" customHeight="1">
      <c r="A470" s="1149"/>
      <c r="B470" s="495" t="s">
        <v>19</v>
      </c>
      <c r="C470" s="1199">
        <f>C471+C474</f>
        <v>238145</v>
      </c>
      <c r="D470" s="1200">
        <f t="shared" ref="D470:D472" si="8">D471</f>
        <v>199261</v>
      </c>
      <c r="E470" s="1144" t="s">
        <v>16</v>
      </c>
      <c r="F470" s="676"/>
      <c r="G470" s="78">
        <f>G471</f>
        <v>178926</v>
      </c>
    </row>
    <row r="471" spans="1:7" s="48" customFormat="1" ht="15.75" customHeight="1">
      <c r="A471" s="1149"/>
      <c r="B471" s="496" t="s">
        <v>84</v>
      </c>
      <c r="C471" s="1199"/>
      <c r="D471" s="1200">
        <f t="shared" si="8"/>
        <v>199261</v>
      </c>
      <c r="E471" s="1147" t="s">
        <v>93</v>
      </c>
      <c r="F471" s="676"/>
      <c r="G471" s="78">
        <v>178926</v>
      </c>
    </row>
    <row r="472" spans="1:7" s="48" customFormat="1" ht="39" customHeight="1">
      <c r="A472" s="1149"/>
      <c r="B472" s="1201" t="s">
        <v>85</v>
      </c>
      <c r="C472" s="1199"/>
      <c r="D472" s="1199">
        <f t="shared" si="8"/>
        <v>199261</v>
      </c>
      <c r="E472" s="1147"/>
      <c r="F472" s="676"/>
      <c r="G472" s="78"/>
    </row>
    <row r="473" spans="1:7" s="48" customFormat="1" ht="39.75" customHeight="1">
      <c r="A473" s="1149"/>
      <c r="B473" s="1201" t="s">
        <v>63</v>
      </c>
      <c r="C473" s="1199"/>
      <c r="D473" s="140">
        <v>199261</v>
      </c>
      <c r="E473" s="1147"/>
      <c r="F473" s="676"/>
      <c r="G473" s="78"/>
    </row>
    <row r="474" spans="1:7" s="48" customFormat="1" ht="27" customHeight="1">
      <c r="A474" s="1149"/>
      <c r="B474" s="494" t="s">
        <v>333</v>
      </c>
      <c r="C474" s="1199">
        <f>C475+C476</f>
        <v>238145</v>
      </c>
      <c r="D474" s="1199"/>
      <c r="E474" s="1147"/>
      <c r="F474" s="676"/>
      <c r="G474" s="78"/>
    </row>
    <row r="475" spans="1:7" s="48" customFormat="1" ht="52.8">
      <c r="A475" s="1149"/>
      <c r="B475" s="495" t="s">
        <v>67</v>
      </c>
      <c r="C475" s="1199">
        <v>181230</v>
      </c>
      <c r="D475" s="326"/>
      <c r="E475" s="1147"/>
      <c r="F475" s="676"/>
      <c r="G475" s="78"/>
    </row>
    <row r="476" spans="1:7" s="48" customFormat="1" ht="39.75" customHeight="1" thickBot="1">
      <c r="A476" s="1149"/>
      <c r="B476" s="3542" t="s">
        <v>53</v>
      </c>
      <c r="C476" s="3543">
        <v>56915</v>
      </c>
      <c r="D476" s="457"/>
      <c r="E476" s="1263"/>
      <c r="F476" s="1264"/>
      <c r="G476" s="80"/>
    </row>
    <row r="477" spans="1:7" s="1992" customFormat="1" ht="171" customHeight="1" thickBot="1">
      <c r="A477" s="104"/>
      <c r="B477" s="3868" t="s">
        <v>334</v>
      </c>
      <c r="C477" s="3869"/>
      <c r="D477" s="3869"/>
      <c r="E477" s="3869"/>
      <c r="F477" s="3869"/>
      <c r="G477" s="3870"/>
    </row>
    <row r="478" spans="1:7" s="48" customFormat="1" ht="14.4" customHeight="1">
      <c r="A478" s="104"/>
      <c r="B478" s="139"/>
      <c r="C478" s="139"/>
      <c r="D478" s="139"/>
      <c r="E478" s="139"/>
      <c r="F478" s="139"/>
      <c r="G478" s="139"/>
    </row>
    <row r="479" spans="1:7" s="48" customFormat="1" ht="14.4" customHeight="1">
      <c r="A479" s="121"/>
      <c r="B479" s="128" t="s">
        <v>190</v>
      </c>
      <c r="C479" s="561"/>
      <c r="D479" s="561"/>
      <c r="E479" s="561"/>
      <c r="F479" s="561"/>
      <c r="G479" s="561"/>
    </row>
    <row r="480" spans="1:7" s="48" customFormat="1" ht="14.4" customHeight="1" thickBot="1">
      <c r="A480" s="121"/>
      <c r="B480" s="128"/>
      <c r="C480" s="561"/>
      <c r="D480" s="561"/>
      <c r="E480" s="561"/>
      <c r="F480" s="561"/>
      <c r="G480" s="561"/>
    </row>
    <row r="481" spans="1:8" s="48" customFormat="1" ht="13.8">
      <c r="A481" s="104">
        <f>A432</f>
        <v>155</v>
      </c>
      <c r="B481" s="1189" t="s">
        <v>26</v>
      </c>
      <c r="C481" s="191"/>
      <c r="D481" s="192"/>
      <c r="E481" s="422" t="s">
        <v>40</v>
      </c>
      <c r="F481" s="191"/>
      <c r="G481" s="192"/>
      <c r="H481" s="1982" t="s">
        <v>532</v>
      </c>
    </row>
    <row r="482" spans="1:8" s="48" customFormat="1">
      <c r="A482" s="121"/>
      <c r="B482" s="163" t="s">
        <v>82</v>
      </c>
      <c r="C482" s="612"/>
      <c r="D482" s="193"/>
      <c r="E482" s="163" t="s">
        <v>82</v>
      </c>
      <c r="F482" s="612"/>
      <c r="G482" s="193"/>
      <c r="H482" s="3259" t="s">
        <v>533</v>
      </c>
    </row>
    <row r="483" spans="1:8" s="48" customFormat="1" ht="25.5" customHeight="1">
      <c r="A483" s="121"/>
      <c r="B483" s="668" t="s">
        <v>86</v>
      </c>
      <c r="C483" s="1190"/>
      <c r="D483" s="193"/>
      <c r="E483" s="668" t="s">
        <v>86</v>
      </c>
      <c r="F483" s="783"/>
      <c r="G483" s="193"/>
      <c r="H483" s="3259">
        <f>'15'!A1669</f>
        <v>93</v>
      </c>
    </row>
    <row r="484" spans="1:8" s="48" customFormat="1" ht="14.4" customHeight="1">
      <c r="A484" s="121"/>
      <c r="B484" s="164" t="s">
        <v>87</v>
      </c>
      <c r="C484" s="1190"/>
      <c r="D484" s="193"/>
      <c r="E484" s="164" t="s">
        <v>87</v>
      </c>
      <c r="F484" s="783"/>
      <c r="G484" s="193"/>
      <c r="H484" s="274" t="s">
        <v>999</v>
      </c>
    </row>
    <row r="485" spans="1:8" s="48" customFormat="1" ht="14.4" customHeight="1">
      <c r="A485" s="121"/>
      <c r="B485" s="183" t="s">
        <v>4</v>
      </c>
      <c r="C485" s="1156">
        <v>92941575</v>
      </c>
      <c r="D485" s="140"/>
      <c r="E485" s="183" t="s">
        <v>4</v>
      </c>
      <c r="F485" s="674">
        <v>8871997</v>
      </c>
      <c r="G485" s="269">
        <f>G488</f>
        <v>199261</v>
      </c>
    </row>
    <row r="486" spans="1:8" s="48" customFormat="1" ht="26.4">
      <c r="A486" s="121"/>
      <c r="B486" s="184" t="s">
        <v>36</v>
      </c>
      <c r="C486" s="1157">
        <v>7114</v>
      </c>
      <c r="D486" s="165"/>
      <c r="E486" s="699" t="s">
        <v>65</v>
      </c>
      <c r="F486" s="700">
        <v>1526835</v>
      </c>
      <c r="G486" s="269"/>
    </row>
    <row r="487" spans="1:8" s="48" customFormat="1" ht="14.4" customHeight="1">
      <c r="A487" s="121"/>
      <c r="B487" s="184" t="s">
        <v>65</v>
      </c>
      <c r="C487" s="1157">
        <v>850233</v>
      </c>
      <c r="D487" s="165"/>
      <c r="E487" s="699" t="s">
        <v>205</v>
      </c>
      <c r="F487" s="700">
        <v>1356636</v>
      </c>
      <c r="G487" s="269"/>
    </row>
    <row r="488" spans="1:8" s="48" customFormat="1" ht="14.4" customHeight="1">
      <c r="A488" s="121"/>
      <c r="B488" s="196" t="s">
        <v>6</v>
      </c>
      <c r="C488" s="1157">
        <v>414908</v>
      </c>
      <c r="D488" s="165"/>
      <c r="E488" s="184" t="s">
        <v>7</v>
      </c>
      <c r="F488" s="673">
        <f t="shared" ref="F488:G490" si="9">F489</f>
        <v>14617</v>
      </c>
      <c r="G488" s="325">
        <f t="shared" si="9"/>
        <v>199261</v>
      </c>
    </row>
    <row r="489" spans="1:8" s="48" customFormat="1" ht="14.4" customHeight="1">
      <c r="A489" s="121"/>
      <c r="B489" s="184" t="s">
        <v>7</v>
      </c>
      <c r="C489" s="1157">
        <v>1186970</v>
      </c>
      <c r="D489" s="165"/>
      <c r="E489" s="185" t="s">
        <v>8</v>
      </c>
      <c r="F489" s="673">
        <f t="shared" si="9"/>
        <v>14617</v>
      </c>
      <c r="G489" s="267">
        <f t="shared" si="9"/>
        <v>199261</v>
      </c>
    </row>
    <row r="490" spans="1:8" s="48" customFormat="1" ht="14.4" customHeight="1">
      <c r="A490" s="121"/>
      <c r="B490" s="185" t="s">
        <v>8</v>
      </c>
      <c r="C490" s="1157">
        <v>49208</v>
      </c>
      <c r="D490" s="140"/>
      <c r="E490" s="196" t="s">
        <v>9</v>
      </c>
      <c r="F490" s="673">
        <f t="shared" si="9"/>
        <v>14617</v>
      </c>
      <c r="G490" s="165">
        <f t="shared" si="9"/>
        <v>199261</v>
      </c>
    </row>
    <row r="491" spans="1:8" s="48" customFormat="1" ht="27" customHeight="1">
      <c r="A491" s="121"/>
      <c r="B491" s="196" t="s">
        <v>9</v>
      </c>
      <c r="C491" s="1157">
        <v>49208</v>
      </c>
      <c r="D491" s="78"/>
      <c r="E491" s="197" t="s">
        <v>57</v>
      </c>
      <c r="F491" s="673">
        <f>F492+F493</f>
        <v>14617</v>
      </c>
      <c r="G491" s="165">
        <f>G492</f>
        <v>199261</v>
      </c>
    </row>
    <row r="492" spans="1:8" s="48" customFormat="1" ht="27" customHeight="1">
      <c r="A492" s="121"/>
      <c r="B492" s="197" t="s">
        <v>57</v>
      </c>
      <c r="C492" s="1157">
        <v>49208</v>
      </c>
      <c r="D492" s="140"/>
      <c r="E492" s="200" t="s">
        <v>96</v>
      </c>
      <c r="F492" s="673">
        <v>178</v>
      </c>
      <c r="G492" s="165">
        <f>G496</f>
        <v>199261</v>
      </c>
    </row>
    <row r="493" spans="1:8" s="48" customFormat="1" ht="38.25" customHeight="1">
      <c r="A493" s="121"/>
      <c r="B493" s="200" t="s">
        <v>96</v>
      </c>
      <c r="C493" s="1157">
        <v>10704</v>
      </c>
      <c r="D493" s="140"/>
      <c r="E493" s="200" t="s">
        <v>126</v>
      </c>
      <c r="F493" s="673">
        <v>14439</v>
      </c>
      <c r="G493" s="165"/>
    </row>
    <row r="494" spans="1:8" s="48" customFormat="1" ht="40.5" customHeight="1">
      <c r="A494" s="121"/>
      <c r="B494" s="200" t="s">
        <v>126</v>
      </c>
      <c r="C494" s="1157">
        <v>38504</v>
      </c>
      <c r="D494" s="78"/>
      <c r="E494" s="184" t="s">
        <v>10</v>
      </c>
      <c r="F494" s="673">
        <f>F495</f>
        <v>7330545</v>
      </c>
      <c r="G494" s="165"/>
    </row>
    <row r="495" spans="1:8" s="48" customFormat="1" ht="27" customHeight="1">
      <c r="A495" s="121"/>
      <c r="B495" s="185" t="s">
        <v>192</v>
      </c>
      <c r="C495" s="1157">
        <v>1137762</v>
      </c>
      <c r="D495" s="165"/>
      <c r="E495" s="185" t="s">
        <v>11</v>
      </c>
      <c r="F495" s="673">
        <v>7330545</v>
      </c>
      <c r="G495" s="165"/>
    </row>
    <row r="496" spans="1:8" s="48" customFormat="1" ht="45.75" customHeight="1">
      <c r="A496" s="121"/>
      <c r="B496" s="196" t="s">
        <v>72</v>
      </c>
      <c r="C496" s="1157">
        <v>1137762</v>
      </c>
      <c r="D496" s="140"/>
      <c r="E496" s="183" t="s">
        <v>28</v>
      </c>
      <c r="F496" s="674">
        <f>F497+F512</f>
        <v>8871997</v>
      </c>
      <c r="G496" s="140">
        <f>G497+G512</f>
        <v>199261</v>
      </c>
    </row>
    <row r="497" spans="1:7" s="48" customFormat="1" ht="54.75" customHeight="1">
      <c r="A497" s="121"/>
      <c r="B497" s="197" t="s">
        <v>114</v>
      </c>
      <c r="C497" s="1157">
        <v>959207</v>
      </c>
      <c r="D497" s="165"/>
      <c r="E497" s="184" t="s">
        <v>2</v>
      </c>
      <c r="F497" s="673">
        <f>F498+F502+F505</f>
        <v>8215322</v>
      </c>
      <c r="G497" s="165">
        <f>G502+G498</f>
        <v>199261</v>
      </c>
    </row>
    <row r="498" spans="1:7" s="48" customFormat="1" ht="40.5" customHeight="1">
      <c r="A498" s="121"/>
      <c r="B498" s="197" t="s">
        <v>193</v>
      </c>
      <c r="C498" s="1157">
        <v>178555</v>
      </c>
      <c r="D498" s="165"/>
      <c r="E498" s="185" t="s">
        <v>12</v>
      </c>
      <c r="F498" s="673">
        <f>F499+F501</f>
        <v>1194512</v>
      </c>
      <c r="G498" s="165">
        <f>G499+G501</f>
        <v>20335</v>
      </c>
    </row>
    <row r="499" spans="1:7" s="48" customFormat="1" ht="14.4" customHeight="1">
      <c r="A499" s="121"/>
      <c r="B499" s="184" t="s">
        <v>10</v>
      </c>
      <c r="C499" s="1157">
        <v>90897258</v>
      </c>
      <c r="D499" s="165"/>
      <c r="E499" s="196" t="s">
        <v>37</v>
      </c>
      <c r="F499" s="673">
        <v>435887</v>
      </c>
      <c r="G499" s="78">
        <v>18942</v>
      </c>
    </row>
    <row r="500" spans="1:7" s="48" customFormat="1" ht="32.25" customHeight="1">
      <c r="A500" s="121"/>
      <c r="B500" s="185" t="s">
        <v>11</v>
      </c>
      <c r="C500" s="1157">
        <v>72542199</v>
      </c>
      <c r="D500" s="165"/>
      <c r="E500" s="197" t="s">
        <v>35</v>
      </c>
      <c r="F500" s="673">
        <v>351879</v>
      </c>
      <c r="G500" s="78">
        <v>15265</v>
      </c>
    </row>
    <row r="501" spans="1:7" s="48" customFormat="1" ht="30" customHeight="1">
      <c r="A501" s="121"/>
      <c r="B501" s="185" t="s">
        <v>60</v>
      </c>
      <c r="C501" s="1157">
        <v>18355059</v>
      </c>
      <c r="D501" s="140"/>
      <c r="E501" s="196" t="s">
        <v>15</v>
      </c>
      <c r="F501" s="673">
        <v>758625</v>
      </c>
      <c r="G501" s="78">
        <v>1393</v>
      </c>
    </row>
    <row r="502" spans="1:7" s="48" customFormat="1" ht="14.4" customHeight="1">
      <c r="A502" s="121"/>
      <c r="B502" s="183" t="s">
        <v>28</v>
      </c>
      <c r="C502" s="1156">
        <v>99059924</v>
      </c>
      <c r="D502" s="78"/>
      <c r="E502" s="185" t="s">
        <v>16</v>
      </c>
      <c r="F502" s="673">
        <f>F503</f>
        <v>5346173</v>
      </c>
      <c r="G502" s="165">
        <f>G504</f>
        <v>178926</v>
      </c>
    </row>
    <row r="503" spans="1:7" s="48" customFormat="1" ht="14.4" customHeight="1">
      <c r="A503" s="121"/>
      <c r="B503" s="184" t="s">
        <v>2</v>
      </c>
      <c r="C503" s="1157">
        <v>47995030</v>
      </c>
      <c r="D503" s="383"/>
      <c r="E503" s="196" t="s">
        <v>17</v>
      </c>
      <c r="F503" s="673">
        <v>5346173</v>
      </c>
      <c r="G503" s="383"/>
    </row>
    <row r="504" spans="1:7" s="48" customFormat="1" ht="14.4" customHeight="1">
      <c r="A504" s="121"/>
      <c r="B504" s="184"/>
      <c r="C504" s="1157"/>
      <c r="D504" s="383"/>
      <c r="E504" s="196" t="s">
        <v>93</v>
      </c>
      <c r="F504" s="673"/>
      <c r="G504" s="383">
        <v>178926</v>
      </c>
    </row>
    <row r="505" spans="1:7" s="48" customFormat="1" ht="14.4" customHeight="1">
      <c r="A505" s="121"/>
      <c r="B505" s="185" t="s">
        <v>12</v>
      </c>
      <c r="C505" s="1157">
        <v>14121009</v>
      </c>
      <c r="D505" s="1199">
        <f>D506+D509</f>
        <v>-199261</v>
      </c>
      <c r="E505" s="185" t="s">
        <v>19</v>
      </c>
      <c r="F505" s="673">
        <f>F506+F509+F511</f>
        <v>1674637</v>
      </c>
      <c r="G505" s="165"/>
    </row>
    <row r="506" spans="1:7" s="48" customFormat="1" ht="14.4" customHeight="1">
      <c r="A506" s="121"/>
      <c r="B506" s="196" t="s">
        <v>37</v>
      </c>
      <c r="C506" s="1157">
        <v>7595783</v>
      </c>
      <c r="D506" s="165">
        <v>-199261</v>
      </c>
      <c r="E506" s="185" t="s">
        <v>84</v>
      </c>
      <c r="F506" s="673">
        <f>F507</f>
        <v>311164</v>
      </c>
      <c r="G506" s="165"/>
    </row>
    <row r="507" spans="1:7" s="48" customFormat="1" ht="29.25" customHeight="1">
      <c r="A507" s="121"/>
      <c r="B507" s="197" t="s">
        <v>35</v>
      </c>
      <c r="C507" s="1157">
        <v>5986386</v>
      </c>
      <c r="D507" s="165">
        <v>-151260</v>
      </c>
      <c r="E507" s="196" t="s">
        <v>85</v>
      </c>
      <c r="F507" s="673">
        <v>311164</v>
      </c>
      <c r="G507" s="165"/>
    </row>
    <row r="508" spans="1:7" s="48" customFormat="1" ht="48" customHeight="1">
      <c r="A508" s="121"/>
      <c r="B508" s="197"/>
      <c r="C508" s="1157"/>
      <c r="D508" s="165"/>
      <c r="E508" s="905" t="s">
        <v>63</v>
      </c>
      <c r="F508" s="906">
        <v>311164</v>
      </c>
      <c r="G508" s="165"/>
    </row>
    <row r="509" spans="1:7" s="48" customFormat="1" ht="31.5" customHeight="1">
      <c r="A509" s="121"/>
      <c r="B509" s="196" t="s">
        <v>15</v>
      </c>
      <c r="C509" s="1157">
        <v>6525226</v>
      </c>
      <c r="D509" s="1203"/>
      <c r="E509" s="196" t="s">
        <v>51</v>
      </c>
      <c r="F509" s="673">
        <f>F510</f>
        <v>6837</v>
      </c>
      <c r="G509" s="207"/>
    </row>
    <row r="510" spans="1:7" s="48" customFormat="1" ht="42.75" customHeight="1">
      <c r="A510" s="121"/>
      <c r="B510" s="185" t="s">
        <v>16</v>
      </c>
      <c r="C510" s="1157">
        <v>13139470</v>
      </c>
      <c r="D510" s="585"/>
      <c r="E510" s="197" t="s">
        <v>53</v>
      </c>
      <c r="F510" s="673">
        <v>6837</v>
      </c>
      <c r="G510" s="165"/>
    </row>
    <row r="511" spans="1:7" s="48" customFormat="1" ht="34.5" customHeight="1">
      <c r="A511" s="121"/>
      <c r="B511" s="196" t="s">
        <v>17</v>
      </c>
      <c r="C511" s="1157">
        <v>12100774</v>
      </c>
      <c r="D511" s="585"/>
      <c r="E511" s="196" t="s">
        <v>325</v>
      </c>
      <c r="F511" s="673">
        <v>1356636</v>
      </c>
      <c r="G511" s="165"/>
    </row>
    <row r="512" spans="1:7" s="48" customFormat="1" ht="14.4" customHeight="1">
      <c r="A512" s="121"/>
      <c r="B512" s="196" t="s">
        <v>93</v>
      </c>
      <c r="C512" s="1157">
        <v>1038696</v>
      </c>
      <c r="D512" s="585"/>
      <c r="E512" s="184" t="s">
        <v>3</v>
      </c>
      <c r="F512" s="673">
        <f>F513</f>
        <v>656675</v>
      </c>
      <c r="G512" s="165"/>
    </row>
    <row r="513" spans="1:7" s="48" customFormat="1" ht="26.4">
      <c r="A513" s="121"/>
      <c r="B513" s="185" t="s">
        <v>49</v>
      </c>
      <c r="C513" s="1157">
        <v>225383</v>
      </c>
      <c r="D513" s="585"/>
      <c r="E513" s="185" t="s">
        <v>20</v>
      </c>
      <c r="F513" s="673">
        <v>656675</v>
      </c>
      <c r="G513" s="165"/>
    </row>
    <row r="514" spans="1:7" s="48" customFormat="1" ht="14.4" customHeight="1">
      <c r="A514" s="121"/>
      <c r="B514" s="196" t="s">
        <v>38</v>
      </c>
      <c r="C514" s="1157">
        <v>225383</v>
      </c>
      <c r="D514" s="585"/>
      <c r="E514" s="164"/>
      <c r="F514" s="783"/>
      <c r="G514" s="193"/>
    </row>
    <row r="515" spans="1:7" s="48" customFormat="1" ht="14.4" customHeight="1">
      <c r="A515" s="121"/>
      <c r="B515" s="185" t="s">
        <v>19</v>
      </c>
      <c r="C515" s="1157">
        <v>20509168</v>
      </c>
      <c r="D515" s="585">
        <f>D516</f>
        <v>199261</v>
      </c>
      <c r="E515" s="183"/>
      <c r="F515" s="674"/>
      <c r="G515" s="269"/>
    </row>
    <row r="516" spans="1:7" s="48" customFormat="1" ht="14.4" customHeight="1">
      <c r="A516" s="121"/>
      <c r="B516" s="196" t="s">
        <v>84</v>
      </c>
      <c r="C516" s="1157">
        <v>4756</v>
      </c>
      <c r="D516" s="585">
        <f>D517</f>
        <v>199261</v>
      </c>
      <c r="E516" s="699"/>
      <c r="F516" s="700"/>
      <c r="G516" s="269"/>
    </row>
    <row r="517" spans="1:7" s="48" customFormat="1" ht="26.25" customHeight="1">
      <c r="A517" s="121"/>
      <c r="B517" s="197" t="s">
        <v>85</v>
      </c>
      <c r="C517" s="1157">
        <v>4756</v>
      </c>
      <c r="D517" s="585">
        <f>D518</f>
        <v>199261</v>
      </c>
      <c r="E517" s="699"/>
      <c r="F517" s="700"/>
      <c r="G517" s="269"/>
    </row>
    <row r="518" spans="1:7" s="48" customFormat="1" ht="44.25" customHeight="1">
      <c r="A518" s="121"/>
      <c r="B518" s="197" t="s">
        <v>63</v>
      </c>
      <c r="C518" s="1157"/>
      <c r="D518" s="585">
        <v>199261</v>
      </c>
      <c r="E518" s="699"/>
      <c r="F518" s="700"/>
      <c r="G518" s="269"/>
    </row>
    <row r="519" spans="1:7" s="48" customFormat="1" ht="41.25" customHeight="1">
      <c r="A519" s="121"/>
      <c r="B519" s="200" t="s">
        <v>148</v>
      </c>
      <c r="C519" s="1157">
        <v>4756</v>
      </c>
      <c r="D519" s="585"/>
      <c r="E519" s="184"/>
      <c r="F519" s="673"/>
      <c r="G519" s="325"/>
    </row>
    <row r="520" spans="1:7" s="48" customFormat="1" ht="32.25" customHeight="1">
      <c r="A520" s="121"/>
      <c r="B520" s="196" t="s">
        <v>51</v>
      </c>
      <c r="C520" s="1157">
        <v>15426099</v>
      </c>
      <c r="D520" s="165"/>
      <c r="E520" s="185"/>
      <c r="F520" s="673"/>
      <c r="G520" s="267"/>
    </row>
    <row r="521" spans="1:7" s="48" customFormat="1" ht="55.5" customHeight="1">
      <c r="A521" s="121"/>
      <c r="B521" s="197" t="s">
        <v>67</v>
      </c>
      <c r="C521" s="1157">
        <v>1745340</v>
      </c>
      <c r="D521" s="165"/>
      <c r="E521" s="196"/>
      <c r="F521" s="673"/>
      <c r="G521" s="165"/>
    </row>
    <row r="522" spans="1:7" s="48" customFormat="1" ht="36" customHeight="1">
      <c r="A522" s="121"/>
      <c r="B522" s="197" t="s">
        <v>191</v>
      </c>
      <c r="C522" s="1157">
        <v>13680759</v>
      </c>
      <c r="D522" s="165"/>
      <c r="E522" s="197"/>
      <c r="F522" s="673"/>
      <c r="G522" s="207"/>
    </row>
    <row r="523" spans="1:7" s="48" customFormat="1" ht="14.4" customHeight="1">
      <c r="A523" s="121"/>
      <c r="B523" s="196" t="s">
        <v>79</v>
      </c>
      <c r="C523" s="1157">
        <v>5078313</v>
      </c>
      <c r="D523" s="165"/>
      <c r="E523" s="200"/>
      <c r="F523" s="673"/>
      <c r="G523" s="165"/>
    </row>
    <row r="524" spans="1:7" s="48" customFormat="1" ht="14.4" customHeight="1">
      <c r="A524" s="121"/>
      <c r="B524" s="184" t="s">
        <v>3</v>
      </c>
      <c r="C524" s="1157">
        <v>51064894</v>
      </c>
      <c r="D524" s="165"/>
      <c r="E524" s="184"/>
      <c r="F524" s="673"/>
      <c r="G524" s="165"/>
    </row>
    <row r="525" spans="1:7" s="48" customFormat="1" ht="14.4" customHeight="1">
      <c r="A525" s="121"/>
      <c r="B525" s="185" t="s">
        <v>20</v>
      </c>
      <c r="C525" s="1157">
        <v>12802355</v>
      </c>
      <c r="D525" s="165"/>
      <c r="E525" s="185"/>
      <c r="F525" s="673"/>
      <c r="G525" s="165"/>
    </row>
    <row r="526" spans="1:7" s="48" customFormat="1" ht="14.4" customHeight="1">
      <c r="A526" s="121"/>
      <c r="B526" s="185" t="s">
        <v>55</v>
      </c>
      <c r="C526" s="1157">
        <v>38262539</v>
      </c>
      <c r="D526" s="165"/>
      <c r="E526" s="183"/>
      <c r="F526" s="674"/>
      <c r="G526" s="140"/>
    </row>
    <row r="527" spans="1:7" s="48" customFormat="1" ht="31.5" customHeight="1">
      <c r="A527" s="121"/>
      <c r="B527" s="196" t="s">
        <v>56</v>
      </c>
      <c r="C527" s="1157">
        <v>24570885</v>
      </c>
      <c r="D527" s="165"/>
      <c r="E527" s="184"/>
      <c r="F527" s="673"/>
      <c r="G527" s="165"/>
    </row>
    <row r="528" spans="1:7" s="48" customFormat="1" ht="38.25" customHeight="1">
      <c r="A528" s="121"/>
      <c r="B528" s="197" t="s">
        <v>194</v>
      </c>
      <c r="C528" s="1157">
        <v>24570885</v>
      </c>
      <c r="D528" s="165"/>
      <c r="E528" s="185"/>
      <c r="F528" s="673"/>
      <c r="G528" s="165"/>
    </row>
    <row r="529" spans="1:9" s="48" customFormat="1" ht="33" customHeight="1">
      <c r="A529" s="121"/>
      <c r="B529" s="196" t="s">
        <v>121</v>
      </c>
      <c r="C529" s="1157">
        <v>13691654</v>
      </c>
      <c r="D529" s="165"/>
      <c r="E529" s="196"/>
      <c r="F529" s="673"/>
      <c r="G529" s="165"/>
    </row>
    <row r="530" spans="1:9" s="48" customFormat="1" ht="14.4" customHeight="1">
      <c r="A530" s="121"/>
      <c r="B530" s="1191" t="s">
        <v>61</v>
      </c>
      <c r="C530" s="1157">
        <v>-6118349</v>
      </c>
      <c r="D530" s="165"/>
      <c r="E530" s="197"/>
      <c r="F530" s="673"/>
      <c r="G530" s="165"/>
    </row>
    <row r="531" spans="1:9" s="48" customFormat="1" ht="14.4" customHeight="1">
      <c r="A531" s="121"/>
      <c r="B531" s="1192" t="s">
        <v>23</v>
      </c>
      <c r="C531" s="1157">
        <v>6118349</v>
      </c>
      <c r="D531" s="165"/>
      <c r="E531" s="196"/>
      <c r="F531" s="673"/>
      <c r="G531" s="140"/>
    </row>
    <row r="532" spans="1:9" s="48" customFormat="1" ht="14.4" customHeight="1">
      <c r="A532" s="121"/>
      <c r="B532" s="184" t="s">
        <v>24</v>
      </c>
      <c r="C532" s="1157">
        <v>6118349</v>
      </c>
      <c r="D532" s="165"/>
      <c r="E532" s="185"/>
      <c r="F532" s="673"/>
      <c r="G532" s="165"/>
    </row>
    <row r="533" spans="1:9" s="48" customFormat="1" ht="26.4">
      <c r="A533" s="121"/>
      <c r="B533" s="397" t="s">
        <v>25</v>
      </c>
      <c r="C533" s="1162">
        <v>6118349</v>
      </c>
      <c r="D533" s="1160"/>
      <c r="E533" s="196"/>
      <c r="F533" s="673"/>
      <c r="G533" s="383"/>
    </row>
    <row r="534" spans="1:9" s="1992" customFormat="1" ht="30.75" customHeight="1" thickBot="1">
      <c r="A534" s="121"/>
      <c r="B534" s="3858" t="s">
        <v>335</v>
      </c>
      <c r="C534" s="3859"/>
      <c r="D534" s="3859"/>
      <c r="E534" s="3859"/>
      <c r="F534" s="3859"/>
      <c r="G534" s="3860"/>
    </row>
    <row r="535" spans="1:9" s="48" customFormat="1" ht="14.4" customHeight="1">
      <c r="A535" s="430"/>
      <c r="B535" s="68"/>
      <c r="C535" s="68"/>
      <c r="D535" s="68"/>
      <c r="E535" s="68"/>
      <c r="F535" s="68"/>
      <c r="G535" s="68"/>
    </row>
    <row r="536" spans="1:9" s="48" customFormat="1" ht="14.4" customHeight="1">
      <c r="A536" s="430"/>
      <c r="B536" s="128" t="s">
        <v>187</v>
      </c>
      <c r="C536" s="68"/>
      <c r="D536" s="68"/>
      <c r="E536" s="68"/>
      <c r="F536" s="68"/>
      <c r="G536" s="68"/>
    </row>
    <row r="537" spans="1:9" s="48" customFormat="1" ht="14.4" customHeight="1" thickBot="1">
      <c r="A537" s="430"/>
      <c r="B537" s="68"/>
      <c r="C537" s="68"/>
      <c r="D537" s="68"/>
      <c r="E537" s="68"/>
      <c r="F537" s="68"/>
      <c r="G537" s="68"/>
    </row>
    <row r="538" spans="1:9" s="48" customFormat="1" ht="14.4" customHeight="1">
      <c r="A538" s="1988">
        <f>A432+1</f>
        <v>156</v>
      </c>
      <c r="B538" s="107" t="s">
        <v>40</v>
      </c>
      <c r="C538" s="108"/>
      <c r="D538" s="445"/>
      <c r="E538" s="1204"/>
      <c r="F538" s="1205"/>
      <c r="G538" s="1206"/>
      <c r="H538" s="274" t="s">
        <v>33</v>
      </c>
    </row>
    <row r="539" spans="1:9" s="48" customFormat="1" ht="14.4" customHeight="1">
      <c r="A539" s="430"/>
      <c r="B539" s="163" t="s">
        <v>54</v>
      </c>
      <c r="C539" s="610"/>
      <c r="D539" s="683"/>
      <c r="E539" s="1207"/>
      <c r="F539" s="1208"/>
      <c r="G539" s="1209"/>
      <c r="H539" s="685"/>
    </row>
    <row r="540" spans="1:9" s="48" customFormat="1" ht="33" customHeight="1">
      <c r="A540" s="430"/>
      <c r="B540" s="163" t="s">
        <v>336</v>
      </c>
      <c r="C540" s="610"/>
      <c r="D540" s="683"/>
      <c r="E540" s="1210"/>
      <c r="F540" s="1208"/>
      <c r="G540" s="1209"/>
    </row>
    <row r="541" spans="1:9" s="48" customFormat="1" ht="15" customHeight="1">
      <c r="A541" s="430"/>
      <c r="B541" s="386" t="s">
        <v>337</v>
      </c>
      <c r="C541" s="610"/>
      <c r="D541" s="683"/>
      <c r="E541" s="1210"/>
      <c r="F541" s="1208"/>
      <c r="G541" s="1209"/>
    </row>
    <row r="542" spans="1:9" s="48" customFormat="1" ht="15" customHeight="1">
      <c r="A542" s="430"/>
      <c r="B542" s="1211" t="s">
        <v>88</v>
      </c>
      <c r="C542" s="610"/>
      <c r="D542" s="683"/>
      <c r="E542" s="88" t="s">
        <v>62</v>
      </c>
      <c r="F542" s="642"/>
      <c r="G542" s="103"/>
    </row>
    <row r="543" spans="1:9" s="48" customFormat="1" ht="15" customHeight="1">
      <c r="A543" s="430"/>
      <c r="B543" s="641" t="s">
        <v>4</v>
      </c>
      <c r="C543" s="1212">
        <f>C544</f>
        <v>3312949</v>
      </c>
      <c r="D543" s="1213">
        <f>D564</f>
        <v>-117734</v>
      </c>
      <c r="E543" s="560" t="s">
        <v>48</v>
      </c>
      <c r="F543" s="2387">
        <v>406158063</v>
      </c>
      <c r="G543" s="601">
        <f>-D546</f>
        <v>117734</v>
      </c>
      <c r="I543" s="3342"/>
    </row>
    <row r="544" spans="1:9" s="48" customFormat="1" ht="15" customHeight="1">
      <c r="A544" s="430"/>
      <c r="B544" s="424" t="s">
        <v>10</v>
      </c>
      <c r="C544" s="1212">
        <f>C545</f>
        <v>3312949</v>
      </c>
      <c r="D544" s="1214">
        <f t="shared" ref="D544:D549" si="10">D565</f>
        <v>-117734</v>
      </c>
      <c r="E544" s="1210"/>
      <c r="F544" s="1208"/>
      <c r="G544" s="1209"/>
    </row>
    <row r="545" spans="1:9" s="48" customFormat="1" ht="26.4">
      <c r="A545" s="430"/>
      <c r="B545" s="425" t="s">
        <v>11</v>
      </c>
      <c r="C545" s="1212">
        <f>C546</f>
        <v>3312949</v>
      </c>
      <c r="D545" s="1214">
        <f t="shared" si="10"/>
        <v>-117734</v>
      </c>
      <c r="E545" s="1210"/>
      <c r="F545" s="1208"/>
      <c r="G545" s="1209"/>
    </row>
    <row r="546" spans="1:9" s="48" customFormat="1" ht="15" customHeight="1">
      <c r="A546" s="430"/>
      <c r="B546" s="641" t="s">
        <v>28</v>
      </c>
      <c r="C546" s="1212">
        <f>C547</f>
        <v>3312949</v>
      </c>
      <c r="D546" s="1213">
        <f t="shared" si="10"/>
        <v>-117734</v>
      </c>
      <c r="E546" s="1210"/>
      <c r="F546" s="1208"/>
      <c r="G546" s="1209"/>
    </row>
    <row r="547" spans="1:9" s="48" customFormat="1" ht="15" customHeight="1">
      <c r="A547" s="430"/>
      <c r="B547" s="424" t="s">
        <v>2</v>
      </c>
      <c r="C547" s="1212">
        <f>C548+C550</f>
        <v>3312949</v>
      </c>
      <c r="D547" s="1214">
        <f t="shared" si="10"/>
        <v>-117734</v>
      </c>
      <c r="E547" s="1210"/>
      <c r="F547" s="1208"/>
      <c r="G547" s="1209"/>
    </row>
    <row r="548" spans="1:9" s="48" customFormat="1" ht="15" customHeight="1">
      <c r="A548" s="430"/>
      <c r="B548" s="425" t="s">
        <v>12</v>
      </c>
      <c r="C548" s="1212">
        <f>C549</f>
        <v>3095366</v>
      </c>
      <c r="D548" s="1214">
        <f t="shared" si="10"/>
        <v>-117734</v>
      </c>
      <c r="E548" s="1210"/>
      <c r="F548" s="1208"/>
      <c r="G548" s="1209"/>
    </row>
    <row r="549" spans="1:9" s="48" customFormat="1" ht="15" customHeight="1">
      <c r="A549" s="430"/>
      <c r="B549" s="426" t="s">
        <v>15</v>
      </c>
      <c r="C549" s="1212">
        <v>3095366</v>
      </c>
      <c r="D549" s="1214">
        <f t="shared" si="10"/>
        <v>-117734</v>
      </c>
      <c r="E549" s="1210"/>
      <c r="F549" s="1208"/>
      <c r="G549" s="1209"/>
    </row>
    <row r="550" spans="1:9" s="48" customFormat="1" ht="15" customHeight="1">
      <c r="A550" s="430"/>
      <c r="B550" s="425" t="s">
        <v>16</v>
      </c>
      <c r="C550" s="1212">
        <f>C551</f>
        <v>217583</v>
      </c>
      <c r="D550" s="683"/>
      <c r="E550" s="1210"/>
      <c r="F550" s="1208"/>
      <c r="G550" s="1209"/>
    </row>
    <row r="551" spans="1:9" s="48" customFormat="1" ht="15" customHeight="1">
      <c r="A551" s="430"/>
      <c r="B551" s="426" t="s">
        <v>17</v>
      </c>
      <c r="C551" s="1212">
        <v>217583</v>
      </c>
      <c r="D551" s="683"/>
      <c r="E551" s="1210"/>
      <c r="F551" s="1208"/>
      <c r="G551" s="1209"/>
    </row>
    <row r="552" spans="1:9" s="48" customFormat="1" ht="15" customHeight="1">
      <c r="A552" s="430"/>
      <c r="B552" s="1211" t="s">
        <v>189</v>
      </c>
      <c r="C552" s="610"/>
      <c r="D552" s="683"/>
      <c r="E552" s="88" t="s">
        <v>62</v>
      </c>
      <c r="F552" s="642"/>
      <c r="G552" s="103"/>
    </row>
    <row r="553" spans="1:9" s="48" customFormat="1" ht="15" customHeight="1">
      <c r="A553" s="430"/>
      <c r="B553" s="641" t="s">
        <v>4</v>
      </c>
      <c r="C553" s="1212">
        <f>C554</f>
        <v>3660718</v>
      </c>
      <c r="D553" s="1213">
        <f>D572+D581+D590</f>
        <v>-347769</v>
      </c>
      <c r="E553" s="560" t="s">
        <v>48</v>
      </c>
      <c r="F553" s="2387">
        <v>-239013812</v>
      </c>
      <c r="G553" s="601">
        <f>-D556</f>
        <v>347769</v>
      </c>
      <c r="I553" s="3342"/>
    </row>
    <row r="554" spans="1:9" s="48" customFormat="1" ht="15" customHeight="1">
      <c r="A554" s="430"/>
      <c r="B554" s="424" t="s">
        <v>10</v>
      </c>
      <c r="C554" s="1212">
        <f>C555</f>
        <v>3660718</v>
      </c>
      <c r="D554" s="1214">
        <f t="shared" ref="D554:D556" si="11">D573+D582+D591</f>
        <v>-347769</v>
      </c>
      <c r="E554" s="1210"/>
      <c r="F554" s="1208"/>
      <c r="G554" s="1209"/>
    </row>
    <row r="555" spans="1:9" s="48" customFormat="1" ht="26.25" customHeight="1">
      <c r="A555" s="430"/>
      <c r="B555" s="425" t="s">
        <v>11</v>
      </c>
      <c r="C555" s="1212">
        <v>3660718</v>
      </c>
      <c r="D555" s="1214">
        <f t="shared" si="11"/>
        <v>-347769</v>
      </c>
      <c r="E555" s="1210"/>
      <c r="F555" s="1208"/>
      <c r="G555" s="1209"/>
    </row>
    <row r="556" spans="1:9" s="48" customFormat="1" ht="15" customHeight="1">
      <c r="A556" s="430"/>
      <c r="B556" s="641" t="s">
        <v>28</v>
      </c>
      <c r="C556" s="1212">
        <f>C557</f>
        <v>3660718</v>
      </c>
      <c r="D556" s="1213">
        <f t="shared" si="11"/>
        <v>-347769</v>
      </c>
      <c r="E556" s="1210"/>
      <c r="F556" s="1208"/>
      <c r="G556" s="1209"/>
    </row>
    <row r="557" spans="1:9" s="48" customFormat="1" ht="15" customHeight="1">
      <c r="A557" s="430"/>
      <c r="B557" s="424" t="s">
        <v>2</v>
      </c>
      <c r="C557" s="1212">
        <f>C558+C560</f>
        <v>3660718</v>
      </c>
      <c r="D557" s="1214">
        <f>D558+D560</f>
        <v>-347769</v>
      </c>
      <c r="E557" s="1210"/>
      <c r="F557" s="1208"/>
      <c r="G557" s="1209"/>
    </row>
    <row r="558" spans="1:9" s="48" customFormat="1" ht="15" customHeight="1">
      <c r="A558" s="430"/>
      <c r="B558" s="425" t="s">
        <v>12</v>
      </c>
      <c r="C558" s="1212">
        <f>C559</f>
        <v>3448568</v>
      </c>
      <c r="D558" s="1214">
        <f>D559</f>
        <v>-353202</v>
      </c>
      <c r="E558" s="1210"/>
      <c r="F558" s="1208"/>
      <c r="G558" s="1209"/>
    </row>
    <row r="559" spans="1:9" s="48" customFormat="1" ht="15" customHeight="1">
      <c r="A559" s="430"/>
      <c r="B559" s="426" t="s">
        <v>15</v>
      </c>
      <c r="C559" s="1212">
        <v>3448568</v>
      </c>
      <c r="D559" s="1214">
        <f>D578</f>
        <v>-353202</v>
      </c>
      <c r="E559" s="1210"/>
      <c r="F559" s="1208"/>
      <c r="G559" s="1209"/>
    </row>
    <row r="560" spans="1:9" s="48" customFormat="1" ht="15" customHeight="1">
      <c r="A560" s="430"/>
      <c r="B560" s="425" t="s">
        <v>16</v>
      </c>
      <c r="C560" s="1212">
        <f>C561</f>
        <v>212150</v>
      </c>
      <c r="D560" s="1214">
        <f>D561</f>
        <v>5433</v>
      </c>
      <c r="E560" s="1210"/>
      <c r="F560" s="1208"/>
      <c r="G560" s="1209"/>
    </row>
    <row r="561" spans="1:7" s="48" customFormat="1" ht="15" customHeight="1">
      <c r="A561" s="430"/>
      <c r="B561" s="426" t="s">
        <v>17</v>
      </c>
      <c r="C561" s="1212">
        <v>212150</v>
      </c>
      <c r="D561" s="1214">
        <f>D587+D596</f>
        <v>5433</v>
      </c>
      <c r="E561" s="1210"/>
      <c r="F561" s="1208"/>
      <c r="G561" s="1209"/>
    </row>
    <row r="562" spans="1:7" s="48" customFormat="1" ht="38.25" customHeight="1">
      <c r="A562" s="430"/>
      <c r="B562" s="163" t="s">
        <v>338</v>
      </c>
      <c r="C562" s="610"/>
      <c r="D562" s="683"/>
      <c r="E562" s="1210"/>
      <c r="F562" s="1208"/>
      <c r="G562" s="1209"/>
    </row>
    <row r="563" spans="1:7" s="48" customFormat="1" ht="14.4" customHeight="1">
      <c r="A563" s="430"/>
      <c r="B563" s="1215" t="s">
        <v>88</v>
      </c>
      <c r="C563" s="613"/>
      <c r="D563" s="1216"/>
      <c r="E563" s="1210"/>
      <c r="F563" s="1208"/>
      <c r="G563" s="1209"/>
    </row>
    <row r="564" spans="1:7" s="48" customFormat="1" ht="14.4" customHeight="1">
      <c r="A564" s="430"/>
      <c r="B564" s="641" t="s">
        <v>4</v>
      </c>
      <c r="C564" s="1212">
        <f t="shared" ref="C564:C569" si="12">C565</f>
        <v>117734</v>
      </c>
      <c r="D564" s="1217">
        <f>D566</f>
        <v>-117734</v>
      </c>
      <c r="E564" s="1210"/>
      <c r="F564" s="1208"/>
      <c r="G564" s="1209"/>
    </row>
    <row r="565" spans="1:7" s="48" customFormat="1" ht="14.4" customHeight="1">
      <c r="A565" s="430"/>
      <c r="B565" s="424" t="s">
        <v>10</v>
      </c>
      <c r="C565" s="1212">
        <f t="shared" si="12"/>
        <v>117734</v>
      </c>
      <c r="D565" s="1218">
        <f>D566</f>
        <v>-117734</v>
      </c>
      <c r="E565" s="1210"/>
      <c r="F565" s="1208"/>
      <c r="G565" s="1209"/>
    </row>
    <row r="566" spans="1:7" s="48" customFormat="1" ht="25.5" customHeight="1">
      <c r="A566" s="430"/>
      <c r="B566" s="425" t="s">
        <v>11</v>
      </c>
      <c r="C566" s="1212">
        <f t="shared" si="12"/>
        <v>117734</v>
      </c>
      <c r="D566" s="1218">
        <f>D567</f>
        <v>-117734</v>
      </c>
      <c r="E566" s="1210"/>
      <c r="F566" s="1208"/>
      <c r="G566" s="1209"/>
    </row>
    <row r="567" spans="1:7" s="48" customFormat="1" ht="14.4" customHeight="1">
      <c r="A567" s="430"/>
      <c r="B567" s="641" t="s">
        <v>28</v>
      </c>
      <c r="C567" s="1212">
        <f t="shared" si="12"/>
        <v>117734</v>
      </c>
      <c r="D567" s="1217">
        <f>D568</f>
        <v>-117734</v>
      </c>
      <c r="E567" s="1210"/>
      <c r="F567" s="1208"/>
      <c r="G567" s="1209"/>
    </row>
    <row r="568" spans="1:7" s="48" customFormat="1" ht="14.4" customHeight="1">
      <c r="A568" s="430"/>
      <c r="B568" s="424" t="s">
        <v>2</v>
      </c>
      <c r="C568" s="1212">
        <f t="shared" si="12"/>
        <v>117734</v>
      </c>
      <c r="D568" s="1218">
        <f>D569</f>
        <v>-117734</v>
      </c>
      <c r="E568" s="1210"/>
      <c r="F568" s="1208"/>
      <c r="G568" s="1209"/>
    </row>
    <row r="569" spans="1:7" s="48" customFormat="1" ht="14.4" customHeight="1">
      <c r="A569" s="430"/>
      <c r="B569" s="425" t="s">
        <v>12</v>
      </c>
      <c r="C569" s="1212">
        <f t="shared" si="12"/>
        <v>117734</v>
      </c>
      <c r="D569" s="1218">
        <f>D570</f>
        <v>-117734</v>
      </c>
      <c r="E569" s="1210"/>
      <c r="F569" s="1208"/>
      <c r="G569" s="1209"/>
    </row>
    <row r="570" spans="1:7" s="48" customFormat="1" ht="14.4" customHeight="1">
      <c r="A570" s="430"/>
      <c r="B570" s="426" t="s">
        <v>15</v>
      </c>
      <c r="C570" s="1212">
        <v>117734</v>
      </c>
      <c r="D570" s="1218">
        <v>-117734</v>
      </c>
      <c r="E570" s="1210"/>
      <c r="F570" s="1208"/>
      <c r="G570" s="1209"/>
    </row>
    <row r="571" spans="1:7" s="48" customFormat="1" ht="14.4" customHeight="1">
      <c r="A571" s="430"/>
      <c r="B571" s="1215" t="s">
        <v>189</v>
      </c>
      <c r="C571" s="613"/>
      <c r="D571" s="1216"/>
      <c r="E571" s="1210"/>
      <c r="F571" s="1208"/>
      <c r="G571" s="1209"/>
    </row>
    <row r="572" spans="1:7" s="48" customFormat="1" ht="14.4" customHeight="1">
      <c r="A572" s="430"/>
      <c r="B572" s="641" t="s">
        <v>4</v>
      </c>
      <c r="C572" s="1212">
        <f t="shared" ref="C572:C577" si="13">C573</f>
        <v>470936</v>
      </c>
      <c r="D572" s="1217">
        <f>D574</f>
        <v>-353202</v>
      </c>
      <c r="E572" s="1210"/>
      <c r="F572" s="1208"/>
      <c r="G572" s="1209"/>
    </row>
    <row r="573" spans="1:7" s="48" customFormat="1" ht="14.4" customHeight="1">
      <c r="A573" s="430"/>
      <c r="B573" s="424" t="s">
        <v>10</v>
      </c>
      <c r="C573" s="1212">
        <f t="shared" si="13"/>
        <v>470936</v>
      </c>
      <c r="D573" s="1218">
        <f>D574</f>
        <v>-353202</v>
      </c>
      <c r="E573" s="1210"/>
      <c r="F573" s="1208"/>
      <c r="G573" s="1209"/>
    </row>
    <row r="574" spans="1:7" s="48" customFormat="1" ht="27" customHeight="1">
      <c r="A574" s="430"/>
      <c r="B574" s="425" t="s">
        <v>11</v>
      </c>
      <c r="C574" s="1212">
        <f t="shared" si="13"/>
        <v>470936</v>
      </c>
      <c r="D574" s="1218">
        <f>D575</f>
        <v>-353202</v>
      </c>
      <c r="E574" s="1210"/>
      <c r="F574" s="1208"/>
      <c r="G574" s="1209"/>
    </row>
    <row r="575" spans="1:7" s="48" customFormat="1" ht="14.4" customHeight="1">
      <c r="A575" s="430"/>
      <c r="B575" s="641" t="s">
        <v>28</v>
      </c>
      <c r="C575" s="1212">
        <f t="shared" si="13"/>
        <v>470936</v>
      </c>
      <c r="D575" s="1217">
        <f>D576</f>
        <v>-353202</v>
      </c>
      <c r="E575" s="1210"/>
      <c r="F575" s="1208"/>
      <c r="G575" s="1209"/>
    </row>
    <row r="576" spans="1:7" s="48" customFormat="1" ht="14.4" customHeight="1">
      <c r="A576" s="430"/>
      <c r="B576" s="424" t="s">
        <v>2</v>
      </c>
      <c r="C576" s="1212">
        <f t="shared" si="13"/>
        <v>470936</v>
      </c>
      <c r="D576" s="1218">
        <f>D577</f>
        <v>-353202</v>
      </c>
      <c r="E576" s="1210"/>
      <c r="F576" s="1208"/>
      <c r="G576" s="1209"/>
    </row>
    <row r="577" spans="1:7" s="48" customFormat="1" ht="14.4" customHeight="1">
      <c r="A577" s="430"/>
      <c r="B577" s="425" t="s">
        <v>12</v>
      </c>
      <c r="C577" s="1212">
        <f t="shared" si="13"/>
        <v>470936</v>
      </c>
      <c r="D577" s="1218">
        <f>D578</f>
        <v>-353202</v>
      </c>
      <c r="E577" s="1210"/>
      <c r="F577" s="1208"/>
      <c r="G577" s="1209"/>
    </row>
    <row r="578" spans="1:7" s="48" customFormat="1" ht="14.4" customHeight="1">
      <c r="A578" s="430"/>
      <c r="B578" s="426" t="s">
        <v>15</v>
      </c>
      <c r="C578" s="1212">
        <v>470936</v>
      </c>
      <c r="D578" s="1218">
        <v>-353202</v>
      </c>
      <c r="E578" s="1210"/>
      <c r="F578" s="1208"/>
      <c r="G578" s="1209"/>
    </row>
    <row r="579" spans="1:7" s="48" customFormat="1" ht="38.25" customHeight="1">
      <c r="A579" s="430"/>
      <c r="B579" s="163" t="s">
        <v>339</v>
      </c>
      <c r="C579" s="610"/>
      <c r="D579" s="683"/>
      <c r="E579" s="1210"/>
      <c r="F579" s="1208"/>
      <c r="G579" s="1209"/>
    </row>
    <row r="580" spans="1:7" s="48" customFormat="1" ht="14.4" customHeight="1">
      <c r="A580" s="430"/>
      <c r="B580" s="1215" t="s">
        <v>189</v>
      </c>
      <c r="C580" s="613"/>
      <c r="D580" s="1216"/>
      <c r="E580" s="1210"/>
      <c r="F580" s="1208"/>
      <c r="G580" s="1209"/>
    </row>
    <row r="581" spans="1:7" s="48" customFormat="1" ht="14.4" customHeight="1">
      <c r="A581" s="430"/>
      <c r="B581" s="641" t="s">
        <v>4</v>
      </c>
      <c r="C581" s="1212">
        <f t="shared" ref="C581:C586" si="14">C582</f>
        <v>103359</v>
      </c>
      <c r="D581" s="1217">
        <f>D583</f>
        <v>-103359</v>
      </c>
      <c r="E581" s="1210"/>
      <c r="F581" s="1208"/>
      <c r="G581" s="1209"/>
    </row>
    <row r="582" spans="1:7" s="48" customFormat="1" ht="14.4" customHeight="1">
      <c r="A582" s="430"/>
      <c r="B582" s="424" t="s">
        <v>10</v>
      </c>
      <c r="C582" s="1212">
        <f t="shared" si="14"/>
        <v>103359</v>
      </c>
      <c r="D582" s="1218">
        <f>D583</f>
        <v>-103359</v>
      </c>
      <c r="E582" s="1210"/>
      <c r="F582" s="1208"/>
      <c r="G582" s="1209"/>
    </row>
    <row r="583" spans="1:7" s="48" customFormat="1" ht="30" customHeight="1">
      <c r="A583" s="430"/>
      <c r="B583" s="425" t="s">
        <v>11</v>
      </c>
      <c r="C583" s="1212">
        <f t="shared" si="14"/>
        <v>103359</v>
      </c>
      <c r="D583" s="1218">
        <f>D584</f>
        <v>-103359</v>
      </c>
      <c r="E583" s="1210"/>
      <c r="F583" s="1208"/>
      <c r="G583" s="1209"/>
    </row>
    <row r="584" spans="1:7" s="48" customFormat="1" ht="14.4" customHeight="1">
      <c r="A584" s="430"/>
      <c r="B584" s="641" t="s">
        <v>28</v>
      </c>
      <c r="C584" s="1212">
        <f t="shared" si="14"/>
        <v>103359</v>
      </c>
      <c r="D584" s="1217">
        <f>D585</f>
        <v>-103359</v>
      </c>
      <c r="E584" s="1210"/>
      <c r="F584" s="1208"/>
      <c r="G584" s="1209"/>
    </row>
    <row r="585" spans="1:7" s="48" customFormat="1" ht="14.4" customHeight="1">
      <c r="A585" s="430"/>
      <c r="B585" s="424" t="s">
        <v>2</v>
      </c>
      <c r="C585" s="1212">
        <f t="shared" si="14"/>
        <v>103359</v>
      </c>
      <c r="D585" s="1219">
        <f>D586</f>
        <v>-103359</v>
      </c>
      <c r="E585" s="1210"/>
      <c r="F585" s="1208"/>
      <c r="G585" s="1209"/>
    </row>
    <row r="586" spans="1:7" s="48" customFormat="1" ht="14.4" customHeight="1">
      <c r="A586" s="430"/>
      <c r="B586" s="185" t="s">
        <v>16</v>
      </c>
      <c r="C586" s="1212">
        <f t="shared" si="14"/>
        <v>103359</v>
      </c>
      <c r="D586" s="1218">
        <f>D587</f>
        <v>-103359</v>
      </c>
      <c r="E586" s="1210"/>
      <c r="F586" s="1208"/>
      <c r="G586" s="1209"/>
    </row>
    <row r="587" spans="1:7" s="48" customFormat="1" ht="14.4" customHeight="1">
      <c r="A587" s="430"/>
      <c r="B587" s="196" t="s">
        <v>17</v>
      </c>
      <c r="C587" s="1212">
        <v>103359</v>
      </c>
      <c r="D587" s="1218">
        <v>-103359</v>
      </c>
      <c r="E587" s="1210"/>
      <c r="F587" s="1208"/>
      <c r="G587" s="1209"/>
    </row>
    <row r="588" spans="1:7" s="48" customFormat="1" ht="38.25" customHeight="1">
      <c r="A588" s="430"/>
      <c r="B588" s="163" t="s">
        <v>340</v>
      </c>
      <c r="C588" s="610"/>
      <c r="D588" s="683"/>
      <c r="E588" s="1210"/>
      <c r="F588" s="1208"/>
      <c r="G588" s="1209"/>
    </row>
    <row r="589" spans="1:7" s="48" customFormat="1" ht="14.4" customHeight="1">
      <c r="A589" s="430"/>
      <c r="B589" s="1215" t="s">
        <v>189</v>
      </c>
      <c r="C589" s="613"/>
      <c r="D589" s="1216"/>
      <c r="E589" s="1210"/>
      <c r="F589" s="1208"/>
      <c r="G589" s="1209"/>
    </row>
    <row r="590" spans="1:7" s="48" customFormat="1" ht="14.4" customHeight="1">
      <c r="A590" s="430"/>
      <c r="B590" s="641" t="s">
        <v>4</v>
      </c>
      <c r="C590" s="1212">
        <f t="shared" ref="C590:C595" si="15">C591</f>
        <v>108791</v>
      </c>
      <c r="D590" s="1217">
        <f>D592</f>
        <v>108792</v>
      </c>
      <c r="E590" s="1210"/>
      <c r="F590" s="1208"/>
      <c r="G590" s="1209"/>
    </row>
    <row r="591" spans="1:7" s="48" customFormat="1" ht="14.4" customHeight="1">
      <c r="A591" s="430"/>
      <c r="B591" s="424" t="s">
        <v>10</v>
      </c>
      <c r="C591" s="1212">
        <f t="shared" si="15"/>
        <v>108791</v>
      </c>
      <c r="D591" s="1218">
        <f>D592</f>
        <v>108792</v>
      </c>
      <c r="E591" s="1210"/>
      <c r="F591" s="1208"/>
      <c r="G591" s="1209"/>
    </row>
    <row r="592" spans="1:7" s="48" customFormat="1" ht="24" customHeight="1">
      <c r="A592" s="430"/>
      <c r="B592" s="425" t="s">
        <v>11</v>
      </c>
      <c r="C592" s="1212">
        <f t="shared" si="15"/>
        <v>108791</v>
      </c>
      <c r="D592" s="1218">
        <f>D593</f>
        <v>108792</v>
      </c>
      <c r="E592" s="1210"/>
      <c r="F592" s="1208"/>
      <c r="G592" s="1209"/>
    </row>
    <row r="593" spans="1:8" s="48" customFormat="1" ht="14.4" customHeight="1">
      <c r="A593" s="430"/>
      <c r="B593" s="641" t="s">
        <v>28</v>
      </c>
      <c r="C593" s="1212">
        <f t="shared" si="15"/>
        <v>108791</v>
      </c>
      <c r="D593" s="1217">
        <f>D594</f>
        <v>108792</v>
      </c>
      <c r="E593" s="1210"/>
      <c r="F593" s="1208"/>
      <c r="G593" s="1209"/>
    </row>
    <row r="594" spans="1:8" s="48" customFormat="1" ht="14.4" customHeight="1">
      <c r="A594" s="430"/>
      <c r="B594" s="424" t="s">
        <v>2</v>
      </c>
      <c r="C594" s="1212">
        <f t="shared" si="15"/>
        <v>108791</v>
      </c>
      <c r="D594" s="1219">
        <f>D595</f>
        <v>108792</v>
      </c>
      <c r="E594" s="1210"/>
      <c r="F594" s="1208"/>
      <c r="G594" s="1209"/>
    </row>
    <row r="595" spans="1:8" s="48" customFormat="1" ht="14.4" customHeight="1">
      <c r="A595" s="430"/>
      <c r="B595" s="185" t="s">
        <v>16</v>
      </c>
      <c r="C595" s="1212">
        <f t="shared" si="15"/>
        <v>108791</v>
      </c>
      <c r="D595" s="1218">
        <f>D596</f>
        <v>108792</v>
      </c>
      <c r="E595" s="1210"/>
      <c r="F595" s="1208"/>
      <c r="G595" s="1209"/>
    </row>
    <row r="596" spans="1:8" s="48" customFormat="1" ht="14.4" customHeight="1">
      <c r="A596" s="430"/>
      <c r="B596" s="196" t="s">
        <v>17</v>
      </c>
      <c r="C596" s="1212">
        <v>108791</v>
      </c>
      <c r="D596" s="1218">
        <v>108792</v>
      </c>
      <c r="E596" s="1210"/>
      <c r="F596" s="1208"/>
      <c r="G596" s="1209"/>
    </row>
    <row r="597" spans="1:8" s="48" customFormat="1" ht="14.4" customHeight="1">
      <c r="A597" s="430"/>
      <c r="B597" s="425"/>
      <c r="C597" s="1150"/>
      <c r="D597" s="1218"/>
      <c r="E597" s="1220"/>
      <c r="F597" s="1221"/>
      <c r="G597" s="1222"/>
    </row>
    <row r="598" spans="1:8" s="1992" customFormat="1" ht="67.95" customHeight="1" thickBot="1">
      <c r="A598" s="430"/>
      <c r="B598" s="3858" t="s">
        <v>341</v>
      </c>
      <c r="C598" s="3859"/>
      <c r="D598" s="3859"/>
      <c r="E598" s="3859"/>
      <c r="F598" s="3859"/>
      <c r="G598" s="3860"/>
    </row>
    <row r="599" spans="1:8" s="48" customFormat="1" ht="14.4" customHeight="1">
      <c r="A599" s="430"/>
      <c r="B599" s="68"/>
      <c r="C599" s="68"/>
      <c r="D599" s="68"/>
      <c r="E599" s="68"/>
      <c r="F599" s="68"/>
      <c r="G599" s="68"/>
    </row>
    <row r="600" spans="1:8" s="48" customFormat="1" ht="14.4" customHeight="1">
      <c r="A600" s="430"/>
      <c r="B600" s="128" t="s">
        <v>190</v>
      </c>
      <c r="C600" s="561"/>
      <c r="D600" s="561"/>
      <c r="E600" s="68"/>
      <c r="F600" s="68"/>
      <c r="G600" s="68"/>
    </row>
    <row r="601" spans="1:8" s="48" customFormat="1" ht="14.4" customHeight="1" thickBot="1">
      <c r="A601" s="430"/>
      <c r="B601" s="68"/>
      <c r="C601" s="68"/>
      <c r="D601" s="68"/>
      <c r="E601" s="68"/>
      <c r="F601" s="68"/>
      <c r="G601" s="68"/>
    </row>
    <row r="602" spans="1:8" s="48" customFormat="1" ht="14.4" customHeight="1">
      <c r="A602" s="430">
        <f>A538</f>
        <v>156</v>
      </c>
      <c r="B602" s="107" t="s">
        <v>40</v>
      </c>
      <c r="C602" s="191"/>
      <c r="D602" s="192"/>
      <c r="E602" s="1204"/>
      <c r="F602" s="1205"/>
      <c r="G602" s="1206"/>
      <c r="H602" s="274" t="s">
        <v>33</v>
      </c>
    </row>
    <row r="603" spans="1:8" s="48" customFormat="1" ht="14.4" customHeight="1">
      <c r="A603" s="430"/>
      <c r="B603" s="163" t="s">
        <v>82</v>
      </c>
      <c r="C603" s="612"/>
      <c r="D603" s="193"/>
      <c r="E603" s="1210"/>
      <c r="F603" s="1208"/>
      <c r="G603" s="1209"/>
    </row>
    <row r="604" spans="1:8" s="48" customFormat="1" ht="14.4" customHeight="1">
      <c r="A604" s="430"/>
      <c r="B604" s="668" t="s">
        <v>83</v>
      </c>
      <c r="C604" s="783"/>
      <c r="D604" s="193"/>
      <c r="E604" s="1207"/>
      <c r="F604" s="1208"/>
      <c r="G604" s="1209"/>
    </row>
    <row r="605" spans="1:8" s="48" customFormat="1" ht="14.4" customHeight="1">
      <c r="A605" s="430"/>
      <c r="B605" s="164" t="s">
        <v>88</v>
      </c>
      <c r="C605" s="783"/>
      <c r="D605" s="193"/>
      <c r="E605" s="88" t="s">
        <v>62</v>
      </c>
      <c r="F605" s="642"/>
      <c r="G605" s="103"/>
    </row>
    <row r="606" spans="1:8" s="48" customFormat="1" ht="14.4" customHeight="1">
      <c r="A606" s="430"/>
      <c r="B606" s="183" t="s">
        <v>4</v>
      </c>
      <c r="C606" s="1156">
        <v>115058086</v>
      </c>
      <c r="D606" s="269">
        <f>D608</f>
        <v>-117734</v>
      </c>
      <c r="E606" s="560" t="s">
        <v>48</v>
      </c>
      <c r="F606" s="2387">
        <v>406158063</v>
      </c>
      <c r="G606" s="601">
        <f>-D609</f>
        <v>117734</v>
      </c>
    </row>
    <row r="607" spans="1:8" s="48" customFormat="1" ht="24.75" customHeight="1">
      <c r="A607" s="430"/>
      <c r="B607" s="189" t="s">
        <v>36</v>
      </c>
      <c r="C607" s="1157">
        <v>4535407</v>
      </c>
      <c r="D607" s="165"/>
      <c r="E607" s="1210"/>
      <c r="F607" s="1208"/>
      <c r="G607" s="1209"/>
    </row>
    <row r="608" spans="1:8" s="48" customFormat="1" ht="14.4" customHeight="1">
      <c r="A608" s="430"/>
      <c r="B608" s="189" t="s">
        <v>10</v>
      </c>
      <c r="C608" s="1157">
        <v>110522679</v>
      </c>
      <c r="D608" s="165">
        <f>D609</f>
        <v>-117734</v>
      </c>
      <c r="E608" s="1210"/>
      <c r="F608" s="1208"/>
      <c r="G608" s="1209"/>
    </row>
    <row r="609" spans="1:7" s="48" customFormat="1" ht="26.4">
      <c r="A609" s="430"/>
      <c r="B609" s="188" t="s">
        <v>11</v>
      </c>
      <c r="C609" s="1157">
        <v>110522679</v>
      </c>
      <c r="D609" s="140">
        <f>D610</f>
        <v>-117734</v>
      </c>
      <c r="E609" s="1210"/>
      <c r="F609" s="1208"/>
      <c r="G609" s="1209"/>
    </row>
    <row r="610" spans="1:7" s="48" customFormat="1" ht="14.4" customHeight="1">
      <c r="A610" s="430"/>
      <c r="B610" s="183" t="s">
        <v>28</v>
      </c>
      <c r="C610" s="1156">
        <v>115058086</v>
      </c>
      <c r="D610" s="165">
        <f>D611</f>
        <v>-117734</v>
      </c>
      <c r="E610" s="1210"/>
      <c r="F610" s="1208"/>
      <c r="G610" s="1209"/>
    </row>
    <row r="611" spans="1:7" s="48" customFormat="1" ht="14.4" customHeight="1">
      <c r="A611" s="430"/>
      <c r="B611" s="189" t="s">
        <v>2</v>
      </c>
      <c r="C611" s="1157">
        <v>110569190</v>
      </c>
      <c r="D611" s="165">
        <f>D612</f>
        <v>-117734</v>
      </c>
      <c r="E611" s="1210"/>
      <c r="F611" s="1208"/>
      <c r="G611" s="1209"/>
    </row>
    <row r="612" spans="1:7" s="48" customFormat="1" ht="14.4" customHeight="1">
      <c r="A612" s="430"/>
      <c r="B612" s="188" t="s">
        <v>12</v>
      </c>
      <c r="C612" s="1157">
        <v>53879121</v>
      </c>
      <c r="D612" s="165">
        <f>D615</f>
        <v>-117734</v>
      </c>
      <c r="E612" s="1210"/>
      <c r="F612" s="1208"/>
      <c r="G612" s="1209"/>
    </row>
    <row r="613" spans="1:7" s="48" customFormat="1" ht="14.4" customHeight="1">
      <c r="A613" s="430"/>
      <c r="B613" s="186" t="s">
        <v>37</v>
      </c>
      <c r="C613" s="1157">
        <v>35922818</v>
      </c>
      <c r="D613" s="165"/>
      <c r="E613" s="1210"/>
      <c r="F613" s="1208"/>
      <c r="G613" s="1209"/>
    </row>
    <row r="614" spans="1:7" s="48" customFormat="1" ht="14.4" customHeight="1">
      <c r="A614" s="430"/>
      <c r="B614" s="187" t="s">
        <v>35</v>
      </c>
      <c r="C614" s="1157">
        <v>28862209</v>
      </c>
      <c r="D614" s="140"/>
      <c r="E614" s="1210"/>
      <c r="F614" s="1208"/>
      <c r="G614" s="1209"/>
    </row>
    <row r="615" spans="1:7" s="48" customFormat="1" ht="14.4" customHeight="1">
      <c r="A615" s="430"/>
      <c r="B615" s="186" t="s">
        <v>15</v>
      </c>
      <c r="C615" s="1157">
        <v>17956303</v>
      </c>
      <c r="D615" s="165">
        <v>-117734</v>
      </c>
      <c r="E615" s="1210"/>
      <c r="F615" s="1208"/>
      <c r="G615" s="1209"/>
    </row>
    <row r="616" spans="1:7" s="48" customFormat="1" ht="14.4" customHeight="1">
      <c r="A616" s="430"/>
      <c r="B616" s="188" t="s">
        <v>16</v>
      </c>
      <c r="C616" s="1157">
        <v>35313760</v>
      </c>
      <c r="D616" s="383"/>
      <c r="E616" s="1210"/>
      <c r="F616" s="1208"/>
      <c r="G616" s="1209"/>
    </row>
    <row r="617" spans="1:7" s="48" customFormat="1" ht="14.4" customHeight="1">
      <c r="A617" s="430"/>
      <c r="B617" s="186" t="s">
        <v>17</v>
      </c>
      <c r="C617" s="1157">
        <v>34789433</v>
      </c>
      <c r="D617" s="165"/>
      <c r="E617" s="1210"/>
      <c r="F617" s="1208"/>
      <c r="G617" s="1209"/>
    </row>
    <row r="618" spans="1:7" s="48" customFormat="1" ht="14.4" customHeight="1">
      <c r="A618" s="430"/>
      <c r="B618" s="186" t="s">
        <v>93</v>
      </c>
      <c r="C618" s="1157">
        <v>524327</v>
      </c>
      <c r="D618" s="165"/>
      <c r="E618" s="1210"/>
      <c r="F618" s="1208"/>
      <c r="G618" s="1209"/>
    </row>
    <row r="619" spans="1:7" s="48" customFormat="1" ht="26.4">
      <c r="A619" s="430"/>
      <c r="B619" s="188" t="s">
        <v>49</v>
      </c>
      <c r="C619" s="1157">
        <v>179811</v>
      </c>
      <c r="D619" s="165"/>
      <c r="E619" s="1210"/>
      <c r="F619" s="1208"/>
      <c r="G619" s="1209"/>
    </row>
    <row r="620" spans="1:7" s="48" customFormat="1" ht="14.4" customHeight="1">
      <c r="A620" s="430"/>
      <c r="B620" s="186" t="s">
        <v>38</v>
      </c>
      <c r="C620" s="1157">
        <v>179811</v>
      </c>
      <c r="D620" s="207"/>
      <c r="E620" s="1210"/>
      <c r="F620" s="1208"/>
      <c r="G620" s="1209"/>
    </row>
    <row r="621" spans="1:7" s="48" customFormat="1" ht="14.4" customHeight="1">
      <c r="A621" s="430"/>
      <c r="B621" s="188" t="s">
        <v>19</v>
      </c>
      <c r="C621" s="1157">
        <v>21196498</v>
      </c>
      <c r="D621" s="165"/>
      <c r="E621" s="1210"/>
      <c r="F621" s="1208"/>
      <c r="G621" s="1209"/>
    </row>
    <row r="622" spans="1:7" s="48" customFormat="1" ht="14.4" customHeight="1">
      <c r="A622" s="430"/>
      <c r="B622" s="186" t="s">
        <v>51</v>
      </c>
      <c r="C622" s="1157">
        <v>20493530</v>
      </c>
      <c r="D622" s="165"/>
      <c r="E622" s="1210"/>
      <c r="F622" s="1208"/>
      <c r="G622" s="1209"/>
    </row>
    <row r="623" spans="1:7" s="48" customFormat="1" ht="14.4" customHeight="1">
      <c r="A623" s="430"/>
      <c r="B623" s="187" t="s">
        <v>52</v>
      </c>
      <c r="C623" s="1157">
        <v>12648797</v>
      </c>
      <c r="D623" s="78"/>
      <c r="E623" s="1210"/>
      <c r="F623" s="1208"/>
      <c r="G623" s="1209"/>
    </row>
    <row r="624" spans="1:7" s="48" customFormat="1" ht="14.4" customHeight="1">
      <c r="A624" s="430"/>
      <c r="B624" s="187" t="s">
        <v>191</v>
      </c>
      <c r="C624" s="1157">
        <v>7844733</v>
      </c>
      <c r="D624" s="165"/>
      <c r="E624" s="1210"/>
      <c r="F624" s="1208"/>
      <c r="G624" s="1209"/>
    </row>
    <row r="625" spans="1:7" s="48" customFormat="1" ht="14.4" customHeight="1">
      <c r="A625" s="430"/>
      <c r="B625" s="186" t="s">
        <v>50</v>
      </c>
      <c r="C625" s="1157">
        <v>702968</v>
      </c>
      <c r="D625" s="165"/>
      <c r="E625" s="1210"/>
      <c r="F625" s="1208"/>
      <c r="G625" s="1209"/>
    </row>
    <row r="626" spans="1:7" s="48" customFormat="1" ht="14.4" customHeight="1">
      <c r="A626" s="430"/>
      <c r="B626" s="187" t="s">
        <v>92</v>
      </c>
      <c r="C626" s="1157">
        <v>262314</v>
      </c>
      <c r="D626" s="165"/>
      <c r="E626" s="1210"/>
      <c r="F626" s="1208"/>
      <c r="G626" s="1209"/>
    </row>
    <row r="627" spans="1:7" s="48" customFormat="1" ht="14.4" customHeight="1">
      <c r="A627" s="430"/>
      <c r="B627" s="187" t="s">
        <v>196</v>
      </c>
      <c r="C627" s="1157">
        <v>440654</v>
      </c>
      <c r="D627" s="165"/>
      <c r="E627" s="1210"/>
      <c r="F627" s="1208"/>
      <c r="G627" s="1209"/>
    </row>
    <row r="628" spans="1:7" s="48" customFormat="1" ht="14.4" customHeight="1">
      <c r="A628" s="430"/>
      <c r="B628" s="189" t="s">
        <v>3</v>
      </c>
      <c r="C628" s="1157">
        <v>4488896</v>
      </c>
      <c r="D628" s="165"/>
      <c r="E628" s="1210"/>
      <c r="F628" s="1208"/>
      <c r="G628" s="1209"/>
    </row>
    <row r="629" spans="1:7" s="48" customFormat="1" ht="14.4" customHeight="1">
      <c r="A629" s="430"/>
      <c r="B629" s="188" t="s">
        <v>20</v>
      </c>
      <c r="C629" s="1157">
        <v>4488896</v>
      </c>
      <c r="D629" s="165"/>
      <c r="E629" s="1210"/>
      <c r="F629" s="1208"/>
      <c r="G629" s="1209"/>
    </row>
    <row r="630" spans="1:7" s="48" customFormat="1" ht="14.4" customHeight="1">
      <c r="A630" s="430"/>
      <c r="B630" s="164" t="s">
        <v>189</v>
      </c>
      <c r="C630" s="700"/>
      <c r="D630" s="165"/>
      <c r="E630" s="88" t="s">
        <v>62</v>
      </c>
      <c r="F630" s="642"/>
      <c r="G630" s="103"/>
    </row>
    <row r="631" spans="1:7" s="48" customFormat="1" ht="14.4" customHeight="1">
      <c r="A631" s="430"/>
      <c r="B631" s="183" t="s">
        <v>4</v>
      </c>
      <c r="C631" s="1156">
        <v>115431926</v>
      </c>
      <c r="D631" s="269">
        <f>D633</f>
        <v>-347769</v>
      </c>
      <c r="E631" s="560" t="s">
        <v>48</v>
      </c>
      <c r="F631" s="2387">
        <v>-239013812</v>
      </c>
      <c r="G631" s="601">
        <f>-D634</f>
        <v>347769</v>
      </c>
    </row>
    <row r="632" spans="1:7" s="48" customFormat="1" ht="24" customHeight="1">
      <c r="A632" s="430"/>
      <c r="B632" s="189" t="s">
        <v>36</v>
      </c>
      <c r="C632" s="1157">
        <v>4535407</v>
      </c>
      <c r="D632" s="165"/>
      <c r="E632" s="1210"/>
      <c r="F632" s="1208"/>
      <c r="G632" s="1209"/>
    </row>
    <row r="633" spans="1:7" s="48" customFormat="1" ht="14.4" customHeight="1">
      <c r="A633" s="430"/>
      <c r="B633" s="189" t="s">
        <v>10</v>
      </c>
      <c r="C633" s="1157">
        <v>110896519</v>
      </c>
      <c r="D633" s="165">
        <f>D634</f>
        <v>-347769</v>
      </c>
      <c r="E633" s="1210"/>
      <c r="F633" s="1208"/>
      <c r="G633" s="1209"/>
    </row>
    <row r="634" spans="1:7" s="48" customFormat="1" ht="26.4">
      <c r="A634" s="430"/>
      <c r="B634" s="188" t="s">
        <v>11</v>
      </c>
      <c r="C634" s="1157">
        <v>110896519</v>
      </c>
      <c r="D634" s="140">
        <f>D635</f>
        <v>-347769</v>
      </c>
      <c r="E634" s="1210"/>
      <c r="F634" s="1208"/>
      <c r="G634" s="1209"/>
    </row>
    <row r="635" spans="1:7" s="48" customFormat="1" ht="14.4" customHeight="1">
      <c r="A635" s="430"/>
      <c r="B635" s="183" t="s">
        <v>28</v>
      </c>
      <c r="C635" s="1156">
        <v>115431926</v>
      </c>
      <c r="D635" s="165">
        <f>D636</f>
        <v>-347769</v>
      </c>
      <c r="E635" s="1210"/>
      <c r="F635" s="1208"/>
      <c r="G635" s="1209"/>
    </row>
    <row r="636" spans="1:7" s="48" customFormat="1" ht="14.4" customHeight="1">
      <c r="A636" s="430"/>
      <c r="B636" s="189" t="s">
        <v>2</v>
      </c>
      <c r="C636" s="1157">
        <v>113463469</v>
      </c>
      <c r="D636" s="165">
        <f>D637+D641+D646</f>
        <v>-347769</v>
      </c>
      <c r="E636" s="1210"/>
      <c r="F636" s="1208"/>
      <c r="G636" s="1209"/>
    </row>
    <row r="637" spans="1:7" s="48" customFormat="1" ht="14.4" customHeight="1">
      <c r="A637" s="430"/>
      <c r="B637" s="188" t="s">
        <v>12</v>
      </c>
      <c r="C637" s="1157">
        <v>54757776</v>
      </c>
      <c r="D637" s="165">
        <f>D640</f>
        <v>-353202</v>
      </c>
      <c r="E637" s="1210"/>
      <c r="F637" s="1208"/>
      <c r="G637" s="1209"/>
    </row>
    <row r="638" spans="1:7" s="48" customFormat="1" ht="14.4" customHeight="1">
      <c r="A638" s="430"/>
      <c r="B638" s="186" t="s">
        <v>37</v>
      </c>
      <c r="C638" s="1157">
        <v>36722007</v>
      </c>
      <c r="D638" s="165"/>
      <c r="E638" s="1210"/>
      <c r="F638" s="1208"/>
      <c r="G638" s="1209"/>
    </row>
    <row r="639" spans="1:7" s="48" customFormat="1" ht="14.4" customHeight="1">
      <c r="A639" s="430"/>
      <c r="B639" s="187" t="s">
        <v>35</v>
      </c>
      <c r="C639" s="1157">
        <v>29526691</v>
      </c>
      <c r="D639" s="140"/>
      <c r="E639" s="1210"/>
      <c r="F639" s="1208"/>
      <c r="G639" s="1209"/>
    </row>
    <row r="640" spans="1:7" s="48" customFormat="1" ht="14.4" customHeight="1">
      <c r="A640" s="430"/>
      <c r="B640" s="186" t="s">
        <v>15</v>
      </c>
      <c r="C640" s="1157">
        <v>18035769</v>
      </c>
      <c r="D640" s="165">
        <f>D559</f>
        <v>-353202</v>
      </c>
      <c r="E640" s="1210"/>
      <c r="F640" s="1208"/>
      <c r="G640" s="1209"/>
    </row>
    <row r="641" spans="1:7" s="48" customFormat="1" ht="14.4" customHeight="1">
      <c r="A641" s="430"/>
      <c r="B641" s="188" t="s">
        <v>16</v>
      </c>
      <c r="C641" s="1157">
        <v>37329384</v>
      </c>
      <c r="D641" s="383">
        <f>D642</f>
        <v>5433</v>
      </c>
      <c r="E641" s="1210"/>
      <c r="F641" s="1208"/>
      <c r="G641" s="1209"/>
    </row>
    <row r="642" spans="1:7" s="48" customFormat="1" ht="14.4" customHeight="1">
      <c r="A642" s="430"/>
      <c r="B642" s="186" t="s">
        <v>17</v>
      </c>
      <c r="C642" s="1157">
        <v>36805057</v>
      </c>
      <c r="D642" s="165">
        <f>D561</f>
        <v>5433</v>
      </c>
      <c r="E642" s="1210"/>
      <c r="F642" s="1208"/>
      <c r="G642" s="1209"/>
    </row>
    <row r="643" spans="1:7" s="48" customFormat="1" ht="14.4" customHeight="1">
      <c r="A643" s="430"/>
      <c r="B643" s="186" t="s">
        <v>93</v>
      </c>
      <c r="C643" s="1157">
        <v>524327</v>
      </c>
      <c r="D643" s="165"/>
      <c r="E643" s="1210"/>
      <c r="F643" s="1208"/>
      <c r="G643" s="1209"/>
    </row>
    <row r="644" spans="1:7" s="48" customFormat="1" ht="14.4" customHeight="1">
      <c r="A644" s="430"/>
      <c r="B644" s="188" t="s">
        <v>49</v>
      </c>
      <c r="C644" s="1157">
        <v>179811</v>
      </c>
      <c r="D644" s="165"/>
      <c r="E644" s="1210"/>
      <c r="F644" s="1208"/>
      <c r="G644" s="1209"/>
    </row>
    <row r="645" spans="1:7" s="48" customFormat="1" ht="14.4" customHeight="1">
      <c r="A645" s="430"/>
      <c r="B645" s="186" t="s">
        <v>38</v>
      </c>
      <c r="C645" s="1157">
        <v>179811</v>
      </c>
      <c r="D645" s="207"/>
      <c r="E645" s="1210"/>
      <c r="F645" s="1208"/>
      <c r="G645" s="1209"/>
    </row>
    <row r="646" spans="1:7" s="48" customFormat="1" ht="14.4" customHeight="1">
      <c r="A646" s="430"/>
      <c r="B646" s="188" t="s">
        <v>19</v>
      </c>
      <c r="C646" s="1157">
        <v>21196498</v>
      </c>
      <c r="D646" s="165"/>
      <c r="E646" s="1210"/>
      <c r="F646" s="1208"/>
      <c r="G646" s="1209"/>
    </row>
    <row r="647" spans="1:7" s="48" customFormat="1" ht="33" customHeight="1">
      <c r="A647" s="430"/>
      <c r="B647" s="186" t="s">
        <v>51</v>
      </c>
      <c r="C647" s="1157">
        <v>20493530</v>
      </c>
      <c r="D647" s="165"/>
      <c r="E647" s="1210"/>
      <c r="F647" s="1208"/>
      <c r="G647" s="1209"/>
    </row>
    <row r="648" spans="1:7" s="48" customFormat="1" ht="34.5" customHeight="1">
      <c r="A648" s="430"/>
      <c r="B648" s="187" t="s">
        <v>52</v>
      </c>
      <c r="C648" s="1157">
        <v>12648797</v>
      </c>
      <c r="D648" s="78"/>
      <c r="E648" s="1210"/>
      <c r="F648" s="1208"/>
      <c r="G648" s="1209"/>
    </row>
    <row r="649" spans="1:7" s="48" customFormat="1" ht="44.25" customHeight="1">
      <c r="A649" s="430"/>
      <c r="B649" s="187" t="s">
        <v>191</v>
      </c>
      <c r="C649" s="1157">
        <v>7844733</v>
      </c>
      <c r="D649" s="165"/>
      <c r="E649" s="1210"/>
      <c r="F649" s="1208"/>
      <c r="G649" s="1209"/>
    </row>
    <row r="650" spans="1:7" s="48" customFormat="1" ht="32.25" customHeight="1">
      <c r="A650" s="430"/>
      <c r="B650" s="186" t="s">
        <v>50</v>
      </c>
      <c r="C650" s="1157">
        <v>702968</v>
      </c>
      <c r="D650" s="165"/>
      <c r="E650" s="1210"/>
      <c r="F650" s="1208"/>
      <c r="G650" s="1209"/>
    </row>
    <row r="651" spans="1:7" s="48" customFormat="1" ht="33" customHeight="1">
      <c r="A651" s="430"/>
      <c r="B651" s="187" t="s">
        <v>92</v>
      </c>
      <c r="C651" s="1157">
        <v>262314</v>
      </c>
      <c r="D651" s="165"/>
      <c r="E651" s="1210"/>
      <c r="F651" s="1208"/>
      <c r="G651" s="1209"/>
    </row>
    <row r="652" spans="1:7" s="48" customFormat="1" ht="38.25" customHeight="1">
      <c r="A652" s="430"/>
      <c r="B652" s="187" t="s">
        <v>196</v>
      </c>
      <c r="C652" s="1157">
        <v>440654</v>
      </c>
      <c r="D652" s="165"/>
      <c r="E652" s="1210"/>
      <c r="F652" s="1208"/>
      <c r="G652" s="1209"/>
    </row>
    <row r="653" spans="1:7" s="48" customFormat="1" ht="14.4" customHeight="1">
      <c r="A653" s="430"/>
      <c r="B653" s="189" t="s">
        <v>3</v>
      </c>
      <c r="C653" s="1157">
        <v>1968457</v>
      </c>
      <c r="D653" s="165"/>
      <c r="E653" s="1210"/>
      <c r="F653" s="1208"/>
      <c r="G653" s="1209"/>
    </row>
    <row r="654" spans="1:7" s="48" customFormat="1" ht="14.4" customHeight="1">
      <c r="A654" s="430"/>
      <c r="B654" s="1161" t="s">
        <v>20</v>
      </c>
      <c r="C654" s="1162">
        <v>1968457</v>
      </c>
      <c r="D654" s="1160"/>
      <c r="E654" s="1220"/>
      <c r="F654" s="1221"/>
      <c r="G654" s="1222"/>
    </row>
    <row r="655" spans="1:7" s="1992" customFormat="1" ht="72.599999999999994" customHeight="1" thickBot="1">
      <c r="A655" s="430"/>
      <c r="B655" s="3858" t="s">
        <v>341</v>
      </c>
      <c r="C655" s="3859"/>
      <c r="D655" s="3859"/>
      <c r="E655" s="3859"/>
      <c r="F655" s="3859"/>
      <c r="G655" s="3860"/>
    </row>
    <row r="656" spans="1:7" s="48" customFormat="1" ht="14.4" customHeight="1">
      <c r="A656" s="430"/>
      <c r="B656" s="68"/>
      <c r="C656" s="68"/>
      <c r="D656" s="68"/>
      <c r="E656" s="68"/>
      <c r="F656" s="68"/>
      <c r="G656" s="68"/>
    </row>
    <row r="657" spans="1:8" s="48" customFormat="1" ht="14.4" customHeight="1">
      <c r="A657" s="430"/>
      <c r="B657" s="128" t="s">
        <v>190</v>
      </c>
      <c r="C657" s="68"/>
      <c r="D657" s="68"/>
      <c r="E657" s="68"/>
      <c r="F657" s="68"/>
      <c r="G657" s="68"/>
    </row>
    <row r="658" spans="1:8" s="48" customFormat="1" ht="14.4" customHeight="1" thickBot="1">
      <c r="A658" s="430"/>
      <c r="B658" s="68"/>
      <c r="C658" s="68"/>
      <c r="D658" s="68"/>
      <c r="E658" s="68"/>
      <c r="F658" s="68"/>
      <c r="G658" s="68"/>
    </row>
    <row r="659" spans="1:8" s="48" customFormat="1" ht="14.4" customHeight="1">
      <c r="A659" s="430">
        <f>A602+1</f>
        <v>157</v>
      </c>
      <c r="B659" s="461" t="s">
        <v>189</v>
      </c>
      <c r="C659" s="1223"/>
      <c r="D659" s="1224"/>
      <c r="E659" s="1225" t="s">
        <v>189</v>
      </c>
      <c r="F659" s="1226"/>
      <c r="G659" s="1227"/>
      <c r="H659" s="274" t="s">
        <v>33</v>
      </c>
    </row>
    <row r="660" spans="1:8" s="48" customFormat="1" ht="14.4" customHeight="1">
      <c r="A660" s="430"/>
      <c r="B660" s="88" t="s">
        <v>62</v>
      </c>
      <c r="C660" s="642"/>
      <c r="D660" s="103"/>
      <c r="E660" s="1228" t="s">
        <v>4</v>
      </c>
      <c r="F660" s="1229">
        <v>115431926</v>
      </c>
      <c r="G660" s="611">
        <f>G662</f>
        <v>48470</v>
      </c>
    </row>
    <row r="661" spans="1:8" s="48" customFormat="1" ht="27" customHeight="1">
      <c r="A661" s="430"/>
      <c r="B661" s="560" t="s">
        <v>48</v>
      </c>
      <c r="C661" s="2387">
        <v>-239013812</v>
      </c>
      <c r="D661" s="601">
        <f>-G664</f>
        <v>-48470</v>
      </c>
      <c r="E661" s="1230" t="s">
        <v>36</v>
      </c>
      <c r="F661" s="1231">
        <v>4535407</v>
      </c>
      <c r="G661" s="585"/>
    </row>
    <row r="662" spans="1:8" s="48" customFormat="1" ht="14.4" customHeight="1">
      <c r="A662" s="430"/>
      <c r="B662" s="189"/>
      <c r="C662" s="1157"/>
      <c r="D662" s="165"/>
      <c r="E662" s="1230" t="s">
        <v>10</v>
      </c>
      <c r="F662" s="1231">
        <v>110896519</v>
      </c>
      <c r="G662" s="585">
        <f>G663</f>
        <v>48470</v>
      </c>
    </row>
    <row r="663" spans="1:8" s="48" customFormat="1" ht="26.4">
      <c r="A663" s="430"/>
      <c r="B663" s="188"/>
      <c r="C663" s="1157"/>
      <c r="D663" s="140"/>
      <c r="E663" s="1232" t="s">
        <v>11</v>
      </c>
      <c r="F663" s="1231">
        <v>110896519</v>
      </c>
      <c r="G663" s="585">
        <f>G664</f>
        <v>48470</v>
      </c>
    </row>
    <row r="664" spans="1:8" s="48" customFormat="1" ht="14.4" customHeight="1">
      <c r="A664" s="430"/>
      <c r="B664" s="183"/>
      <c r="C664" s="1156"/>
      <c r="D664" s="165"/>
      <c r="E664" s="1228" t="s">
        <v>28</v>
      </c>
      <c r="F664" s="1229">
        <v>115431926</v>
      </c>
      <c r="G664" s="1203">
        <f>G665</f>
        <v>48470</v>
      </c>
    </row>
    <row r="665" spans="1:8" s="48" customFormat="1" ht="14.4" customHeight="1">
      <c r="A665" s="430"/>
      <c r="B665" s="189"/>
      <c r="C665" s="1157"/>
      <c r="D665" s="165"/>
      <c r="E665" s="1230" t="s">
        <v>2</v>
      </c>
      <c r="F665" s="1231">
        <v>113463469</v>
      </c>
      <c r="G665" s="585">
        <f>G666+G670+G675</f>
        <v>48470</v>
      </c>
    </row>
    <row r="666" spans="1:8" s="48" customFormat="1" ht="14.4" customHeight="1">
      <c r="A666" s="430"/>
      <c r="B666" s="188"/>
      <c r="C666" s="1157"/>
      <c r="D666" s="165"/>
      <c r="E666" s="1232" t="s">
        <v>12</v>
      </c>
      <c r="F666" s="1231">
        <v>54757776</v>
      </c>
      <c r="G666" s="585"/>
    </row>
    <row r="667" spans="1:8" s="48" customFormat="1" ht="14.4" customHeight="1">
      <c r="A667" s="430"/>
      <c r="B667" s="186"/>
      <c r="C667" s="1157"/>
      <c r="D667" s="165"/>
      <c r="E667" s="1233" t="s">
        <v>37</v>
      </c>
      <c r="F667" s="1231">
        <v>36722007</v>
      </c>
      <c r="G667" s="585"/>
    </row>
    <row r="668" spans="1:8" s="48" customFormat="1" ht="14.4" customHeight="1">
      <c r="A668" s="430"/>
      <c r="B668" s="187"/>
      <c r="C668" s="1157"/>
      <c r="D668" s="140"/>
      <c r="E668" s="1234" t="s">
        <v>35</v>
      </c>
      <c r="F668" s="1231">
        <v>29526691</v>
      </c>
      <c r="G668" s="585"/>
    </row>
    <row r="669" spans="1:8" s="48" customFormat="1" ht="14.4" customHeight="1">
      <c r="A669" s="430"/>
      <c r="B669" s="186"/>
      <c r="C669" s="1157"/>
      <c r="D669" s="165"/>
      <c r="E669" s="1233" t="s">
        <v>15</v>
      </c>
      <c r="F669" s="1231">
        <v>18035769</v>
      </c>
      <c r="G669" s="585"/>
    </row>
    <row r="670" spans="1:8" s="48" customFormat="1" ht="14.4" customHeight="1">
      <c r="A670" s="430"/>
      <c r="B670" s="188"/>
      <c r="C670" s="1157"/>
      <c r="D670" s="383"/>
      <c r="E670" s="1232" t="s">
        <v>16</v>
      </c>
      <c r="F670" s="1231">
        <v>37329384</v>
      </c>
      <c r="G670" s="1151">
        <f>G671</f>
        <v>48470</v>
      </c>
    </row>
    <row r="671" spans="1:8" s="48" customFormat="1" ht="14.4" customHeight="1">
      <c r="A671" s="430"/>
      <c r="B671" s="186"/>
      <c r="C671" s="1157"/>
      <c r="D671" s="165"/>
      <c r="E671" s="1233" t="s">
        <v>17</v>
      </c>
      <c r="F671" s="1231">
        <v>36805057</v>
      </c>
      <c r="G671" s="585">
        <v>48470</v>
      </c>
    </row>
    <row r="672" spans="1:8" s="48" customFormat="1" ht="14.4" customHeight="1">
      <c r="A672" s="430"/>
      <c r="B672" s="186"/>
      <c r="C672" s="1157"/>
      <c r="D672" s="165"/>
      <c r="E672" s="1233" t="s">
        <v>93</v>
      </c>
      <c r="F672" s="1231">
        <v>524327</v>
      </c>
      <c r="G672" s="585"/>
    </row>
    <row r="673" spans="1:8" s="48" customFormat="1" ht="26.4">
      <c r="A673" s="430"/>
      <c r="B673" s="188"/>
      <c r="C673" s="1157"/>
      <c r="D673" s="165"/>
      <c r="E673" s="1232" t="s">
        <v>49</v>
      </c>
      <c r="F673" s="1231">
        <v>179811</v>
      </c>
      <c r="G673" s="585"/>
    </row>
    <row r="674" spans="1:8" s="48" customFormat="1">
      <c r="A674" s="430"/>
      <c r="B674" s="186"/>
      <c r="C674" s="1157"/>
      <c r="D674" s="207"/>
      <c r="E674" s="1233" t="s">
        <v>38</v>
      </c>
      <c r="F674" s="1231">
        <v>179811</v>
      </c>
      <c r="G674" s="1203"/>
    </row>
    <row r="675" spans="1:8" s="48" customFormat="1" ht="14.4" customHeight="1">
      <c r="A675" s="430"/>
      <c r="B675" s="188"/>
      <c r="C675" s="1157"/>
      <c r="D675" s="165"/>
      <c r="E675" s="1232" t="s">
        <v>19</v>
      </c>
      <c r="F675" s="1231">
        <v>21196498</v>
      </c>
      <c r="G675" s="585"/>
    </row>
    <row r="676" spans="1:8" s="48" customFormat="1" ht="14.4" customHeight="1">
      <c r="A676" s="430"/>
      <c r="B676" s="186"/>
      <c r="C676" s="1157"/>
      <c r="D676" s="165"/>
      <c r="E676" s="1233" t="s">
        <v>51</v>
      </c>
      <c r="F676" s="1231">
        <v>20493530</v>
      </c>
      <c r="G676" s="585"/>
    </row>
    <row r="677" spans="1:8" s="48" customFormat="1" ht="26.25" customHeight="1">
      <c r="A677" s="430"/>
      <c r="B677" s="187"/>
      <c r="C677" s="1157"/>
      <c r="D677" s="78"/>
      <c r="E677" s="1234" t="s">
        <v>52</v>
      </c>
      <c r="F677" s="1231">
        <v>12648797</v>
      </c>
      <c r="G677" s="1145"/>
    </row>
    <row r="678" spans="1:8" s="48" customFormat="1" ht="42.75" customHeight="1">
      <c r="A678" s="430"/>
      <c r="B678" s="1235"/>
      <c r="C678" s="1157"/>
      <c r="D678" s="165"/>
      <c r="E678" s="1234" t="s">
        <v>191</v>
      </c>
      <c r="F678" s="1231">
        <v>7844733</v>
      </c>
      <c r="G678" s="585"/>
    </row>
    <row r="679" spans="1:8" s="48" customFormat="1" ht="14.4" customHeight="1">
      <c r="A679" s="430"/>
      <c r="B679" s="186"/>
      <c r="C679" s="1157"/>
      <c r="D679" s="165"/>
      <c r="E679" s="1233" t="s">
        <v>50</v>
      </c>
      <c r="F679" s="1231">
        <v>702968</v>
      </c>
      <c r="G679" s="585"/>
    </row>
    <row r="680" spans="1:8" s="48" customFormat="1" ht="14.4" customHeight="1">
      <c r="A680" s="430"/>
      <c r="B680" s="187"/>
      <c r="C680" s="1157"/>
      <c r="D680" s="165"/>
      <c r="E680" s="1234" t="s">
        <v>92</v>
      </c>
      <c r="F680" s="1231">
        <v>262314</v>
      </c>
      <c r="G680" s="585"/>
    </row>
    <row r="681" spans="1:8" s="48" customFormat="1" ht="14.4" customHeight="1">
      <c r="A681" s="430"/>
      <c r="B681" s="187"/>
      <c r="C681" s="1157"/>
      <c r="D681" s="165"/>
      <c r="E681" s="1234" t="s">
        <v>196</v>
      </c>
      <c r="F681" s="1231">
        <v>440654</v>
      </c>
      <c r="G681" s="585"/>
    </row>
    <row r="682" spans="1:8" s="48" customFormat="1" ht="14.4" customHeight="1">
      <c r="A682" s="430"/>
      <c r="B682" s="189"/>
      <c r="C682" s="1157"/>
      <c r="D682" s="165"/>
      <c r="E682" s="1230" t="s">
        <v>3</v>
      </c>
      <c r="F682" s="1231">
        <v>1968457</v>
      </c>
      <c r="G682" s="585"/>
    </row>
    <row r="683" spans="1:8" s="48" customFormat="1" ht="14.4" customHeight="1">
      <c r="A683" s="430"/>
      <c r="B683" s="1161"/>
      <c r="C683" s="1162"/>
      <c r="D683" s="1160"/>
      <c r="E683" s="1236" t="s">
        <v>20</v>
      </c>
      <c r="F683" s="1237">
        <v>1968457</v>
      </c>
      <c r="G683" s="1238"/>
    </row>
    <row r="684" spans="1:8" s="1992" customFormat="1" ht="32.4" customHeight="1" thickBot="1">
      <c r="A684" s="430"/>
      <c r="B684" s="3862" t="s">
        <v>342</v>
      </c>
      <c r="C684" s="3863"/>
      <c r="D684" s="3863"/>
      <c r="E684" s="3863"/>
      <c r="F684" s="3863"/>
      <c r="G684" s="3864"/>
    </row>
    <row r="685" spans="1:8" s="48" customFormat="1" ht="14.4" customHeight="1">
      <c r="A685" s="430"/>
      <c r="B685" s="68"/>
      <c r="C685" s="68"/>
      <c r="D685" s="68"/>
      <c r="E685" s="68"/>
      <c r="F685" s="68"/>
      <c r="G685" s="68"/>
    </row>
    <row r="686" spans="1:8" s="48" customFormat="1">
      <c r="A686" s="128"/>
      <c r="B686" s="128" t="s">
        <v>187</v>
      </c>
      <c r="C686" s="561"/>
      <c r="D686" s="561"/>
      <c r="E686" s="561"/>
      <c r="F686" s="561"/>
      <c r="G686" s="561"/>
    </row>
    <row r="687" spans="1:8" s="48" customFormat="1" ht="13.8" thickBot="1">
      <c r="A687" s="121"/>
      <c r="B687" s="561"/>
      <c r="C687" s="561"/>
      <c r="D687" s="561"/>
      <c r="E687" s="561"/>
      <c r="F687" s="561"/>
      <c r="G687" s="561"/>
    </row>
    <row r="688" spans="1:8" s="106" customFormat="1" ht="26.4">
      <c r="A688" s="1984">
        <f>A659+1</f>
        <v>158</v>
      </c>
      <c r="B688" s="421" t="s">
        <v>29</v>
      </c>
      <c r="C688" s="108"/>
      <c r="D688" s="109"/>
      <c r="E688" s="422" t="s">
        <v>40</v>
      </c>
      <c r="F688" s="108"/>
      <c r="G688" s="109"/>
      <c r="H688" s="274" t="s">
        <v>33</v>
      </c>
    </row>
    <row r="689" spans="1:7" s="106" customFormat="1">
      <c r="A689" s="104"/>
      <c r="B689" s="88" t="s">
        <v>22</v>
      </c>
      <c r="C689" s="642"/>
      <c r="D689" s="103"/>
      <c r="E689" s="88" t="s">
        <v>22</v>
      </c>
      <c r="F689" s="642"/>
      <c r="G689" s="103"/>
    </row>
    <row r="690" spans="1:7" s="106" customFormat="1" ht="39.6">
      <c r="A690" s="104"/>
      <c r="B690" s="1152" t="s">
        <v>107</v>
      </c>
      <c r="C690" s="764"/>
      <c r="D690" s="596"/>
      <c r="E690" s="1239" t="s">
        <v>343</v>
      </c>
      <c r="F690" s="1141"/>
      <c r="G690" s="596"/>
    </row>
    <row r="691" spans="1:7" s="106" customFormat="1">
      <c r="A691" s="1149"/>
      <c r="B691" s="142" t="s">
        <v>4</v>
      </c>
      <c r="C691" s="1170">
        <f>C693</f>
        <v>213114917</v>
      </c>
      <c r="D691" s="1240">
        <f>D694</f>
        <v>-40407</v>
      </c>
      <c r="E691" s="641" t="s">
        <v>4</v>
      </c>
      <c r="F691" s="1241">
        <f>F692+F693</f>
        <v>284093</v>
      </c>
      <c r="G691" s="79">
        <f>G694</f>
        <v>40407</v>
      </c>
    </row>
    <row r="692" spans="1:7" s="106" customFormat="1">
      <c r="A692" s="1149"/>
      <c r="B692" s="132" t="s">
        <v>10</v>
      </c>
      <c r="C692" s="1173">
        <f>C693</f>
        <v>213114917</v>
      </c>
      <c r="D692" s="1240"/>
      <c r="E692" s="1242" t="s">
        <v>344</v>
      </c>
      <c r="F692" s="1241">
        <v>132199</v>
      </c>
      <c r="G692" s="79"/>
    </row>
    <row r="693" spans="1:7" s="106" customFormat="1" ht="26.4">
      <c r="A693" s="104"/>
      <c r="B693" s="133" t="s">
        <v>11</v>
      </c>
      <c r="C693" s="1173">
        <f>C694</f>
        <v>213114917</v>
      </c>
      <c r="D693" s="78">
        <f>D694</f>
        <v>-40407</v>
      </c>
      <c r="E693" s="424" t="s">
        <v>10</v>
      </c>
      <c r="F693" s="626">
        <f>F694</f>
        <v>151894</v>
      </c>
      <c r="G693" s="78">
        <f>G694</f>
        <v>40407</v>
      </c>
    </row>
    <row r="694" spans="1:7" s="106" customFormat="1" ht="26.4">
      <c r="A694" s="104"/>
      <c r="B694" s="142" t="s">
        <v>28</v>
      </c>
      <c r="C694" s="1170">
        <f>C695</f>
        <v>213114917</v>
      </c>
      <c r="D694" s="78">
        <f>D695</f>
        <v>-40407</v>
      </c>
      <c r="E694" s="425" t="s">
        <v>11</v>
      </c>
      <c r="F694" s="1243">
        <v>151894</v>
      </c>
      <c r="G694" s="78">
        <f>G695</f>
        <v>40407</v>
      </c>
    </row>
    <row r="695" spans="1:7" s="106" customFormat="1">
      <c r="A695" s="104"/>
      <c r="B695" s="132" t="s">
        <v>2</v>
      </c>
      <c r="C695" s="1173">
        <f>C696</f>
        <v>213114917</v>
      </c>
      <c r="D695" s="1240">
        <f>D696</f>
        <v>-40407</v>
      </c>
      <c r="E695" s="641" t="s">
        <v>28</v>
      </c>
      <c r="F695" s="1241">
        <f>F696+F706</f>
        <v>284093</v>
      </c>
      <c r="G695" s="79">
        <f>G696+G706</f>
        <v>40407</v>
      </c>
    </row>
    <row r="696" spans="1:7" s="106" customFormat="1">
      <c r="A696" s="104"/>
      <c r="B696" s="133" t="s">
        <v>16</v>
      </c>
      <c r="C696" s="1173">
        <f>C697</f>
        <v>213114917</v>
      </c>
      <c r="D696" s="78">
        <f>D697</f>
        <v>-40407</v>
      </c>
      <c r="E696" s="424" t="s">
        <v>2</v>
      </c>
      <c r="F696" s="626">
        <f>F697+F701+F703</f>
        <v>283362</v>
      </c>
      <c r="G696" s="78">
        <f>G697</f>
        <v>39676</v>
      </c>
    </row>
    <row r="697" spans="1:7" s="106" customFormat="1">
      <c r="A697" s="104"/>
      <c r="B697" s="134" t="s">
        <v>17</v>
      </c>
      <c r="C697" s="676">
        <v>213114917</v>
      </c>
      <c r="D697" s="78">
        <v>-40407</v>
      </c>
      <c r="E697" s="425" t="s">
        <v>12</v>
      </c>
      <c r="F697" s="626">
        <f>F698+F700</f>
        <v>190207</v>
      </c>
      <c r="G697" s="78">
        <f>G698+G700</f>
        <v>39676</v>
      </c>
    </row>
    <row r="698" spans="1:7" s="106" customFormat="1">
      <c r="A698" s="104"/>
      <c r="B698" s="134"/>
      <c r="C698" s="676"/>
      <c r="D698" s="78"/>
      <c r="E698" s="196" t="s">
        <v>37</v>
      </c>
      <c r="F698" s="626">
        <v>55047</v>
      </c>
      <c r="G698" s="78">
        <v>28012</v>
      </c>
    </row>
    <row r="699" spans="1:7" s="106" customFormat="1">
      <c r="A699" s="104"/>
      <c r="B699" s="133"/>
      <c r="C699" s="1173"/>
      <c r="D699" s="78"/>
      <c r="E699" s="197" t="s">
        <v>35</v>
      </c>
      <c r="F699" s="626">
        <v>44129</v>
      </c>
      <c r="G699" s="78">
        <v>22316</v>
      </c>
    </row>
    <row r="700" spans="1:7" s="106" customFormat="1">
      <c r="A700" s="104"/>
      <c r="B700" s="134"/>
      <c r="C700" s="676"/>
      <c r="D700" s="78"/>
      <c r="E700" s="426" t="s">
        <v>15</v>
      </c>
      <c r="F700" s="1150">
        <v>135160</v>
      </c>
      <c r="G700" s="78">
        <v>11664</v>
      </c>
    </row>
    <row r="701" spans="1:7" s="106" customFormat="1">
      <c r="A701" s="104"/>
      <c r="B701" s="134"/>
      <c r="C701" s="676"/>
      <c r="D701" s="78"/>
      <c r="E701" s="185" t="s">
        <v>16</v>
      </c>
      <c r="F701" s="1150">
        <f>F702</f>
        <v>86318</v>
      </c>
      <c r="G701" s="78"/>
    </row>
    <row r="702" spans="1:7" s="106" customFormat="1">
      <c r="A702" s="104"/>
      <c r="B702" s="134"/>
      <c r="C702" s="676"/>
      <c r="D702" s="78"/>
      <c r="E702" s="196" t="s">
        <v>17</v>
      </c>
      <c r="F702" s="1150">
        <v>86318</v>
      </c>
      <c r="G702" s="78"/>
    </row>
    <row r="703" spans="1:7" s="106" customFormat="1">
      <c r="A703" s="104"/>
      <c r="B703" s="134"/>
      <c r="C703" s="676"/>
      <c r="D703" s="78"/>
      <c r="E703" s="185" t="s">
        <v>19</v>
      </c>
      <c r="F703" s="1150">
        <f>F704</f>
        <v>6837</v>
      </c>
      <c r="G703" s="78"/>
    </row>
    <row r="704" spans="1:7" s="106" customFormat="1" ht="26.4">
      <c r="A704" s="104"/>
      <c r="B704" s="134"/>
      <c r="C704" s="676"/>
      <c r="D704" s="78"/>
      <c r="E704" s="196" t="s">
        <v>51</v>
      </c>
      <c r="F704" s="1150">
        <f>F705</f>
        <v>6837</v>
      </c>
      <c r="G704" s="78"/>
    </row>
    <row r="705" spans="1:7" s="106" customFormat="1" ht="26.4">
      <c r="A705" s="104"/>
      <c r="B705" s="134"/>
      <c r="C705" s="676"/>
      <c r="D705" s="78"/>
      <c r="E705" s="197" t="s">
        <v>52</v>
      </c>
      <c r="F705" s="1150">
        <v>6837</v>
      </c>
      <c r="G705" s="78"/>
    </row>
    <row r="706" spans="1:7" s="106" customFormat="1">
      <c r="A706" s="104"/>
      <c r="B706" s="427"/>
      <c r="C706" s="1150"/>
      <c r="D706" s="78"/>
      <c r="E706" s="424" t="s">
        <v>3</v>
      </c>
      <c r="F706" s="624">
        <f>F707</f>
        <v>731</v>
      </c>
      <c r="G706" s="78">
        <f>G707</f>
        <v>731</v>
      </c>
    </row>
    <row r="707" spans="1:7" s="106" customFormat="1">
      <c r="A707" s="104"/>
      <c r="B707" s="426"/>
      <c r="C707" s="1150"/>
      <c r="D707" s="78"/>
      <c r="E707" s="425" t="s">
        <v>20</v>
      </c>
      <c r="F707" s="1150">
        <v>731</v>
      </c>
      <c r="G707" s="78">
        <v>731</v>
      </c>
    </row>
    <row r="708" spans="1:7" s="106" customFormat="1">
      <c r="A708" s="104"/>
      <c r="B708" s="163" t="s">
        <v>54</v>
      </c>
      <c r="C708" s="613"/>
      <c r="D708" s="151"/>
      <c r="E708" s="1244" t="s">
        <v>54</v>
      </c>
      <c r="F708" s="610"/>
      <c r="G708" s="227"/>
    </row>
    <row r="709" spans="1:7" s="106" customFormat="1" ht="26.4">
      <c r="A709" s="104"/>
      <c r="B709" s="205" t="s">
        <v>94</v>
      </c>
      <c r="C709" s="613"/>
      <c r="D709" s="151"/>
      <c r="E709" s="385" t="s">
        <v>345</v>
      </c>
      <c r="F709" s="610"/>
      <c r="G709" s="227"/>
    </row>
    <row r="710" spans="1:7" s="106" customFormat="1" ht="26.4">
      <c r="A710" s="104"/>
      <c r="B710" s="163"/>
      <c r="C710" s="613"/>
      <c r="D710" s="151"/>
      <c r="E710" s="1244" t="s">
        <v>346</v>
      </c>
      <c r="F710" s="610"/>
      <c r="G710" s="227"/>
    </row>
    <row r="711" spans="1:7" s="106" customFormat="1">
      <c r="A711" s="104"/>
      <c r="B711" s="215" t="s">
        <v>87</v>
      </c>
      <c r="C711" s="613"/>
      <c r="D711" s="151"/>
      <c r="E711" s="1245" t="s">
        <v>87</v>
      </c>
      <c r="F711" s="613"/>
      <c r="G711" s="151"/>
    </row>
    <row r="712" spans="1:7" s="106" customFormat="1">
      <c r="A712" s="104"/>
      <c r="B712" s="142" t="s">
        <v>4</v>
      </c>
      <c r="C712" s="675">
        <v>213114917</v>
      </c>
      <c r="D712" s="1240">
        <f>D715</f>
        <v>-40407</v>
      </c>
      <c r="E712" s="641" t="s">
        <v>4</v>
      </c>
      <c r="F712" s="1241">
        <f>F713+F714</f>
        <v>40407</v>
      </c>
      <c r="G712" s="79">
        <f>G715</f>
        <v>40407</v>
      </c>
    </row>
    <row r="713" spans="1:7" s="106" customFormat="1">
      <c r="A713" s="104"/>
      <c r="B713" s="132" t="s">
        <v>10</v>
      </c>
      <c r="C713" s="676">
        <v>213114917</v>
      </c>
      <c r="D713" s="1240"/>
      <c r="E713" s="1242" t="s">
        <v>344</v>
      </c>
      <c r="F713" s="1241">
        <v>40407</v>
      </c>
      <c r="G713" s="79"/>
    </row>
    <row r="714" spans="1:7" s="106" customFormat="1" ht="35.25" customHeight="1">
      <c r="A714" s="104"/>
      <c r="B714" s="133" t="s">
        <v>11</v>
      </c>
      <c r="C714" s="676">
        <v>213114917</v>
      </c>
      <c r="D714" s="78">
        <f>D715</f>
        <v>-40407</v>
      </c>
      <c r="E714" s="424" t="s">
        <v>10</v>
      </c>
      <c r="F714" s="626">
        <f>F715</f>
        <v>0</v>
      </c>
      <c r="G714" s="78">
        <f>G715</f>
        <v>40407</v>
      </c>
    </row>
    <row r="715" spans="1:7" s="106" customFormat="1" ht="31.5" customHeight="1">
      <c r="A715" s="104"/>
      <c r="B715" s="142" t="s">
        <v>28</v>
      </c>
      <c r="C715" s="675">
        <v>213114917</v>
      </c>
      <c r="D715" s="78">
        <f>D716</f>
        <v>-40407</v>
      </c>
      <c r="E715" s="425" t="s">
        <v>11</v>
      </c>
      <c r="F715" s="1243">
        <v>0</v>
      </c>
      <c r="G715" s="78">
        <f>G716</f>
        <v>40407</v>
      </c>
    </row>
    <row r="716" spans="1:7" s="106" customFormat="1" ht="12.75" customHeight="1">
      <c r="A716" s="104"/>
      <c r="B716" s="132" t="s">
        <v>2</v>
      </c>
      <c r="C716" s="676">
        <v>213114917</v>
      </c>
      <c r="D716" s="1240">
        <f>D717</f>
        <v>-40407</v>
      </c>
      <c r="E716" s="641" t="s">
        <v>28</v>
      </c>
      <c r="F716" s="1241">
        <f>F717+F722</f>
        <v>40407</v>
      </c>
      <c r="G716" s="79">
        <f>G717+G722</f>
        <v>40407</v>
      </c>
    </row>
    <row r="717" spans="1:7" s="106" customFormat="1" ht="12.75" customHeight="1">
      <c r="A717" s="104"/>
      <c r="B717" s="133" t="s">
        <v>16</v>
      </c>
      <c r="C717" s="676">
        <v>213114917</v>
      </c>
      <c r="D717" s="78">
        <f>D718</f>
        <v>-40407</v>
      </c>
      <c r="E717" s="424" t="s">
        <v>2</v>
      </c>
      <c r="F717" s="626">
        <f>F718</f>
        <v>39676</v>
      </c>
      <c r="G717" s="78">
        <f>G718</f>
        <v>39676</v>
      </c>
    </row>
    <row r="718" spans="1:7" s="106" customFormat="1" ht="12.75" customHeight="1">
      <c r="A718" s="104"/>
      <c r="B718" s="134" t="s">
        <v>17</v>
      </c>
      <c r="C718" s="676">
        <v>213114917</v>
      </c>
      <c r="D718" s="78">
        <v>-40407</v>
      </c>
      <c r="E718" s="425" t="s">
        <v>12</v>
      </c>
      <c r="F718" s="626">
        <f>F719+F721</f>
        <v>39676</v>
      </c>
      <c r="G718" s="78">
        <f>G719+G721</f>
        <v>39676</v>
      </c>
    </row>
    <row r="719" spans="1:7" s="106" customFormat="1" ht="12.75" customHeight="1">
      <c r="A719" s="104"/>
      <c r="B719" s="234"/>
      <c r="C719" s="613"/>
      <c r="D719" s="151"/>
      <c r="E719" s="196" t="s">
        <v>37</v>
      </c>
      <c r="F719" s="626">
        <v>28012</v>
      </c>
      <c r="G719" s="78">
        <v>28012</v>
      </c>
    </row>
    <row r="720" spans="1:7" s="106" customFormat="1" ht="12.75" customHeight="1">
      <c r="A720" s="104"/>
      <c r="B720" s="234"/>
      <c r="C720" s="613"/>
      <c r="D720" s="151"/>
      <c r="E720" s="197" t="s">
        <v>35</v>
      </c>
      <c r="F720" s="626">
        <v>22316</v>
      </c>
      <c r="G720" s="78">
        <v>22316</v>
      </c>
    </row>
    <row r="721" spans="1:7" s="106" customFormat="1" ht="12.75" customHeight="1">
      <c r="A721" s="104"/>
      <c r="B721" s="234"/>
      <c r="C721" s="613"/>
      <c r="D721" s="151"/>
      <c r="E721" s="426" t="s">
        <v>15</v>
      </c>
      <c r="F721" s="1150">
        <v>11664</v>
      </c>
      <c r="G721" s="78">
        <v>11664</v>
      </c>
    </row>
    <row r="722" spans="1:7" s="106" customFormat="1" ht="12.75" customHeight="1">
      <c r="A722" s="104"/>
      <c r="B722" s="142"/>
      <c r="C722" s="666"/>
      <c r="D722" s="207"/>
      <c r="E722" s="424" t="s">
        <v>3</v>
      </c>
      <c r="F722" s="624">
        <f>F723</f>
        <v>731</v>
      </c>
      <c r="G722" s="78">
        <f>G723</f>
        <v>731</v>
      </c>
    </row>
    <row r="723" spans="1:7" s="106" customFormat="1">
      <c r="A723" s="104"/>
      <c r="B723" s="132"/>
      <c r="C723" s="667"/>
      <c r="D723" s="165"/>
      <c r="E723" s="425" t="s">
        <v>20</v>
      </c>
      <c r="F723" s="1150">
        <v>731</v>
      </c>
      <c r="G723" s="78">
        <v>731</v>
      </c>
    </row>
    <row r="724" spans="1:7" s="106" customFormat="1">
      <c r="A724" s="104"/>
      <c r="B724" s="215" t="s">
        <v>88</v>
      </c>
      <c r="C724" s="613"/>
      <c r="D724" s="151"/>
      <c r="E724" s="1246" t="s">
        <v>88</v>
      </c>
      <c r="F724" s="613"/>
      <c r="G724" s="151"/>
    </row>
    <row r="725" spans="1:7" s="106" customFormat="1">
      <c r="A725" s="104"/>
      <c r="B725" s="142" t="s">
        <v>4</v>
      </c>
      <c r="C725" s="666">
        <v>504313802</v>
      </c>
      <c r="D725" s="1240">
        <f>D728</f>
        <v>-40407</v>
      </c>
      <c r="E725" s="641" t="s">
        <v>4</v>
      </c>
      <c r="F725" s="1241">
        <f>F726+F727</f>
        <v>40407</v>
      </c>
      <c r="G725" s="79">
        <f>G728</f>
        <v>40407</v>
      </c>
    </row>
    <row r="726" spans="1:7" s="106" customFormat="1">
      <c r="A726" s="104"/>
      <c r="B726" s="132" t="s">
        <v>10</v>
      </c>
      <c r="C726" s="667">
        <v>504313802</v>
      </c>
      <c r="D726" s="1240"/>
      <c r="E726" s="1242" t="s">
        <v>344</v>
      </c>
      <c r="F726" s="1247">
        <v>40407</v>
      </c>
      <c r="G726" s="79"/>
    </row>
    <row r="727" spans="1:7" s="106" customFormat="1" ht="26.4">
      <c r="A727" s="104"/>
      <c r="B727" s="133" t="s">
        <v>11</v>
      </c>
      <c r="C727" s="667">
        <v>504313802</v>
      </c>
      <c r="D727" s="78">
        <f>D728</f>
        <v>-40407</v>
      </c>
      <c r="E727" s="424" t="s">
        <v>10</v>
      </c>
      <c r="F727" s="626">
        <f>F728</f>
        <v>0</v>
      </c>
      <c r="G727" s="78">
        <f>G728</f>
        <v>40407</v>
      </c>
    </row>
    <row r="728" spans="1:7" s="106" customFormat="1" ht="26.4">
      <c r="A728" s="104"/>
      <c r="B728" s="142" t="s">
        <v>28</v>
      </c>
      <c r="C728" s="666">
        <v>504313802</v>
      </c>
      <c r="D728" s="78">
        <f>D729</f>
        <v>-40407</v>
      </c>
      <c r="E728" s="425" t="s">
        <v>11</v>
      </c>
      <c r="F728" s="1243">
        <v>0</v>
      </c>
      <c r="G728" s="78">
        <f>G729</f>
        <v>40407</v>
      </c>
    </row>
    <row r="729" spans="1:7" s="106" customFormat="1">
      <c r="A729" s="104"/>
      <c r="B729" s="132" t="s">
        <v>2</v>
      </c>
      <c r="C729" s="667">
        <v>504313802</v>
      </c>
      <c r="D729" s="1240">
        <f>D730</f>
        <v>-40407</v>
      </c>
      <c r="E729" s="641" t="s">
        <v>28</v>
      </c>
      <c r="F729" s="1241">
        <f>F730+F740</f>
        <v>40407</v>
      </c>
      <c r="G729" s="79">
        <f>G730+G740</f>
        <v>40407</v>
      </c>
    </row>
    <row r="730" spans="1:7" s="106" customFormat="1">
      <c r="A730" s="104"/>
      <c r="B730" s="133" t="s">
        <v>16</v>
      </c>
      <c r="C730" s="667">
        <v>504313802</v>
      </c>
      <c r="D730" s="78">
        <f>D731</f>
        <v>-40407</v>
      </c>
      <c r="E730" s="424" t="s">
        <v>2</v>
      </c>
      <c r="F730" s="626">
        <f>F731+F735+F737</f>
        <v>39676</v>
      </c>
      <c r="G730" s="78">
        <f>G731</f>
        <v>39676</v>
      </c>
    </row>
    <row r="731" spans="1:7" s="106" customFormat="1">
      <c r="A731" s="104"/>
      <c r="B731" s="134" t="s">
        <v>17</v>
      </c>
      <c r="C731" s="667">
        <v>504313802</v>
      </c>
      <c r="D731" s="78">
        <v>-40407</v>
      </c>
      <c r="E731" s="425" t="s">
        <v>12</v>
      </c>
      <c r="F731" s="626">
        <f>F732+F734</f>
        <v>39676</v>
      </c>
      <c r="G731" s="78">
        <f>G732+G734</f>
        <v>39676</v>
      </c>
    </row>
    <row r="732" spans="1:7" s="106" customFormat="1">
      <c r="A732" s="104"/>
      <c r="B732" s="132"/>
      <c r="C732" s="667"/>
      <c r="D732" s="165"/>
      <c r="E732" s="196" t="s">
        <v>37</v>
      </c>
      <c r="F732" s="626">
        <v>28012</v>
      </c>
      <c r="G732" s="78">
        <v>28012</v>
      </c>
    </row>
    <row r="733" spans="1:7" s="106" customFormat="1">
      <c r="A733" s="104"/>
      <c r="B733" s="133"/>
      <c r="C733" s="667"/>
      <c r="D733" s="165"/>
      <c r="E733" s="197" t="s">
        <v>35</v>
      </c>
      <c r="F733" s="626">
        <v>22316</v>
      </c>
      <c r="G733" s="78">
        <v>22316</v>
      </c>
    </row>
    <row r="734" spans="1:7" s="106" customFormat="1">
      <c r="A734" s="104"/>
      <c r="B734" s="142"/>
      <c r="C734" s="666"/>
      <c r="D734" s="207"/>
      <c r="E734" s="426" t="s">
        <v>15</v>
      </c>
      <c r="F734" s="1150">
        <v>11664</v>
      </c>
      <c r="G734" s="78">
        <v>11664</v>
      </c>
    </row>
    <row r="735" spans="1:7" s="106" customFormat="1">
      <c r="A735" s="104"/>
      <c r="B735" s="132"/>
      <c r="C735" s="667"/>
      <c r="D735" s="165"/>
      <c r="E735" s="185" t="s">
        <v>16</v>
      </c>
      <c r="F735" s="1150">
        <f>F736</f>
        <v>0</v>
      </c>
      <c r="G735" s="78"/>
    </row>
    <row r="736" spans="1:7" s="106" customFormat="1">
      <c r="A736" s="104"/>
      <c r="B736" s="133"/>
      <c r="C736" s="667"/>
      <c r="D736" s="165"/>
      <c r="E736" s="196" t="s">
        <v>17</v>
      </c>
      <c r="F736" s="1150">
        <v>0</v>
      </c>
      <c r="G736" s="78"/>
    </row>
    <row r="737" spans="1:7" s="106" customFormat="1">
      <c r="A737" s="104"/>
      <c r="B737" s="134"/>
      <c r="C737" s="667"/>
      <c r="D737" s="165"/>
      <c r="E737" s="185" t="s">
        <v>19</v>
      </c>
      <c r="F737" s="1150">
        <f>F738</f>
        <v>0</v>
      </c>
      <c r="G737" s="78"/>
    </row>
    <row r="738" spans="1:7" s="106" customFormat="1" ht="26.4">
      <c r="A738" s="104"/>
      <c r="B738" s="234"/>
      <c r="C738" s="613"/>
      <c r="D738" s="151"/>
      <c r="E738" s="196" t="s">
        <v>51</v>
      </c>
      <c r="F738" s="1150">
        <f>F739</f>
        <v>0</v>
      </c>
      <c r="G738" s="78"/>
    </row>
    <row r="739" spans="1:7" s="106" customFormat="1" ht="26.4">
      <c r="A739" s="104"/>
      <c r="B739" s="234"/>
      <c r="C739" s="613"/>
      <c r="D739" s="151"/>
      <c r="E739" s="197" t="s">
        <v>52</v>
      </c>
      <c r="F739" s="1150">
        <v>0</v>
      </c>
      <c r="G739" s="78"/>
    </row>
    <row r="740" spans="1:7" s="106" customFormat="1">
      <c r="A740" s="104"/>
      <c r="B740" s="234"/>
      <c r="C740" s="613"/>
      <c r="D740" s="151"/>
      <c r="E740" s="424" t="s">
        <v>3</v>
      </c>
      <c r="F740" s="624">
        <f>F741</f>
        <v>731</v>
      </c>
      <c r="G740" s="78">
        <f>G741</f>
        <v>731</v>
      </c>
    </row>
    <row r="741" spans="1:7" s="106" customFormat="1">
      <c r="A741" s="104"/>
      <c r="B741" s="234"/>
      <c r="C741" s="613"/>
      <c r="D741" s="151"/>
      <c r="E741" s="425" t="s">
        <v>20</v>
      </c>
      <c r="F741" s="1150">
        <v>731</v>
      </c>
      <c r="G741" s="78">
        <v>731</v>
      </c>
    </row>
    <row r="742" spans="1:7" s="106" customFormat="1">
      <c r="A742" s="104"/>
      <c r="B742" s="215" t="s">
        <v>189</v>
      </c>
      <c r="C742" s="613"/>
      <c r="D742" s="151"/>
      <c r="E742" s="1246" t="s">
        <v>189</v>
      </c>
      <c r="F742" s="613"/>
      <c r="G742" s="151"/>
    </row>
    <row r="743" spans="1:7" s="106" customFormat="1">
      <c r="A743" s="104"/>
      <c r="B743" s="142" t="s">
        <v>4</v>
      </c>
      <c r="C743" s="666">
        <v>976244767</v>
      </c>
      <c r="D743" s="1240">
        <f>D746</f>
        <v>-40407</v>
      </c>
      <c r="E743" s="641" t="s">
        <v>4</v>
      </c>
      <c r="F743" s="1241">
        <f>F744+F745</f>
        <v>40407</v>
      </c>
      <c r="G743" s="79">
        <f>G746</f>
        <v>40407</v>
      </c>
    </row>
    <row r="744" spans="1:7" s="106" customFormat="1">
      <c r="A744" s="104"/>
      <c r="B744" s="132" t="s">
        <v>10</v>
      </c>
      <c r="C744" s="667">
        <v>976244767</v>
      </c>
      <c r="D744" s="1240"/>
      <c r="E744" s="1242" t="s">
        <v>344</v>
      </c>
      <c r="F744" s="1247">
        <v>40407</v>
      </c>
      <c r="G744" s="79"/>
    </row>
    <row r="745" spans="1:7" s="106" customFormat="1" ht="26.4">
      <c r="A745" s="104"/>
      <c r="B745" s="133" t="s">
        <v>11</v>
      </c>
      <c r="C745" s="667">
        <v>976244767</v>
      </c>
      <c r="D745" s="78">
        <f>D746</f>
        <v>-40407</v>
      </c>
      <c r="E745" s="424" t="s">
        <v>10</v>
      </c>
      <c r="F745" s="626">
        <f>F746</f>
        <v>0</v>
      </c>
      <c r="G745" s="78">
        <f>G746</f>
        <v>40407</v>
      </c>
    </row>
    <row r="746" spans="1:7" s="106" customFormat="1" ht="26.4">
      <c r="A746" s="104"/>
      <c r="B746" s="142" t="s">
        <v>28</v>
      </c>
      <c r="C746" s="666">
        <v>976244767</v>
      </c>
      <c r="D746" s="78">
        <f>D747</f>
        <v>-40407</v>
      </c>
      <c r="E746" s="425" t="s">
        <v>11</v>
      </c>
      <c r="F746" s="1243">
        <v>0</v>
      </c>
      <c r="G746" s="78">
        <f>G747</f>
        <v>40407</v>
      </c>
    </row>
    <row r="747" spans="1:7" s="106" customFormat="1">
      <c r="A747" s="104"/>
      <c r="B747" s="132" t="s">
        <v>2</v>
      </c>
      <c r="C747" s="667">
        <v>976244767</v>
      </c>
      <c r="D747" s="1240">
        <f>D748</f>
        <v>-40407</v>
      </c>
      <c r="E747" s="641" t="s">
        <v>28</v>
      </c>
      <c r="F747" s="1241">
        <f>F748+F758</f>
        <v>40407</v>
      </c>
      <c r="G747" s="79">
        <f>G748+G758</f>
        <v>40407</v>
      </c>
    </row>
    <row r="748" spans="1:7" s="106" customFormat="1">
      <c r="A748" s="104"/>
      <c r="B748" s="133" t="s">
        <v>16</v>
      </c>
      <c r="C748" s="667">
        <v>976244767</v>
      </c>
      <c r="D748" s="78">
        <f>D749</f>
        <v>-40407</v>
      </c>
      <c r="E748" s="424" t="s">
        <v>2</v>
      </c>
      <c r="F748" s="626">
        <f>F749+F753+F755</f>
        <v>39676</v>
      </c>
      <c r="G748" s="78">
        <f>G749</f>
        <v>39676</v>
      </c>
    </row>
    <row r="749" spans="1:7" s="106" customFormat="1">
      <c r="A749" s="104"/>
      <c r="B749" s="134" t="s">
        <v>17</v>
      </c>
      <c r="C749" s="667">
        <v>976244767</v>
      </c>
      <c r="D749" s="78">
        <v>-40407</v>
      </c>
      <c r="E749" s="425" t="s">
        <v>12</v>
      </c>
      <c r="F749" s="626">
        <f>F750+F752</f>
        <v>39676</v>
      </c>
      <c r="G749" s="78">
        <f>G750+G752</f>
        <v>39676</v>
      </c>
    </row>
    <row r="750" spans="1:7" s="106" customFormat="1">
      <c r="A750" s="104"/>
      <c r="B750" s="134"/>
      <c r="C750" s="1248"/>
      <c r="D750" s="165"/>
      <c r="E750" s="196" t="s">
        <v>37</v>
      </c>
      <c r="F750" s="626">
        <v>28012</v>
      </c>
      <c r="G750" s="78">
        <v>28012</v>
      </c>
    </row>
    <row r="751" spans="1:7" s="106" customFormat="1">
      <c r="A751" s="104"/>
      <c r="B751" s="134"/>
      <c r="C751" s="1248"/>
      <c r="D751" s="165"/>
      <c r="E751" s="197" t="s">
        <v>35</v>
      </c>
      <c r="F751" s="626">
        <v>22316</v>
      </c>
      <c r="G751" s="78">
        <v>22316</v>
      </c>
    </row>
    <row r="752" spans="1:7" s="106" customFormat="1">
      <c r="A752" s="104"/>
      <c r="B752" s="134"/>
      <c r="C752" s="1248"/>
      <c r="D752" s="165"/>
      <c r="E752" s="426" t="s">
        <v>15</v>
      </c>
      <c r="F752" s="1150">
        <v>11664</v>
      </c>
      <c r="G752" s="78">
        <v>11664</v>
      </c>
    </row>
    <row r="753" spans="1:8" s="106" customFormat="1">
      <c r="A753" s="104"/>
      <c r="B753" s="134"/>
      <c r="C753" s="1248"/>
      <c r="D753" s="165"/>
      <c r="E753" s="185" t="s">
        <v>16</v>
      </c>
      <c r="F753" s="1150">
        <f>F754</f>
        <v>0</v>
      </c>
      <c r="G753" s="78"/>
    </row>
    <row r="754" spans="1:8" s="106" customFormat="1">
      <c r="A754" s="104"/>
      <c r="B754" s="134"/>
      <c r="C754" s="1248"/>
      <c r="D754" s="165"/>
      <c r="E754" s="196" t="s">
        <v>17</v>
      </c>
      <c r="F754" s="1150">
        <v>0</v>
      </c>
      <c r="G754" s="78"/>
    </row>
    <row r="755" spans="1:8" s="106" customFormat="1">
      <c r="A755" s="104"/>
      <c r="B755" s="134"/>
      <c r="C755" s="1248"/>
      <c r="D755" s="165"/>
      <c r="E755" s="185" t="s">
        <v>19</v>
      </c>
      <c r="F755" s="1150">
        <f>F756</f>
        <v>0</v>
      </c>
      <c r="G755" s="78"/>
    </row>
    <row r="756" spans="1:8" s="106" customFormat="1" ht="26.4">
      <c r="A756" s="104"/>
      <c r="B756" s="134"/>
      <c r="C756" s="1248"/>
      <c r="D756" s="165"/>
      <c r="E756" s="196" t="s">
        <v>51</v>
      </c>
      <c r="F756" s="1150">
        <f>F757</f>
        <v>0</v>
      </c>
      <c r="G756" s="78"/>
    </row>
    <row r="757" spans="1:8" s="106" customFormat="1" ht="26.4">
      <c r="A757" s="104"/>
      <c r="B757" s="134"/>
      <c r="C757" s="1248"/>
      <c r="D757" s="165"/>
      <c r="E757" s="197" t="s">
        <v>52</v>
      </c>
      <c r="F757" s="1150">
        <v>0</v>
      </c>
      <c r="G757" s="78"/>
    </row>
    <row r="758" spans="1:8" s="106" customFormat="1">
      <c r="A758" s="104"/>
      <c r="B758" s="134"/>
      <c r="C758" s="1248"/>
      <c r="D758" s="165"/>
      <c r="E758" s="1249" t="s">
        <v>3</v>
      </c>
      <c r="F758" s="624">
        <f>F759</f>
        <v>731</v>
      </c>
      <c r="G758" s="78">
        <f>G759</f>
        <v>731</v>
      </c>
    </row>
    <row r="759" spans="1:8" s="106" customFormat="1">
      <c r="A759" s="104"/>
      <c r="B759" s="134"/>
      <c r="C759" s="1248"/>
      <c r="D759" s="165"/>
      <c r="E759" s="1250" t="s">
        <v>20</v>
      </c>
      <c r="F759" s="1150">
        <v>731</v>
      </c>
      <c r="G759" s="78">
        <v>731</v>
      </c>
    </row>
    <row r="760" spans="1:8" s="1990" customFormat="1" ht="32.4" customHeight="1" thickBot="1">
      <c r="A760" s="104"/>
      <c r="B760" s="3865" t="s">
        <v>347</v>
      </c>
      <c r="C760" s="3866"/>
      <c r="D760" s="3866"/>
      <c r="E760" s="3866"/>
      <c r="F760" s="3866"/>
      <c r="G760" s="3867"/>
    </row>
    <row r="761" spans="1:8" s="106" customFormat="1" ht="16.5" customHeight="1">
      <c r="A761" s="104"/>
      <c r="B761" s="139"/>
      <c r="C761" s="139"/>
      <c r="D761" s="139"/>
      <c r="E761" s="139"/>
      <c r="F761" s="139"/>
      <c r="G761" s="139"/>
    </row>
    <row r="762" spans="1:8" s="106" customFormat="1" ht="16.5" customHeight="1">
      <c r="A762" s="121"/>
      <c r="B762" s="128" t="s">
        <v>190</v>
      </c>
      <c r="C762" s="561"/>
      <c r="D762" s="561"/>
      <c r="E762" s="561"/>
      <c r="F762" s="561"/>
      <c r="G762" s="561"/>
    </row>
    <row r="763" spans="1:8" s="106" customFormat="1" ht="12.75" customHeight="1" thickBot="1">
      <c r="A763" s="121"/>
      <c r="B763" s="128"/>
      <c r="C763" s="561"/>
      <c r="D763" s="561"/>
      <c r="E763" s="561"/>
      <c r="F763" s="561"/>
      <c r="G763" s="561"/>
    </row>
    <row r="764" spans="1:8" s="106" customFormat="1" ht="27.75" customHeight="1">
      <c r="A764" s="1983">
        <f>A688</f>
        <v>158</v>
      </c>
      <c r="B764" s="421" t="s">
        <v>29</v>
      </c>
      <c r="C764" s="191"/>
      <c r="D764" s="192"/>
      <c r="E764" s="422" t="s">
        <v>40</v>
      </c>
      <c r="F764" s="191"/>
      <c r="G764" s="192"/>
      <c r="H764" s="274" t="s">
        <v>33</v>
      </c>
    </row>
    <row r="765" spans="1:8" s="106" customFormat="1" ht="12.75" customHeight="1">
      <c r="A765" s="121"/>
      <c r="B765" s="163" t="s">
        <v>82</v>
      </c>
      <c r="C765" s="612"/>
      <c r="D765" s="193"/>
      <c r="E765" s="163" t="s">
        <v>82</v>
      </c>
      <c r="F765" s="612"/>
      <c r="G765" s="193"/>
    </row>
    <row r="766" spans="1:8" s="106" customFormat="1" ht="34.5" customHeight="1">
      <c r="A766" s="121"/>
      <c r="B766" s="668" t="s">
        <v>348</v>
      </c>
      <c r="C766" s="783"/>
      <c r="D766" s="193"/>
      <c r="E766" s="668" t="s">
        <v>86</v>
      </c>
      <c r="F766" s="783"/>
      <c r="G766" s="193"/>
      <c r="H766" s="1251"/>
    </row>
    <row r="767" spans="1:8" s="106" customFormat="1" ht="12.75" customHeight="1">
      <c r="A767" s="121"/>
      <c r="B767" s="164" t="s">
        <v>87</v>
      </c>
      <c r="C767" s="783"/>
      <c r="D767" s="193"/>
      <c r="E767" s="164" t="s">
        <v>87</v>
      </c>
      <c r="F767" s="783"/>
      <c r="G767" s="193"/>
    </row>
    <row r="768" spans="1:8" s="106" customFormat="1" ht="12.75" customHeight="1">
      <c r="A768" s="121"/>
      <c r="B768" s="183" t="s">
        <v>4</v>
      </c>
      <c r="C768" s="674">
        <f t="shared" ref="C768:D773" si="16">C769</f>
        <v>213114917</v>
      </c>
      <c r="D768" s="140">
        <f t="shared" si="16"/>
        <v>-40407</v>
      </c>
      <c r="E768" s="183" t="s">
        <v>4</v>
      </c>
      <c r="F768" s="674">
        <v>8871997</v>
      </c>
      <c r="G768" s="269">
        <f>G778</f>
        <v>40407</v>
      </c>
    </row>
    <row r="769" spans="1:7" s="106" customFormat="1" ht="12.75" customHeight="1">
      <c r="A769" s="121"/>
      <c r="B769" s="184" t="s">
        <v>10</v>
      </c>
      <c r="C769" s="673">
        <f t="shared" si="16"/>
        <v>213114917</v>
      </c>
      <c r="D769" s="165">
        <f t="shared" si="16"/>
        <v>-40407</v>
      </c>
      <c r="E769" s="699" t="s">
        <v>65</v>
      </c>
      <c r="F769" s="700">
        <v>1526835</v>
      </c>
      <c r="G769" s="269"/>
    </row>
    <row r="770" spans="1:7" s="106" customFormat="1" ht="12.75" customHeight="1">
      <c r="A770" s="121"/>
      <c r="B770" s="185" t="s">
        <v>11</v>
      </c>
      <c r="C770" s="673">
        <f t="shared" si="16"/>
        <v>213114917</v>
      </c>
      <c r="D770" s="165">
        <f t="shared" si="16"/>
        <v>-40407</v>
      </c>
      <c r="E770" s="699" t="s">
        <v>205</v>
      </c>
      <c r="F770" s="700">
        <v>1356636</v>
      </c>
      <c r="G770" s="269"/>
    </row>
    <row r="771" spans="1:7" s="106" customFormat="1" ht="15" customHeight="1">
      <c r="A771" s="121"/>
      <c r="B771" s="183" t="s">
        <v>28</v>
      </c>
      <c r="C771" s="674">
        <f t="shared" si="16"/>
        <v>213114917</v>
      </c>
      <c r="D771" s="165">
        <f t="shared" si="16"/>
        <v>-40407</v>
      </c>
      <c r="E771" s="184" t="s">
        <v>7</v>
      </c>
      <c r="F771" s="673">
        <f>F772</f>
        <v>14617</v>
      </c>
      <c r="G771" s="325"/>
    </row>
    <row r="772" spans="1:7" s="106" customFormat="1" ht="15.75" customHeight="1">
      <c r="A772" s="121"/>
      <c r="B772" s="184" t="s">
        <v>2</v>
      </c>
      <c r="C772" s="673">
        <f t="shared" si="16"/>
        <v>213114917</v>
      </c>
      <c r="D772" s="165">
        <f t="shared" si="16"/>
        <v>-40407</v>
      </c>
      <c r="E772" s="185" t="s">
        <v>8</v>
      </c>
      <c r="F772" s="673">
        <f>F773</f>
        <v>14617</v>
      </c>
      <c r="G772" s="267"/>
    </row>
    <row r="773" spans="1:7" s="106" customFormat="1" ht="12.75" customHeight="1">
      <c r="A773" s="121"/>
      <c r="B773" s="185" t="s">
        <v>16</v>
      </c>
      <c r="C773" s="673">
        <f t="shared" si="16"/>
        <v>213114917</v>
      </c>
      <c r="D773" s="140">
        <f t="shared" si="16"/>
        <v>-40407</v>
      </c>
      <c r="E773" s="196" t="s">
        <v>9</v>
      </c>
      <c r="F773" s="673">
        <f>F774</f>
        <v>14617</v>
      </c>
      <c r="G773" s="165"/>
    </row>
    <row r="774" spans="1:7" s="106" customFormat="1" ht="24.75" customHeight="1">
      <c r="A774" s="121"/>
      <c r="B774" s="196" t="s">
        <v>17</v>
      </c>
      <c r="C774" s="677">
        <v>213114917</v>
      </c>
      <c r="D774" s="78">
        <v>-40407</v>
      </c>
      <c r="E774" s="197" t="s">
        <v>57</v>
      </c>
      <c r="F774" s="673">
        <f>F775+F776</f>
        <v>14617</v>
      </c>
      <c r="G774" s="207"/>
    </row>
    <row r="775" spans="1:7" s="106" customFormat="1" ht="24.75" customHeight="1">
      <c r="A775" s="121"/>
      <c r="B775" s="185"/>
      <c r="C775" s="673"/>
      <c r="D775" s="140"/>
      <c r="E775" s="200" t="s">
        <v>96</v>
      </c>
      <c r="F775" s="673">
        <v>178</v>
      </c>
      <c r="G775" s="165"/>
    </row>
    <row r="776" spans="1:7" s="106" customFormat="1" ht="24.75" customHeight="1">
      <c r="A776" s="121"/>
      <c r="B776" s="185"/>
      <c r="C776" s="1157"/>
      <c r="D776" s="140"/>
      <c r="E776" s="200" t="s">
        <v>126</v>
      </c>
      <c r="F776" s="673">
        <v>14439</v>
      </c>
      <c r="G776" s="165"/>
    </row>
    <row r="777" spans="1:7" s="106" customFormat="1" ht="15" customHeight="1">
      <c r="A777" s="121"/>
      <c r="B777" s="196"/>
      <c r="C777" s="677"/>
      <c r="D777" s="78"/>
      <c r="E777" s="184" t="s">
        <v>10</v>
      </c>
      <c r="F777" s="673">
        <f>F778</f>
        <v>7330545</v>
      </c>
      <c r="G777" s="165">
        <f>G778</f>
        <v>40407</v>
      </c>
    </row>
    <row r="778" spans="1:7" s="106" customFormat="1" ht="25.5" customHeight="1">
      <c r="A778" s="121"/>
      <c r="B778" s="164"/>
      <c r="C778" s="673"/>
      <c r="D778" s="165"/>
      <c r="E778" s="185" t="s">
        <v>11</v>
      </c>
      <c r="F778" s="673">
        <v>7330545</v>
      </c>
      <c r="G778" s="165">
        <f>G779</f>
        <v>40407</v>
      </c>
    </row>
    <row r="779" spans="1:7" s="106" customFormat="1" ht="12.75" customHeight="1">
      <c r="A779" s="121"/>
      <c r="B779" s="183"/>
      <c r="C779" s="674"/>
      <c r="D779" s="140"/>
      <c r="E779" s="183" t="s">
        <v>28</v>
      </c>
      <c r="F779" s="674">
        <f>F780+F794</f>
        <v>8871997</v>
      </c>
      <c r="G779" s="141">
        <f>G780+G794</f>
        <v>40407</v>
      </c>
    </row>
    <row r="780" spans="1:7" s="106" customFormat="1" ht="12.75" customHeight="1">
      <c r="A780" s="121"/>
      <c r="B780" s="184"/>
      <c r="C780" s="673"/>
      <c r="D780" s="165"/>
      <c r="E780" s="184" t="s">
        <v>2</v>
      </c>
      <c r="F780" s="673">
        <f>F781+F785+F787</f>
        <v>8215322</v>
      </c>
      <c r="G780" s="165">
        <f>G781</f>
        <v>39676</v>
      </c>
    </row>
    <row r="781" spans="1:7" s="106" customFormat="1" ht="13.5" customHeight="1">
      <c r="A781" s="121"/>
      <c r="B781" s="185"/>
      <c r="C781" s="673"/>
      <c r="D781" s="165"/>
      <c r="E781" s="185" t="s">
        <v>12</v>
      </c>
      <c r="F781" s="673">
        <f>F782+F784</f>
        <v>1194512</v>
      </c>
      <c r="G781" s="165">
        <f>G782+G784</f>
        <v>39676</v>
      </c>
    </row>
    <row r="782" spans="1:7" s="106" customFormat="1" ht="12.75" customHeight="1">
      <c r="A782" s="121"/>
      <c r="B782" s="183"/>
      <c r="C782" s="674"/>
      <c r="D782" s="165"/>
      <c r="E782" s="196" t="s">
        <v>37</v>
      </c>
      <c r="F782" s="673">
        <v>435887</v>
      </c>
      <c r="G782" s="165">
        <v>28012</v>
      </c>
    </row>
    <row r="783" spans="1:7" s="106" customFormat="1" ht="12.75" customHeight="1">
      <c r="A783" s="121"/>
      <c r="B783" s="184"/>
      <c r="C783" s="673"/>
      <c r="D783" s="165"/>
      <c r="E783" s="197" t="s">
        <v>35</v>
      </c>
      <c r="F783" s="673">
        <v>351879</v>
      </c>
      <c r="G783" s="165">
        <v>22316</v>
      </c>
    </row>
    <row r="784" spans="1:7" s="106" customFormat="1" ht="12.75" customHeight="1">
      <c r="A784" s="121"/>
      <c r="B784" s="185"/>
      <c r="C784" s="673"/>
      <c r="D784" s="140"/>
      <c r="E784" s="196" t="s">
        <v>15</v>
      </c>
      <c r="F784" s="673">
        <v>758625</v>
      </c>
      <c r="G784" s="140">
        <v>11664</v>
      </c>
    </row>
    <row r="785" spans="1:7" s="106" customFormat="1" ht="12.75" customHeight="1">
      <c r="A785" s="121"/>
      <c r="B785" s="196"/>
      <c r="C785" s="1252"/>
      <c r="D785" s="80"/>
      <c r="E785" s="185" t="s">
        <v>16</v>
      </c>
      <c r="F785" s="673">
        <f>F786</f>
        <v>5346173</v>
      </c>
      <c r="G785" s="165"/>
    </row>
    <row r="786" spans="1:7" s="106" customFormat="1" ht="12.75" customHeight="1">
      <c r="A786" s="121"/>
      <c r="B786" s="185"/>
      <c r="C786" s="673"/>
      <c r="D786" s="383"/>
      <c r="E786" s="196" t="s">
        <v>17</v>
      </c>
      <c r="F786" s="673">
        <v>5346173</v>
      </c>
      <c r="G786" s="383"/>
    </row>
    <row r="787" spans="1:7" s="106" customFormat="1" ht="12.75" customHeight="1">
      <c r="A787" s="121"/>
      <c r="B787" s="196"/>
      <c r="C787" s="673"/>
      <c r="D787" s="165"/>
      <c r="E787" s="185" t="s">
        <v>19</v>
      </c>
      <c r="F787" s="673">
        <f>F788+F791+F793</f>
        <v>1674637</v>
      </c>
      <c r="G787" s="165"/>
    </row>
    <row r="788" spans="1:7" s="106" customFormat="1" ht="12.75" customHeight="1">
      <c r="A788" s="121"/>
      <c r="B788" s="196"/>
      <c r="C788" s="673"/>
      <c r="D788" s="165"/>
      <c r="E788" s="185" t="s">
        <v>84</v>
      </c>
      <c r="F788" s="673">
        <f>F789</f>
        <v>311164</v>
      </c>
      <c r="G788" s="165"/>
    </row>
    <row r="789" spans="1:7" s="106" customFormat="1" ht="27" customHeight="1">
      <c r="A789" s="121"/>
      <c r="B789" s="196"/>
      <c r="C789" s="673"/>
      <c r="D789" s="165"/>
      <c r="E789" s="196" t="s">
        <v>85</v>
      </c>
      <c r="F789" s="673">
        <v>311164</v>
      </c>
      <c r="G789" s="165"/>
    </row>
    <row r="790" spans="1:7" s="106" customFormat="1" ht="42" customHeight="1">
      <c r="A790" s="121"/>
      <c r="B790" s="196"/>
      <c r="C790" s="673"/>
      <c r="D790" s="165"/>
      <c r="E790" s="905" t="s">
        <v>63</v>
      </c>
      <c r="F790" s="906">
        <v>311164</v>
      </c>
      <c r="G790" s="165"/>
    </row>
    <row r="791" spans="1:7" s="106" customFormat="1" ht="25.5" customHeight="1">
      <c r="A791" s="121"/>
      <c r="B791" s="185"/>
      <c r="C791" s="673"/>
      <c r="D791" s="207"/>
      <c r="E791" s="196" t="s">
        <v>51</v>
      </c>
      <c r="F791" s="673">
        <f>F792</f>
        <v>6837</v>
      </c>
      <c r="G791" s="207"/>
    </row>
    <row r="792" spans="1:7" s="106" customFormat="1" ht="38.25" customHeight="1">
      <c r="A792" s="121"/>
      <c r="B792" s="197"/>
      <c r="C792" s="673"/>
      <c r="D792" s="165"/>
      <c r="E792" s="197" t="s">
        <v>53</v>
      </c>
      <c r="F792" s="673">
        <v>6837</v>
      </c>
      <c r="G792" s="165"/>
    </row>
    <row r="793" spans="1:7" s="106" customFormat="1" ht="27" customHeight="1">
      <c r="A793" s="121"/>
      <c r="B793" s="197"/>
      <c r="C793" s="673"/>
      <c r="D793" s="165"/>
      <c r="E793" s="196" t="s">
        <v>325</v>
      </c>
      <c r="F793" s="673">
        <v>1356636</v>
      </c>
      <c r="G793" s="165"/>
    </row>
    <row r="794" spans="1:7" s="106" customFormat="1" ht="13.5" customHeight="1">
      <c r="A794" s="121"/>
      <c r="B794" s="197"/>
      <c r="C794" s="673"/>
      <c r="D794" s="165"/>
      <c r="E794" s="184" t="s">
        <v>3</v>
      </c>
      <c r="F794" s="673">
        <f>F795</f>
        <v>656675</v>
      </c>
      <c r="G794" s="165">
        <f>G795</f>
        <v>731</v>
      </c>
    </row>
    <row r="795" spans="1:7" s="106" customFormat="1">
      <c r="A795" s="121"/>
      <c r="B795" s="184"/>
      <c r="C795" s="673"/>
      <c r="D795" s="165"/>
      <c r="E795" s="185" t="s">
        <v>20</v>
      </c>
      <c r="F795" s="673">
        <v>656675</v>
      </c>
      <c r="G795" s="165">
        <v>731</v>
      </c>
    </row>
    <row r="796" spans="1:7" s="106" customFormat="1">
      <c r="A796" s="121"/>
      <c r="B796" s="215" t="s">
        <v>88</v>
      </c>
      <c r="C796" s="613"/>
      <c r="D796" s="1216"/>
      <c r="E796" s="164" t="s">
        <v>88</v>
      </c>
      <c r="F796" s="783"/>
      <c r="G796" s="193"/>
    </row>
    <row r="797" spans="1:7" s="106" customFormat="1">
      <c r="A797" s="121"/>
      <c r="B797" s="183" t="s">
        <v>4</v>
      </c>
      <c r="C797" s="666">
        <v>504313802</v>
      </c>
      <c r="D797" s="140">
        <f t="shared" ref="D797:D802" si="17">D798</f>
        <v>-40407</v>
      </c>
      <c r="E797" s="183" t="s">
        <v>4</v>
      </c>
      <c r="F797" s="674">
        <v>7465886</v>
      </c>
      <c r="G797" s="269">
        <f>G806</f>
        <v>40407</v>
      </c>
    </row>
    <row r="798" spans="1:7" s="106" customFormat="1">
      <c r="A798" s="121"/>
      <c r="B798" s="184" t="s">
        <v>10</v>
      </c>
      <c r="C798" s="667">
        <v>504313802</v>
      </c>
      <c r="D798" s="165">
        <f t="shared" si="17"/>
        <v>-40407</v>
      </c>
      <c r="E798" s="699" t="s">
        <v>65</v>
      </c>
      <c r="F798" s="700">
        <v>1316755</v>
      </c>
      <c r="G798" s="269"/>
    </row>
    <row r="799" spans="1:7" s="106" customFormat="1" ht="26.4">
      <c r="A799" s="121"/>
      <c r="B799" s="185" t="s">
        <v>11</v>
      </c>
      <c r="C799" s="667">
        <v>504313802</v>
      </c>
      <c r="D799" s="165">
        <f t="shared" si="17"/>
        <v>-40407</v>
      </c>
      <c r="E799" s="699" t="s">
        <v>205</v>
      </c>
      <c r="F799" s="700">
        <v>1166843</v>
      </c>
      <c r="G799" s="269"/>
    </row>
    <row r="800" spans="1:7" s="106" customFormat="1">
      <c r="A800" s="121"/>
      <c r="B800" s="183" t="s">
        <v>28</v>
      </c>
      <c r="C800" s="666">
        <v>504313802</v>
      </c>
      <c r="D800" s="165">
        <f t="shared" si="17"/>
        <v>-40407</v>
      </c>
      <c r="E800" s="184" t="s">
        <v>7</v>
      </c>
      <c r="F800" s="673">
        <f>F801</f>
        <v>21229</v>
      </c>
      <c r="G800" s="325"/>
    </row>
    <row r="801" spans="1:7" s="106" customFormat="1">
      <c r="A801" s="121"/>
      <c r="B801" s="184" t="s">
        <v>2</v>
      </c>
      <c r="C801" s="667">
        <v>504313802</v>
      </c>
      <c r="D801" s="165">
        <f t="shared" si="17"/>
        <v>-40407</v>
      </c>
      <c r="E801" s="185" t="s">
        <v>8</v>
      </c>
      <c r="F801" s="673">
        <f>F802</f>
        <v>21229</v>
      </c>
      <c r="G801" s="267"/>
    </row>
    <row r="802" spans="1:7" s="106" customFormat="1">
      <c r="A802" s="121"/>
      <c r="B802" s="185" t="s">
        <v>16</v>
      </c>
      <c r="C802" s="667">
        <v>504313802</v>
      </c>
      <c r="D802" s="140">
        <f t="shared" si="17"/>
        <v>-40407</v>
      </c>
      <c r="E802" s="196" t="s">
        <v>9</v>
      </c>
      <c r="F802" s="673">
        <f>F803</f>
        <v>21229</v>
      </c>
      <c r="G802" s="165"/>
    </row>
    <row r="803" spans="1:7" s="106" customFormat="1" ht="26.4">
      <c r="A803" s="121"/>
      <c r="B803" s="196" t="s">
        <v>17</v>
      </c>
      <c r="C803" s="667">
        <v>504313802</v>
      </c>
      <c r="D803" s="80">
        <v>-40407</v>
      </c>
      <c r="E803" s="197" t="s">
        <v>57</v>
      </c>
      <c r="F803" s="673">
        <v>21229</v>
      </c>
      <c r="G803" s="207"/>
    </row>
    <row r="804" spans="1:7" s="106" customFormat="1" ht="26.4">
      <c r="A804" s="121"/>
      <c r="B804" s="184"/>
      <c r="C804" s="673"/>
      <c r="D804" s="165"/>
      <c r="E804" s="200" t="s">
        <v>126</v>
      </c>
      <c r="F804" s="673">
        <v>21229</v>
      </c>
      <c r="G804" s="165"/>
    </row>
    <row r="805" spans="1:7" s="106" customFormat="1">
      <c r="A805" s="121"/>
      <c r="B805" s="184"/>
      <c r="C805" s="673"/>
      <c r="D805" s="165"/>
      <c r="E805" s="184" t="s">
        <v>10</v>
      </c>
      <c r="F805" s="673">
        <f>F806</f>
        <v>6127902</v>
      </c>
      <c r="G805" s="165">
        <f>G806</f>
        <v>40407</v>
      </c>
    </row>
    <row r="806" spans="1:7" s="106" customFormat="1" ht="26.4">
      <c r="A806" s="121"/>
      <c r="B806" s="184"/>
      <c r="C806" s="673"/>
      <c r="D806" s="165"/>
      <c r="E806" s="185" t="s">
        <v>11</v>
      </c>
      <c r="F806" s="673">
        <v>6127902</v>
      </c>
      <c r="G806" s="165">
        <f>G807</f>
        <v>40407</v>
      </c>
    </row>
    <row r="807" spans="1:7" s="106" customFormat="1">
      <c r="A807" s="121"/>
      <c r="B807" s="184"/>
      <c r="C807" s="673"/>
      <c r="D807" s="165"/>
      <c r="E807" s="183" t="s">
        <v>28</v>
      </c>
      <c r="F807" s="674">
        <f>F808+F819</f>
        <v>7465886</v>
      </c>
      <c r="G807" s="141">
        <f>G808+G819</f>
        <v>40407</v>
      </c>
    </row>
    <row r="808" spans="1:7" s="106" customFormat="1">
      <c r="A808" s="121"/>
      <c r="B808" s="184"/>
      <c r="C808" s="673"/>
      <c r="D808" s="165"/>
      <c r="E808" s="184" t="s">
        <v>2</v>
      </c>
      <c r="F808" s="673">
        <f>F809+F813+F815</f>
        <v>7465155</v>
      </c>
      <c r="G808" s="165">
        <f>G809</f>
        <v>39676</v>
      </c>
    </row>
    <row r="809" spans="1:7" s="106" customFormat="1">
      <c r="A809" s="121"/>
      <c r="B809" s="184"/>
      <c r="C809" s="673"/>
      <c r="D809" s="165"/>
      <c r="E809" s="185" t="s">
        <v>12</v>
      </c>
      <c r="F809" s="673">
        <f>F810+F812</f>
        <v>824558</v>
      </c>
      <c r="G809" s="165">
        <f>G810+G812</f>
        <v>39676</v>
      </c>
    </row>
    <row r="810" spans="1:7" s="106" customFormat="1">
      <c r="A810" s="121"/>
      <c r="B810" s="184"/>
      <c r="C810" s="673"/>
      <c r="D810" s="165"/>
      <c r="E810" s="196" t="s">
        <v>37</v>
      </c>
      <c r="F810" s="673">
        <v>365768</v>
      </c>
      <c r="G810" s="165">
        <v>28012</v>
      </c>
    </row>
    <row r="811" spans="1:7" s="106" customFormat="1">
      <c r="A811" s="121"/>
      <c r="B811" s="184"/>
      <c r="C811" s="673"/>
      <c r="D811" s="165"/>
      <c r="E811" s="197" t="s">
        <v>35</v>
      </c>
      <c r="F811" s="673">
        <v>294503</v>
      </c>
      <c r="G811" s="165">
        <v>22316</v>
      </c>
    </row>
    <row r="812" spans="1:7" s="106" customFormat="1">
      <c r="A812" s="121"/>
      <c r="B812" s="184"/>
      <c r="C812" s="673"/>
      <c r="D812" s="165"/>
      <c r="E812" s="196" t="s">
        <v>15</v>
      </c>
      <c r="F812" s="673">
        <v>458790</v>
      </c>
      <c r="G812" s="140">
        <v>11664</v>
      </c>
    </row>
    <row r="813" spans="1:7" s="106" customFormat="1">
      <c r="A813" s="121"/>
      <c r="B813" s="184"/>
      <c r="C813" s="673"/>
      <c r="D813" s="165"/>
      <c r="E813" s="185" t="s">
        <v>16</v>
      </c>
      <c r="F813" s="673">
        <f>F814</f>
        <v>5466917</v>
      </c>
      <c r="G813" s="165"/>
    </row>
    <row r="814" spans="1:7" s="106" customFormat="1">
      <c r="A814" s="121"/>
      <c r="B814" s="184"/>
      <c r="C814" s="673"/>
      <c r="D814" s="165"/>
      <c r="E814" s="196" t="s">
        <v>17</v>
      </c>
      <c r="F814" s="673">
        <v>5466917</v>
      </c>
      <c r="G814" s="383"/>
    </row>
    <row r="815" spans="1:7" s="106" customFormat="1">
      <c r="A815" s="121"/>
      <c r="B815" s="184"/>
      <c r="C815" s="673"/>
      <c r="D815" s="165"/>
      <c r="E815" s="185" t="s">
        <v>19</v>
      </c>
      <c r="F815" s="673">
        <f>F816+F818</f>
        <v>1173680</v>
      </c>
      <c r="G815" s="165"/>
    </row>
    <row r="816" spans="1:7" s="106" customFormat="1" ht="26.4">
      <c r="A816" s="121"/>
      <c r="B816" s="184"/>
      <c r="C816" s="673"/>
      <c r="D816" s="165"/>
      <c r="E816" s="196" t="s">
        <v>51</v>
      </c>
      <c r="F816" s="673">
        <f>F817</f>
        <v>6837</v>
      </c>
      <c r="G816" s="207"/>
    </row>
    <row r="817" spans="1:7" s="106" customFormat="1" ht="39.6">
      <c r="A817" s="121"/>
      <c r="B817" s="184"/>
      <c r="C817" s="673"/>
      <c r="D817" s="165"/>
      <c r="E817" s="197" t="s">
        <v>53</v>
      </c>
      <c r="F817" s="673">
        <v>6837</v>
      </c>
      <c r="G817" s="165"/>
    </row>
    <row r="818" spans="1:7" s="106" customFormat="1" ht="26.4">
      <c r="A818" s="121"/>
      <c r="B818" s="429"/>
      <c r="C818" s="624"/>
      <c r="D818" s="165"/>
      <c r="E818" s="196" t="s">
        <v>325</v>
      </c>
      <c r="F818" s="673">
        <v>1166843</v>
      </c>
      <c r="G818" s="165"/>
    </row>
    <row r="819" spans="1:7" s="106" customFormat="1">
      <c r="A819" s="121"/>
      <c r="B819" s="183"/>
      <c r="C819" s="674"/>
      <c r="D819" s="165"/>
      <c r="E819" s="184" t="s">
        <v>3</v>
      </c>
      <c r="F819" s="673">
        <f>F820</f>
        <v>731</v>
      </c>
      <c r="G819" s="165">
        <f>G820</f>
        <v>731</v>
      </c>
    </row>
    <row r="820" spans="1:7" s="106" customFormat="1">
      <c r="A820" s="121"/>
      <c r="B820" s="184"/>
      <c r="C820" s="673"/>
      <c r="D820" s="193"/>
      <c r="E820" s="185" t="s">
        <v>20</v>
      </c>
      <c r="F820" s="673">
        <v>731</v>
      </c>
      <c r="G820" s="165">
        <v>731</v>
      </c>
    </row>
    <row r="821" spans="1:7" s="106" customFormat="1">
      <c r="A821" s="121"/>
      <c r="B821" s="215" t="s">
        <v>189</v>
      </c>
      <c r="C821" s="613"/>
      <c r="D821" s="1216"/>
      <c r="E821" s="164" t="s">
        <v>189</v>
      </c>
      <c r="F821" s="783"/>
      <c r="G821" s="193"/>
    </row>
    <row r="822" spans="1:7" s="106" customFormat="1">
      <c r="A822" s="121"/>
      <c r="B822" s="183" t="s">
        <v>4</v>
      </c>
      <c r="C822" s="666">
        <v>976244767</v>
      </c>
      <c r="D822" s="140">
        <f t="shared" ref="D822:D827" si="18">D823</f>
        <v>-40407</v>
      </c>
      <c r="E822" s="183" t="s">
        <v>4</v>
      </c>
      <c r="F822" s="674">
        <v>4561174</v>
      </c>
      <c r="G822" s="269">
        <f>G831</f>
        <v>40407</v>
      </c>
    </row>
    <row r="823" spans="1:7" s="106" customFormat="1">
      <c r="A823" s="121"/>
      <c r="B823" s="184" t="s">
        <v>10</v>
      </c>
      <c r="C823" s="667">
        <v>976244767</v>
      </c>
      <c r="D823" s="165">
        <f t="shared" si="18"/>
        <v>-40407</v>
      </c>
      <c r="E823" s="699" t="s">
        <v>65</v>
      </c>
      <c r="F823" s="700">
        <v>2409874</v>
      </c>
      <c r="G823" s="269"/>
    </row>
    <row r="824" spans="1:7" s="106" customFormat="1" ht="26.4">
      <c r="A824" s="121"/>
      <c r="B824" s="185" t="s">
        <v>11</v>
      </c>
      <c r="C824" s="667">
        <v>976244767</v>
      </c>
      <c r="D824" s="165">
        <f t="shared" si="18"/>
        <v>-40407</v>
      </c>
      <c r="E824" s="699" t="s">
        <v>205</v>
      </c>
      <c r="F824" s="700">
        <v>2369467</v>
      </c>
      <c r="G824" s="269"/>
    </row>
    <row r="825" spans="1:7" s="106" customFormat="1">
      <c r="A825" s="121"/>
      <c r="B825" s="183" t="s">
        <v>28</v>
      </c>
      <c r="C825" s="666">
        <v>976244767</v>
      </c>
      <c r="D825" s="165">
        <f t="shared" si="18"/>
        <v>-40407</v>
      </c>
      <c r="E825" s="184" t="s">
        <v>7</v>
      </c>
      <c r="F825" s="673">
        <v>18105</v>
      </c>
      <c r="G825" s="325"/>
    </row>
    <row r="826" spans="1:7" s="106" customFormat="1">
      <c r="A826" s="121"/>
      <c r="B826" s="184" t="s">
        <v>2</v>
      </c>
      <c r="C826" s="667">
        <v>976244767</v>
      </c>
      <c r="D826" s="165">
        <f t="shared" si="18"/>
        <v>-40407</v>
      </c>
      <c r="E826" s="185" t="s">
        <v>8</v>
      </c>
      <c r="F826" s="673">
        <v>18105</v>
      </c>
      <c r="G826" s="267"/>
    </row>
    <row r="827" spans="1:7" s="106" customFormat="1">
      <c r="A827" s="121"/>
      <c r="B827" s="185" t="s">
        <v>16</v>
      </c>
      <c r="C827" s="667">
        <v>976244767</v>
      </c>
      <c r="D827" s="140">
        <f t="shared" si="18"/>
        <v>-40407</v>
      </c>
      <c r="E827" s="196" t="s">
        <v>9</v>
      </c>
      <c r="F827" s="673">
        <v>18105</v>
      </c>
      <c r="G827" s="165"/>
    </row>
    <row r="828" spans="1:7" s="106" customFormat="1" ht="26.4">
      <c r="A828" s="121"/>
      <c r="B828" s="196" t="s">
        <v>17</v>
      </c>
      <c r="C828" s="667">
        <v>976244767</v>
      </c>
      <c r="D828" s="80">
        <v>-40407</v>
      </c>
      <c r="E828" s="197" t="s">
        <v>57</v>
      </c>
      <c r="F828" s="673">
        <v>18105</v>
      </c>
      <c r="G828" s="207"/>
    </row>
    <row r="829" spans="1:7" s="106" customFormat="1" ht="26.4">
      <c r="A829" s="121"/>
      <c r="B829" s="184"/>
      <c r="C829" s="673"/>
      <c r="D829" s="165"/>
      <c r="E829" s="200" t="s">
        <v>126</v>
      </c>
      <c r="F829" s="673">
        <v>18105</v>
      </c>
      <c r="G829" s="165"/>
    </row>
    <row r="830" spans="1:7" s="106" customFormat="1">
      <c r="A830" s="121"/>
      <c r="B830" s="184"/>
      <c r="C830" s="673"/>
      <c r="D830" s="165"/>
      <c r="E830" s="184" t="s">
        <v>10</v>
      </c>
      <c r="F830" s="673">
        <f>F831</f>
        <v>2133195</v>
      </c>
      <c r="G830" s="165">
        <f>G831</f>
        <v>40407</v>
      </c>
    </row>
    <row r="831" spans="1:7" s="106" customFormat="1" ht="26.4">
      <c r="A831" s="121"/>
      <c r="B831" s="184"/>
      <c r="C831" s="673"/>
      <c r="D831" s="165"/>
      <c r="E831" s="185" t="s">
        <v>11</v>
      </c>
      <c r="F831" s="673">
        <v>2133195</v>
      </c>
      <c r="G831" s="165">
        <f>G832</f>
        <v>40407</v>
      </c>
    </row>
    <row r="832" spans="1:7" s="106" customFormat="1">
      <c r="A832" s="121"/>
      <c r="B832" s="184"/>
      <c r="C832" s="673"/>
      <c r="D832" s="165"/>
      <c r="E832" s="183" t="s">
        <v>28</v>
      </c>
      <c r="F832" s="674">
        <f>F833+F844</f>
        <v>4561174</v>
      </c>
      <c r="G832" s="141">
        <f>G833+G844</f>
        <v>40407</v>
      </c>
    </row>
    <row r="833" spans="1:7" s="106" customFormat="1">
      <c r="A833" s="121"/>
      <c r="B833" s="184"/>
      <c r="C833" s="673"/>
      <c r="D833" s="165"/>
      <c r="E833" s="184" t="s">
        <v>2</v>
      </c>
      <c r="F833" s="673">
        <f>F834+F838+F840</f>
        <v>4560443</v>
      </c>
      <c r="G833" s="165">
        <f>G834</f>
        <v>39676</v>
      </c>
    </row>
    <row r="834" spans="1:7" s="106" customFormat="1">
      <c r="A834" s="121"/>
      <c r="B834" s="184"/>
      <c r="C834" s="673"/>
      <c r="D834" s="165"/>
      <c r="E834" s="185" t="s">
        <v>12</v>
      </c>
      <c r="F834" s="673">
        <f>F835+F837</f>
        <v>313719</v>
      </c>
      <c r="G834" s="165">
        <f>G835+G837</f>
        <v>39676</v>
      </c>
    </row>
    <row r="835" spans="1:7" s="106" customFormat="1">
      <c r="A835" s="121"/>
      <c r="B835" s="184"/>
      <c r="C835" s="673"/>
      <c r="D835" s="165"/>
      <c r="E835" s="196" t="s">
        <v>37</v>
      </c>
      <c r="F835" s="673">
        <v>210958</v>
      </c>
      <c r="G835" s="165">
        <v>28012</v>
      </c>
    </row>
    <row r="836" spans="1:7" s="106" customFormat="1">
      <c r="A836" s="121"/>
      <c r="B836" s="184"/>
      <c r="C836" s="673"/>
      <c r="D836" s="165"/>
      <c r="E836" s="197" t="s">
        <v>35</v>
      </c>
      <c r="F836" s="673">
        <v>169746</v>
      </c>
      <c r="G836" s="165">
        <v>22316</v>
      </c>
    </row>
    <row r="837" spans="1:7" s="106" customFormat="1">
      <c r="A837" s="121"/>
      <c r="B837" s="184"/>
      <c r="C837" s="673"/>
      <c r="D837" s="165"/>
      <c r="E837" s="196" t="s">
        <v>15</v>
      </c>
      <c r="F837" s="673">
        <v>102761</v>
      </c>
      <c r="G837" s="140">
        <v>11664</v>
      </c>
    </row>
    <row r="838" spans="1:7" s="106" customFormat="1">
      <c r="A838" s="121"/>
      <c r="B838" s="184"/>
      <c r="C838" s="673"/>
      <c r="D838" s="165"/>
      <c r="E838" s="185" t="s">
        <v>16</v>
      </c>
      <c r="F838" s="673">
        <f>F839</f>
        <v>1870420</v>
      </c>
      <c r="G838" s="165"/>
    </row>
    <row r="839" spans="1:7" s="106" customFormat="1">
      <c r="A839" s="121"/>
      <c r="B839" s="184"/>
      <c r="C839" s="673"/>
      <c r="D839" s="165"/>
      <c r="E839" s="196" t="s">
        <v>17</v>
      </c>
      <c r="F839" s="673">
        <v>1870420</v>
      </c>
      <c r="G839" s="383"/>
    </row>
    <row r="840" spans="1:7" s="106" customFormat="1">
      <c r="A840" s="121"/>
      <c r="B840" s="184"/>
      <c r="C840" s="673"/>
      <c r="D840" s="165"/>
      <c r="E840" s="185" t="s">
        <v>19</v>
      </c>
      <c r="F840" s="673">
        <f>F841+F843</f>
        <v>2376304</v>
      </c>
      <c r="G840" s="165"/>
    </row>
    <row r="841" spans="1:7" s="106" customFormat="1" ht="26.4">
      <c r="A841" s="121"/>
      <c r="B841" s="184"/>
      <c r="C841" s="673"/>
      <c r="D841" s="165"/>
      <c r="E841" s="196" t="s">
        <v>51</v>
      </c>
      <c r="F841" s="673">
        <f>F842</f>
        <v>6837</v>
      </c>
      <c r="G841" s="207"/>
    </row>
    <row r="842" spans="1:7" s="106" customFormat="1" ht="39.6">
      <c r="A842" s="121"/>
      <c r="B842" s="184"/>
      <c r="C842" s="673"/>
      <c r="D842" s="165"/>
      <c r="E842" s="197" t="s">
        <v>53</v>
      </c>
      <c r="F842" s="673">
        <v>6837</v>
      </c>
      <c r="G842" s="165"/>
    </row>
    <row r="843" spans="1:7" s="106" customFormat="1" ht="26.4">
      <c r="A843" s="121"/>
      <c r="B843" s="429"/>
      <c r="C843" s="624"/>
      <c r="D843" s="165"/>
      <c r="E843" s="196" t="s">
        <v>325</v>
      </c>
      <c r="F843" s="673">
        <v>2369467</v>
      </c>
      <c r="G843" s="165"/>
    </row>
    <row r="844" spans="1:7" s="106" customFormat="1">
      <c r="A844" s="121"/>
      <c r="B844" s="183"/>
      <c r="C844" s="674"/>
      <c r="D844" s="165"/>
      <c r="E844" s="184" t="s">
        <v>3</v>
      </c>
      <c r="F844" s="673">
        <f>F845</f>
        <v>731</v>
      </c>
      <c r="G844" s="165">
        <f>G845</f>
        <v>731</v>
      </c>
    </row>
    <row r="845" spans="1:7" s="106" customFormat="1">
      <c r="A845" s="121"/>
      <c r="B845" s="184"/>
      <c r="C845" s="673"/>
      <c r="D845" s="193"/>
      <c r="E845" s="185" t="s">
        <v>20</v>
      </c>
      <c r="F845" s="673">
        <v>731</v>
      </c>
      <c r="G845" s="165">
        <v>731</v>
      </c>
    </row>
    <row r="846" spans="1:7" s="1990" customFormat="1" ht="44.4" customHeight="1" thickBot="1">
      <c r="A846" s="121"/>
      <c r="B846" s="3858" t="s">
        <v>349</v>
      </c>
      <c r="C846" s="3859"/>
      <c r="D846" s="3859"/>
      <c r="E846" s="3859"/>
      <c r="F846" s="3859"/>
      <c r="G846" s="3860"/>
    </row>
    <row r="847" spans="1:7" s="48" customFormat="1" ht="14.4" customHeight="1">
      <c r="A847" s="430"/>
      <c r="B847" s="588"/>
      <c r="C847" s="588"/>
      <c r="D847" s="588"/>
      <c r="E847" s="68"/>
      <c r="F847" s="68"/>
      <c r="G847" s="68"/>
    </row>
    <row r="848" spans="1:7" s="48" customFormat="1">
      <c r="A848" s="128"/>
      <c r="B848" s="128" t="s">
        <v>187</v>
      </c>
      <c r="C848" s="561"/>
      <c r="D848" s="561"/>
      <c r="E848" s="561"/>
      <c r="F848" s="561"/>
      <c r="G848" s="561"/>
    </row>
    <row r="849" spans="1:8" s="48" customFormat="1" ht="13.8" thickBot="1">
      <c r="A849" s="121"/>
      <c r="B849" s="561"/>
      <c r="C849" s="561"/>
      <c r="D849" s="561"/>
      <c r="E849" s="561"/>
      <c r="F849" s="561"/>
      <c r="G849" s="561"/>
    </row>
    <row r="850" spans="1:8" s="106" customFormat="1" ht="26.4">
      <c r="A850" s="1984">
        <f>A688+1</f>
        <v>159</v>
      </c>
      <c r="B850" s="421" t="s">
        <v>29</v>
      </c>
      <c r="C850" s="108"/>
      <c r="D850" s="109"/>
      <c r="E850" s="422" t="s">
        <v>40</v>
      </c>
      <c r="F850" s="108"/>
      <c r="G850" s="109"/>
      <c r="H850" s="274" t="s">
        <v>33</v>
      </c>
    </row>
    <row r="851" spans="1:8" s="106" customFormat="1">
      <c r="A851" s="104"/>
      <c r="B851" s="88" t="s">
        <v>22</v>
      </c>
      <c r="C851" s="642"/>
      <c r="D851" s="103"/>
      <c r="E851" s="88" t="s">
        <v>22</v>
      </c>
      <c r="F851" s="642"/>
      <c r="G851" s="103"/>
    </row>
    <row r="852" spans="1:8" s="106" customFormat="1" ht="39.6">
      <c r="A852" s="104"/>
      <c r="B852" s="1152" t="s">
        <v>107</v>
      </c>
      <c r="C852" s="764"/>
      <c r="D852" s="596"/>
      <c r="E852" s="1239" t="s">
        <v>343</v>
      </c>
      <c r="F852" s="1141"/>
      <c r="G852" s="596"/>
      <c r="H852" s="104"/>
    </row>
    <row r="853" spans="1:8" s="106" customFormat="1">
      <c r="A853" s="1149"/>
      <c r="B853" s="142" t="s">
        <v>4</v>
      </c>
      <c r="C853" s="1170">
        <f>C855</f>
        <v>213114917</v>
      </c>
      <c r="D853" s="1240">
        <f>D856</f>
        <v>-33053</v>
      </c>
      <c r="E853" s="641" t="s">
        <v>4</v>
      </c>
      <c r="F853" s="1241">
        <f>F854+F855</f>
        <v>284093</v>
      </c>
      <c r="G853" s="79">
        <f>G856</f>
        <v>33053</v>
      </c>
      <c r="H853" s="1251"/>
    </row>
    <row r="854" spans="1:8" s="106" customFormat="1">
      <c r="A854" s="1149"/>
      <c r="B854" s="132" t="s">
        <v>10</v>
      </c>
      <c r="C854" s="1173">
        <f>C855</f>
        <v>213114917</v>
      </c>
      <c r="D854" s="1240"/>
      <c r="E854" s="1242" t="s">
        <v>344</v>
      </c>
      <c r="F854" s="1241">
        <v>132199</v>
      </c>
      <c r="G854" s="79"/>
    </row>
    <row r="855" spans="1:8" s="106" customFormat="1" ht="26.4">
      <c r="A855" s="104"/>
      <c r="B855" s="133" t="s">
        <v>11</v>
      </c>
      <c r="C855" s="1173">
        <f>C856</f>
        <v>213114917</v>
      </c>
      <c r="D855" s="78">
        <f>D856</f>
        <v>-33053</v>
      </c>
      <c r="E855" s="424" t="s">
        <v>10</v>
      </c>
      <c r="F855" s="626">
        <f>F856</f>
        <v>151894</v>
      </c>
      <c r="G855" s="78">
        <f>G856</f>
        <v>33053</v>
      </c>
    </row>
    <row r="856" spans="1:8" s="106" customFormat="1" ht="26.4">
      <c r="A856" s="104"/>
      <c r="B856" s="142" t="s">
        <v>28</v>
      </c>
      <c r="C856" s="1170">
        <f>C857</f>
        <v>213114917</v>
      </c>
      <c r="D856" s="78">
        <f>D857</f>
        <v>-33053</v>
      </c>
      <c r="E856" s="425" t="s">
        <v>11</v>
      </c>
      <c r="F856" s="1243">
        <v>151894</v>
      </c>
      <c r="G856" s="78">
        <f>G857</f>
        <v>33053</v>
      </c>
    </row>
    <row r="857" spans="1:8" s="106" customFormat="1">
      <c r="A857" s="104"/>
      <c r="B857" s="132" t="s">
        <v>2</v>
      </c>
      <c r="C857" s="1173">
        <f>C858</f>
        <v>213114917</v>
      </c>
      <c r="D857" s="1240">
        <f>D858</f>
        <v>-33053</v>
      </c>
      <c r="E857" s="641" t="s">
        <v>28</v>
      </c>
      <c r="F857" s="1241">
        <f>F858+F868</f>
        <v>284093</v>
      </c>
      <c r="G857" s="79">
        <f>G858+G868</f>
        <v>33053</v>
      </c>
    </row>
    <row r="858" spans="1:8" s="106" customFormat="1">
      <c r="A858" s="104"/>
      <c r="B858" s="133" t="s">
        <v>16</v>
      </c>
      <c r="C858" s="1173">
        <f>C859</f>
        <v>213114917</v>
      </c>
      <c r="D858" s="78">
        <f>D859</f>
        <v>-33053</v>
      </c>
      <c r="E858" s="424" t="s">
        <v>2</v>
      </c>
      <c r="F858" s="626">
        <f>F859+F863+F865</f>
        <v>283362</v>
      </c>
      <c r="G858" s="78">
        <f>G859</f>
        <v>33053</v>
      </c>
    </row>
    <row r="859" spans="1:8" s="106" customFormat="1">
      <c r="A859" s="104"/>
      <c r="B859" s="134" t="s">
        <v>17</v>
      </c>
      <c r="C859" s="676">
        <v>213114917</v>
      </c>
      <c r="D859" s="78">
        <v>-33053</v>
      </c>
      <c r="E859" s="425" t="s">
        <v>12</v>
      </c>
      <c r="F859" s="626">
        <f>F860+F862</f>
        <v>190207</v>
      </c>
      <c r="G859" s="78">
        <f>G860+G862</f>
        <v>33053</v>
      </c>
    </row>
    <row r="860" spans="1:8" s="106" customFormat="1">
      <c r="A860" s="104"/>
      <c r="B860" s="134"/>
      <c r="C860" s="676"/>
      <c r="D860" s="78"/>
      <c r="E860" s="196" t="s">
        <v>37</v>
      </c>
      <c r="F860" s="626">
        <v>55047</v>
      </c>
      <c r="G860" s="78">
        <v>21628</v>
      </c>
    </row>
    <row r="861" spans="1:8" s="106" customFormat="1">
      <c r="A861" s="104"/>
      <c r="B861" s="133"/>
      <c r="C861" s="1173"/>
      <c r="D861" s="78"/>
      <c r="E861" s="197" t="s">
        <v>35</v>
      </c>
      <c r="F861" s="626">
        <v>44129</v>
      </c>
      <c r="G861" s="78">
        <v>17500</v>
      </c>
    </row>
    <row r="862" spans="1:8" s="106" customFormat="1">
      <c r="A862" s="104"/>
      <c r="B862" s="134"/>
      <c r="C862" s="676"/>
      <c r="D862" s="78"/>
      <c r="E862" s="426" t="s">
        <v>15</v>
      </c>
      <c r="F862" s="1150">
        <v>135160</v>
      </c>
      <c r="G862" s="78">
        <v>11425</v>
      </c>
    </row>
    <row r="863" spans="1:8" s="106" customFormat="1">
      <c r="A863" s="104"/>
      <c r="B863" s="134"/>
      <c r="C863" s="676"/>
      <c r="D863" s="78"/>
      <c r="E863" s="185" t="s">
        <v>16</v>
      </c>
      <c r="F863" s="1150">
        <f>F864</f>
        <v>86318</v>
      </c>
      <c r="G863" s="78"/>
    </row>
    <row r="864" spans="1:8" s="106" customFormat="1">
      <c r="A864" s="104"/>
      <c r="B864" s="134"/>
      <c r="C864" s="676"/>
      <c r="D864" s="78"/>
      <c r="E864" s="196" t="s">
        <v>17</v>
      </c>
      <c r="F864" s="1150">
        <v>86318</v>
      </c>
      <c r="G864" s="78"/>
    </row>
    <row r="865" spans="1:7" s="106" customFormat="1">
      <c r="A865" s="104"/>
      <c r="B865" s="134"/>
      <c r="C865" s="676"/>
      <c r="D865" s="78"/>
      <c r="E865" s="185" t="s">
        <v>19</v>
      </c>
      <c r="F865" s="1150">
        <f>F866</f>
        <v>6837</v>
      </c>
      <c r="G865" s="78"/>
    </row>
    <row r="866" spans="1:7" s="106" customFormat="1" ht="26.4">
      <c r="A866" s="104"/>
      <c r="B866" s="134"/>
      <c r="C866" s="676"/>
      <c r="D866" s="78"/>
      <c r="E866" s="196" t="s">
        <v>51</v>
      </c>
      <c r="F866" s="1150">
        <f>F867</f>
        <v>6837</v>
      </c>
      <c r="G866" s="78"/>
    </row>
    <row r="867" spans="1:7" s="106" customFormat="1" ht="26.4">
      <c r="A867" s="104"/>
      <c r="B867" s="134"/>
      <c r="C867" s="676"/>
      <c r="D867" s="78"/>
      <c r="E867" s="197" t="s">
        <v>52</v>
      </c>
      <c r="F867" s="1150">
        <v>6837</v>
      </c>
      <c r="G867" s="78"/>
    </row>
    <row r="868" spans="1:7" s="106" customFormat="1">
      <c r="A868" s="104"/>
      <c r="B868" s="427"/>
      <c r="C868" s="1150"/>
      <c r="D868" s="78"/>
      <c r="E868" s="424" t="s">
        <v>3</v>
      </c>
      <c r="F868" s="624">
        <f>F869</f>
        <v>731</v>
      </c>
      <c r="G868" s="78"/>
    </row>
    <row r="869" spans="1:7" s="106" customFormat="1">
      <c r="A869" s="104"/>
      <c r="B869" s="426"/>
      <c r="C869" s="1150"/>
      <c r="D869" s="78"/>
      <c r="E869" s="425" t="s">
        <v>20</v>
      </c>
      <c r="F869" s="1150">
        <v>731</v>
      </c>
      <c r="G869" s="78"/>
    </row>
    <row r="870" spans="1:7" s="106" customFormat="1">
      <c r="A870" s="104"/>
      <c r="B870" s="163" t="s">
        <v>54</v>
      </c>
      <c r="C870" s="613"/>
      <c r="D870" s="151"/>
      <c r="E870" s="1244" t="s">
        <v>54</v>
      </c>
      <c r="F870" s="610"/>
      <c r="G870" s="227"/>
    </row>
    <row r="871" spans="1:7" s="106" customFormat="1" ht="26.4">
      <c r="A871" s="104"/>
      <c r="B871" s="205" t="s">
        <v>94</v>
      </c>
      <c r="C871" s="613"/>
      <c r="D871" s="151"/>
      <c r="E871" s="385" t="s">
        <v>345</v>
      </c>
      <c r="F871" s="610"/>
      <c r="G871" s="227"/>
    </row>
    <row r="872" spans="1:7" s="106" customFormat="1">
      <c r="A872" s="104"/>
      <c r="B872" s="163"/>
      <c r="C872" s="613"/>
      <c r="D872" s="151"/>
      <c r="E872" s="1244" t="s">
        <v>350</v>
      </c>
      <c r="F872" s="610"/>
      <c r="G872" s="227"/>
    </row>
    <row r="873" spans="1:7" s="106" customFormat="1">
      <c r="A873" s="104"/>
      <c r="B873" s="215" t="s">
        <v>87</v>
      </c>
      <c r="C873" s="613"/>
      <c r="D873" s="151"/>
      <c r="E873" s="1245" t="s">
        <v>87</v>
      </c>
      <c r="F873" s="613"/>
      <c r="G873" s="151"/>
    </row>
    <row r="874" spans="1:7" s="106" customFormat="1">
      <c r="A874" s="104"/>
      <c r="B874" s="142" t="s">
        <v>4</v>
      </c>
      <c r="C874" s="675">
        <v>213114917</v>
      </c>
      <c r="D874" s="1240">
        <f>D877</f>
        <v>-33053</v>
      </c>
      <c r="E874" s="641" t="s">
        <v>4</v>
      </c>
      <c r="F874" s="1241">
        <f>F875+F876</f>
        <v>33053</v>
      </c>
      <c r="G874" s="79">
        <f>G877</f>
        <v>33053</v>
      </c>
    </row>
    <row r="875" spans="1:7" s="106" customFormat="1">
      <c r="A875" s="104"/>
      <c r="B875" s="132" t="s">
        <v>10</v>
      </c>
      <c r="C875" s="676">
        <v>213114917</v>
      </c>
      <c r="D875" s="1240"/>
      <c r="E875" s="1242" t="s">
        <v>344</v>
      </c>
      <c r="F875" s="1241">
        <v>33053</v>
      </c>
      <c r="G875" s="79"/>
    </row>
    <row r="876" spans="1:7" s="106" customFormat="1" ht="28.5" customHeight="1">
      <c r="A876" s="104"/>
      <c r="B876" s="133" t="s">
        <v>11</v>
      </c>
      <c r="C876" s="676">
        <v>213114917</v>
      </c>
      <c r="D876" s="78">
        <f>D877</f>
        <v>-33053</v>
      </c>
      <c r="E876" s="424" t="s">
        <v>10</v>
      </c>
      <c r="F876" s="626">
        <f>F877</f>
        <v>0</v>
      </c>
      <c r="G876" s="78">
        <f>G877</f>
        <v>33053</v>
      </c>
    </row>
    <row r="877" spans="1:7" s="106" customFormat="1" ht="31.5" customHeight="1">
      <c r="A877" s="104"/>
      <c r="B877" s="142" t="s">
        <v>28</v>
      </c>
      <c r="C877" s="675">
        <v>213114917</v>
      </c>
      <c r="D877" s="78">
        <f>D878</f>
        <v>-33053</v>
      </c>
      <c r="E877" s="425" t="s">
        <v>11</v>
      </c>
      <c r="F877" s="1243">
        <v>0</v>
      </c>
      <c r="G877" s="78">
        <f>G878</f>
        <v>33053</v>
      </c>
    </row>
    <row r="878" spans="1:7" s="106" customFormat="1" ht="12.75" customHeight="1">
      <c r="A878" s="104"/>
      <c r="B878" s="132" t="s">
        <v>2</v>
      </c>
      <c r="C878" s="676">
        <v>213114917</v>
      </c>
      <c r="D878" s="1240">
        <f>D879</f>
        <v>-33053</v>
      </c>
      <c r="E878" s="641" t="s">
        <v>28</v>
      </c>
      <c r="F878" s="1241">
        <f>F879</f>
        <v>33053</v>
      </c>
      <c r="G878" s="79">
        <f>G879</f>
        <v>33053</v>
      </c>
    </row>
    <row r="879" spans="1:7" s="106" customFormat="1" ht="12.75" customHeight="1">
      <c r="A879" s="104"/>
      <c r="B879" s="133" t="s">
        <v>16</v>
      </c>
      <c r="C879" s="676">
        <v>213114917</v>
      </c>
      <c r="D879" s="78">
        <f>D880</f>
        <v>-33053</v>
      </c>
      <c r="E879" s="424" t="s">
        <v>2</v>
      </c>
      <c r="F879" s="626">
        <f>F880</f>
        <v>33053</v>
      </c>
      <c r="G879" s="78">
        <f>G880</f>
        <v>33053</v>
      </c>
    </row>
    <row r="880" spans="1:7" s="106" customFormat="1" ht="12.75" customHeight="1">
      <c r="A880" s="104"/>
      <c r="B880" s="134" t="s">
        <v>17</v>
      </c>
      <c r="C880" s="676">
        <v>213114917</v>
      </c>
      <c r="D880" s="78">
        <v>-33053</v>
      </c>
      <c r="E880" s="425" t="s">
        <v>12</v>
      </c>
      <c r="F880" s="626">
        <f>F881+F883</f>
        <v>33053</v>
      </c>
      <c r="G880" s="78">
        <f>G881+G883</f>
        <v>33053</v>
      </c>
    </row>
    <row r="881" spans="1:7" s="106" customFormat="1" ht="12.75" customHeight="1">
      <c r="A881" s="104"/>
      <c r="B881" s="234"/>
      <c r="C881" s="613"/>
      <c r="D881" s="151"/>
      <c r="E881" s="196" t="s">
        <v>37</v>
      </c>
      <c r="F881" s="626">
        <v>0</v>
      </c>
      <c r="G881" s="78">
        <v>21628</v>
      </c>
    </row>
    <row r="882" spans="1:7" s="106" customFormat="1" ht="12.75" customHeight="1">
      <c r="A882" s="104"/>
      <c r="B882" s="234"/>
      <c r="C882" s="613"/>
      <c r="D882" s="151"/>
      <c r="E882" s="197" t="s">
        <v>35</v>
      </c>
      <c r="F882" s="626">
        <v>0</v>
      </c>
      <c r="G882" s="78">
        <v>17500</v>
      </c>
    </row>
    <row r="883" spans="1:7" s="106" customFormat="1" ht="12.75" customHeight="1">
      <c r="A883" s="104"/>
      <c r="B883" s="234"/>
      <c r="C883" s="613"/>
      <c r="D883" s="151"/>
      <c r="E883" s="426" t="s">
        <v>15</v>
      </c>
      <c r="F883" s="1150">
        <v>33053</v>
      </c>
      <c r="G883" s="78">
        <v>11425</v>
      </c>
    </row>
    <row r="884" spans="1:7" s="106" customFormat="1">
      <c r="A884" s="104"/>
      <c r="B884" s="215" t="s">
        <v>88</v>
      </c>
      <c r="C884" s="613"/>
      <c r="D884" s="151"/>
      <c r="E884" s="1246" t="s">
        <v>88</v>
      </c>
      <c r="F884" s="613"/>
      <c r="G884" s="151"/>
    </row>
    <row r="885" spans="1:7" s="106" customFormat="1">
      <c r="A885" s="104"/>
      <c r="B885" s="142" t="s">
        <v>4</v>
      </c>
      <c r="C885" s="666">
        <v>504313802</v>
      </c>
      <c r="D885" s="1240">
        <f>D888</f>
        <v>-33053</v>
      </c>
      <c r="E885" s="641" t="s">
        <v>4</v>
      </c>
      <c r="F885" s="1241">
        <f>F886+F887</f>
        <v>0</v>
      </c>
      <c r="G885" s="79">
        <f>G888</f>
        <v>33053</v>
      </c>
    </row>
    <row r="886" spans="1:7" s="106" customFormat="1">
      <c r="A886" s="104"/>
      <c r="B886" s="132" t="s">
        <v>10</v>
      </c>
      <c r="C886" s="667">
        <v>504313802</v>
      </c>
      <c r="D886" s="1240"/>
      <c r="E886" s="1242" t="s">
        <v>344</v>
      </c>
      <c r="F886" s="1247">
        <v>0</v>
      </c>
      <c r="G886" s="79"/>
    </row>
    <row r="887" spans="1:7" s="106" customFormat="1" ht="26.4">
      <c r="A887" s="104"/>
      <c r="B887" s="133" t="s">
        <v>11</v>
      </c>
      <c r="C887" s="667">
        <v>504313802</v>
      </c>
      <c r="D887" s="78">
        <f>D888</f>
        <v>-33053</v>
      </c>
      <c r="E887" s="424" t="s">
        <v>10</v>
      </c>
      <c r="F887" s="626">
        <f>F888</f>
        <v>0</v>
      </c>
      <c r="G887" s="78">
        <f>G888</f>
        <v>33053</v>
      </c>
    </row>
    <row r="888" spans="1:7" s="106" customFormat="1" ht="26.4">
      <c r="A888" s="104"/>
      <c r="B888" s="142" t="s">
        <v>28</v>
      </c>
      <c r="C888" s="666">
        <v>504313802</v>
      </c>
      <c r="D888" s="78">
        <f>D889</f>
        <v>-33053</v>
      </c>
      <c r="E888" s="425" t="s">
        <v>11</v>
      </c>
      <c r="F888" s="1243">
        <v>0</v>
      </c>
      <c r="G888" s="78">
        <f>G889</f>
        <v>33053</v>
      </c>
    </row>
    <row r="889" spans="1:7" s="106" customFormat="1">
      <c r="A889" s="104"/>
      <c r="B889" s="132" t="s">
        <v>2</v>
      </c>
      <c r="C889" s="667">
        <v>504313802</v>
      </c>
      <c r="D889" s="1240">
        <f>D890</f>
        <v>-33053</v>
      </c>
      <c r="E889" s="641" t="s">
        <v>28</v>
      </c>
      <c r="F889" s="1241">
        <f>F890+F900</f>
        <v>0</v>
      </c>
      <c r="G889" s="79">
        <f>G890+G900</f>
        <v>33053</v>
      </c>
    </row>
    <row r="890" spans="1:7" s="106" customFormat="1">
      <c r="A890" s="104"/>
      <c r="B890" s="133" t="s">
        <v>16</v>
      </c>
      <c r="C890" s="667">
        <v>504313802</v>
      </c>
      <c r="D890" s="78">
        <f>D891</f>
        <v>-33053</v>
      </c>
      <c r="E890" s="424" t="s">
        <v>2</v>
      </c>
      <c r="F890" s="626">
        <f>F891+F895+F897</f>
        <v>0</v>
      </c>
      <c r="G890" s="78">
        <f>G891</f>
        <v>33053</v>
      </c>
    </row>
    <row r="891" spans="1:7" s="106" customFormat="1">
      <c r="A891" s="104"/>
      <c r="B891" s="134" t="s">
        <v>17</v>
      </c>
      <c r="C891" s="667">
        <v>504313802</v>
      </c>
      <c r="D891" s="78">
        <v>-33053</v>
      </c>
      <c r="E891" s="425" t="s">
        <v>12</v>
      </c>
      <c r="F891" s="626">
        <f>F892+F894</f>
        <v>0</v>
      </c>
      <c r="G891" s="78">
        <f>G892+G894</f>
        <v>33053</v>
      </c>
    </row>
    <row r="892" spans="1:7" s="106" customFormat="1">
      <c r="A892" s="104"/>
      <c r="B892" s="132"/>
      <c r="C892" s="667"/>
      <c r="D892" s="165"/>
      <c r="E892" s="196" t="s">
        <v>37</v>
      </c>
      <c r="F892" s="626">
        <v>0</v>
      </c>
      <c r="G892" s="78">
        <v>21628</v>
      </c>
    </row>
    <row r="893" spans="1:7" s="106" customFormat="1">
      <c r="A893" s="104"/>
      <c r="B893" s="133"/>
      <c r="C893" s="667"/>
      <c r="D893" s="165"/>
      <c r="E893" s="197" t="s">
        <v>35</v>
      </c>
      <c r="F893" s="626">
        <v>0</v>
      </c>
      <c r="G893" s="78">
        <v>17500</v>
      </c>
    </row>
    <row r="894" spans="1:7" s="106" customFormat="1">
      <c r="A894" s="104"/>
      <c r="B894" s="142"/>
      <c r="C894" s="666"/>
      <c r="D894" s="207"/>
      <c r="E894" s="426" t="s">
        <v>15</v>
      </c>
      <c r="F894" s="1150">
        <v>0</v>
      </c>
      <c r="G894" s="78">
        <v>11425</v>
      </c>
    </row>
    <row r="895" spans="1:7" s="106" customFormat="1">
      <c r="A895" s="104"/>
      <c r="B895" s="132"/>
      <c r="C895" s="667"/>
      <c r="D895" s="165"/>
      <c r="E895" s="185" t="s">
        <v>16</v>
      </c>
      <c r="F895" s="1150">
        <f>F896</f>
        <v>0</v>
      </c>
      <c r="G895" s="78"/>
    </row>
    <row r="896" spans="1:7" s="106" customFormat="1">
      <c r="A896" s="104"/>
      <c r="B896" s="133"/>
      <c r="C896" s="667"/>
      <c r="D896" s="165"/>
      <c r="E896" s="196" t="s">
        <v>17</v>
      </c>
      <c r="F896" s="1150">
        <v>0</v>
      </c>
      <c r="G896" s="78"/>
    </row>
    <row r="897" spans="1:7" s="106" customFormat="1">
      <c r="A897" s="104"/>
      <c r="B897" s="134"/>
      <c r="C897" s="667"/>
      <c r="D897" s="165"/>
      <c r="E897" s="185" t="s">
        <v>19</v>
      </c>
      <c r="F897" s="1150">
        <f>F898</f>
        <v>0</v>
      </c>
      <c r="G897" s="78"/>
    </row>
    <row r="898" spans="1:7" s="106" customFormat="1" ht="26.4">
      <c r="A898" s="104"/>
      <c r="B898" s="234"/>
      <c r="C898" s="613"/>
      <c r="D898" s="151"/>
      <c r="E898" s="196" t="s">
        <v>51</v>
      </c>
      <c r="F898" s="1150">
        <f>F899</f>
        <v>0</v>
      </c>
      <c r="G898" s="78"/>
    </row>
    <row r="899" spans="1:7" s="106" customFormat="1" ht="26.4">
      <c r="A899" s="104"/>
      <c r="B899" s="234"/>
      <c r="C899" s="613"/>
      <c r="D899" s="151"/>
      <c r="E899" s="197" t="s">
        <v>52</v>
      </c>
      <c r="F899" s="1150">
        <v>0</v>
      </c>
      <c r="G899" s="78"/>
    </row>
    <row r="900" spans="1:7" s="106" customFormat="1">
      <c r="A900" s="104"/>
      <c r="B900" s="234"/>
      <c r="C900" s="613"/>
      <c r="D900" s="151"/>
      <c r="E900" s="424" t="s">
        <v>3</v>
      </c>
      <c r="F900" s="624">
        <f>F901</f>
        <v>0</v>
      </c>
      <c r="G900" s="78">
        <f>G901</f>
        <v>0</v>
      </c>
    </row>
    <row r="901" spans="1:7" s="106" customFormat="1">
      <c r="A901" s="104"/>
      <c r="B901" s="234"/>
      <c r="C901" s="613"/>
      <c r="D901" s="151"/>
      <c r="E901" s="425" t="s">
        <v>20</v>
      </c>
      <c r="F901" s="1150">
        <v>0</v>
      </c>
      <c r="G901" s="78">
        <v>0</v>
      </c>
    </row>
    <row r="902" spans="1:7" s="106" customFormat="1">
      <c r="A902" s="104"/>
      <c r="B902" s="215" t="s">
        <v>189</v>
      </c>
      <c r="C902" s="613"/>
      <c r="D902" s="151"/>
      <c r="E902" s="1246" t="s">
        <v>189</v>
      </c>
      <c r="F902" s="613"/>
      <c r="G902" s="151"/>
    </row>
    <row r="903" spans="1:7" s="106" customFormat="1">
      <c r="A903" s="104"/>
      <c r="B903" s="142" t="s">
        <v>4</v>
      </c>
      <c r="C903" s="666">
        <v>976244767</v>
      </c>
      <c r="D903" s="1240">
        <f>D906</f>
        <v>-33053</v>
      </c>
      <c r="E903" s="641" t="s">
        <v>4</v>
      </c>
      <c r="F903" s="1241">
        <f>F904+F905</f>
        <v>0</v>
      </c>
      <c r="G903" s="79">
        <f>G906</f>
        <v>33053</v>
      </c>
    </row>
    <row r="904" spans="1:7" s="106" customFormat="1">
      <c r="A904" s="104"/>
      <c r="B904" s="132" t="s">
        <v>10</v>
      </c>
      <c r="C904" s="667">
        <v>976244767</v>
      </c>
      <c r="D904" s="1240"/>
      <c r="E904" s="1242" t="s">
        <v>344</v>
      </c>
      <c r="F904" s="1247">
        <v>0</v>
      </c>
      <c r="G904" s="79"/>
    </row>
    <row r="905" spans="1:7" s="106" customFormat="1" ht="26.4">
      <c r="A905" s="104"/>
      <c r="B905" s="133" t="s">
        <v>11</v>
      </c>
      <c r="C905" s="667">
        <v>976244767</v>
      </c>
      <c r="D905" s="78">
        <f>D906</f>
        <v>-33053</v>
      </c>
      <c r="E905" s="424" t="s">
        <v>10</v>
      </c>
      <c r="F905" s="626">
        <f>F906</f>
        <v>0</v>
      </c>
      <c r="G905" s="78">
        <f>G906</f>
        <v>33053</v>
      </c>
    </row>
    <row r="906" spans="1:7" s="106" customFormat="1" ht="26.4">
      <c r="A906" s="104"/>
      <c r="B906" s="142" t="s">
        <v>28</v>
      </c>
      <c r="C906" s="666">
        <v>976244767</v>
      </c>
      <c r="D906" s="78">
        <f>D907</f>
        <v>-33053</v>
      </c>
      <c r="E906" s="425" t="s">
        <v>11</v>
      </c>
      <c r="F906" s="1243">
        <v>0</v>
      </c>
      <c r="G906" s="78">
        <f>G907</f>
        <v>33053</v>
      </c>
    </row>
    <row r="907" spans="1:7" s="106" customFormat="1">
      <c r="A907" s="104"/>
      <c r="B907" s="132" t="s">
        <v>2</v>
      </c>
      <c r="C907" s="667">
        <v>976244767</v>
      </c>
      <c r="D907" s="1240">
        <f>D908</f>
        <v>-33053</v>
      </c>
      <c r="E907" s="641" t="s">
        <v>28</v>
      </c>
      <c r="F907" s="1241">
        <f>F908+F918</f>
        <v>0</v>
      </c>
      <c r="G907" s="79">
        <f>G908+G918</f>
        <v>33053</v>
      </c>
    </row>
    <row r="908" spans="1:7" s="106" customFormat="1">
      <c r="A908" s="104"/>
      <c r="B908" s="133" t="s">
        <v>16</v>
      </c>
      <c r="C908" s="667">
        <v>976244767</v>
      </c>
      <c r="D908" s="78">
        <f>D909</f>
        <v>-33053</v>
      </c>
      <c r="E908" s="424" t="s">
        <v>2</v>
      </c>
      <c r="F908" s="626">
        <f>F909+F913+F915</f>
        <v>0</v>
      </c>
      <c r="G908" s="78">
        <f>G909</f>
        <v>33053</v>
      </c>
    </row>
    <row r="909" spans="1:7" s="106" customFormat="1">
      <c r="A909" s="104"/>
      <c r="B909" s="134" t="s">
        <v>17</v>
      </c>
      <c r="C909" s="667">
        <v>976244767</v>
      </c>
      <c r="D909" s="78">
        <v>-33053</v>
      </c>
      <c r="E909" s="425" t="s">
        <v>12</v>
      </c>
      <c r="F909" s="626">
        <f>F910+F912</f>
        <v>0</v>
      </c>
      <c r="G909" s="78">
        <f>G910+G912</f>
        <v>33053</v>
      </c>
    </row>
    <row r="910" spans="1:7" s="106" customFormat="1">
      <c r="A910" s="104"/>
      <c r="B910" s="134"/>
      <c r="C910" s="1248"/>
      <c r="D910" s="165"/>
      <c r="E910" s="196" t="s">
        <v>37</v>
      </c>
      <c r="F910" s="626">
        <v>0</v>
      </c>
      <c r="G910" s="78">
        <v>21628</v>
      </c>
    </row>
    <row r="911" spans="1:7" s="106" customFormat="1">
      <c r="A911" s="104"/>
      <c r="B911" s="134"/>
      <c r="C911" s="1248"/>
      <c r="D911" s="165"/>
      <c r="E911" s="197" t="s">
        <v>35</v>
      </c>
      <c r="F911" s="626">
        <v>0</v>
      </c>
      <c r="G911" s="78">
        <v>17500</v>
      </c>
    </row>
    <row r="912" spans="1:7" s="106" customFormat="1">
      <c r="A912" s="104"/>
      <c r="B912" s="134"/>
      <c r="C912" s="1248"/>
      <c r="D912" s="165"/>
      <c r="E912" s="426" t="s">
        <v>15</v>
      </c>
      <c r="F912" s="1150">
        <v>0</v>
      </c>
      <c r="G912" s="78">
        <v>11425</v>
      </c>
    </row>
    <row r="913" spans="1:8" s="106" customFormat="1">
      <c r="A913" s="104"/>
      <c r="B913" s="134"/>
      <c r="C913" s="1248"/>
      <c r="D913" s="165"/>
      <c r="E913" s="185" t="s">
        <v>16</v>
      </c>
      <c r="F913" s="1150">
        <f>F914</f>
        <v>0</v>
      </c>
      <c r="G913" s="78"/>
    </row>
    <row r="914" spans="1:8" s="106" customFormat="1">
      <c r="A914" s="104"/>
      <c r="B914" s="134"/>
      <c r="C914" s="1248"/>
      <c r="D914" s="165"/>
      <c r="E914" s="196" t="s">
        <v>17</v>
      </c>
      <c r="F914" s="1150">
        <v>0</v>
      </c>
      <c r="G914" s="78"/>
    </row>
    <row r="915" spans="1:8" s="106" customFormat="1">
      <c r="A915" s="104"/>
      <c r="B915" s="134"/>
      <c r="C915" s="1248"/>
      <c r="D915" s="165"/>
      <c r="E915" s="185" t="s">
        <v>19</v>
      </c>
      <c r="F915" s="1150">
        <f>F916</f>
        <v>0</v>
      </c>
      <c r="G915" s="78"/>
    </row>
    <row r="916" spans="1:8" s="106" customFormat="1" ht="26.4">
      <c r="A916" s="104"/>
      <c r="B916" s="134"/>
      <c r="C916" s="1248"/>
      <c r="D916" s="165"/>
      <c r="E916" s="196" t="s">
        <v>51</v>
      </c>
      <c r="F916" s="1150">
        <f>F917</f>
        <v>0</v>
      </c>
      <c r="G916" s="78"/>
    </row>
    <row r="917" spans="1:8" s="106" customFormat="1" ht="26.4">
      <c r="A917" s="104"/>
      <c r="B917" s="134"/>
      <c r="C917" s="1248"/>
      <c r="D917" s="165"/>
      <c r="E917" s="197" t="s">
        <v>52</v>
      </c>
      <c r="F917" s="1150">
        <v>0</v>
      </c>
      <c r="G917" s="78"/>
    </row>
    <row r="918" spans="1:8" s="106" customFormat="1">
      <c r="A918" s="104"/>
      <c r="B918" s="134"/>
      <c r="C918" s="1248"/>
      <c r="D918" s="165"/>
      <c r="E918" s="1249" t="s">
        <v>3</v>
      </c>
      <c r="F918" s="624">
        <f>F919</f>
        <v>0</v>
      </c>
      <c r="G918" s="78">
        <f>G919</f>
        <v>0</v>
      </c>
    </row>
    <row r="919" spans="1:8" s="106" customFormat="1">
      <c r="A919" s="104"/>
      <c r="B919" s="134"/>
      <c r="C919" s="1248"/>
      <c r="D919" s="165"/>
      <c r="E919" s="1250" t="s">
        <v>20</v>
      </c>
      <c r="F919" s="1150">
        <v>0</v>
      </c>
      <c r="G919" s="78">
        <v>0</v>
      </c>
    </row>
    <row r="920" spans="1:8" s="1990" customFormat="1" ht="34.950000000000003" customHeight="1" thickBot="1">
      <c r="A920" s="1989"/>
      <c r="B920" s="3865" t="s">
        <v>351</v>
      </c>
      <c r="C920" s="3866"/>
      <c r="D920" s="3866"/>
      <c r="E920" s="3866"/>
      <c r="F920" s="3866"/>
      <c r="G920" s="3867"/>
    </row>
    <row r="921" spans="1:8" s="106" customFormat="1" ht="16.5" customHeight="1">
      <c r="A921" s="104"/>
      <c r="B921" s="139"/>
      <c r="C921" s="139"/>
      <c r="D921" s="139"/>
      <c r="E921" s="139"/>
      <c r="F921" s="139"/>
      <c r="G921" s="139"/>
    </row>
    <row r="922" spans="1:8" s="106" customFormat="1" ht="16.5" customHeight="1">
      <c r="A922" s="121"/>
      <c r="B922" s="128" t="s">
        <v>190</v>
      </c>
      <c r="C922" s="561"/>
      <c r="D922" s="561"/>
      <c r="E922" s="561"/>
      <c r="F922" s="561"/>
      <c r="G922" s="561"/>
    </row>
    <row r="923" spans="1:8" s="106" customFormat="1" ht="12.75" customHeight="1" thickBot="1">
      <c r="A923" s="121"/>
      <c r="B923" s="128"/>
      <c r="C923" s="561"/>
      <c r="D923" s="561"/>
      <c r="E923" s="561"/>
      <c r="F923" s="561"/>
      <c r="G923" s="561"/>
    </row>
    <row r="924" spans="1:8" s="106" customFormat="1" ht="27.75" customHeight="1">
      <c r="A924" s="1983">
        <f>A850</f>
        <v>159</v>
      </c>
      <c r="B924" s="421" t="s">
        <v>29</v>
      </c>
      <c r="C924" s="191"/>
      <c r="D924" s="192"/>
      <c r="E924" s="422" t="s">
        <v>40</v>
      </c>
      <c r="F924" s="191"/>
      <c r="G924" s="192"/>
      <c r="H924" s="274" t="s">
        <v>33</v>
      </c>
    </row>
    <row r="925" spans="1:8" s="106" customFormat="1" ht="12.75" customHeight="1">
      <c r="A925" s="121"/>
      <c r="B925" s="163" t="s">
        <v>82</v>
      </c>
      <c r="C925" s="612"/>
      <c r="D925" s="193"/>
      <c r="E925" s="163" t="s">
        <v>82</v>
      </c>
      <c r="F925" s="612"/>
      <c r="G925" s="193"/>
    </row>
    <row r="926" spans="1:8" s="106" customFormat="1" ht="34.5" customHeight="1">
      <c r="A926" s="121"/>
      <c r="B926" s="668" t="s">
        <v>348</v>
      </c>
      <c r="C926" s="783"/>
      <c r="D926" s="193"/>
      <c r="E926" s="668" t="s">
        <v>86</v>
      </c>
      <c r="F926" s="783"/>
      <c r="G926" s="193"/>
    </row>
    <row r="927" spans="1:8" s="106" customFormat="1" ht="12.75" customHeight="1">
      <c r="A927" s="121"/>
      <c r="B927" s="164" t="s">
        <v>87</v>
      </c>
      <c r="C927" s="783"/>
      <c r="D927" s="193"/>
      <c r="E927" s="164" t="s">
        <v>87</v>
      </c>
      <c r="F927" s="783"/>
      <c r="G927" s="193"/>
    </row>
    <row r="928" spans="1:8" s="106" customFormat="1" ht="12.75" customHeight="1">
      <c r="A928" s="121"/>
      <c r="B928" s="183" t="s">
        <v>4</v>
      </c>
      <c r="C928" s="674">
        <f t="shared" ref="C928:D933" si="19">C929</f>
        <v>213114917</v>
      </c>
      <c r="D928" s="140">
        <f t="shared" si="19"/>
        <v>-33053</v>
      </c>
      <c r="E928" s="183" t="s">
        <v>4</v>
      </c>
      <c r="F928" s="674">
        <v>8871997</v>
      </c>
      <c r="G928" s="269">
        <f>G938</f>
        <v>33053</v>
      </c>
      <c r="H928" s="1251"/>
    </row>
    <row r="929" spans="1:7" s="106" customFormat="1" ht="12.75" customHeight="1">
      <c r="A929" s="121"/>
      <c r="B929" s="184" t="s">
        <v>10</v>
      </c>
      <c r="C929" s="673">
        <f t="shared" si="19"/>
        <v>213114917</v>
      </c>
      <c r="D929" s="165">
        <f t="shared" si="19"/>
        <v>-33053</v>
      </c>
      <c r="E929" s="699" t="s">
        <v>65</v>
      </c>
      <c r="F929" s="700">
        <v>1526835</v>
      </c>
      <c r="G929" s="269"/>
    </row>
    <row r="930" spans="1:7" s="106" customFormat="1" ht="12.75" customHeight="1">
      <c r="A930" s="121"/>
      <c r="B930" s="185" t="s">
        <v>11</v>
      </c>
      <c r="C930" s="673">
        <f t="shared" si="19"/>
        <v>213114917</v>
      </c>
      <c r="D930" s="165">
        <f t="shared" si="19"/>
        <v>-33053</v>
      </c>
      <c r="E930" s="699" t="s">
        <v>205</v>
      </c>
      <c r="F930" s="700">
        <v>1356636</v>
      </c>
      <c r="G930" s="269"/>
    </row>
    <row r="931" spans="1:7" s="106" customFormat="1" ht="15" customHeight="1">
      <c r="A931" s="121"/>
      <c r="B931" s="183" t="s">
        <v>28</v>
      </c>
      <c r="C931" s="674">
        <f t="shared" si="19"/>
        <v>213114917</v>
      </c>
      <c r="D931" s="165">
        <f t="shared" si="19"/>
        <v>-33053</v>
      </c>
      <c r="E931" s="184" t="s">
        <v>7</v>
      </c>
      <c r="F931" s="673">
        <f>F932</f>
        <v>14617</v>
      </c>
      <c r="G931" s="325"/>
    </row>
    <row r="932" spans="1:7" s="106" customFormat="1" ht="15.75" customHeight="1">
      <c r="A932" s="121"/>
      <c r="B932" s="184" t="s">
        <v>2</v>
      </c>
      <c r="C932" s="673">
        <f t="shared" si="19"/>
        <v>213114917</v>
      </c>
      <c r="D932" s="165">
        <f t="shared" si="19"/>
        <v>-33053</v>
      </c>
      <c r="E932" s="185" t="s">
        <v>8</v>
      </c>
      <c r="F932" s="673">
        <f>F933</f>
        <v>14617</v>
      </c>
      <c r="G932" s="267"/>
    </row>
    <row r="933" spans="1:7" s="106" customFormat="1" ht="12.75" customHeight="1">
      <c r="A933" s="121"/>
      <c r="B933" s="185" t="s">
        <v>16</v>
      </c>
      <c r="C933" s="673">
        <f t="shared" si="19"/>
        <v>213114917</v>
      </c>
      <c r="D933" s="140">
        <f t="shared" si="19"/>
        <v>-33053</v>
      </c>
      <c r="E933" s="196" t="s">
        <v>9</v>
      </c>
      <c r="F933" s="673">
        <f>F934</f>
        <v>14617</v>
      </c>
      <c r="G933" s="165"/>
    </row>
    <row r="934" spans="1:7" s="106" customFormat="1" ht="24.75" customHeight="1">
      <c r="A934" s="121"/>
      <c r="B934" s="196" t="s">
        <v>17</v>
      </c>
      <c r="C934" s="1252">
        <v>213114917</v>
      </c>
      <c r="D934" s="80">
        <v>-33053</v>
      </c>
      <c r="E934" s="197" t="s">
        <v>57</v>
      </c>
      <c r="F934" s="673">
        <f>F935+F936</f>
        <v>14617</v>
      </c>
      <c r="G934" s="207"/>
    </row>
    <row r="935" spans="1:7" s="106" customFormat="1" ht="24.75" customHeight="1">
      <c r="A935" s="121"/>
      <c r="B935" s="185"/>
      <c r="C935" s="673"/>
      <c r="D935" s="140"/>
      <c r="E935" s="200" t="s">
        <v>96</v>
      </c>
      <c r="F935" s="673">
        <v>178</v>
      </c>
      <c r="G935" s="165"/>
    </row>
    <row r="936" spans="1:7" s="106" customFormat="1" ht="24.75" customHeight="1">
      <c r="A936" s="121"/>
      <c r="B936" s="185"/>
      <c r="C936" s="1253"/>
      <c r="D936" s="460"/>
      <c r="E936" s="200" t="s">
        <v>126</v>
      </c>
      <c r="F936" s="673">
        <v>14439</v>
      </c>
      <c r="G936" s="165"/>
    </row>
    <row r="937" spans="1:7" s="106" customFormat="1" ht="15" customHeight="1">
      <c r="A937" s="121"/>
      <c r="B937" s="196"/>
      <c r="C937" s="1252"/>
      <c r="D937" s="80"/>
      <c r="E937" s="184" t="s">
        <v>10</v>
      </c>
      <c r="F937" s="673">
        <f>F938</f>
        <v>7330545</v>
      </c>
      <c r="G937" s="165">
        <f>G938</f>
        <v>33053</v>
      </c>
    </row>
    <row r="938" spans="1:7" s="106" customFormat="1" ht="25.5" customHeight="1">
      <c r="A938" s="121"/>
      <c r="B938" s="164"/>
      <c r="C938" s="673"/>
      <c r="D938" s="165"/>
      <c r="E938" s="185" t="s">
        <v>11</v>
      </c>
      <c r="F938" s="673">
        <v>7330545</v>
      </c>
      <c r="G938" s="165">
        <f>G939</f>
        <v>33053</v>
      </c>
    </row>
    <row r="939" spans="1:7" s="106" customFormat="1" ht="12.75" customHeight="1">
      <c r="A939" s="121"/>
      <c r="B939" s="183"/>
      <c r="C939" s="674"/>
      <c r="D939" s="140"/>
      <c r="E939" s="183" t="s">
        <v>28</v>
      </c>
      <c r="F939" s="674">
        <f>F940+F954</f>
        <v>8871997</v>
      </c>
      <c r="G939" s="141">
        <f>G940+G954</f>
        <v>33053</v>
      </c>
    </row>
    <row r="940" spans="1:7" s="106" customFormat="1" ht="12.75" customHeight="1">
      <c r="A940" s="121"/>
      <c r="B940" s="184"/>
      <c r="C940" s="673"/>
      <c r="D940" s="165"/>
      <c r="E940" s="184" t="s">
        <v>2</v>
      </c>
      <c r="F940" s="673">
        <f>F941+F945+F947</f>
        <v>8215322</v>
      </c>
      <c r="G940" s="165">
        <f>G941</f>
        <v>33053</v>
      </c>
    </row>
    <row r="941" spans="1:7" s="106" customFormat="1" ht="13.5" customHeight="1">
      <c r="A941" s="121"/>
      <c r="B941" s="185"/>
      <c r="C941" s="673"/>
      <c r="D941" s="165"/>
      <c r="E941" s="185" t="s">
        <v>12</v>
      </c>
      <c r="F941" s="673">
        <f>F942+F944</f>
        <v>1194512</v>
      </c>
      <c r="G941" s="78">
        <f>G942+G944</f>
        <v>33053</v>
      </c>
    </row>
    <row r="942" spans="1:7" s="106" customFormat="1" ht="12.75" customHeight="1">
      <c r="A942" s="121"/>
      <c r="B942" s="183"/>
      <c r="C942" s="674"/>
      <c r="D942" s="165"/>
      <c r="E942" s="196" t="s">
        <v>37</v>
      </c>
      <c r="F942" s="673">
        <v>435887</v>
      </c>
      <c r="G942" s="78">
        <v>21628</v>
      </c>
    </row>
    <row r="943" spans="1:7" s="106" customFormat="1" ht="12.75" customHeight="1">
      <c r="A943" s="121"/>
      <c r="B943" s="184"/>
      <c r="C943" s="673"/>
      <c r="D943" s="165"/>
      <c r="E943" s="197" t="s">
        <v>35</v>
      </c>
      <c r="F943" s="673">
        <v>351879</v>
      </c>
      <c r="G943" s="78">
        <v>17500</v>
      </c>
    </row>
    <row r="944" spans="1:7" s="106" customFormat="1" ht="12.75" customHeight="1">
      <c r="A944" s="121"/>
      <c r="B944" s="185"/>
      <c r="C944" s="673"/>
      <c r="D944" s="140"/>
      <c r="E944" s="196" t="s">
        <v>15</v>
      </c>
      <c r="F944" s="673">
        <v>758625</v>
      </c>
      <c r="G944" s="78">
        <v>11425</v>
      </c>
    </row>
    <row r="945" spans="1:7" s="106" customFormat="1" ht="12.75" customHeight="1">
      <c r="A945" s="121"/>
      <c r="B945" s="196"/>
      <c r="C945" s="1252"/>
      <c r="D945" s="80"/>
      <c r="E945" s="185" t="s">
        <v>16</v>
      </c>
      <c r="F945" s="673">
        <f>F946</f>
        <v>5346173</v>
      </c>
      <c r="G945" s="165"/>
    </row>
    <row r="946" spans="1:7" s="106" customFormat="1" ht="12.75" customHeight="1">
      <c r="A946" s="121"/>
      <c r="B946" s="185"/>
      <c r="C946" s="673"/>
      <c r="D946" s="383"/>
      <c r="E946" s="196" t="s">
        <v>17</v>
      </c>
      <c r="F946" s="673">
        <v>5346173</v>
      </c>
      <c r="G946" s="383"/>
    </row>
    <row r="947" spans="1:7" s="106" customFormat="1" ht="12.75" customHeight="1">
      <c r="A947" s="121"/>
      <c r="B947" s="196"/>
      <c r="C947" s="673"/>
      <c r="D947" s="165"/>
      <c r="E947" s="185" t="s">
        <v>19</v>
      </c>
      <c r="F947" s="673">
        <f>F948+F951+F953</f>
        <v>1674637</v>
      </c>
      <c r="G947" s="165"/>
    </row>
    <row r="948" spans="1:7" s="106" customFormat="1" ht="12.75" customHeight="1">
      <c r="A948" s="121"/>
      <c r="B948" s="196"/>
      <c r="C948" s="673"/>
      <c r="D948" s="165"/>
      <c r="E948" s="185" t="s">
        <v>84</v>
      </c>
      <c r="F948" s="673">
        <f>F949</f>
        <v>311164</v>
      </c>
      <c r="G948" s="165"/>
    </row>
    <row r="949" spans="1:7" s="106" customFormat="1" ht="27" customHeight="1">
      <c r="A949" s="121"/>
      <c r="B949" s="196"/>
      <c r="C949" s="673"/>
      <c r="D949" s="165"/>
      <c r="E949" s="196" t="s">
        <v>85</v>
      </c>
      <c r="F949" s="673">
        <v>311164</v>
      </c>
      <c r="G949" s="165"/>
    </row>
    <row r="950" spans="1:7" s="106" customFormat="1" ht="48" customHeight="1">
      <c r="A950" s="121"/>
      <c r="B950" s="196"/>
      <c r="C950" s="673"/>
      <c r="D950" s="165"/>
      <c r="E950" s="905" t="s">
        <v>63</v>
      </c>
      <c r="F950" s="906">
        <v>311164</v>
      </c>
      <c r="G950" s="165"/>
    </row>
    <row r="951" spans="1:7" s="106" customFormat="1" ht="25.5" customHeight="1">
      <c r="A951" s="121"/>
      <c r="B951" s="185"/>
      <c r="C951" s="673"/>
      <c r="D951" s="207"/>
      <c r="E951" s="196" t="s">
        <v>51</v>
      </c>
      <c r="F951" s="673">
        <f>F952</f>
        <v>6837</v>
      </c>
      <c r="G951" s="207"/>
    </row>
    <row r="952" spans="1:7" s="106" customFormat="1" ht="38.25" customHeight="1">
      <c r="A952" s="121"/>
      <c r="B952" s="197"/>
      <c r="C952" s="673"/>
      <c r="D952" s="165"/>
      <c r="E952" s="197" t="s">
        <v>53</v>
      </c>
      <c r="F952" s="673">
        <v>6837</v>
      </c>
      <c r="G952" s="165"/>
    </row>
    <row r="953" spans="1:7" s="106" customFormat="1" ht="27" customHeight="1">
      <c r="A953" s="121"/>
      <c r="B953" s="197"/>
      <c r="C953" s="673"/>
      <c r="D953" s="165"/>
      <c r="E953" s="196" t="s">
        <v>325</v>
      </c>
      <c r="F953" s="673">
        <v>1356636</v>
      </c>
      <c r="G953" s="165"/>
    </row>
    <row r="954" spans="1:7" s="106" customFormat="1" ht="13.5" customHeight="1">
      <c r="A954" s="121"/>
      <c r="B954" s="197"/>
      <c r="C954" s="673"/>
      <c r="D954" s="165"/>
      <c r="E954" s="184" t="s">
        <v>3</v>
      </c>
      <c r="F954" s="673">
        <f>F955</f>
        <v>656675</v>
      </c>
      <c r="G954" s="165"/>
    </row>
    <row r="955" spans="1:7" s="106" customFormat="1">
      <c r="A955" s="121"/>
      <c r="B955" s="184"/>
      <c r="C955" s="673"/>
      <c r="D955" s="165"/>
      <c r="E955" s="185" t="s">
        <v>20</v>
      </c>
      <c r="F955" s="673">
        <v>656675</v>
      </c>
      <c r="G955" s="165"/>
    </row>
    <row r="956" spans="1:7" s="106" customFormat="1">
      <c r="A956" s="121"/>
      <c r="B956" s="215" t="s">
        <v>88</v>
      </c>
      <c r="C956" s="613"/>
      <c r="D956" s="1216"/>
      <c r="E956" s="164" t="s">
        <v>88</v>
      </c>
      <c r="F956" s="783"/>
      <c r="G956" s="193"/>
    </row>
    <row r="957" spans="1:7" s="106" customFormat="1">
      <c r="A957" s="121"/>
      <c r="B957" s="183" t="s">
        <v>4</v>
      </c>
      <c r="C957" s="666">
        <v>504313802</v>
      </c>
      <c r="D957" s="140">
        <f t="shared" ref="D957:D962" si="20">D958</f>
        <v>-33053</v>
      </c>
      <c r="E957" s="183" t="s">
        <v>4</v>
      </c>
      <c r="F957" s="674">
        <v>7465886</v>
      </c>
      <c r="G957" s="269">
        <f>G966</f>
        <v>33053</v>
      </c>
    </row>
    <row r="958" spans="1:7" s="106" customFormat="1">
      <c r="A958" s="121"/>
      <c r="B958" s="184" t="s">
        <v>10</v>
      </c>
      <c r="C958" s="667">
        <v>504313802</v>
      </c>
      <c r="D958" s="165">
        <f t="shared" si="20"/>
        <v>-33053</v>
      </c>
      <c r="E958" s="699" t="s">
        <v>65</v>
      </c>
      <c r="F958" s="700">
        <v>1316755</v>
      </c>
      <c r="G958" s="269"/>
    </row>
    <row r="959" spans="1:7" s="106" customFormat="1" ht="26.4">
      <c r="A959" s="121"/>
      <c r="B959" s="185" t="s">
        <v>11</v>
      </c>
      <c r="C959" s="667">
        <v>504313802</v>
      </c>
      <c r="D959" s="165">
        <f t="shared" si="20"/>
        <v>-33053</v>
      </c>
      <c r="E959" s="699" t="s">
        <v>205</v>
      </c>
      <c r="F959" s="700">
        <v>1166843</v>
      </c>
      <c r="G959" s="269"/>
    </row>
    <row r="960" spans="1:7" s="106" customFormat="1">
      <c r="A960" s="121"/>
      <c r="B960" s="183" t="s">
        <v>28</v>
      </c>
      <c r="C960" s="666">
        <v>504313802</v>
      </c>
      <c r="D960" s="165">
        <f t="shared" si="20"/>
        <v>-33053</v>
      </c>
      <c r="E960" s="184" t="s">
        <v>7</v>
      </c>
      <c r="F960" s="673">
        <f>F961</f>
        <v>21229</v>
      </c>
      <c r="G960" s="325"/>
    </row>
    <row r="961" spans="1:7" s="106" customFormat="1">
      <c r="A961" s="121"/>
      <c r="B961" s="184" t="s">
        <v>2</v>
      </c>
      <c r="C961" s="667">
        <v>504313802</v>
      </c>
      <c r="D961" s="165">
        <f t="shared" si="20"/>
        <v>-33053</v>
      </c>
      <c r="E961" s="185" t="s">
        <v>8</v>
      </c>
      <c r="F961" s="673">
        <f>F962</f>
        <v>21229</v>
      </c>
      <c r="G961" s="267"/>
    </row>
    <row r="962" spans="1:7" s="106" customFormat="1">
      <c r="A962" s="121"/>
      <c r="B962" s="185" t="s">
        <v>16</v>
      </c>
      <c r="C962" s="667">
        <v>504313802</v>
      </c>
      <c r="D962" s="140">
        <f t="shared" si="20"/>
        <v>-33053</v>
      </c>
      <c r="E962" s="196" t="s">
        <v>9</v>
      </c>
      <c r="F962" s="673">
        <f>F963</f>
        <v>21229</v>
      </c>
      <c r="G962" s="165"/>
    </row>
    <row r="963" spans="1:7" s="106" customFormat="1" ht="26.4">
      <c r="A963" s="121"/>
      <c r="B963" s="196" t="s">
        <v>17</v>
      </c>
      <c r="C963" s="667">
        <v>504313802</v>
      </c>
      <c r="D963" s="80">
        <v>-33053</v>
      </c>
      <c r="E963" s="197" t="s">
        <v>57</v>
      </c>
      <c r="F963" s="673">
        <v>21229</v>
      </c>
      <c r="G963" s="207"/>
    </row>
    <row r="964" spans="1:7" s="106" customFormat="1" ht="26.4">
      <c r="A964" s="121"/>
      <c r="B964" s="184"/>
      <c r="C964" s="673"/>
      <c r="D964" s="165"/>
      <c r="E964" s="200" t="s">
        <v>126</v>
      </c>
      <c r="F964" s="673">
        <v>21229</v>
      </c>
      <c r="G964" s="165"/>
    </row>
    <row r="965" spans="1:7" s="106" customFormat="1">
      <c r="A965" s="121"/>
      <c r="B965" s="184"/>
      <c r="C965" s="673"/>
      <c r="D965" s="165"/>
      <c r="E965" s="184" t="s">
        <v>10</v>
      </c>
      <c r="F965" s="673">
        <f>F966</f>
        <v>6127902</v>
      </c>
      <c r="G965" s="165">
        <f>G966</f>
        <v>33053</v>
      </c>
    </row>
    <row r="966" spans="1:7" s="106" customFormat="1" ht="26.4">
      <c r="A966" s="121"/>
      <c r="B966" s="184"/>
      <c r="C966" s="673"/>
      <c r="D966" s="165"/>
      <c r="E966" s="185" t="s">
        <v>11</v>
      </c>
      <c r="F966" s="673">
        <v>6127902</v>
      </c>
      <c r="G966" s="165">
        <f>G967</f>
        <v>33053</v>
      </c>
    </row>
    <row r="967" spans="1:7" s="106" customFormat="1">
      <c r="A967" s="121"/>
      <c r="B967" s="184"/>
      <c r="C967" s="673"/>
      <c r="D967" s="165"/>
      <c r="E967" s="183" t="s">
        <v>28</v>
      </c>
      <c r="F967" s="674">
        <f>F968+F979</f>
        <v>7465886</v>
      </c>
      <c r="G967" s="141">
        <f>G968+G979</f>
        <v>33053</v>
      </c>
    </row>
    <row r="968" spans="1:7" s="106" customFormat="1">
      <c r="A968" s="121"/>
      <c r="B968" s="184"/>
      <c r="C968" s="673"/>
      <c r="D968" s="165"/>
      <c r="E968" s="184" t="s">
        <v>2</v>
      </c>
      <c r="F968" s="673">
        <f>F969+F973+F975</f>
        <v>7465155</v>
      </c>
      <c r="G968" s="165">
        <f>G969</f>
        <v>33053</v>
      </c>
    </row>
    <row r="969" spans="1:7" s="106" customFormat="1">
      <c r="A969" s="121"/>
      <c r="B969" s="184"/>
      <c r="C969" s="673"/>
      <c r="D969" s="165"/>
      <c r="E969" s="185" t="s">
        <v>12</v>
      </c>
      <c r="F969" s="673">
        <f>F970+F972</f>
        <v>824558</v>
      </c>
      <c r="G969" s="165">
        <f>G970+G972</f>
        <v>33053</v>
      </c>
    </row>
    <row r="970" spans="1:7" s="106" customFormat="1">
      <c r="A970" s="121"/>
      <c r="B970" s="184"/>
      <c r="C970" s="673"/>
      <c r="D970" s="165"/>
      <c r="E970" s="196" t="s">
        <v>37</v>
      </c>
      <c r="F970" s="673">
        <v>365768</v>
      </c>
      <c r="G970" s="165">
        <v>21628</v>
      </c>
    </row>
    <row r="971" spans="1:7" s="106" customFormat="1">
      <c r="A971" s="121"/>
      <c r="B971" s="184"/>
      <c r="C971" s="673"/>
      <c r="D971" s="165"/>
      <c r="E971" s="197" t="s">
        <v>35</v>
      </c>
      <c r="F971" s="673">
        <v>294503</v>
      </c>
      <c r="G971" s="165">
        <v>17500</v>
      </c>
    </row>
    <row r="972" spans="1:7" s="106" customFormat="1">
      <c r="A972" s="121"/>
      <c r="B972" s="184"/>
      <c r="C972" s="673"/>
      <c r="D972" s="165"/>
      <c r="E972" s="196" t="s">
        <v>15</v>
      </c>
      <c r="F972" s="673">
        <v>458790</v>
      </c>
      <c r="G972" s="140">
        <v>11425</v>
      </c>
    </row>
    <row r="973" spans="1:7" s="106" customFormat="1">
      <c r="A973" s="121"/>
      <c r="B973" s="184"/>
      <c r="C973" s="673"/>
      <c r="D973" s="165"/>
      <c r="E973" s="185" t="s">
        <v>16</v>
      </c>
      <c r="F973" s="673">
        <f>F974</f>
        <v>5466917</v>
      </c>
      <c r="G973" s="165"/>
    </row>
    <row r="974" spans="1:7" s="106" customFormat="1">
      <c r="A974" s="121"/>
      <c r="B974" s="184"/>
      <c r="C974" s="673"/>
      <c r="D974" s="165"/>
      <c r="E974" s="196" t="s">
        <v>17</v>
      </c>
      <c r="F974" s="673">
        <v>5466917</v>
      </c>
      <c r="G974" s="383"/>
    </row>
    <row r="975" spans="1:7" s="106" customFormat="1">
      <c r="A975" s="121"/>
      <c r="B975" s="184"/>
      <c r="C975" s="673"/>
      <c r="D975" s="165"/>
      <c r="E975" s="185" t="s">
        <v>19</v>
      </c>
      <c r="F975" s="673">
        <f>F976+F978</f>
        <v>1173680</v>
      </c>
      <c r="G975" s="165"/>
    </row>
    <row r="976" spans="1:7" s="106" customFormat="1" ht="26.4">
      <c r="A976" s="121"/>
      <c r="B976" s="184"/>
      <c r="C976" s="673"/>
      <c r="D976" s="165"/>
      <c r="E976" s="196" t="s">
        <v>51</v>
      </c>
      <c r="F976" s="673">
        <f>F977</f>
        <v>6837</v>
      </c>
      <c r="G976" s="207"/>
    </row>
    <row r="977" spans="1:7" s="106" customFormat="1" ht="39.6">
      <c r="A977" s="121"/>
      <c r="B977" s="184"/>
      <c r="C977" s="673"/>
      <c r="D977" s="165"/>
      <c r="E977" s="197" t="s">
        <v>53</v>
      </c>
      <c r="F977" s="673">
        <v>6837</v>
      </c>
      <c r="G977" s="165"/>
    </row>
    <row r="978" spans="1:7" s="106" customFormat="1" ht="26.4">
      <c r="A978" s="121"/>
      <c r="B978" s="429"/>
      <c r="C978" s="624"/>
      <c r="D978" s="165"/>
      <c r="E978" s="196" t="s">
        <v>325</v>
      </c>
      <c r="F978" s="673">
        <v>1166843</v>
      </c>
      <c r="G978" s="165"/>
    </row>
    <row r="979" spans="1:7" s="106" customFormat="1">
      <c r="A979" s="121"/>
      <c r="B979" s="183"/>
      <c r="C979" s="674"/>
      <c r="D979" s="165"/>
      <c r="E979" s="184" t="s">
        <v>3</v>
      </c>
      <c r="F979" s="673">
        <f>F980</f>
        <v>731</v>
      </c>
      <c r="G979" s="165">
        <f>G980</f>
        <v>0</v>
      </c>
    </row>
    <row r="980" spans="1:7" s="106" customFormat="1">
      <c r="A980" s="121"/>
      <c r="B980" s="184"/>
      <c r="C980" s="673"/>
      <c r="D980" s="193"/>
      <c r="E980" s="185" t="s">
        <v>20</v>
      </c>
      <c r="F980" s="673">
        <v>731</v>
      </c>
      <c r="G980" s="165">
        <v>0</v>
      </c>
    </row>
    <row r="981" spans="1:7" s="106" customFormat="1">
      <c r="A981" s="121"/>
      <c r="B981" s="215" t="s">
        <v>189</v>
      </c>
      <c r="C981" s="613"/>
      <c r="D981" s="1216"/>
      <c r="E981" s="164" t="s">
        <v>189</v>
      </c>
      <c r="F981" s="783"/>
      <c r="G981" s="193"/>
    </row>
    <row r="982" spans="1:7" s="106" customFormat="1">
      <c r="A982" s="121"/>
      <c r="B982" s="183" t="s">
        <v>4</v>
      </c>
      <c r="C982" s="666">
        <v>976244767</v>
      </c>
      <c r="D982" s="140">
        <f t="shared" ref="D982:D987" si="21">D983</f>
        <v>-33053</v>
      </c>
      <c r="E982" s="183" t="s">
        <v>4</v>
      </c>
      <c r="F982" s="674">
        <v>4561174</v>
      </c>
      <c r="G982" s="269">
        <f>G991</f>
        <v>33053</v>
      </c>
    </row>
    <row r="983" spans="1:7" s="106" customFormat="1">
      <c r="A983" s="121"/>
      <c r="B983" s="184" t="s">
        <v>10</v>
      </c>
      <c r="C983" s="667">
        <v>976244767</v>
      </c>
      <c r="D983" s="165">
        <f t="shared" si="21"/>
        <v>-33053</v>
      </c>
      <c r="E983" s="699" t="s">
        <v>65</v>
      </c>
      <c r="F983" s="700">
        <v>2409874</v>
      </c>
      <c r="G983" s="269"/>
    </row>
    <row r="984" spans="1:7" s="106" customFormat="1" ht="26.4">
      <c r="A984" s="121"/>
      <c r="B984" s="185" t="s">
        <v>11</v>
      </c>
      <c r="C984" s="667">
        <v>976244767</v>
      </c>
      <c r="D984" s="165">
        <f t="shared" si="21"/>
        <v>-33053</v>
      </c>
      <c r="E984" s="699" t="s">
        <v>205</v>
      </c>
      <c r="F984" s="700">
        <v>2369467</v>
      </c>
      <c r="G984" s="269"/>
    </row>
    <row r="985" spans="1:7" s="106" customFormat="1">
      <c r="A985" s="121"/>
      <c r="B985" s="183" t="s">
        <v>28</v>
      </c>
      <c r="C985" s="666">
        <v>976244767</v>
      </c>
      <c r="D985" s="165">
        <f t="shared" si="21"/>
        <v>-33053</v>
      </c>
      <c r="E985" s="184" t="s">
        <v>7</v>
      </c>
      <c r="F985" s="673">
        <v>18105</v>
      </c>
      <c r="G985" s="325"/>
    </row>
    <row r="986" spans="1:7" s="106" customFormat="1">
      <c r="A986" s="121"/>
      <c r="B986" s="184" t="s">
        <v>2</v>
      </c>
      <c r="C986" s="667">
        <v>976244767</v>
      </c>
      <c r="D986" s="165">
        <f t="shared" si="21"/>
        <v>-33053</v>
      </c>
      <c r="E986" s="185" t="s">
        <v>8</v>
      </c>
      <c r="F986" s="673">
        <v>18105</v>
      </c>
      <c r="G986" s="267"/>
    </row>
    <row r="987" spans="1:7" s="106" customFormat="1">
      <c r="A987" s="121"/>
      <c r="B987" s="185" t="s">
        <v>16</v>
      </c>
      <c r="C987" s="667">
        <v>976244767</v>
      </c>
      <c r="D987" s="140">
        <f t="shared" si="21"/>
        <v>-33053</v>
      </c>
      <c r="E987" s="196" t="s">
        <v>9</v>
      </c>
      <c r="F987" s="673">
        <v>18105</v>
      </c>
      <c r="G987" s="165"/>
    </row>
    <row r="988" spans="1:7" s="106" customFormat="1" ht="26.4">
      <c r="A988" s="121"/>
      <c r="B988" s="196" t="s">
        <v>17</v>
      </c>
      <c r="C988" s="667">
        <v>976244767</v>
      </c>
      <c r="D988" s="80">
        <v>-33053</v>
      </c>
      <c r="E988" s="197" t="s">
        <v>57</v>
      </c>
      <c r="F988" s="673">
        <v>18105</v>
      </c>
      <c r="G988" s="207"/>
    </row>
    <row r="989" spans="1:7" s="106" customFormat="1" ht="26.4">
      <c r="A989" s="121"/>
      <c r="B989" s="184"/>
      <c r="C989" s="673"/>
      <c r="D989" s="165"/>
      <c r="E989" s="200" t="s">
        <v>126</v>
      </c>
      <c r="F989" s="673">
        <v>18105</v>
      </c>
      <c r="G989" s="165"/>
    </row>
    <row r="990" spans="1:7" s="106" customFormat="1">
      <c r="A990" s="121"/>
      <c r="B990" s="184"/>
      <c r="C990" s="673"/>
      <c r="D990" s="165"/>
      <c r="E990" s="184" t="s">
        <v>10</v>
      </c>
      <c r="F990" s="673">
        <f>F991</f>
        <v>2133195</v>
      </c>
      <c r="G990" s="165">
        <f>G991</f>
        <v>33053</v>
      </c>
    </row>
    <row r="991" spans="1:7" s="106" customFormat="1" ht="26.4">
      <c r="A991" s="121"/>
      <c r="B991" s="184"/>
      <c r="C991" s="673"/>
      <c r="D991" s="165"/>
      <c r="E991" s="185" t="s">
        <v>11</v>
      </c>
      <c r="F991" s="673">
        <v>2133195</v>
      </c>
      <c r="G991" s="165">
        <f>G992</f>
        <v>33053</v>
      </c>
    </row>
    <row r="992" spans="1:7" s="106" customFormat="1">
      <c r="A992" s="121"/>
      <c r="B992" s="184"/>
      <c r="C992" s="673"/>
      <c r="D992" s="165"/>
      <c r="E992" s="183" t="s">
        <v>28</v>
      </c>
      <c r="F992" s="674">
        <f>F993+F1004</f>
        <v>4561174</v>
      </c>
      <c r="G992" s="141">
        <f>G993+G1004</f>
        <v>33053</v>
      </c>
    </row>
    <row r="993" spans="1:7" s="106" customFormat="1">
      <c r="A993" s="121"/>
      <c r="B993" s="184"/>
      <c r="C993" s="673"/>
      <c r="D993" s="165"/>
      <c r="E993" s="184" t="s">
        <v>2</v>
      </c>
      <c r="F993" s="673">
        <f>F994+F998+F1000</f>
        <v>4560443</v>
      </c>
      <c r="G993" s="165">
        <f>G994</f>
        <v>33053</v>
      </c>
    </row>
    <row r="994" spans="1:7" s="106" customFormat="1">
      <c r="A994" s="121"/>
      <c r="B994" s="184"/>
      <c r="C994" s="673"/>
      <c r="D994" s="165"/>
      <c r="E994" s="185" t="s">
        <v>12</v>
      </c>
      <c r="F994" s="673">
        <f>F995+F997</f>
        <v>313719</v>
      </c>
      <c r="G994" s="165">
        <f>G995+G997</f>
        <v>33053</v>
      </c>
    </row>
    <row r="995" spans="1:7" s="106" customFormat="1">
      <c r="A995" s="121"/>
      <c r="B995" s="184"/>
      <c r="C995" s="673"/>
      <c r="D995" s="165"/>
      <c r="E995" s="196" t="s">
        <v>37</v>
      </c>
      <c r="F995" s="673">
        <v>210958</v>
      </c>
      <c r="G995" s="165">
        <v>21628</v>
      </c>
    </row>
    <row r="996" spans="1:7" s="106" customFormat="1">
      <c r="A996" s="121"/>
      <c r="B996" s="184"/>
      <c r="C996" s="673"/>
      <c r="D996" s="165"/>
      <c r="E996" s="197" t="s">
        <v>35</v>
      </c>
      <c r="F996" s="673">
        <v>169746</v>
      </c>
      <c r="G996" s="165">
        <v>17500</v>
      </c>
    </row>
    <row r="997" spans="1:7" s="106" customFormat="1">
      <c r="A997" s="121"/>
      <c r="B997" s="184"/>
      <c r="C997" s="673"/>
      <c r="D997" s="165"/>
      <c r="E997" s="196" t="s">
        <v>15</v>
      </c>
      <c r="F997" s="673">
        <v>102761</v>
      </c>
      <c r="G997" s="140">
        <v>11425</v>
      </c>
    </row>
    <row r="998" spans="1:7" s="106" customFormat="1">
      <c r="A998" s="121"/>
      <c r="B998" s="184"/>
      <c r="C998" s="673"/>
      <c r="D998" s="165"/>
      <c r="E998" s="185" t="s">
        <v>16</v>
      </c>
      <c r="F998" s="673">
        <f>F999</f>
        <v>1870420</v>
      </c>
      <c r="G998" s="165"/>
    </row>
    <row r="999" spans="1:7" s="106" customFormat="1">
      <c r="A999" s="121"/>
      <c r="B999" s="184"/>
      <c r="C999" s="673"/>
      <c r="D999" s="165"/>
      <c r="E999" s="196" t="s">
        <v>17</v>
      </c>
      <c r="F999" s="673">
        <v>1870420</v>
      </c>
      <c r="G999" s="383"/>
    </row>
    <row r="1000" spans="1:7" s="106" customFormat="1">
      <c r="A1000" s="121"/>
      <c r="B1000" s="184"/>
      <c r="C1000" s="673"/>
      <c r="D1000" s="165"/>
      <c r="E1000" s="185" t="s">
        <v>19</v>
      </c>
      <c r="F1000" s="673">
        <f>F1001+F1003</f>
        <v>2376304</v>
      </c>
      <c r="G1000" s="165"/>
    </row>
    <row r="1001" spans="1:7" s="106" customFormat="1" ht="26.4">
      <c r="A1001" s="121"/>
      <c r="B1001" s="184"/>
      <c r="C1001" s="673"/>
      <c r="D1001" s="165"/>
      <c r="E1001" s="196" t="s">
        <v>51</v>
      </c>
      <c r="F1001" s="673">
        <f>F1002</f>
        <v>6837</v>
      </c>
      <c r="G1001" s="207"/>
    </row>
    <row r="1002" spans="1:7" s="106" customFormat="1" ht="39.6">
      <c r="A1002" s="121"/>
      <c r="B1002" s="184"/>
      <c r="C1002" s="673"/>
      <c r="D1002" s="165"/>
      <c r="E1002" s="197" t="s">
        <v>53</v>
      </c>
      <c r="F1002" s="673">
        <v>6837</v>
      </c>
      <c r="G1002" s="165"/>
    </row>
    <row r="1003" spans="1:7" s="106" customFormat="1" ht="26.4">
      <c r="A1003" s="121"/>
      <c r="B1003" s="429"/>
      <c r="C1003" s="624"/>
      <c r="D1003" s="165"/>
      <c r="E1003" s="196" t="s">
        <v>325</v>
      </c>
      <c r="F1003" s="673">
        <v>2369467</v>
      </c>
      <c r="G1003" s="165"/>
    </row>
    <row r="1004" spans="1:7" s="106" customFormat="1">
      <c r="A1004" s="121"/>
      <c r="B1004" s="183"/>
      <c r="C1004" s="674"/>
      <c r="D1004" s="165"/>
      <c r="E1004" s="184" t="s">
        <v>3</v>
      </c>
      <c r="F1004" s="673">
        <f>F1005</f>
        <v>731</v>
      </c>
      <c r="G1004" s="165">
        <f>G1005</f>
        <v>0</v>
      </c>
    </row>
    <row r="1005" spans="1:7" s="106" customFormat="1">
      <c r="A1005" s="121"/>
      <c r="B1005" s="184"/>
      <c r="C1005" s="673"/>
      <c r="D1005" s="193"/>
      <c r="E1005" s="185" t="s">
        <v>20</v>
      </c>
      <c r="F1005" s="673">
        <v>731</v>
      </c>
      <c r="G1005" s="165">
        <v>0</v>
      </c>
    </row>
    <row r="1006" spans="1:7" s="1990" customFormat="1" ht="46.2" customHeight="1" thickBot="1">
      <c r="A1006" s="1991"/>
      <c r="B1006" s="3858" t="s">
        <v>352</v>
      </c>
      <c r="C1006" s="3859"/>
      <c r="D1006" s="3859"/>
      <c r="E1006" s="3859"/>
      <c r="F1006" s="3859"/>
      <c r="G1006" s="3860"/>
    </row>
    <row r="1007" spans="1:7" s="106" customFormat="1">
      <c r="A1007" s="104"/>
      <c r="B1007" s="111"/>
      <c r="C1007" s="105"/>
      <c r="D1007" s="105"/>
    </row>
    <row r="1008" spans="1:7" s="48" customFormat="1">
      <c r="A1008" s="128"/>
      <c r="B1008" s="128" t="s">
        <v>187</v>
      </c>
      <c r="C1008" s="561"/>
      <c r="D1008" s="561"/>
      <c r="E1008" s="561"/>
      <c r="F1008" s="561"/>
      <c r="G1008" s="561"/>
    </row>
    <row r="1009" spans="1:8" s="48" customFormat="1" ht="13.8" thickBot="1">
      <c r="A1009" s="121"/>
      <c r="B1009" s="561"/>
      <c r="C1009" s="561"/>
      <c r="D1009" s="561"/>
      <c r="E1009" s="561"/>
      <c r="F1009" s="561"/>
      <c r="G1009" s="561"/>
    </row>
    <row r="1010" spans="1:8" s="48" customFormat="1" ht="13.8">
      <c r="A1010" s="1986">
        <f>A850+1</f>
        <v>160</v>
      </c>
      <c r="B1010" s="220" t="s">
        <v>136</v>
      </c>
      <c r="C1010" s="191"/>
      <c r="D1010" s="192"/>
      <c r="E1010" s="220" t="s">
        <v>127</v>
      </c>
      <c r="F1010" s="201"/>
      <c r="G1010" s="202"/>
      <c r="H1010" s="1987" t="s">
        <v>535</v>
      </c>
    </row>
    <row r="1011" spans="1:8" s="48" customFormat="1">
      <c r="A1011" s="121"/>
      <c r="B1011" s="163" t="s">
        <v>22</v>
      </c>
      <c r="C1011" s="612"/>
      <c r="D1011" s="193"/>
      <c r="E1011" s="163" t="s">
        <v>22</v>
      </c>
      <c r="F1011" s="612"/>
      <c r="G1011" s="193"/>
      <c r="H1011" s="1987" t="s">
        <v>536</v>
      </c>
    </row>
    <row r="1012" spans="1:8" s="48" customFormat="1" ht="39.6">
      <c r="A1012" s="121"/>
      <c r="B1012" s="562" t="s">
        <v>197</v>
      </c>
      <c r="C1012" s="764"/>
      <c r="D1012" s="563"/>
      <c r="E1012" s="562" t="s">
        <v>198</v>
      </c>
      <c r="F1012" s="764"/>
      <c r="G1012" s="563"/>
      <c r="H1012" s="274">
        <f>'08'!A14</f>
        <v>9</v>
      </c>
    </row>
    <row r="1013" spans="1:8" s="48" customFormat="1">
      <c r="A1013" s="121"/>
      <c r="B1013" s="142" t="s">
        <v>4</v>
      </c>
      <c r="C1013" s="1197">
        <f>C1014</f>
        <v>2762560</v>
      </c>
      <c r="D1013" s="207"/>
      <c r="E1013" s="263" t="s">
        <v>4</v>
      </c>
      <c r="F1013" s="691">
        <f>F1014</f>
        <v>311164</v>
      </c>
      <c r="G1013" s="264">
        <f>G1014</f>
        <v>22999</v>
      </c>
      <c r="H1013" s="274" t="s">
        <v>999</v>
      </c>
    </row>
    <row r="1014" spans="1:8" s="48" customFormat="1" ht="12" customHeight="1">
      <c r="A1014" s="121"/>
      <c r="B1014" s="132" t="s">
        <v>10</v>
      </c>
      <c r="C1014" s="1254">
        <v>2762560</v>
      </c>
      <c r="D1014" s="207"/>
      <c r="E1014" s="692" t="s">
        <v>7</v>
      </c>
      <c r="F1014" s="693">
        <f>F1016</f>
        <v>311164</v>
      </c>
      <c r="G1014" s="265">
        <f>G1016</f>
        <v>22999</v>
      </c>
    </row>
    <row r="1015" spans="1:8" s="48" customFormat="1" ht="26.4">
      <c r="A1015" s="121"/>
      <c r="B1015" s="133" t="s">
        <v>11</v>
      </c>
      <c r="C1015" s="1254">
        <v>2762560</v>
      </c>
      <c r="D1015" s="207"/>
      <c r="E1015" s="694" t="s">
        <v>8</v>
      </c>
      <c r="F1015" s="693">
        <f t="shared" ref="F1015:G1017" si="22">F1016</f>
        <v>311164</v>
      </c>
      <c r="G1015" s="265">
        <f t="shared" si="22"/>
        <v>22999</v>
      </c>
    </row>
    <row r="1016" spans="1:8" s="48" customFormat="1">
      <c r="A1016" s="121"/>
      <c r="B1016" s="142" t="s">
        <v>28</v>
      </c>
      <c r="C1016" s="1197">
        <f>C1017</f>
        <v>2762560</v>
      </c>
      <c r="D1016" s="207"/>
      <c r="E1016" s="694" t="s">
        <v>199</v>
      </c>
      <c r="F1016" s="693">
        <f t="shared" si="22"/>
        <v>311164</v>
      </c>
      <c r="G1016" s="265">
        <f t="shared" si="22"/>
        <v>22999</v>
      </c>
    </row>
    <row r="1017" spans="1:8" s="48" customFormat="1" ht="26.4">
      <c r="A1017" s="121"/>
      <c r="B1017" s="132" t="s">
        <v>2</v>
      </c>
      <c r="C1017" s="1254">
        <f>C1018+C1020</f>
        <v>2762560</v>
      </c>
      <c r="D1017" s="207"/>
      <c r="E1017" s="327" t="s">
        <v>57</v>
      </c>
      <c r="F1017" s="693">
        <f t="shared" si="22"/>
        <v>311164</v>
      </c>
      <c r="G1017" s="265">
        <f t="shared" si="22"/>
        <v>22999</v>
      </c>
    </row>
    <row r="1018" spans="1:8" s="48" customFormat="1" ht="26.4">
      <c r="A1018" s="121"/>
      <c r="B1018" s="133" t="s">
        <v>16</v>
      </c>
      <c r="C1018" s="1254">
        <f>C1019</f>
        <v>2451396</v>
      </c>
      <c r="D1018" s="207">
        <f>D1019</f>
        <v>-22999</v>
      </c>
      <c r="E1018" s="694" t="s">
        <v>96</v>
      </c>
      <c r="F1018" s="693">
        <v>311164</v>
      </c>
      <c r="G1018" s="265">
        <v>22999</v>
      </c>
    </row>
    <row r="1019" spans="1:8" s="48" customFormat="1">
      <c r="A1019" s="121"/>
      <c r="B1019" s="134" t="s">
        <v>17</v>
      </c>
      <c r="C1019" s="1199">
        <v>2451396</v>
      </c>
      <c r="D1019" s="165">
        <v>-22999</v>
      </c>
      <c r="E1019" s="678" t="s">
        <v>10</v>
      </c>
      <c r="F1019" s="693"/>
      <c r="G1019" s="265"/>
    </row>
    <row r="1020" spans="1:8" s="48" customFormat="1" ht="17.25" customHeight="1">
      <c r="A1020" s="121"/>
      <c r="B1020" s="394" t="s">
        <v>19</v>
      </c>
      <c r="C1020" s="1199">
        <f t="shared" ref="C1020:D1022" si="23">C1021</f>
        <v>311164</v>
      </c>
      <c r="D1020" s="165">
        <f t="shared" si="23"/>
        <v>22999</v>
      </c>
      <c r="E1020" s="678" t="s">
        <v>11</v>
      </c>
      <c r="F1020" s="693"/>
      <c r="G1020" s="265"/>
    </row>
    <row r="1021" spans="1:8" s="48" customFormat="1">
      <c r="A1021" s="121"/>
      <c r="B1021" s="694" t="s">
        <v>200</v>
      </c>
      <c r="C1021" s="1254">
        <f t="shared" si="23"/>
        <v>311164</v>
      </c>
      <c r="D1021" s="207">
        <f t="shared" si="23"/>
        <v>22999</v>
      </c>
      <c r="E1021" s="263" t="s">
        <v>28</v>
      </c>
      <c r="F1021" s="691">
        <f>F1022</f>
        <v>311164</v>
      </c>
      <c r="G1021" s="264">
        <f>G1022</f>
        <v>22999</v>
      </c>
    </row>
    <row r="1022" spans="1:8" s="48" customFormat="1" ht="26.4">
      <c r="A1022" s="121"/>
      <c r="B1022" s="695" t="s">
        <v>85</v>
      </c>
      <c r="C1022" s="1199">
        <f t="shared" si="23"/>
        <v>311164</v>
      </c>
      <c r="D1022" s="165">
        <f t="shared" si="23"/>
        <v>22999</v>
      </c>
      <c r="E1022" s="678" t="s">
        <v>2</v>
      </c>
      <c r="F1022" s="693">
        <f>F1023</f>
        <v>311164</v>
      </c>
      <c r="G1022" s="265">
        <f>G1023</f>
        <v>22999</v>
      </c>
    </row>
    <row r="1023" spans="1:8" s="48" customFormat="1" ht="39.6">
      <c r="A1023" s="121"/>
      <c r="B1023" s="695" t="s">
        <v>63</v>
      </c>
      <c r="C1023" s="1199">
        <v>311164</v>
      </c>
      <c r="D1023" s="165">
        <v>22999</v>
      </c>
      <c r="E1023" s="678" t="s">
        <v>12</v>
      </c>
      <c r="F1023" s="693">
        <f>F1024+F1026</f>
        <v>311164</v>
      </c>
      <c r="G1023" s="265">
        <f>G1024+G1026</f>
        <v>22999</v>
      </c>
    </row>
    <row r="1024" spans="1:8" s="48" customFormat="1">
      <c r="A1024" s="121"/>
      <c r="B1024" s="134"/>
      <c r="C1024" s="1199"/>
      <c r="D1024" s="165"/>
      <c r="E1024" s="678" t="s">
        <v>37</v>
      </c>
      <c r="F1024" s="1199">
        <v>117343</v>
      </c>
      <c r="G1024" s="169">
        <v>4221</v>
      </c>
    </row>
    <row r="1025" spans="1:7" s="48" customFormat="1">
      <c r="A1025" s="121"/>
      <c r="B1025" s="234"/>
      <c r="C1025" s="613"/>
      <c r="D1025" s="151"/>
      <c r="E1025" s="678" t="s">
        <v>35</v>
      </c>
      <c r="F1025" s="1199">
        <v>94903</v>
      </c>
      <c r="G1025" s="169">
        <v>3527</v>
      </c>
    </row>
    <row r="1026" spans="1:7" s="48" customFormat="1">
      <c r="A1026" s="121"/>
      <c r="B1026" s="234"/>
      <c r="C1026" s="613"/>
      <c r="D1026" s="151"/>
      <c r="E1026" s="678" t="s">
        <v>15</v>
      </c>
      <c r="F1026" s="1199">
        <v>193821</v>
      </c>
      <c r="G1026" s="169">
        <v>18778</v>
      </c>
    </row>
    <row r="1027" spans="1:7" s="48" customFormat="1">
      <c r="A1027" s="121"/>
      <c r="B1027" s="163" t="s">
        <v>54</v>
      </c>
      <c r="C1027" s="613"/>
      <c r="D1027" s="151"/>
      <c r="E1027" s="163" t="s">
        <v>54</v>
      </c>
      <c r="F1027" s="610"/>
      <c r="G1027" s="227"/>
    </row>
    <row r="1028" spans="1:7" s="48" customFormat="1">
      <c r="A1028" s="121"/>
      <c r="B1028" s="205" t="s">
        <v>201</v>
      </c>
      <c r="C1028" s="613"/>
      <c r="D1028" s="151"/>
      <c r="E1028" s="205" t="s">
        <v>201</v>
      </c>
      <c r="F1028" s="610"/>
      <c r="G1028" s="227"/>
    </row>
    <row r="1029" spans="1:7" s="48" customFormat="1" ht="26.4">
      <c r="A1029" s="121"/>
      <c r="B1029" s="163" t="s">
        <v>202</v>
      </c>
      <c r="C1029" s="613"/>
      <c r="D1029" s="151"/>
      <c r="E1029" s="206" t="s">
        <v>203</v>
      </c>
      <c r="F1029" s="610"/>
      <c r="G1029" s="227"/>
    </row>
    <row r="1030" spans="1:7" s="48" customFormat="1">
      <c r="A1030" s="121"/>
      <c r="B1030" s="215" t="s">
        <v>87</v>
      </c>
      <c r="C1030" s="613"/>
      <c r="D1030" s="151"/>
      <c r="E1030" s="215" t="s">
        <v>87</v>
      </c>
      <c r="F1030" s="613"/>
      <c r="G1030" s="151"/>
    </row>
    <row r="1031" spans="1:7" s="48" customFormat="1">
      <c r="A1031" s="121"/>
      <c r="B1031" s="142" t="s">
        <v>4</v>
      </c>
      <c r="C1031" s="1197">
        <f>C1032</f>
        <v>2762560</v>
      </c>
      <c r="D1031" s="207"/>
      <c r="E1031" s="142" t="s">
        <v>4</v>
      </c>
      <c r="F1031" s="691">
        <v>0</v>
      </c>
      <c r="G1031" s="264">
        <v>22999</v>
      </c>
    </row>
    <row r="1032" spans="1:7" s="48" customFormat="1">
      <c r="A1032" s="121"/>
      <c r="B1032" s="132" t="s">
        <v>10</v>
      </c>
      <c r="C1032" s="1254">
        <v>2762560</v>
      </c>
      <c r="D1032" s="207"/>
      <c r="E1032" s="692" t="s">
        <v>7</v>
      </c>
      <c r="F1032" s="693">
        <v>0</v>
      </c>
      <c r="G1032" s="264">
        <v>22999</v>
      </c>
    </row>
    <row r="1033" spans="1:7" s="48" customFormat="1" ht="26.4">
      <c r="A1033" s="121"/>
      <c r="B1033" s="133" t="s">
        <v>11</v>
      </c>
      <c r="C1033" s="1254">
        <v>2762560</v>
      </c>
      <c r="D1033" s="207"/>
      <c r="E1033" s="694" t="s">
        <v>8</v>
      </c>
      <c r="F1033" s="693">
        <v>0</v>
      </c>
      <c r="G1033" s="264">
        <v>22999</v>
      </c>
    </row>
    <row r="1034" spans="1:7" s="48" customFormat="1">
      <c r="A1034" s="121"/>
      <c r="B1034" s="142" t="s">
        <v>28</v>
      </c>
      <c r="C1034" s="1197">
        <f>C1035</f>
        <v>2762560</v>
      </c>
      <c r="D1034" s="207"/>
      <c r="E1034" s="694" t="s">
        <v>199</v>
      </c>
      <c r="F1034" s="693">
        <v>0</v>
      </c>
      <c r="G1034" s="264">
        <v>22999</v>
      </c>
    </row>
    <row r="1035" spans="1:7" s="48" customFormat="1" ht="26.4">
      <c r="A1035" s="121"/>
      <c r="B1035" s="132" t="s">
        <v>2</v>
      </c>
      <c r="C1035" s="1254">
        <f>C1036+C1038</f>
        <v>2762560</v>
      </c>
      <c r="D1035" s="207"/>
      <c r="E1035" s="327" t="s">
        <v>57</v>
      </c>
      <c r="F1035" s="693">
        <v>0</v>
      </c>
      <c r="G1035" s="264">
        <v>22999</v>
      </c>
    </row>
    <row r="1036" spans="1:7" s="48" customFormat="1" ht="26.4">
      <c r="A1036" s="121"/>
      <c r="B1036" s="133" t="s">
        <v>16</v>
      </c>
      <c r="C1036" s="1254">
        <f>C1037</f>
        <v>2451396</v>
      </c>
      <c r="D1036" s="207">
        <f>D1037</f>
        <v>-22999</v>
      </c>
      <c r="E1036" s="694" t="s">
        <v>96</v>
      </c>
      <c r="F1036" s="693">
        <v>0</v>
      </c>
      <c r="G1036" s="264">
        <v>22999</v>
      </c>
    </row>
    <row r="1037" spans="1:7" s="48" customFormat="1">
      <c r="A1037" s="121"/>
      <c r="B1037" s="134" t="s">
        <v>17</v>
      </c>
      <c r="C1037" s="1199">
        <v>2451396</v>
      </c>
      <c r="D1037" s="165">
        <v>-22999</v>
      </c>
      <c r="E1037" s="132" t="s">
        <v>10</v>
      </c>
      <c r="F1037" s="693">
        <v>0</v>
      </c>
      <c r="G1037" s="265"/>
    </row>
    <row r="1038" spans="1:7" s="48" customFormat="1" ht="26.4">
      <c r="A1038" s="121"/>
      <c r="B1038" s="394" t="s">
        <v>19</v>
      </c>
      <c r="C1038" s="1199">
        <f t="shared" ref="C1038:D1040" si="24">C1039</f>
        <v>311164</v>
      </c>
      <c r="D1038" s="165">
        <f t="shared" si="24"/>
        <v>22999</v>
      </c>
      <c r="E1038" s="133" t="s">
        <v>11</v>
      </c>
      <c r="F1038" s="693">
        <v>0</v>
      </c>
      <c r="G1038" s="265"/>
    </row>
    <row r="1039" spans="1:7" s="48" customFormat="1">
      <c r="A1039" s="121"/>
      <c r="B1039" s="694" t="s">
        <v>200</v>
      </c>
      <c r="C1039" s="1254">
        <f t="shared" si="24"/>
        <v>311164</v>
      </c>
      <c r="D1039" s="207">
        <f t="shared" si="24"/>
        <v>22999</v>
      </c>
      <c r="E1039" s="142" t="s">
        <v>28</v>
      </c>
      <c r="F1039" s="691">
        <v>0</v>
      </c>
      <c r="G1039" s="264">
        <v>22999</v>
      </c>
    </row>
    <row r="1040" spans="1:7" s="48" customFormat="1" ht="26.4">
      <c r="A1040" s="77"/>
      <c r="B1040" s="695" t="s">
        <v>85</v>
      </c>
      <c r="C1040" s="1199">
        <f t="shared" si="24"/>
        <v>311164</v>
      </c>
      <c r="D1040" s="165">
        <f t="shared" si="24"/>
        <v>22999</v>
      </c>
      <c r="E1040" s="132" t="s">
        <v>2</v>
      </c>
      <c r="F1040" s="693">
        <v>0</v>
      </c>
      <c r="G1040" s="265">
        <v>22999</v>
      </c>
    </row>
    <row r="1041" spans="1:8" s="48" customFormat="1" ht="39.6">
      <c r="A1041" s="77"/>
      <c r="B1041" s="695" t="s">
        <v>63</v>
      </c>
      <c r="C1041" s="1199">
        <v>311164</v>
      </c>
      <c r="D1041" s="165">
        <v>22999</v>
      </c>
      <c r="E1041" s="133" t="s">
        <v>12</v>
      </c>
      <c r="F1041" s="693">
        <v>0</v>
      </c>
      <c r="G1041" s="265">
        <v>22999</v>
      </c>
    </row>
    <row r="1042" spans="1:8" s="48" customFormat="1">
      <c r="A1042" s="77"/>
      <c r="B1042" s="134"/>
      <c r="C1042" s="1199"/>
      <c r="D1042" s="165"/>
      <c r="E1042" s="134" t="s">
        <v>37</v>
      </c>
      <c r="F1042" s="1199">
        <v>0</v>
      </c>
      <c r="G1042" s="265">
        <v>4221</v>
      </c>
    </row>
    <row r="1043" spans="1:8" s="48" customFormat="1">
      <c r="A1043" s="77"/>
      <c r="B1043" s="234"/>
      <c r="C1043" s="613"/>
      <c r="D1043" s="151"/>
      <c r="E1043" s="135" t="s">
        <v>35</v>
      </c>
      <c r="F1043" s="1199">
        <v>0</v>
      </c>
      <c r="G1043" s="265">
        <v>3527</v>
      </c>
    </row>
    <row r="1044" spans="1:8" s="48" customFormat="1" ht="13.8" thickBot="1">
      <c r="A1044" s="77"/>
      <c r="B1044" s="234"/>
      <c r="C1044" s="613"/>
      <c r="D1044" s="151"/>
      <c r="E1044" s="134" t="s">
        <v>15</v>
      </c>
      <c r="F1044" s="1199">
        <v>0</v>
      </c>
      <c r="G1044" s="265">
        <v>18778</v>
      </c>
    </row>
    <row r="1045" spans="1:8" s="48" customFormat="1" ht="45.6" customHeight="1" thickBot="1">
      <c r="A1045" s="77"/>
      <c r="B1045" s="3690" t="s">
        <v>353</v>
      </c>
      <c r="C1045" s="3691"/>
      <c r="D1045" s="3691"/>
      <c r="E1045" s="3691"/>
      <c r="F1045" s="3691"/>
      <c r="G1045" s="3692"/>
    </row>
    <row r="1046" spans="1:8" s="48" customFormat="1">
      <c r="A1046" s="3779"/>
      <c r="B1046" s="3779"/>
      <c r="C1046" s="3779"/>
      <c r="D1046" s="3779"/>
      <c r="E1046" s="3779"/>
      <c r="F1046" s="3779"/>
      <c r="G1046" s="3779"/>
    </row>
    <row r="1047" spans="1:8" s="48" customFormat="1">
      <c r="A1047" s="128"/>
      <c r="B1047" s="128" t="s">
        <v>190</v>
      </c>
      <c r="C1047" s="561"/>
      <c r="D1047" s="561"/>
      <c r="E1047" s="561"/>
      <c r="F1047" s="561"/>
      <c r="G1047" s="561"/>
    </row>
    <row r="1048" spans="1:8" s="48" customFormat="1" ht="13.8" thickBot="1">
      <c r="A1048" s="121"/>
      <c r="B1048" s="561"/>
      <c r="C1048" s="561"/>
      <c r="D1048" s="561"/>
      <c r="E1048" s="561"/>
      <c r="F1048" s="561"/>
      <c r="G1048" s="561"/>
    </row>
    <row r="1049" spans="1:8" s="48" customFormat="1" ht="13.8">
      <c r="A1049" s="1985">
        <f>A1010</f>
        <v>160</v>
      </c>
      <c r="B1049" s="107" t="s">
        <v>40</v>
      </c>
      <c r="C1049" s="191"/>
      <c r="D1049" s="192"/>
      <c r="E1049" s="220" t="s">
        <v>127</v>
      </c>
      <c r="F1049" s="201"/>
      <c r="G1049" s="202"/>
      <c r="H1049" s="1987" t="s">
        <v>535</v>
      </c>
    </row>
    <row r="1050" spans="1:8" s="48" customFormat="1">
      <c r="A1050" s="120"/>
      <c r="B1050" s="163" t="s">
        <v>82</v>
      </c>
      <c r="C1050" s="612"/>
      <c r="D1050" s="226"/>
      <c r="E1050" s="163" t="s">
        <v>82</v>
      </c>
      <c r="F1050" s="607"/>
      <c r="G1050" s="193"/>
      <c r="H1050" s="1987" t="s">
        <v>536</v>
      </c>
    </row>
    <row r="1051" spans="1:8" s="48" customFormat="1" ht="26.4">
      <c r="A1051" s="121"/>
      <c r="B1051" s="668" t="s">
        <v>86</v>
      </c>
      <c r="C1051" s="783"/>
      <c r="D1051" s="226"/>
      <c r="E1051" s="393" t="s">
        <v>86</v>
      </c>
      <c r="F1051" s="682"/>
      <c r="G1051" s="226"/>
      <c r="H1051" s="274">
        <f>'08'!A14</f>
        <v>9</v>
      </c>
    </row>
    <row r="1052" spans="1:8" s="48" customFormat="1">
      <c r="A1052" s="120"/>
      <c r="B1052" s="164" t="s">
        <v>87</v>
      </c>
      <c r="C1052" s="783"/>
      <c r="D1052" s="259"/>
      <c r="E1052" s="164" t="s">
        <v>87</v>
      </c>
      <c r="F1052" s="698"/>
      <c r="G1052" s="259"/>
      <c r="H1052" s="274" t="s">
        <v>999</v>
      </c>
    </row>
    <row r="1053" spans="1:8" s="48" customFormat="1">
      <c r="A1053" s="121"/>
      <c r="B1053" s="183" t="s">
        <v>4</v>
      </c>
      <c r="C1053" s="674">
        <v>8871997</v>
      </c>
      <c r="D1053" s="207"/>
      <c r="E1053" s="183" t="s">
        <v>4</v>
      </c>
      <c r="F1053" s="666">
        <f>F1054+F1057+F1062+F1055</f>
        <v>5249285</v>
      </c>
      <c r="G1053" s="194">
        <f>G1054+G1057+G1062+G1055</f>
        <v>22999</v>
      </c>
    </row>
    <row r="1054" spans="1:8" s="48" customFormat="1" ht="26.4">
      <c r="A1054" s="121"/>
      <c r="B1054" s="699" t="s">
        <v>65</v>
      </c>
      <c r="C1054" s="700">
        <v>1526835</v>
      </c>
      <c r="D1054" s="165"/>
      <c r="E1054" s="184" t="s">
        <v>36</v>
      </c>
      <c r="F1054" s="667">
        <v>0</v>
      </c>
      <c r="G1054" s="165"/>
    </row>
    <row r="1055" spans="1:8" s="48" customFormat="1">
      <c r="A1055" s="121"/>
      <c r="B1055" s="699" t="s">
        <v>205</v>
      </c>
      <c r="C1055" s="700">
        <v>1356636</v>
      </c>
      <c r="D1055" s="165"/>
      <c r="E1055" s="189" t="s">
        <v>65</v>
      </c>
      <c r="F1055" s="667">
        <f>F1056</f>
        <v>44554</v>
      </c>
      <c r="G1055" s="165"/>
    </row>
    <row r="1056" spans="1:8" s="48" customFormat="1" ht="14.25" customHeight="1">
      <c r="A1056" s="121"/>
      <c r="B1056" s="184" t="s">
        <v>7</v>
      </c>
      <c r="C1056" s="673">
        <f t="shared" ref="C1056:C1058" si="25">C1057</f>
        <v>14617</v>
      </c>
      <c r="D1056" s="165"/>
      <c r="E1056" s="189" t="s">
        <v>6</v>
      </c>
      <c r="F1056" s="667">
        <v>44554</v>
      </c>
      <c r="G1056" s="165"/>
    </row>
    <row r="1057" spans="1:7" s="48" customFormat="1">
      <c r="A1057" s="121"/>
      <c r="B1057" s="185" t="s">
        <v>8</v>
      </c>
      <c r="C1057" s="673">
        <f t="shared" si="25"/>
        <v>14617</v>
      </c>
      <c r="D1057" s="165"/>
      <c r="E1057" s="184" t="s">
        <v>7</v>
      </c>
      <c r="F1057" s="667">
        <f t="shared" ref="F1057:G1060" si="26">F1058</f>
        <v>311164</v>
      </c>
      <c r="G1057" s="195">
        <f t="shared" si="26"/>
        <v>22999</v>
      </c>
    </row>
    <row r="1058" spans="1:7" s="48" customFormat="1">
      <c r="A1058" s="121"/>
      <c r="B1058" s="196" t="s">
        <v>9</v>
      </c>
      <c r="C1058" s="673">
        <f t="shared" si="25"/>
        <v>14617</v>
      </c>
      <c r="D1058" s="207"/>
      <c r="E1058" s="185" t="s">
        <v>8</v>
      </c>
      <c r="F1058" s="667">
        <f t="shared" si="26"/>
        <v>311164</v>
      </c>
      <c r="G1058" s="195">
        <f t="shared" si="26"/>
        <v>22999</v>
      </c>
    </row>
    <row r="1059" spans="1:7" s="48" customFormat="1" ht="26.4">
      <c r="A1059" s="121"/>
      <c r="B1059" s="197" t="s">
        <v>57</v>
      </c>
      <c r="C1059" s="673">
        <f>C1060+C1061</f>
        <v>14617</v>
      </c>
      <c r="D1059" s="165"/>
      <c r="E1059" s="196" t="s">
        <v>9</v>
      </c>
      <c r="F1059" s="667">
        <f t="shared" si="26"/>
        <v>311164</v>
      </c>
      <c r="G1059" s="195">
        <f t="shared" si="26"/>
        <v>22999</v>
      </c>
    </row>
    <row r="1060" spans="1:7" s="48" customFormat="1" ht="39.6">
      <c r="A1060" s="121"/>
      <c r="B1060" s="200" t="s">
        <v>96</v>
      </c>
      <c r="C1060" s="673">
        <v>178</v>
      </c>
      <c r="D1060" s="165"/>
      <c r="E1060" s="197" t="s">
        <v>57</v>
      </c>
      <c r="F1060" s="667">
        <f t="shared" si="26"/>
        <v>311164</v>
      </c>
      <c r="G1060" s="195">
        <f t="shared" si="26"/>
        <v>22999</v>
      </c>
    </row>
    <row r="1061" spans="1:7" s="48" customFormat="1" ht="39.6">
      <c r="A1061" s="121"/>
      <c r="B1061" s="200" t="s">
        <v>126</v>
      </c>
      <c r="C1061" s="673">
        <v>14439</v>
      </c>
      <c r="D1061" s="165"/>
      <c r="E1061" s="200" t="s">
        <v>96</v>
      </c>
      <c r="F1061" s="667">
        <v>311164</v>
      </c>
      <c r="G1061" s="165">
        <v>22999</v>
      </c>
    </row>
    <row r="1062" spans="1:7" s="48" customFormat="1">
      <c r="A1062" s="121"/>
      <c r="B1062" s="184" t="s">
        <v>10</v>
      </c>
      <c r="C1062" s="673">
        <f>C1063</f>
        <v>7330545</v>
      </c>
      <c r="D1062" s="151"/>
      <c r="E1062" s="184" t="s">
        <v>10</v>
      </c>
      <c r="F1062" s="667">
        <f>F1063+F1064</f>
        <v>4893567</v>
      </c>
      <c r="G1062" s="265"/>
    </row>
    <row r="1063" spans="1:7" s="48" customFormat="1" ht="26.4">
      <c r="A1063" s="121"/>
      <c r="B1063" s="185" t="s">
        <v>11</v>
      </c>
      <c r="C1063" s="673">
        <v>7330545</v>
      </c>
      <c r="D1063" s="151"/>
      <c r="E1063" s="185" t="s">
        <v>11</v>
      </c>
      <c r="F1063" s="667">
        <v>4854423</v>
      </c>
      <c r="G1063" s="265"/>
    </row>
    <row r="1064" spans="1:7" s="48" customFormat="1" ht="26.4">
      <c r="A1064" s="121"/>
      <c r="B1064" s="183" t="s">
        <v>28</v>
      </c>
      <c r="C1064" s="674">
        <f>C1065+C1080</f>
        <v>8871997</v>
      </c>
      <c r="D1064" s="151"/>
      <c r="E1064" s="188" t="s">
        <v>60</v>
      </c>
      <c r="F1064" s="667">
        <v>39144</v>
      </c>
      <c r="G1064" s="265"/>
    </row>
    <row r="1065" spans="1:7" s="48" customFormat="1">
      <c r="A1065" s="121"/>
      <c r="B1065" s="184" t="s">
        <v>2</v>
      </c>
      <c r="C1065" s="673">
        <f>C1066+C1070+C1073</f>
        <v>8215322</v>
      </c>
      <c r="D1065" s="151"/>
      <c r="E1065" s="183" t="s">
        <v>28</v>
      </c>
      <c r="F1065" s="666">
        <f>F1066</f>
        <v>5249285</v>
      </c>
      <c r="G1065" s="264">
        <f>G1066</f>
        <v>22999</v>
      </c>
    </row>
    <row r="1066" spans="1:7" s="48" customFormat="1">
      <c r="A1066" s="121"/>
      <c r="B1066" s="185" t="s">
        <v>12</v>
      </c>
      <c r="C1066" s="673">
        <f>C1067+C1069</f>
        <v>1194512</v>
      </c>
      <c r="D1066" s="151"/>
      <c r="E1066" s="184" t="s">
        <v>2</v>
      </c>
      <c r="F1066" s="667">
        <f>F1067+F1071+F1077</f>
        <v>5249285</v>
      </c>
      <c r="G1066" s="265">
        <f>G1067</f>
        <v>22999</v>
      </c>
    </row>
    <row r="1067" spans="1:7" s="48" customFormat="1">
      <c r="A1067" s="121"/>
      <c r="B1067" s="196" t="s">
        <v>37</v>
      </c>
      <c r="C1067" s="673">
        <v>435887</v>
      </c>
      <c r="D1067" s="151"/>
      <c r="E1067" s="185" t="s">
        <v>12</v>
      </c>
      <c r="F1067" s="667">
        <f>F1068+F1070</f>
        <v>878073</v>
      </c>
      <c r="G1067" s="265">
        <f>G1068+G1070</f>
        <v>22999</v>
      </c>
    </row>
    <row r="1068" spans="1:7" s="48" customFormat="1">
      <c r="A1068" s="121"/>
      <c r="B1068" s="197" t="s">
        <v>35</v>
      </c>
      <c r="C1068" s="673">
        <v>351879</v>
      </c>
      <c r="D1068" s="151"/>
      <c r="E1068" s="196" t="s">
        <v>37</v>
      </c>
      <c r="F1068" s="667">
        <v>529246</v>
      </c>
      <c r="G1068" s="169">
        <v>4221</v>
      </c>
    </row>
    <row r="1069" spans="1:7" s="48" customFormat="1">
      <c r="A1069" s="121"/>
      <c r="B1069" s="196" t="s">
        <v>15</v>
      </c>
      <c r="C1069" s="673">
        <v>758625</v>
      </c>
      <c r="D1069" s="151"/>
      <c r="E1069" s="197" t="s">
        <v>35</v>
      </c>
      <c r="F1069" s="667">
        <v>426840</v>
      </c>
      <c r="G1069" s="169">
        <v>3527</v>
      </c>
    </row>
    <row r="1070" spans="1:7" s="48" customFormat="1">
      <c r="A1070" s="121"/>
      <c r="B1070" s="185" t="s">
        <v>16</v>
      </c>
      <c r="C1070" s="673">
        <f>C1071</f>
        <v>5346173</v>
      </c>
      <c r="D1070" s="267">
        <f>D1071</f>
        <v>-22999</v>
      </c>
      <c r="E1070" s="196" t="s">
        <v>15</v>
      </c>
      <c r="F1070" s="667">
        <v>348827</v>
      </c>
      <c r="G1070" s="169">
        <v>18778</v>
      </c>
    </row>
    <row r="1071" spans="1:7" s="48" customFormat="1">
      <c r="A1071" s="121"/>
      <c r="B1071" s="196" t="s">
        <v>17</v>
      </c>
      <c r="C1071" s="673">
        <v>5346173</v>
      </c>
      <c r="D1071" s="267">
        <v>-22999</v>
      </c>
      <c r="E1071" s="185" t="s">
        <v>16</v>
      </c>
      <c r="F1071" s="667">
        <f>F1072</f>
        <v>4277949</v>
      </c>
      <c r="G1071" s="195"/>
    </row>
    <row r="1072" spans="1:7" s="48" customFormat="1">
      <c r="A1072" s="121"/>
      <c r="B1072" s="196" t="s">
        <v>93</v>
      </c>
      <c r="C1072" s="673"/>
      <c r="D1072" s="267"/>
      <c r="E1072" s="196" t="s">
        <v>17</v>
      </c>
      <c r="F1072" s="667">
        <v>4277949</v>
      </c>
      <c r="G1072" s="264"/>
    </row>
    <row r="1073" spans="1:7" s="48" customFormat="1">
      <c r="A1073" s="121"/>
      <c r="B1073" s="185" t="s">
        <v>19</v>
      </c>
      <c r="C1073" s="673">
        <f>C1074+C1077+C1079</f>
        <v>1674637</v>
      </c>
      <c r="D1073" s="267">
        <f>D1074</f>
        <v>22999</v>
      </c>
      <c r="E1073" s="196" t="s">
        <v>93</v>
      </c>
      <c r="F1073" s="667"/>
      <c r="G1073" s="265"/>
    </row>
    <row r="1074" spans="1:7" s="48" customFormat="1" ht="26.4">
      <c r="A1074" s="121"/>
      <c r="B1074" s="185" t="s">
        <v>84</v>
      </c>
      <c r="C1074" s="673">
        <f>C1075</f>
        <v>311164</v>
      </c>
      <c r="D1074" s="267">
        <f>D1075</f>
        <v>22999</v>
      </c>
      <c r="E1074" s="185" t="s">
        <v>49</v>
      </c>
      <c r="F1074" s="667"/>
      <c r="G1074" s="165"/>
    </row>
    <row r="1075" spans="1:7" s="48" customFormat="1" ht="26.4">
      <c r="A1075" s="121"/>
      <c r="B1075" s="196" t="s">
        <v>85</v>
      </c>
      <c r="C1075" s="673">
        <v>311164</v>
      </c>
      <c r="D1075" s="267">
        <v>22999</v>
      </c>
      <c r="E1075" s="196" t="s">
        <v>38</v>
      </c>
      <c r="F1075" s="667"/>
      <c r="G1075" s="165"/>
    </row>
    <row r="1076" spans="1:7" s="48" customFormat="1" ht="39.6">
      <c r="A1076" s="121"/>
      <c r="B1076" s="905" t="s">
        <v>63</v>
      </c>
      <c r="C1076" s="906">
        <v>311164</v>
      </c>
      <c r="D1076" s="267"/>
      <c r="E1076" s="196"/>
      <c r="F1076" s="667"/>
      <c r="G1076" s="165"/>
    </row>
    <row r="1077" spans="1:7" s="48" customFormat="1" ht="26.4">
      <c r="A1077" s="121"/>
      <c r="B1077" s="196" t="s">
        <v>51</v>
      </c>
      <c r="C1077" s="673">
        <f>C1078</f>
        <v>6837</v>
      </c>
      <c r="D1077" s="267"/>
      <c r="E1077" s="185" t="s">
        <v>19</v>
      </c>
      <c r="F1077" s="667">
        <f>F1080+F1083</f>
        <v>93263</v>
      </c>
      <c r="G1077" s="165"/>
    </row>
    <row r="1078" spans="1:7" s="48" customFormat="1" ht="39.6">
      <c r="A1078" s="121"/>
      <c r="B1078" s="197" t="s">
        <v>53</v>
      </c>
      <c r="C1078" s="673">
        <v>6837</v>
      </c>
      <c r="D1078" s="151"/>
      <c r="E1078" s="196" t="s">
        <v>84</v>
      </c>
      <c r="F1078" s="667"/>
      <c r="G1078" s="165"/>
    </row>
    <row r="1079" spans="1:7" s="48" customFormat="1" ht="26.4">
      <c r="A1079" s="121"/>
      <c r="B1079" s="196" t="s">
        <v>325</v>
      </c>
      <c r="C1079" s="673">
        <v>1356636</v>
      </c>
      <c r="D1079" s="151"/>
      <c r="E1079" s="197" t="s">
        <v>97</v>
      </c>
      <c r="F1079" s="667"/>
      <c r="G1079" s="165"/>
    </row>
    <row r="1080" spans="1:7" s="48" customFormat="1" ht="26.4">
      <c r="A1080" s="121"/>
      <c r="B1080" s="184" t="s">
        <v>3</v>
      </c>
      <c r="C1080" s="673">
        <f>C1081</f>
        <v>656675</v>
      </c>
      <c r="D1080" s="151"/>
      <c r="E1080" s="196" t="s">
        <v>51</v>
      </c>
      <c r="F1080" s="667">
        <f>F1081+F1082</f>
        <v>9565</v>
      </c>
      <c r="G1080" s="165"/>
    </row>
    <row r="1081" spans="1:7" s="48" customFormat="1" ht="26.4">
      <c r="A1081" s="121"/>
      <c r="B1081" s="185" t="s">
        <v>20</v>
      </c>
      <c r="C1081" s="673">
        <v>656675</v>
      </c>
      <c r="D1081" s="151"/>
      <c r="E1081" s="197" t="s">
        <v>52</v>
      </c>
      <c r="F1081" s="667"/>
      <c r="G1081" s="165"/>
    </row>
    <row r="1082" spans="1:7" s="48" customFormat="1" ht="52.8">
      <c r="A1082" s="121"/>
      <c r="B1082" s="234"/>
      <c r="C1082" s="613"/>
      <c r="D1082" s="151"/>
      <c r="E1082" s="186" t="s">
        <v>206</v>
      </c>
      <c r="F1082" s="667">
        <v>9565</v>
      </c>
      <c r="G1082" s="165"/>
    </row>
    <row r="1083" spans="1:7" s="48" customFormat="1" ht="26.4">
      <c r="A1083" s="121"/>
      <c r="B1083" s="234"/>
      <c r="C1083" s="613"/>
      <c r="D1083" s="151"/>
      <c r="E1083" s="187" t="s">
        <v>354</v>
      </c>
      <c r="F1083" s="667">
        <v>83698</v>
      </c>
      <c r="G1083" s="165"/>
    </row>
    <row r="1084" spans="1:7" s="48" customFormat="1">
      <c r="A1084" s="77"/>
      <c r="B1084" s="215"/>
      <c r="C1084" s="613"/>
      <c r="D1084" s="151"/>
      <c r="E1084" s="164" t="s">
        <v>88</v>
      </c>
      <c r="F1084" s="613"/>
      <c r="G1084" s="151"/>
    </row>
    <row r="1085" spans="1:7" s="48" customFormat="1">
      <c r="A1085" s="77"/>
      <c r="B1085" s="183"/>
      <c r="C1085" s="666"/>
      <c r="D1085" s="207"/>
      <c r="E1085" s="183" t="s">
        <v>4</v>
      </c>
      <c r="F1085" s="666">
        <f>+F1086</f>
        <v>3163710</v>
      </c>
      <c r="G1085" s="207">
        <f>G1086</f>
        <v>0</v>
      </c>
    </row>
    <row r="1086" spans="1:7" s="48" customFormat="1">
      <c r="A1086" s="77"/>
      <c r="B1086" s="234"/>
      <c r="C1086" s="613"/>
      <c r="D1086" s="151"/>
      <c r="E1086" s="184" t="s">
        <v>10</v>
      </c>
      <c r="F1086" s="667">
        <f>F1087</f>
        <v>3163710</v>
      </c>
      <c r="G1086" s="165">
        <f>G1087</f>
        <v>0</v>
      </c>
    </row>
    <row r="1087" spans="1:7" s="48" customFormat="1" ht="26.4">
      <c r="A1087" s="77"/>
      <c r="B1087" s="234"/>
      <c r="C1087" s="613"/>
      <c r="D1087" s="151"/>
      <c r="E1087" s="185" t="s">
        <v>11</v>
      </c>
      <c r="F1087" s="667">
        <v>3163710</v>
      </c>
      <c r="G1087" s="165">
        <f>G1088</f>
        <v>0</v>
      </c>
    </row>
    <row r="1088" spans="1:7" s="48" customFormat="1">
      <c r="A1088" s="77"/>
      <c r="B1088" s="234"/>
      <c r="C1088" s="613"/>
      <c r="D1088" s="151"/>
      <c r="E1088" s="183" t="s">
        <v>28</v>
      </c>
      <c r="F1088" s="666">
        <f>F1089</f>
        <v>3163710</v>
      </c>
      <c r="G1088" s="264">
        <f>G1089</f>
        <v>0</v>
      </c>
    </row>
    <row r="1089" spans="1:7" s="48" customFormat="1">
      <c r="A1089" s="77"/>
      <c r="B1089" s="234"/>
      <c r="C1089" s="613"/>
      <c r="D1089" s="151"/>
      <c r="E1089" s="184" t="s">
        <v>2</v>
      </c>
      <c r="F1089" s="667">
        <f>F1090+F1094</f>
        <v>3163710</v>
      </c>
      <c r="G1089" s="265">
        <f>G1090</f>
        <v>0</v>
      </c>
    </row>
    <row r="1090" spans="1:7" s="48" customFormat="1">
      <c r="A1090" s="77"/>
      <c r="B1090" s="234"/>
      <c r="C1090" s="613"/>
      <c r="D1090" s="151"/>
      <c r="E1090" s="185" t="s">
        <v>12</v>
      </c>
      <c r="F1090" s="667">
        <f>F1091+F1093</f>
        <v>391973</v>
      </c>
      <c r="G1090" s="265">
        <f>G1091+G1093</f>
        <v>0</v>
      </c>
    </row>
    <row r="1091" spans="1:7" s="48" customFormat="1">
      <c r="A1091" s="77"/>
      <c r="B1091" s="234"/>
      <c r="C1091" s="613"/>
      <c r="D1091" s="151"/>
      <c r="E1091" s="196" t="s">
        <v>37</v>
      </c>
      <c r="F1091" s="667">
        <v>285444</v>
      </c>
      <c r="G1091" s="265">
        <v>0</v>
      </c>
    </row>
    <row r="1092" spans="1:7" s="48" customFormat="1">
      <c r="A1092" s="77"/>
      <c r="B1092" s="234"/>
      <c r="C1092" s="613"/>
      <c r="D1092" s="151"/>
      <c r="E1092" s="197" t="s">
        <v>35</v>
      </c>
      <c r="F1092" s="667">
        <v>230030</v>
      </c>
      <c r="G1092" s="265">
        <v>0</v>
      </c>
    </row>
    <row r="1093" spans="1:7" s="48" customFormat="1">
      <c r="A1093" s="77"/>
      <c r="B1093" s="234"/>
      <c r="C1093" s="613"/>
      <c r="D1093" s="151"/>
      <c r="E1093" s="196" t="s">
        <v>15</v>
      </c>
      <c r="F1093" s="667">
        <v>106529</v>
      </c>
      <c r="G1093" s="165"/>
    </row>
    <row r="1094" spans="1:7" s="48" customFormat="1">
      <c r="A1094" s="77"/>
      <c r="B1094" s="234"/>
      <c r="C1094" s="613"/>
      <c r="D1094" s="151"/>
      <c r="E1094" s="185" t="s">
        <v>16</v>
      </c>
      <c r="F1094" s="667">
        <f>F1095</f>
        <v>2771737</v>
      </c>
      <c r="G1094" s="165"/>
    </row>
    <row r="1095" spans="1:7" s="48" customFormat="1">
      <c r="A1095" s="77"/>
      <c r="B1095" s="234"/>
      <c r="C1095" s="613"/>
      <c r="D1095" s="151"/>
      <c r="E1095" s="196" t="s">
        <v>17</v>
      </c>
      <c r="F1095" s="667">
        <v>2771737</v>
      </c>
      <c r="G1095" s="165"/>
    </row>
    <row r="1096" spans="1:7" s="48" customFormat="1">
      <c r="A1096" s="77"/>
      <c r="B1096" s="215"/>
      <c r="C1096" s="613"/>
      <c r="D1096" s="151"/>
      <c r="E1096" s="164" t="s">
        <v>189</v>
      </c>
      <c r="F1096" s="613"/>
      <c r="G1096" s="151"/>
    </row>
    <row r="1097" spans="1:7" s="48" customFormat="1">
      <c r="A1097" s="77"/>
      <c r="B1097" s="183"/>
      <c r="C1097" s="666"/>
      <c r="D1097" s="207"/>
      <c r="E1097" s="183" t="s">
        <v>4</v>
      </c>
      <c r="F1097" s="666">
        <f>+F1098</f>
        <v>701881</v>
      </c>
      <c r="G1097" s="207">
        <f>G1098</f>
        <v>0</v>
      </c>
    </row>
    <row r="1098" spans="1:7" s="48" customFormat="1">
      <c r="A1098" s="77"/>
      <c r="B1098" s="234"/>
      <c r="C1098" s="613"/>
      <c r="D1098" s="151"/>
      <c r="E1098" s="184" t="s">
        <v>10</v>
      </c>
      <c r="F1098" s="667">
        <f>F1099</f>
        <v>701881</v>
      </c>
      <c r="G1098" s="165">
        <f>G1099</f>
        <v>0</v>
      </c>
    </row>
    <row r="1099" spans="1:7" s="48" customFormat="1" ht="26.4">
      <c r="A1099" s="77"/>
      <c r="B1099" s="234"/>
      <c r="C1099" s="613"/>
      <c r="D1099" s="151"/>
      <c r="E1099" s="185" t="s">
        <v>11</v>
      </c>
      <c r="F1099" s="667">
        <v>701881</v>
      </c>
      <c r="G1099" s="165">
        <f>G1100</f>
        <v>0</v>
      </c>
    </row>
    <row r="1100" spans="1:7" s="48" customFormat="1">
      <c r="A1100" s="77"/>
      <c r="B1100" s="234"/>
      <c r="C1100" s="613"/>
      <c r="D1100" s="151"/>
      <c r="E1100" s="183" t="s">
        <v>28</v>
      </c>
      <c r="F1100" s="666">
        <f>F1101</f>
        <v>701881</v>
      </c>
      <c r="G1100" s="264">
        <f>G1101</f>
        <v>0</v>
      </c>
    </row>
    <row r="1101" spans="1:7" s="48" customFormat="1">
      <c r="A1101" s="77"/>
      <c r="B1101" s="234"/>
      <c r="C1101" s="613"/>
      <c r="D1101" s="151"/>
      <c r="E1101" s="184" t="s">
        <v>2</v>
      </c>
      <c r="F1101" s="667">
        <f>F1102+F1106</f>
        <v>701881</v>
      </c>
      <c r="G1101" s="265">
        <f>G1102</f>
        <v>0</v>
      </c>
    </row>
    <row r="1102" spans="1:7" s="48" customFormat="1">
      <c r="A1102" s="77"/>
      <c r="B1102" s="234"/>
      <c r="C1102" s="613"/>
      <c r="D1102" s="151"/>
      <c r="E1102" s="185" t="s">
        <v>12</v>
      </c>
      <c r="F1102" s="667">
        <f>F1103+F1105</f>
        <v>116486</v>
      </c>
      <c r="G1102" s="265">
        <f>G1103+G1105</f>
        <v>0</v>
      </c>
    </row>
    <row r="1103" spans="1:7" s="48" customFormat="1">
      <c r="A1103" s="77"/>
      <c r="B1103" s="234"/>
      <c r="C1103" s="613"/>
      <c r="D1103" s="151"/>
      <c r="E1103" s="196" t="s">
        <v>37</v>
      </c>
      <c r="F1103" s="667">
        <v>65011</v>
      </c>
      <c r="G1103" s="265">
        <v>0</v>
      </c>
    </row>
    <row r="1104" spans="1:7" s="48" customFormat="1">
      <c r="A1104" s="77"/>
      <c r="B1104" s="234"/>
      <c r="C1104" s="613"/>
      <c r="D1104" s="151"/>
      <c r="E1104" s="197" t="s">
        <v>35</v>
      </c>
      <c r="F1104" s="667">
        <v>52390</v>
      </c>
      <c r="G1104" s="265">
        <v>0</v>
      </c>
    </row>
    <row r="1105" spans="1:8" s="48" customFormat="1">
      <c r="A1105" s="77"/>
      <c r="B1105" s="234"/>
      <c r="C1105" s="613"/>
      <c r="D1105" s="151"/>
      <c r="E1105" s="196" t="s">
        <v>15</v>
      </c>
      <c r="F1105" s="667">
        <v>51475</v>
      </c>
      <c r="G1105" s="165"/>
    </row>
    <row r="1106" spans="1:8" s="48" customFormat="1">
      <c r="A1106" s="77"/>
      <c r="B1106" s="234"/>
      <c r="C1106" s="613"/>
      <c r="D1106" s="151"/>
      <c r="E1106" s="185" t="s">
        <v>16</v>
      </c>
      <c r="F1106" s="667">
        <f>F1107</f>
        <v>585395</v>
      </c>
      <c r="G1106" s="165"/>
    </row>
    <row r="1107" spans="1:8" s="48" customFormat="1" ht="13.8" thickBot="1">
      <c r="A1107" s="77"/>
      <c r="B1107" s="234"/>
      <c r="C1107" s="613"/>
      <c r="D1107" s="151"/>
      <c r="E1107" s="196" t="s">
        <v>17</v>
      </c>
      <c r="F1107" s="667">
        <v>585395</v>
      </c>
      <c r="G1107" s="165"/>
    </row>
    <row r="1108" spans="1:8" s="48" customFormat="1" ht="42" customHeight="1" thickBot="1">
      <c r="A1108" s="77"/>
      <c r="B1108" s="3690" t="s">
        <v>355</v>
      </c>
      <c r="C1108" s="3691"/>
      <c r="D1108" s="3691"/>
      <c r="E1108" s="3691"/>
      <c r="F1108" s="3691"/>
      <c r="G1108" s="3692"/>
    </row>
    <row r="1109" spans="1:8" s="106" customFormat="1">
      <c r="A1109" s="104"/>
      <c r="B1109" s="111"/>
      <c r="C1109" s="105"/>
      <c r="D1109" s="105"/>
    </row>
    <row r="1110" spans="1:8" s="48" customFormat="1">
      <c r="A1110" s="128"/>
      <c r="B1110" s="128" t="s">
        <v>187</v>
      </c>
      <c r="C1110" s="561"/>
      <c r="D1110" s="561"/>
      <c r="E1110" s="561"/>
      <c r="F1110" s="561"/>
      <c r="G1110" s="561"/>
    </row>
    <row r="1111" spans="1:8" s="48" customFormat="1" ht="13.8" thickBot="1">
      <c r="A1111" s="121"/>
      <c r="B1111" s="561"/>
      <c r="C1111" s="561"/>
      <c r="D1111" s="561"/>
      <c r="E1111" s="561"/>
      <c r="F1111" s="561"/>
      <c r="G1111" s="561"/>
    </row>
    <row r="1112" spans="1:8" s="106" customFormat="1">
      <c r="A1112" s="1984">
        <f>A1010+1</f>
        <v>161</v>
      </c>
      <c r="B1112" s="107"/>
      <c r="C1112" s="108"/>
      <c r="D1112" s="109"/>
      <c r="E1112" s="422" t="s">
        <v>40</v>
      </c>
      <c r="F1112" s="108"/>
      <c r="G1112" s="109"/>
      <c r="H1112" s="104" t="s">
        <v>33</v>
      </c>
    </row>
    <row r="1113" spans="1:8" s="106" customFormat="1">
      <c r="A1113" s="104"/>
      <c r="B1113" s="88" t="s">
        <v>62</v>
      </c>
      <c r="C1113" s="642"/>
      <c r="D1113" s="103"/>
      <c r="E1113" s="88" t="s">
        <v>22</v>
      </c>
      <c r="F1113" s="642"/>
      <c r="G1113" s="103"/>
    </row>
    <row r="1114" spans="1:8" s="106" customFormat="1" ht="20.25" customHeight="1">
      <c r="A1114" s="104"/>
      <c r="B1114" s="560" t="s">
        <v>48</v>
      </c>
      <c r="C1114" s="2387">
        <v>-138444259</v>
      </c>
      <c r="D1114" s="601">
        <f>-G1119</f>
        <v>-1518654</v>
      </c>
      <c r="E1114" s="562" t="s">
        <v>137</v>
      </c>
      <c r="F1114" s="1141"/>
      <c r="G1114" s="596"/>
    </row>
    <row r="1115" spans="1:8" s="106" customFormat="1">
      <c r="A1115" s="1149"/>
      <c r="B1115" s="641"/>
      <c r="C1115" s="1241"/>
      <c r="D1115" s="1240"/>
      <c r="E1115" s="1142" t="s">
        <v>4</v>
      </c>
      <c r="F1115" s="676">
        <v>30408053</v>
      </c>
      <c r="G1115" s="79">
        <f>G1116+G1117</f>
        <v>1518654</v>
      </c>
    </row>
    <row r="1116" spans="1:8" s="106" customFormat="1" ht="26.4">
      <c r="A1116" s="104"/>
      <c r="B1116" s="431"/>
      <c r="C1116" s="626"/>
      <c r="D1116" s="78"/>
      <c r="E1116" s="1143" t="s">
        <v>36</v>
      </c>
      <c r="F1116" s="676">
        <v>3894543</v>
      </c>
      <c r="G1116" s="78"/>
    </row>
    <row r="1117" spans="1:8" s="106" customFormat="1">
      <c r="A1117" s="104"/>
      <c r="B1117" s="432"/>
      <c r="C1117" s="1243"/>
      <c r="D1117" s="78"/>
      <c r="E1117" s="1143" t="s">
        <v>10</v>
      </c>
      <c r="F1117" s="676">
        <v>26513510</v>
      </c>
      <c r="G1117" s="78">
        <f t="shared" ref="G1117:G1120" si="27">G1118</f>
        <v>1518654</v>
      </c>
    </row>
    <row r="1118" spans="1:8" s="106" customFormat="1" ht="26.4">
      <c r="A1118" s="104"/>
      <c r="B1118" s="1257"/>
      <c r="C1118" s="1241"/>
      <c r="D1118" s="1240"/>
      <c r="E1118" s="1144" t="s">
        <v>11</v>
      </c>
      <c r="F1118" s="676">
        <v>26513510</v>
      </c>
      <c r="G1118" s="78">
        <f t="shared" si="27"/>
        <v>1518654</v>
      </c>
    </row>
    <row r="1119" spans="1:8" s="106" customFormat="1">
      <c r="A1119" s="104"/>
      <c r="B1119" s="431"/>
      <c r="C1119" s="626"/>
      <c r="D1119" s="78"/>
      <c r="E1119" s="1142" t="s">
        <v>28</v>
      </c>
      <c r="F1119" s="676">
        <v>30408053</v>
      </c>
      <c r="G1119" s="79">
        <f>G1120+G1135</f>
        <v>1518654</v>
      </c>
    </row>
    <row r="1120" spans="1:8" s="106" customFormat="1">
      <c r="A1120" s="104"/>
      <c r="B1120" s="432"/>
      <c r="C1120" s="626"/>
      <c r="D1120" s="78"/>
      <c r="E1120" s="1143" t="s">
        <v>2</v>
      </c>
      <c r="F1120" s="676">
        <v>29472478</v>
      </c>
      <c r="G1120" s="78">
        <f t="shared" si="27"/>
        <v>1061548</v>
      </c>
    </row>
    <row r="1121" spans="1:7" s="106" customFormat="1">
      <c r="A1121" s="104"/>
      <c r="B1121" s="426"/>
      <c r="C1121" s="1150"/>
      <c r="D1121" s="78"/>
      <c r="E1121" s="1144" t="s">
        <v>12</v>
      </c>
      <c r="F1121" s="676">
        <v>28560542</v>
      </c>
      <c r="G1121" s="78">
        <f>G1122+G1124</f>
        <v>1061548</v>
      </c>
    </row>
    <row r="1122" spans="1:7" s="106" customFormat="1">
      <c r="A1122" s="104"/>
      <c r="B1122" s="427"/>
      <c r="C1122" s="1150"/>
      <c r="D1122" s="78"/>
      <c r="E1122" s="1147" t="s">
        <v>37</v>
      </c>
      <c r="F1122" s="676">
        <v>18767672</v>
      </c>
      <c r="G1122" s="78">
        <v>95139</v>
      </c>
    </row>
    <row r="1123" spans="1:7" s="106" customFormat="1">
      <c r="A1123" s="104"/>
      <c r="B1123" s="426"/>
      <c r="C1123" s="1150"/>
      <c r="D1123" s="78"/>
      <c r="E1123" s="1148" t="s">
        <v>35</v>
      </c>
      <c r="F1123" s="676">
        <v>15127529</v>
      </c>
      <c r="G1123" s="78">
        <v>76940</v>
      </c>
    </row>
    <row r="1124" spans="1:7" s="106" customFormat="1">
      <c r="A1124" s="104"/>
      <c r="B1124" s="426"/>
      <c r="C1124" s="1150"/>
      <c r="D1124" s="78"/>
      <c r="E1124" s="1147" t="s">
        <v>15</v>
      </c>
      <c r="F1124" s="676">
        <v>9792870</v>
      </c>
      <c r="G1124" s="1145">
        <v>966409</v>
      </c>
    </row>
    <row r="1125" spans="1:7" s="106" customFormat="1">
      <c r="A1125" s="104"/>
      <c r="B1125" s="426"/>
      <c r="C1125" s="1150"/>
      <c r="D1125" s="78"/>
      <c r="E1125" s="1144" t="s">
        <v>16</v>
      </c>
      <c r="F1125" s="676">
        <v>389685</v>
      </c>
      <c r="G1125" s="78"/>
    </row>
    <row r="1126" spans="1:7" s="106" customFormat="1">
      <c r="A1126" s="104"/>
      <c r="B1126" s="426"/>
      <c r="C1126" s="1150"/>
      <c r="D1126" s="78"/>
      <c r="E1126" s="1147" t="s">
        <v>17</v>
      </c>
      <c r="F1126" s="676">
        <v>389685</v>
      </c>
      <c r="G1126" s="78"/>
    </row>
    <row r="1127" spans="1:7" s="106" customFormat="1" ht="26.4">
      <c r="A1127" s="104"/>
      <c r="B1127" s="426"/>
      <c r="C1127" s="1150"/>
      <c r="D1127" s="78"/>
      <c r="E1127" s="1144" t="s">
        <v>49</v>
      </c>
      <c r="F1127" s="676">
        <v>15902</v>
      </c>
      <c r="G1127" s="78"/>
    </row>
    <row r="1128" spans="1:7" s="106" customFormat="1">
      <c r="A1128" s="104"/>
      <c r="B1128" s="426"/>
      <c r="C1128" s="1150"/>
      <c r="D1128" s="78"/>
      <c r="E1128" s="1147" t="s">
        <v>38</v>
      </c>
      <c r="F1128" s="676">
        <v>15902</v>
      </c>
      <c r="G1128" s="78"/>
    </row>
    <row r="1129" spans="1:7" s="106" customFormat="1">
      <c r="A1129" s="104"/>
      <c r="B1129" s="426"/>
      <c r="C1129" s="1150"/>
      <c r="D1129" s="78"/>
      <c r="E1129" s="1144" t="s">
        <v>19</v>
      </c>
      <c r="F1129" s="676">
        <v>506349</v>
      </c>
      <c r="G1129" s="78"/>
    </row>
    <row r="1130" spans="1:7" s="106" customFormat="1" ht="26.4">
      <c r="A1130" s="104"/>
      <c r="B1130" s="426"/>
      <c r="C1130" s="1150"/>
      <c r="D1130" s="78"/>
      <c r="E1130" s="1147" t="s">
        <v>51</v>
      </c>
      <c r="F1130" s="676">
        <v>113830</v>
      </c>
      <c r="G1130" s="78"/>
    </row>
    <row r="1131" spans="1:7" s="106" customFormat="1" ht="26.4">
      <c r="A1131" s="104"/>
      <c r="B1131" s="426"/>
      <c r="C1131" s="1150"/>
      <c r="D1131" s="78"/>
      <c r="E1131" s="1148" t="s">
        <v>52</v>
      </c>
      <c r="F1131" s="676">
        <v>113830</v>
      </c>
      <c r="G1131" s="78"/>
    </row>
    <row r="1132" spans="1:7" s="106" customFormat="1" ht="26.4">
      <c r="A1132" s="104"/>
      <c r="B1132" s="426"/>
      <c r="C1132" s="1150"/>
      <c r="D1132" s="78"/>
      <c r="E1132" s="1147" t="s">
        <v>50</v>
      </c>
      <c r="F1132" s="676">
        <v>392519</v>
      </c>
      <c r="G1132" s="78"/>
    </row>
    <row r="1133" spans="1:7" s="106" customFormat="1" ht="26.4">
      <c r="A1133" s="104"/>
      <c r="B1133" s="426"/>
      <c r="C1133" s="1150"/>
      <c r="D1133" s="78"/>
      <c r="E1133" s="1148" t="s">
        <v>92</v>
      </c>
      <c r="F1133" s="676">
        <v>91569</v>
      </c>
      <c r="G1133" s="78"/>
    </row>
    <row r="1134" spans="1:7" s="106" customFormat="1" ht="39.6">
      <c r="A1134" s="104"/>
      <c r="B1134" s="426"/>
      <c r="C1134" s="1150"/>
      <c r="D1134" s="78"/>
      <c r="E1134" s="1148" t="s">
        <v>196</v>
      </c>
      <c r="F1134" s="676">
        <v>300950</v>
      </c>
      <c r="G1134" s="78"/>
    </row>
    <row r="1135" spans="1:7" s="106" customFormat="1">
      <c r="A1135" s="104"/>
      <c r="B1135" s="426"/>
      <c r="C1135" s="1150"/>
      <c r="D1135" s="78"/>
      <c r="E1135" s="1143" t="s">
        <v>3</v>
      </c>
      <c r="F1135" s="676">
        <v>935575</v>
      </c>
      <c r="G1135" s="78">
        <f>G1136</f>
        <v>457106</v>
      </c>
    </row>
    <row r="1136" spans="1:7" s="106" customFormat="1">
      <c r="A1136" s="104"/>
      <c r="B1136" s="426"/>
      <c r="C1136" s="1150"/>
      <c r="D1136" s="78"/>
      <c r="E1136" s="1144" t="s">
        <v>20</v>
      </c>
      <c r="F1136" s="676">
        <v>935575</v>
      </c>
      <c r="G1136" s="78">
        <v>457106</v>
      </c>
    </row>
    <row r="1137" spans="1:8" s="1990" customFormat="1" ht="42.75" customHeight="1" thickBot="1">
      <c r="A1137" s="104"/>
      <c r="B1137" s="3862" t="s">
        <v>356</v>
      </c>
      <c r="C1137" s="3879"/>
      <c r="D1137" s="3879"/>
      <c r="E1137" s="3879"/>
      <c r="F1137" s="3879"/>
      <c r="G1137" s="3880"/>
    </row>
    <row r="1138" spans="1:8" s="106" customFormat="1">
      <c r="A1138" s="104"/>
      <c r="B1138" s="111"/>
      <c r="C1138" s="105"/>
      <c r="D1138" s="105"/>
    </row>
    <row r="1139" spans="1:8" s="106" customFormat="1">
      <c r="A1139" s="121"/>
      <c r="B1139" s="128" t="s">
        <v>190</v>
      </c>
      <c r="C1139" s="561"/>
      <c r="D1139" s="561"/>
      <c r="E1139" s="561"/>
      <c r="F1139" s="561"/>
      <c r="G1139" s="561"/>
    </row>
    <row r="1140" spans="1:8" s="106" customFormat="1" ht="13.8" thickBot="1">
      <c r="A1140" s="121"/>
      <c r="B1140" s="128"/>
      <c r="C1140" s="561"/>
      <c r="D1140" s="561"/>
      <c r="E1140" s="561"/>
      <c r="F1140" s="561"/>
      <c r="G1140" s="561"/>
    </row>
    <row r="1141" spans="1:8" s="106" customFormat="1" ht="13.8">
      <c r="A1141" s="1983">
        <f>A1112</f>
        <v>161</v>
      </c>
      <c r="B1141" s="107"/>
      <c r="C1141" s="191"/>
      <c r="D1141" s="192"/>
      <c r="E1141" s="422" t="s">
        <v>40</v>
      </c>
      <c r="F1141" s="191"/>
      <c r="G1141" s="192"/>
      <c r="H1141" s="104" t="s">
        <v>33</v>
      </c>
    </row>
    <row r="1142" spans="1:8" s="106" customFormat="1">
      <c r="A1142" s="121"/>
      <c r="B1142" s="163"/>
      <c r="C1142" s="612"/>
      <c r="D1142" s="193"/>
      <c r="E1142" s="163" t="s">
        <v>82</v>
      </c>
      <c r="F1142" s="612"/>
      <c r="G1142" s="193"/>
    </row>
    <row r="1143" spans="1:8" s="106" customFormat="1">
      <c r="A1143" s="121"/>
      <c r="B1143" s="668"/>
      <c r="C1143" s="783"/>
      <c r="D1143" s="193"/>
      <c r="E1143" s="668" t="s">
        <v>83</v>
      </c>
      <c r="F1143" s="783"/>
      <c r="G1143" s="193"/>
    </row>
    <row r="1144" spans="1:8" s="106" customFormat="1">
      <c r="A1144" s="121"/>
      <c r="B1144" s="88" t="s">
        <v>62</v>
      </c>
      <c r="C1144" s="642"/>
      <c r="D1144" s="103"/>
      <c r="E1144" s="164" t="s">
        <v>87</v>
      </c>
      <c r="F1144" s="783"/>
      <c r="G1144" s="193"/>
    </row>
    <row r="1145" spans="1:8" s="106" customFormat="1">
      <c r="A1145" s="121"/>
      <c r="B1145" s="560" t="s">
        <v>48</v>
      </c>
      <c r="C1145" s="2387">
        <v>-138444259</v>
      </c>
      <c r="D1145" s="601">
        <f>-G1149</f>
        <v>-1518654</v>
      </c>
      <c r="E1145" s="183" t="s">
        <v>4</v>
      </c>
      <c r="F1145" s="674">
        <v>115260105</v>
      </c>
      <c r="G1145" s="269">
        <f>G1147</f>
        <v>1518654</v>
      </c>
      <c r="H1145" s="815"/>
    </row>
    <row r="1146" spans="1:8" s="106" customFormat="1" ht="26.4">
      <c r="A1146" s="121"/>
      <c r="B1146" s="184"/>
      <c r="C1146" s="673"/>
      <c r="D1146" s="165"/>
      <c r="E1146" s="189" t="s">
        <v>36</v>
      </c>
      <c r="F1146" s="700">
        <v>4535407</v>
      </c>
      <c r="G1146" s="165"/>
    </row>
    <row r="1147" spans="1:8" s="106" customFormat="1">
      <c r="A1147" s="121"/>
      <c r="B1147" s="185"/>
      <c r="C1147" s="673"/>
      <c r="D1147" s="165"/>
      <c r="E1147" s="189" t="s">
        <v>10</v>
      </c>
      <c r="F1147" s="700">
        <v>110724698</v>
      </c>
      <c r="G1147" s="165">
        <f>G1148</f>
        <v>1518654</v>
      </c>
    </row>
    <row r="1148" spans="1:8" s="106" customFormat="1" ht="26.4">
      <c r="A1148" s="121"/>
      <c r="B1148" s="183"/>
      <c r="C1148" s="674"/>
      <c r="D1148" s="165"/>
      <c r="E1148" s="188" t="s">
        <v>11</v>
      </c>
      <c r="F1148" s="700">
        <v>110724698</v>
      </c>
      <c r="G1148" s="140">
        <f>G1149</f>
        <v>1518654</v>
      </c>
    </row>
    <row r="1149" spans="1:8" s="106" customFormat="1">
      <c r="A1149" s="121"/>
      <c r="B1149" s="184"/>
      <c r="C1149" s="673"/>
      <c r="D1149" s="140"/>
      <c r="E1149" s="183" t="s">
        <v>28</v>
      </c>
      <c r="F1149" s="674">
        <v>115260105</v>
      </c>
      <c r="G1149" s="207">
        <f>G1150+G1167</f>
        <v>1518654</v>
      </c>
    </row>
    <row r="1150" spans="1:8" s="106" customFormat="1">
      <c r="A1150" s="121"/>
      <c r="B1150" s="185"/>
      <c r="C1150" s="673"/>
      <c r="D1150" s="78"/>
      <c r="E1150" s="189" t="s">
        <v>2</v>
      </c>
      <c r="F1150" s="700">
        <v>113554733</v>
      </c>
      <c r="G1150" s="165">
        <f>G1151</f>
        <v>1061548</v>
      </c>
    </row>
    <row r="1151" spans="1:8" s="106" customFormat="1">
      <c r="A1151" s="121"/>
      <c r="B1151" s="196"/>
      <c r="C1151" s="673"/>
      <c r="D1151" s="140"/>
      <c r="E1151" s="188" t="s">
        <v>12</v>
      </c>
      <c r="F1151" s="700">
        <v>55029458</v>
      </c>
      <c r="G1151" s="78">
        <f>G1152+G1154</f>
        <v>1061548</v>
      </c>
    </row>
    <row r="1152" spans="1:8" s="106" customFormat="1">
      <c r="A1152" s="121"/>
      <c r="B1152" s="197"/>
      <c r="C1152" s="673"/>
      <c r="D1152" s="140"/>
      <c r="E1152" s="186" t="s">
        <v>37</v>
      </c>
      <c r="F1152" s="700">
        <v>35909336</v>
      </c>
      <c r="G1152" s="78">
        <v>95139</v>
      </c>
    </row>
    <row r="1153" spans="1:7" s="106" customFormat="1">
      <c r="A1153" s="121"/>
      <c r="B1153" s="197"/>
      <c r="C1153" s="673"/>
      <c r="D1153" s="140"/>
      <c r="E1153" s="187" t="s">
        <v>35</v>
      </c>
      <c r="F1153" s="700">
        <v>28868876</v>
      </c>
      <c r="G1153" s="78">
        <v>76940</v>
      </c>
    </row>
    <row r="1154" spans="1:7" s="106" customFormat="1">
      <c r="A1154" s="121"/>
      <c r="B1154" s="186"/>
      <c r="C1154" s="700"/>
      <c r="D1154" s="78"/>
      <c r="E1154" s="186" t="s">
        <v>15</v>
      </c>
      <c r="F1154" s="700">
        <v>19120122</v>
      </c>
      <c r="G1154" s="1145">
        <v>966409</v>
      </c>
    </row>
    <row r="1155" spans="1:7" s="106" customFormat="1">
      <c r="A1155" s="121"/>
      <c r="B1155" s="188"/>
      <c r="C1155" s="700"/>
      <c r="D1155" s="165"/>
      <c r="E1155" s="188" t="s">
        <v>16</v>
      </c>
      <c r="F1155" s="700">
        <v>36874157</v>
      </c>
      <c r="G1155" s="383"/>
    </row>
    <row r="1156" spans="1:7" s="106" customFormat="1">
      <c r="A1156" s="121"/>
      <c r="B1156" s="188"/>
      <c r="C1156" s="700"/>
      <c r="D1156" s="140"/>
      <c r="E1156" s="186" t="s">
        <v>17</v>
      </c>
      <c r="F1156" s="700">
        <v>36349830</v>
      </c>
      <c r="G1156" s="165"/>
    </row>
    <row r="1157" spans="1:7" s="106" customFormat="1">
      <c r="A1157" s="121"/>
      <c r="B1157" s="186"/>
      <c r="C1157" s="700"/>
      <c r="D1157" s="165"/>
      <c r="E1157" s="186" t="s">
        <v>93</v>
      </c>
      <c r="F1157" s="700">
        <v>524327</v>
      </c>
      <c r="G1157" s="165"/>
    </row>
    <row r="1158" spans="1:7" s="106" customFormat="1" ht="26.4">
      <c r="A1158" s="121"/>
      <c r="B1158" s="186"/>
      <c r="C1158" s="700"/>
      <c r="D1158" s="165"/>
      <c r="E1158" s="188" t="s">
        <v>49</v>
      </c>
      <c r="F1158" s="700">
        <v>179811</v>
      </c>
      <c r="G1158" s="165"/>
    </row>
    <row r="1159" spans="1:7" s="106" customFormat="1">
      <c r="A1159" s="121"/>
      <c r="B1159" s="188"/>
      <c r="C1159" s="700"/>
      <c r="D1159" s="165"/>
      <c r="E1159" s="186" t="s">
        <v>38</v>
      </c>
      <c r="F1159" s="700">
        <v>179811</v>
      </c>
      <c r="G1159" s="207"/>
    </row>
    <row r="1160" spans="1:7" s="106" customFormat="1">
      <c r="A1160" s="121"/>
      <c r="B1160" s="186"/>
      <c r="C1160" s="700"/>
      <c r="D1160" s="165"/>
      <c r="E1160" s="188" t="s">
        <v>19</v>
      </c>
      <c r="F1160" s="700">
        <v>21471307</v>
      </c>
      <c r="G1160" s="165"/>
    </row>
    <row r="1161" spans="1:7" s="106" customFormat="1" ht="26.4">
      <c r="A1161" s="121"/>
      <c r="B1161" s="188"/>
      <c r="C1161" s="700"/>
      <c r="D1161" s="140"/>
      <c r="E1161" s="186" t="s">
        <v>51</v>
      </c>
      <c r="F1161" s="700">
        <v>20759410</v>
      </c>
      <c r="G1161" s="165"/>
    </row>
    <row r="1162" spans="1:7" s="106" customFormat="1" ht="26.4">
      <c r="A1162" s="121"/>
      <c r="B1162" s="186"/>
      <c r="C1162" s="700"/>
      <c r="D1162" s="78"/>
      <c r="E1162" s="187" t="s">
        <v>52</v>
      </c>
      <c r="F1162" s="700">
        <v>12734169</v>
      </c>
      <c r="G1162" s="78"/>
    </row>
    <row r="1163" spans="1:7" s="106" customFormat="1" ht="39.6">
      <c r="A1163" s="121"/>
      <c r="B1163" s="187"/>
      <c r="C1163" s="700"/>
      <c r="D1163" s="383"/>
      <c r="E1163" s="187" t="s">
        <v>191</v>
      </c>
      <c r="F1163" s="700">
        <v>8025241</v>
      </c>
      <c r="G1163" s="165"/>
    </row>
    <row r="1164" spans="1:7" s="106" customFormat="1" ht="26.4">
      <c r="A1164" s="121"/>
      <c r="B1164" s="187"/>
      <c r="C1164" s="700"/>
      <c r="D1164" s="165"/>
      <c r="E1164" s="186" t="s">
        <v>50</v>
      </c>
      <c r="F1164" s="700">
        <v>711897</v>
      </c>
      <c r="G1164" s="165"/>
    </row>
    <row r="1165" spans="1:7" s="106" customFormat="1" ht="26.4">
      <c r="A1165" s="121"/>
      <c r="B1165" s="189"/>
      <c r="C1165" s="700"/>
      <c r="D1165" s="165"/>
      <c r="E1165" s="187" t="s">
        <v>92</v>
      </c>
      <c r="F1165" s="700">
        <v>262314</v>
      </c>
      <c r="G1165" s="165"/>
    </row>
    <row r="1166" spans="1:7" s="106" customFormat="1" ht="52.8">
      <c r="A1166" s="121"/>
      <c r="B1166" s="188"/>
      <c r="C1166" s="700"/>
      <c r="D1166" s="165"/>
      <c r="E1166" s="187" t="s">
        <v>196</v>
      </c>
      <c r="F1166" s="700">
        <v>449583</v>
      </c>
      <c r="G1166" s="165"/>
    </row>
    <row r="1167" spans="1:7" s="106" customFormat="1">
      <c r="A1167" s="121"/>
      <c r="B1167" s="188"/>
      <c r="C1167" s="700"/>
      <c r="D1167" s="165"/>
      <c r="E1167" s="189" t="s">
        <v>3</v>
      </c>
      <c r="F1167" s="700">
        <v>1705372</v>
      </c>
      <c r="G1167" s="165">
        <f>G1168</f>
        <v>457106</v>
      </c>
    </row>
    <row r="1168" spans="1:7" s="106" customFormat="1">
      <c r="A1168" s="121"/>
      <c r="B1168" s="186"/>
      <c r="C1168" s="700"/>
      <c r="D1168" s="165"/>
      <c r="E1168" s="188" t="s">
        <v>20</v>
      </c>
      <c r="F1168" s="700">
        <v>1705372</v>
      </c>
      <c r="G1168" s="78">
        <v>457106</v>
      </c>
    </row>
    <row r="1169" spans="1:7" s="106" customFormat="1">
      <c r="A1169" s="121"/>
      <c r="B1169" s="123" t="s">
        <v>62</v>
      </c>
      <c r="C1169" s="642"/>
      <c r="D1169" s="103"/>
      <c r="E1169" s="164" t="s">
        <v>88</v>
      </c>
      <c r="F1169" s="783"/>
      <c r="G1169" s="193"/>
    </row>
    <row r="1170" spans="1:7" s="106" customFormat="1">
      <c r="A1170" s="121"/>
      <c r="B1170" s="2639" t="s">
        <v>48</v>
      </c>
      <c r="C1170" s="2387">
        <v>406158063</v>
      </c>
      <c r="D1170" s="601">
        <f>-G1174</f>
        <v>-149879</v>
      </c>
      <c r="E1170" s="183" t="s">
        <v>4</v>
      </c>
      <c r="F1170" s="1156">
        <v>115058086</v>
      </c>
      <c r="G1170" s="2763">
        <f>G1172</f>
        <v>149879</v>
      </c>
    </row>
    <row r="1171" spans="1:7" s="106" customFormat="1" ht="26.4">
      <c r="A1171" s="121"/>
      <c r="B1171" s="163"/>
      <c r="C1171" s="674"/>
      <c r="D1171" s="165"/>
      <c r="E1171" s="189" t="s">
        <v>36</v>
      </c>
      <c r="F1171" s="1157">
        <v>4535407</v>
      </c>
      <c r="G1171" s="140"/>
    </row>
    <row r="1172" spans="1:7" s="106" customFormat="1">
      <c r="A1172" s="121"/>
      <c r="B1172" s="184"/>
      <c r="C1172" s="673"/>
      <c r="D1172" s="165"/>
      <c r="E1172" s="189" t="s">
        <v>10</v>
      </c>
      <c r="F1172" s="1157">
        <v>110522679</v>
      </c>
      <c r="G1172" s="140">
        <f>G1173</f>
        <v>149879</v>
      </c>
    </row>
    <row r="1173" spans="1:7" s="106" customFormat="1" ht="26.4">
      <c r="A1173" s="121"/>
      <c r="B1173" s="185"/>
      <c r="C1173" s="673"/>
      <c r="D1173" s="165"/>
      <c r="E1173" s="188" t="s">
        <v>11</v>
      </c>
      <c r="F1173" s="1157">
        <v>110522679</v>
      </c>
      <c r="G1173" s="140">
        <v>149879</v>
      </c>
    </row>
    <row r="1174" spans="1:7" s="106" customFormat="1">
      <c r="A1174" s="121"/>
      <c r="B1174" s="183"/>
      <c r="C1174" s="674"/>
      <c r="D1174" s="165"/>
      <c r="E1174" s="183" t="s">
        <v>28</v>
      </c>
      <c r="F1174" s="1156">
        <v>115058086</v>
      </c>
      <c r="G1174" s="141">
        <f>G1175</f>
        <v>149879</v>
      </c>
    </row>
    <row r="1175" spans="1:7" s="106" customFormat="1">
      <c r="A1175" s="121"/>
      <c r="B1175" s="184"/>
      <c r="C1175" s="673"/>
      <c r="D1175" s="140"/>
      <c r="E1175" s="189" t="s">
        <v>2</v>
      </c>
      <c r="F1175" s="1157">
        <v>110569190</v>
      </c>
      <c r="G1175" s="140">
        <f>G1176</f>
        <v>149879</v>
      </c>
    </row>
    <row r="1176" spans="1:7" s="106" customFormat="1">
      <c r="A1176" s="121"/>
      <c r="B1176" s="185"/>
      <c r="C1176" s="673"/>
      <c r="D1176" s="78"/>
      <c r="E1176" s="188" t="s">
        <v>12</v>
      </c>
      <c r="F1176" s="1157">
        <v>53879121</v>
      </c>
      <c r="G1176" s="165">
        <f>G1179+G1177</f>
        <v>149879</v>
      </c>
    </row>
    <row r="1177" spans="1:7" s="106" customFormat="1">
      <c r="A1177" s="121"/>
      <c r="B1177" s="196"/>
      <c r="C1177" s="673"/>
      <c r="D1177" s="140"/>
      <c r="E1177" s="186" t="s">
        <v>37</v>
      </c>
      <c r="F1177" s="1157">
        <v>35922818</v>
      </c>
      <c r="G1177" s="165">
        <v>42686</v>
      </c>
    </row>
    <row r="1178" spans="1:7" s="106" customFormat="1">
      <c r="A1178" s="121"/>
      <c r="B1178" s="197"/>
      <c r="C1178" s="673"/>
      <c r="D1178" s="140"/>
      <c r="E1178" s="187" t="s">
        <v>35</v>
      </c>
      <c r="F1178" s="1157">
        <v>28862209</v>
      </c>
      <c r="G1178" s="140">
        <v>34399</v>
      </c>
    </row>
    <row r="1179" spans="1:7" s="106" customFormat="1">
      <c r="A1179" s="121"/>
      <c r="B1179" s="186"/>
      <c r="C1179" s="700"/>
      <c r="D1179" s="78"/>
      <c r="E1179" s="186" t="s">
        <v>15</v>
      </c>
      <c r="F1179" s="1157">
        <v>17956303</v>
      </c>
      <c r="G1179" s="1145">
        <f>107192+1</f>
        <v>107193</v>
      </c>
    </row>
    <row r="1180" spans="1:7" s="106" customFormat="1">
      <c r="A1180" s="121"/>
      <c r="B1180" s="188"/>
      <c r="C1180" s="700"/>
      <c r="D1180" s="165"/>
      <c r="E1180" s="188" t="s">
        <v>16</v>
      </c>
      <c r="F1180" s="1157">
        <v>35313760</v>
      </c>
      <c r="G1180" s="383"/>
    </row>
    <row r="1181" spans="1:7" s="106" customFormat="1">
      <c r="A1181" s="121"/>
      <c r="B1181" s="188"/>
      <c r="C1181" s="700"/>
      <c r="D1181" s="140"/>
      <c r="E1181" s="186" t="s">
        <v>17</v>
      </c>
      <c r="F1181" s="1157">
        <v>34789433</v>
      </c>
      <c r="G1181" s="165"/>
    </row>
    <row r="1182" spans="1:7" s="106" customFormat="1">
      <c r="A1182" s="121"/>
      <c r="B1182" s="186"/>
      <c r="C1182" s="700"/>
      <c r="D1182" s="165"/>
      <c r="E1182" s="186" t="s">
        <v>93</v>
      </c>
      <c r="F1182" s="1157">
        <v>524327</v>
      </c>
      <c r="G1182" s="165"/>
    </row>
    <row r="1183" spans="1:7" s="106" customFormat="1" ht="26.4">
      <c r="A1183" s="121"/>
      <c r="B1183" s="186"/>
      <c r="C1183" s="700"/>
      <c r="D1183" s="165"/>
      <c r="E1183" s="188" t="s">
        <v>49</v>
      </c>
      <c r="F1183" s="1157">
        <v>179811</v>
      </c>
      <c r="G1183" s="165"/>
    </row>
    <row r="1184" spans="1:7" s="106" customFormat="1">
      <c r="A1184" s="121"/>
      <c r="B1184" s="188"/>
      <c r="C1184" s="700"/>
      <c r="D1184" s="165"/>
      <c r="E1184" s="186" t="s">
        <v>38</v>
      </c>
      <c r="F1184" s="1157">
        <v>179811</v>
      </c>
      <c r="G1184" s="207"/>
    </row>
    <row r="1185" spans="1:7" s="106" customFormat="1">
      <c r="A1185" s="121"/>
      <c r="B1185" s="186"/>
      <c r="C1185" s="700"/>
      <c r="D1185" s="165"/>
      <c r="E1185" s="188" t="s">
        <v>19</v>
      </c>
      <c r="F1185" s="1157">
        <v>21196498</v>
      </c>
      <c r="G1185" s="165"/>
    </row>
    <row r="1186" spans="1:7" s="106" customFormat="1" ht="26.4">
      <c r="A1186" s="121"/>
      <c r="B1186" s="188"/>
      <c r="C1186" s="700"/>
      <c r="D1186" s="140"/>
      <c r="E1186" s="186" t="s">
        <v>51</v>
      </c>
      <c r="F1186" s="1157">
        <v>20493530</v>
      </c>
      <c r="G1186" s="165"/>
    </row>
    <row r="1187" spans="1:7" s="106" customFormat="1" ht="26.4">
      <c r="A1187" s="121"/>
      <c r="B1187" s="186"/>
      <c r="C1187" s="700"/>
      <c r="D1187" s="78"/>
      <c r="E1187" s="187" t="s">
        <v>52</v>
      </c>
      <c r="F1187" s="1157">
        <v>12648797</v>
      </c>
      <c r="G1187" s="78"/>
    </row>
    <row r="1188" spans="1:7" s="106" customFormat="1" ht="39.6">
      <c r="A1188" s="121"/>
      <c r="B1188" s="187"/>
      <c r="C1188" s="700"/>
      <c r="D1188" s="383"/>
      <c r="E1188" s="187" t="s">
        <v>191</v>
      </c>
      <c r="F1188" s="1157">
        <v>7844733</v>
      </c>
      <c r="G1188" s="165"/>
    </row>
    <row r="1189" spans="1:7" s="106" customFormat="1" ht="26.4">
      <c r="A1189" s="121"/>
      <c r="B1189" s="187"/>
      <c r="C1189" s="700"/>
      <c r="D1189" s="165"/>
      <c r="E1189" s="186" t="s">
        <v>50</v>
      </c>
      <c r="F1189" s="1157">
        <v>702968</v>
      </c>
      <c r="G1189" s="165"/>
    </row>
    <row r="1190" spans="1:7" s="106" customFormat="1" ht="26.4">
      <c r="A1190" s="121"/>
      <c r="B1190" s="189"/>
      <c r="C1190" s="700"/>
      <c r="D1190" s="165"/>
      <c r="E1190" s="187" t="s">
        <v>92</v>
      </c>
      <c r="F1190" s="1157">
        <v>262314</v>
      </c>
      <c r="G1190" s="165"/>
    </row>
    <row r="1191" spans="1:7" s="106" customFormat="1" ht="52.8">
      <c r="A1191" s="121"/>
      <c r="B1191" s="188"/>
      <c r="C1191" s="700"/>
      <c r="D1191" s="165"/>
      <c r="E1191" s="187" t="s">
        <v>196</v>
      </c>
      <c r="F1191" s="1157">
        <v>440654</v>
      </c>
      <c r="G1191" s="165"/>
    </row>
    <row r="1192" spans="1:7" s="106" customFormat="1">
      <c r="A1192" s="121"/>
      <c r="B1192" s="188"/>
      <c r="C1192" s="700"/>
      <c r="D1192" s="165"/>
      <c r="E1192" s="189" t="s">
        <v>3</v>
      </c>
      <c r="F1192" s="1157">
        <v>4488896</v>
      </c>
      <c r="G1192" s="165"/>
    </row>
    <row r="1193" spans="1:7" s="106" customFormat="1">
      <c r="A1193" s="121"/>
      <c r="B1193" s="186"/>
      <c r="C1193" s="700"/>
      <c r="D1193" s="165"/>
      <c r="E1193" s="188" t="s">
        <v>20</v>
      </c>
      <c r="F1193" s="1157">
        <v>4488896</v>
      </c>
      <c r="G1193" s="165"/>
    </row>
    <row r="1194" spans="1:7" s="106" customFormat="1">
      <c r="A1194" s="121"/>
      <c r="B1194" s="88" t="s">
        <v>62</v>
      </c>
      <c r="C1194" s="642"/>
      <c r="D1194" s="103"/>
      <c r="E1194" s="164" t="s">
        <v>189</v>
      </c>
      <c r="F1194" s="700"/>
      <c r="G1194" s="165"/>
    </row>
    <row r="1195" spans="1:7" s="106" customFormat="1">
      <c r="A1195" s="121"/>
      <c r="B1195" s="560" t="s">
        <v>48</v>
      </c>
      <c r="C1195" s="2387">
        <v>-239013812</v>
      </c>
      <c r="D1195" s="601">
        <f>-G1199</f>
        <v>-112315</v>
      </c>
      <c r="E1195" s="183" t="s">
        <v>4</v>
      </c>
      <c r="F1195" s="1156">
        <v>115431926</v>
      </c>
      <c r="G1195" s="269">
        <f>G1197</f>
        <v>112315</v>
      </c>
    </row>
    <row r="1196" spans="1:7" s="106" customFormat="1" ht="26.4">
      <c r="A1196" s="121"/>
      <c r="B1196" s="163"/>
      <c r="C1196" s="674"/>
      <c r="D1196" s="165"/>
      <c r="E1196" s="189" t="s">
        <v>36</v>
      </c>
      <c r="F1196" s="1157">
        <v>4535407</v>
      </c>
      <c r="G1196" s="165"/>
    </row>
    <row r="1197" spans="1:7" s="106" customFormat="1">
      <c r="A1197" s="121"/>
      <c r="B1197" s="184"/>
      <c r="C1197" s="673"/>
      <c r="D1197" s="165"/>
      <c r="E1197" s="189" t="s">
        <v>10</v>
      </c>
      <c r="F1197" s="1157">
        <v>110896519</v>
      </c>
      <c r="G1197" s="165">
        <f>G1198</f>
        <v>112315</v>
      </c>
    </row>
    <row r="1198" spans="1:7" s="106" customFormat="1" ht="26.4">
      <c r="A1198" s="121"/>
      <c r="B1198" s="185"/>
      <c r="C1198" s="673"/>
      <c r="D1198" s="165"/>
      <c r="E1198" s="188" t="s">
        <v>11</v>
      </c>
      <c r="F1198" s="1157">
        <v>110896519</v>
      </c>
      <c r="G1198" s="140">
        <v>112315</v>
      </c>
    </row>
    <row r="1199" spans="1:7" s="106" customFormat="1">
      <c r="A1199" s="121"/>
      <c r="B1199" s="183"/>
      <c r="C1199" s="674"/>
      <c r="D1199" s="165"/>
      <c r="E1199" s="183" t="s">
        <v>28</v>
      </c>
      <c r="F1199" s="1156">
        <v>115431926</v>
      </c>
      <c r="G1199" s="207">
        <f>G1200</f>
        <v>112315</v>
      </c>
    </row>
    <row r="1200" spans="1:7" s="106" customFormat="1">
      <c r="A1200" s="121"/>
      <c r="B1200" s="184"/>
      <c r="C1200" s="673"/>
      <c r="D1200" s="140"/>
      <c r="E1200" s="189" t="s">
        <v>2</v>
      </c>
      <c r="F1200" s="1157">
        <v>113463469</v>
      </c>
      <c r="G1200" s="165">
        <f>G1201</f>
        <v>112315</v>
      </c>
    </row>
    <row r="1201" spans="1:7" s="106" customFormat="1">
      <c r="A1201" s="121"/>
      <c r="B1201" s="185"/>
      <c r="C1201" s="673"/>
      <c r="D1201" s="78"/>
      <c r="E1201" s="188" t="s">
        <v>12</v>
      </c>
      <c r="F1201" s="1157">
        <v>54757776</v>
      </c>
      <c r="G1201" s="165">
        <f>G1204+G1202</f>
        <v>112315</v>
      </c>
    </row>
    <row r="1202" spans="1:7" s="106" customFormat="1">
      <c r="A1202" s="121"/>
      <c r="B1202" s="196"/>
      <c r="C1202" s="673"/>
      <c r="D1202" s="140"/>
      <c r="E1202" s="186" t="s">
        <v>37</v>
      </c>
      <c r="F1202" s="1157">
        <v>36722007</v>
      </c>
      <c r="G1202" s="165">
        <v>5123</v>
      </c>
    </row>
    <row r="1203" spans="1:7" s="106" customFormat="1">
      <c r="A1203" s="121"/>
      <c r="B1203" s="197"/>
      <c r="C1203" s="673"/>
      <c r="D1203" s="140"/>
      <c r="E1203" s="187" t="s">
        <v>35</v>
      </c>
      <c r="F1203" s="1157">
        <v>29526691</v>
      </c>
      <c r="G1203" s="140">
        <v>4128</v>
      </c>
    </row>
    <row r="1204" spans="1:7" s="106" customFormat="1">
      <c r="A1204" s="121"/>
      <c r="B1204" s="186"/>
      <c r="C1204" s="700"/>
      <c r="D1204" s="165"/>
      <c r="E1204" s="186" t="s">
        <v>15</v>
      </c>
      <c r="F1204" s="1157">
        <v>18035769</v>
      </c>
      <c r="G1204" s="1145">
        <v>107192</v>
      </c>
    </row>
    <row r="1205" spans="1:7" s="106" customFormat="1">
      <c r="A1205" s="121"/>
      <c r="B1205" s="186"/>
      <c r="C1205" s="700"/>
      <c r="D1205" s="165"/>
      <c r="E1205" s="188" t="s">
        <v>16</v>
      </c>
      <c r="F1205" s="1157">
        <v>37329384</v>
      </c>
      <c r="G1205" s="383"/>
    </row>
    <row r="1206" spans="1:7" s="106" customFormat="1">
      <c r="A1206" s="121"/>
      <c r="B1206" s="186"/>
      <c r="C1206" s="700"/>
      <c r="D1206" s="165"/>
      <c r="E1206" s="186" t="s">
        <v>17</v>
      </c>
      <c r="F1206" s="1157">
        <v>36805057</v>
      </c>
      <c r="G1206" s="165"/>
    </row>
    <row r="1207" spans="1:7" s="106" customFormat="1">
      <c r="A1207" s="121"/>
      <c r="B1207" s="186"/>
      <c r="C1207" s="700"/>
      <c r="D1207" s="165"/>
      <c r="E1207" s="186" t="s">
        <v>93</v>
      </c>
      <c r="F1207" s="1157">
        <v>524327</v>
      </c>
      <c r="G1207" s="165"/>
    </row>
    <row r="1208" spans="1:7" s="106" customFormat="1" ht="26.4">
      <c r="A1208" s="121"/>
      <c r="B1208" s="186"/>
      <c r="C1208" s="700"/>
      <c r="D1208" s="165"/>
      <c r="E1208" s="188" t="s">
        <v>49</v>
      </c>
      <c r="F1208" s="1157">
        <v>179811</v>
      </c>
      <c r="G1208" s="165"/>
    </row>
    <row r="1209" spans="1:7" s="106" customFormat="1">
      <c r="A1209" s="121"/>
      <c r="B1209" s="186"/>
      <c r="C1209" s="700"/>
      <c r="D1209" s="165"/>
      <c r="E1209" s="186" t="s">
        <v>38</v>
      </c>
      <c r="F1209" s="1157">
        <v>179811</v>
      </c>
      <c r="G1209" s="207"/>
    </row>
    <row r="1210" spans="1:7" s="106" customFormat="1">
      <c r="A1210" s="121"/>
      <c r="B1210" s="186"/>
      <c r="C1210" s="700"/>
      <c r="D1210" s="165"/>
      <c r="E1210" s="188" t="s">
        <v>19</v>
      </c>
      <c r="F1210" s="1157">
        <v>21196498</v>
      </c>
      <c r="G1210" s="165"/>
    </row>
    <row r="1211" spans="1:7" s="106" customFormat="1" ht="26.4">
      <c r="A1211" s="121"/>
      <c r="B1211" s="186"/>
      <c r="C1211" s="700"/>
      <c r="D1211" s="165"/>
      <c r="E1211" s="186" t="s">
        <v>51</v>
      </c>
      <c r="F1211" s="1157">
        <v>20493530</v>
      </c>
      <c r="G1211" s="165"/>
    </row>
    <row r="1212" spans="1:7" s="106" customFormat="1" ht="26.4">
      <c r="A1212" s="121"/>
      <c r="B1212" s="186"/>
      <c r="C1212" s="700"/>
      <c r="D1212" s="165"/>
      <c r="E1212" s="187" t="s">
        <v>52</v>
      </c>
      <c r="F1212" s="1157">
        <v>12648797</v>
      </c>
      <c r="G1212" s="78"/>
    </row>
    <row r="1213" spans="1:7" s="106" customFormat="1" ht="39.6">
      <c r="A1213" s="121"/>
      <c r="B1213" s="186"/>
      <c r="C1213" s="700"/>
      <c r="D1213" s="165"/>
      <c r="E1213" s="187" t="s">
        <v>191</v>
      </c>
      <c r="F1213" s="1157">
        <v>7844733</v>
      </c>
      <c r="G1213" s="165"/>
    </row>
    <row r="1214" spans="1:7" s="106" customFormat="1" ht="26.4">
      <c r="A1214" s="121"/>
      <c r="B1214" s="186"/>
      <c r="C1214" s="700"/>
      <c r="D1214" s="165"/>
      <c r="E1214" s="186" t="s">
        <v>50</v>
      </c>
      <c r="F1214" s="1157">
        <v>702968</v>
      </c>
      <c r="G1214" s="165"/>
    </row>
    <row r="1215" spans="1:7" s="106" customFormat="1" ht="26.4">
      <c r="A1215" s="121"/>
      <c r="B1215" s="186"/>
      <c r="C1215" s="700"/>
      <c r="D1215" s="165"/>
      <c r="E1215" s="187" t="s">
        <v>92</v>
      </c>
      <c r="F1215" s="1157">
        <v>262314</v>
      </c>
      <c r="G1215" s="165"/>
    </row>
    <row r="1216" spans="1:7" s="106" customFormat="1" ht="42" customHeight="1">
      <c r="A1216" s="121"/>
      <c r="B1216" s="186"/>
      <c r="C1216" s="700"/>
      <c r="D1216" s="165"/>
      <c r="E1216" s="187" t="s">
        <v>196</v>
      </c>
      <c r="F1216" s="1157">
        <v>440654</v>
      </c>
      <c r="G1216" s="165"/>
    </row>
    <row r="1217" spans="1:9" s="106" customFormat="1">
      <c r="A1217" s="121"/>
      <c r="B1217" s="186"/>
      <c r="C1217" s="700"/>
      <c r="D1217" s="165"/>
      <c r="E1217" s="189" t="s">
        <v>3</v>
      </c>
      <c r="F1217" s="1157">
        <v>1968457</v>
      </c>
      <c r="G1217" s="165"/>
    </row>
    <row r="1218" spans="1:9" s="106" customFormat="1">
      <c r="A1218" s="121"/>
      <c r="B1218" s="1158"/>
      <c r="C1218" s="1159"/>
      <c r="D1218" s="1160"/>
      <c r="E1218" s="1161" t="s">
        <v>20</v>
      </c>
      <c r="F1218" s="1162">
        <v>1968457</v>
      </c>
      <c r="G1218" s="1160"/>
    </row>
    <row r="1219" spans="1:9" s="1992" customFormat="1" ht="50.25" customHeight="1" thickBot="1">
      <c r="A1219" s="121"/>
      <c r="B1219" s="3858" t="s">
        <v>357</v>
      </c>
      <c r="C1219" s="3859"/>
      <c r="D1219" s="3859"/>
      <c r="E1219" s="3859"/>
      <c r="F1219" s="3859"/>
      <c r="G1219" s="3860"/>
    </row>
    <row r="1220" spans="1:9" s="48" customFormat="1" ht="14.4" customHeight="1">
      <c r="A1220" s="430"/>
      <c r="B1220" s="68"/>
      <c r="C1220" s="68"/>
      <c r="D1220" s="68"/>
      <c r="E1220" s="68"/>
      <c r="F1220" s="68"/>
      <c r="G1220" s="68"/>
    </row>
    <row r="1221" spans="1:9" s="48" customFormat="1">
      <c r="A1221" s="128"/>
      <c r="B1221" s="128" t="s">
        <v>187</v>
      </c>
      <c r="C1221" s="561"/>
      <c r="D1221" s="561"/>
      <c r="E1221" s="561"/>
      <c r="F1221" s="561"/>
      <c r="G1221" s="561"/>
    </row>
    <row r="1222" spans="1:9" s="48" customFormat="1" ht="13.8" thickBot="1">
      <c r="A1222" s="121"/>
      <c r="B1222" s="561"/>
      <c r="C1222" s="561"/>
      <c r="D1222" s="561"/>
      <c r="E1222" s="561"/>
      <c r="F1222" s="561"/>
      <c r="G1222" s="561"/>
    </row>
    <row r="1223" spans="1:9" s="106" customFormat="1">
      <c r="A1223" s="1984">
        <f>A1112+1</f>
        <v>162</v>
      </c>
      <c r="B1223" s="107"/>
      <c r="C1223" s="108"/>
      <c r="D1223" s="109"/>
      <c r="E1223" s="422" t="s">
        <v>40</v>
      </c>
      <c r="F1223" s="108"/>
      <c r="G1223" s="109"/>
      <c r="H1223" s="104" t="s">
        <v>33</v>
      </c>
    </row>
    <row r="1224" spans="1:9" s="106" customFormat="1">
      <c r="A1224" s="104"/>
      <c r="B1224" s="88" t="s">
        <v>62</v>
      </c>
      <c r="C1224" s="642"/>
      <c r="D1224" s="103"/>
      <c r="E1224" s="88" t="s">
        <v>22</v>
      </c>
      <c r="F1224" s="642"/>
      <c r="G1224" s="103"/>
    </row>
    <row r="1225" spans="1:9" s="106" customFormat="1" ht="26.4">
      <c r="A1225" s="104"/>
      <c r="B1225" s="560" t="s">
        <v>48</v>
      </c>
      <c r="C1225" s="2387">
        <v>-138444259</v>
      </c>
      <c r="D1225" s="601">
        <f>-G1230</f>
        <v>-251814</v>
      </c>
      <c r="E1225" s="562" t="s">
        <v>336</v>
      </c>
      <c r="F1225" s="1141"/>
      <c r="G1225" s="596"/>
    </row>
    <row r="1226" spans="1:9" s="106" customFormat="1">
      <c r="A1226" s="1149"/>
      <c r="B1226" s="641"/>
      <c r="C1226" s="1241"/>
      <c r="D1226" s="1240"/>
      <c r="E1226" s="1142" t="s">
        <v>4</v>
      </c>
      <c r="F1226" s="676">
        <v>2938718</v>
      </c>
      <c r="G1226" s="79">
        <f t="shared" ref="G1226:G1231" si="28">G1227</f>
        <v>251814</v>
      </c>
      <c r="I1226" s="815"/>
    </row>
    <row r="1227" spans="1:9" s="106" customFormat="1">
      <c r="A1227" s="104"/>
      <c r="B1227" s="424"/>
      <c r="C1227" s="626"/>
      <c r="D1227" s="78"/>
      <c r="E1227" s="1143" t="s">
        <v>10</v>
      </c>
      <c r="F1227" s="676">
        <v>2938718</v>
      </c>
      <c r="G1227" s="78">
        <f t="shared" si="28"/>
        <v>251814</v>
      </c>
    </row>
    <row r="1228" spans="1:9" s="106" customFormat="1" ht="26.4">
      <c r="A1228" s="104"/>
      <c r="B1228" s="425"/>
      <c r="C1228" s="1243"/>
      <c r="D1228" s="78"/>
      <c r="E1228" s="1144" t="s">
        <v>11</v>
      </c>
      <c r="F1228" s="676">
        <v>2938718</v>
      </c>
      <c r="G1228" s="78">
        <f t="shared" si="28"/>
        <v>251814</v>
      </c>
    </row>
    <row r="1229" spans="1:9" s="106" customFormat="1">
      <c r="A1229" s="104"/>
      <c r="B1229" s="641"/>
      <c r="C1229" s="1241"/>
      <c r="D1229" s="1240"/>
      <c r="E1229" s="1142" t="s">
        <v>28</v>
      </c>
      <c r="F1229" s="676">
        <v>2938718</v>
      </c>
      <c r="G1229" s="78">
        <f t="shared" si="28"/>
        <v>251814</v>
      </c>
    </row>
    <row r="1230" spans="1:9" s="106" customFormat="1">
      <c r="A1230" s="104"/>
      <c r="B1230" s="424"/>
      <c r="C1230" s="626"/>
      <c r="D1230" s="78"/>
      <c r="E1230" s="1143" t="s">
        <v>2</v>
      </c>
      <c r="F1230" s="676">
        <v>2938718</v>
      </c>
      <c r="G1230" s="79">
        <f t="shared" si="28"/>
        <v>251814</v>
      </c>
    </row>
    <row r="1231" spans="1:9" s="106" customFormat="1">
      <c r="A1231" s="104"/>
      <c r="B1231" s="425"/>
      <c r="C1231" s="626"/>
      <c r="D1231" s="78"/>
      <c r="E1231" s="1144" t="s">
        <v>12</v>
      </c>
      <c r="F1231" s="676">
        <v>2902455</v>
      </c>
      <c r="G1231" s="78">
        <f t="shared" si="28"/>
        <v>251814</v>
      </c>
    </row>
    <row r="1232" spans="1:9" s="106" customFormat="1">
      <c r="A1232" s="104"/>
      <c r="B1232" s="426"/>
      <c r="C1232" s="1150"/>
      <c r="D1232" s="78"/>
      <c r="E1232" s="1147" t="s">
        <v>15</v>
      </c>
      <c r="F1232" s="676">
        <v>2902455</v>
      </c>
      <c r="G1232" s="78">
        <v>251814</v>
      </c>
    </row>
    <row r="1233" spans="1:7" s="106" customFormat="1">
      <c r="A1233" s="104"/>
      <c r="B1233" s="427"/>
      <c r="C1233" s="1150"/>
      <c r="D1233" s="78"/>
      <c r="E1233" s="1144" t="s">
        <v>16</v>
      </c>
      <c r="F1233" s="676">
        <v>36263</v>
      </c>
      <c r="G1233" s="78"/>
    </row>
    <row r="1234" spans="1:7" s="106" customFormat="1">
      <c r="A1234" s="104"/>
      <c r="B1234" s="426"/>
      <c r="C1234" s="1150"/>
      <c r="D1234" s="78"/>
      <c r="E1234" s="1147" t="s">
        <v>17</v>
      </c>
      <c r="F1234" s="676">
        <v>36263</v>
      </c>
      <c r="G1234" s="78"/>
    </row>
    <row r="1235" spans="1:7" s="106" customFormat="1">
      <c r="A1235" s="104"/>
      <c r="B1235" s="426"/>
      <c r="C1235" s="1150"/>
      <c r="D1235" s="78"/>
      <c r="E1235" s="276" t="s">
        <v>40</v>
      </c>
      <c r="F1235" s="642"/>
      <c r="G1235" s="78"/>
    </row>
    <row r="1236" spans="1:7" s="106" customFormat="1">
      <c r="A1236" s="104"/>
      <c r="B1236" s="426"/>
      <c r="C1236" s="1150"/>
      <c r="D1236" s="78"/>
      <c r="E1236" s="163" t="s">
        <v>54</v>
      </c>
      <c r="F1236" s="610"/>
      <c r="G1236" s="78"/>
    </row>
    <row r="1237" spans="1:7" s="106" customFormat="1" ht="26.4">
      <c r="A1237" s="104"/>
      <c r="B1237" s="426"/>
      <c r="C1237" s="1150"/>
      <c r="D1237" s="78"/>
      <c r="E1237" s="163" t="s">
        <v>336</v>
      </c>
      <c r="F1237" s="610"/>
      <c r="G1237" s="78"/>
    </row>
    <row r="1238" spans="1:7" s="106" customFormat="1">
      <c r="A1238" s="104"/>
      <c r="B1238" s="426"/>
      <c r="C1238" s="1150"/>
      <c r="D1238" s="78"/>
      <c r="E1238" s="386" t="s">
        <v>337</v>
      </c>
      <c r="F1238" s="610"/>
      <c r="G1238" s="78"/>
    </row>
    <row r="1239" spans="1:7" s="106" customFormat="1">
      <c r="A1239" s="104"/>
      <c r="B1239" s="88" t="s">
        <v>62</v>
      </c>
      <c r="C1239" s="642"/>
      <c r="D1239" s="103"/>
      <c r="E1239" s="164" t="s">
        <v>87</v>
      </c>
      <c r="F1239" s="610"/>
      <c r="G1239" s="78"/>
    </row>
    <row r="1240" spans="1:7" s="106" customFormat="1">
      <c r="A1240" s="104"/>
      <c r="B1240" s="560" t="s">
        <v>48</v>
      </c>
      <c r="C1240" s="2387">
        <v>-138444259</v>
      </c>
      <c r="D1240" s="601">
        <f>-G1244</f>
        <v>-251814</v>
      </c>
      <c r="E1240" s="1142" t="s">
        <v>4</v>
      </c>
      <c r="F1240" s="676">
        <v>2938718</v>
      </c>
      <c r="G1240" s="79">
        <f t="shared" ref="G1240:G1245" si="29">G1241</f>
        <v>251814</v>
      </c>
    </row>
    <row r="1241" spans="1:7" s="106" customFormat="1">
      <c r="A1241" s="104"/>
      <c r="B1241" s="443"/>
      <c r="C1241" s="1150"/>
      <c r="D1241" s="1145"/>
      <c r="E1241" s="1143" t="s">
        <v>10</v>
      </c>
      <c r="F1241" s="676">
        <v>2938718</v>
      </c>
      <c r="G1241" s="78">
        <f t="shared" si="29"/>
        <v>251814</v>
      </c>
    </row>
    <row r="1242" spans="1:7" s="106" customFormat="1" ht="26.4">
      <c r="A1242" s="104"/>
      <c r="B1242" s="443"/>
      <c r="C1242" s="1150"/>
      <c r="D1242" s="78"/>
      <c r="E1242" s="1144" t="s">
        <v>11</v>
      </c>
      <c r="F1242" s="676">
        <v>2938718</v>
      </c>
      <c r="G1242" s="78">
        <f t="shared" si="29"/>
        <v>251814</v>
      </c>
    </row>
    <row r="1243" spans="1:7" s="106" customFormat="1">
      <c r="A1243" s="104"/>
      <c r="B1243" s="443"/>
      <c r="C1243" s="1150"/>
      <c r="D1243" s="78"/>
      <c r="E1243" s="1142" t="s">
        <v>28</v>
      </c>
      <c r="F1243" s="676">
        <v>2938718</v>
      </c>
      <c r="G1243" s="78">
        <f t="shared" si="29"/>
        <v>251814</v>
      </c>
    </row>
    <row r="1244" spans="1:7" s="106" customFormat="1">
      <c r="A1244" s="104"/>
      <c r="B1244" s="443"/>
      <c r="C1244" s="1150"/>
      <c r="D1244" s="78"/>
      <c r="E1244" s="1143" t="s">
        <v>2</v>
      </c>
      <c r="F1244" s="676">
        <v>2938718</v>
      </c>
      <c r="G1244" s="79">
        <f t="shared" si="29"/>
        <v>251814</v>
      </c>
    </row>
    <row r="1245" spans="1:7" s="106" customFormat="1">
      <c r="A1245" s="104"/>
      <c r="B1245" s="443"/>
      <c r="C1245" s="1150"/>
      <c r="D1245" s="78"/>
      <c r="E1245" s="1144" t="s">
        <v>12</v>
      </c>
      <c r="F1245" s="676">
        <v>2902455</v>
      </c>
      <c r="G1245" s="78">
        <f t="shared" si="29"/>
        <v>251814</v>
      </c>
    </row>
    <row r="1246" spans="1:7" s="106" customFormat="1">
      <c r="A1246" s="104"/>
      <c r="B1246" s="1258"/>
      <c r="C1246" s="1150"/>
      <c r="D1246" s="78"/>
      <c r="E1246" s="1147" t="s">
        <v>15</v>
      </c>
      <c r="F1246" s="676">
        <v>2902455</v>
      </c>
      <c r="G1246" s="78">
        <v>251814</v>
      </c>
    </row>
    <row r="1247" spans="1:7" s="106" customFormat="1">
      <c r="A1247" s="104"/>
      <c r="B1247" s="1258"/>
      <c r="C1247" s="1150"/>
      <c r="D1247" s="78"/>
      <c r="E1247" s="1144" t="s">
        <v>16</v>
      </c>
      <c r="F1247" s="676">
        <v>36263</v>
      </c>
      <c r="G1247" s="78"/>
    </row>
    <row r="1248" spans="1:7" s="106" customFormat="1">
      <c r="A1248" s="104"/>
      <c r="B1248" s="1258"/>
      <c r="C1248" s="1150"/>
      <c r="D1248" s="78"/>
      <c r="E1248" s="1147" t="s">
        <v>17</v>
      </c>
      <c r="F1248" s="676">
        <v>36263</v>
      </c>
      <c r="G1248" s="78"/>
    </row>
    <row r="1249" spans="1:9" s="106" customFormat="1">
      <c r="A1249" s="104"/>
      <c r="B1249" s="123" t="s">
        <v>62</v>
      </c>
      <c r="C1249" s="642"/>
      <c r="D1249" s="103"/>
      <c r="E1249" s="1260" t="s">
        <v>88</v>
      </c>
      <c r="F1249" s="610"/>
      <c r="G1249" s="78"/>
    </row>
    <row r="1250" spans="1:9" s="106" customFormat="1">
      <c r="A1250" s="104"/>
      <c r="B1250" s="2639" t="s">
        <v>48</v>
      </c>
      <c r="C1250" s="2387">
        <v>406158063</v>
      </c>
      <c r="D1250" s="601">
        <f>-G1254</f>
        <v>-288575</v>
      </c>
      <c r="E1250" s="641" t="s">
        <v>4</v>
      </c>
      <c r="F1250" s="1212">
        <f t="shared" ref="F1250:G1253" si="30">F1251</f>
        <v>3312949</v>
      </c>
      <c r="G1250" s="78">
        <f t="shared" si="30"/>
        <v>288575</v>
      </c>
    </row>
    <row r="1251" spans="1:9" s="106" customFormat="1">
      <c r="A1251" s="104"/>
      <c r="B1251" s="443"/>
      <c r="C1251" s="1150"/>
      <c r="D1251" s="78"/>
      <c r="E1251" s="424" t="s">
        <v>10</v>
      </c>
      <c r="F1251" s="1212">
        <f t="shared" si="30"/>
        <v>3312949</v>
      </c>
      <c r="G1251" s="78">
        <f t="shared" si="30"/>
        <v>288575</v>
      </c>
    </row>
    <row r="1252" spans="1:9" s="106" customFormat="1" ht="26.4">
      <c r="A1252" s="104"/>
      <c r="B1252" s="443"/>
      <c r="C1252" s="1150"/>
      <c r="D1252" s="78"/>
      <c r="E1252" s="425" t="s">
        <v>11</v>
      </c>
      <c r="F1252" s="1212">
        <f t="shared" si="30"/>
        <v>3312949</v>
      </c>
      <c r="G1252" s="78">
        <f t="shared" si="30"/>
        <v>288575</v>
      </c>
    </row>
    <row r="1253" spans="1:9" s="106" customFormat="1">
      <c r="A1253" s="104"/>
      <c r="B1253" s="443"/>
      <c r="C1253" s="1150"/>
      <c r="D1253" s="78"/>
      <c r="E1253" s="641" t="s">
        <v>28</v>
      </c>
      <c r="F1253" s="1212">
        <f t="shared" si="30"/>
        <v>3312949</v>
      </c>
      <c r="G1253" s="78">
        <f t="shared" si="30"/>
        <v>288575</v>
      </c>
      <c r="I1253" s="815"/>
    </row>
    <row r="1254" spans="1:9" s="106" customFormat="1">
      <c r="A1254" s="104"/>
      <c r="B1254" s="443"/>
      <c r="C1254" s="1150"/>
      <c r="D1254" s="78"/>
      <c r="E1254" s="424" t="s">
        <v>2</v>
      </c>
      <c r="F1254" s="1212">
        <f>F1255+F1257</f>
        <v>3312949</v>
      </c>
      <c r="G1254" s="78">
        <f>G1255</f>
        <v>288575</v>
      </c>
    </row>
    <row r="1255" spans="1:9" s="106" customFormat="1">
      <c r="A1255" s="104"/>
      <c r="B1255" s="1258"/>
      <c r="C1255" s="1150"/>
      <c r="D1255" s="78"/>
      <c r="E1255" s="425" t="s">
        <v>12</v>
      </c>
      <c r="F1255" s="1212">
        <f>F1256</f>
        <v>3095366</v>
      </c>
      <c r="G1255" s="78">
        <f>G1256</f>
        <v>288575</v>
      </c>
    </row>
    <row r="1256" spans="1:9" s="106" customFormat="1">
      <c r="A1256" s="104"/>
      <c r="B1256" s="1258"/>
      <c r="C1256" s="1150"/>
      <c r="D1256" s="78"/>
      <c r="E1256" s="426" t="s">
        <v>15</v>
      </c>
      <c r="F1256" s="1212">
        <v>3095366</v>
      </c>
      <c r="G1256" s="78">
        <v>288575</v>
      </c>
    </row>
    <row r="1257" spans="1:9" s="106" customFormat="1">
      <c r="A1257" s="104"/>
      <c r="B1257" s="1258"/>
      <c r="C1257" s="1150"/>
      <c r="D1257" s="78"/>
      <c r="E1257" s="425" t="s">
        <v>16</v>
      </c>
      <c r="F1257" s="1212">
        <f>F1258</f>
        <v>217583</v>
      </c>
      <c r="G1257" s="78"/>
    </row>
    <row r="1258" spans="1:9" s="106" customFormat="1">
      <c r="A1258" s="104"/>
      <c r="B1258" s="1258"/>
      <c r="C1258" s="1150"/>
      <c r="D1258" s="78"/>
      <c r="E1258" s="426" t="s">
        <v>17</v>
      </c>
      <c r="F1258" s="1212">
        <v>217583</v>
      </c>
      <c r="G1258" s="78"/>
    </row>
    <row r="1259" spans="1:9" s="106" customFormat="1">
      <c r="A1259" s="104"/>
      <c r="B1259" s="88" t="s">
        <v>62</v>
      </c>
      <c r="C1259" s="642"/>
      <c r="D1259" s="103"/>
      <c r="E1259" s="1260" t="s">
        <v>189</v>
      </c>
      <c r="F1259" s="610"/>
      <c r="G1259" s="78"/>
    </row>
    <row r="1260" spans="1:9" s="106" customFormat="1">
      <c r="A1260" s="104"/>
      <c r="B1260" s="560" t="s">
        <v>48</v>
      </c>
      <c r="C1260" s="2387">
        <v>-239013812</v>
      </c>
      <c r="D1260" s="601">
        <f>-G1263</f>
        <v>-288575</v>
      </c>
      <c r="E1260" s="641" t="s">
        <v>4</v>
      </c>
      <c r="F1260" s="1212">
        <f>F1261</f>
        <v>3660718</v>
      </c>
      <c r="G1260" s="78">
        <f>G1261</f>
        <v>288575</v>
      </c>
    </row>
    <row r="1261" spans="1:9" s="106" customFormat="1">
      <c r="A1261" s="104"/>
      <c r="B1261" s="443"/>
      <c r="C1261" s="1150"/>
      <c r="D1261" s="78"/>
      <c r="E1261" s="424" t="s">
        <v>10</v>
      </c>
      <c r="F1261" s="1212">
        <f>F1262</f>
        <v>3660718</v>
      </c>
      <c r="G1261" s="78">
        <f>G1262</f>
        <v>288575</v>
      </c>
    </row>
    <row r="1262" spans="1:9" s="106" customFormat="1" ht="26.4">
      <c r="A1262" s="104"/>
      <c r="B1262" s="443"/>
      <c r="C1262" s="1150"/>
      <c r="D1262" s="78"/>
      <c r="E1262" s="425" t="s">
        <v>11</v>
      </c>
      <c r="F1262" s="1212">
        <v>3660718</v>
      </c>
      <c r="G1262" s="78">
        <f>G1263</f>
        <v>288575</v>
      </c>
    </row>
    <row r="1263" spans="1:9" s="106" customFormat="1">
      <c r="A1263" s="104"/>
      <c r="B1263" s="443"/>
      <c r="C1263" s="1150"/>
      <c r="D1263" s="78"/>
      <c r="E1263" s="641" t="s">
        <v>28</v>
      </c>
      <c r="F1263" s="1212">
        <f>F1264</f>
        <v>3660718</v>
      </c>
      <c r="G1263" s="78">
        <f>G1264</f>
        <v>288575</v>
      </c>
    </row>
    <row r="1264" spans="1:9" s="106" customFormat="1">
      <c r="A1264" s="104"/>
      <c r="B1264" s="443"/>
      <c r="C1264" s="1150"/>
      <c r="D1264" s="78"/>
      <c r="E1264" s="424" t="s">
        <v>2</v>
      </c>
      <c r="F1264" s="1212">
        <f>F1265+F1267</f>
        <v>3660718</v>
      </c>
      <c r="G1264" s="78">
        <f>G1265</f>
        <v>288575</v>
      </c>
    </row>
    <row r="1265" spans="1:7" s="106" customFormat="1">
      <c r="A1265" s="104"/>
      <c r="B1265" s="1258"/>
      <c r="C1265" s="1150"/>
      <c r="D1265" s="78"/>
      <c r="E1265" s="425" t="s">
        <v>12</v>
      </c>
      <c r="F1265" s="1212">
        <f>F1266</f>
        <v>3448568</v>
      </c>
      <c r="G1265" s="78">
        <f>G1266</f>
        <v>288575</v>
      </c>
    </row>
    <row r="1266" spans="1:7" s="106" customFormat="1">
      <c r="A1266" s="104"/>
      <c r="B1266" s="1258"/>
      <c r="C1266" s="1150"/>
      <c r="D1266" s="78"/>
      <c r="E1266" s="426" t="s">
        <v>15</v>
      </c>
      <c r="F1266" s="1212">
        <v>3448568</v>
      </c>
      <c r="G1266" s="78">
        <v>288575</v>
      </c>
    </row>
    <row r="1267" spans="1:7" s="106" customFormat="1">
      <c r="A1267" s="104"/>
      <c r="B1267" s="1258"/>
      <c r="C1267" s="1150"/>
      <c r="D1267" s="78"/>
      <c r="E1267" s="425" t="s">
        <v>16</v>
      </c>
      <c r="F1267" s="1212">
        <f>F1268</f>
        <v>212150</v>
      </c>
      <c r="G1267" s="78"/>
    </row>
    <row r="1268" spans="1:7" s="106" customFormat="1">
      <c r="A1268" s="104"/>
      <c r="B1268" s="1258"/>
      <c r="C1268" s="1150"/>
      <c r="D1268" s="78"/>
      <c r="E1268" s="426" t="s">
        <v>17</v>
      </c>
      <c r="F1268" s="1212">
        <v>212150</v>
      </c>
      <c r="G1268" s="78"/>
    </row>
    <row r="1269" spans="1:7" s="106" customFormat="1">
      <c r="A1269" s="104"/>
      <c r="B1269" s="88" t="s">
        <v>62</v>
      </c>
      <c r="C1269" s="1150"/>
      <c r="D1269" s="78"/>
      <c r="E1269" s="1260" t="s">
        <v>139</v>
      </c>
      <c r="F1269" s="610"/>
      <c r="G1269" s="78"/>
    </row>
    <row r="1270" spans="1:7" s="106" customFormat="1">
      <c r="A1270" s="104"/>
      <c r="B1270" s="560" t="s">
        <v>48</v>
      </c>
      <c r="C1270" s="3343"/>
      <c r="D1270" s="3344">
        <f>-G1273</f>
        <v>-384817</v>
      </c>
      <c r="E1270" s="641" t="s">
        <v>4</v>
      </c>
      <c r="F1270" s="693">
        <v>37826814</v>
      </c>
      <c r="G1270" s="78">
        <f t="shared" ref="G1270:G1275" si="31">G1271</f>
        <v>384817</v>
      </c>
    </row>
    <row r="1271" spans="1:7" s="106" customFormat="1">
      <c r="A1271" s="104"/>
      <c r="B1271" s="184"/>
      <c r="C1271" s="1150"/>
      <c r="D1271" s="78"/>
      <c r="E1271" s="424" t="s">
        <v>10</v>
      </c>
      <c r="F1271" s="693">
        <v>37826814</v>
      </c>
      <c r="G1271" s="78">
        <f t="shared" si="31"/>
        <v>384817</v>
      </c>
    </row>
    <row r="1272" spans="1:7" s="106" customFormat="1" ht="26.4">
      <c r="A1272" s="104"/>
      <c r="B1272" s="185"/>
      <c r="C1272" s="1150"/>
      <c r="D1272" s="78"/>
      <c r="E1272" s="425" t="s">
        <v>11</v>
      </c>
      <c r="F1272" s="693">
        <v>37826814</v>
      </c>
      <c r="G1272" s="78">
        <f t="shared" si="31"/>
        <v>384817</v>
      </c>
    </row>
    <row r="1273" spans="1:7" s="106" customFormat="1">
      <c r="A1273" s="104"/>
      <c r="B1273" s="183"/>
      <c r="C1273" s="1150"/>
      <c r="D1273" s="78"/>
      <c r="E1273" s="641" t="s">
        <v>28</v>
      </c>
      <c r="F1273" s="693">
        <v>37826814</v>
      </c>
      <c r="G1273" s="78">
        <f t="shared" si="31"/>
        <v>384817</v>
      </c>
    </row>
    <row r="1274" spans="1:7" s="106" customFormat="1">
      <c r="A1274" s="104"/>
      <c r="B1274" s="184"/>
      <c r="C1274" s="1150"/>
      <c r="D1274" s="78"/>
      <c r="E1274" s="424" t="s">
        <v>2</v>
      </c>
      <c r="F1274" s="693">
        <v>37826814</v>
      </c>
      <c r="G1274" s="78">
        <f t="shared" si="31"/>
        <v>384817</v>
      </c>
    </row>
    <row r="1275" spans="1:7" s="106" customFormat="1">
      <c r="A1275" s="104"/>
      <c r="B1275" s="426"/>
      <c r="C1275" s="1150"/>
      <c r="D1275" s="78"/>
      <c r="E1275" s="425" t="s">
        <v>12</v>
      </c>
      <c r="F1275" s="693">
        <v>37826814</v>
      </c>
      <c r="G1275" s="78">
        <f t="shared" si="31"/>
        <v>384817</v>
      </c>
    </row>
    <row r="1276" spans="1:7" s="106" customFormat="1">
      <c r="A1276" s="104"/>
      <c r="B1276" s="426"/>
      <c r="C1276" s="1150"/>
      <c r="D1276" s="78"/>
      <c r="E1276" s="426" t="s">
        <v>15</v>
      </c>
      <c r="F1276" s="693">
        <v>37826814</v>
      </c>
      <c r="G1276" s="78">
        <v>384817</v>
      </c>
    </row>
    <row r="1277" spans="1:7" s="106" customFormat="1">
      <c r="A1277" s="104"/>
      <c r="B1277" s="426"/>
      <c r="C1277" s="1150"/>
      <c r="D1277" s="78"/>
      <c r="E1277" s="425" t="s">
        <v>16</v>
      </c>
      <c r="F1277" s="693"/>
      <c r="G1277" s="78"/>
    </row>
    <row r="1278" spans="1:7" s="106" customFormat="1">
      <c r="A1278" s="104"/>
      <c r="B1278" s="426"/>
      <c r="C1278" s="1150"/>
      <c r="D1278" s="78"/>
      <c r="E1278" s="426" t="s">
        <v>17</v>
      </c>
      <c r="F1278" s="904"/>
      <c r="G1278" s="80"/>
    </row>
    <row r="1279" spans="1:7" s="106" customFormat="1" ht="26.4">
      <c r="A1279" s="104"/>
      <c r="B1279" s="426"/>
      <c r="C1279" s="1150"/>
      <c r="D1279" s="78"/>
      <c r="E1279" s="1261" t="s">
        <v>358</v>
      </c>
      <c r="F1279" s="610"/>
      <c r="G1279" s="78"/>
    </row>
    <row r="1280" spans="1:7" s="106" customFormat="1">
      <c r="A1280" s="104"/>
      <c r="B1280" s="1260"/>
      <c r="C1280" s="1150"/>
      <c r="D1280" s="78"/>
      <c r="E1280" s="1260" t="s">
        <v>87</v>
      </c>
      <c r="F1280" s="610"/>
      <c r="G1280" s="78"/>
    </row>
    <row r="1281" spans="1:7" s="106" customFormat="1">
      <c r="A1281" s="104"/>
      <c r="B1281" s="1154"/>
      <c r="C1281" s="1150"/>
      <c r="D1281" s="78"/>
      <c r="E1281" s="641" t="s">
        <v>4</v>
      </c>
      <c r="F1281" s="693"/>
      <c r="G1281" s="78">
        <f t="shared" ref="G1281:G1286" si="32">G1282</f>
        <v>156337</v>
      </c>
    </row>
    <row r="1282" spans="1:7" s="106" customFormat="1">
      <c r="A1282" s="104"/>
      <c r="B1282" s="183"/>
      <c r="C1282" s="1150"/>
      <c r="D1282" s="78"/>
      <c r="E1282" s="424" t="s">
        <v>10</v>
      </c>
      <c r="F1282" s="693"/>
      <c r="G1282" s="78">
        <f t="shared" si="32"/>
        <v>156337</v>
      </c>
    </row>
    <row r="1283" spans="1:7" s="106" customFormat="1" ht="26.4">
      <c r="A1283" s="104"/>
      <c r="B1283" s="184"/>
      <c r="C1283" s="1150"/>
      <c r="D1283" s="78"/>
      <c r="E1283" s="425" t="s">
        <v>11</v>
      </c>
      <c r="F1283" s="693"/>
      <c r="G1283" s="78">
        <f t="shared" si="32"/>
        <v>156337</v>
      </c>
    </row>
    <row r="1284" spans="1:7" s="106" customFormat="1">
      <c r="A1284" s="104"/>
      <c r="B1284" s="185"/>
      <c r="C1284" s="1150"/>
      <c r="D1284" s="78"/>
      <c r="E1284" s="641" t="s">
        <v>28</v>
      </c>
      <c r="F1284" s="693"/>
      <c r="G1284" s="78">
        <f t="shared" si="32"/>
        <v>156337</v>
      </c>
    </row>
    <row r="1285" spans="1:7" s="106" customFormat="1">
      <c r="A1285" s="104"/>
      <c r="B1285" s="183"/>
      <c r="C1285" s="1150"/>
      <c r="D1285" s="78"/>
      <c r="E1285" s="424" t="s">
        <v>2</v>
      </c>
      <c r="F1285" s="693"/>
      <c r="G1285" s="78">
        <f t="shared" si="32"/>
        <v>156337</v>
      </c>
    </row>
    <row r="1286" spans="1:7" s="106" customFormat="1">
      <c r="A1286" s="104"/>
      <c r="B1286" s="184"/>
      <c r="C1286" s="1150"/>
      <c r="D1286" s="78"/>
      <c r="E1286" s="425" t="s">
        <v>12</v>
      </c>
      <c r="F1286" s="693"/>
      <c r="G1286" s="78">
        <f t="shared" si="32"/>
        <v>156337</v>
      </c>
    </row>
    <row r="1287" spans="1:7" s="106" customFormat="1">
      <c r="A1287" s="104"/>
      <c r="B1287" s="185"/>
      <c r="C1287" s="1150"/>
      <c r="D1287" s="78"/>
      <c r="E1287" s="426" t="s">
        <v>15</v>
      </c>
      <c r="F1287" s="693"/>
      <c r="G1287" s="78">
        <v>156337</v>
      </c>
    </row>
    <row r="1288" spans="1:7" s="106" customFormat="1">
      <c r="A1288" s="104"/>
      <c r="B1288" s="196"/>
      <c r="C1288" s="1150"/>
      <c r="D1288" s="78"/>
      <c r="E1288" s="425" t="s">
        <v>16</v>
      </c>
      <c r="F1288" s="693"/>
      <c r="G1288" s="78"/>
    </row>
    <row r="1289" spans="1:7" s="106" customFormat="1">
      <c r="A1289" s="104"/>
      <c r="B1289" s="197"/>
      <c r="C1289" s="1150"/>
      <c r="D1289" s="78"/>
      <c r="E1289" s="426" t="s">
        <v>17</v>
      </c>
      <c r="F1289" s="693"/>
      <c r="G1289" s="78"/>
    </row>
    <row r="1290" spans="1:7" s="106" customFormat="1">
      <c r="A1290" s="104"/>
      <c r="B1290" s="197"/>
      <c r="C1290" s="1150"/>
      <c r="D1290" s="78"/>
      <c r="E1290" s="1260" t="s">
        <v>88</v>
      </c>
      <c r="F1290" s="610"/>
      <c r="G1290" s="78"/>
    </row>
    <row r="1291" spans="1:7" s="106" customFormat="1">
      <c r="A1291" s="104"/>
      <c r="B1291" s="197"/>
      <c r="C1291" s="1150"/>
      <c r="D1291" s="78"/>
      <c r="E1291" s="641" t="s">
        <v>4</v>
      </c>
      <c r="F1291" s="1212"/>
      <c r="G1291" s="78">
        <f t="shared" ref="G1291:G1294" si="33">G1292</f>
        <v>170549</v>
      </c>
    </row>
    <row r="1292" spans="1:7" s="106" customFormat="1">
      <c r="A1292" s="104"/>
      <c r="B1292" s="197"/>
      <c r="C1292" s="1150"/>
      <c r="D1292" s="78"/>
      <c r="E1292" s="424" t="s">
        <v>10</v>
      </c>
      <c r="F1292" s="1212"/>
      <c r="G1292" s="78">
        <f t="shared" si="33"/>
        <v>170549</v>
      </c>
    </row>
    <row r="1293" spans="1:7" s="106" customFormat="1" ht="26.4">
      <c r="A1293" s="104"/>
      <c r="B1293" s="197"/>
      <c r="C1293" s="1150"/>
      <c r="D1293" s="78"/>
      <c r="E1293" s="425" t="s">
        <v>11</v>
      </c>
      <c r="F1293" s="1212"/>
      <c r="G1293" s="78">
        <f t="shared" si="33"/>
        <v>170549</v>
      </c>
    </row>
    <row r="1294" spans="1:7" s="106" customFormat="1">
      <c r="A1294" s="104"/>
      <c r="B1294" s="197"/>
      <c r="C1294" s="1150"/>
      <c r="D1294" s="78"/>
      <c r="E1294" s="641" t="s">
        <v>28</v>
      </c>
      <c r="F1294" s="1212"/>
      <c r="G1294" s="78">
        <f t="shared" si="33"/>
        <v>170549</v>
      </c>
    </row>
    <row r="1295" spans="1:7" s="106" customFormat="1">
      <c r="A1295" s="104"/>
      <c r="B1295" s="197"/>
      <c r="C1295" s="1150"/>
      <c r="D1295" s="78"/>
      <c r="E1295" s="424" t="s">
        <v>2</v>
      </c>
      <c r="F1295" s="1212"/>
      <c r="G1295" s="78">
        <f>G1296</f>
        <v>170549</v>
      </c>
    </row>
    <row r="1296" spans="1:7" s="106" customFormat="1">
      <c r="A1296" s="104"/>
      <c r="B1296" s="197"/>
      <c r="C1296" s="1150"/>
      <c r="D1296" s="78"/>
      <c r="E1296" s="425" t="s">
        <v>12</v>
      </c>
      <c r="F1296" s="1212"/>
      <c r="G1296" s="78">
        <f>G1297</f>
        <v>170549</v>
      </c>
    </row>
    <row r="1297" spans="1:7" s="106" customFormat="1">
      <c r="A1297" s="104"/>
      <c r="B1297" s="197"/>
      <c r="C1297" s="1150"/>
      <c r="D1297" s="78"/>
      <c r="E1297" s="426" t="s">
        <v>15</v>
      </c>
      <c r="F1297" s="1212"/>
      <c r="G1297" s="78">
        <v>170549</v>
      </c>
    </row>
    <row r="1298" spans="1:7" s="106" customFormat="1">
      <c r="A1298" s="104"/>
      <c r="B1298" s="197"/>
      <c r="C1298" s="1150"/>
      <c r="D1298" s="78"/>
      <c r="E1298" s="425" t="s">
        <v>16</v>
      </c>
      <c r="F1298" s="1212"/>
      <c r="G1298" s="78"/>
    </row>
    <row r="1299" spans="1:7" s="106" customFormat="1">
      <c r="A1299" s="104"/>
      <c r="B1299" s="197"/>
      <c r="C1299" s="1150"/>
      <c r="D1299" s="78"/>
      <c r="E1299" s="426" t="s">
        <v>17</v>
      </c>
      <c r="F1299" s="1212"/>
      <c r="G1299" s="78"/>
    </row>
    <row r="1300" spans="1:7" s="106" customFormat="1">
      <c r="A1300" s="104"/>
      <c r="B1300" s="197"/>
      <c r="C1300" s="1150"/>
      <c r="D1300" s="78"/>
      <c r="E1300" s="1260" t="s">
        <v>189</v>
      </c>
      <c r="F1300" s="610"/>
      <c r="G1300" s="78"/>
    </row>
    <row r="1301" spans="1:7" s="106" customFormat="1">
      <c r="A1301" s="104"/>
      <c r="B1301" s="197"/>
      <c r="C1301" s="1150"/>
      <c r="D1301" s="78"/>
      <c r="E1301" s="641" t="s">
        <v>4</v>
      </c>
      <c r="F1301" s="1212"/>
      <c r="G1301" s="78">
        <f t="shared" ref="G1301:G1306" si="34">G1302</f>
        <v>170549</v>
      </c>
    </row>
    <row r="1302" spans="1:7" s="106" customFormat="1">
      <c r="A1302" s="104"/>
      <c r="B1302" s="197"/>
      <c r="C1302" s="1150"/>
      <c r="D1302" s="78"/>
      <c r="E1302" s="424" t="s">
        <v>10</v>
      </c>
      <c r="F1302" s="1212"/>
      <c r="G1302" s="78">
        <f t="shared" si="34"/>
        <v>170549</v>
      </c>
    </row>
    <row r="1303" spans="1:7" s="106" customFormat="1" ht="26.4">
      <c r="A1303" s="104"/>
      <c r="B1303" s="197"/>
      <c r="C1303" s="1150"/>
      <c r="D1303" s="78"/>
      <c r="E1303" s="425" t="s">
        <v>11</v>
      </c>
      <c r="F1303" s="1212"/>
      <c r="G1303" s="78">
        <f t="shared" si="34"/>
        <v>170549</v>
      </c>
    </row>
    <row r="1304" spans="1:7" s="106" customFormat="1">
      <c r="A1304" s="104"/>
      <c r="B1304" s="197"/>
      <c r="C1304" s="1150"/>
      <c r="D1304" s="78"/>
      <c r="E1304" s="641" t="s">
        <v>28</v>
      </c>
      <c r="F1304" s="1212"/>
      <c r="G1304" s="78">
        <f t="shared" si="34"/>
        <v>170549</v>
      </c>
    </row>
    <row r="1305" spans="1:7" s="106" customFormat="1">
      <c r="A1305" s="104"/>
      <c r="B1305" s="197"/>
      <c r="C1305" s="1150"/>
      <c r="D1305" s="78"/>
      <c r="E1305" s="424" t="s">
        <v>2</v>
      </c>
      <c r="F1305" s="1212"/>
      <c r="G1305" s="78">
        <f t="shared" si="34"/>
        <v>170549</v>
      </c>
    </row>
    <row r="1306" spans="1:7" s="106" customFormat="1">
      <c r="A1306" s="104"/>
      <c r="B1306" s="197"/>
      <c r="C1306" s="1150"/>
      <c r="D1306" s="78"/>
      <c r="E1306" s="425" t="s">
        <v>12</v>
      </c>
      <c r="F1306" s="1212"/>
      <c r="G1306" s="78">
        <f t="shared" si="34"/>
        <v>170549</v>
      </c>
    </row>
    <row r="1307" spans="1:7" s="106" customFormat="1">
      <c r="A1307" s="104"/>
      <c r="B1307" s="197"/>
      <c r="C1307" s="1150"/>
      <c r="D1307" s="78"/>
      <c r="E1307" s="426" t="s">
        <v>15</v>
      </c>
      <c r="F1307" s="1212"/>
      <c r="G1307" s="78">
        <v>170549</v>
      </c>
    </row>
    <row r="1308" spans="1:7" s="106" customFormat="1">
      <c r="A1308" s="104"/>
      <c r="B1308" s="197"/>
      <c r="C1308" s="1150"/>
      <c r="D1308" s="78"/>
      <c r="E1308" s="425" t="s">
        <v>16</v>
      </c>
      <c r="F1308" s="1212"/>
      <c r="G1308" s="78"/>
    </row>
    <row r="1309" spans="1:7" s="106" customFormat="1">
      <c r="A1309" s="104"/>
      <c r="B1309" s="197"/>
      <c r="C1309" s="1150"/>
      <c r="D1309" s="78"/>
      <c r="E1309" s="426" t="s">
        <v>17</v>
      </c>
      <c r="F1309" s="1212"/>
      <c r="G1309" s="78"/>
    </row>
    <row r="1310" spans="1:7" s="106" customFormat="1">
      <c r="A1310" s="104"/>
      <c r="B1310" s="197"/>
      <c r="C1310" s="1150"/>
      <c r="D1310" s="78"/>
      <c r="E1310" s="1260" t="s">
        <v>139</v>
      </c>
      <c r="F1310" s="610"/>
      <c r="G1310" s="78"/>
    </row>
    <row r="1311" spans="1:7" s="106" customFormat="1">
      <c r="A1311" s="104"/>
      <c r="B1311" s="197"/>
      <c r="C1311" s="1150"/>
      <c r="D1311" s="78"/>
      <c r="E1311" s="641" t="s">
        <v>4</v>
      </c>
      <c r="F1311" s="693"/>
      <c r="G1311" s="78">
        <f t="shared" ref="G1311:G1316" si="35">G1312</f>
        <v>355311</v>
      </c>
    </row>
    <row r="1312" spans="1:7" s="106" customFormat="1">
      <c r="A1312" s="104"/>
      <c r="B1312" s="197"/>
      <c r="C1312" s="1150"/>
      <c r="D1312" s="78"/>
      <c r="E1312" s="424" t="s">
        <v>10</v>
      </c>
      <c r="F1312" s="693"/>
      <c r="G1312" s="78">
        <f t="shared" si="35"/>
        <v>355311</v>
      </c>
    </row>
    <row r="1313" spans="1:7" s="106" customFormat="1" ht="26.4">
      <c r="A1313" s="104"/>
      <c r="B1313" s="197"/>
      <c r="C1313" s="1150"/>
      <c r="D1313" s="78"/>
      <c r="E1313" s="425" t="s">
        <v>11</v>
      </c>
      <c r="F1313" s="693"/>
      <c r="G1313" s="78">
        <f t="shared" si="35"/>
        <v>355311</v>
      </c>
    </row>
    <row r="1314" spans="1:7" s="106" customFormat="1">
      <c r="A1314" s="104"/>
      <c r="B1314" s="197"/>
      <c r="C1314" s="1150"/>
      <c r="D1314" s="78"/>
      <c r="E1314" s="641" t="s">
        <v>28</v>
      </c>
      <c r="F1314" s="693"/>
      <c r="G1314" s="78">
        <f t="shared" si="35"/>
        <v>355311</v>
      </c>
    </row>
    <row r="1315" spans="1:7" s="106" customFormat="1">
      <c r="A1315" s="104"/>
      <c r="B1315" s="197"/>
      <c r="C1315" s="1150"/>
      <c r="D1315" s="78"/>
      <c r="E1315" s="424" t="s">
        <v>2</v>
      </c>
      <c r="F1315" s="693"/>
      <c r="G1315" s="78">
        <f t="shared" si="35"/>
        <v>355311</v>
      </c>
    </row>
    <row r="1316" spans="1:7" s="106" customFormat="1">
      <c r="A1316" s="104"/>
      <c r="B1316" s="197"/>
      <c r="C1316" s="1150"/>
      <c r="D1316" s="78"/>
      <c r="E1316" s="425" t="s">
        <v>12</v>
      </c>
      <c r="F1316" s="693"/>
      <c r="G1316" s="78">
        <f t="shared" si="35"/>
        <v>355311</v>
      </c>
    </row>
    <row r="1317" spans="1:7" s="106" customFormat="1">
      <c r="A1317" s="104"/>
      <c r="B1317" s="197"/>
      <c r="C1317" s="1150"/>
      <c r="D1317" s="78"/>
      <c r="E1317" s="426" t="s">
        <v>15</v>
      </c>
      <c r="F1317" s="693"/>
      <c r="G1317" s="78">
        <v>355311</v>
      </c>
    </row>
    <row r="1318" spans="1:7" s="106" customFormat="1">
      <c r="A1318" s="104"/>
      <c r="B1318" s="197"/>
      <c r="C1318" s="1150"/>
      <c r="D1318" s="78"/>
      <c r="E1318" s="425" t="s">
        <v>16</v>
      </c>
      <c r="F1318" s="693"/>
      <c r="G1318" s="78"/>
    </row>
    <row r="1319" spans="1:7" s="106" customFormat="1">
      <c r="A1319" s="104"/>
      <c r="B1319" s="197"/>
      <c r="C1319" s="1150"/>
      <c r="D1319" s="78"/>
      <c r="E1319" s="426" t="s">
        <v>17</v>
      </c>
      <c r="F1319" s="904"/>
      <c r="G1319" s="80"/>
    </row>
    <row r="1320" spans="1:7" s="106" customFormat="1" ht="26.4">
      <c r="A1320" s="104"/>
      <c r="B1320" s="197"/>
      <c r="C1320" s="1150"/>
      <c r="D1320" s="78"/>
      <c r="E1320" s="1261" t="s">
        <v>359</v>
      </c>
      <c r="F1320" s="693"/>
      <c r="G1320" s="78"/>
    </row>
    <row r="1321" spans="1:7" s="106" customFormat="1">
      <c r="A1321" s="104"/>
      <c r="B1321" s="197"/>
      <c r="C1321" s="1150"/>
      <c r="D1321" s="78"/>
      <c r="E1321" s="1260" t="s">
        <v>87</v>
      </c>
      <c r="F1321" s="610"/>
      <c r="G1321" s="78"/>
    </row>
    <row r="1322" spans="1:7" s="106" customFormat="1">
      <c r="A1322" s="104"/>
      <c r="B1322" s="197"/>
      <c r="C1322" s="1150"/>
      <c r="D1322" s="78"/>
      <c r="E1322" s="641" t="s">
        <v>4</v>
      </c>
      <c r="F1322" s="693"/>
      <c r="G1322" s="78">
        <f t="shared" ref="G1322:G1327" si="36">G1323</f>
        <v>61576</v>
      </c>
    </row>
    <row r="1323" spans="1:7" s="106" customFormat="1">
      <c r="A1323" s="104"/>
      <c r="B1323" s="197"/>
      <c r="C1323" s="1150"/>
      <c r="D1323" s="78"/>
      <c r="E1323" s="424" t="s">
        <v>10</v>
      </c>
      <c r="F1323" s="693"/>
      <c r="G1323" s="78">
        <f t="shared" si="36"/>
        <v>61576</v>
      </c>
    </row>
    <row r="1324" spans="1:7" s="106" customFormat="1" ht="26.4">
      <c r="A1324" s="104"/>
      <c r="B1324" s="197"/>
      <c r="C1324" s="1150"/>
      <c r="D1324" s="78"/>
      <c r="E1324" s="425" t="s">
        <v>11</v>
      </c>
      <c r="F1324" s="693"/>
      <c r="G1324" s="78">
        <f t="shared" si="36"/>
        <v>61576</v>
      </c>
    </row>
    <row r="1325" spans="1:7" s="106" customFormat="1">
      <c r="A1325" s="104"/>
      <c r="B1325" s="197"/>
      <c r="C1325" s="1150"/>
      <c r="D1325" s="78"/>
      <c r="E1325" s="641" t="s">
        <v>28</v>
      </c>
      <c r="F1325" s="693"/>
      <c r="G1325" s="78">
        <f t="shared" si="36"/>
        <v>61576</v>
      </c>
    </row>
    <row r="1326" spans="1:7" s="106" customFormat="1">
      <c r="A1326" s="104"/>
      <c r="B1326" s="197"/>
      <c r="C1326" s="1150"/>
      <c r="D1326" s="78"/>
      <c r="E1326" s="424" t="s">
        <v>2</v>
      </c>
      <c r="F1326" s="693"/>
      <c r="G1326" s="78">
        <f t="shared" si="36"/>
        <v>61576</v>
      </c>
    </row>
    <row r="1327" spans="1:7" s="106" customFormat="1">
      <c r="A1327" s="104"/>
      <c r="B1327" s="197"/>
      <c r="C1327" s="1150"/>
      <c r="D1327" s="78"/>
      <c r="E1327" s="425" t="s">
        <v>12</v>
      </c>
      <c r="F1327" s="693"/>
      <c r="G1327" s="78">
        <f t="shared" si="36"/>
        <v>61576</v>
      </c>
    </row>
    <row r="1328" spans="1:7" s="106" customFormat="1">
      <c r="A1328" s="104"/>
      <c r="B1328" s="197"/>
      <c r="C1328" s="1150"/>
      <c r="D1328" s="78"/>
      <c r="E1328" s="426" t="s">
        <v>15</v>
      </c>
      <c r="F1328" s="693"/>
      <c r="G1328" s="78">
        <v>61576</v>
      </c>
    </row>
    <row r="1329" spans="1:7" s="106" customFormat="1">
      <c r="A1329" s="104"/>
      <c r="B1329" s="197"/>
      <c r="C1329" s="1150"/>
      <c r="D1329" s="78"/>
      <c r="E1329" s="425" t="s">
        <v>16</v>
      </c>
      <c r="F1329" s="693"/>
      <c r="G1329" s="78"/>
    </row>
    <row r="1330" spans="1:7" s="106" customFormat="1">
      <c r="A1330" s="104"/>
      <c r="B1330" s="197"/>
      <c r="C1330" s="1150"/>
      <c r="D1330" s="78"/>
      <c r="E1330" s="426" t="s">
        <v>17</v>
      </c>
      <c r="F1330" s="693"/>
      <c r="G1330" s="78"/>
    </row>
    <row r="1331" spans="1:7" s="106" customFormat="1">
      <c r="A1331" s="104"/>
      <c r="B1331" s="197"/>
      <c r="C1331" s="1150"/>
      <c r="D1331" s="78"/>
      <c r="E1331" s="1260" t="s">
        <v>88</v>
      </c>
      <c r="F1331" s="610"/>
      <c r="G1331" s="78"/>
    </row>
    <row r="1332" spans="1:7" s="106" customFormat="1">
      <c r="A1332" s="104"/>
      <c r="B1332" s="197"/>
      <c r="C1332" s="1150"/>
      <c r="D1332" s="78"/>
      <c r="E1332" s="641" t="s">
        <v>4</v>
      </c>
      <c r="F1332" s="1212"/>
      <c r="G1332" s="78">
        <f t="shared" ref="G1332:G1335" si="37">G1333</f>
        <v>67174</v>
      </c>
    </row>
    <row r="1333" spans="1:7" s="106" customFormat="1">
      <c r="A1333" s="104"/>
      <c r="B1333" s="197"/>
      <c r="C1333" s="1150"/>
      <c r="D1333" s="78"/>
      <c r="E1333" s="424" t="s">
        <v>10</v>
      </c>
      <c r="F1333" s="1212"/>
      <c r="G1333" s="78">
        <f t="shared" si="37"/>
        <v>67174</v>
      </c>
    </row>
    <row r="1334" spans="1:7" s="106" customFormat="1" ht="26.4">
      <c r="A1334" s="104"/>
      <c r="B1334" s="197"/>
      <c r="C1334" s="1150"/>
      <c r="D1334" s="78"/>
      <c r="E1334" s="425" t="s">
        <v>11</v>
      </c>
      <c r="F1334" s="1212"/>
      <c r="G1334" s="78">
        <f t="shared" si="37"/>
        <v>67174</v>
      </c>
    </row>
    <row r="1335" spans="1:7" s="106" customFormat="1">
      <c r="A1335" s="104"/>
      <c r="B1335" s="197"/>
      <c r="C1335" s="1150"/>
      <c r="D1335" s="78"/>
      <c r="E1335" s="641" t="s">
        <v>28</v>
      </c>
      <c r="F1335" s="1212"/>
      <c r="G1335" s="78">
        <f t="shared" si="37"/>
        <v>67174</v>
      </c>
    </row>
    <row r="1336" spans="1:7" s="106" customFormat="1">
      <c r="A1336" s="104"/>
      <c r="B1336" s="197"/>
      <c r="C1336" s="1150"/>
      <c r="D1336" s="78"/>
      <c r="E1336" s="424" t="s">
        <v>2</v>
      </c>
      <c r="F1336" s="1212"/>
      <c r="G1336" s="78">
        <f>G1337</f>
        <v>67174</v>
      </c>
    </row>
    <row r="1337" spans="1:7" s="106" customFormat="1">
      <c r="A1337" s="104"/>
      <c r="B1337" s="197"/>
      <c r="C1337" s="1150"/>
      <c r="D1337" s="78"/>
      <c r="E1337" s="425" t="s">
        <v>12</v>
      </c>
      <c r="F1337" s="1212"/>
      <c r="G1337" s="78">
        <f>G1338</f>
        <v>67174</v>
      </c>
    </row>
    <row r="1338" spans="1:7" s="106" customFormat="1">
      <c r="A1338" s="104"/>
      <c r="B1338" s="197"/>
      <c r="C1338" s="1150"/>
      <c r="D1338" s="78"/>
      <c r="E1338" s="426" t="s">
        <v>15</v>
      </c>
      <c r="F1338" s="1212"/>
      <c r="G1338" s="78">
        <v>67174</v>
      </c>
    </row>
    <row r="1339" spans="1:7" s="106" customFormat="1">
      <c r="A1339" s="104"/>
      <c r="B1339" s="197"/>
      <c r="C1339" s="1150"/>
      <c r="D1339" s="78"/>
      <c r="E1339" s="425" t="s">
        <v>16</v>
      </c>
      <c r="F1339" s="1212"/>
      <c r="G1339" s="78"/>
    </row>
    <row r="1340" spans="1:7" s="106" customFormat="1">
      <c r="A1340" s="104"/>
      <c r="B1340" s="197"/>
      <c r="C1340" s="1150"/>
      <c r="D1340" s="78"/>
      <c r="E1340" s="426" t="s">
        <v>17</v>
      </c>
      <c r="F1340" s="1212"/>
      <c r="G1340" s="78"/>
    </row>
    <row r="1341" spans="1:7" s="106" customFormat="1">
      <c r="A1341" s="104"/>
      <c r="B1341" s="197"/>
      <c r="C1341" s="1150"/>
      <c r="D1341" s="78"/>
      <c r="E1341" s="1260" t="s">
        <v>189</v>
      </c>
      <c r="F1341" s="610"/>
      <c r="G1341" s="78"/>
    </row>
    <row r="1342" spans="1:7" s="106" customFormat="1">
      <c r="A1342" s="104"/>
      <c r="B1342" s="197"/>
      <c r="C1342" s="1150"/>
      <c r="D1342" s="78"/>
      <c r="E1342" s="641" t="s">
        <v>4</v>
      </c>
      <c r="F1342" s="1212"/>
      <c r="G1342" s="78">
        <f t="shared" ref="G1342:G1347" si="38">G1343</f>
        <v>67174</v>
      </c>
    </row>
    <row r="1343" spans="1:7" s="106" customFormat="1">
      <c r="A1343" s="104"/>
      <c r="B1343" s="197"/>
      <c r="C1343" s="1150"/>
      <c r="D1343" s="78"/>
      <c r="E1343" s="424" t="s">
        <v>10</v>
      </c>
      <c r="F1343" s="1212"/>
      <c r="G1343" s="78">
        <f t="shared" si="38"/>
        <v>67174</v>
      </c>
    </row>
    <row r="1344" spans="1:7" s="106" customFormat="1" ht="26.4">
      <c r="A1344" s="104"/>
      <c r="B1344" s="197"/>
      <c r="C1344" s="1150"/>
      <c r="D1344" s="78"/>
      <c r="E1344" s="425" t="s">
        <v>11</v>
      </c>
      <c r="F1344" s="1212"/>
      <c r="G1344" s="78">
        <f t="shared" si="38"/>
        <v>67174</v>
      </c>
    </row>
    <row r="1345" spans="1:7" s="106" customFormat="1">
      <c r="A1345" s="104"/>
      <c r="B1345" s="197"/>
      <c r="C1345" s="1150"/>
      <c r="D1345" s="78"/>
      <c r="E1345" s="641" t="s">
        <v>28</v>
      </c>
      <c r="F1345" s="1212"/>
      <c r="G1345" s="78">
        <f t="shared" si="38"/>
        <v>67174</v>
      </c>
    </row>
    <row r="1346" spans="1:7" s="106" customFormat="1">
      <c r="A1346" s="104"/>
      <c r="B1346" s="197"/>
      <c r="C1346" s="1150"/>
      <c r="D1346" s="78"/>
      <c r="E1346" s="424" t="s">
        <v>2</v>
      </c>
      <c r="F1346" s="1212"/>
      <c r="G1346" s="78">
        <f t="shared" si="38"/>
        <v>67174</v>
      </c>
    </row>
    <row r="1347" spans="1:7" s="106" customFormat="1">
      <c r="A1347" s="104"/>
      <c r="B1347" s="197"/>
      <c r="C1347" s="1150"/>
      <c r="D1347" s="78"/>
      <c r="E1347" s="425" t="s">
        <v>12</v>
      </c>
      <c r="F1347" s="1212"/>
      <c r="G1347" s="78">
        <f t="shared" si="38"/>
        <v>67174</v>
      </c>
    </row>
    <row r="1348" spans="1:7" s="106" customFormat="1">
      <c r="A1348" s="104"/>
      <c r="B1348" s="197"/>
      <c r="C1348" s="1150"/>
      <c r="D1348" s="78"/>
      <c r="E1348" s="426" t="s">
        <v>15</v>
      </c>
      <c r="F1348" s="1212"/>
      <c r="G1348" s="78">
        <v>67174</v>
      </c>
    </row>
    <row r="1349" spans="1:7" s="106" customFormat="1">
      <c r="A1349" s="104"/>
      <c r="B1349" s="197"/>
      <c r="C1349" s="1150"/>
      <c r="D1349" s="78"/>
      <c r="E1349" s="425" t="s">
        <v>16</v>
      </c>
      <c r="F1349" s="1212"/>
      <c r="G1349" s="78"/>
    </row>
    <row r="1350" spans="1:7" s="106" customFormat="1">
      <c r="A1350" s="104"/>
      <c r="B1350" s="197"/>
      <c r="C1350" s="1150"/>
      <c r="D1350" s="78"/>
      <c r="E1350" s="426" t="s">
        <v>17</v>
      </c>
      <c r="F1350" s="1212"/>
      <c r="G1350" s="78"/>
    </row>
    <row r="1351" spans="1:7" s="106" customFormat="1">
      <c r="A1351" s="104"/>
      <c r="B1351" s="197"/>
      <c r="C1351" s="1150"/>
      <c r="D1351" s="78"/>
      <c r="E1351" s="1260" t="s">
        <v>139</v>
      </c>
      <c r="F1351" s="610"/>
      <c r="G1351" s="78"/>
    </row>
    <row r="1352" spans="1:7" s="106" customFormat="1">
      <c r="A1352" s="104"/>
      <c r="B1352" s="197"/>
      <c r="C1352" s="1150"/>
      <c r="D1352" s="78"/>
      <c r="E1352" s="641" t="s">
        <v>4</v>
      </c>
      <c r="F1352" s="693"/>
      <c r="G1352" s="78">
        <f t="shared" ref="G1352:G1357" si="39">G1353</f>
        <v>16794</v>
      </c>
    </row>
    <row r="1353" spans="1:7" s="106" customFormat="1">
      <c r="A1353" s="104"/>
      <c r="B1353" s="197"/>
      <c r="C1353" s="1150"/>
      <c r="D1353" s="78"/>
      <c r="E1353" s="424" t="s">
        <v>10</v>
      </c>
      <c r="F1353" s="693"/>
      <c r="G1353" s="78">
        <f t="shared" si="39"/>
        <v>16794</v>
      </c>
    </row>
    <row r="1354" spans="1:7" s="106" customFormat="1" ht="26.4">
      <c r="A1354" s="104"/>
      <c r="B1354" s="197"/>
      <c r="C1354" s="1150"/>
      <c r="D1354" s="78"/>
      <c r="E1354" s="425" t="s">
        <v>11</v>
      </c>
      <c r="F1354" s="693"/>
      <c r="G1354" s="78">
        <f t="shared" si="39"/>
        <v>16794</v>
      </c>
    </row>
    <row r="1355" spans="1:7" s="106" customFormat="1">
      <c r="A1355" s="104"/>
      <c r="B1355" s="197"/>
      <c r="C1355" s="1150"/>
      <c r="D1355" s="78"/>
      <c r="E1355" s="641" t="s">
        <v>28</v>
      </c>
      <c r="F1355" s="693"/>
      <c r="G1355" s="78">
        <f t="shared" si="39"/>
        <v>16794</v>
      </c>
    </row>
    <row r="1356" spans="1:7" s="106" customFormat="1">
      <c r="A1356" s="104"/>
      <c r="B1356" s="197"/>
      <c r="C1356" s="1150"/>
      <c r="D1356" s="78"/>
      <c r="E1356" s="424" t="s">
        <v>2</v>
      </c>
      <c r="F1356" s="693"/>
      <c r="G1356" s="78">
        <f t="shared" si="39"/>
        <v>16794</v>
      </c>
    </row>
    <row r="1357" spans="1:7" s="106" customFormat="1">
      <c r="A1357" s="104"/>
      <c r="B1357" s="197"/>
      <c r="C1357" s="1150"/>
      <c r="D1357" s="78"/>
      <c r="E1357" s="425" t="s">
        <v>12</v>
      </c>
      <c r="F1357" s="693"/>
      <c r="G1357" s="78">
        <f t="shared" si="39"/>
        <v>16794</v>
      </c>
    </row>
    <row r="1358" spans="1:7" s="106" customFormat="1">
      <c r="A1358" s="104"/>
      <c r="B1358" s="197"/>
      <c r="C1358" s="1150"/>
      <c r="D1358" s="78"/>
      <c r="E1358" s="426" t="s">
        <v>15</v>
      </c>
      <c r="F1358" s="693"/>
      <c r="G1358" s="78">
        <v>16794</v>
      </c>
    </row>
    <row r="1359" spans="1:7" s="106" customFormat="1">
      <c r="A1359" s="104"/>
      <c r="B1359" s="197"/>
      <c r="C1359" s="1150"/>
      <c r="D1359" s="78"/>
      <c r="E1359" s="425" t="s">
        <v>16</v>
      </c>
      <c r="F1359" s="693"/>
      <c r="G1359" s="78"/>
    </row>
    <row r="1360" spans="1:7" s="106" customFormat="1">
      <c r="A1360" s="104"/>
      <c r="B1360" s="197"/>
      <c r="C1360" s="1150"/>
      <c r="D1360" s="78"/>
      <c r="E1360" s="426" t="s">
        <v>17</v>
      </c>
      <c r="F1360" s="904"/>
      <c r="G1360" s="80"/>
    </row>
    <row r="1361" spans="1:7" s="106" customFormat="1" ht="26.4">
      <c r="A1361" s="104"/>
      <c r="B1361" s="197"/>
      <c r="C1361" s="1150"/>
      <c r="D1361" s="78"/>
      <c r="E1361" s="1261" t="s">
        <v>360</v>
      </c>
      <c r="F1361" s="693"/>
      <c r="G1361" s="78"/>
    </row>
    <row r="1362" spans="1:7" s="106" customFormat="1">
      <c r="A1362" s="104"/>
      <c r="B1362" s="197"/>
      <c r="C1362" s="1150"/>
      <c r="D1362" s="78"/>
      <c r="E1362" s="1260" t="s">
        <v>87</v>
      </c>
      <c r="F1362" s="610"/>
      <c r="G1362" s="78"/>
    </row>
    <row r="1363" spans="1:7" s="106" customFormat="1">
      <c r="A1363" s="104"/>
      <c r="B1363" s="197"/>
      <c r="C1363" s="1150"/>
      <c r="D1363" s="78"/>
      <c r="E1363" s="641" t="s">
        <v>4</v>
      </c>
      <c r="F1363" s="693"/>
      <c r="G1363" s="78">
        <f t="shared" ref="G1363:G1368" si="40">G1364</f>
        <v>33901</v>
      </c>
    </row>
    <row r="1364" spans="1:7" s="106" customFormat="1">
      <c r="A1364" s="104"/>
      <c r="B1364" s="197"/>
      <c r="C1364" s="1150"/>
      <c r="D1364" s="78"/>
      <c r="E1364" s="424" t="s">
        <v>10</v>
      </c>
      <c r="F1364" s="693"/>
      <c r="G1364" s="78">
        <f t="shared" si="40"/>
        <v>33901</v>
      </c>
    </row>
    <row r="1365" spans="1:7" s="106" customFormat="1" ht="26.4">
      <c r="A1365" s="104"/>
      <c r="B1365" s="197"/>
      <c r="C1365" s="1150"/>
      <c r="D1365" s="78"/>
      <c r="E1365" s="425" t="s">
        <v>11</v>
      </c>
      <c r="F1365" s="693"/>
      <c r="G1365" s="78">
        <f t="shared" si="40"/>
        <v>33901</v>
      </c>
    </row>
    <row r="1366" spans="1:7" s="106" customFormat="1">
      <c r="A1366" s="104"/>
      <c r="B1366" s="197"/>
      <c r="C1366" s="1150"/>
      <c r="D1366" s="78"/>
      <c r="E1366" s="641" t="s">
        <v>28</v>
      </c>
      <c r="F1366" s="693"/>
      <c r="G1366" s="78">
        <f t="shared" si="40"/>
        <v>33901</v>
      </c>
    </row>
    <row r="1367" spans="1:7" s="106" customFormat="1">
      <c r="A1367" s="104"/>
      <c r="B1367" s="197"/>
      <c r="C1367" s="1150"/>
      <c r="D1367" s="78"/>
      <c r="E1367" s="424" t="s">
        <v>2</v>
      </c>
      <c r="F1367" s="693"/>
      <c r="G1367" s="78">
        <f t="shared" si="40"/>
        <v>33901</v>
      </c>
    </row>
    <row r="1368" spans="1:7" s="106" customFormat="1">
      <c r="A1368" s="104"/>
      <c r="B1368" s="197"/>
      <c r="C1368" s="1150"/>
      <c r="D1368" s="78"/>
      <c r="E1368" s="425" t="s">
        <v>12</v>
      </c>
      <c r="F1368" s="693"/>
      <c r="G1368" s="78">
        <f t="shared" si="40"/>
        <v>33901</v>
      </c>
    </row>
    <row r="1369" spans="1:7" s="106" customFormat="1">
      <c r="A1369" s="104"/>
      <c r="B1369" s="197"/>
      <c r="C1369" s="1150"/>
      <c r="D1369" s="78"/>
      <c r="E1369" s="426" t="s">
        <v>15</v>
      </c>
      <c r="F1369" s="693"/>
      <c r="G1369" s="78">
        <v>33901</v>
      </c>
    </row>
    <row r="1370" spans="1:7" s="106" customFormat="1">
      <c r="A1370" s="104"/>
      <c r="B1370" s="197"/>
      <c r="C1370" s="1150"/>
      <c r="D1370" s="78"/>
      <c r="E1370" s="425" t="s">
        <v>16</v>
      </c>
      <c r="F1370" s="693"/>
      <c r="G1370" s="78"/>
    </row>
    <row r="1371" spans="1:7" s="106" customFormat="1">
      <c r="A1371" s="104"/>
      <c r="B1371" s="197"/>
      <c r="C1371" s="1150"/>
      <c r="D1371" s="78"/>
      <c r="E1371" s="426" t="s">
        <v>17</v>
      </c>
      <c r="F1371" s="693"/>
      <c r="G1371" s="78"/>
    </row>
    <row r="1372" spans="1:7" s="106" customFormat="1">
      <c r="A1372" s="104"/>
      <c r="B1372" s="197"/>
      <c r="C1372" s="1150"/>
      <c r="D1372" s="78"/>
      <c r="E1372" s="1260" t="s">
        <v>88</v>
      </c>
      <c r="F1372" s="610"/>
      <c r="G1372" s="78"/>
    </row>
    <row r="1373" spans="1:7" s="106" customFormat="1">
      <c r="A1373" s="104"/>
      <c r="B1373" s="197"/>
      <c r="C1373" s="1150"/>
      <c r="D1373" s="78"/>
      <c r="E1373" s="641" t="s">
        <v>4</v>
      </c>
      <c r="F1373" s="1212"/>
      <c r="G1373" s="78">
        <f t="shared" ref="G1373:G1376" si="41">G1374</f>
        <v>50852</v>
      </c>
    </row>
    <row r="1374" spans="1:7" s="106" customFormat="1">
      <c r="A1374" s="104"/>
      <c r="B1374" s="197"/>
      <c r="C1374" s="1150"/>
      <c r="D1374" s="78"/>
      <c r="E1374" s="424" t="s">
        <v>10</v>
      </c>
      <c r="F1374" s="1212"/>
      <c r="G1374" s="78">
        <f t="shared" si="41"/>
        <v>50852</v>
      </c>
    </row>
    <row r="1375" spans="1:7" s="106" customFormat="1" ht="26.4">
      <c r="A1375" s="104"/>
      <c r="B1375" s="197"/>
      <c r="C1375" s="1150"/>
      <c r="D1375" s="78"/>
      <c r="E1375" s="425" t="s">
        <v>11</v>
      </c>
      <c r="F1375" s="1212"/>
      <c r="G1375" s="78">
        <f t="shared" si="41"/>
        <v>50852</v>
      </c>
    </row>
    <row r="1376" spans="1:7" s="106" customFormat="1">
      <c r="A1376" s="104"/>
      <c r="B1376" s="197"/>
      <c r="C1376" s="1150"/>
      <c r="D1376" s="78"/>
      <c r="E1376" s="641" t="s">
        <v>28</v>
      </c>
      <c r="F1376" s="1212"/>
      <c r="G1376" s="78">
        <f t="shared" si="41"/>
        <v>50852</v>
      </c>
    </row>
    <row r="1377" spans="1:7" s="106" customFormat="1">
      <c r="A1377" s="104"/>
      <c r="B1377" s="197"/>
      <c r="C1377" s="1150"/>
      <c r="D1377" s="78"/>
      <c r="E1377" s="424" t="s">
        <v>2</v>
      </c>
      <c r="F1377" s="1212"/>
      <c r="G1377" s="78">
        <f>G1378</f>
        <v>50852</v>
      </c>
    </row>
    <row r="1378" spans="1:7" s="106" customFormat="1">
      <c r="A1378" s="104"/>
      <c r="B1378" s="197"/>
      <c r="C1378" s="1150"/>
      <c r="D1378" s="78"/>
      <c r="E1378" s="425" t="s">
        <v>12</v>
      </c>
      <c r="F1378" s="1212"/>
      <c r="G1378" s="78">
        <f>G1379</f>
        <v>50852</v>
      </c>
    </row>
    <row r="1379" spans="1:7" s="106" customFormat="1">
      <c r="A1379" s="104"/>
      <c r="B1379" s="197"/>
      <c r="C1379" s="1150"/>
      <c r="D1379" s="78"/>
      <c r="E1379" s="426" t="s">
        <v>15</v>
      </c>
      <c r="F1379" s="1212"/>
      <c r="G1379" s="78">
        <v>50852</v>
      </c>
    </row>
    <row r="1380" spans="1:7" s="106" customFormat="1">
      <c r="A1380" s="104"/>
      <c r="B1380" s="197"/>
      <c r="C1380" s="1150"/>
      <c r="D1380" s="78"/>
      <c r="E1380" s="425" t="s">
        <v>16</v>
      </c>
      <c r="F1380" s="1212"/>
      <c r="G1380" s="78"/>
    </row>
    <row r="1381" spans="1:7" s="106" customFormat="1">
      <c r="A1381" s="104"/>
      <c r="B1381" s="197"/>
      <c r="C1381" s="1150"/>
      <c r="D1381" s="78"/>
      <c r="E1381" s="426" t="s">
        <v>17</v>
      </c>
      <c r="F1381" s="1212"/>
      <c r="G1381" s="78"/>
    </row>
    <row r="1382" spans="1:7" s="106" customFormat="1">
      <c r="A1382" s="104"/>
      <c r="B1382" s="197"/>
      <c r="C1382" s="1150"/>
      <c r="D1382" s="78"/>
      <c r="E1382" s="1260" t="s">
        <v>189</v>
      </c>
      <c r="F1382" s="610"/>
      <c r="G1382" s="78"/>
    </row>
    <row r="1383" spans="1:7" s="106" customFormat="1">
      <c r="A1383" s="104"/>
      <c r="B1383" s="197"/>
      <c r="C1383" s="1150"/>
      <c r="D1383" s="78"/>
      <c r="E1383" s="641" t="s">
        <v>4</v>
      </c>
      <c r="F1383" s="1212"/>
      <c r="G1383" s="78">
        <f t="shared" ref="G1383:G1388" si="42">G1384</f>
        <v>50852</v>
      </c>
    </row>
    <row r="1384" spans="1:7" s="106" customFormat="1">
      <c r="A1384" s="104"/>
      <c r="B1384" s="197"/>
      <c r="C1384" s="1150"/>
      <c r="D1384" s="78"/>
      <c r="E1384" s="424" t="s">
        <v>10</v>
      </c>
      <c r="F1384" s="1212"/>
      <c r="G1384" s="78">
        <f t="shared" si="42"/>
        <v>50852</v>
      </c>
    </row>
    <row r="1385" spans="1:7" s="106" customFormat="1" ht="26.4">
      <c r="A1385" s="104"/>
      <c r="B1385" s="197"/>
      <c r="C1385" s="1150"/>
      <c r="D1385" s="78"/>
      <c r="E1385" s="425" t="s">
        <v>11</v>
      </c>
      <c r="F1385" s="1212"/>
      <c r="G1385" s="78">
        <f t="shared" si="42"/>
        <v>50852</v>
      </c>
    </row>
    <row r="1386" spans="1:7" s="106" customFormat="1">
      <c r="A1386" s="104"/>
      <c r="B1386" s="197"/>
      <c r="C1386" s="1150"/>
      <c r="D1386" s="78"/>
      <c r="E1386" s="641" t="s">
        <v>28</v>
      </c>
      <c r="F1386" s="1212"/>
      <c r="G1386" s="78">
        <f t="shared" si="42"/>
        <v>50852</v>
      </c>
    </row>
    <row r="1387" spans="1:7" s="106" customFormat="1">
      <c r="A1387" s="104"/>
      <c r="B1387" s="197"/>
      <c r="C1387" s="1150"/>
      <c r="D1387" s="78"/>
      <c r="E1387" s="424" t="s">
        <v>2</v>
      </c>
      <c r="F1387" s="1212"/>
      <c r="G1387" s="78">
        <f t="shared" si="42"/>
        <v>50852</v>
      </c>
    </row>
    <row r="1388" spans="1:7" s="106" customFormat="1">
      <c r="A1388" s="104"/>
      <c r="B1388" s="197"/>
      <c r="C1388" s="1150"/>
      <c r="D1388" s="78"/>
      <c r="E1388" s="425" t="s">
        <v>12</v>
      </c>
      <c r="F1388" s="1212"/>
      <c r="G1388" s="78">
        <f t="shared" si="42"/>
        <v>50852</v>
      </c>
    </row>
    <row r="1389" spans="1:7" s="106" customFormat="1">
      <c r="A1389" s="104"/>
      <c r="B1389" s="197"/>
      <c r="C1389" s="1150"/>
      <c r="D1389" s="78"/>
      <c r="E1389" s="426" t="s">
        <v>15</v>
      </c>
      <c r="F1389" s="1212"/>
      <c r="G1389" s="78">
        <v>50852</v>
      </c>
    </row>
    <row r="1390" spans="1:7" s="106" customFormat="1">
      <c r="A1390" s="104"/>
      <c r="B1390" s="197"/>
      <c r="C1390" s="1150"/>
      <c r="D1390" s="78"/>
      <c r="E1390" s="425" t="s">
        <v>16</v>
      </c>
      <c r="F1390" s="1212"/>
      <c r="G1390" s="78"/>
    </row>
    <row r="1391" spans="1:7" s="106" customFormat="1">
      <c r="A1391" s="104"/>
      <c r="B1391" s="197"/>
      <c r="C1391" s="1150"/>
      <c r="D1391" s="78"/>
      <c r="E1391" s="426" t="s">
        <v>17</v>
      </c>
      <c r="F1391" s="1212"/>
      <c r="G1391" s="78"/>
    </row>
    <row r="1392" spans="1:7" s="106" customFormat="1">
      <c r="A1392" s="104"/>
      <c r="B1392" s="197"/>
      <c r="C1392" s="1150"/>
      <c r="D1392" s="78"/>
      <c r="E1392" s="1260" t="s">
        <v>139</v>
      </c>
      <c r="F1392" s="610"/>
      <c r="G1392" s="78"/>
    </row>
    <row r="1393" spans="1:8" s="106" customFormat="1">
      <c r="A1393" s="104"/>
      <c r="B1393" s="197"/>
      <c r="C1393" s="1150"/>
      <c r="D1393" s="78"/>
      <c r="E1393" s="641" t="s">
        <v>4</v>
      </c>
      <c r="F1393" s="693"/>
      <c r="G1393" s="78">
        <f t="shared" ref="G1393:G1398" si="43">G1394</f>
        <v>12712</v>
      </c>
    </row>
    <row r="1394" spans="1:8" s="106" customFormat="1">
      <c r="A1394" s="104"/>
      <c r="B1394" s="197"/>
      <c r="C1394" s="1150"/>
      <c r="D1394" s="78"/>
      <c r="E1394" s="424" t="s">
        <v>10</v>
      </c>
      <c r="F1394" s="693"/>
      <c r="G1394" s="78">
        <f t="shared" si="43"/>
        <v>12712</v>
      </c>
    </row>
    <row r="1395" spans="1:8" s="106" customFormat="1" ht="26.4">
      <c r="A1395" s="104"/>
      <c r="B1395" s="197"/>
      <c r="C1395" s="1150"/>
      <c r="D1395" s="78"/>
      <c r="E1395" s="425" t="s">
        <v>11</v>
      </c>
      <c r="F1395" s="693"/>
      <c r="G1395" s="78">
        <f t="shared" si="43"/>
        <v>12712</v>
      </c>
    </row>
    <row r="1396" spans="1:8" s="106" customFormat="1">
      <c r="A1396" s="104"/>
      <c r="B1396" s="197"/>
      <c r="C1396" s="1150"/>
      <c r="D1396" s="78"/>
      <c r="E1396" s="641" t="s">
        <v>28</v>
      </c>
      <c r="F1396" s="693"/>
      <c r="G1396" s="78">
        <f t="shared" si="43"/>
        <v>12712</v>
      </c>
    </row>
    <row r="1397" spans="1:8" s="106" customFormat="1">
      <c r="A1397" s="104"/>
      <c r="B1397" s="197"/>
      <c r="C1397" s="1150"/>
      <c r="D1397" s="78"/>
      <c r="E1397" s="424" t="s">
        <v>2</v>
      </c>
      <c r="F1397" s="693"/>
      <c r="G1397" s="78">
        <f t="shared" si="43"/>
        <v>12712</v>
      </c>
    </row>
    <row r="1398" spans="1:8" s="106" customFormat="1">
      <c r="A1398" s="104"/>
      <c r="B1398" s="197"/>
      <c r="C1398" s="1150"/>
      <c r="D1398" s="78"/>
      <c r="E1398" s="425" t="s">
        <v>12</v>
      </c>
      <c r="F1398" s="693"/>
      <c r="G1398" s="78">
        <f t="shared" si="43"/>
        <v>12712</v>
      </c>
    </row>
    <row r="1399" spans="1:8" s="106" customFormat="1">
      <c r="A1399" s="104"/>
      <c r="B1399" s="197"/>
      <c r="C1399" s="1150"/>
      <c r="D1399" s="78"/>
      <c r="E1399" s="426" t="s">
        <v>15</v>
      </c>
      <c r="F1399" s="693"/>
      <c r="G1399" s="78">
        <v>12712</v>
      </c>
    </row>
    <row r="1400" spans="1:8" s="106" customFormat="1">
      <c r="A1400" s="104"/>
      <c r="B1400" s="197"/>
      <c r="C1400" s="1150"/>
      <c r="D1400" s="78"/>
      <c r="E1400" s="425" t="s">
        <v>16</v>
      </c>
      <c r="F1400" s="693"/>
      <c r="G1400" s="78"/>
    </row>
    <row r="1401" spans="1:8" s="106" customFormat="1">
      <c r="A1401" s="104"/>
      <c r="B1401" s="197"/>
      <c r="C1401" s="1150"/>
      <c r="D1401" s="78"/>
      <c r="E1401" s="426" t="s">
        <v>17</v>
      </c>
      <c r="F1401" s="904"/>
      <c r="G1401" s="80"/>
    </row>
    <row r="1402" spans="1:8" s="1990" customFormat="1" ht="41.25" customHeight="1" thickBot="1">
      <c r="A1402" s="104"/>
      <c r="B1402" s="3862" t="s">
        <v>357</v>
      </c>
      <c r="C1402" s="3881"/>
      <c r="D1402" s="3881"/>
      <c r="E1402" s="3881"/>
      <c r="F1402" s="3881"/>
      <c r="G1402" s="3882"/>
    </row>
    <row r="1403" spans="1:8" s="106" customFormat="1">
      <c r="A1403" s="104"/>
      <c r="B1403" s="139"/>
      <c r="C1403" s="139"/>
      <c r="D1403" s="139"/>
      <c r="E1403" s="139"/>
      <c r="F1403" s="139"/>
      <c r="G1403" s="139"/>
    </row>
    <row r="1404" spans="1:8" s="106" customFormat="1">
      <c r="A1404" s="121"/>
      <c r="B1404" s="128" t="s">
        <v>190</v>
      </c>
      <c r="C1404" s="561"/>
      <c r="D1404" s="561"/>
      <c r="E1404" s="561"/>
      <c r="F1404" s="561"/>
      <c r="G1404" s="561"/>
    </row>
    <row r="1405" spans="1:8" s="106" customFormat="1" ht="13.8" thickBot="1">
      <c r="A1405" s="121"/>
      <c r="B1405" s="128"/>
      <c r="C1405" s="561"/>
      <c r="D1405" s="561"/>
      <c r="E1405" s="561"/>
      <c r="F1405" s="561"/>
      <c r="G1405" s="561"/>
    </row>
    <row r="1406" spans="1:8" s="106" customFormat="1" ht="13.8">
      <c r="A1406" s="1983">
        <f>A1223</f>
        <v>162</v>
      </c>
      <c r="B1406" s="107"/>
      <c r="C1406" s="191"/>
      <c r="D1406" s="192"/>
      <c r="E1406" s="422" t="s">
        <v>40</v>
      </c>
      <c r="F1406" s="191"/>
      <c r="G1406" s="192"/>
      <c r="H1406" s="104" t="s">
        <v>33</v>
      </c>
    </row>
    <row r="1407" spans="1:8" s="106" customFormat="1">
      <c r="A1407" s="121"/>
      <c r="B1407" s="163"/>
      <c r="C1407" s="612"/>
      <c r="D1407" s="193"/>
      <c r="E1407" s="163" t="s">
        <v>82</v>
      </c>
      <c r="F1407" s="612"/>
      <c r="G1407" s="193"/>
    </row>
    <row r="1408" spans="1:8" s="106" customFormat="1">
      <c r="A1408" s="121"/>
      <c r="B1408" s="668"/>
      <c r="C1408" s="783"/>
      <c r="D1408" s="193"/>
      <c r="E1408" s="668" t="s">
        <v>83</v>
      </c>
      <c r="F1408" s="783"/>
      <c r="G1408" s="193"/>
    </row>
    <row r="1409" spans="1:7" s="106" customFormat="1">
      <c r="A1409" s="121"/>
      <c r="B1409" s="164" t="s">
        <v>87</v>
      </c>
      <c r="C1409" s="783"/>
      <c r="D1409" s="193"/>
      <c r="E1409" s="164" t="s">
        <v>87</v>
      </c>
      <c r="F1409" s="783"/>
      <c r="G1409" s="193"/>
    </row>
    <row r="1410" spans="1:7" s="106" customFormat="1">
      <c r="A1410" s="121"/>
      <c r="B1410" s="88" t="s">
        <v>62</v>
      </c>
      <c r="C1410" s="642"/>
      <c r="D1410" s="103"/>
      <c r="E1410" s="183" t="s">
        <v>4</v>
      </c>
      <c r="F1410" s="674">
        <v>115260105</v>
      </c>
      <c r="G1410" s="269">
        <f>G1412</f>
        <v>251814</v>
      </c>
    </row>
    <row r="1411" spans="1:7" s="106" customFormat="1" ht="26.4">
      <c r="A1411" s="121"/>
      <c r="B1411" s="560" t="s">
        <v>48</v>
      </c>
      <c r="C1411" s="2387">
        <v>-138444259</v>
      </c>
      <c r="D1411" s="601">
        <f>-G1414</f>
        <v>-251814</v>
      </c>
      <c r="E1411" s="189" t="s">
        <v>36</v>
      </c>
      <c r="F1411" s="700">
        <v>4535407</v>
      </c>
      <c r="G1411" s="165"/>
    </row>
    <row r="1412" spans="1:7" s="106" customFormat="1">
      <c r="A1412" s="121"/>
      <c r="B1412" s="185"/>
      <c r="C1412" s="673"/>
      <c r="D1412" s="165"/>
      <c r="E1412" s="189" t="s">
        <v>10</v>
      </c>
      <c r="F1412" s="700">
        <v>110724698</v>
      </c>
      <c r="G1412" s="165">
        <f>G1413</f>
        <v>251814</v>
      </c>
    </row>
    <row r="1413" spans="1:7" s="106" customFormat="1" ht="26.4">
      <c r="A1413" s="121"/>
      <c r="B1413" s="183"/>
      <c r="C1413" s="674"/>
      <c r="D1413" s="165"/>
      <c r="E1413" s="188" t="s">
        <v>11</v>
      </c>
      <c r="F1413" s="700">
        <v>110724698</v>
      </c>
      <c r="G1413" s="140">
        <f>G1414</f>
        <v>251814</v>
      </c>
    </row>
    <row r="1414" spans="1:7" s="106" customFormat="1">
      <c r="A1414" s="121"/>
      <c r="B1414" s="184"/>
      <c r="C1414" s="673"/>
      <c r="D1414" s="140"/>
      <c r="E1414" s="183" t="s">
        <v>28</v>
      </c>
      <c r="F1414" s="674">
        <v>115260105</v>
      </c>
      <c r="G1414" s="207">
        <f>G1415</f>
        <v>251814</v>
      </c>
    </row>
    <row r="1415" spans="1:7" s="106" customFormat="1">
      <c r="A1415" s="121"/>
      <c r="B1415" s="185"/>
      <c r="C1415" s="673"/>
      <c r="D1415" s="78"/>
      <c r="E1415" s="189" t="s">
        <v>2</v>
      </c>
      <c r="F1415" s="700">
        <v>113554733</v>
      </c>
      <c r="G1415" s="165">
        <f>G1416</f>
        <v>251814</v>
      </c>
    </row>
    <row r="1416" spans="1:7" s="106" customFormat="1">
      <c r="A1416" s="121"/>
      <c r="B1416" s="196"/>
      <c r="C1416" s="673"/>
      <c r="D1416" s="140"/>
      <c r="E1416" s="188" t="s">
        <v>12</v>
      </c>
      <c r="F1416" s="700">
        <v>55029458</v>
      </c>
      <c r="G1416" s="165">
        <f>G1419</f>
        <v>251814</v>
      </c>
    </row>
    <row r="1417" spans="1:7" s="106" customFormat="1">
      <c r="A1417" s="121"/>
      <c r="B1417" s="197"/>
      <c r="C1417" s="673"/>
      <c r="D1417" s="140"/>
      <c r="E1417" s="186" t="s">
        <v>37</v>
      </c>
      <c r="F1417" s="700">
        <v>35909336</v>
      </c>
      <c r="G1417" s="165"/>
    </row>
    <row r="1418" spans="1:7" s="106" customFormat="1">
      <c r="A1418" s="121"/>
      <c r="B1418" s="197"/>
      <c r="C1418" s="673"/>
      <c r="D1418" s="140"/>
      <c r="E1418" s="187" t="s">
        <v>35</v>
      </c>
      <c r="F1418" s="700">
        <v>28868876</v>
      </c>
      <c r="G1418" s="140"/>
    </row>
    <row r="1419" spans="1:7" s="106" customFormat="1">
      <c r="A1419" s="121"/>
      <c r="B1419" s="186"/>
      <c r="C1419" s="700"/>
      <c r="D1419" s="78"/>
      <c r="E1419" s="186" t="s">
        <v>15</v>
      </c>
      <c r="F1419" s="700">
        <v>19120122</v>
      </c>
      <c r="G1419" s="1145">
        <v>251814</v>
      </c>
    </row>
    <row r="1420" spans="1:7" s="106" customFormat="1">
      <c r="A1420" s="121"/>
      <c r="B1420" s="188"/>
      <c r="C1420" s="700"/>
      <c r="D1420" s="165"/>
      <c r="E1420" s="188" t="s">
        <v>16</v>
      </c>
      <c r="F1420" s="700">
        <v>36874157</v>
      </c>
      <c r="G1420" s="383"/>
    </row>
    <row r="1421" spans="1:7" s="106" customFormat="1">
      <c r="A1421" s="121"/>
      <c r="B1421" s="188"/>
      <c r="C1421" s="700"/>
      <c r="D1421" s="140"/>
      <c r="E1421" s="186" t="s">
        <v>17</v>
      </c>
      <c r="F1421" s="700">
        <v>36349830</v>
      </c>
      <c r="G1421" s="165"/>
    </row>
    <row r="1422" spans="1:7" s="106" customFormat="1">
      <c r="A1422" s="121"/>
      <c r="B1422" s="186"/>
      <c r="C1422" s="700"/>
      <c r="D1422" s="165"/>
      <c r="E1422" s="186" t="s">
        <v>93</v>
      </c>
      <c r="F1422" s="700">
        <v>524327</v>
      </c>
      <c r="G1422" s="165"/>
    </row>
    <row r="1423" spans="1:7" s="106" customFormat="1" ht="26.4">
      <c r="A1423" s="121"/>
      <c r="B1423" s="186"/>
      <c r="C1423" s="700"/>
      <c r="D1423" s="165"/>
      <c r="E1423" s="188" t="s">
        <v>49</v>
      </c>
      <c r="F1423" s="700">
        <v>179811</v>
      </c>
      <c r="G1423" s="165"/>
    </row>
    <row r="1424" spans="1:7" s="106" customFormat="1">
      <c r="A1424" s="121"/>
      <c r="B1424" s="188"/>
      <c r="C1424" s="700"/>
      <c r="D1424" s="165"/>
      <c r="E1424" s="186" t="s">
        <v>38</v>
      </c>
      <c r="F1424" s="700">
        <v>179811</v>
      </c>
      <c r="G1424" s="207"/>
    </row>
    <row r="1425" spans="1:7" s="106" customFormat="1">
      <c r="A1425" s="121"/>
      <c r="B1425" s="186"/>
      <c r="C1425" s="700"/>
      <c r="D1425" s="165"/>
      <c r="E1425" s="188" t="s">
        <v>19</v>
      </c>
      <c r="F1425" s="700">
        <v>21471307</v>
      </c>
      <c r="G1425" s="165"/>
    </row>
    <row r="1426" spans="1:7" s="106" customFormat="1" ht="26.4">
      <c r="A1426" s="121"/>
      <c r="B1426" s="188"/>
      <c r="C1426" s="700"/>
      <c r="D1426" s="140"/>
      <c r="E1426" s="186" t="s">
        <v>51</v>
      </c>
      <c r="F1426" s="700">
        <v>20759410</v>
      </c>
      <c r="G1426" s="165"/>
    </row>
    <row r="1427" spans="1:7" s="106" customFormat="1" ht="26.4">
      <c r="A1427" s="121"/>
      <c r="B1427" s="186"/>
      <c r="C1427" s="700"/>
      <c r="D1427" s="78"/>
      <c r="E1427" s="187" t="s">
        <v>52</v>
      </c>
      <c r="F1427" s="700">
        <v>12734169</v>
      </c>
      <c r="G1427" s="78"/>
    </row>
    <row r="1428" spans="1:7" s="106" customFormat="1" ht="39.6">
      <c r="A1428" s="121"/>
      <c r="B1428" s="187"/>
      <c r="C1428" s="700"/>
      <c r="D1428" s="383"/>
      <c r="E1428" s="187" t="s">
        <v>191</v>
      </c>
      <c r="F1428" s="700">
        <v>8025241</v>
      </c>
      <c r="G1428" s="165"/>
    </row>
    <row r="1429" spans="1:7" s="106" customFormat="1" ht="26.4">
      <c r="A1429" s="121"/>
      <c r="B1429" s="187"/>
      <c r="C1429" s="700"/>
      <c r="D1429" s="165"/>
      <c r="E1429" s="186" t="s">
        <v>50</v>
      </c>
      <c r="F1429" s="700">
        <v>711897</v>
      </c>
      <c r="G1429" s="165"/>
    </row>
    <row r="1430" spans="1:7" s="106" customFormat="1" ht="26.4">
      <c r="A1430" s="121"/>
      <c r="B1430" s="189"/>
      <c r="C1430" s="700"/>
      <c r="D1430" s="165"/>
      <c r="E1430" s="187" t="s">
        <v>92</v>
      </c>
      <c r="F1430" s="700">
        <v>262314</v>
      </c>
      <c r="G1430" s="165"/>
    </row>
    <row r="1431" spans="1:7" s="106" customFormat="1" ht="52.8">
      <c r="A1431" s="121"/>
      <c r="B1431" s="188"/>
      <c r="C1431" s="700"/>
      <c r="D1431" s="165"/>
      <c r="E1431" s="187" t="s">
        <v>196</v>
      </c>
      <c r="F1431" s="700">
        <v>449583</v>
      </c>
      <c r="G1431" s="165"/>
    </row>
    <row r="1432" spans="1:7" s="106" customFormat="1">
      <c r="A1432" s="121"/>
      <c r="B1432" s="188"/>
      <c r="C1432" s="700"/>
      <c r="D1432" s="165"/>
      <c r="E1432" s="189" t="s">
        <v>3</v>
      </c>
      <c r="F1432" s="700">
        <v>1705372</v>
      </c>
      <c r="G1432" s="165"/>
    </row>
    <row r="1433" spans="1:7" s="106" customFormat="1">
      <c r="A1433" s="121"/>
      <c r="B1433" s="186"/>
      <c r="C1433" s="700"/>
      <c r="D1433" s="165"/>
      <c r="E1433" s="188" t="s">
        <v>20</v>
      </c>
      <c r="F1433" s="700">
        <v>1705372</v>
      </c>
      <c r="G1433" s="165"/>
    </row>
    <row r="1434" spans="1:7" s="106" customFormat="1">
      <c r="A1434" s="121"/>
      <c r="B1434" s="164" t="s">
        <v>88</v>
      </c>
      <c r="C1434" s="783"/>
      <c r="D1434" s="193"/>
      <c r="E1434" s="164" t="s">
        <v>88</v>
      </c>
      <c r="F1434" s="783"/>
      <c r="G1434" s="193"/>
    </row>
    <row r="1435" spans="1:7" s="106" customFormat="1">
      <c r="A1435" s="121"/>
      <c r="B1435" s="123" t="s">
        <v>62</v>
      </c>
      <c r="C1435" s="642"/>
      <c r="D1435" s="103"/>
      <c r="E1435" s="183" t="s">
        <v>4</v>
      </c>
      <c r="F1435" s="1156">
        <v>115058086</v>
      </c>
      <c r="G1435" s="269">
        <f>G1437</f>
        <v>288575</v>
      </c>
    </row>
    <row r="1436" spans="1:7" s="106" customFormat="1" ht="26.4">
      <c r="A1436" s="121"/>
      <c r="B1436" s="2639" t="s">
        <v>48</v>
      </c>
      <c r="C1436" s="2387">
        <v>406158063</v>
      </c>
      <c r="D1436" s="601">
        <f>-G1439</f>
        <v>-288575</v>
      </c>
      <c r="E1436" s="189" t="s">
        <v>36</v>
      </c>
      <c r="F1436" s="1157">
        <v>4535407</v>
      </c>
      <c r="G1436" s="165"/>
    </row>
    <row r="1437" spans="1:7" s="106" customFormat="1">
      <c r="A1437" s="121"/>
      <c r="B1437" s="443"/>
      <c r="C1437" s="1150"/>
      <c r="D1437" s="78"/>
      <c r="E1437" s="189" t="s">
        <v>10</v>
      </c>
      <c r="F1437" s="1157">
        <v>110522679</v>
      </c>
      <c r="G1437" s="165">
        <f>G1438</f>
        <v>288575</v>
      </c>
    </row>
    <row r="1438" spans="1:7" s="106" customFormat="1" ht="26.4">
      <c r="A1438" s="121"/>
      <c r="B1438" s="443"/>
      <c r="C1438" s="1150"/>
      <c r="D1438" s="78"/>
      <c r="E1438" s="188" t="s">
        <v>11</v>
      </c>
      <c r="F1438" s="1157">
        <v>110522679</v>
      </c>
      <c r="G1438" s="140">
        <f>G1439</f>
        <v>288575</v>
      </c>
    </row>
    <row r="1439" spans="1:7" s="106" customFormat="1">
      <c r="A1439" s="121"/>
      <c r="B1439" s="443"/>
      <c r="C1439" s="1150"/>
      <c r="D1439" s="78"/>
      <c r="E1439" s="183" t="s">
        <v>28</v>
      </c>
      <c r="F1439" s="1156">
        <v>115058086</v>
      </c>
      <c r="G1439" s="207">
        <f>G1440</f>
        <v>288575</v>
      </c>
    </row>
    <row r="1440" spans="1:7" s="106" customFormat="1">
      <c r="A1440" s="121"/>
      <c r="B1440" s="443"/>
      <c r="C1440" s="1150"/>
      <c r="D1440" s="78"/>
      <c r="E1440" s="189" t="s">
        <v>2</v>
      </c>
      <c r="F1440" s="1157">
        <v>110569190</v>
      </c>
      <c r="G1440" s="165">
        <f>G1441</f>
        <v>288575</v>
      </c>
    </row>
    <row r="1441" spans="1:7" s="106" customFormat="1">
      <c r="A1441" s="121"/>
      <c r="B1441" s="1258"/>
      <c r="C1441" s="1150"/>
      <c r="D1441" s="78"/>
      <c r="E1441" s="188" t="s">
        <v>12</v>
      </c>
      <c r="F1441" s="1157">
        <v>53879121</v>
      </c>
      <c r="G1441" s="165">
        <f>G1444</f>
        <v>288575</v>
      </c>
    </row>
    <row r="1442" spans="1:7" s="106" customFormat="1">
      <c r="A1442" s="121"/>
      <c r="B1442" s="3345"/>
      <c r="C1442" s="1150"/>
      <c r="D1442" s="78"/>
      <c r="E1442" s="186" t="s">
        <v>37</v>
      </c>
      <c r="F1442" s="1157">
        <v>35922818</v>
      </c>
      <c r="G1442" s="165"/>
    </row>
    <row r="1443" spans="1:7" s="106" customFormat="1">
      <c r="A1443" s="121"/>
      <c r="B1443" s="3345"/>
      <c r="C1443" s="1150"/>
      <c r="D1443" s="78"/>
      <c r="E1443" s="187" t="s">
        <v>35</v>
      </c>
      <c r="F1443" s="1157">
        <v>28862209</v>
      </c>
      <c r="G1443" s="140"/>
    </row>
    <row r="1444" spans="1:7" s="106" customFormat="1">
      <c r="A1444" s="121"/>
      <c r="B1444" s="3345"/>
      <c r="C1444" s="1150"/>
      <c r="D1444" s="78"/>
      <c r="E1444" s="186" t="s">
        <v>15</v>
      </c>
      <c r="F1444" s="1157">
        <v>17956303</v>
      </c>
      <c r="G1444" s="1145">
        <v>288575</v>
      </c>
    </row>
    <row r="1445" spans="1:7" s="106" customFormat="1">
      <c r="A1445" s="121"/>
      <c r="B1445" s="88"/>
      <c r="C1445" s="642"/>
      <c r="D1445" s="103"/>
      <c r="E1445" s="188" t="s">
        <v>16</v>
      </c>
      <c r="F1445" s="1157">
        <v>35313760</v>
      </c>
      <c r="G1445" s="383"/>
    </row>
    <row r="1446" spans="1:7" s="106" customFormat="1">
      <c r="A1446" s="121"/>
      <c r="B1446" s="3346"/>
      <c r="C1446" s="2415"/>
      <c r="D1446" s="606"/>
      <c r="E1446" s="186" t="s">
        <v>17</v>
      </c>
      <c r="F1446" s="1157">
        <v>34789433</v>
      </c>
      <c r="G1446" s="165"/>
    </row>
    <row r="1447" spans="1:7" s="106" customFormat="1">
      <c r="A1447" s="121"/>
      <c r="B1447" s="574"/>
      <c r="C1447" s="2764"/>
      <c r="D1447" s="140"/>
      <c r="E1447" s="186" t="s">
        <v>93</v>
      </c>
      <c r="F1447" s="1157">
        <v>524327</v>
      </c>
      <c r="G1447" s="165"/>
    </row>
    <row r="1448" spans="1:7" s="106" customFormat="1" ht="26.4">
      <c r="A1448" s="121"/>
      <c r="B1448" s="574"/>
      <c r="C1448" s="2764"/>
      <c r="D1448" s="140"/>
      <c r="E1448" s="188" t="s">
        <v>49</v>
      </c>
      <c r="F1448" s="1157">
        <v>179811</v>
      </c>
      <c r="G1448" s="165"/>
    </row>
    <row r="1449" spans="1:7" s="106" customFormat="1">
      <c r="A1449" s="121"/>
      <c r="B1449" s="188"/>
      <c r="C1449" s="700"/>
      <c r="D1449" s="165"/>
      <c r="E1449" s="186" t="s">
        <v>38</v>
      </c>
      <c r="F1449" s="1157">
        <v>179811</v>
      </c>
      <c r="G1449" s="207"/>
    </row>
    <row r="1450" spans="1:7" s="106" customFormat="1">
      <c r="A1450" s="121"/>
      <c r="B1450" s="186"/>
      <c r="C1450" s="700"/>
      <c r="D1450" s="165"/>
      <c r="E1450" s="188" t="s">
        <v>19</v>
      </c>
      <c r="F1450" s="1157">
        <v>21196498</v>
      </c>
      <c r="G1450" s="165"/>
    </row>
    <row r="1451" spans="1:7" s="106" customFormat="1" ht="26.4">
      <c r="A1451" s="121"/>
      <c r="B1451" s="188"/>
      <c r="C1451" s="700"/>
      <c r="D1451" s="140"/>
      <c r="E1451" s="186" t="s">
        <v>51</v>
      </c>
      <c r="F1451" s="1157">
        <v>20493530</v>
      </c>
      <c r="G1451" s="165"/>
    </row>
    <row r="1452" spans="1:7" s="106" customFormat="1" ht="26.4">
      <c r="A1452" s="121"/>
      <c r="B1452" s="186"/>
      <c r="C1452" s="700"/>
      <c r="D1452" s="78"/>
      <c r="E1452" s="187" t="s">
        <v>52</v>
      </c>
      <c r="F1452" s="1157">
        <v>12648797</v>
      </c>
      <c r="G1452" s="78"/>
    </row>
    <row r="1453" spans="1:7" s="106" customFormat="1" ht="39.6">
      <c r="A1453" s="121"/>
      <c r="B1453" s="187"/>
      <c r="C1453" s="700"/>
      <c r="D1453" s="383"/>
      <c r="E1453" s="187" t="s">
        <v>191</v>
      </c>
      <c r="F1453" s="1157">
        <v>7844733</v>
      </c>
      <c r="G1453" s="165"/>
    </row>
    <row r="1454" spans="1:7" s="106" customFormat="1" ht="26.4">
      <c r="A1454" s="121"/>
      <c r="B1454" s="187"/>
      <c r="C1454" s="700"/>
      <c r="D1454" s="165"/>
      <c r="E1454" s="186" t="s">
        <v>50</v>
      </c>
      <c r="F1454" s="1157">
        <v>702968</v>
      </c>
      <c r="G1454" s="165"/>
    </row>
    <row r="1455" spans="1:7" s="106" customFormat="1" ht="26.4">
      <c r="A1455" s="121"/>
      <c r="B1455" s="189"/>
      <c r="C1455" s="700"/>
      <c r="D1455" s="165"/>
      <c r="E1455" s="187" t="s">
        <v>92</v>
      </c>
      <c r="F1455" s="1157">
        <v>262314</v>
      </c>
      <c r="G1455" s="165"/>
    </row>
    <row r="1456" spans="1:7" s="106" customFormat="1" ht="52.8">
      <c r="A1456" s="121"/>
      <c r="B1456" s="188"/>
      <c r="C1456" s="700"/>
      <c r="D1456" s="165"/>
      <c r="E1456" s="187" t="s">
        <v>196</v>
      </c>
      <c r="F1456" s="1157">
        <v>440654</v>
      </c>
      <c r="G1456" s="165"/>
    </row>
    <row r="1457" spans="1:7" s="106" customFormat="1">
      <c r="A1457" s="121"/>
      <c r="B1457" s="188"/>
      <c r="C1457" s="700"/>
      <c r="D1457" s="165"/>
      <c r="E1457" s="189" t="s">
        <v>3</v>
      </c>
      <c r="F1457" s="1157">
        <v>4488896</v>
      </c>
      <c r="G1457" s="165"/>
    </row>
    <row r="1458" spans="1:7" s="106" customFormat="1">
      <c r="A1458" s="121"/>
      <c r="B1458" s="186"/>
      <c r="C1458" s="700"/>
      <c r="D1458" s="165"/>
      <c r="E1458" s="188" t="s">
        <v>20</v>
      </c>
      <c r="F1458" s="1157">
        <v>4488896</v>
      </c>
      <c r="G1458" s="165"/>
    </row>
    <row r="1459" spans="1:7" s="106" customFormat="1">
      <c r="A1459" s="121"/>
      <c r="B1459" s="164" t="s">
        <v>189</v>
      </c>
      <c r="C1459" s="700"/>
      <c r="D1459" s="165"/>
      <c r="E1459" s="164" t="s">
        <v>189</v>
      </c>
      <c r="F1459" s="700"/>
      <c r="G1459" s="165"/>
    </row>
    <row r="1460" spans="1:7" s="106" customFormat="1">
      <c r="A1460" s="121"/>
      <c r="B1460" s="88" t="s">
        <v>62</v>
      </c>
      <c r="C1460" s="642"/>
      <c r="D1460" s="103"/>
      <c r="E1460" s="183" t="s">
        <v>4</v>
      </c>
      <c r="F1460" s="1156">
        <v>115431926</v>
      </c>
      <c r="G1460" s="611">
        <f>G1462</f>
        <v>288575</v>
      </c>
    </row>
    <row r="1461" spans="1:7" s="106" customFormat="1" ht="26.4">
      <c r="A1461" s="121"/>
      <c r="B1461" s="560" t="s">
        <v>48</v>
      </c>
      <c r="C1461" s="2387">
        <v>-239013812</v>
      </c>
      <c r="D1461" s="601">
        <f>-G1464</f>
        <v>-288575</v>
      </c>
      <c r="E1461" s="189" t="s">
        <v>36</v>
      </c>
      <c r="F1461" s="1157">
        <v>4535407</v>
      </c>
      <c r="G1461" s="585"/>
    </row>
    <row r="1462" spans="1:7" s="106" customFormat="1">
      <c r="A1462" s="121"/>
      <c r="B1462" s="186"/>
      <c r="C1462" s="700"/>
      <c r="D1462" s="165"/>
      <c r="E1462" s="189" t="s">
        <v>10</v>
      </c>
      <c r="F1462" s="1157">
        <v>110896519</v>
      </c>
      <c r="G1462" s="585">
        <f>G1463</f>
        <v>288575</v>
      </c>
    </row>
    <row r="1463" spans="1:7" s="106" customFormat="1" ht="26.4">
      <c r="A1463" s="121"/>
      <c r="B1463" s="185"/>
      <c r="C1463" s="673"/>
      <c r="D1463" s="165"/>
      <c r="E1463" s="188" t="s">
        <v>11</v>
      </c>
      <c r="F1463" s="1157">
        <v>110896519</v>
      </c>
      <c r="G1463" s="585">
        <f>G1464</f>
        <v>288575</v>
      </c>
    </row>
    <row r="1464" spans="1:7" s="106" customFormat="1">
      <c r="A1464" s="121"/>
      <c r="B1464" s="183"/>
      <c r="C1464" s="674"/>
      <c r="D1464" s="165"/>
      <c r="E1464" s="183" t="s">
        <v>28</v>
      </c>
      <c r="F1464" s="1156">
        <v>115431926</v>
      </c>
      <c r="G1464" s="1203">
        <f>G1465</f>
        <v>288575</v>
      </c>
    </row>
    <row r="1465" spans="1:7" s="106" customFormat="1">
      <c r="A1465" s="121"/>
      <c r="B1465" s="184"/>
      <c r="C1465" s="673"/>
      <c r="D1465" s="140"/>
      <c r="E1465" s="189" t="s">
        <v>2</v>
      </c>
      <c r="F1465" s="1157">
        <v>113463469</v>
      </c>
      <c r="G1465" s="585">
        <f>G1466</f>
        <v>288575</v>
      </c>
    </row>
    <row r="1466" spans="1:7" s="106" customFormat="1">
      <c r="A1466" s="121"/>
      <c r="B1466" s="185"/>
      <c r="C1466" s="673"/>
      <c r="D1466" s="78"/>
      <c r="E1466" s="188" t="s">
        <v>12</v>
      </c>
      <c r="F1466" s="1157">
        <v>54757776</v>
      </c>
      <c r="G1466" s="585">
        <f>G1469</f>
        <v>288575</v>
      </c>
    </row>
    <row r="1467" spans="1:7" s="106" customFormat="1">
      <c r="A1467" s="121"/>
      <c r="B1467" s="196"/>
      <c r="C1467" s="673"/>
      <c r="D1467" s="140"/>
      <c r="E1467" s="186" t="s">
        <v>37</v>
      </c>
      <c r="F1467" s="1157">
        <v>36722007</v>
      </c>
      <c r="G1467" s="585"/>
    </row>
    <row r="1468" spans="1:7" s="106" customFormat="1">
      <c r="A1468" s="121"/>
      <c r="B1468" s="197"/>
      <c r="C1468" s="673"/>
      <c r="D1468" s="140"/>
      <c r="E1468" s="187" t="s">
        <v>35</v>
      </c>
      <c r="F1468" s="1157">
        <v>29526691</v>
      </c>
      <c r="G1468" s="585"/>
    </row>
    <row r="1469" spans="1:7" s="106" customFormat="1">
      <c r="A1469" s="121"/>
      <c r="B1469" s="186"/>
      <c r="C1469" s="700"/>
      <c r="D1469" s="165"/>
      <c r="E1469" s="186" t="s">
        <v>15</v>
      </c>
      <c r="F1469" s="1157">
        <v>18035769</v>
      </c>
      <c r="G1469" s="1145">
        <v>288575</v>
      </c>
    </row>
    <row r="1470" spans="1:7" s="106" customFormat="1">
      <c r="A1470" s="121"/>
      <c r="B1470" s="186"/>
      <c r="C1470" s="700"/>
      <c r="D1470" s="165"/>
      <c r="E1470" s="188" t="s">
        <v>16</v>
      </c>
      <c r="F1470" s="1157">
        <v>37329384</v>
      </c>
      <c r="G1470" s="1151"/>
    </row>
    <row r="1471" spans="1:7" s="106" customFormat="1">
      <c r="A1471" s="121"/>
      <c r="B1471" s="186"/>
      <c r="C1471" s="700"/>
      <c r="D1471" s="165"/>
      <c r="E1471" s="186" t="s">
        <v>17</v>
      </c>
      <c r="F1471" s="1157">
        <v>36805057</v>
      </c>
      <c r="G1471" s="165"/>
    </row>
    <row r="1472" spans="1:7" s="106" customFormat="1">
      <c r="A1472" s="121"/>
      <c r="B1472" s="186"/>
      <c r="C1472" s="700"/>
      <c r="D1472" s="165"/>
      <c r="E1472" s="186" t="s">
        <v>93</v>
      </c>
      <c r="F1472" s="1157">
        <v>524327</v>
      </c>
      <c r="G1472" s="165"/>
    </row>
    <row r="1473" spans="1:7" s="106" customFormat="1" ht="26.4">
      <c r="A1473" s="121"/>
      <c r="B1473" s="186"/>
      <c r="C1473" s="700"/>
      <c r="D1473" s="165"/>
      <c r="E1473" s="188" t="s">
        <v>49</v>
      </c>
      <c r="F1473" s="1157">
        <v>179811</v>
      </c>
      <c r="G1473" s="165"/>
    </row>
    <row r="1474" spans="1:7" s="106" customFormat="1">
      <c r="A1474" s="121"/>
      <c r="B1474" s="186"/>
      <c r="C1474" s="700"/>
      <c r="D1474" s="165"/>
      <c r="E1474" s="186" t="s">
        <v>38</v>
      </c>
      <c r="F1474" s="1157">
        <v>179811</v>
      </c>
      <c r="G1474" s="207"/>
    </row>
    <row r="1475" spans="1:7" s="106" customFormat="1">
      <c r="A1475" s="121"/>
      <c r="B1475" s="186"/>
      <c r="C1475" s="700"/>
      <c r="D1475" s="165"/>
      <c r="E1475" s="188" t="s">
        <v>19</v>
      </c>
      <c r="F1475" s="1157">
        <v>21196498</v>
      </c>
      <c r="G1475" s="165"/>
    </row>
    <row r="1476" spans="1:7" s="106" customFormat="1" ht="26.4">
      <c r="A1476" s="121"/>
      <c r="B1476" s="186"/>
      <c r="C1476" s="700"/>
      <c r="D1476" s="165"/>
      <c r="E1476" s="186" t="s">
        <v>51</v>
      </c>
      <c r="F1476" s="1157">
        <v>20493530</v>
      </c>
      <c r="G1476" s="165"/>
    </row>
    <row r="1477" spans="1:7" s="106" customFormat="1" ht="26.4">
      <c r="A1477" s="121"/>
      <c r="B1477" s="186"/>
      <c r="C1477" s="700"/>
      <c r="D1477" s="165"/>
      <c r="E1477" s="187" t="s">
        <v>52</v>
      </c>
      <c r="F1477" s="1157">
        <v>12648797</v>
      </c>
      <c r="G1477" s="78"/>
    </row>
    <row r="1478" spans="1:7" s="106" customFormat="1" ht="39.6">
      <c r="A1478" s="121"/>
      <c r="B1478" s="186"/>
      <c r="C1478" s="700"/>
      <c r="D1478" s="165"/>
      <c r="E1478" s="187" t="s">
        <v>191</v>
      </c>
      <c r="F1478" s="1157">
        <v>7844733</v>
      </c>
      <c r="G1478" s="165"/>
    </row>
    <row r="1479" spans="1:7" s="106" customFormat="1" ht="26.4">
      <c r="A1479" s="121"/>
      <c r="B1479" s="186"/>
      <c r="C1479" s="700"/>
      <c r="D1479" s="165"/>
      <c r="E1479" s="186" t="s">
        <v>50</v>
      </c>
      <c r="F1479" s="1157">
        <v>702968</v>
      </c>
      <c r="G1479" s="165"/>
    </row>
    <row r="1480" spans="1:7" s="106" customFormat="1" ht="26.4">
      <c r="A1480" s="121"/>
      <c r="B1480" s="186"/>
      <c r="C1480" s="700"/>
      <c r="D1480" s="165"/>
      <c r="E1480" s="187" t="s">
        <v>92</v>
      </c>
      <c r="F1480" s="1157">
        <v>262314</v>
      </c>
      <c r="G1480" s="165"/>
    </row>
    <row r="1481" spans="1:7" s="106" customFormat="1" ht="52.8">
      <c r="A1481" s="121"/>
      <c r="B1481" s="186"/>
      <c r="C1481" s="700"/>
      <c r="D1481" s="165"/>
      <c r="E1481" s="187" t="s">
        <v>196</v>
      </c>
      <c r="F1481" s="1157">
        <v>440654</v>
      </c>
      <c r="G1481" s="165"/>
    </row>
    <row r="1482" spans="1:7" s="106" customFormat="1">
      <c r="A1482" s="121"/>
      <c r="B1482" s="186"/>
      <c r="C1482" s="700"/>
      <c r="D1482" s="165"/>
      <c r="E1482" s="189" t="s">
        <v>3</v>
      </c>
      <c r="F1482" s="1157">
        <v>1968457</v>
      </c>
      <c r="G1482" s="165"/>
    </row>
    <row r="1483" spans="1:7" s="106" customFormat="1">
      <c r="A1483" s="121"/>
      <c r="B1483" s="1158"/>
      <c r="C1483" s="1159"/>
      <c r="D1483" s="1160"/>
      <c r="E1483" s="1161" t="s">
        <v>20</v>
      </c>
      <c r="F1483" s="1162">
        <v>1968457</v>
      </c>
      <c r="G1483" s="1160"/>
    </row>
    <row r="1484" spans="1:7" s="1992" customFormat="1" ht="50.25" customHeight="1" thickBot="1">
      <c r="A1484" s="121"/>
      <c r="B1484" s="3858" t="s">
        <v>357</v>
      </c>
      <c r="C1484" s="3859"/>
      <c r="D1484" s="3859"/>
      <c r="E1484" s="3859"/>
      <c r="F1484" s="3859"/>
      <c r="G1484" s="3860"/>
    </row>
    <row r="1485" spans="1:7" s="106" customFormat="1">
      <c r="A1485" s="104"/>
      <c r="B1485" s="139"/>
      <c r="C1485" s="139"/>
      <c r="D1485" s="139"/>
      <c r="E1485" s="139"/>
      <c r="F1485" s="139"/>
      <c r="G1485" s="139"/>
    </row>
    <row r="1486" spans="1:7" s="106" customFormat="1" hidden="1">
      <c r="A1486" s="104"/>
      <c r="B1486" s="111"/>
      <c r="C1486" s="105"/>
      <c r="D1486" s="105"/>
    </row>
    <row r="1487" spans="1:7" s="106" customFormat="1" hidden="1">
      <c r="A1487" s="104"/>
      <c r="B1487" s="111"/>
      <c r="C1487" s="105"/>
      <c r="D1487" s="105"/>
    </row>
    <row r="1488" spans="1:7" s="106" customFormat="1" hidden="1">
      <c r="A1488" s="104"/>
      <c r="B1488" s="111"/>
      <c r="C1488" s="105"/>
      <c r="D1488" s="105"/>
    </row>
    <row r="1489" spans="1:7" s="106" customFormat="1" hidden="1">
      <c r="A1489" s="104"/>
      <c r="B1489" s="128" t="s">
        <v>187</v>
      </c>
      <c r="C1489" s="561"/>
      <c r="D1489" s="561"/>
      <c r="E1489" s="561"/>
      <c r="F1489" s="561"/>
      <c r="G1489" s="561"/>
    </row>
    <row r="1490" spans="1:7" s="106" customFormat="1" hidden="1">
      <c r="A1490" s="104"/>
      <c r="B1490" s="561"/>
      <c r="C1490" s="561"/>
      <c r="D1490" s="561"/>
      <c r="E1490" s="561"/>
      <c r="F1490" s="561"/>
      <c r="G1490" s="561"/>
    </row>
    <row r="1491" spans="1:7" s="106" customFormat="1" ht="13.8" hidden="1">
      <c r="A1491" s="104"/>
      <c r="B1491" s="220" t="s">
        <v>29</v>
      </c>
      <c r="C1491" s="201"/>
      <c r="D1491" s="202"/>
      <c r="E1491" s="107" t="s">
        <v>40</v>
      </c>
      <c r="F1491" s="201"/>
      <c r="G1491" s="202"/>
    </row>
    <row r="1492" spans="1:7" s="106" customFormat="1" hidden="1">
      <c r="A1492" s="104"/>
      <c r="B1492" s="163" t="s">
        <v>22</v>
      </c>
      <c r="C1492" s="612"/>
      <c r="D1492" s="193"/>
      <c r="E1492" s="163" t="s">
        <v>22</v>
      </c>
      <c r="F1492" s="612"/>
      <c r="G1492" s="193"/>
    </row>
    <row r="1493" spans="1:7" s="106" customFormat="1" hidden="1">
      <c r="A1493" s="104"/>
      <c r="B1493" s="562" t="s">
        <v>255</v>
      </c>
      <c r="C1493" s="701"/>
      <c r="D1493" s="546"/>
      <c r="E1493" s="1152" t="s">
        <v>247</v>
      </c>
      <c r="F1493" s="701"/>
      <c r="G1493" s="546"/>
    </row>
    <row r="1494" spans="1:7" s="106" customFormat="1" hidden="1">
      <c r="A1494" s="104"/>
      <c r="B1494" s="1262" t="s">
        <v>4</v>
      </c>
      <c r="C1494" s="675">
        <v>35571795</v>
      </c>
      <c r="D1494" s="170">
        <f t="shared" ref="D1494:D1499" si="44">D1495</f>
        <v>-94234</v>
      </c>
      <c r="E1494" s="1142" t="s">
        <v>4</v>
      </c>
      <c r="F1494" s="676">
        <v>2981135</v>
      </c>
      <c r="G1494" s="170">
        <f>G1495+G1496</f>
        <v>94234</v>
      </c>
    </row>
    <row r="1495" spans="1:7" s="106" customFormat="1" ht="26.4" hidden="1">
      <c r="A1495" s="104"/>
      <c r="B1495" s="1143" t="s">
        <v>10</v>
      </c>
      <c r="C1495" s="676">
        <v>35571795</v>
      </c>
      <c r="D1495" s="169">
        <f t="shared" si="44"/>
        <v>-94234</v>
      </c>
      <c r="E1495" s="1143" t="s">
        <v>36</v>
      </c>
      <c r="F1495" s="676">
        <v>7591</v>
      </c>
      <c r="G1495" s="169"/>
    </row>
    <row r="1496" spans="1:7" s="106" customFormat="1" ht="26.4" hidden="1">
      <c r="A1496" s="104"/>
      <c r="B1496" s="1144" t="s">
        <v>11</v>
      </c>
      <c r="C1496" s="676">
        <v>35571795</v>
      </c>
      <c r="D1496" s="169">
        <f t="shared" si="44"/>
        <v>-94234</v>
      </c>
      <c r="E1496" s="1143" t="s">
        <v>10</v>
      </c>
      <c r="F1496" s="676">
        <v>2973544</v>
      </c>
      <c r="G1496" s="169">
        <f t="shared" ref="G1496:G1497" si="45">G1497</f>
        <v>94234</v>
      </c>
    </row>
    <row r="1497" spans="1:7" s="106" customFormat="1" ht="26.4" hidden="1">
      <c r="A1497" s="104"/>
      <c r="B1497" s="1262" t="s">
        <v>28</v>
      </c>
      <c r="C1497" s="675">
        <v>35571795</v>
      </c>
      <c r="D1497" s="170">
        <f t="shared" si="44"/>
        <v>-94234</v>
      </c>
      <c r="E1497" s="1144" t="s">
        <v>11</v>
      </c>
      <c r="F1497" s="676">
        <v>2973544</v>
      </c>
      <c r="G1497" s="170">
        <f t="shared" si="45"/>
        <v>94234</v>
      </c>
    </row>
    <row r="1498" spans="1:7" s="106" customFormat="1" hidden="1">
      <c r="A1498" s="104"/>
      <c r="B1498" s="1143" t="s">
        <v>2</v>
      </c>
      <c r="C1498" s="676">
        <v>35571795</v>
      </c>
      <c r="D1498" s="169">
        <f t="shared" si="44"/>
        <v>-94234</v>
      </c>
      <c r="E1498" s="1142" t="s">
        <v>28</v>
      </c>
      <c r="F1498" s="676">
        <v>2981135</v>
      </c>
      <c r="G1498" s="169">
        <f>G1499+G1504</f>
        <v>94234</v>
      </c>
    </row>
    <row r="1499" spans="1:7" s="106" customFormat="1" hidden="1">
      <c r="A1499" s="104"/>
      <c r="B1499" s="1144" t="s">
        <v>16</v>
      </c>
      <c r="C1499" s="676">
        <v>35571795</v>
      </c>
      <c r="D1499" s="169">
        <f t="shared" si="44"/>
        <v>-94234</v>
      </c>
      <c r="E1499" s="1143" t="s">
        <v>2</v>
      </c>
      <c r="F1499" s="676">
        <v>2954822</v>
      </c>
      <c r="G1499" s="169">
        <f>G1500</f>
        <v>88543</v>
      </c>
    </row>
    <row r="1500" spans="1:7" s="106" customFormat="1" hidden="1">
      <c r="A1500" s="104"/>
      <c r="B1500" s="1147" t="s">
        <v>17</v>
      </c>
      <c r="C1500" s="676">
        <v>35571795</v>
      </c>
      <c r="D1500" s="169">
        <v>-94234</v>
      </c>
      <c r="E1500" s="1144" t="s">
        <v>12</v>
      </c>
      <c r="F1500" s="676">
        <v>2954822</v>
      </c>
      <c r="G1500" s="169">
        <f>G1501+G1503</f>
        <v>88543</v>
      </c>
    </row>
    <row r="1501" spans="1:7" s="106" customFormat="1" hidden="1">
      <c r="A1501" s="104"/>
      <c r="B1501" s="1263"/>
      <c r="C1501" s="1264"/>
      <c r="D1501" s="223"/>
      <c r="E1501" s="1147" t="s">
        <v>37</v>
      </c>
      <c r="F1501" s="676">
        <v>2263806</v>
      </c>
      <c r="G1501" s="169">
        <v>73859</v>
      </c>
    </row>
    <row r="1502" spans="1:7" s="106" customFormat="1" hidden="1">
      <c r="A1502" s="104"/>
      <c r="B1502" s="1263"/>
      <c r="C1502" s="1264"/>
      <c r="D1502" s="223"/>
      <c r="E1502" s="1148" t="s">
        <v>35</v>
      </c>
      <c r="F1502" s="676">
        <v>1746061</v>
      </c>
      <c r="G1502" s="169">
        <v>59761</v>
      </c>
    </row>
    <row r="1503" spans="1:7" s="106" customFormat="1" hidden="1">
      <c r="A1503" s="104"/>
      <c r="B1503" s="1263"/>
      <c r="C1503" s="1264"/>
      <c r="D1503" s="223"/>
      <c r="E1503" s="1147" t="s">
        <v>15</v>
      </c>
      <c r="F1503" s="676">
        <v>691016</v>
      </c>
      <c r="G1503" s="169">
        <v>14684</v>
      </c>
    </row>
    <row r="1504" spans="1:7" s="106" customFormat="1" hidden="1">
      <c r="A1504" s="104"/>
      <c r="B1504" s="1263"/>
      <c r="C1504" s="1264"/>
      <c r="D1504" s="223"/>
      <c r="E1504" s="1143" t="s">
        <v>3</v>
      </c>
      <c r="F1504" s="676">
        <v>26313</v>
      </c>
      <c r="G1504" s="169">
        <f>G1505</f>
        <v>5691</v>
      </c>
    </row>
    <row r="1505" spans="1:7" s="106" customFormat="1" ht="13.8" hidden="1" thickBot="1">
      <c r="A1505" s="104"/>
      <c r="B1505" s="1263"/>
      <c r="C1505" s="1264"/>
      <c r="D1505" s="223"/>
      <c r="E1505" s="1265" t="s">
        <v>20</v>
      </c>
      <c r="F1505" s="679">
        <v>26313</v>
      </c>
      <c r="G1505" s="918">
        <v>5691</v>
      </c>
    </row>
    <row r="1506" spans="1:7" s="106" customFormat="1" ht="21.75" hidden="1" customHeight="1">
      <c r="A1506" s="104"/>
      <c r="B1506" s="3883" t="s">
        <v>361</v>
      </c>
      <c r="C1506" s="3884"/>
      <c r="D1506" s="3884"/>
      <c r="E1506" s="3884"/>
      <c r="F1506" s="3884"/>
      <c r="G1506" s="3885"/>
    </row>
    <row r="1507" spans="1:7" s="106" customFormat="1" hidden="1">
      <c r="A1507" s="104"/>
      <c r="B1507" s="561"/>
      <c r="C1507" s="561"/>
      <c r="D1507" s="561"/>
      <c r="E1507" s="561"/>
      <c r="F1507" s="561"/>
      <c r="G1507" s="561"/>
    </row>
    <row r="1508" spans="1:7" s="106" customFormat="1" hidden="1">
      <c r="A1508" s="104"/>
      <c r="B1508" s="128" t="s">
        <v>190</v>
      </c>
      <c r="C1508" s="561"/>
      <c r="D1508" s="561"/>
      <c r="E1508" s="561"/>
      <c r="F1508" s="561"/>
      <c r="G1508" s="561"/>
    </row>
    <row r="1509" spans="1:7" s="106" customFormat="1" hidden="1">
      <c r="A1509" s="104"/>
      <c r="B1509" s="561"/>
      <c r="C1509" s="561"/>
      <c r="D1509" s="561"/>
      <c r="E1509" s="561"/>
      <c r="F1509" s="561"/>
      <c r="G1509" s="561"/>
    </row>
    <row r="1510" spans="1:7" s="106" customFormat="1" ht="13.8" hidden="1">
      <c r="A1510" s="104"/>
      <c r="B1510" s="220" t="s">
        <v>29</v>
      </c>
      <c r="C1510" s="201"/>
      <c r="D1510" s="202"/>
      <c r="E1510" s="422" t="s">
        <v>40</v>
      </c>
      <c r="F1510" s="201"/>
      <c r="G1510" s="202"/>
    </row>
    <row r="1511" spans="1:7" s="106" customFormat="1" hidden="1">
      <c r="A1511" s="104"/>
      <c r="B1511" s="163" t="s">
        <v>82</v>
      </c>
      <c r="C1511" s="225"/>
      <c r="D1511" s="213"/>
      <c r="E1511" s="163" t="s">
        <v>82</v>
      </c>
      <c r="F1511" s="225"/>
      <c r="G1511" s="213"/>
    </row>
    <row r="1512" spans="1:7" s="106" customFormat="1" hidden="1">
      <c r="A1512" s="104"/>
      <c r="B1512" s="668" t="s">
        <v>83</v>
      </c>
      <c r="C1512" s="669"/>
      <c r="D1512" s="226"/>
      <c r="E1512" s="668" t="s">
        <v>83</v>
      </c>
      <c r="F1512" s="669"/>
      <c r="G1512" s="226"/>
    </row>
    <row r="1513" spans="1:7" s="106" customFormat="1" hidden="1">
      <c r="A1513" s="104"/>
      <c r="B1513" s="164" t="s">
        <v>87</v>
      </c>
      <c r="C1513" s="610"/>
      <c r="D1513" s="227"/>
      <c r="E1513" s="164" t="s">
        <v>87</v>
      </c>
      <c r="F1513" s="783"/>
      <c r="G1513" s="227"/>
    </row>
    <row r="1514" spans="1:7" s="106" customFormat="1" hidden="1">
      <c r="A1514" s="104"/>
      <c r="B1514" s="183" t="s">
        <v>4</v>
      </c>
      <c r="C1514" s="674">
        <v>40422101</v>
      </c>
      <c r="D1514" s="170">
        <f t="shared" ref="D1514:D1519" si="46">D1515</f>
        <v>-94234</v>
      </c>
      <c r="E1514" s="183" t="s">
        <v>4</v>
      </c>
      <c r="F1514" s="674">
        <v>115260105</v>
      </c>
      <c r="G1514" s="170">
        <f>G1515+G1516</f>
        <v>94234</v>
      </c>
    </row>
    <row r="1515" spans="1:7" s="106" customFormat="1" ht="26.4" hidden="1">
      <c r="A1515" s="104"/>
      <c r="B1515" s="189" t="s">
        <v>10</v>
      </c>
      <c r="C1515" s="700">
        <v>40422101</v>
      </c>
      <c r="D1515" s="169">
        <f t="shared" si="46"/>
        <v>-94234</v>
      </c>
      <c r="E1515" s="189" t="s">
        <v>36</v>
      </c>
      <c r="F1515" s="700">
        <v>4535407</v>
      </c>
      <c r="G1515" s="169"/>
    </row>
    <row r="1516" spans="1:7" s="106" customFormat="1" ht="26.4" hidden="1">
      <c r="A1516" s="104"/>
      <c r="B1516" s="188" t="s">
        <v>11</v>
      </c>
      <c r="C1516" s="700">
        <v>40422101</v>
      </c>
      <c r="D1516" s="169">
        <f t="shared" si="46"/>
        <v>-94234</v>
      </c>
      <c r="E1516" s="189" t="s">
        <v>10</v>
      </c>
      <c r="F1516" s="700">
        <v>110724698</v>
      </c>
      <c r="G1516" s="169">
        <f t="shared" ref="G1516:G1517" si="47">G1517</f>
        <v>94234</v>
      </c>
    </row>
    <row r="1517" spans="1:7" s="106" customFormat="1" ht="26.4" hidden="1">
      <c r="A1517" s="104"/>
      <c r="B1517" s="183" t="s">
        <v>28</v>
      </c>
      <c r="C1517" s="674">
        <v>40422101</v>
      </c>
      <c r="D1517" s="170">
        <f t="shared" si="46"/>
        <v>-94234</v>
      </c>
      <c r="E1517" s="188" t="s">
        <v>11</v>
      </c>
      <c r="F1517" s="700">
        <v>110724698</v>
      </c>
      <c r="G1517" s="170">
        <f t="shared" si="47"/>
        <v>94234</v>
      </c>
    </row>
    <row r="1518" spans="1:7" s="106" customFormat="1" hidden="1">
      <c r="A1518" s="104"/>
      <c r="B1518" s="189" t="s">
        <v>2</v>
      </c>
      <c r="C1518" s="700">
        <v>40422101</v>
      </c>
      <c r="D1518" s="169">
        <f t="shared" si="46"/>
        <v>-94234</v>
      </c>
      <c r="E1518" s="183" t="s">
        <v>28</v>
      </c>
      <c r="F1518" s="674">
        <v>115260105</v>
      </c>
      <c r="G1518" s="169">
        <f>G1519+G1536</f>
        <v>94234</v>
      </c>
    </row>
    <row r="1519" spans="1:7" s="106" customFormat="1" hidden="1">
      <c r="A1519" s="104"/>
      <c r="B1519" s="188" t="s">
        <v>16</v>
      </c>
      <c r="C1519" s="700">
        <v>40422101</v>
      </c>
      <c r="D1519" s="169">
        <f t="shared" si="46"/>
        <v>-94234</v>
      </c>
      <c r="E1519" s="189" t="s">
        <v>2</v>
      </c>
      <c r="F1519" s="700">
        <v>113554733</v>
      </c>
      <c r="G1519" s="169">
        <f>G1520</f>
        <v>88543</v>
      </c>
    </row>
    <row r="1520" spans="1:7" s="106" customFormat="1" hidden="1">
      <c r="A1520" s="104"/>
      <c r="B1520" s="186" t="s">
        <v>17</v>
      </c>
      <c r="C1520" s="700">
        <v>40422101</v>
      </c>
      <c r="D1520" s="169">
        <v>-94234</v>
      </c>
      <c r="E1520" s="188" t="s">
        <v>12</v>
      </c>
      <c r="F1520" s="700">
        <v>55029458</v>
      </c>
      <c r="G1520" s="169">
        <f>G1521+G1523</f>
        <v>88543</v>
      </c>
    </row>
    <row r="1521" spans="1:7" s="106" customFormat="1" hidden="1">
      <c r="A1521" s="104"/>
      <c r="B1521" s="570"/>
      <c r="C1521" s="1266"/>
      <c r="D1521" s="223"/>
      <c r="E1521" s="186" t="s">
        <v>37</v>
      </c>
      <c r="F1521" s="700">
        <v>35909336</v>
      </c>
      <c r="G1521" s="223">
        <v>73859</v>
      </c>
    </row>
    <row r="1522" spans="1:7" s="106" customFormat="1" hidden="1">
      <c r="A1522" s="104"/>
      <c r="B1522" s="570"/>
      <c r="C1522" s="1266"/>
      <c r="D1522" s="223"/>
      <c r="E1522" s="187" t="s">
        <v>35</v>
      </c>
      <c r="F1522" s="700">
        <v>28868876</v>
      </c>
      <c r="G1522" s="223">
        <v>59761</v>
      </c>
    </row>
    <row r="1523" spans="1:7" s="106" customFormat="1" hidden="1">
      <c r="A1523" s="104"/>
      <c r="B1523" s="570"/>
      <c r="C1523" s="1266"/>
      <c r="D1523" s="223"/>
      <c r="E1523" s="186" t="s">
        <v>15</v>
      </c>
      <c r="F1523" s="700">
        <v>19120122</v>
      </c>
      <c r="G1523" s="223">
        <v>14684</v>
      </c>
    </row>
    <row r="1524" spans="1:7" s="106" customFormat="1" hidden="1">
      <c r="A1524" s="104"/>
      <c r="B1524" s="570"/>
      <c r="C1524" s="1266"/>
      <c r="D1524" s="223"/>
      <c r="E1524" s="188" t="s">
        <v>16</v>
      </c>
      <c r="F1524" s="700">
        <v>36874157</v>
      </c>
      <c r="G1524" s="223"/>
    </row>
    <row r="1525" spans="1:7" s="106" customFormat="1" hidden="1">
      <c r="A1525" s="104"/>
      <c r="B1525" s="570"/>
      <c r="C1525" s="1266"/>
      <c r="D1525" s="223"/>
      <c r="E1525" s="186" t="s">
        <v>17</v>
      </c>
      <c r="F1525" s="700">
        <v>36349830</v>
      </c>
      <c r="G1525" s="223"/>
    </row>
    <row r="1526" spans="1:7" s="106" customFormat="1" hidden="1">
      <c r="A1526" s="104"/>
      <c r="B1526" s="570"/>
      <c r="C1526" s="1266"/>
      <c r="D1526" s="223"/>
      <c r="E1526" s="186" t="s">
        <v>93</v>
      </c>
      <c r="F1526" s="700">
        <v>524327</v>
      </c>
      <c r="G1526" s="223"/>
    </row>
    <row r="1527" spans="1:7" s="106" customFormat="1" ht="26.4" hidden="1">
      <c r="A1527" s="104"/>
      <c r="B1527" s="570"/>
      <c r="C1527" s="1266"/>
      <c r="D1527" s="223"/>
      <c r="E1527" s="188" t="s">
        <v>49</v>
      </c>
      <c r="F1527" s="700">
        <v>179811</v>
      </c>
      <c r="G1527" s="223"/>
    </row>
    <row r="1528" spans="1:7" s="106" customFormat="1" hidden="1">
      <c r="A1528" s="104"/>
      <c r="B1528" s="570"/>
      <c r="C1528" s="1266"/>
      <c r="D1528" s="223"/>
      <c r="E1528" s="186" t="s">
        <v>38</v>
      </c>
      <c r="F1528" s="700">
        <v>179811</v>
      </c>
      <c r="G1528" s="223"/>
    </row>
    <row r="1529" spans="1:7" s="106" customFormat="1" hidden="1">
      <c r="A1529" s="104"/>
      <c r="B1529" s="570"/>
      <c r="C1529" s="1266"/>
      <c r="D1529" s="223"/>
      <c r="E1529" s="188" t="s">
        <v>19</v>
      </c>
      <c r="F1529" s="700">
        <v>21471307</v>
      </c>
      <c r="G1529" s="223"/>
    </row>
    <row r="1530" spans="1:7" s="106" customFormat="1" ht="26.4" hidden="1">
      <c r="A1530" s="104"/>
      <c r="B1530" s="570"/>
      <c r="C1530" s="1266"/>
      <c r="D1530" s="223"/>
      <c r="E1530" s="186" t="s">
        <v>51</v>
      </c>
      <c r="F1530" s="700">
        <v>20759410</v>
      </c>
      <c r="G1530" s="223"/>
    </row>
    <row r="1531" spans="1:7" s="106" customFormat="1" ht="26.4" hidden="1">
      <c r="A1531" s="104"/>
      <c r="B1531" s="570"/>
      <c r="C1531" s="1266"/>
      <c r="D1531" s="223"/>
      <c r="E1531" s="187" t="s">
        <v>52</v>
      </c>
      <c r="F1531" s="700">
        <v>12734169</v>
      </c>
      <c r="G1531" s="223"/>
    </row>
    <row r="1532" spans="1:7" s="106" customFormat="1" ht="39.6" hidden="1">
      <c r="A1532" s="104"/>
      <c r="B1532" s="570"/>
      <c r="C1532" s="1266"/>
      <c r="D1532" s="223"/>
      <c r="E1532" s="187" t="s">
        <v>191</v>
      </c>
      <c r="F1532" s="700">
        <v>8025241</v>
      </c>
      <c r="G1532" s="223"/>
    </row>
    <row r="1533" spans="1:7" s="106" customFormat="1" ht="26.4" hidden="1">
      <c r="A1533" s="104"/>
      <c r="B1533" s="570"/>
      <c r="C1533" s="1266"/>
      <c r="D1533" s="223"/>
      <c r="E1533" s="186" t="s">
        <v>50</v>
      </c>
      <c r="F1533" s="700">
        <v>711897</v>
      </c>
      <c r="G1533" s="223"/>
    </row>
    <row r="1534" spans="1:7" s="106" customFormat="1" ht="26.4" hidden="1">
      <c r="A1534" s="104"/>
      <c r="B1534" s="570"/>
      <c r="C1534" s="1266"/>
      <c r="D1534" s="223"/>
      <c r="E1534" s="187" t="s">
        <v>92</v>
      </c>
      <c r="F1534" s="700">
        <v>262314</v>
      </c>
      <c r="G1534" s="223"/>
    </row>
    <row r="1535" spans="1:7" s="106" customFormat="1" ht="52.8" hidden="1">
      <c r="A1535" s="104"/>
      <c r="B1535" s="570"/>
      <c r="C1535" s="1266"/>
      <c r="D1535" s="223"/>
      <c r="E1535" s="187" t="s">
        <v>196</v>
      </c>
      <c r="F1535" s="700">
        <v>449583</v>
      </c>
      <c r="G1535" s="223"/>
    </row>
    <row r="1536" spans="1:7" s="106" customFormat="1" hidden="1">
      <c r="A1536" s="104"/>
      <c r="B1536" s="570"/>
      <c r="C1536" s="1266"/>
      <c r="D1536" s="223"/>
      <c r="E1536" s="189" t="s">
        <v>3</v>
      </c>
      <c r="F1536" s="700">
        <v>1705372</v>
      </c>
      <c r="G1536" s="223">
        <f>G1537</f>
        <v>5691</v>
      </c>
    </row>
    <row r="1537" spans="1:7" s="106" customFormat="1" hidden="1">
      <c r="A1537" s="104"/>
      <c r="B1537" s="570"/>
      <c r="C1537" s="1266"/>
      <c r="D1537" s="223"/>
      <c r="E1537" s="188" t="s">
        <v>20</v>
      </c>
      <c r="F1537" s="700">
        <v>1705372</v>
      </c>
      <c r="G1537" s="223">
        <v>5691</v>
      </c>
    </row>
    <row r="1538" spans="1:7" s="106" customFormat="1" hidden="1">
      <c r="A1538" s="104"/>
      <c r="B1538" s="164" t="s">
        <v>88</v>
      </c>
      <c r="C1538" s="1266"/>
      <c r="D1538" s="223"/>
      <c r="E1538" s="164" t="s">
        <v>88</v>
      </c>
      <c r="F1538" s="783"/>
      <c r="G1538" s="193"/>
    </row>
    <row r="1539" spans="1:7" s="106" customFormat="1" hidden="1">
      <c r="A1539" s="104"/>
      <c r="B1539" s="183" t="s">
        <v>4</v>
      </c>
      <c r="C1539" s="250">
        <v>83294805</v>
      </c>
      <c r="D1539" s="223">
        <f t="shared" ref="D1539:D1544" si="48">D1540</f>
        <v>-94234</v>
      </c>
      <c r="E1539" s="183" t="s">
        <v>4</v>
      </c>
      <c r="F1539" s="1156">
        <v>115058086</v>
      </c>
      <c r="G1539" s="269">
        <f>G1541</f>
        <v>94234</v>
      </c>
    </row>
    <row r="1540" spans="1:7" s="106" customFormat="1" ht="26.4" hidden="1">
      <c r="A1540" s="104"/>
      <c r="B1540" s="189" t="s">
        <v>10</v>
      </c>
      <c r="C1540" s="1267">
        <v>83294805</v>
      </c>
      <c r="D1540" s="223">
        <f t="shared" si="48"/>
        <v>-94234</v>
      </c>
      <c r="E1540" s="189" t="s">
        <v>36</v>
      </c>
      <c r="F1540" s="1157">
        <v>4535407</v>
      </c>
      <c r="G1540" s="165"/>
    </row>
    <row r="1541" spans="1:7" s="106" customFormat="1" ht="26.4" hidden="1">
      <c r="A1541" s="104"/>
      <c r="B1541" s="188" t="s">
        <v>11</v>
      </c>
      <c r="C1541" s="1267">
        <v>83294805</v>
      </c>
      <c r="D1541" s="223">
        <f t="shared" si="48"/>
        <v>-94234</v>
      </c>
      <c r="E1541" s="189" t="s">
        <v>10</v>
      </c>
      <c r="F1541" s="1157">
        <v>110522679</v>
      </c>
      <c r="G1541" s="165">
        <f>G1542</f>
        <v>94234</v>
      </c>
    </row>
    <row r="1542" spans="1:7" s="106" customFormat="1" ht="26.4" hidden="1">
      <c r="A1542" s="104"/>
      <c r="B1542" s="183" t="s">
        <v>28</v>
      </c>
      <c r="C1542" s="250">
        <v>83294805</v>
      </c>
      <c r="D1542" s="223">
        <f t="shared" si="48"/>
        <v>-94234</v>
      </c>
      <c r="E1542" s="188" t="s">
        <v>11</v>
      </c>
      <c r="F1542" s="1157">
        <v>110522679</v>
      </c>
      <c r="G1542" s="140">
        <f>G1543</f>
        <v>94234</v>
      </c>
    </row>
    <row r="1543" spans="1:7" s="106" customFormat="1" hidden="1">
      <c r="A1543" s="104"/>
      <c r="B1543" s="189" t="s">
        <v>2</v>
      </c>
      <c r="C1543" s="1267">
        <v>83294805</v>
      </c>
      <c r="D1543" s="223">
        <f t="shared" si="48"/>
        <v>-94234</v>
      </c>
      <c r="E1543" s="183" t="s">
        <v>28</v>
      </c>
      <c r="F1543" s="1156">
        <v>115058086</v>
      </c>
      <c r="G1543" s="169">
        <f>G1544+G1561</f>
        <v>94234</v>
      </c>
    </row>
    <row r="1544" spans="1:7" s="106" customFormat="1" hidden="1">
      <c r="A1544" s="104"/>
      <c r="B1544" s="188" t="s">
        <v>16</v>
      </c>
      <c r="C1544" s="1267">
        <v>83294805</v>
      </c>
      <c r="D1544" s="223">
        <f t="shared" si="48"/>
        <v>-94234</v>
      </c>
      <c r="E1544" s="189" t="s">
        <v>2</v>
      </c>
      <c r="F1544" s="1157">
        <v>110569190</v>
      </c>
      <c r="G1544" s="169">
        <f>G1545+G1924</f>
        <v>88543</v>
      </c>
    </row>
    <row r="1545" spans="1:7" s="106" customFormat="1" hidden="1">
      <c r="A1545" s="104"/>
      <c r="B1545" s="186" t="s">
        <v>17</v>
      </c>
      <c r="C1545" s="1267">
        <v>83294805</v>
      </c>
      <c r="D1545" s="223">
        <v>-94234</v>
      </c>
      <c r="E1545" s="188" t="s">
        <v>12</v>
      </c>
      <c r="F1545" s="1157">
        <v>53879121</v>
      </c>
      <c r="G1545" s="169">
        <f>G1546+G1548</f>
        <v>88543</v>
      </c>
    </row>
    <row r="1546" spans="1:7" s="106" customFormat="1" hidden="1">
      <c r="A1546" s="104"/>
      <c r="B1546" s="570"/>
      <c r="C1546" s="1266"/>
      <c r="D1546" s="223"/>
      <c r="E1546" s="186" t="s">
        <v>37</v>
      </c>
      <c r="F1546" s="1157">
        <v>35922818</v>
      </c>
      <c r="G1546" s="223">
        <v>73859</v>
      </c>
    </row>
    <row r="1547" spans="1:7" s="106" customFormat="1" hidden="1">
      <c r="A1547" s="104"/>
      <c r="B1547" s="570"/>
      <c r="C1547" s="1266"/>
      <c r="D1547" s="223"/>
      <c r="E1547" s="187" t="s">
        <v>35</v>
      </c>
      <c r="F1547" s="1157">
        <v>28862209</v>
      </c>
      <c r="G1547" s="223">
        <v>59761</v>
      </c>
    </row>
    <row r="1548" spans="1:7" s="106" customFormat="1" hidden="1">
      <c r="A1548" s="104"/>
      <c r="B1548" s="570"/>
      <c r="C1548" s="1266"/>
      <c r="D1548" s="223"/>
      <c r="E1548" s="186" t="s">
        <v>15</v>
      </c>
      <c r="F1548" s="1157">
        <v>17956303</v>
      </c>
      <c r="G1548" s="223">
        <v>14684</v>
      </c>
    </row>
    <row r="1549" spans="1:7" s="106" customFormat="1" hidden="1">
      <c r="A1549" s="104"/>
      <c r="B1549" s="570"/>
      <c r="C1549" s="1266"/>
      <c r="D1549" s="223"/>
      <c r="E1549" s="188" t="s">
        <v>16</v>
      </c>
      <c r="F1549" s="1157">
        <v>35313760</v>
      </c>
      <c r="G1549" s="383"/>
    </row>
    <row r="1550" spans="1:7" s="106" customFormat="1" hidden="1">
      <c r="A1550" s="104"/>
      <c r="B1550" s="570"/>
      <c r="C1550" s="1266"/>
      <c r="D1550" s="223"/>
      <c r="E1550" s="186" t="s">
        <v>17</v>
      </c>
      <c r="F1550" s="1157">
        <v>34789433</v>
      </c>
      <c r="G1550" s="165"/>
    </row>
    <row r="1551" spans="1:7" s="106" customFormat="1" hidden="1">
      <c r="A1551" s="104"/>
      <c r="B1551" s="570"/>
      <c r="C1551" s="1266"/>
      <c r="D1551" s="223"/>
      <c r="E1551" s="186" t="s">
        <v>93</v>
      </c>
      <c r="F1551" s="1157">
        <v>524327</v>
      </c>
      <c r="G1551" s="165"/>
    </row>
    <row r="1552" spans="1:7" s="106" customFormat="1" ht="26.4" hidden="1">
      <c r="A1552" s="104"/>
      <c r="B1552" s="570"/>
      <c r="C1552" s="1266"/>
      <c r="D1552" s="223"/>
      <c r="E1552" s="188" t="s">
        <v>49</v>
      </c>
      <c r="F1552" s="1157">
        <v>179811</v>
      </c>
      <c r="G1552" s="165"/>
    </row>
    <row r="1553" spans="1:7" s="106" customFormat="1" hidden="1">
      <c r="A1553" s="104"/>
      <c r="B1553" s="570"/>
      <c r="C1553" s="1266"/>
      <c r="D1553" s="223"/>
      <c r="E1553" s="186" t="s">
        <v>38</v>
      </c>
      <c r="F1553" s="1157">
        <v>179811</v>
      </c>
      <c r="G1553" s="207"/>
    </row>
    <row r="1554" spans="1:7" s="106" customFormat="1" hidden="1">
      <c r="A1554" s="104"/>
      <c r="B1554" s="570"/>
      <c r="C1554" s="1266"/>
      <c r="D1554" s="223"/>
      <c r="E1554" s="188" t="s">
        <v>19</v>
      </c>
      <c r="F1554" s="1157">
        <v>21196498</v>
      </c>
      <c r="G1554" s="165"/>
    </row>
    <row r="1555" spans="1:7" s="106" customFormat="1" ht="26.4" hidden="1">
      <c r="A1555" s="104"/>
      <c r="B1555" s="570"/>
      <c r="C1555" s="1266"/>
      <c r="D1555" s="223"/>
      <c r="E1555" s="186" t="s">
        <v>51</v>
      </c>
      <c r="F1555" s="1157">
        <v>20493530</v>
      </c>
      <c r="G1555" s="165"/>
    </row>
    <row r="1556" spans="1:7" s="106" customFormat="1" ht="26.4" hidden="1">
      <c r="A1556" s="104"/>
      <c r="B1556" s="570"/>
      <c r="C1556" s="1266"/>
      <c r="D1556" s="223"/>
      <c r="E1556" s="187" t="s">
        <v>52</v>
      </c>
      <c r="F1556" s="1157">
        <v>12648797</v>
      </c>
      <c r="G1556" s="78"/>
    </row>
    <row r="1557" spans="1:7" s="106" customFormat="1" ht="39.6" hidden="1">
      <c r="A1557" s="104"/>
      <c r="B1557" s="570"/>
      <c r="C1557" s="1266"/>
      <c r="D1557" s="223"/>
      <c r="E1557" s="187" t="s">
        <v>191</v>
      </c>
      <c r="F1557" s="1157">
        <v>7844733</v>
      </c>
      <c r="G1557" s="165"/>
    </row>
    <row r="1558" spans="1:7" s="106" customFormat="1" ht="26.4" hidden="1">
      <c r="A1558" s="104"/>
      <c r="B1558" s="570"/>
      <c r="C1558" s="1266"/>
      <c r="D1558" s="223"/>
      <c r="E1558" s="186" t="s">
        <v>50</v>
      </c>
      <c r="F1558" s="1157">
        <v>702968</v>
      </c>
      <c r="G1558" s="165"/>
    </row>
    <row r="1559" spans="1:7" s="106" customFormat="1" ht="26.4" hidden="1">
      <c r="A1559" s="104"/>
      <c r="B1559" s="570"/>
      <c r="C1559" s="1266"/>
      <c r="D1559" s="223"/>
      <c r="E1559" s="187" t="s">
        <v>92</v>
      </c>
      <c r="F1559" s="1157">
        <v>262314</v>
      </c>
      <c r="G1559" s="165"/>
    </row>
    <row r="1560" spans="1:7" s="106" customFormat="1" ht="52.8" hidden="1">
      <c r="A1560" s="104"/>
      <c r="B1560" s="570"/>
      <c r="C1560" s="1266"/>
      <c r="D1560" s="223"/>
      <c r="E1560" s="187" t="s">
        <v>196</v>
      </c>
      <c r="F1560" s="1157">
        <v>440654</v>
      </c>
      <c r="G1560" s="165"/>
    </row>
    <row r="1561" spans="1:7" s="106" customFormat="1" hidden="1">
      <c r="A1561" s="104"/>
      <c r="B1561" s="570"/>
      <c r="C1561" s="1266"/>
      <c r="D1561" s="223"/>
      <c r="E1561" s="189" t="s">
        <v>3</v>
      </c>
      <c r="F1561" s="1157">
        <v>4488896</v>
      </c>
      <c r="G1561" s="223">
        <f>G1562</f>
        <v>5691</v>
      </c>
    </row>
    <row r="1562" spans="1:7" s="106" customFormat="1" hidden="1">
      <c r="A1562" s="104"/>
      <c r="B1562" s="570"/>
      <c r="C1562" s="1266"/>
      <c r="D1562" s="223"/>
      <c r="E1562" s="188" t="s">
        <v>20</v>
      </c>
      <c r="F1562" s="1157">
        <v>4488896</v>
      </c>
      <c r="G1562" s="223">
        <v>5691</v>
      </c>
    </row>
    <row r="1563" spans="1:7" s="106" customFormat="1" hidden="1">
      <c r="A1563" s="104"/>
      <c r="B1563" s="164" t="s">
        <v>189</v>
      </c>
      <c r="C1563" s="1266"/>
      <c r="D1563" s="223"/>
      <c r="E1563" s="164" t="s">
        <v>189</v>
      </c>
      <c r="F1563" s="700"/>
      <c r="G1563" s="165"/>
    </row>
    <row r="1564" spans="1:7" s="106" customFormat="1" hidden="1">
      <c r="A1564" s="104"/>
      <c r="B1564" s="183" t="s">
        <v>4</v>
      </c>
      <c r="C1564" s="250">
        <v>39840411</v>
      </c>
      <c r="D1564" s="223">
        <f t="shared" ref="D1564:D1569" si="49">D1565</f>
        <v>-94234</v>
      </c>
      <c r="E1564" s="183" t="s">
        <v>4</v>
      </c>
      <c r="F1564" s="1156">
        <v>115431926</v>
      </c>
      <c r="G1564" s="269">
        <f>G1566</f>
        <v>94234</v>
      </c>
    </row>
    <row r="1565" spans="1:7" s="106" customFormat="1" ht="26.4" hidden="1">
      <c r="A1565" s="104"/>
      <c r="B1565" s="189" t="s">
        <v>10</v>
      </c>
      <c r="C1565" s="1267">
        <v>39840411</v>
      </c>
      <c r="D1565" s="223">
        <f t="shared" si="49"/>
        <v>-94234</v>
      </c>
      <c r="E1565" s="189" t="s">
        <v>36</v>
      </c>
      <c r="F1565" s="1157">
        <v>4535407</v>
      </c>
      <c r="G1565" s="165"/>
    </row>
    <row r="1566" spans="1:7" s="106" customFormat="1" ht="26.4" hidden="1">
      <c r="A1566" s="104"/>
      <c r="B1566" s="188" t="s">
        <v>11</v>
      </c>
      <c r="C1566" s="1267">
        <v>39840411</v>
      </c>
      <c r="D1566" s="223">
        <f t="shared" si="49"/>
        <v>-94234</v>
      </c>
      <c r="E1566" s="189" t="s">
        <v>10</v>
      </c>
      <c r="F1566" s="1157">
        <v>110896519</v>
      </c>
      <c r="G1566" s="165">
        <f>G1567</f>
        <v>94234</v>
      </c>
    </row>
    <row r="1567" spans="1:7" s="106" customFormat="1" ht="26.4" hidden="1">
      <c r="A1567" s="104"/>
      <c r="B1567" s="183" t="s">
        <v>28</v>
      </c>
      <c r="C1567" s="250">
        <v>39840411</v>
      </c>
      <c r="D1567" s="223">
        <f t="shared" si="49"/>
        <v>-94234</v>
      </c>
      <c r="E1567" s="188" t="s">
        <v>11</v>
      </c>
      <c r="F1567" s="1157">
        <v>110896519</v>
      </c>
      <c r="G1567" s="140">
        <f>G1568</f>
        <v>94234</v>
      </c>
    </row>
    <row r="1568" spans="1:7" s="106" customFormat="1" hidden="1">
      <c r="A1568" s="104"/>
      <c r="B1568" s="189" t="s">
        <v>2</v>
      </c>
      <c r="C1568" s="1267">
        <v>39840411</v>
      </c>
      <c r="D1568" s="223">
        <f t="shared" si="49"/>
        <v>-94234</v>
      </c>
      <c r="E1568" s="183" t="s">
        <v>28</v>
      </c>
      <c r="F1568" s="1156">
        <v>115431926</v>
      </c>
      <c r="G1568" s="165">
        <f>G1569+G1586</f>
        <v>94234</v>
      </c>
    </row>
    <row r="1569" spans="1:7" s="106" customFormat="1" hidden="1">
      <c r="A1569" s="104"/>
      <c r="B1569" s="188" t="s">
        <v>16</v>
      </c>
      <c r="C1569" s="1267">
        <v>39840411</v>
      </c>
      <c r="D1569" s="223">
        <f t="shared" si="49"/>
        <v>-94234</v>
      </c>
      <c r="E1569" s="189" t="s">
        <v>2</v>
      </c>
      <c r="F1569" s="1157">
        <v>113463469</v>
      </c>
      <c r="G1569" s="165">
        <f>G1570</f>
        <v>88543</v>
      </c>
    </row>
    <row r="1570" spans="1:7" s="106" customFormat="1" hidden="1">
      <c r="A1570" s="104"/>
      <c r="B1570" s="186" t="s">
        <v>17</v>
      </c>
      <c r="C1570" s="1267">
        <v>39840411</v>
      </c>
      <c r="D1570" s="223">
        <v>-94234</v>
      </c>
      <c r="E1570" s="188" t="s">
        <v>12</v>
      </c>
      <c r="F1570" s="1157">
        <v>54757776</v>
      </c>
      <c r="G1570" s="165">
        <f>G1571+G1573</f>
        <v>88543</v>
      </c>
    </row>
    <row r="1571" spans="1:7" s="106" customFormat="1" hidden="1">
      <c r="A1571" s="104"/>
      <c r="B1571" s="570"/>
      <c r="C1571" s="1266"/>
      <c r="D1571" s="223"/>
      <c r="E1571" s="186" t="s">
        <v>37</v>
      </c>
      <c r="F1571" s="1157">
        <v>36722007</v>
      </c>
      <c r="G1571" s="223">
        <v>73859</v>
      </c>
    </row>
    <row r="1572" spans="1:7" s="106" customFormat="1" hidden="1">
      <c r="A1572" s="104"/>
      <c r="B1572" s="570"/>
      <c r="C1572" s="1266"/>
      <c r="D1572" s="223"/>
      <c r="E1572" s="187" t="s">
        <v>35</v>
      </c>
      <c r="F1572" s="1157">
        <v>29526691</v>
      </c>
      <c r="G1572" s="223">
        <v>59761</v>
      </c>
    </row>
    <row r="1573" spans="1:7" s="106" customFormat="1" hidden="1">
      <c r="A1573" s="104"/>
      <c r="B1573" s="570"/>
      <c r="C1573" s="1266"/>
      <c r="D1573" s="223"/>
      <c r="E1573" s="186" t="s">
        <v>15</v>
      </c>
      <c r="F1573" s="1157">
        <v>18035769</v>
      </c>
      <c r="G1573" s="1145">
        <v>14684</v>
      </c>
    </row>
    <row r="1574" spans="1:7" s="106" customFormat="1" hidden="1">
      <c r="A1574" s="104"/>
      <c r="B1574" s="570"/>
      <c r="C1574" s="1266"/>
      <c r="D1574" s="223"/>
      <c r="E1574" s="188" t="s">
        <v>16</v>
      </c>
      <c r="F1574" s="1157">
        <v>37329384</v>
      </c>
      <c r="G1574" s="383"/>
    </row>
    <row r="1575" spans="1:7" s="106" customFormat="1" hidden="1">
      <c r="A1575" s="104"/>
      <c r="B1575" s="570"/>
      <c r="C1575" s="1266"/>
      <c r="D1575" s="223"/>
      <c r="E1575" s="186" t="s">
        <v>17</v>
      </c>
      <c r="F1575" s="1157">
        <v>36805057</v>
      </c>
      <c r="G1575" s="165"/>
    </row>
    <row r="1576" spans="1:7" s="106" customFormat="1" hidden="1">
      <c r="A1576" s="104"/>
      <c r="B1576" s="570"/>
      <c r="C1576" s="1266"/>
      <c r="D1576" s="223"/>
      <c r="E1576" s="186" t="s">
        <v>93</v>
      </c>
      <c r="F1576" s="1157">
        <v>524327</v>
      </c>
      <c r="G1576" s="165"/>
    </row>
    <row r="1577" spans="1:7" s="106" customFormat="1" ht="26.4" hidden="1">
      <c r="A1577" s="104"/>
      <c r="B1577" s="570"/>
      <c r="C1577" s="1266"/>
      <c r="D1577" s="223"/>
      <c r="E1577" s="188" t="s">
        <v>49</v>
      </c>
      <c r="F1577" s="1157">
        <v>179811</v>
      </c>
      <c r="G1577" s="165"/>
    </row>
    <row r="1578" spans="1:7" s="106" customFormat="1" hidden="1">
      <c r="A1578" s="104"/>
      <c r="B1578" s="570"/>
      <c r="C1578" s="1266"/>
      <c r="D1578" s="223"/>
      <c r="E1578" s="186" t="s">
        <v>38</v>
      </c>
      <c r="F1578" s="1157">
        <v>179811</v>
      </c>
      <c r="G1578" s="207"/>
    </row>
    <row r="1579" spans="1:7" s="106" customFormat="1" hidden="1">
      <c r="A1579" s="104"/>
      <c r="B1579" s="570"/>
      <c r="C1579" s="1266"/>
      <c r="D1579" s="223"/>
      <c r="E1579" s="188" t="s">
        <v>19</v>
      </c>
      <c r="F1579" s="1157">
        <v>21196498</v>
      </c>
      <c r="G1579" s="165"/>
    </row>
    <row r="1580" spans="1:7" s="106" customFormat="1" ht="26.4" hidden="1">
      <c r="A1580" s="104"/>
      <c r="B1580" s="570"/>
      <c r="C1580" s="1266"/>
      <c r="D1580" s="223"/>
      <c r="E1580" s="186" t="s">
        <v>51</v>
      </c>
      <c r="F1580" s="1157">
        <v>20493530</v>
      </c>
      <c r="G1580" s="165"/>
    </row>
    <row r="1581" spans="1:7" s="106" customFormat="1" ht="26.4" hidden="1">
      <c r="A1581" s="104"/>
      <c r="B1581" s="570"/>
      <c r="C1581" s="1266"/>
      <c r="D1581" s="223"/>
      <c r="E1581" s="187" t="s">
        <v>52</v>
      </c>
      <c r="F1581" s="1157">
        <v>12648797</v>
      </c>
      <c r="G1581" s="78"/>
    </row>
    <row r="1582" spans="1:7" s="106" customFormat="1" ht="39.6" hidden="1">
      <c r="A1582" s="104"/>
      <c r="B1582" s="570"/>
      <c r="C1582" s="1266"/>
      <c r="D1582" s="223"/>
      <c r="E1582" s="187" t="s">
        <v>191</v>
      </c>
      <c r="F1582" s="1157">
        <v>7844733</v>
      </c>
      <c r="G1582" s="165"/>
    </row>
    <row r="1583" spans="1:7" s="106" customFormat="1" ht="26.4" hidden="1">
      <c r="A1583" s="104"/>
      <c r="B1583" s="570"/>
      <c r="C1583" s="1266"/>
      <c r="D1583" s="223"/>
      <c r="E1583" s="186" t="s">
        <v>50</v>
      </c>
      <c r="F1583" s="1157">
        <v>702968</v>
      </c>
      <c r="G1583" s="165"/>
    </row>
    <row r="1584" spans="1:7" s="106" customFormat="1" ht="26.4" hidden="1">
      <c r="A1584" s="104"/>
      <c r="B1584" s="570"/>
      <c r="C1584" s="1266"/>
      <c r="D1584" s="223"/>
      <c r="E1584" s="187" t="s">
        <v>92</v>
      </c>
      <c r="F1584" s="1157">
        <v>262314</v>
      </c>
      <c r="G1584" s="165"/>
    </row>
    <row r="1585" spans="1:8" s="106" customFormat="1" ht="52.8" hidden="1">
      <c r="A1585" s="104"/>
      <c r="B1585" s="570"/>
      <c r="C1585" s="1266"/>
      <c r="D1585" s="223"/>
      <c r="E1585" s="187" t="s">
        <v>196</v>
      </c>
      <c r="F1585" s="1157">
        <v>440654</v>
      </c>
      <c r="G1585" s="165"/>
    </row>
    <row r="1586" spans="1:8" s="106" customFormat="1" hidden="1">
      <c r="A1586" s="104"/>
      <c r="B1586" s="570"/>
      <c r="C1586" s="1266"/>
      <c r="D1586" s="223"/>
      <c r="E1586" s="189" t="s">
        <v>3</v>
      </c>
      <c r="F1586" s="1157">
        <v>1968457</v>
      </c>
      <c r="G1586" s="165">
        <f>G1587</f>
        <v>5691</v>
      </c>
    </row>
    <row r="1587" spans="1:8" s="106" customFormat="1" hidden="1">
      <c r="A1587" s="104"/>
      <c r="B1587" s="570"/>
      <c r="C1587" s="1266"/>
      <c r="D1587" s="223"/>
      <c r="E1587" s="1161" t="s">
        <v>20</v>
      </c>
      <c r="F1587" s="1162">
        <v>1968457</v>
      </c>
      <c r="G1587" s="1160">
        <v>5691</v>
      </c>
    </row>
    <row r="1588" spans="1:8" s="106" customFormat="1" ht="33" hidden="1" customHeight="1">
      <c r="A1588" s="104"/>
      <c r="B1588" s="3690" t="s">
        <v>362</v>
      </c>
      <c r="C1588" s="3691"/>
      <c r="D1588" s="3691"/>
      <c r="E1588" s="3691"/>
      <c r="F1588" s="3691"/>
      <c r="G1588" s="3692"/>
    </row>
    <row r="1589" spans="1:8" s="106" customFormat="1" hidden="1">
      <c r="A1589" s="104"/>
      <c r="B1589" s="111"/>
      <c r="C1589" s="105"/>
      <c r="D1589" s="105"/>
    </row>
    <row r="1590" spans="1:8" s="106" customFormat="1" hidden="1">
      <c r="A1590" s="104"/>
      <c r="B1590" s="111"/>
      <c r="C1590" s="105"/>
      <c r="D1590" s="105"/>
    </row>
    <row r="1591" spans="1:8" s="48" customFormat="1">
      <c r="A1591" s="128"/>
      <c r="B1591" s="128" t="s">
        <v>187</v>
      </c>
      <c r="C1591" s="561"/>
      <c r="D1591" s="561"/>
      <c r="E1591" s="561"/>
      <c r="F1591" s="561"/>
      <c r="G1591" s="561"/>
    </row>
    <row r="1592" spans="1:8" s="48" customFormat="1" ht="13.8" thickBot="1">
      <c r="A1592" s="121"/>
      <c r="B1592" s="561"/>
      <c r="C1592" s="561"/>
      <c r="D1592" s="561"/>
      <c r="E1592" s="561"/>
      <c r="F1592" s="561"/>
      <c r="G1592" s="561"/>
    </row>
    <row r="1593" spans="1:8" s="106" customFormat="1">
      <c r="A1593" s="1984">
        <f>A1223+1</f>
        <v>163</v>
      </c>
      <c r="B1593" s="107" t="s">
        <v>316</v>
      </c>
      <c r="C1593" s="108"/>
      <c r="D1593" s="109"/>
      <c r="E1593" s="422" t="s">
        <v>40</v>
      </c>
      <c r="F1593" s="108"/>
      <c r="G1593" s="109"/>
      <c r="H1593" s="104" t="s">
        <v>33</v>
      </c>
    </row>
    <row r="1594" spans="1:8" s="106" customFormat="1">
      <c r="A1594" s="104"/>
      <c r="B1594" s="88" t="s">
        <v>22</v>
      </c>
      <c r="C1594" s="642"/>
      <c r="D1594" s="103"/>
      <c r="E1594" s="88" t="s">
        <v>22</v>
      </c>
      <c r="F1594" s="642"/>
      <c r="G1594" s="103"/>
    </row>
    <row r="1595" spans="1:8" s="106" customFormat="1" ht="39" customHeight="1">
      <c r="A1595" s="104"/>
      <c r="B1595" s="1152" t="s">
        <v>363</v>
      </c>
      <c r="C1595" s="1153"/>
      <c r="D1595" s="596"/>
      <c r="E1595" s="1268" t="s">
        <v>137</v>
      </c>
      <c r="F1595" s="1269"/>
      <c r="G1595" s="596"/>
    </row>
    <row r="1596" spans="1:8" s="106" customFormat="1">
      <c r="A1596" s="104"/>
      <c r="B1596" s="1142" t="s">
        <v>4</v>
      </c>
      <c r="C1596" s="676">
        <v>786593</v>
      </c>
      <c r="D1596" s="78">
        <f t="shared" ref="D1596:D1602" si="50">D1597</f>
        <v>-57915</v>
      </c>
      <c r="E1596" s="1270" t="s">
        <v>4</v>
      </c>
      <c r="F1596" s="1271">
        <v>30408053</v>
      </c>
      <c r="G1596" s="78">
        <f>G1598</f>
        <v>57915</v>
      </c>
    </row>
    <row r="1597" spans="1:8" s="106" customFormat="1" ht="26.4">
      <c r="A1597" s="104"/>
      <c r="B1597" s="1143" t="s">
        <v>10</v>
      </c>
      <c r="C1597" s="676">
        <v>786593</v>
      </c>
      <c r="D1597" s="78">
        <f t="shared" si="50"/>
        <v>-57915</v>
      </c>
      <c r="E1597" s="1143" t="s">
        <v>36</v>
      </c>
      <c r="F1597" s="676">
        <v>3894543</v>
      </c>
      <c r="G1597" s="78"/>
    </row>
    <row r="1598" spans="1:8" s="106" customFormat="1" ht="26.4">
      <c r="A1598" s="104"/>
      <c r="B1598" s="1144" t="s">
        <v>11</v>
      </c>
      <c r="C1598" s="676">
        <v>786593</v>
      </c>
      <c r="D1598" s="1145">
        <f t="shared" si="50"/>
        <v>-57915</v>
      </c>
      <c r="E1598" s="1143" t="s">
        <v>10</v>
      </c>
      <c r="F1598" s="676">
        <v>26513510</v>
      </c>
      <c r="G1598" s="78">
        <f>G1599</f>
        <v>57915</v>
      </c>
    </row>
    <row r="1599" spans="1:8" s="106" customFormat="1" ht="26.4">
      <c r="A1599" s="104"/>
      <c r="B1599" s="1142" t="s">
        <v>28</v>
      </c>
      <c r="C1599" s="676">
        <v>786593</v>
      </c>
      <c r="D1599" s="78">
        <f t="shared" si="50"/>
        <v>-57915</v>
      </c>
      <c r="E1599" s="1144" t="s">
        <v>11</v>
      </c>
      <c r="F1599" s="676">
        <v>26513510</v>
      </c>
      <c r="G1599" s="78">
        <f>G1600</f>
        <v>57915</v>
      </c>
    </row>
    <row r="1600" spans="1:8" s="106" customFormat="1">
      <c r="A1600" s="104"/>
      <c r="B1600" s="1143" t="s">
        <v>2</v>
      </c>
      <c r="C1600" s="676">
        <v>786593</v>
      </c>
      <c r="D1600" s="78">
        <f t="shared" si="50"/>
        <v>-57915</v>
      </c>
      <c r="E1600" s="1142" t="s">
        <v>28</v>
      </c>
      <c r="F1600" s="676">
        <v>30408053</v>
      </c>
      <c r="G1600" s="78">
        <f>G1601</f>
        <v>57915</v>
      </c>
    </row>
    <row r="1601" spans="1:7" s="106" customFormat="1">
      <c r="A1601" s="104"/>
      <c r="B1601" s="1144" t="s">
        <v>19</v>
      </c>
      <c r="C1601" s="676">
        <v>786593</v>
      </c>
      <c r="D1601" s="78">
        <f t="shared" si="50"/>
        <v>-57915</v>
      </c>
      <c r="E1601" s="1143" t="s">
        <v>2</v>
      </c>
      <c r="F1601" s="676">
        <v>29472478</v>
      </c>
      <c r="G1601" s="78">
        <f>G1602+G1606+G1609</f>
        <v>57915</v>
      </c>
    </row>
    <row r="1602" spans="1:7" s="106" customFormat="1" ht="26.4">
      <c r="A1602" s="104"/>
      <c r="B1602" s="1147" t="s">
        <v>51</v>
      </c>
      <c r="C1602" s="676">
        <v>786593</v>
      </c>
      <c r="D1602" s="78">
        <f t="shared" si="50"/>
        <v>-57915</v>
      </c>
      <c r="E1602" s="1144" t="s">
        <v>12</v>
      </c>
      <c r="F1602" s="676">
        <v>28560542</v>
      </c>
      <c r="G1602" s="78">
        <f>G1603+G1605</f>
        <v>6626</v>
      </c>
    </row>
    <row r="1603" spans="1:7" s="106" customFormat="1" ht="26.4">
      <c r="A1603" s="104"/>
      <c r="B1603" s="1148" t="s">
        <v>52</v>
      </c>
      <c r="C1603" s="676">
        <v>786593</v>
      </c>
      <c r="D1603" s="78">
        <v>-57915</v>
      </c>
      <c r="E1603" s="1147" t="s">
        <v>37</v>
      </c>
      <c r="F1603" s="676">
        <v>18767672</v>
      </c>
      <c r="G1603" s="78">
        <v>5763</v>
      </c>
    </row>
    <row r="1604" spans="1:7" s="106" customFormat="1">
      <c r="A1604" s="1149"/>
      <c r="B1604" s="425"/>
      <c r="C1604" s="626"/>
      <c r="D1604" s="78"/>
      <c r="E1604" s="1148" t="s">
        <v>35</v>
      </c>
      <c r="F1604" s="676">
        <v>15127529</v>
      </c>
      <c r="G1604" s="78">
        <v>4663</v>
      </c>
    </row>
    <row r="1605" spans="1:7" s="106" customFormat="1">
      <c r="A1605" s="104"/>
      <c r="B1605" s="426"/>
      <c r="C1605" s="1150"/>
      <c r="D1605" s="78"/>
      <c r="E1605" s="1147" t="s">
        <v>15</v>
      </c>
      <c r="F1605" s="676">
        <v>9792870</v>
      </c>
      <c r="G1605" s="78">
        <v>863</v>
      </c>
    </row>
    <row r="1606" spans="1:7" s="106" customFormat="1">
      <c r="A1606" s="104"/>
      <c r="B1606" s="433"/>
      <c r="C1606" s="626"/>
      <c r="D1606" s="78"/>
      <c r="E1606" s="1144" t="s">
        <v>16</v>
      </c>
      <c r="F1606" s="676">
        <v>389685</v>
      </c>
      <c r="G1606" s="78">
        <f>G1607</f>
        <v>51289</v>
      </c>
    </row>
    <row r="1607" spans="1:7" s="106" customFormat="1">
      <c r="A1607" s="104"/>
      <c r="B1607" s="425"/>
      <c r="C1607" s="626"/>
      <c r="D1607" s="78"/>
      <c r="E1607" s="1147" t="s">
        <v>17</v>
      </c>
      <c r="F1607" s="676">
        <v>389685</v>
      </c>
      <c r="G1607" s="78">
        <v>51289</v>
      </c>
    </row>
    <row r="1608" spans="1:7" s="106" customFormat="1" ht="26.4">
      <c r="A1608" s="104"/>
      <c r="B1608" s="435"/>
      <c r="C1608" s="626"/>
      <c r="D1608" s="78"/>
      <c r="E1608" s="1144" t="s">
        <v>49</v>
      </c>
      <c r="F1608" s="676">
        <v>15902</v>
      </c>
      <c r="G1608" s="79"/>
    </row>
    <row r="1609" spans="1:7" s="106" customFormat="1">
      <c r="A1609" s="104"/>
      <c r="B1609" s="436"/>
      <c r="C1609" s="625"/>
      <c r="D1609" s="78"/>
      <c r="E1609" s="1147" t="s">
        <v>38</v>
      </c>
      <c r="F1609" s="676">
        <v>15902</v>
      </c>
      <c r="G1609" s="78"/>
    </row>
    <row r="1610" spans="1:7" s="106" customFormat="1">
      <c r="A1610" s="104"/>
      <c r="B1610" s="425"/>
      <c r="C1610" s="626"/>
      <c r="D1610" s="78"/>
      <c r="E1610" s="1144" t="s">
        <v>19</v>
      </c>
      <c r="F1610" s="676">
        <v>506349</v>
      </c>
      <c r="G1610" s="78"/>
    </row>
    <row r="1611" spans="1:7" s="106" customFormat="1" ht="26.4">
      <c r="A1611" s="104"/>
      <c r="B1611" s="425"/>
      <c r="C1611" s="626"/>
      <c r="D1611" s="78"/>
      <c r="E1611" s="1147" t="s">
        <v>51</v>
      </c>
      <c r="F1611" s="676">
        <v>113830</v>
      </c>
      <c r="G1611" s="78"/>
    </row>
    <row r="1612" spans="1:7" s="106" customFormat="1" ht="26.4">
      <c r="A1612" s="104"/>
      <c r="B1612" s="425"/>
      <c r="C1612" s="626"/>
      <c r="D1612" s="78"/>
      <c r="E1612" s="1148" t="s">
        <v>52</v>
      </c>
      <c r="F1612" s="676">
        <v>113830</v>
      </c>
      <c r="G1612" s="78"/>
    </row>
    <row r="1613" spans="1:7" s="106" customFormat="1" ht="26.4">
      <c r="A1613" s="104"/>
      <c r="B1613" s="425"/>
      <c r="C1613" s="626"/>
      <c r="D1613" s="78"/>
      <c r="E1613" s="1147" t="s">
        <v>50</v>
      </c>
      <c r="F1613" s="676">
        <v>392519</v>
      </c>
      <c r="G1613" s="78"/>
    </row>
    <row r="1614" spans="1:7" s="106" customFormat="1" ht="26.4">
      <c r="A1614" s="104"/>
      <c r="B1614" s="425"/>
      <c r="C1614" s="626"/>
      <c r="D1614" s="78"/>
      <c r="E1614" s="1148" t="s">
        <v>92</v>
      </c>
      <c r="F1614" s="676">
        <v>91569</v>
      </c>
      <c r="G1614" s="78"/>
    </row>
    <row r="1615" spans="1:7" s="106" customFormat="1" ht="39.6">
      <c r="A1615" s="104"/>
      <c r="B1615" s="425"/>
      <c r="C1615" s="626"/>
      <c r="D1615" s="78"/>
      <c r="E1615" s="1148" t="s">
        <v>196</v>
      </c>
      <c r="F1615" s="676">
        <v>300950</v>
      </c>
      <c r="G1615" s="78"/>
    </row>
    <row r="1616" spans="1:7" s="106" customFormat="1">
      <c r="A1616" s="104"/>
      <c r="B1616" s="425"/>
      <c r="C1616" s="626"/>
      <c r="D1616" s="78"/>
      <c r="E1616" s="1143" t="s">
        <v>3</v>
      </c>
      <c r="F1616" s="676">
        <v>935575</v>
      </c>
      <c r="G1616" s="78"/>
    </row>
    <row r="1617" spans="1:8" s="106" customFormat="1">
      <c r="A1617" s="104"/>
      <c r="B1617" s="425"/>
      <c r="C1617" s="626"/>
      <c r="D1617" s="78"/>
      <c r="E1617" s="1144" t="s">
        <v>20</v>
      </c>
      <c r="F1617" s="676">
        <v>935575</v>
      </c>
      <c r="G1617" s="78"/>
    </row>
    <row r="1618" spans="1:8" s="1990" customFormat="1" ht="33" customHeight="1" thickBot="1">
      <c r="A1618" s="104"/>
      <c r="B1618" s="3858" t="s">
        <v>364</v>
      </c>
      <c r="C1618" s="3859"/>
      <c r="D1618" s="3859"/>
      <c r="E1618" s="3859"/>
      <c r="F1618" s="3859"/>
      <c r="G1618" s="3860"/>
    </row>
    <row r="1619" spans="1:8" s="106" customFormat="1">
      <c r="A1619" s="104"/>
      <c r="B1619" s="139"/>
      <c r="C1619" s="139"/>
      <c r="D1619" s="139"/>
      <c r="E1619" s="139"/>
      <c r="F1619" s="139"/>
      <c r="G1619" s="139"/>
    </row>
    <row r="1620" spans="1:8" s="106" customFormat="1">
      <c r="A1620" s="121"/>
      <c r="B1620" s="128" t="s">
        <v>190</v>
      </c>
      <c r="C1620" s="561"/>
      <c r="D1620" s="561"/>
      <c r="E1620" s="561"/>
      <c r="F1620" s="561"/>
      <c r="G1620" s="561"/>
    </row>
    <row r="1621" spans="1:8" s="106" customFormat="1" ht="13.8" thickBot="1">
      <c r="A1621" s="121"/>
      <c r="B1621" s="128"/>
      <c r="C1621" s="561"/>
      <c r="D1621" s="561"/>
      <c r="E1621" s="561"/>
      <c r="F1621" s="561"/>
      <c r="G1621" s="561"/>
    </row>
    <row r="1622" spans="1:8" s="106" customFormat="1" ht="13.8">
      <c r="A1622" s="1983">
        <f>A1593</f>
        <v>163</v>
      </c>
      <c r="B1622" s="107" t="s">
        <v>316</v>
      </c>
      <c r="C1622" s="191"/>
      <c r="D1622" s="192"/>
      <c r="E1622" s="422" t="s">
        <v>40</v>
      </c>
      <c r="F1622" s="191"/>
      <c r="G1622" s="192"/>
      <c r="H1622" s="104" t="s">
        <v>33</v>
      </c>
    </row>
    <row r="1623" spans="1:8" s="106" customFormat="1">
      <c r="A1623" s="121"/>
      <c r="B1623" s="163" t="s">
        <v>82</v>
      </c>
      <c r="C1623" s="612"/>
      <c r="D1623" s="193"/>
      <c r="E1623" s="163" t="s">
        <v>82</v>
      </c>
      <c r="F1623" s="612"/>
      <c r="G1623" s="193"/>
    </row>
    <row r="1624" spans="1:8" s="106" customFormat="1">
      <c r="A1624" s="121"/>
      <c r="B1624" s="668" t="s">
        <v>83</v>
      </c>
      <c r="C1624" s="783"/>
      <c r="D1624" s="193"/>
      <c r="E1624" s="668" t="s">
        <v>83</v>
      </c>
      <c r="F1624" s="783"/>
      <c r="G1624" s="193"/>
    </row>
    <row r="1625" spans="1:8" s="106" customFormat="1">
      <c r="A1625" s="121"/>
      <c r="B1625" s="164" t="s">
        <v>87</v>
      </c>
      <c r="C1625" s="783"/>
      <c r="D1625" s="193"/>
      <c r="E1625" s="164" t="s">
        <v>87</v>
      </c>
      <c r="F1625" s="783"/>
      <c r="G1625" s="193"/>
    </row>
    <row r="1626" spans="1:8" s="106" customFormat="1">
      <c r="A1626" s="121"/>
      <c r="B1626" s="183" t="s">
        <v>4</v>
      </c>
      <c r="C1626" s="674">
        <v>323895415</v>
      </c>
      <c r="D1626" s="78">
        <f t="shared" ref="D1626:D1632" si="51">D1627</f>
        <v>-57915</v>
      </c>
      <c r="E1626" s="183" t="s">
        <v>4</v>
      </c>
      <c r="F1626" s="674">
        <v>115260105</v>
      </c>
      <c r="G1626" s="269">
        <f>G1628</f>
        <v>57915</v>
      </c>
    </row>
    <row r="1627" spans="1:8" s="106" customFormat="1" ht="26.4">
      <c r="A1627" s="121"/>
      <c r="B1627" s="184" t="s">
        <v>10</v>
      </c>
      <c r="C1627" s="673">
        <v>323895415</v>
      </c>
      <c r="D1627" s="78">
        <f t="shared" si="51"/>
        <v>-57915</v>
      </c>
      <c r="E1627" s="189" t="s">
        <v>36</v>
      </c>
      <c r="F1627" s="700">
        <v>4535407</v>
      </c>
      <c r="G1627" s="165"/>
    </row>
    <row r="1628" spans="1:8" s="106" customFormat="1" ht="26.4">
      <c r="A1628" s="121"/>
      <c r="B1628" s="185" t="s">
        <v>11</v>
      </c>
      <c r="C1628" s="673">
        <v>323895415</v>
      </c>
      <c r="D1628" s="1145">
        <f t="shared" si="51"/>
        <v>-57915</v>
      </c>
      <c r="E1628" s="189" t="s">
        <v>10</v>
      </c>
      <c r="F1628" s="700">
        <v>110724698</v>
      </c>
      <c r="G1628" s="165">
        <f>G1629</f>
        <v>57915</v>
      </c>
    </row>
    <row r="1629" spans="1:8" s="106" customFormat="1" ht="26.4">
      <c r="A1629" s="121"/>
      <c r="B1629" s="183" t="s">
        <v>28</v>
      </c>
      <c r="C1629" s="674">
        <v>323895415</v>
      </c>
      <c r="D1629" s="78">
        <f t="shared" si="51"/>
        <v>-57915</v>
      </c>
      <c r="E1629" s="188" t="s">
        <v>11</v>
      </c>
      <c r="F1629" s="700">
        <v>110724698</v>
      </c>
      <c r="G1629" s="140">
        <f>G1630</f>
        <v>57915</v>
      </c>
    </row>
    <row r="1630" spans="1:8" s="106" customFormat="1">
      <c r="A1630" s="121"/>
      <c r="B1630" s="184" t="s">
        <v>2</v>
      </c>
      <c r="C1630" s="673">
        <v>323895415</v>
      </c>
      <c r="D1630" s="78">
        <f t="shared" si="51"/>
        <v>-57915</v>
      </c>
      <c r="E1630" s="183" t="s">
        <v>28</v>
      </c>
      <c r="F1630" s="674">
        <v>115260105</v>
      </c>
      <c r="G1630" s="165">
        <f>G1631</f>
        <v>57915</v>
      </c>
    </row>
    <row r="1631" spans="1:8" s="106" customFormat="1">
      <c r="A1631" s="121"/>
      <c r="B1631" s="185" t="s">
        <v>19</v>
      </c>
      <c r="C1631" s="673">
        <v>323895415</v>
      </c>
      <c r="D1631" s="78">
        <f t="shared" si="51"/>
        <v>-57915</v>
      </c>
      <c r="E1631" s="189" t="s">
        <v>2</v>
      </c>
      <c r="F1631" s="700">
        <v>113554733</v>
      </c>
      <c r="G1631" s="165">
        <f>G1632+G1636</f>
        <v>57915</v>
      </c>
    </row>
    <row r="1632" spans="1:8" s="106" customFormat="1" ht="26.4">
      <c r="A1632" s="121"/>
      <c r="B1632" s="196" t="s">
        <v>51</v>
      </c>
      <c r="C1632" s="673">
        <v>323895415</v>
      </c>
      <c r="D1632" s="78">
        <f t="shared" si="51"/>
        <v>-57915</v>
      </c>
      <c r="E1632" s="188" t="s">
        <v>12</v>
      </c>
      <c r="F1632" s="700">
        <v>55029458</v>
      </c>
      <c r="G1632" s="78">
        <f>G1633+G1635</f>
        <v>6626</v>
      </c>
    </row>
    <row r="1633" spans="1:7" s="106" customFormat="1" ht="26.4">
      <c r="A1633" s="121"/>
      <c r="B1633" s="197" t="s">
        <v>52</v>
      </c>
      <c r="C1633" s="673">
        <v>323895415</v>
      </c>
      <c r="D1633" s="78">
        <v>-57915</v>
      </c>
      <c r="E1633" s="186" t="s">
        <v>37</v>
      </c>
      <c r="F1633" s="700">
        <v>35909336</v>
      </c>
      <c r="G1633" s="78">
        <v>5763</v>
      </c>
    </row>
    <row r="1634" spans="1:7" s="106" customFormat="1">
      <c r="A1634" s="121"/>
      <c r="B1634" s="197"/>
      <c r="C1634" s="673"/>
      <c r="D1634" s="140"/>
      <c r="E1634" s="187" t="s">
        <v>35</v>
      </c>
      <c r="F1634" s="700">
        <v>28868876</v>
      </c>
      <c r="G1634" s="78">
        <v>4663</v>
      </c>
    </row>
    <row r="1635" spans="1:7" s="106" customFormat="1">
      <c r="A1635" s="121"/>
      <c r="B1635" s="186"/>
      <c r="C1635" s="700"/>
      <c r="D1635" s="78"/>
      <c r="E1635" s="186" t="s">
        <v>15</v>
      </c>
      <c r="F1635" s="700">
        <v>19120122</v>
      </c>
      <c r="G1635" s="78">
        <v>863</v>
      </c>
    </row>
    <row r="1636" spans="1:7" s="106" customFormat="1">
      <c r="A1636" s="121"/>
      <c r="B1636" s="188"/>
      <c r="C1636" s="700"/>
      <c r="D1636" s="165"/>
      <c r="E1636" s="188" t="s">
        <v>16</v>
      </c>
      <c r="F1636" s="700">
        <v>36874157</v>
      </c>
      <c r="G1636" s="78">
        <f>G1637</f>
        <v>51289</v>
      </c>
    </row>
    <row r="1637" spans="1:7" s="106" customFormat="1">
      <c r="A1637" s="121"/>
      <c r="B1637" s="188"/>
      <c r="C1637" s="700"/>
      <c r="D1637" s="140"/>
      <c r="E1637" s="186" t="s">
        <v>17</v>
      </c>
      <c r="F1637" s="700">
        <v>36349830</v>
      </c>
      <c r="G1637" s="78">
        <v>51289</v>
      </c>
    </row>
    <row r="1638" spans="1:7" s="106" customFormat="1">
      <c r="A1638" s="121"/>
      <c r="B1638" s="186"/>
      <c r="C1638" s="700"/>
      <c r="D1638" s="165"/>
      <c r="E1638" s="186" t="s">
        <v>93</v>
      </c>
      <c r="F1638" s="700">
        <v>524327</v>
      </c>
      <c r="G1638" s="165"/>
    </row>
    <row r="1639" spans="1:7" s="106" customFormat="1" ht="26.4">
      <c r="A1639" s="121"/>
      <c r="B1639" s="186"/>
      <c r="C1639" s="700"/>
      <c r="D1639" s="165"/>
      <c r="E1639" s="188" t="s">
        <v>49</v>
      </c>
      <c r="F1639" s="700">
        <v>179811</v>
      </c>
      <c r="G1639" s="165"/>
    </row>
    <row r="1640" spans="1:7" s="106" customFormat="1">
      <c r="A1640" s="121"/>
      <c r="B1640" s="188"/>
      <c r="C1640" s="700"/>
      <c r="D1640" s="165"/>
      <c r="E1640" s="186" t="s">
        <v>38</v>
      </c>
      <c r="F1640" s="700">
        <v>179811</v>
      </c>
      <c r="G1640" s="207"/>
    </row>
    <row r="1641" spans="1:7" s="106" customFormat="1">
      <c r="A1641" s="121"/>
      <c r="B1641" s="186"/>
      <c r="C1641" s="700"/>
      <c r="D1641" s="165"/>
      <c r="E1641" s="188" t="s">
        <v>19</v>
      </c>
      <c r="F1641" s="700">
        <v>21471307</v>
      </c>
      <c r="G1641" s="165"/>
    </row>
    <row r="1642" spans="1:7" s="106" customFormat="1" ht="26.4">
      <c r="A1642" s="121"/>
      <c r="B1642" s="188"/>
      <c r="C1642" s="700"/>
      <c r="D1642" s="140"/>
      <c r="E1642" s="186" t="s">
        <v>51</v>
      </c>
      <c r="F1642" s="700">
        <v>20759410</v>
      </c>
      <c r="G1642" s="165"/>
    </row>
    <row r="1643" spans="1:7" s="106" customFormat="1" ht="26.4">
      <c r="A1643" s="121"/>
      <c r="B1643" s="186"/>
      <c r="C1643" s="700"/>
      <c r="D1643" s="78"/>
      <c r="E1643" s="187" t="s">
        <v>52</v>
      </c>
      <c r="F1643" s="700">
        <v>12734169</v>
      </c>
      <c r="G1643" s="78"/>
    </row>
    <row r="1644" spans="1:7" s="106" customFormat="1" ht="39.6">
      <c r="A1644" s="121"/>
      <c r="B1644" s="187"/>
      <c r="C1644" s="700"/>
      <c r="D1644" s="383"/>
      <c r="E1644" s="187" t="s">
        <v>191</v>
      </c>
      <c r="F1644" s="700">
        <v>8025241</v>
      </c>
      <c r="G1644" s="165"/>
    </row>
    <row r="1645" spans="1:7" s="106" customFormat="1" ht="26.4">
      <c r="A1645" s="121"/>
      <c r="B1645" s="187"/>
      <c r="C1645" s="700"/>
      <c r="D1645" s="165"/>
      <c r="E1645" s="186" t="s">
        <v>50</v>
      </c>
      <c r="F1645" s="700">
        <v>711897</v>
      </c>
      <c r="G1645" s="165"/>
    </row>
    <row r="1646" spans="1:7" s="106" customFormat="1" ht="26.4">
      <c r="A1646" s="121"/>
      <c r="B1646" s="189"/>
      <c r="C1646" s="700"/>
      <c r="D1646" s="165"/>
      <c r="E1646" s="187" t="s">
        <v>92</v>
      </c>
      <c r="F1646" s="700">
        <v>262314</v>
      </c>
      <c r="G1646" s="165"/>
    </row>
    <row r="1647" spans="1:7" s="106" customFormat="1" ht="42.75" customHeight="1">
      <c r="A1647" s="121"/>
      <c r="B1647" s="188"/>
      <c r="C1647" s="700"/>
      <c r="D1647" s="165"/>
      <c r="E1647" s="187" t="s">
        <v>196</v>
      </c>
      <c r="F1647" s="700">
        <v>449583</v>
      </c>
      <c r="G1647" s="165"/>
    </row>
    <row r="1648" spans="1:7" s="106" customFormat="1">
      <c r="A1648" s="121"/>
      <c r="B1648" s="188"/>
      <c r="C1648" s="700"/>
      <c r="D1648" s="165"/>
      <c r="E1648" s="189" t="s">
        <v>3</v>
      </c>
      <c r="F1648" s="700">
        <v>1705372</v>
      </c>
      <c r="G1648" s="165"/>
    </row>
    <row r="1649" spans="1:7" s="106" customFormat="1">
      <c r="A1649" s="121"/>
      <c r="B1649" s="186"/>
      <c r="C1649" s="700"/>
      <c r="D1649" s="165"/>
      <c r="E1649" s="188" t="s">
        <v>20</v>
      </c>
      <c r="F1649" s="700">
        <v>1705372</v>
      </c>
      <c r="G1649" s="165"/>
    </row>
    <row r="1650" spans="1:7" s="106" customFormat="1">
      <c r="A1650" s="121"/>
      <c r="B1650" s="164" t="s">
        <v>88</v>
      </c>
      <c r="C1650" s="783"/>
      <c r="D1650" s="193"/>
      <c r="E1650" s="164" t="s">
        <v>88</v>
      </c>
      <c r="F1650" s="783"/>
      <c r="G1650" s="193"/>
    </row>
    <row r="1651" spans="1:7" s="106" customFormat="1">
      <c r="A1651" s="121"/>
      <c r="B1651" s="1154" t="s">
        <v>83</v>
      </c>
      <c r="C1651" s="1155"/>
      <c r="D1651" s="140"/>
      <c r="E1651" s="183" t="s">
        <v>4</v>
      </c>
      <c r="F1651" s="1156">
        <v>115058086</v>
      </c>
      <c r="G1651" s="269">
        <f>G1653</f>
        <v>57915</v>
      </c>
    </row>
    <row r="1652" spans="1:7" s="106" customFormat="1" ht="26.4">
      <c r="A1652" s="121"/>
      <c r="B1652" s="183" t="s">
        <v>4</v>
      </c>
      <c r="C1652" s="674">
        <v>326555892</v>
      </c>
      <c r="D1652" s="165">
        <f t="shared" ref="D1652:D1655" si="52">D1653</f>
        <v>-57915</v>
      </c>
      <c r="E1652" s="189" t="s">
        <v>36</v>
      </c>
      <c r="F1652" s="1157">
        <v>4535407</v>
      </c>
      <c r="G1652" s="165">
        <v>0</v>
      </c>
    </row>
    <row r="1653" spans="1:7" s="106" customFormat="1">
      <c r="A1653" s="121"/>
      <c r="B1653" s="184" t="s">
        <v>10</v>
      </c>
      <c r="C1653" s="673">
        <v>326555892</v>
      </c>
      <c r="D1653" s="165">
        <f t="shared" si="52"/>
        <v>-57915</v>
      </c>
      <c r="E1653" s="189" t="s">
        <v>10</v>
      </c>
      <c r="F1653" s="1157">
        <v>110522679</v>
      </c>
      <c r="G1653" s="165">
        <f>G1654</f>
        <v>57915</v>
      </c>
    </row>
    <row r="1654" spans="1:7" s="106" customFormat="1" ht="26.4">
      <c r="A1654" s="121"/>
      <c r="B1654" s="185" t="s">
        <v>11</v>
      </c>
      <c r="C1654" s="673">
        <v>326555892</v>
      </c>
      <c r="D1654" s="165">
        <f t="shared" si="52"/>
        <v>-57915</v>
      </c>
      <c r="E1654" s="188" t="s">
        <v>11</v>
      </c>
      <c r="F1654" s="1157">
        <v>110522679</v>
      </c>
      <c r="G1654" s="140">
        <f>G1655</f>
        <v>57915</v>
      </c>
    </row>
    <row r="1655" spans="1:7" s="106" customFormat="1">
      <c r="A1655" s="121"/>
      <c r="B1655" s="183" t="s">
        <v>28</v>
      </c>
      <c r="C1655" s="674">
        <v>326555892</v>
      </c>
      <c r="D1655" s="165">
        <f t="shared" si="52"/>
        <v>-57915</v>
      </c>
      <c r="E1655" s="183" t="s">
        <v>28</v>
      </c>
      <c r="F1655" s="1156">
        <v>115058086</v>
      </c>
      <c r="G1655" s="165">
        <f>G1656</f>
        <v>57915</v>
      </c>
    </row>
    <row r="1656" spans="1:7" s="106" customFormat="1">
      <c r="A1656" s="121"/>
      <c r="B1656" s="184" t="s">
        <v>2</v>
      </c>
      <c r="C1656" s="673">
        <v>326555892</v>
      </c>
      <c r="D1656" s="140">
        <f>D1657</f>
        <v>-57915</v>
      </c>
      <c r="E1656" s="189" t="s">
        <v>2</v>
      </c>
      <c r="F1656" s="1157">
        <v>110569190</v>
      </c>
      <c r="G1656" s="165">
        <f>G1661+G1666+G1657</f>
        <v>57915</v>
      </c>
    </row>
    <row r="1657" spans="1:7" s="106" customFormat="1">
      <c r="A1657" s="121"/>
      <c r="B1657" s="185" t="s">
        <v>19</v>
      </c>
      <c r="C1657" s="673">
        <v>326555892</v>
      </c>
      <c r="D1657" s="78">
        <f>D1658</f>
        <v>-57915</v>
      </c>
      <c r="E1657" s="188" t="s">
        <v>12</v>
      </c>
      <c r="F1657" s="1157">
        <v>53879121</v>
      </c>
      <c r="G1657" s="165">
        <f>G1660+G1658</f>
        <v>6626</v>
      </c>
    </row>
    <row r="1658" spans="1:7" s="106" customFormat="1" ht="26.4">
      <c r="A1658" s="121"/>
      <c r="B1658" s="196" t="s">
        <v>51</v>
      </c>
      <c r="C1658" s="673">
        <v>326555892</v>
      </c>
      <c r="D1658" s="140">
        <f>D1659</f>
        <v>-57915</v>
      </c>
      <c r="E1658" s="186" t="s">
        <v>37</v>
      </c>
      <c r="F1658" s="1157">
        <v>35922818</v>
      </c>
      <c r="G1658" s="78">
        <v>5763</v>
      </c>
    </row>
    <row r="1659" spans="1:7" s="106" customFormat="1" ht="26.4">
      <c r="A1659" s="121"/>
      <c r="B1659" s="197" t="s">
        <v>52</v>
      </c>
      <c r="C1659" s="673">
        <v>326555892</v>
      </c>
      <c r="D1659" s="140">
        <v>-57915</v>
      </c>
      <c r="E1659" s="187" t="s">
        <v>35</v>
      </c>
      <c r="F1659" s="1157">
        <v>28862209</v>
      </c>
      <c r="G1659" s="78">
        <v>4663</v>
      </c>
    </row>
    <row r="1660" spans="1:7" s="106" customFormat="1">
      <c r="A1660" s="121"/>
      <c r="B1660" s="186"/>
      <c r="C1660" s="700"/>
      <c r="D1660" s="78"/>
      <c r="E1660" s="186" t="s">
        <v>15</v>
      </c>
      <c r="F1660" s="1157">
        <v>17956303</v>
      </c>
      <c r="G1660" s="78">
        <v>863</v>
      </c>
    </row>
    <row r="1661" spans="1:7" s="106" customFormat="1">
      <c r="A1661" s="121"/>
      <c r="B1661" s="188"/>
      <c r="C1661" s="700"/>
      <c r="D1661" s="165"/>
      <c r="E1661" s="188" t="s">
        <v>16</v>
      </c>
      <c r="F1661" s="1157">
        <v>35313760</v>
      </c>
      <c r="G1661" s="383">
        <f>G1662</f>
        <v>51289</v>
      </c>
    </row>
    <row r="1662" spans="1:7" s="106" customFormat="1">
      <c r="A1662" s="121"/>
      <c r="B1662" s="188"/>
      <c r="C1662" s="700"/>
      <c r="D1662" s="140"/>
      <c r="E1662" s="186" t="s">
        <v>17</v>
      </c>
      <c r="F1662" s="1157">
        <v>34789433</v>
      </c>
      <c r="G1662" s="78">
        <v>51289</v>
      </c>
    </row>
    <row r="1663" spans="1:7" s="106" customFormat="1">
      <c r="A1663" s="121"/>
      <c r="B1663" s="186"/>
      <c r="C1663" s="700"/>
      <c r="D1663" s="165"/>
      <c r="E1663" s="186" t="s">
        <v>93</v>
      </c>
      <c r="F1663" s="1157">
        <v>524327</v>
      </c>
      <c r="G1663" s="165"/>
    </row>
    <row r="1664" spans="1:7" s="106" customFormat="1" ht="26.4">
      <c r="A1664" s="121"/>
      <c r="B1664" s="186"/>
      <c r="C1664" s="700"/>
      <c r="D1664" s="165"/>
      <c r="E1664" s="188" t="s">
        <v>49</v>
      </c>
      <c r="F1664" s="1157">
        <v>179811</v>
      </c>
      <c r="G1664" s="165"/>
    </row>
    <row r="1665" spans="1:7" s="106" customFormat="1">
      <c r="A1665" s="121"/>
      <c r="B1665" s="188"/>
      <c r="C1665" s="700"/>
      <c r="D1665" s="165"/>
      <c r="E1665" s="186" t="s">
        <v>38</v>
      </c>
      <c r="F1665" s="1157">
        <v>179811</v>
      </c>
      <c r="G1665" s="207"/>
    </row>
    <row r="1666" spans="1:7" s="106" customFormat="1">
      <c r="A1666" s="121"/>
      <c r="B1666" s="186"/>
      <c r="C1666" s="700"/>
      <c r="D1666" s="165"/>
      <c r="E1666" s="188" t="s">
        <v>19</v>
      </c>
      <c r="F1666" s="1157">
        <v>21196498</v>
      </c>
      <c r="G1666" s="165">
        <f>G1667</f>
        <v>0</v>
      </c>
    </row>
    <row r="1667" spans="1:7" s="106" customFormat="1" ht="26.4">
      <c r="A1667" s="121"/>
      <c r="B1667" s="188"/>
      <c r="C1667" s="700"/>
      <c r="D1667" s="140"/>
      <c r="E1667" s="186" t="s">
        <v>51</v>
      </c>
      <c r="F1667" s="1157">
        <v>20493530</v>
      </c>
      <c r="G1667" s="165">
        <f>G1668</f>
        <v>0</v>
      </c>
    </row>
    <row r="1668" spans="1:7" s="106" customFormat="1" ht="26.4">
      <c r="A1668" s="121"/>
      <c r="B1668" s="186"/>
      <c r="C1668" s="700"/>
      <c r="D1668" s="78"/>
      <c r="E1668" s="187" t="s">
        <v>52</v>
      </c>
      <c r="F1668" s="1157">
        <v>12648797</v>
      </c>
      <c r="G1668" s="78"/>
    </row>
    <row r="1669" spans="1:7" s="106" customFormat="1" ht="39.6">
      <c r="A1669" s="121"/>
      <c r="B1669" s="187"/>
      <c r="C1669" s="700"/>
      <c r="D1669" s="383"/>
      <c r="E1669" s="187" t="s">
        <v>191</v>
      </c>
      <c r="F1669" s="1157">
        <v>7844733</v>
      </c>
      <c r="G1669" s="165"/>
    </row>
    <row r="1670" spans="1:7" s="106" customFormat="1" ht="26.4">
      <c r="A1670" s="121"/>
      <c r="B1670" s="187"/>
      <c r="C1670" s="700"/>
      <c r="D1670" s="165"/>
      <c r="E1670" s="186" t="s">
        <v>50</v>
      </c>
      <c r="F1670" s="1157">
        <v>702968</v>
      </c>
      <c r="G1670" s="165"/>
    </row>
    <row r="1671" spans="1:7" s="106" customFormat="1" ht="26.4">
      <c r="A1671" s="121"/>
      <c r="B1671" s="189"/>
      <c r="C1671" s="700"/>
      <c r="D1671" s="165"/>
      <c r="E1671" s="187" t="s">
        <v>92</v>
      </c>
      <c r="F1671" s="1157">
        <v>262314</v>
      </c>
      <c r="G1671" s="165"/>
    </row>
    <row r="1672" spans="1:7" s="106" customFormat="1" ht="52.8">
      <c r="A1672" s="121"/>
      <c r="B1672" s="188"/>
      <c r="C1672" s="700"/>
      <c r="D1672" s="165"/>
      <c r="E1672" s="187" t="s">
        <v>196</v>
      </c>
      <c r="F1672" s="1157">
        <v>440654</v>
      </c>
      <c r="G1672" s="165"/>
    </row>
    <row r="1673" spans="1:7" s="106" customFormat="1">
      <c r="A1673" s="121"/>
      <c r="B1673" s="188"/>
      <c r="C1673" s="700"/>
      <c r="D1673" s="165"/>
      <c r="E1673" s="189" t="s">
        <v>3</v>
      </c>
      <c r="F1673" s="1157">
        <v>4488896</v>
      </c>
      <c r="G1673" s="165"/>
    </row>
    <row r="1674" spans="1:7" s="106" customFormat="1">
      <c r="A1674" s="121"/>
      <c r="B1674" s="186"/>
      <c r="C1674" s="700"/>
      <c r="D1674" s="165"/>
      <c r="E1674" s="188" t="s">
        <v>20</v>
      </c>
      <c r="F1674" s="1157">
        <v>4488896</v>
      </c>
      <c r="G1674" s="165"/>
    </row>
    <row r="1675" spans="1:7" s="106" customFormat="1">
      <c r="A1675" s="121"/>
      <c r="B1675" s="164" t="s">
        <v>189</v>
      </c>
      <c r="C1675" s="700"/>
      <c r="D1675" s="165"/>
      <c r="E1675" s="164" t="s">
        <v>189</v>
      </c>
      <c r="F1675" s="700"/>
      <c r="G1675" s="165"/>
    </row>
    <row r="1676" spans="1:7" s="106" customFormat="1">
      <c r="A1676" s="121"/>
      <c r="B1676" s="1154" t="s">
        <v>83</v>
      </c>
      <c r="C1676" s="700"/>
      <c r="D1676" s="165"/>
      <c r="E1676" s="183" t="s">
        <v>4</v>
      </c>
      <c r="F1676" s="1156">
        <v>115431926</v>
      </c>
      <c r="G1676" s="269">
        <f>G1678</f>
        <v>57915</v>
      </c>
    </row>
    <row r="1677" spans="1:7" s="106" customFormat="1" ht="26.4">
      <c r="A1677" s="121"/>
      <c r="B1677" s="183" t="s">
        <v>4</v>
      </c>
      <c r="C1677" s="674">
        <v>328299589</v>
      </c>
      <c r="D1677" s="165">
        <f t="shared" ref="D1677:D1680" si="53">D1678</f>
        <v>-57915</v>
      </c>
      <c r="E1677" s="189" t="s">
        <v>36</v>
      </c>
      <c r="F1677" s="1157">
        <v>4535407</v>
      </c>
      <c r="G1677" s="165">
        <v>0</v>
      </c>
    </row>
    <row r="1678" spans="1:7" s="106" customFormat="1">
      <c r="A1678" s="121"/>
      <c r="B1678" s="184" t="s">
        <v>10</v>
      </c>
      <c r="C1678" s="673">
        <v>328299589</v>
      </c>
      <c r="D1678" s="165">
        <f t="shared" si="53"/>
        <v>-57915</v>
      </c>
      <c r="E1678" s="189" t="s">
        <v>10</v>
      </c>
      <c r="F1678" s="1157">
        <v>110896519</v>
      </c>
      <c r="G1678" s="165">
        <f>G1679</f>
        <v>57915</v>
      </c>
    </row>
    <row r="1679" spans="1:7" s="106" customFormat="1" ht="26.4">
      <c r="A1679" s="121"/>
      <c r="B1679" s="185" t="s">
        <v>11</v>
      </c>
      <c r="C1679" s="673">
        <v>328299589</v>
      </c>
      <c r="D1679" s="165">
        <f t="shared" si="53"/>
        <v>-57915</v>
      </c>
      <c r="E1679" s="188" t="s">
        <v>11</v>
      </c>
      <c r="F1679" s="1157">
        <v>110896519</v>
      </c>
      <c r="G1679" s="140">
        <f>G1680</f>
        <v>57915</v>
      </c>
    </row>
    <row r="1680" spans="1:7" s="106" customFormat="1">
      <c r="A1680" s="121"/>
      <c r="B1680" s="183" t="s">
        <v>28</v>
      </c>
      <c r="C1680" s="674">
        <v>328299589</v>
      </c>
      <c r="D1680" s="165">
        <f t="shared" si="53"/>
        <v>-57915</v>
      </c>
      <c r="E1680" s="183" t="s">
        <v>28</v>
      </c>
      <c r="F1680" s="1156">
        <v>115431926</v>
      </c>
      <c r="G1680" s="165">
        <f>G1681</f>
        <v>57915</v>
      </c>
    </row>
    <row r="1681" spans="1:7" s="106" customFormat="1">
      <c r="A1681" s="121"/>
      <c r="B1681" s="184" t="s">
        <v>2</v>
      </c>
      <c r="C1681" s="673">
        <v>328299589</v>
      </c>
      <c r="D1681" s="140">
        <f>D1682</f>
        <v>-57915</v>
      </c>
      <c r="E1681" s="189" t="s">
        <v>2</v>
      </c>
      <c r="F1681" s="1157">
        <v>113463469</v>
      </c>
      <c r="G1681" s="165">
        <f>G1686+G1691+G1682</f>
        <v>57915</v>
      </c>
    </row>
    <row r="1682" spans="1:7" s="106" customFormat="1">
      <c r="A1682" s="121"/>
      <c r="B1682" s="185" t="s">
        <v>19</v>
      </c>
      <c r="C1682" s="673">
        <v>328299589</v>
      </c>
      <c r="D1682" s="78">
        <f>D1683</f>
        <v>-57915</v>
      </c>
      <c r="E1682" s="188" t="s">
        <v>12</v>
      </c>
      <c r="F1682" s="1157">
        <v>54757776</v>
      </c>
      <c r="G1682" s="165">
        <f>G1685+G1683</f>
        <v>6626</v>
      </c>
    </row>
    <row r="1683" spans="1:7" s="106" customFormat="1" ht="26.4">
      <c r="A1683" s="121"/>
      <c r="B1683" s="196" t="s">
        <v>51</v>
      </c>
      <c r="C1683" s="673">
        <v>328299589</v>
      </c>
      <c r="D1683" s="140">
        <f>D1684</f>
        <v>-57915</v>
      </c>
      <c r="E1683" s="186" t="s">
        <v>37</v>
      </c>
      <c r="F1683" s="1157">
        <v>36722007</v>
      </c>
      <c r="G1683" s="78">
        <v>5763</v>
      </c>
    </row>
    <row r="1684" spans="1:7" s="106" customFormat="1" ht="26.4">
      <c r="A1684" s="121"/>
      <c r="B1684" s="197" t="s">
        <v>52</v>
      </c>
      <c r="C1684" s="673">
        <v>328299589</v>
      </c>
      <c r="D1684" s="140">
        <v>-57915</v>
      </c>
      <c r="E1684" s="187" t="s">
        <v>35</v>
      </c>
      <c r="F1684" s="1157">
        <v>29526691</v>
      </c>
      <c r="G1684" s="78">
        <v>4663</v>
      </c>
    </row>
    <row r="1685" spans="1:7" s="106" customFormat="1">
      <c r="A1685" s="121"/>
      <c r="B1685" s="186"/>
      <c r="C1685" s="700"/>
      <c r="D1685" s="165"/>
      <c r="E1685" s="186" t="s">
        <v>15</v>
      </c>
      <c r="F1685" s="1157">
        <v>18035769</v>
      </c>
      <c r="G1685" s="165">
        <v>863</v>
      </c>
    </row>
    <row r="1686" spans="1:7" s="106" customFormat="1">
      <c r="A1686" s="121"/>
      <c r="B1686" s="186"/>
      <c r="C1686" s="700"/>
      <c r="D1686" s="165"/>
      <c r="E1686" s="188" t="s">
        <v>16</v>
      </c>
      <c r="F1686" s="1157">
        <v>37329384</v>
      </c>
      <c r="G1686" s="383">
        <f>G1687</f>
        <v>51289</v>
      </c>
    </row>
    <row r="1687" spans="1:7" s="106" customFormat="1">
      <c r="A1687" s="121"/>
      <c r="B1687" s="186"/>
      <c r="C1687" s="700"/>
      <c r="D1687" s="165"/>
      <c r="E1687" s="186" t="s">
        <v>17</v>
      </c>
      <c r="F1687" s="1157">
        <v>36805057</v>
      </c>
      <c r="G1687" s="165">
        <v>51289</v>
      </c>
    </row>
    <row r="1688" spans="1:7" s="106" customFormat="1">
      <c r="A1688" s="121"/>
      <c r="B1688" s="186"/>
      <c r="C1688" s="700"/>
      <c r="D1688" s="165"/>
      <c r="E1688" s="186" t="s">
        <v>93</v>
      </c>
      <c r="F1688" s="1157">
        <v>524327</v>
      </c>
      <c r="G1688" s="165"/>
    </row>
    <row r="1689" spans="1:7" s="106" customFormat="1" ht="26.4">
      <c r="A1689" s="121"/>
      <c r="B1689" s="186"/>
      <c r="C1689" s="700"/>
      <c r="D1689" s="165"/>
      <c r="E1689" s="188" t="s">
        <v>49</v>
      </c>
      <c r="F1689" s="1157">
        <v>179811</v>
      </c>
      <c r="G1689" s="165"/>
    </row>
    <row r="1690" spans="1:7" s="106" customFormat="1">
      <c r="A1690" s="121"/>
      <c r="B1690" s="186"/>
      <c r="C1690" s="700"/>
      <c r="D1690" s="165"/>
      <c r="E1690" s="186" t="s">
        <v>38</v>
      </c>
      <c r="F1690" s="1157">
        <v>179811</v>
      </c>
      <c r="G1690" s="207"/>
    </row>
    <row r="1691" spans="1:7" s="106" customFormat="1">
      <c r="A1691" s="121"/>
      <c r="B1691" s="186"/>
      <c r="C1691" s="700"/>
      <c r="D1691" s="165"/>
      <c r="E1691" s="188" t="s">
        <v>19</v>
      </c>
      <c r="F1691" s="1157">
        <v>21196498</v>
      </c>
      <c r="G1691" s="165">
        <f>G1692</f>
        <v>0</v>
      </c>
    </row>
    <row r="1692" spans="1:7" s="106" customFormat="1" ht="26.4">
      <c r="A1692" s="121"/>
      <c r="B1692" s="186"/>
      <c r="C1692" s="700"/>
      <c r="D1692" s="165"/>
      <c r="E1692" s="186" t="s">
        <v>51</v>
      </c>
      <c r="F1692" s="1157">
        <v>20493530</v>
      </c>
      <c r="G1692" s="165">
        <f>G1693</f>
        <v>0</v>
      </c>
    </row>
    <row r="1693" spans="1:7" s="106" customFormat="1" ht="26.4">
      <c r="A1693" s="121"/>
      <c r="B1693" s="186"/>
      <c r="C1693" s="700"/>
      <c r="D1693" s="165"/>
      <c r="E1693" s="187" t="s">
        <v>52</v>
      </c>
      <c r="F1693" s="1157">
        <v>12648797</v>
      </c>
      <c r="G1693" s="78"/>
    </row>
    <row r="1694" spans="1:7" s="106" customFormat="1" ht="39.6">
      <c r="A1694" s="121"/>
      <c r="B1694" s="186"/>
      <c r="C1694" s="700"/>
      <c r="D1694" s="165"/>
      <c r="E1694" s="187" t="s">
        <v>191</v>
      </c>
      <c r="F1694" s="1157">
        <v>7844733</v>
      </c>
      <c r="G1694" s="165"/>
    </row>
    <row r="1695" spans="1:7" s="106" customFormat="1" ht="26.4">
      <c r="A1695" s="121"/>
      <c r="B1695" s="186"/>
      <c r="C1695" s="700"/>
      <c r="D1695" s="165"/>
      <c r="E1695" s="186" t="s">
        <v>50</v>
      </c>
      <c r="F1695" s="1157">
        <v>702968</v>
      </c>
      <c r="G1695" s="165"/>
    </row>
    <row r="1696" spans="1:7" s="106" customFormat="1" ht="26.4">
      <c r="A1696" s="121"/>
      <c r="B1696" s="186"/>
      <c r="C1696" s="700"/>
      <c r="D1696" s="165"/>
      <c r="E1696" s="187" t="s">
        <v>92</v>
      </c>
      <c r="F1696" s="1157">
        <v>262314</v>
      </c>
      <c r="G1696" s="165"/>
    </row>
    <row r="1697" spans="1:8" s="106" customFormat="1" ht="52.8">
      <c r="A1697" s="121"/>
      <c r="B1697" s="186"/>
      <c r="C1697" s="700"/>
      <c r="D1697" s="165"/>
      <c r="E1697" s="187" t="s">
        <v>196</v>
      </c>
      <c r="F1697" s="1157">
        <v>440654</v>
      </c>
      <c r="G1697" s="165"/>
    </row>
    <row r="1698" spans="1:8" s="106" customFormat="1">
      <c r="A1698" s="121"/>
      <c r="B1698" s="186"/>
      <c r="C1698" s="700"/>
      <c r="D1698" s="165"/>
      <c r="E1698" s="189" t="s">
        <v>3</v>
      </c>
      <c r="F1698" s="1157">
        <v>1968457</v>
      </c>
      <c r="G1698" s="165"/>
    </row>
    <row r="1699" spans="1:8" s="106" customFormat="1">
      <c r="A1699" s="121"/>
      <c r="B1699" s="1158"/>
      <c r="C1699" s="1159"/>
      <c r="D1699" s="1160"/>
      <c r="E1699" s="1161" t="s">
        <v>20</v>
      </c>
      <c r="F1699" s="1162">
        <v>1968457</v>
      </c>
      <c r="G1699" s="1160"/>
    </row>
    <row r="1700" spans="1:8" s="1992" customFormat="1" ht="29.25" customHeight="1" thickBot="1">
      <c r="A1700" s="121"/>
      <c r="B1700" s="3858" t="s">
        <v>365</v>
      </c>
      <c r="C1700" s="3859"/>
      <c r="D1700" s="3859"/>
      <c r="E1700" s="3859"/>
      <c r="F1700" s="3859"/>
      <c r="G1700" s="3860"/>
    </row>
    <row r="1701" spans="1:8" s="48" customFormat="1">
      <c r="A1701" s="121"/>
      <c r="B1701" s="139"/>
      <c r="C1701" s="139"/>
      <c r="D1701" s="139"/>
      <c r="E1701" s="139"/>
      <c r="F1701" s="139"/>
      <c r="G1701" s="139"/>
    </row>
    <row r="1702" spans="1:8" s="48" customFormat="1" ht="14.4" customHeight="1">
      <c r="A1702" s="430"/>
      <c r="B1702" s="128" t="s">
        <v>187</v>
      </c>
      <c r="C1702" s="561"/>
      <c r="D1702" s="561"/>
      <c r="E1702" s="561"/>
      <c r="F1702" s="561"/>
      <c r="G1702" s="561"/>
    </row>
    <row r="1703" spans="1:8" s="48" customFormat="1" ht="14.4" customHeight="1" thickBot="1">
      <c r="A1703" s="430"/>
      <c r="B1703" s="561"/>
      <c r="C1703" s="561"/>
      <c r="D1703" s="561"/>
      <c r="E1703" s="561"/>
      <c r="F1703" s="561"/>
      <c r="G1703" s="561"/>
    </row>
    <row r="1704" spans="1:8" s="48" customFormat="1" ht="14.4" customHeight="1">
      <c r="A1704" s="1988">
        <f>A1593+1</f>
        <v>164</v>
      </c>
      <c r="B1704" s="220" t="s">
        <v>29</v>
      </c>
      <c r="C1704" s="201"/>
      <c r="D1704" s="202"/>
      <c r="E1704" s="1272" t="s">
        <v>136</v>
      </c>
      <c r="F1704" s="1273"/>
      <c r="G1704" s="202"/>
      <c r="H1704" s="104" t="s">
        <v>33</v>
      </c>
    </row>
    <row r="1705" spans="1:8" s="48" customFormat="1" ht="14.4" customHeight="1">
      <c r="A1705" s="430"/>
      <c r="B1705" s="163" t="s">
        <v>22</v>
      </c>
      <c r="C1705" s="612"/>
      <c r="D1705" s="193"/>
      <c r="E1705" s="1274" t="s">
        <v>22</v>
      </c>
      <c r="F1705" s="1275"/>
      <c r="G1705" s="193"/>
    </row>
    <row r="1706" spans="1:8" s="48" customFormat="1" ht="14.4" customHeight="1">
      <c r="A1706" s="430"/>
      <c r="B1706" s="562" t="s">
        <v>255</v>
      </c>
      <c r="C1706" s="701"/>
      <c r="D1706" s="546"/>
      <c r="E1706" s="1152" t="s">
        <v>366</v>
      </c>
      <c r="F1706" s="1153"/>
      <c r="G1706" s="546"/>
    </row>
    <row r="1707" spans="1:8" s="48" customFormat="1" ht="14.4" customHeight="1">
      <c r="A1707" s="430"/>
      <c r="B1707" s="1262" t="s">
        <v>4</v>
      </c>
      <c r="C1707" s="675">
        <v>35571795</v>
      </c>
      <c r="D1707" s="170">
        <f t="shared" ref="D1707:D1712" si="54">D1708</f>
        <v>-372775</v>
      </c>
      <c r="E1707" s="1142" t="s">
        <v>4</v>
      </c>
      <c r="F1707" s="676">
        <v>37593442</v>
      </c>
      <c r="G1707" s="170">
        <f>G1709</f>
        <v>372775</v>
      </c>
    </row>
    <row r="1708" spans="1:8" s="48" customFormat="1" ht="30" customHeight="1">
      <c r="A1708" s="430"/>
      <c r="B1708" s="1143" t="s">
        <v>10</v>
      </c>
      <c r="C1708" s="676">
        <v>35571795</v>
      </c>
      <c r="D1708" s="169">
        <f t="shared" si="54"/>
        <v>-372775</v>
      </c>
      <c r="E1708" s="1143" t="s">
        <v>36</v>
      </c>
      <c r="F1708" s="676">
        <v>613717</v>
      </c>
      <c r="G1708" s="169"/>
    </row>
    <row r="1709" spans="1:8" s="48" customFormat="1" ht="14.4" customHeight="1">
      <c r="A1709" s="430"/>
      <c r="B1709" s="1144" t="s">
        <v>11</v>
      </c>
      <c r="C1709" s="676">
        <v>35571795</v>
      </c>
      <c r="D1709" s="169">
        <f t="shared" si="54"/>
        <v>-372775</v>
      </c>
      <c r="E1709" s="1143" t="s">
        <v>10</v>
      </c>
      <c r="F1709" s="676">
        <v>36979725</v>
      </c>
      <c r="G1709" s="169">
        <f t="shared" ref="G1709:G1710" si="55">G1710</f>
        <v>372775</v>
      </c>
    </row>
    <row r="1710" spans="1:8" s="48" customFormat="1" ht="30" customHeight="1">
      <c r="A1710" s="430"/>
      <c r="B1710" s="1262" t="s">
        <v>28</v>
      </c>
      <c r="C1710" s="675">
        <v>35571795</v>
      </c>
      <c r="D1710" s="170">
        <f t="shared" si="54"/>
        <v>-372775</v>
      </c>
      <c r="E1710" s="1144" t="s">
        <v>11</v>
      </c>
      <c r="F1710" s="676">
        <v>36979725</v>
      </c>
      <c r="G1710" s="170">
        <f t="shared" si="55"/>
        <v>372775</v>
      </c>
    </row>
    <row r="1711" spans="1:8" s="48" customFormat="1" ht="14.4" customHeight="1">
      <c r="A1711" s="430"/>
      <c r="B1711" s="1143" t="s">
        <v>2</v>
      </c>
      <c r="C1711" s="676">
        <v>35571795</v>
      </c>
      <c r="D1711" s="169">
        <f t="shared" si="54"/>
        <v>-372775</v>
      </c>
      <c r="E1711" s="1142" t="s">
        <v>28</v>
      </c>
      <c r="F1711" s="676">
        <v>37593442</v>
      </c>
      <c r="G1711" s="169">
        <f>G1712</f>
        <v>372775</v>
      </c>
    </row>
    <row r="1712" spans="1:8" s="48" customFormat="1" ht="14.4" customHeight="1">
      <c r="A1712" s="430"/>
      <c r="B1712" s="1144" t="s">
        <v>16</v>
      </c>
      <c r="C1712" s="676">
        <v>35571795</v>
      </c>
      <c r="D1712" s="169">
        <f t="shared" si="54"/>
        <v>-372775</v>
      </c>
      <c r="E1712" s="1143" t="s">
        <v>2</v>
      </c>
      <c r="F1712" s="676">
        <v>37062806</v>
      </c>
      <c r="G1712" s="169">
        <f>G1713+G1717+G1720</f>
        <v>372775</v>
      </c>
    </row>
    <row r="1713" spans="1:7" s="48" customFormat="1" ht="14.4" customHeight="1">
      <c r="A1713" s="430"/>
      <c r="B1713" s="1147" t="s">
        <v>17</v>
      </c>
      <c r="C1713" s="676">
        <v>35571795</v>
      </c>
      <c r="D1713" s="169">
        <v>-372775</v>
      </c>
      <c r="E1713" s="1144" t="s">
        <v>12</v>
      </c>
      <c r="F1713" s="676">
        <v>16249781</v>
      </c>
      <c r="G1713" s="169">
        <f>G1714</f>
        <v>135472</v>
      </c>
    </row>
    <row r="1714" spans="1:7" s="48" customFormat="1" ht="14.4" customHeight="1">
      <c r="A1714" s="430"/>
      <c r="B1714" s="1263"/>
      <c r="C1714" s="1264"/>
      <c r="D1714" s="169"/>
      <c r="E1714" s="1147" t="s">
        <v>37</v>
      </c>
      <c r="F1714" s="676">
        <v>13760219</v>
      </c>
      <c r="G1714" s="169">
        <v>135472</v>
      </c>
    </row>
    <row r="1715" spans="1:7" s="48" customFormat="1" ht="14.4" customHeight="1">
      <c r="A1715" s="430"/>
      <c r="B1715" s="1263"/>
      <c r="C1715" s="1264"/>
      <c r="D1715" s="169"/>
      <c r="E1715" s="1148" t="s">
        <v>35</v>
      </c>
      <c r="F1715" s="676">
        <v>11105107</v>
      </c>
      <c r="G1715" s="169">
        <v>109614</v>
      </c>
    </row>
    <row r="1716" spans="1:7" s="48" customFormat="1" ht="14.4" customHeight="1">
      <c r="A1716" s="430"/>
      <c r="B1716" s="1263"/>
      <c r="C1716" s="1264"/>
      <c r="D1716" s="169"/>
      <c r="E1716" s="1147" t="s">
        <v>15</v>
      </c>
      <c r="F1716" s="676">
        <v>2489562</v>
      </c>
      <c r="G1716" s="169"/>
    </row>
    <row r="1717" spans="1:7" s="48" customFormat="1" ht="14.4" customHeight="1">
      <c r="A1717" s="430"/>
      <c r="B1717" s="1263"/>
      <c r="C1717" s="1264"/>
      <c r="D1717" s="169"/>
      <c r="E1717" s="1144" t="s">
        <v>16</v>
      </c>
      <c r="F1717" s="676">
        <v>575612</v>
      </c>
      <c r="G1717" s="169">
        <f>G1718</f>
        <v>2288</v>
      </c>
    </row>
    <row r="1718" spans="1:7" s="48" customFormat="1" ht="14.4" customHeight="1">
      <c r="A1718" s="430"/>
      <c r="B1718" s="1263"/>
      <c r="C1718" s="1264"/>
      <c r="D1718" s="169"/>
      <c r="E1718" s="1147" t="s">
        <v>17</v>
      </c>
      <c r="F1718" s="676">
        <v>126384</v>
      </c>
      <c r="G1718" s="169">
        <v>2288</v>
      </c>
    </row>
    <row r="1719" spans="1:7" s="48" customFormat="1" ht="14.4" customHeight="1">
      <c r="A1719" s="430"/>
      <c r="B1719" s="1263"/>
      <c r="C1719" s="1264"/>
      <c r="D1719" s="169"/>
      <c r="E1719" s="1147" t="s">
        <v>93</v>
      </c>
      <c r="F1719" s="676">
        <v>449228</v>
      </c>
      <c r="G1719" s="169"/>
    </row>
    <row r="1720" spans="1:7" s="48" customFormat="1" ht="14.4" customHeight="1">
      <c r="A1720" s="430"/>
      <c r="B1720" s="1263"/>
      <c r="C1720" s="1264"/>
      <c r="D1720" s="169"/>
      <c r="E1720" s="1144" t="s">
        <v>19</v>
      </c>
      <c r="F1720" s="676">
        <v>20237413</v>
      </c>
      <c r="G1720" s="169">
        <f>G1721</f>
        <v>235015</v>
      </c>
    </row>
    <row r="1721" spans="1:7" s="48" customFormat="1" ht="31.5" customHeight="1">
      <c r="A1721" s="430"/>
      <c r="B1721" s="1263"/>
      <c r="C1721" s="1264"/>
      <c r="D1721" s="169"/>
      <c r="E1721" s="1147" t="s">
        <v>51</v>
      </c>
      <c r="F1721" s="676">
        <v>20237413</v>
      </c>
      <c r="G1721" s="169">
        <f>G1722</f>
        <v>235015</v>
      </c>
    </row>
    <row r="1722" spans="1:7" s="48" customFormat="1" ht="38.25" customHeight="1">
      <c r="A1722" s="430"/>
      <c r="B1722" s="1263"/>
      <c r="C1722" s="1264"/>
      <c r="D1722" s="169"/>
      <c r="E1722" s="1148" t="s">
        <v>52</v>
      </c>
      <c r="F1722" s="676">
        <v>12392680</v>
      </c>
      <c r="G1722" s="169">
        <v>235015</v>
      </c>
    </row>
    <row r="1723" spans="1:7" s="48" customFormat="1" ht="37.5" customHeight="1">
      <c r="A1723" s="430"/>
      <c r="B1723" s="1263"/>
      <c r="C1723" s="1264"/>
      <c r="D1723" s="169"/>
      <c r="E1723" s="1148" t="s">
        <v>191</v>
      </c>
      <c r="F1723" s="676">
        <v>7844733</v>
      </c>
      <c r="G1723" s="169"/>
    </row>
    <row r="1724" spans="1:7" s="48" customFormat="1" ht="14.4" customHeight="1">
      <c r="A1724" s="430"/>
      <c r="B1724" s="1263"/>
      <c r="C1724" s="1264"/>
      <c r="D1724" s="169"/>
      <c r="E1724" s="1143" t="s">
        <v>3</v>
      </c>
      <c r="F1724" s="676">
        <v>530636</v>
      </c>
      <c r="G1724" s="169"/>
    </row>
    <row r="1725" spans="1:7" s="48" customFormat="1" ht="14.4" customHeight="1" thickBot="1">
      <c r="A1725" s="430"/>
      <c r="B1725" s="1263"/>
      <c r="C1725" s="1264"/>
      <c r="D1725" s="169"/>
      <c r="E1725" s="1265" t="s">
        <v>20</v>
      </c>
      <c r="F1725" s="679">
        <v>530636</v>
      </c>
      <c r="G1725" s="918"/>
    </row>
    <row r="1726" spans="1:7" s="48" customFormat="1" ht="27.75" customHeight="1" thickBot="1">
      <c r="A1726" s="430"/>
      <c r="B1726" s="3690" t="s">
        <v>367</v>
      </c>
      <c r="C1726" s="3691"/>
      <c r="D1726" s="3691"/>
      <c r="E1726" s="3691"/>
      <c r="F1726" s="3691"/>
      <c r="G1726" s="3692"/>
    </row>
    <row r="1727" spans="1:7" s="48" customFormat="1" ht="14.4" customHeight="1">
      <c r="A1727" s="430"/>
      <c r="B1727" s="561"/>
      <c r="C1727" s="561"/>
      <c r="D1727" s="561"/>
      <c r="E1727" s="561"/>
      <c r="F1727" s="561"/>
      <c r="G1727" s="561"/>
    </row>
    <row r="1728" spans="1:7" s="48" customFormat="1" ht="14.4" customHeight="1">
      <c r="A1728" s="430"/>
      <c r="B1728" s="128" t="s">
        <v>190</v>
      </c>
      <c r="C1728" s="561"/>
      <c r="D1728" s="561"/>
      <c r="E1728" s="561"/>
      <c r="F1728" s="561"/>
      <c r="G1728" s="561"/>
    </row>
    <row r="1729" spans="1:8" s="48" customFormat="1" ht="14.4" customHeight="1" thickBot="1">
      <c r="A1729" s="430"/>
      <c r="B1729" s="561"/>
      <c r="C1729" s="561"/>
      <c r="D1729" s="561"/>
      <c r="E1729" s="561"/>
      <c r="F1729" s="561"/>
      <c r="G1729" s="561"/>
    </row>
    <row r="1730" spans="1:8" s="48" customFormat="1" ht="14.4" customHeight="1">
      <c r="A1730" s="430">
        <f>A1704</f>
        <v>164</v>
      </c>
      <c r="B1730" s="220" t="s">
        <v>29</v>
      </c>
      <c r="C1730" s="201"/>
      <c r="D1730" s="202"/>
      <c r="E1730" s="220" t="s">
        <v>136</v>
      </c>
      <c r="F1730" s="201"/>
      <c r="G1730" s="202"/>
      <c r="H1730" s="104" t="s">
        <v>33</v>
      </c>
    </row>
    <row r="1731" spans="1:8" s="48" customFormat="1" ht="14.4" customHeight="1">
      <c r="A1731" s="430"/>
      <c r="B1731" s="163" t="s">
        <v>82</v>
      </c>
      <c r="C1731" s="225"/>
      <c r="D1731" s="213"/>
      <c r="E1731" s="163" t="s">
        <v>82</v>
      </c>
      <c r="F1731" s="225"/>
      <c r="G1731" s="213"/>
    </row>
    <row r="1732" spans="1:8" s="48" customFormat="1" ht="14.4" customHeight="1">
      <c r="A1732" s="430"/>
      <c r="B1732" s="668" t="s">
        <v>83</v>
      </c>
      <c r="C1732" s="669"/>
      <c r="D1732" s="226"/>
      <c r="E1732" s="668" t="s">
        <v>83</v>
      </c>
      <c r="F1732" s="669"/>
      <c r="G1732" s="226"/>
    </row>
    <row r="1733" spans="1:8" s="48" customFormat="1" ht="14.4" customHeight="1">
      <c r="A1733" s="430"/>
      <c r="B1733" s="164" t="s">
        <v>87</v>
      </c>
      <c r="C1733" s="610"/>
      <c r="D1733" s="227"/>
      <c r="E1733" s="164" t="s">
        <v>87</v>
      </c>
      <c r="F1733" s="783"/>
      <c r="G1733" s="227"/>
    </row>
    <row r="1734" spans="1:8" s="48" customFormat="1" ht="14.4" customHeight="1">
      <c r="A1734" s="430"/>
      <c r="B1734" s="183" t="s">
        <v>4</v>
      </c>
      <c r="C1734" s="674">
        <v>40422101</v>
      </c>
      <c r="D1734" s="170">
        <f t="shared" ref="D1734:D1739" si="56">D1735</f>
        <v>-372775</v>
      </c>
      <c r="E1734" s="183" t="s">
        <v>4</v>
      </c>
      <c r="F1734" s="674">
        <v>115260105</v>
      </c>
      <c r="G1734" s="170">
        <f>G1736</f>
        <v>372775</v>
      </c>
    </row>
    <row r="1735" spans="1:8" s="48" customFormat="1" ht="26.4">
      <c r="A1735" s="430"/>
      <c r="B1735" s="189" t="s">
        <v>10</v>
      </c>
      <c r="C1735" s="700">
        <v>40422101</v>
      </c>
      <c r="D1735" s="169">
        <f t="shared" si="56"/>
        <v>-372775</v>
      </c>
      <c r="E1735" s="189" t="s">
        <v>36</v>
      </c>
      <c r="F1735" s="700">
        <v>4535407</v>
      </c>
      <c r="G1735" s="169"/>
    </row>
    <row r="1736" spans="1:8" s="48" customFormat="1" ht="26.4">
      <c r="A1736" s="430"/>
      <c r="B1736" s="188" t="s">
        <v>11</v>
      </c>
      <c r="C1736" s="700">
        <v>40422101</v>
      </c>
      <c r="D1736" s="169">
        <f t="shared" si="56"/>
        <v>-372775</v>
      </c>
      <c r="E1736" s="189" t="s">
        <v>10</v>
      </c>
      <c r="F1736" s="700">
        <v>110724698</v>
      </c>
      <c r="G1736" s="169">
        <f t="shared" ref="G1736:G1737" si="57">G1737</f>
        <v>372775</v>
      </c>
    </row>
    <row r="1737" spans="1:8" s="48" customFormat="1" ht="26.4">
      <c r="A1737" s="430"/>
      <c r="B1737" s="183" t="s">
        <v>28</v>
      </c>
      <c r="C1737" s="674">
        <v>40422101</v>
      </c>
      <c r="D1737" s="170">
        <f t="shared" si="56"/>
        <v>-372775</v>
      </c>
      <c r="E1737" s="188" t="s">
        <v>11</v>
      </c>
      <c r="F1737" s="700">
        <v>110724698</v>
      </c>
      <c r="G1737" s="170">
        <f t="shared" si="57"/>
        <v>372775</v>
      </c>
    </row>
    <row r="1738" spans="1:8" s="48" customFormat="1" ht="14.4" customHeight="1">
      <c r="A1738" s="430"/>
      <c r="B1738" s="189" t="s">
        <v>2</v>
      </c>
      <c r="C1738" s="700">
        <v>40422101</v>
      </c>
      <c r="D1738" s="169">
        <f t="shared" si="56"/>
        <v>-372775</v>
      </c>
      <c r="E1738" s="183" t="s">
        <v>28</v>
      </c>
      <c r="F1738" s="674">
        <v>115260105</v>
      </c>
      <c r="G1738" s="169">
        <f>G1739+G1756</f>
        <v>372775</v>
      </c>
    </row>
    <row r="1739" spans="1:8" s="48" customFormat="1" ht="14.4" customHeight="1">
      <c r="A1739" s="430"/>
      <c r="B1739" s="188" t="s">
        <v>16</v>
      </c>
      <c r="C1739" s="700">
        <v>40422101</v>
      </c>
      <c r="D1739" s="169">
        <f t="shared" si="56"/>
        <v>-372775</v>
      </c>
      <c r="E1739" s="189" t="s">
        <v>2</v>
      </c>
      <c r="F1739" s="700">
        <v>113554733</v>
      </c>
      <c r="G1739" s="169">
        <f>G1740+G1744+G1749</f>
        <v>372775</v>
      </c>
    </row>
    <row r="1740" spans="1:8" s="48" customFormat="1" ht="14.4" customHeight="1">
      <c r="A1740" s="430"/>
      <c r="B1740" s="186" t="s">
        <v>17</v>
      </c>
      <c r="C1740" s="700">
        <v>40422101</v>
      </c>
      <c r="D1740" s="169">
        <v>-372775</v>
      </c>
      <c r="E1740" s="188" t="s">
        <v>12</v>
      </c>
      <c r="F1740" s="700">
        <v>55029458</v>
      </c>
      <c r="G1740" s="169">
        <f>G1741+G1743</f>
        <v>135472</v>
      </c>
    </row>
    <row r="1741" spans="1:8" s="48" customFormat="1" ht="14.4" customHeight="1">
      <c r="A1741" s="430"/>
      <c r="B1741" s="570"/>
      <c r="C1741" s="1266"/>
      <c r="D1741" s="223"/>
      <c r="E1741" s="186" t="s">
        <v>37</v>
      </c>
      <c r="F1741" s="700">
        <v>35909336</v>
      </c>
      <c r="G1741" s="169">
        <v>135472</v>
      </c>
    </row>
    <row r="1742" spans="1:8" s="48" customFormat="1" ht="14.4" customHeight="1">
      <c r="A1742" s="430"/>
      <c r="B1742" s="570"/>
      <c r="C1742" s="1266"/>
      <c r="D1742" s="223"/>
      <c r="E1742" s="187" t="s">
        <v>35</v>
      </c>
      <c r="F1742" s="700">
        <v>28868876</v>
      </c>
      <c r="G1742" s="169">
        <v>109614</v>
      </c>
    </row>
    <row r="1743" spans="1:8" s="48" customFormat="1" ht="14.4" customHeight="1">
      <c r="A1743" s="430"/>
      <c r="B1743" s="570"/>
      <c r="C1743" s="1266"/>
      <c r="D1743" s="223"/>
      <c r="E1743" s="186" t="s">
        <v>15</v>
      </c>
      <c r="F1743" s="700">
        <v>19120122</v>
      </c>
      <c r="G1743" s="223"/>
    </row>
    <row r="1744" spans="1:8" s="48" customFormat="1" ht="14.4" customHeight="1">
      <c r="A1744" s="430"/>
      <c r="B1744" s="570"/>
      <c r="C1744" s="1266"/>
      <c r="D1744" s="223"/>
      <c r="E1744" s="188" t="s">
        <v>16</v>
      </c>
      <c r="F1744" s="700">
        <v>36874157</v>
      </c>
      <c r="G1744" s="223">
        <f>G1745</f>
        <v>2288</v>
      </c>
    </row>
    <row r="1745" spans="1:7" s="48" customFormat="1" ht="14.4" customHeight="1">
      <c r="A1745" s="430"/>
      <c r="B1745" s="570"/>
      <c r="C1745" s="1266"/>
      <c r="D1745" s="223"/>
      <c r="E1745" s="186" t="s">
        <v>17</v>
      </c>
      <c r="F1745" s="700">
        <v>36349830</v>
      </c>
      <c r="G1745" s="169">
        <v>2288</v>
      </c>
    </row>
    <row r="1746" spans="1:7" s="48" customFormat="1" ht="14.4" customHeight="1">
      <c r="A1746" s="430"/>
      <c r="B1746" s="570"/>
      <c r="C1746" s="1266"/>
      <c r="D1746" s="223"/>
      <c r="E1746" s="186" t="s">
        <v>93</v>
      </c>
      <c r="F1746" s="700">
        <v>524327</v>
      </c>
      <c r="G1746" s="223"/>
    </row>
    <row r="1747" spans="1:7" s="48" customFormat="1" ht="26.4">
      <c r="A1747" s="430"/>
      <c r="B1747" s="570"/>
      <c r="C1747" s="1266"/>
      <c r="D1747" s="223"/>
      <c r="E1747" s="188" t="s">
        <v>49</v>
      </c>
      <c r="F1747" s="700">
        <v>179811</v>
      </c>
      <c r="G1747" s="223"/>
    </row>
    <row r="1748" spans="1:7" s="48" customFormat="1" ht="14.4" customHeight="1">
      <c r="A1748" s="430"/>
      <c r="B1748" s="570"/>
      <c r="C1748" s="1266"/>
      <c r="D1748" s="223"/>
      <c r="E1748" s="186" t="s">
        <v>38</v>
      </c>
      <c r="F1748" s="700">
        <v>179811</v>
      </c>
      <c r="G1748" s="223"/>
    </row>
    <row r="1749" spans="1:7" s="48" customFormat="1" ht="14.4" customHeight="1">
      <c r="A1749" s="430"/>
      <c r="B1749" s="570"/>
      <c r="C1749" s="1266"/>
      <c r="D1749" s="223"/>
      <c r="E1749" s="188" t="s">
        <v>19</v>
      </c>
      <c r="F1749" s="700">
        <v>21471307</v>
      </c>
      <c r="G1749" s="223">
        <f>G1750</f>
        <v>235015</v>
      </c>
    </row>
    <row r="1750" spans="1:7" s="48" customFormat="1" ht="25.5" customHeight="1">
      <c r="A1750" s="430"/>
      <c r="B1750" s="570"/>
      <c r="C1750" s="1266"/>
      <c r="D1750" s="223"/>
      <c r="E1750" s="186" t="s">
        <v>51</v>
      </c>
      <c r="F1750" s="700">
        <v>20759410</v>
      </c>
      <c r="G1750" s="223">
        <f>G1751</f>
        <v>235015</v>
      </c>
    </row>
    <row r="1751" spans="1:7" s="48" customFormat="1" ht="31.5" customHeight="1">
      <c r="A1751" s="430"/>
      <c r="B1751" s="570"/>
      <c r="C1751" s="1266"/>
      <c r="D1751" s="223"/>
      <c r="E1751" s="187" t="s">
        <v>52</v>
      </c>
      <c r="F1751" s="700">
        <v>12734169</v>
      </c>
      <c r="G1751" s="169">
        <v>235015</v>
      </c>
    </row>
    <row r="1752" spans="1:7" s="48" customFormat="1" ht="37.5" customHeight="1">
      <c r="A1752" s="430"/>
      <c r="B1752" s="570"/>
      <c r="C1752" s="1266"/>
      <c r="D1752" s="223"/>
      <c r="E1752" s="187" t="s">
        <v>191</v>
      </c>
      <c r="F1752" s="700">
        <v>8025241</v>
      </c>
      <c r="G1752" s="223"/>
    </row>
    <row r="1753" spans="1:7" s="48" customFormat="1" ht="29.25" customHeight="1">
      <c r="A1753" s="430"/>
      <c r="B1753" s="570"/>
      <c r="C1753" s="1266"/>
      <c r="D1753" s="223"/>
      <c r="E1753" s="186" t="s">
        <v>50</v>
      </c>
      <c r="F1753" s="700">
        <v>711897</v>
      </c>
      <c r="G1753" s="223"/>
    </row>
    <row r="1754" spans="1:7" s="48" customFormat="1" ht="28.5" customHeight="1">
      <c r="A1754" s="430"/>
      <c r="B1754" s="570"/>
      <c r="C1754" s="1266"/>
      <c r="D1754" s="223"/>
      <c r="E1754" s="187" t="s">
        <v>92</v>
      </c>
      <c r="F1754" s="700">
        <v>262314</v>
      </c>
      <c r="G1754" s="223"/>
    </row>
    <row r="1755" spans="1:7" s="48" customFormat="1" ht="39.75" customHeight="1">
      <c r="A1755" s="430"/>
      <c r="B1755" s="570"/>
      <c r="C1755" s="1266"/>
      <c r="D1755" s="223"/>
      <c r="E1755" s="187" t="s">
        <v>196</v>
      </c>
      <c r="F1755" s="700">
        <v>449583</v>
      </c>
      <c r="G1755" s="223"/>
    </row>
    <row r="1756" spans="1:7" s="48" customFormat="1" ht="14.4" customHeight="1">
      <c r="A1756" s="430"/>
      <c r="B1756" s="570"/>
      <c r="C1756" s="1266"/>
      <c r="D1756" s="223"/>
      <c r="E1756" s="189" t="s">
        <v>3</v>
      </c>
      <c r="F1756" s="700">
        <v>1705372</v>
      </c>
      <c r="G1756" s="223"/>
    </row>
    <row r="1757" spans="1:7" s="48" customFormat="1" ht="14.4" customHeight="1">
      <c r="A1757" s="430"/>
      <c r="B1757" s="570"/>
      <c r="C1757" s="1266"/>
      <c r="D1757" s="223"/>
      <c r="E1757" s="188" t="s">
        <v>20</v>
      </c>
      <c r="F1757" s="700">
        <v>1705372</v>
      </c>
      <c r="G1757" s="223"/>
    </row>
    <row r="1758" spans="1:7" s="48" customFormat="1" ht="14.4" customHeight="1">
      <c r="A1758" s="430"/>
      <c r="B1758" s="164" t="s">
        <v>88</v>
      </c>
      <c r="C1758" s="1266"/>
      <c r="D1758" s="223"/>
      <c r="E1758" s="164" t="s">
        <v>88</v>
      </c>
      <c r="F1758" s="783"/>
      <c r="G1758" s="193"/>
    </row>
    <row r="1759" spans="1:7" s="48" customFormat="1" ht="14.4" customHeight="1">
      <c r="A1759" s="430"/>
      <c r="B1759" s="183" t="s">
        <v>4</v>
      </c>
      <c r="C1759" s="1276">
        <v>83294805</v>
      </c>
      <c r="D1759" s="169">
        <f t="shared" ref="D1759:D1764" si="58">D1760</f>
        <v>-1115960</v>
      </c>
      <c r="E1759" s="183" t="s">
        <v>4</v>
      </c>
      <c r="F1759" s="1156">
        <v>115058086</v>
      </c>
      <c r="G1759" s="269">
        <f>G1761</f>
        <v>1115960</v>
      </c>
    </row>
    <row r="1760" spans="1:7" s="48" customFormat="1" ht="26.4">
      <c r="A1760" s="430"/>
      <c r="B1760" s="189" t="s">
        <v>10</v>
      </c>
      <c r="C1760" s="1157">
        <v>83294805</v>
      </c>
      <c r="D1760" s="169">
        <f t="shared" si="58"/>
        <v>-1115960</v>
      </c>
      <c r="E1760" s="189" t="s">
        <v>36</v>
      </c>
      <c r="F1760" s="1157">
        <v>4535407</v>
      </c>
      <c r="G1760" s="165"/>
    </row>
    <row r="1761" spans="1:7" s="48" customFormat="1" ht="26.4">
      <c r="A1761" s="430"/>
      <c r="B1761" s="188" t="s">
        <v>11</v>
      </c>
      <c r="C1761" s="1157">
        <v>83294805</v>
      </c>
      <c r="D1761" s="169">
        <f t="shared" si="58"/>
        <v>-1115960</v>
      </c>
      <c r="E1761" s="189" t="s">
        <v>10</v>
      </c>
      <c r="F1761" s="1157">
        <v>110522679</v>
      </c>
      <c r="G1761" s="585">
        <f>G1762</f>
        <v>1115960</v>
      </c>
    </row>
    <row r="1762" spans="1:7" s="48" customFormat="1" ht="26.4">
      <c r="A1762" s="430"/>
      <c r="B1762" s="183" t="s">
        <v>28</v>
      </c>
      <c r="C1762" s="1156">
        <v>83294805</v>
      </c>
      <c r="D1762" s="169">
        <f t="shared" si="58"/>
        <v>-1115960</v>
      </c>
      <c r="E1762" s="188" t="s">
        <v>11</v>
      </c>
      <c r="F1762" s="1157">
        <v>110522679</v>
      </c>
      <c r="G1762" s="585">
        <f>G1763</f>
        <v>1115960</v>
      </c>
    </row>
    <row r="1763" spans="1:7" s="48" customFormat="1" ht="14.4" customHeight="1">
      <c r="A1763" s="430"/>
      <c r="B1763" s="189" t="s">
        <v>2</v>
      </c>
      <c r="C1763" s="1157">
        <v>83294805</v>
      </c>
      <c r="D1763" s="169">
        <f t="shared" si="58"/>
        <v>-1115960</v>
      </c>
      <c r="E1763" s="183" t="s">
        <v>28</v>
      </c>
      <c r="F1763" s="1156">
        <v>115058086</v>
      </c>
      <c r="G1763" s="1277">
        <f>G1764+G1781</f>
        <v>1115960</v>
      </c>
    </row>
    <row r="1764" spans="1:7" s="48" customFormat="1" ht="14.4" customHeight="1">
      <c r="A1764" s="430"/>
      <c r="B1764" s="188" t="s">
        <v>16</v>
      </c>
      <c r="C1764" s="1157">
        <v>83294805</v>
      </c>
      <c r="D1764" s="169">
        <f t="shared" si="58"/>
        <v>-1115960</v>
      </c>
      <c r="E1764" s="189" t="s">
        <v>2</v>
      </c>
      <c r="F1764" s="1157">
        <v>110569190</v>
      </c>
      <c r="G1764" s="1277">
        <f>G1765+G1769+G1774</f>
        <v>1115960</v>
      </c>
    </row>
    <row r="1765" spans="1:7" s="48" customFormat="1" ht="14.4" customHeight="1">
      <c r="A1765" s="430"/>
      <c r="B1765" s="186" t="s">
        <v>17</v>
      </c>
      <c r="C1765" s="1157">
        <v>83294805</v>
      </c>
      <c r="D1765" s="169">
        <v>-1115960</v>
      </c>
      <c r="E1765" s="188" t="s">
        <v>12</v>
      </c>
      <c r="F1765" s="1157">
        <v>53879121</v>
      </c>
      <c r="G1765" s="1277">
        <f>G1766+G1768</f>
        <v>406416</v>
      </c>
    </row>
    <row r="1766" spans="1:7" s="48" customFormat="1" ht="14.4" customHeight="1">
      <c r="A1766" s="430"/>
      <c r="B1766" s="186"/>
      <c r="C1766" s="700"/>
      <c r="D1766" s="169"/>
      <c r="E1766" s="186" t="s">
        <v>37</v>
      </c>
      <c r="F1766" s="1157">
        <v>35922818</v>
      </c>
      <c r="G1766" s="1278">
        <v>406416</v>
      </c>
    </row>
    <row r="1767" spans="1:7" s="48" customFormat="1" ht="14.4" customHeight="1">
      <c r="A1767" s="430"/>
      <c r="B1767" s="186"/>
      <c r="C1767" s="700"/>
      <c r="D1767" s="169"/>
      <c r="E1767" s="187" t="s">
        <v>35</v>
      </c>
      <c r="F1767" s="1157">
        <v>28862209</v>
      </c>
      <c r="G1767" s="1278">
        <v>328842</v>
      </c>
    </row>
    <row r="1768" spans="1:7" s="48" customFormat="1" ht="14.4" customHeight="1">
      <c r="A1768" s="430"/>
      <c r="B1768" s="570"/>
      <c r="C1768" s="1266"/>
      <c r="D1768" s="223"/>
      <c r="E1768" s="186" t="s">
        <v>15</v>
      </c>
      <c r="F1768" s="1157">
        <v>17956303</v>
      </c>
      <c r="G1768" s="1278"/>
    </row>
    <row r="1769" spans="1:7" s="48" customFormat="1" ht="14.4" customHeight="1">
      <c r="A1769" s="430"/>
      <c r="B1769" s="570"/>
      <c r="C1769" s="1266"/>
      <c r="D1769" s="223"/>
      <c r="E1769" s="188" t="s">
        <v>16</v>
      </c>
      <c r="F1769" s="1157">
        <v>35313760</v>
      </c>
      <c r="G1769" s="1151">
        <f>G1770</f>
        <v>6863</v>
      </c>
    </row>
    <row r="1770" spans="1:7" s="48" customFormat="1" ht="14.4" customHeight="1">
      <c r="A1770" s="430"/>
      <c r="B1770" s="570"/>
      <c r="C1770" s="1266"/>
      <c r="D1770" s="223"/>
      <c r="E1770" s="186" t="s">
        <v>17</v>
      </c>
      <c r="F1770" s="1157">
        <v>34789433</v>
      </c>
      <c r="G1770" s="585">
        <v>6863</v>
      </c>
    </row>
    <row r="1771" spans="1:7" s="48" customFormat="1" ht="14.4" customHeight="1">
      <c r="A1771" s="430"/>
      <c r="B1771" s="570"/>
      <c r="C1771" s="1266"/>
      <c r="D1771" s="223"/>
      <c r="E1771" s="186" t="s">
        <v>93</v>
      </c>
      <c r="F1771" s="1157">
        <v>524327</v>
      </c>
      <c r="G1771" s="585"/>
    </row>
    <row r="1772" spans="1:7" s="48" customFormat="1" ht="26.4">
      <c r="A1772" s="430"/>
      <c r="B1772" s="570"/>
      <c r="C1772" s="1266"/>
      <c r="D1772" s="223"/>
      <c r="E1772" s="188" t="s">
        <v>49</v>
      </c>
      <c r="F1772" s="1157">
        <v>179811</v>
      </c>
      <c r="G1772" s="585"/>
    </row>
    <row r="1773" spans="1:7" s="48" customFormat="1" ht="14.4" customHeight="1">
      <c r="A1773" s="430"/>
      <c r="B1773" s="570"/>
      <c r="C1773" s="1266"/>
      <c r="D1773" s="223"/>
      <c r="E1773" s="186" t="s">
        <v>38</v>
      </c>
      <c r="F1773" s="1157">
        <v>179811</v>
      </c>
      <c r="G1773" s="207"/>
    </row>
    <row r="1774" spans="1:7" s="48" customFormat="1" ht="14.4" customHeight="1">
      <c r="A1774" s="430"/>
      <c r="B1774" s="570"/>
      <c r="C1774" s="1266"/>
      <c r="D1774" s="223"/>
      <c r="E1774" s="188" t="s">
        <v>19</v>
      </c>
      <c r="F1774" s="1157">
        <v>21196498</v>
      </c>
      <c r="G1774" s="165">
        <f>G1775</f>
        <v>702681</v>
      </c>
    </row>
    <row r="1775" spans="1:7" s="48" customFormat="1" ht="14.4" customHeight="1">
      <c r="A1775" s="430"/>
      <c r="B1775" s="570"/>
      <c r="C1775" s="1266"/>
      <c r="D1775" s="223"/>
      <c r="E1775" s="186" t="s">
        <v>51</v>
      </c>
      <c r="F1775" s="1157">
        <v>20493530</v>
      </c>
      <c r="G1775" s="165">
        <f>G1776</f>
        <v>702681</v>
      </c>
    </row>
    <row r="1776" spans="1:7" s="48" customFormat="1" ht="29.25" customHeight="1">
      <c r="A1776" s="430"/>
      <c r="B1776" s="570"/>
      <c r="C1776" s="1266"/>
      <c r="D1776" s="223"/>
      <c r="E1776" s="187" t="s">
        <v>52</v>
      </c>
      <c r="F1776" s="1157">
        <v>12648797</v>
      </c>
      <c r="G1776" s="78">
        <v>702681</v>
      </c>
    </row>
    <row r="1777" spans="1:7" s="48" customFormat="1" ht="40.5" customHeight="1">
      <c r="A1777" s="430"/>
      <c r="B1777" s="570"/>
      <c r="C1777" s="1266"/>
      <c r="D1777" s="223"/>
      <c r="E1777" s="187" t="s">
        <v>191</v>
      </c>
      <c r="F1777" s="1157">
        <v>7844733</v>
      </c>
      <c r="G1777" s="165"/>
    </row>
    <row r="1778" spans="1:7" s="48" customFormat="1" ht="30" customHeight="1">
      <c r="A1778" s="430"/>
      <c r="B1778" s="570"/>
      <c r="C1778" s="1266"/>
      <c r="D1778" s="223"/>
      <c r="E1778" s="186" t="s">
        <v>50</v>
      </c>
      <c r="F1778" s="1157">
        <v>702968</v>
      </c>
      <c r="G1778" s="165"/>
    </row>
    <row r="1779" spans="1:7" s="48" customFormat="1" ht="27.75" customHeight="1">
      <c r="A1779" s="430"/>
      <c r="B1779" s="570"/>
      <c r="C1779" s="1266"/>
      <c r="D1779" s="223"/>
      <c r="E1779" s="187" t="s">
        <v>92</v>
      </c>
      <c r="F1779" s="1157">
        <v>262314</v>
      </c>
      <c r="G1779" s="165"/>
    </row>
    <row r="1780" spans="1:7" s="48" customFormat="1" ht="39.75" customHeight="1">
      <c r="A1780" s="430"/>
      <c r="B1780" s="570"/>
      <c r="C1780" s="1266"/>
      <c r="D1780" s="223"/>
      <c r="E1780" s="187" t="s">
        <v>196</v>
      </c>
      <c r="F1780" s="1157">
        <v>440654</v>
      </c>
      <c r="G1780" s="165"/>
    </row>
    <row r="1781" spans="1:7" s="48" customFormat="1" ht="14.4" customHeight="1">
      <c r="A1781" s="430"/>
      <c r="B1781" s="570"/>
      <c r="C1781" s="1266"/>
      <c r="D1781" s="223"/>
      <c r="E1781" s="189" t="s">
        <v>3</v>
      </c>
      <c r="F1781" s="1157">
        <v>4488896</v>
      </c>
      <c r="G1781" s="223"/>
    </row>
    <row r="1782" spans="1:7" s="48" customFormat="1" ht="14.4" customHeight="1">
      <c r="A1782" s="430"/>
      <c r="B1782" s="570"/>
      <c r="C1782" s="1266"/>
      <c r="D1782" s="223"/>
      <c r="E1782" s="188" t="s">
        <v>20</v>
      </c>
      <c r="F1782" s="1157">
        <v>4488896</v>
      </c>
      <c r="G1782" s="223"/>
    </row>
    <row r="1783" spans="1:7" s="48" customFormat="1" ht="14.4" customHeight="1">
      <c r="A1783" s="430"/>
      <c r="B1783" s="164" t="s">
        <v>189</v>
      </c>
      <c r="C1783" s="700"/>
      <c r="D1783" s="169"/>
      <c r="E1783" s="164" t="s">
        <v>189</v>
      </c>
      <c r="F1783" s="700"/>
      <c r="G1783" s="165"/>
    </row>
    <row r="1784" spans="1:7" s="48" customFormat="1">
      <c r="A1784" s="430"/>
      <c r="B1784" s="183" t="s">
        <v>4</v>
      </c>
      <c r="C1784" s="1156">
        <v>39840411</v>
      </c>
      <c r="D1784" s="169">
        <f t="shared" ref="D1784:D1789" si="59">D1785</f>
        <v>-1115960</v>
      </c>
      <c r="E1784" s="183" t="s">
        <v>4</v>
      </c>
      <c r="F1784" s="1156">
        <v>115431926</v>
      </c>
      <c r="G1784" s="269">
        <f>G1786</f>
        <v>1115960</v>
      </c>
    </row>
    <row r="1785" spans="1:7" s="48" customFormat="1" ht="26.4">
      <c r="A1785" s="430"/>
      <c r="B1785" s="189" t="s">
        <v>10</v>
      </c>
      <c r="C1785" s="1157">
        <v>39840411</v>
      </c>
      <c r="D1785" s="169">
        <f t="shared" si="59"/>
        <v>-1115960</v>
      </c>
      <c r="E1785" s="189" t="s">
        <v>36</v>
      </c>
      <c r="F1785" s="1157">
        <v>4535407</v>
      </c>
      <c r="G1785" s="165"/>
    </row>
    <row r="1786" spans="1:7" s="48" customFormat="1" ht="26.4">
      <c r="A1786" s="430"/>
      <c r="B1786" s="188" t="s">
        <v>11</v>
      </c>
      <c r="C1786" s="1157">
        <v>39840411</v>
      </c>
      <c r="D1786" s="169">
        <f t="shared" si="59"/>
        <v>-1115960</v>
      </c>
      <c r="E1786" s="189" t="s">
        <v>10</v>
      </c>
      <c r="F1786" s="1157">
        <v>110896519</v>
      </c>
      <c r="G1786" s="165">
        <f>G1787</f>
        <v>1115960</v>
      </c>
    </row>
    <row r="1787" spans="1:7" s="48" customFormat="1" ht="26.4">
      <c r="A1787" s="430"/>
      <c r="B1787" s="183" t="s">
        <v>28</v>
      </c>
      <c r="C1787" s="1156">
        <v>39840411</v>
      </c>
      <c r="D1787" s="170">
        <f t="shared" si="59"/>
        <v>-1115960</v>
      </c>
      <c r="E1787" s="188" t="s">
        <v>11</v>
      </c>
      <c r="F1787" s="1157">
        <v>110896519</v>
      </c>
      <c r="G1787" s="140">
        <f>G1788</f>
        <v>1115960</v>
      </c>
    </row>
    <row r="1788" spans="1:7" s="48" customFormat="1" ht="14.4" customHeight="1">
      <c r="A1788" s="430"/>
      <c r="B1788" s="189" t="s">
        <v>2</v>
      </c>
      <c r="C1788" s="1157">
        <v>39840411</v>
      </c>
      <c r="D1788" s="169">
        <f t="shared" si="59"/>
        <v>-1115960</v>
      </c>
      <c r="E1788" s="183" t="s">
        <v>28</v>
      </c>
      <c r="F1788" s="1156">
        <v>115431926</v>
      </c>
      <c r="G1788" s="1279">
        <f>G1789+G1806</f>
        <v>1115960</v>
      </c>
    </row>
    <row r="1789" spans="1:7" s="48" customFormat="1" ht="14.4" customHeight="1">
      <c r="A1789" s="430"/>
      <c r="B1789" s="188" t="s">
        <v>16</v>
      </c>
      <c r="C1789" s="1157">
        <v>39840411</v>
      </c>
      <c r="D1789" s="169">
        <f t="shared" si="59"/>
        <v>-1115960</v>
      </c>
      <c r="E1789" s="189" t="s">
        <v>2</v>
      </c>
      <c r="F1789" s="1157">
        <v>113463469</v>
      </c>
      <c r="G1789" s="1277">
        <f>G1790+G1794+G1799</f>
        <v>1115960</v>
      </c>
    </row>
    <row r="1790" spans="1:7" s="48" customFormat="1" ht="14.4" customHeight="1">
      <c r="A1790" s="430"/>
      <c r="B1790" s="186" t="s">
        <v>17</v>
      </c>
      <c r="C1790" s="1157">
        <v>39840411</v>
      </c>
      <c r="D1790" s="169">
        <v>-1115960</v>
      </c>
      <c r="E1790" s="188" t="s">
        <v>12</v>
      </c>
      <c r="F1790" s="1157">
        <v>54757776</v>
      </c>
      <c r="G1790" s="1277">
        <f>G1791+G1793</f>
        <v>406416</v>
      </c>
    </row>
    <row r="1791" spans="1:7" s="48" customFormat="1" ht="14.4" customHeight="1">
      <c r="A1791" s="430"/>
      <c r="B1791" s="186"/>
      <c r="C1791" s="700"/>
      <c r="D1791" s="169"/>
      <c r="E1791" s="186" t="s">
        <v>37</v>
      </c>
      <c r="F1791" s="1157">
        <v>36722007</v>
      </c>
      <c r="G1791" s="1278">
        <v>406416</v>
      </c>
    </row>
    <row r="1792" spans="1:7" s="48" customFormat="1" ht="14.4" customHeight="1">
      <c r="A1792" s="430"/>
      <c r="B1792" s="570"/>
      <c r="C1792" s="1266"/>
      <c r="D1792" s="223"/>
      <c r="E1792" s="187" t="s">
        <v>35</v>
      </c>
      <c r="F1792" s="1157">
        <v>29526691</v>
      </c>
      <c r="G1792" s="1278">
        <v>328842</v>
      </c>
    </row>
    <row r="1793" spans="1:7" s="48" customFormat="1" ht="14.4" customHeight="1">
      <c r="A1793" s="430"/>
      <c r="B1793" s="570"/>
      <c r="C1793" s="1266"/>
      <c r="D1793" s="223"/>
      <c r="E1793" s="186" t="s">
        <v>15</v>
      </c>
      <c r="F1793" s="1157">
        <v>18035769</v>
      </c>
      <c r="G1793" s="1278"/>
    </row>
    <row r="1794" spans="1:7" s="48" customFormat="1" ht="14.4" customHeight="1">
      <c r="A1794" s="430"/>
      <c r="B1794" s="570"/>
      <c r="C1794" s="1266"/>
      <c r="D1794" s="223"/>
      <c r="E1794" s="188" t="s">
        <v>16</v>
      </c>
      <c r="F1794" s="1157">
        <v>37329384</v>
      </c>
      <c r="G1794" s="1151">
        <f>G1795</f>
        <v>6863</v>
      </c>
    </row>
    <row r="1795" spans="1:7" s="48" customFormat="1" ht="14.4" customHeight="1">
      <c r="A1795" s="430"/>
      <c r="B1795" s="570"/>
      <c r="C1795" s="1266"/>
      <c r="D1795" s="223"/>
      <c r="E1795" s="186" t="s">
        <v>17</v>
      </c>
      <c r="F1795" s="1157">
        <v>36805057</v>
      </c>
      <c r="G1795" s="585">
        <v>6863</v>
      </c>
    </row>
    <row r="1796" spans="1:7" s="48" customFormat="1" ht="14.4" customHeight="1">
      <c r="A1796" s="430"/>
      <c r="B1796" s="570"/>
      <c r="C1796" s="1266"/>
      <c r="D1796" s="223"/>
      <c r="E1796" s="186" t="s">
        <v>93</v>
      </c>
      <c r="F1796" s="1157">
        <v>524327</v>
      </c>
      <c r="G1796" s="585"/>
    </row>
    <row r="1797" spans="1:7" s="48" customFormat="1" ht="14.4" customHeight="1">
      <c r="A1797" s="430"/>
      <c r="B1797" s="570"/>
      <c r="C1797" s="1266"/>
      <c r="D1797" s="223"/>
      <c r="E1797" s="188" t="s">
        <v>49</v>
      </c>
      <c r="F1797" s="1157">
        <v>179811</v>
      </c>
      <c r="G1797" s="585"/>
    </row>
    <row r="1798" spans="1:7" s="48" customFormat="1" ht="14.4" customHeight="1">
      <c r="A1798" s="430"/>
      <c r="B1798" s="570"/>
      <c r="C1798" s="1266"/>
      <c r="D1798" s="223"/>
      <c r="E1798" s="186" t="s">
        <v>38</v>
      </c>
      <c r="F1798" s="1157">
        <v>179811</v>
      </c>
      <c r="G1798" s="207"/>
    </row>
    <row r="1799" spans="1:7" s="48" customFormat="1" ht="14.4" customHeight="1">
      <c r="A1799" s="430"/>
      <c r="B1799" s="570"/>
      <c r="C1799" s="1266"/>
      <c r="D1799" s="223"/>
      <c r="E1799" s="188" t="s">
        <v>19</v>
      </c>
      <c r="F1799" s="1157">
        <v>21196498</v>
      </c>
      <c r="G1799" s="165">
        <f>G1800</f>
        <v>702681</v>
      </c>
    </row>
    <row r="1800" spans="1:7" s="48" customFormat="1" ht="14.4" customHeight="1">
      <c r="A1800" s="430"/>
      <c r="B1800" s="570"/>
      <c r="C1800" s="1266"/>
      <c r="D1800" s="223"/>
      <c r="E1800" s="186" t="s">
        <v>51</v>
      </c>
      <c r="F1800" s="1157">
        <v>20493530</v>
      </c>
      <c r="G1800" s="165">
        <f>G1801</f>
        <v>702681</v>
      </c>
    </row>
    <row r="1801" spans="1:7" s="48" customFormat="1" ht="14.4" customHeight="1">
      <c r="A1801" s="430"/>
      <c r="B1801" s="570"/>
      <c r="C1801" s="1266"/>
      <c r="D1801" s="223"/>
      <c r="E1801" s="187" t="s">
        <v>52</v>
      </c>
      <c r="F1801" s="1157">
        <v>12648797</v>
      </c>
      <c r="G1801" s="78">
        <v>702681</v>
      </c>
    </row>
    <row r="1802" spans="1:7" s="48" customFormat="1" ht="14.4" customHeight="1">
      <c r="A1802" s="430"/>
      <c r="B1802" s="570"/>
      <c r="C1802" s="1266"/>
      <c r="D1802" s="223"/>
      <c r="E1802" s="187" t="s">
        <v>191</v>
      </c>
      <c r="F1802" s="1157">
        <v>7844733</v>
      </c>
      <c r="G1802" s="165"/>
    </row>
    <row r="1803" spans="1:7" s="48" customFormat="1" ht="14.4" customHeight="1">
      <c r="A1803" s="430"/>
      <c r="B1803" s="570"/>
      <c r="C1803" s="1266"/>
      <c r="D1803" s="223"/>
      <c r="E1803" s="186" t="s">
        <v>50</v>
      </c>
      <c r="F1803" s="1157">
        <v>702968</v>
      </c>
      <c r="G1803" s="165"/>
    </row>
    <row r="1804" spans="1:7" s="48" customFormat="1" ht="14.4" customHeight="1">
      <c r="A1804" s="430"/>
      <c r="B1804" s="570"/>
      <c r="C1804" s="1266"/>
      <c r="D1804" s="223"/>
      <c r="E1804" s="187" t="s">
        <v>92</v>
      </c>
      <c r="F1804" s="1157">
        <v>262314</v>
      </c>
      <c r="G1804" s="165"/>
    </row>
    <row r="1805" spans="1:7" s="48" customFormat="1" ht="14.4" customHeight="1">
      <c r="A1805" s="430"/>
      <c r="B1805" s="570"/>
      <c r="C1805" s="1266"/>
      <c r="D1805" s="223"/>
      <c r="E1805" s="187" t="s">
        <v>196</v>
      </c>
      <c r="F1805" s="1157">
        <v>440654</v>
      </c>
      <c r="G1805" s="165"/>
    </row>
    <row r="1806" spans="1:7" s="48" customFormat="1" ht="14.4" customHeight="1">
      <c r="A1806" s="430"/>
      <c r="B1806" s="570"/>
      <c r="C1806" s="1266"/>
      <c r="D1806" s="223"/>
      <c r="E1806" s="189" t="s">
        <v>3</v>
      </c>
      <c r="F1806" s="1157">
        <v>1968457</v>
      </c>
      <c r="G1806" s="165"/>
    </row>
    <row r="1807" spans="1:7" s="48" customFormat="1" ht="14.4" customHeight="1" thickBot="1">
      <c r="A1807" s="430"/>
      <c r="B1807" s="570"/>
      <c r="C1807" s="1266"/>
      <c r="D1807" s="223"/>
      <c r="E1807" s="1161" t="s">
        <v>20</v>
      </c>
      <c r="F1807" s="1162">
        <v>1968457</v>
      </c>
      <c r="G1807" s="1160"/>
    </row>
    <row r="1808" spans="1:7" s="48" customFormat="1" ht="45" customHeight="1" thickBot="1">
      <c r="A1808" s="430"/>
      <c r="B1808" s="3690" t="s">
        <v>368</v>
      </c>
      <c r="C1808" s="3691"/>
      <c r="D1808" s="3691"/>
      <c r="E1808" s="3691"/>
      <c r="F1808" s="3691"/>
      <c r="G1808" s="3692"/>
    </row>
    <row r="1809" spans="1:8" s="48" customFormat="1" ht="14.4" customHeight="1">
      <c r="A1809" s="430"/>
      <c r="B1809" s="68"/>
      <c r="C1809" s="68"/>
      <c r="D1809" s="68"/>
      <c r="E1809" s="68"/>
      <c r="F1809" s="68"/>
      <c r="G1809" s="68"/>
    </row>
    <row r="1810" spans="1:8" s="106" customFormat="1">
      <c r="A1810" s="104"/>
      <c r="B1810" s="128" t="s">
        <v>187</v>
      </c>
      <c r="C1810" s="561"/>
      <c r="D1810" s="561"/>
      <c r="E1810" s="561"/>
      <c r="F1810" s="561"/>
      <c r="G1810" s="561"/>
    </row>
    <row r="1811" spans="1:8" s="106" customFormat="1" ht="13.8" thickBot="1">
      <c r="A1811" s="104"/>
      <c r="B1811" s="561"/>
      <c r="C1811" s="561"/>
      <c r="D1811" s="561"/>
      <c r="E1811" s="561"/>
      <c r="F1811" s="561"/>
      <c r="G1811" s="561"/>
    </row>
    <row r="1812" spans="1:8" s="106" customFormat="1">
      <c r="A1812" s="1984">
        <f>A1704+1</f>
        <v>165</v>
      </c>
      <c r="B1812" s="107" t="s">
        <v>40</v>
      </c>
      <c r="C1812" s="201"/>
      <c r="D1812" s="202"/>
      <c r="E1812" s="107" t="s">
        <v>58</v>
      </c>
      <c r="F1812" s="201"/>
      <c r="G1812" s="202"/>
      <c r="H1812" s="1981" t="s">
        <v>535</v>
      </c>
    </row>
    <row r="1813" spans="1:8" s="106" customFormat="1">
      <c r="A1813" s="104"/>
      <c r="B1813" s="163" t="s">
        <v>22</v>
      </c>
      <c r="C1813" s="612"/>
      <c r="D1813" s="193"/>
      <c r="E1813" s="163" t="s">
        <v>22</v>
      </c>
      <c r="F1813" s="612"/>
      <c r="G1813" s="193"/>
      <c r="H1813" s="1981" t="s">
        <v>537</v>
      </c>
    </row>
    <row r="1814" spans="1:8" s="106" customFormat="1">
      <c r="A1814" s="104"/>
      <c r="B1814" s="1152" t="s">
        <v>247</v>
      </c>
      <c r="C1814" s="701"/>
      <c r="D1814" s="546"/>
      <c r="E1814" s="1152" t="s">
        <v>247</v>
      </c>
      <c r="F1814" s="701"/>
      <c r="G1814" s="546"/>
      <c r="H1814" s="104">
        <f>'19'!A845</f>
        <v>148</v>
      </c>
    </row>
    <row r="1815" spans="1:8" s="106" customFormat="1">
      <c r="A1815" s="104"/>
      <c r="B1815" s="1142" t="s">
        <v>4</v>
      </c>
      <c r="C1815" s="676">
        <v>2981135</v>
      </c>
      <c r="D1815" s="1279">
        <f>D1816+D1817</f>
        <v>-6104</v>
      </c>
      <c r="E1815" s="1142" t="s">
        <v>4</v>
      </c>
      <c r="F1815" s="676">
        <v>5650103</v>
      </c>
      <c r="G1815" s="1279">
        <f>G1816+G1817</f>
        <v>6104</v>
      </c>
      <c r="H1815" s="104" t="s">
        <v>999</v>
      </c>
    </row>
    <row r="1816" spans="1:8" s="106" customFormat="1" ht="26.4">
      <c r="A1816" s="104"/>
      <c r="B1816" s="1143" t="s">
        <v>36</v>
      </c>
      <c r="C1816" s="676">
        <v>7591</v>
      </c>
      <c r="D1816" s="1277"/>
      <c r="E1816" s="1143" t="s">
        <v>36</v>
      </c>
      <c r="F1816" s="676">
        <v>3557</v>
      </c>
      <c r="G1816" s="1277"/>
    </row>
    <row r="1817" spans="1:8" s="106" customFormat="1">
      <c r="A1817" s="104"/>
      <c r="B1817" s="1143" t="s">
        <v>10</v>
      </c>
      <c r="C1817" s="676">
        <v>2973544</v>
      </c>
      <c r="D1817" s="1277">
        <f t="shared" ref="D1817:D1818" si="60">D1818</f>
        <v>-6104</v>
      </c>
      <c r="E1817" s="1143" t="s">
        <v>10</v>
      </c>
      <c r="F1817" s="676">
        <v>5646546</v>
      </c>
      <c r="G1817" s="1277">
        <f t="shared" ref="G1817:G1818" si="61">G1818</f>
        <v>6104</v>
      </c>
    </row>
    <row r="1818" spans="1:8" s="106" customFormat="1" ht="26.4">
      <c r="A1818" s="104"/>
      <c r="B1818" s="1144" t="s">
        <v>11</v>
      </c>
      <c r="C1818" s="676">
        <v>2973544</v>
      </c>
      <c r="D1818" s="1279">
        <f t="shared" si="60"/>
        <v>-6104</v>
      </c>
      <c r="E1818" s="1144" t="s">
        <v>11</v>
      </c>
      <c r="F1818" s="676">
        <v>5646546</v>
      </c>
      <c r="G1818" s="1279">
        <f t="shared" si="61"/>
        <v>6104</v>
      </c>
    </row>
    <row r="1819" spans="1:8" s="106" customFormat="1">
      <c r="A1819" s="104"/>
      <c r="B1819" s="1142" t="s">
        <v>28</v>
      </c>
      <c r="C1819" s="676">
        <v>2981135</v>
      </c>
      <c r="D1819" s="1277">
        <f>D1820+D1825</f>
        <v>-6104</v>
      </c>
      <c r="E1819" s="1142" t="s">
        <v>28</v>
      </c>
      <c r="F1819" s="676">
        <v>5650103</v>
      </c>
      <c r="G1819" s="1277">
        <f>G1820</f>
        <v>6104</v>
      </c>
    </row>
    <row r="1820" spans="1:8" s="106" customFormat="1">
      <c r="A1820" s="104"/>
      <c r="B1820" s="1143" t="s">
        <v>2</v>
      </c>
      <c r="C1820" s="676">
        <v>2954822</v>
      </c>
      <c r="D1820" s="1277">
        <f>D1821</f>
        <v>-6104</v>
      </c>
      <c r="E1820" s="1143" t="s">
        <v>2</v>
      </c>
      <c r="F1820" s="676">
        <v>5638009</v>
      </c>
      <c r="G1820" s="1277">
        <f>G1821</f>
        <v>6104</v>
      </c>
    </row>
    <row r="1821" spans="1:8" s="106" customFormat="1">
      <c r="A1821" s="104"/>
      <c r="B1821" s="1144" t="s">
        <v>12</v>
      </c>
      <c r="C1821" s="676">
        <v>2954822</v>
      </c>
      <c r="D1821" s="1277">
        <f>D1822+D1824</f>
        <v>-6104</v>
      </c>
      <c r="E1821" s="1144" t="s">
        <v>12</v>
      </c>
      <c r="F1821" s="676">
        <v>5538964</v>
      </c>
      <c r="G1821" s="1277">
        <f>G1822+G1824</f>
        <v>6104</v>
      </c>
    </row>
    <row r="1822" spans="1:8" s="106" customFormat="1">
      <c r="A1822" s="104"/>
      <c r="B1822" s="1147" t="s">
        <v>37</v>
      </c>
      <c r="C1822" s="676">
        <v>2263806</v>
      </c>
      <c r="D1822" s="1277">
        <v>-4835</v>
      </c>
      <c r="E1822" s="1147" t="s">
        <v>37</v>
      </c>
      <c r="F1822" s="676">
        <v>4128249</v>
      </c>
      <c r="G1822" s="1277">
        <v>4835</v>
      </c>
    </row>
    <row r="1823" spans="1:8" s="106" customFormat="1">
      <c r="A1823" s="104"/>
      <c r="B1823" s="1148" t="s">
        <v>35</v>
      </c>
      <c r="C1823" s="676">
        <v>1746061</v>
      </c>
      <c r="D1823" s="1277">
        <v>-3912</v>
      </c>
      <c r="E1823" s="1148" t="s">
        <v>35</v>
      </c>
      <c r="F1823" s="676">
        <v>3249124</v>
      </c>
      <c r="G1823" s="1277">
        <v>3912</v>
      </c>
    </row>
    <row r="1824" spans="1:8" s="106" customFormat="1">
      <c r="A1824" s="104"/>
      <c r="B1824" s="1147" t="s">
        <v>15</v>
      </c>
      <c r="C1824" s="676">
        <v>691016</v>
      </c>
      <c r="D1824" s="1277">
        <v>-1269</v>
      </c>
      <c r="E1824" s="1147" t="s">
        <v>15</v>
      </c>
      <c r="F1824" s="676">
        <v>1410715</v>
      </c>
      <c r="G1824" s="1277">
        <v>1269</v>
      </c>
    </row>
    <row r="1825" spans="1:8" s="106" customFormat="1" ht="26.4">
      <c r="A1825" s="104"/>
      <c r="B1825" s="1143" t="s">
        <v>3</v>
      </c>
      <c r="C1825" s="676">
        <v>26313</v>
      </c>
      <c r="D1825" s="1277"/>
      <c r="E1825" s="1144" t="s">
        <v>49</v>
      </c>
      <c r="F1825" s="676">
        <v>99045</v>
      </c>
      <c r="G1825" s="1277"/>
    </row>
    <row r="1826" spans="1:8" s="106" customFormat="1">
      <c r="A1826" s="104"/>
      <c r="B1826" s="1147" t="s">
        <v>20</v>
      </c>
      <c r="C1826" s="676">
        <v>26313</v>
      </c>
      <c r="D1826" s="169"/>
      <c r="E1826" s="1147" t="s">
        <v>38</v>
      </c>
      <c r="F1826" s="676">
        <v>99045</v>
      </c>
      <c r="G1826" s="169"/>
    </row>
    <row r="1827" spans="1:8" s="106" customFormat="1" ht="13.5" customHeight="1">
      <c r="A1827" s="104"/>
      <c r="B1827" s="1148"/>
      <c r="C1827" s="676"/>
      <c r="D1827" s="169"/>
      <c r="E1827" s="1143" t="s">
        <v>3</v>
      </c>
      <c r="F1827" s="676">
        <v>12094</v>
      </c>
      <c r="G1827" s="169"/>
    </row>
    <row r="1828" spans="1:8" s="106" customFormat="1" ht="13.8" thickBot="1">
      <c r="A1828" s="104"/>
      <c r="B1828" s="1147"/>
      <c r="C1828" s="676"/>
      <c r="D1828" s="169"/>
      <c r="E1828" s="1265" t="s">
        <v>20</v>
      </c>
      <c r="F1828" s="679">
        <v>12094</v>
      </c>
      <c r="G1828" s="918"/>
    </row>
    <row r="1829" spans="1:8" s="106" customFormat="1" ht="27.75" customHeight="1" thickBot="1">
      <c r="A1829" s="104"/>
      <c r="B1829" s="3690" t="s">
        <v>369</v>
      </c>
      <c r="C1829" s="3691"/>
      <c r="D1829" s="3691"/>
      <c r="E1829" s="3691"/>
      <c r="F1829" s="3691"/>
      <c r="G1829" s="3692"/>
    </row>
    <row r="1830" spans="1:8" s="106" customFormat="1">
      <c r="A1830" s="104"/>
      <c r="B1830" s="561"/>
      <c r="C1830" s="561"/>
      <c r="D1830" s="561"/>
      <c r="E1830" s="561"/>
      <c r="F1830" s="561"/>
      <c r="G1830" s="561"/>
    </row>
    <row r="1831" spans="1:8" s="106" customFormat="1">
      <c r="A1831" s="104"/>
      <c r="B1831" s="128" t="s">
        <v>190</v>
      </c>
      <c r="C1831" s="561"/>
      <c r="D1831" s="561"/>
      <c r="E1831" s="561"/>
      <c r="F1831" s="561"/>
      <c r="G1831" s="561"/>
    </row>
    <row r="1832" spans="1:8" s="106" customFormat="1" ht="13.8" thickBot="1">
      <c r="A1832" s="104"/>
      <c r="B1832" s="561"/>
      <c r="C1832" s="561"/>
      <c r="D1832" s="561"/>
      <c r="E1832" s="561"/>
      <c r="F1832" s="561"/>
      <c r="G1832" s="561"/>
    </row>
    <row r="1833" spans="1:8" s="106" customFormat="1">
      <c r="A1833" s="1983">
        <f>A1812</f>
        <v>165</v>
      </c>
      <c r="B1833" s="107" t="s">
        <v>40</v>
      </c>
      <c r="C1833" s="201"/>
      <c r="D1833" s="202"/>
      <c r="E1833" s="422" t="s">
        <v>58</v>
      </c>
      <c r="F1833" s="201"/>
      <c r="G1833" s="202"/>
      <c r="H1833" s="1981" t="s">
        <v>535</v>
      </c>
    </row>
    <row r="1834" spans="1:8" s="106" customFormat="1">
      <c r="A1834" s="104"/>
      <c r="B1834" s="163" t="s">
        <v>82</v>
      </c>
      <c r="C1834" s="225"/>
      <c r="D1834" s="213"/>
      <c r="E1834" s="163" t="s">
        <v>82</v>
      </c>
      <c r="F1834" s="225"/>
      <c r="G1834" s="213"/>
      <c r="H1834" s="1981" t="s">
        <v>537</v>
      </c>
    </row>
    <row r="1835" spans="1:8" s="106" customFormat="1">
      <c r="A1835" s="104"/>
      <c r="B1835" s="668" t="s">
        <v>83</v>
      </c>
      <c r="C1835" s="669"/>
      <c r="D1835" s="226"/>
      <c r="E1835" s="668" t="s">
        <v>83</v>
      </c>
      <c r="F1835" s="669"/>
      <c r="G1835" s="226"/>
      <c r="H1835" s="104">
        <f>'19'!A845</f>
        <v>148</v>
      </c>
    </row>
    <row r="1836" spans="1:8" s="106" customFormat="1">
      <c r="A1836" s="104"/>
      <c r="B1836" s="164" t="s">
        <v>87</v>
      </c>
      <c r="C1836" s="783"/>
      <c r="D1836" s="227"/>
      <c r="E1836" s="164" t="s">
        <v>87</v>
      </c>
      <c r="F1836" s="783"/>
      <c r="G1836" s="227"/>
      <c r="H1836" s="104" t="s">
        <v>999</v>
      </c>
    </row>
    <row r="1837" spans="1:8" s="106" customFormat="1">
      <c r="A1837" s="104"/>
      <c r="B1837" s="183" t="s">
        <v>4</v>
      </c>
      <c r="C1837" s="674">
        <v>115260105</v>
      </c>
      <c r="D1837" s="170">
        <f>D1838+D1839</f>
        <v>-6104</v>
      </c>
      <c r="E1837" s="183" t="s">
        <v>4</v>
      </c>
      <c r="F1837" s="674">
        <v>158734122</v>
      </c>
      <c r="G1837" s="170">
        <f>G1838+G1839</f>
        <v>6104</v>
      </c>
    </row>
    <row r="1838" spans="1:8" s="106" customFormat="1" ht="26.4">
      <c r="A1838" s="104"/>
      <c r="B1838" s="189" t="s">
        <v>36</v>
      </c>
      <c r="C1838" s="700">
        <v>4535407</v>
      </c>
      <c r="D1838" s="169"/>
      <c r="E1838" s="184" t="s">
        <v>36</v>
      </c>
      <c r="F1838" s="673">
        <v>16754974</v>
      </c>
      <c r="G1838" s="169"/>
    </row>
    <row r="1839" spans="1:8" s="106" customFormat="1">
      <c r="A1839" s="104"/>
      <c r="B1839" s="189" t="s">
        <v>10</v>
      </c>
      <c r="C1839" s="700">
        <v>110724698</v>
      </c>
      <c r="D1839" s="169">
        <f t="shared" ref="D1839:D1840" si="62">D1840</f>
        <v>-6104</v>
      </c>
      <c r="E1839" s="184" t="s">
        <v>10</v>
      </c>
      <c r="F1839" s="673">
        <v>141979148</v>
      </c>
      <c r="G1839" s="169">
        <f t="shared" ref="G1839:G1840" si="63">G1840</f>
        <v>6104</v>
      </c>
    </row>
    <row r="1840" spans="1:8" s="106" customFormat="1" ht="26.4">
      <c r="A1840" s="104"/>
      <c r="B1840" s="188" t="s">
        <v>11</v>
      </c>
      <c r="C1840" s="700">
        <v>110724698</v>
      </c>
      <c r="D1840" s="170">
        <f t="shared" si="62"/>
        <v>-6104</v>
      </c>
      <c r="E1840" s="185" t="s">
        <v>11</v>
      </c>
      <c r="F1840" s="673">
        <v>141979148</v>
      </c>
      <c r="G1840" s="170">
        <f t="shared" si="63"/>
        <v>6104</v>
      </c>
    </row>
    <row r="1841" spans="1:7" s="106" customFormat="1">
      <c r="A1841" s="104"/>
      <c r="B1841" s="183" t="s">
        <v>28</v>
      </c>
      <c r="C1841" s="674">
        <v>115260105</v>
      </c>
      <c r="D1841" s="169">
        <f>D1842+D1859</f>
        <v>-6104</v>
      </c>
      <c r="E1841" s="183" t="s">
        <v>28</v>
      </c>
      <c r="F1841" s="674">
        <v>158664147</v>
      </c>
      <c r="G1841" s="169">
        <f>G1842+G1859</f>
        <v>6104</v>
      </c>
    </row>
    <row r="1842" spans="1:7" s="106" customFormat="1">
      <c r="A1842" s="104"/>
      <c r="B1842" s="189" t="s">
        <v>2</v>
      </c>
      <c r="C1842" s="700">
        <v>113554733</v>
      </c>
      <c r="D1842" s="169">
        <f>D1843</f>
        <v>-6104</v>
      </c>
      <c r="E1842" s="184" t="s">
        <v>2</v>
      </c>
      <c r="F1842" s="673">
        <v>156346840</v>
      </c>
      <c r="G1842" s="169">
        <f>G1843</f>
        <v>6104</v>
      </c>
    </row>
    <row r="1843" spans="1:7" s="106" customFormat="1">
      <c r="A1843" s="104"/>
      <c r="B1843" s="188" t="s">
        <v>12</v>
      </c>
      <c r="C1843" s="700">
        <v>55029458</v>
      </c>
      <c r="D1843" s="1277">
        <f>D1844+D1846</f>
        <v>-6104</v>
      </c>
      <c r="E1843" s="185" t="s">
        <v>12</v>
      </c>
      <c r="F1843" s="673">
        <v>134077334</v>
      </c>
      <c r="G1843" s="1277">
        <f>G1844+G1846</f>
        <v>6104</v>
      </c>
    </row>
    <row r="1844" spans="1:7" s="106" customFormat="1">
      <c r="A1844" s="104"/>
      <c r="B1844" s="186" t="s">
        <v>37</v>
      </c>
      <c r="C1844" s="700">
        <v>35909336</v>
      </c>
      <c r="D1844" s="1277">
        <v>-4835</v>
      </c>
      <c r="E1844" s="196" t="s">
        <v>37</v>
      </c>
      <c r="F1844" s="673">
        <v>88397285</v>
      </c>
      <c r="G1844" s="1277">
        <v>4835</v>
      </c>
    </row>
    <row r="1845" spans="1:7" s="106" customFormat="1">
      <c r="A1845" s="104"/>
      <c r="B1845" s="187" t="s">
        <v>35</v>
      </c>
      <c r="C1845" s="700">
        <v>28868876</v>
      </c>
      <c r="D1845" s="1277">
        <v>-3912</v>
      </c>
      <c r="E1845" s="197" t="s">
        <v>35</v>
      </c>
      <c r="F1845" s="673">
        <v>68753200</v>
      </c>
      <c r="G1845" s="1277">
        <v>3912</v>
      </c>
    </row>
    <row r="1846" spans="1:7" s="106" customFormat="1">
      <c r="A1846" s="104"/>
      <c r="B1846" s="186" t="s">
        <v>15</v>
      </c>
      <c r="C1846" s="700">
        <v>19120122</v>
      </c>
      <c r="D1846" s="1277">
        <v>-1269</v>
      </c>
      <c r="E1846" s="196" t="s">
        <v>15</v>
      </c>
      <c r="F1846" s="673">
        <v>45680049</v>
      </c>
      <c r="G1846" s="1277">
        <v>1269</v>
      </c>
    </row>
    <row r="1847" spans="1:7" s="106" customFormat="1">
      <c r="A1847" s="104"/>
      <c r="B1847" s="188" t="s">
        <v>16</v>
      </c>
      <c r="C1847" s="700">
        <v>36874157</v>
      </c>
      <c r="D1847" s="223"/>
      <c r="E1847" s="185" t="s">
        <v>16</v>
      </c>
      <c r="F1847" s="673">
        <v>21854801</v>
      </c>
      <c r="G1847" s="169"/>
    </row>
    <row r="1848" spans="1:7" s="106" customFormat="1">
      <c r="A1848" s="104"/>
      <c r="B1848" s="186" t="s">
        <v>17</v>
      </c>
      <c r="C1848" s="700">
        <v>36349830</v>
      </c>
      <c r="D1848" s="223"/>
      <c r="E1848" s="196" t="s">
        <v>17</v>
      </c>
      <c r="F1848" s="673">
        <v>394262</v>
      </c>
      <c r="G1848" s="169"/>
    </row>
    <row r="1849" spans="1:7" s="106" customFormat="1">
      <c r="A1849" s="104"/>
      <c r="B1849" s="186" t="s">
        <v>93</v>
      </c>
      <c r="C1849" s="700">
        <v>524327</v>
      </c>
      <c r="D1849" s="223"/>
      <c r="E1849" s="196" t="s">
        <v>93</v>
      </c>
      <c r="F1849" s="673">
        <v>21460539</v>
      </c>
      <c r="G1849" s="169"/>
    </row>
    <row r="1850" spans="1:7" s="106" customFormat="1" ht="26.4">
      <c r="A1850" s="104"/>
      <c r="B1850" s="188" t="s">
        <v>49</v>
      </c>
      <c r="C1850" s="700">
        <v>179811</v>
      </c>
      <c r="D1850" s="223"/>
      <c r="E1850" s="185" t="s">
        <v>49</v>
      </c>
      <c r="F1850" s="673">
        <v>414705</v>
      </c>
      <c r="G1850" s="169"/>
    </row>
    <row r="1851" spans="1:7" s="106" customFormat="1">
      <c r="A1851" s="104"/>
      <c r="B1851" s="186" t="s">
        <v>38</v>
      </c>
      <c r="C1851" s="700">
        <v>179811</v>
      </c>
      <c r="D1851" s="223"/>
      <c r="E1851" s="196" t="s">
        <v>38</v>
      </c>
      <c r="F1851" s="673">
        <v>414705</v>
      </c>
      <c r="G1851" s="169"/>
    </row>
    <row r="1852" spans="1:7" s="106" customFormat="1">
      <c r="A1852" s="104"/>
      <c r="B1852" s="188" t="s">
        <v>19</v>
      </c>
      <c r="C1852" s="700">
        <v>21471307</v>
      </c>
      <c r="D1852" s="223"/>
      <c r="E1852" s="184" t="s">
        <v>3</v>
      </c>
      <c r="F1852" s="673">
        <v>2317307</v>
      </c>
      <c r="G1852" s="169"/>
    </row>
    <row r="1853" spans="1:7" s="106" customFormat="1" ht="26.4">
      <c r="A1853" s="104"/>
      <c r="B1853" s="186" t="s">
        <v>51</v>
      </c>
      <c r="C1853" s="700">
        <v>20759410</v>
      </c>
      <c r="D1853" s="223"/>
      <c r="E1853" s="185" t="s">
        <v>20</v>
      </c>
      <c r="F1853" s="673">
        <v>2317307</v>
      </c>
      <c r="G1853" s="169"/>
    </row>
    <row r="1854" spans="1:7" s="106" customFormat="1" ht="26.4">
      <c r="A1854" s="104"/>
      <c r="B1854" s="187" t="s">
        <v>52</v>
      </c>
      <c r="C1854" s="700">
        <v>12734169</v>
      </c>
      <c r="D1854" s="223"/>
      <c r="E1854" s="1191" t="s">
        <v>61</v>
      </c>
      <c r="F1854" s="673">
        <v>69975</v>
      </c>
      <c r="G1854" s="169"/>
    </row>
    <row r="1855" spans="1:7" s="106" customFormat="1" ht="39.6">
      <c r="A1855" s="104"/>
      <c r="B1855" s="187" t="s">
        <v>191</v>
      </c>
      <c r="C1855" s="700">
        <v>8025241</v>
      </c>
      <c r="D1855" s="223"/>
      <c r="E1855" s="1192" t="s">
        <v>23</v>
      </c>
      <c r="F1855" s="673">
        <v>-69975</v>
      </c>
      <c r="G1855" s="169"/>
    </row>
    <row r="1856" spans="1:7" s="106" customFormat="1" ht="26.4">
      <c r="A1856" s="104"/>
      <c r="B1856" s="186" t="s">
        <v>50</v>
      </c>
      <c r="C1856" s="700">
        <v>711897</v>
      </c>
      <c r="D1856" s="223"/>
      <c r="E1856" s="184" t="s">
        <v>24</v>
      </c>
      <c r="F1856" s="673">
        <v>-69975</v>
      </c>
      <c r="G1856" s="169"/>
    </row>
    <row r="1857" spans="1:7" s="106" customFormat="1" ht="39.6">
      <c r="A1857" s="104"/>
      <c r="B1857" s="187" t="s">
        <v>92</v>
      </c>
      <c r="C1857" s="700">
        <v>262314</v>
      </c>
      <c r="D1857" s="223"/>
      <c r="E1857" s="185" t="s">
        <v>59</v>
      </c>
      <c r="F1857" s="673">
        <v>-69975</v>
      </c>
      <c r="G1857" s="169"/>
    </row>
    <row r="1858" spans="1:7" s="106" customFormat="1" ht="39.6">
      <c r="A1858" s="104"/>
      <c r="B1858" s="187" t="s">
        <v>196</v>
      </c>
      <c r="C1858" s="700">
        <v>449583</v>
      </c>
      <c r="D1858" s="223"/>
      <c r="E1858" s="187"/>
      <c r="F1858" s="700"/>
      <c r="G1858" s="169"/>
    </row>
    <row r="1859" spans="1:7" s="106" customFormat="1">
      <c r="A1859" s="104"/>
      <c r="B1859" s="189" t="s">
        <v>3</v>
      </c>
      <c r="C1859" s="700">
        <v>1705372</v>
      </c>
      <c r="D1859" s="223"/>
      <c r="E1859" s="189"/>
      <c r="F1859" s="700"/>
      <c r="G1859" s="169"/>
    </row>
    <row r="1860" spans="1:7" s="106" customFormat="1">
      <c r="A1860" s="104"/>
      <c r="B1860" s="188" t="s">
        <v>20</v>
      </c>
      <c r="C1860" s="700">
        <v>1705372</v>
      </c>
      <c r="D1860" s="223"/>
      <c r="E1860" s="188"/>
      <c r="F1860" s="700"/>
      <c r="G1860" s="169"/>
    </row>
    <row r="1861" spans="1:7" s="106" customFormat="1">
      <c r="A1861" s="104"/>
      <c r="B1861" s="164" t="s">
        <v>88</v>
      </c>
      <c r="C1861" s="783"/>
      <c r="D1861" s="193"/>
      <c r="E1861" s="164" t="s">
        <v>88</v>
      </c>
      <c r="F1861" s="783"/>
      <c r="G1861" s="193"/>
    </row>
    <row r="1862" spans="1:7" s="106" customFormat="1">
      <c r="A1862" s="104"/>
      <c r="B1862" s="183" t="s">
        <v>4</v>
      </c>
      <c r="C1862" s="1156">
        <v>115058086</v>
      </c>
      <c r="D1862" s="269">
        <f>D1864</f>
        <v>-6104</v>
      </c>
      <c r="E1862" s="183" t="s">
        <v>4</v>
      </c>
      <c r="F1862" s="674">
        <v>164602574</v>
      </c>
      <c r="G1862" s="269">
        <f>G1864</f>
        <v>6104</v>
      </c>
    </row>
    <row r="1863" spans="1:7" s="106" customFormat="1" ht="26.4">
      <c r="A1863" s="104"/>
      <c r="B1863" s="189" t="s">
        <v>36</v>
      </c>
      <c r="C1863" s="1157">
        <v>4535407</v>
      </c>
      <c r="D1863" s="165"/>
      <c r="E1863" s="184" t="s">
        <v>36</v>
      </c>
      <c r="F1863" s="673">
        <v>16664418</v>
      </c>
      <c r="G1863" s="165"/>
    </row>
    <row r="1864" spans="1:7" s="106" customFormat="1">
      <c r="A1864" s="104"/>
      <c r="B1864" s="189" t="s">
        <v>10</v>
      </c>
      <c r="C1864" s="1157">
        <v>110522679</v>
      </c>
      <c r="D1864" s="165">
        <f>D1865</f>
        <v>-6104</v>
      </c>
      <c r="E1864" s="184" t="s">
        <v>10</v>
      </c>
      <c r="F1864" s="673">
        <v>147938156</v>
      </c>
      <c r="G1864" s="165">
        <f>G1865</f>
        <v>6104</v>
      </c>
    </row>
    <row r="1865" spans="1:7" s="106" customFormat="1" ht="26.4">
      <c r="A1865" s="104"/>
      <c r="B1865" s="188" t="s">
        <v>11</v>
      </c>
      <c r="C1865" s="1157">
        <v>110522679</v>
      </c>
      <c r="D1865" s="140">
        <f>D1866</f>
        <v>-6104</v>
      </c>
      <c r="E1865" s="185" t="s">
        <v>11</v>
      </c>
      <c r="F1865" s="673">
        <v>147938156</v>
      </c>
      <c r="G1865" s="140">
        <f>G1866</f>
        <v>6104</v>
      </c>
    </row>
    <row r="1866" spans="1:7" s="106" customFormat="1">
      <c r="A1866" s="104"/>
      <c r="B1866" s="183" t="s">
        <v>28</v>
      </c>
      <c r="C1866" s="1156">
        <v>115058086</v>
      </c>
      <c r="D1866" s="169">
        <f>D1867+D1884</f>
        <v>-6104</v>
      </c>
      <c r="E1866" s="183" t="s">
        <v>28</v>
      </c>
      <c r="F1866" s="674">
        <v>164217377</v>
      </c>
      <c r="G1866" s="169">
        <f>G1867+G1884</f>
        <v>6104</v>
      </c>
    </row>
    <row r="1867" spans="1:7" s="106" customFormat="1">
      <c r="A1867" s="104"/>
      <c r="B1867" s="189" t="s">
        <v>2</v>
      </c>
      <c r="C1867" s="1157">
        <v>110569190</v>
      </c>
      <c r="D1867" s="169">
        <f>D1868+D2333</f>
        <v>-6104</v>
      </c>
      <c r="E1867" s="184" t="s">
        <v>2</v>
      </c>
      <c r="F1867" s="673">
        <v>162324766</v>
      </c>
      <c r="G1867" s="169">
        <f>G1868+G2333</f>
        <v>6104</v>
      </c>
    </row>
    <row r="1868" spans="1:7" s="106" customFormat="1">
      <c r="A1868" s="104"/>
      <c r="B1868" s="188" t="s">
        <v>12</v>
      </c>
      <c r="C1868" s="1157">
        <v>53879121</v>
      </c>
      <c r="D1868" s="1277">
        <f>D1869+D1871</f>
        <v>-6104</v>
      </c>
      <c r="E1868" s="185" t="s">
        <v>12</v>
      </c>
      <c r="F1868" s="673">
        <v>136872300</v>
      </c>
      <c r="G1868" s="1277">
        <f>G1869+G1871</f>
        <v>6104</v>
      </c>
    </row>
    <row r="1869" spans="1:7" s="106" customFormat="1">
      <c r="A1869" s="104"/>
      <c r="B1869" s="186" t="s">
        <v>37</v>
      </c>
      <c r="C1869" s="1157">
        <v>35922818</v>
      </c>
      <c r="D1869" s="1277">
        <v>-4835</v>
      </c>
      <c r="E1869" s="196" t="s">
        <v>37</v>
      </c>
      <c r="F1869" s="673">
        <v>89286030</v>
      </c>
      <c r="G1869" s="1277">
        <v>4835</v>
      </c>
    </row>
    <row r="1870" spans="1:7" s="106" customFormat="1">
      <c r="A1870" s="104"/>
      <c r="B1870" s="187" t="s">
        <v>35</v>
      </c>
      <c r="C1870" s="1157">
        <v>28862209</v>
      </c>
      <c r="D1870" s="1277">
        <v>-3912</v>
      </c>
      <c r="E1870" s="197" t="s">
        <v>35</v>
      </c>
      <c r="F1870" s="673">
        <v>69638900</v>
      </c>
      <c r="G1870" s="1277">
        <v>3912</v>
      </c>
    </row>
    <row r="1871" spans="1:7" s="106" customFormat="1">
      <c r="A1871" s="104"/>
      <c r="B1871" s="186" t="s">
        <v>15</v>
      </c>
      <c r="C1871" s="1157">
        <v>17956303</v>
      </c>
      <c r="D1871" s="1277">
        <v>-1269</v>
      </c>
      <c r="E1871" s="196" t="s">
        <v>15</v>
      </c>
      <c r="F1871" s="673">
        <v>47586270</v>
      </c>
      <c r="G1871" s="1277">
        <v>1269</v>
      </c>
    </row>
    <row r="1872" spans="1:7" s="106" customFormat="1">
      <c r="A1872" s="104"/>
      <c r="B1872" s="188" t="s">
        <v>16</v>
      </c>
      <c r="C1872" s="1157">
        <v>35313760</v>
      </c>
      <c r="D1872" s="383"/>
      <c r="E1872" s="185" t="s">
        <v>16</v>
      </c>
      <c r="F1872" s="673">
        <v>25108905</v>
      </c>
      <c r="G1872" s="383"/>
    </row>
    <row r="1873" spans="1:7" s="106" customFormat="1">
      <c r="A1873" s="104"/>
      <c r="B1873" s="186" t="s">
        <v>17</v>
      </c>
      <c r="C1873" s="1157">
        <v>34789433</v>
      </c>
      <c r="D1873" s="165"/>
      <c r="E1873" s="196" t="s">
        <v>17</v>
      </c>
      <c r="F1873" s="673">
        <v>226363</v>
      </c>
      <c r="G1873" s="165"/>
    </row>
    <row r="1874" spans="1:7" s="106" customFormat="1">
      <c r="A1874" s="104"/>
      <c r="B1874" s="186" t="s">
        <v>93</v>
      </c>
      <c r="C1874" s="1157">
        <v>524327</v>
      </c>
      <c r="D1874" s="165"/>
      <c r="E1874" s="196" t="s">
        <v>93</v>
      </c>
      <c r="F1874" s="673">
        <v>24882542</v>
      </c>
      <c r="G1874" s="165"/>
    </row>
    <row r="1875" spans="1:7" s="106" customFormat="1" ht="26.4">
      <c r="A1875" s="104"/>
      <c r="B1875" s="188" t="s">
        <v>49</v>
      </c>
      <c r="C1875" s="1157">
        <v>179811</v>
      </c>
      <c r="D1875" s="165"/>
      <c r="E1875" s="185" t="s">
        <v>49</v>
      </c>
      <c r="F1875" s="673">
        <v>343561</v>
      </c>
      <c r="G1875" s="165"/>
    </row>
    <row r="1876" spans="1:7" s="106" customFormat="1">
      <c r="A1876" s="104"/>
      <c r="B1876" s="186" t="s">
        <v>38</v>
      </c>
      <c r="C1876" s="1157">
        <v>179811</v>
      </c>
      <c r="D1876" s="207"/>
      <c r="E1876" s="196" t="s">
        <v>38</v>
      </c>
      <c r="F1876" s="673">
        <v>343561</v>
      </c>
      <c r="G1876" s="207"/>
    </row>
    <row r="1877" spans="1:7" s="106" customFormat="1">
      <c r="A1877" s="104"/>
      <c r="B1877" s="188" t="s">
        <v>19</v>
      </c>
      <c r="C1877" s="1157">
        <v>21196498</v>
      </c>
      <c r="D1877" s="165"/>
      <c r="E1877" s="184" t="s">
        <v>3</v>
      </c>
      <c r="F1877" s="673">
        <v>1892611</v>
      </c>
      <c r="G1877" s="165"/>
    </row>
    <row r="1878" spans="1:7" s="106" customFormat="1" ht="26.4">
      <c r="A1878" s="104"/>
      <c r="B1878" s="186" t="s">
        <v>51</v>
      </c>
      <c r="C1878" s="1157">
        <v>20493530</v>
      </c>
      <c r="D1878" s="165"/>
      <c r="E1878" s="185" t="s">
        <v>20</v>
      </c>
      <c r="F1878" s="673">
        <v>1892611</v>
      </c>
      <c r="G1878" s="165"/>
    </row>
    <row r="1879" spans="1:7" s="106" customFormat="1" ht="26.4">
      <c r="A1879" s="104"/>
      <c r="B1879" s="187" t="s">
        <v>52</v>
      </c>
      <c r="C1879" s="1157">
        <v>12648797</v>
      </c>
      <c r="D1879" s="78"/>
      <c r="E1879" s="1191" t="s">
        <v>61</v>
      </c>
      <c r="F1879" s="673">
        <v>385197</v>
      </c>
      <c r="G1879" s="78"/>
    </row>
    <row r="1880" spans="1:7" s="106" customFormat="1" ht="39.6">
      <c r="A1880" s="104"/>
      <c r="B1880" s="187" t="s">
        <v>191</v>
      </c>
      <c r="C1880" s="1157">
        <v>7844733</v>
      </c>
      <c r="D1880" s="165"/>
      <c r="E1880" s="1192" t="s">
        <v>23</v>
      </c>
      <c r="F1880" s="673">
        <v>-385197</v>
      </c>
      <c r="G1880" s="165"/>
    </row>
    <row r="1881" spans="1:7" s="106" customFormat="1" ht="26.4">
      <c r="A1881" s="104"/>
      <c r="B1881" s="186" t="s">
        <v>50</v>
      </c>
      <c r="C1881" s="1157">
        <v>702968</v>
      </c>
      <c r="D1881" s="165"/>
      <c r="E1881" s="184" t="s">
        <v>24</v>
      </c>
      <c r="F1881" s="673">
        <v>-385197</v>
      </c>
      <c r="G1881" s="165"/>
    </row>
    <row r="1882" spans="1:7" s="106" customFormat="1" ht="39.6">
      <c r="A1882" s="104"/>
      <c r="B1882" s="187" t="s">
        <v>92</v>
      </c>
      <c r="C1882" s="1157">
        <v>262314</v>
      </c>
      <c r="D1882" s="165"/>
      <c r="E1882" s="185" t="s">
        <v>59</v>
      </c>
      <c r="F1882" s="673">
        <v>-385197</v>
      </c>
      <c r="G1882" s="165"/>
    </row>
    <row r="1883" spans="1:7" s="106" customFormat="1" ht="39.6">
      <c r="A1883" s="104"/>
      <c r="B1883" s="187" t="s">
        <v>196</v>
      </c>
      <c r="C1883" s="1157">
        <v>440654</v>
      </c>
      <c r="D1883" s="165"/>
      <c r="E1883" s="187"/>
      <c r="F1883" s="673"/>
      <c r="G1883" s="165"/>
    </row>
    <row r="1884" spans="1:7" s="106" customFormat="1">
      <c r="A1884" s="104"/>
      <c r="B1884" s="189" t="s">
        <v>3</v>
      </c>
      <c r="C1884" s="1157">
        <v>4488896</v>
      </c>
      <c r="D1884" s="223"/>
      <c r="E1884" s="189"/>
      <c r="F1884" s="673"/>
      <c r="G1884" s="169"/>
    </row>
    <row r="1885" spans="1:7" s="106" customFormat="1">
      <c r="A1885" s="104"/>
      <c r="B1885" s="188" t="s">
        <v>20</v>
      </c>
      <c r="C1885" s="1157">
        <v>4488896</v>
      </c>
      <c r="D1885" s="223"/>
      <c r="E1885" s="188"/>
      <c r="F1885" s="673"/>
      <c r="G1885" s="169"/>
    </row>
    <row r="1886" spans="1:7" s="106" customFormat="1">
      <c r="A1886" s="104"/>
      <c r="B1886" s="164" t="s">
        <v>189</v>
      </c>
      <c r="C1886" s="700"/>
      <c r="D1886" s="165"/>
      <c r="E1886" s="164" t="s">
        <v>189</v>
      </c>
      <c r="F1886" s="700"/>
      <c r="G1886" s="165"/>
    </row>
    <row r="1887" spans="1:7" s="106" customFormat="1">
      <c r="A1887" s="104"/>
      <c r="B1887" s="183" t="s">
        <v>4</v>
      </c>
      <c r="C1887" s="1156">
        <v>115431926</v>
      </c>
      <c r="D1887" s="269">
        <f>D1889</f>
        <v>-6104</v>
      </c>
      <c r="E1887" s="183" t="s">
        <v>4</v>
      </c>
      <c r="F1887" s="674">
        <v>177559669</v>
      </c>
      <c r="G1887" s="269">
        <f>G1889</f>
        <v>6104</v>
      </c>
    </row>
    <row r="1888" spans="1:7" s="106" customFormat="1" ht="26.4">
      <c r="A1888" s="104"/>
      <c r="B1888" s="189" t="s">
        <v>36</v>
      </c>
      <c r="C1888" s="1157">
        <v>4535407</v>
      </c>
      <c r="D1888" s="165"/>
      <c r="E1888" s="184" t="s">
        <v>36</v>
      </c>
      <c r="F1888" s="673">
        <v>16664418</v>
      </c>
      <c r="G1888" s="165"/>
    </row>
    <row r="1889" spans="1:7" s="106" customFormat="1">
      <c r="A1889" s="104"/>
      <c r="B1889" s="189" t="s">
        <v>10</v>
      </c>
      <c r="C1889" s="1157">
        <v>110896519</v>
      </c>
      <c r="D1889" s="165">
        <f>D1890</f>
        <v>-6104</v>
      </c>
      <c r="E1889" s="184" t="s">
        <v>10</v>
      </c>
      <c r="F1889" s="673">
        <v>160895251</v>
      </c>
      <c r="G1889" s="165">
        <f>G1890</f>
        <v>6104</v>
      </c>
    </row>
    <row r="1890" spans="1:7" s="106" customFormat="1" ht="26.4">
      <c r="A1890" s="104"/>
      <c r="B1890" s="188" t="s">
        <v>11</v>
      </c>
      <c r="C1890" s="1157">
        <v>110896519</v>
      </c>
      <c r="D1890" s="140">
        <f>D1891</f>
        <v>-6104</v>
      </c>
      <c r="E1890" s="185" t="s">
        <v>11</v>
      </c>
      <c r="F1890" s="673">
        <v>160895251</v>
      </c>
      <c r="G1890" s="140">
        <f>G1891</f>
        <v>6104</v>
      </c>
    </row>
    <row r="1891" spans="1:7" s="106" customFormat="1">
      <c r="A1891" s="104"/>
      <c r="B1891" s="183" t="s">
        <v>28</v>
      </c>
      <c r="C1891" s="1156">
        <v>115431926</v>
      </c>
      <c r="D1891" s="165">
        <f>D1892+D1909</f>
        <v>-6104</v>
      </c>
      <c r="E1891" s="183" t="s">
        <v>28</v>
      </c>
      <c r="F1891" s="674">
        <v>177174472</v>
      </c>
      <c r="G1891" s="165">
        <f>G1892+G1909</f>
        <v>6104</v>
      </c>
    </row>
    <row r="1892" spans="1:7" s="106" customFormat="1">
      <c r="A1892" s="104"/>
      <c r="B1892" s="189" t="s">
        <v>2</v>
      </c>
      <c r="C1892" s="1157">
        <v>113463469</v>
      </c>
      <c r="D1892" s="165">
        <f>D1893</f>
        <v>-6104</v>
      </c>
      <c r="E1892" s="184" t="s">
        <v>2</v>
      </c>
      <c r="F1892" s="673">
        <v>160734434</v>
      </c>
      <c r="G1892" s="165">
        <f>G1893</f>
        <v>6104</v>
      </c>
    </row>
    <row r="1893" spans="1:7" s="106" customFormat="1">
      <c r="A1893" s="104"/>
      <c r="B1893" s="188" t="s">
        <v>12</v>
      </c>
      <c r="C1893" s="1157">
        <v>54757776</v>
      </c>
      <c r="D1893" s="1277">
        <f>D1894+D1896</f>
        <v>-6104</v>
      </c>
      <c r="E1893" s="185" t="s">
        <v>12</v>
      </c>
      <c r="F1893" s="673">
        <v>135281968</v>
      </c>
      <c r="G1893" s="1277">
        <f>G1894+G1896</f>
        <v>6104</v>
      </c>
    </row>
    <row r="1894" spans="1:7" s="106" customFormat="1">
      <c r="A1894" s="104"/>
      <c r="B1894" s="186" t="s">
        <v>37</v>
      </c>
      <c r="C1894" s="1157">
        <v>36722007</v>
      </c>
      <c r="D1894" s="1277">
        <v>-4835</v>
      </c>
      <c r="E1894" s="196" t="s">
        <v>37</v>
      </c>
      <c r="F1894" s="673">
        <v>89720544</v>
      </c>
      <c r="G1894" s="1277">
        <v>4835</v>
      </c>
    </row>
    <row r="1895" spans="1:7" s="106" customFormat="1">
      <c r="A1895" s="104"/>
      <c r="B1895" s="187" t="s">
        <v>35</v>
      </c>
      <c r="C1895" s="1157">
        <v>29526691</v>
      </c>
      <c r="D1895" s="1277">
        <v>-3912</v>
      </c>
      <c r="E1895" s="197" t="s">
        <v>35</v>
      </c>
      <c r="F1895" s="673">
        <v>70053289</v>
      </c>
      <c r="G1895" s="1277">
        <v>3912</v>
      </c>
    </row>
    <row r="1896" spans="1:7" s="106" customFormat="1">
      <c r="A1896" s="104"/>
      <c r="B1896" s="186" t="s">
        <v>15</v>
      </c>
      <c r="C1896" s="1157">
        <v>18035769</v>
      </c>
      <c r="D1896" s="1277">
        <v>-1269</v>
      </c>
      <c r="E1896" s="196" t="s">
        <v>15</v>
      </c>
      <c r="F1896" s="673">
        <v>45561424</v>
      </c>
      <c r="G1896" s="1277">
        <v>1269</v>
      </c>
    </row>
    <row r="1897" spans="1:7" s="106" customFormat="1">
      <c r="A1897" s="104"/>
      <c r="B1897" s="188" t="s">
        <v>16</v>
      </c>
      <c r="C1897" s="1157">
        <v>37329384</v>
      </c>
      <c r="D1897" s="383"/>
      <c r="E1897" s="185" t="s">
        <v>16</v>
      </c>
      <c r="F1897" s="673">
        <v>25108905</v>
      </c>
      <c r="G1897" s="383"/>
    </row>
    <row r="1898" spans="1:7" s="106" customFormat="1">
      <c r="A1898" s="104"/>
      <c r="B1898" s="186" t="s">
        <v>17</v>
      </c>
      <c r="C1898" s="1157">
        <v>36805057</v>
      </c>
      <c r="D1898" s="165"/>
      <c r="E1898" s="196" t="s">
        <v>17</v>
      </c>
      <c r="F1898" s="673">
        <v>226363</v>
      </c>
      <c r="G1898" s="165"/>
    </row>
    <row r="1899" spans="1:7" s="106" customFormat="1">
      <c r="A1899" s="104"/>
      <c r="B1899" s="186" t="s">
        <v>93</v>
      </c>
      <c r="C1899" s="1157">
        <v>524327</v>
      </c>
      <c r="D1899" s="165"/>
      <c r="E1899" s="196" t="s">
        <v>93</v>
      </c>
      <c r="F1899" s="673">
        <v>24882542</v>
      </c>
      <c r="G1899" s="165"/>
    </row>
    <row r="1900" spans="1:7" s="106" customFormat="1" ht="26.4">
      <c r="A1900" s="104"/>
      <c r="B1900" s="188" t="s">
        <v>49</v>
      </c>
      <c r="C1900" s="1157">
        <v>179811</v>
      </c>
      <c r="D1900" s="165"/>
      <c r="E1900" s="185" t="s">
        <v>49</v>
      </c>
      <c r="F1900" s="673">
        <v>343561</v>
      </c>
      <c r="G1900" s="165"/>
    </row>
    <row r="1901" spans="1:7" s="106" customFormat="1">
      <c r="A1901" s="104"/>
      <c r="B1901" s="186" t="s">
        <v>38</v>
      </c>
      <c r="C1901" s="1157">
        <v>179811</v>
      </c>
      <c r="D1901" s="207"/>
      <c r="E1901" s="196" t="s">
        <v>38</v>
      </c>
      <c r="F1901" s="673">
        <v>343561</v>
      </c>
      <c r="G1901" s="207"/>
    </row>
    <row r="1902" spans="1:7" s="106" customFormat="1">
      <c r="A1902" s="104"/>
      <c r="B1902" s="188" t="s">
        <v>19</v>
      </c>
      <c r="C1902" s="1157">
        <v>21196498</v>
      </c>
      <c r="D1902" s="165"/>
      <c r="E1902" s="184" t="s">
        <v>3</v>
      </c>
      <c r="F1902" s="673">
        <v>16440038</v>
      </c>
      <c r="G1902" s="165"/>
    </row>
    <row r="1903" spans="1:7" s="106" customFormat="1" ht="26.4">
      <c r="A1903" s="104"/>
      <c r="B1903" s="186" t="s">
        <v>51</v>
      </c>
      <c r="C1903" s="1157">
        <v>20493530</v>
      </c>
      <c r="D1903" s="165"/>
      <c r="E1903" s="185" t="s">
        <v>20</v>
      </c>
      <c r="F1903" s="673">
        <v>16440038</v>
      </c>
      <c r="G1903" s="165"/>
    </row>
    <row r="1904" spans="1:7" s="106" customFormat="1" ht="26.4">
      <c r="A1904" s="104"/>
      <c r="B1904" s="187" t="s">
        <v>52</v>
      </c>
      <c r="C1904" s="1157">
        <v>12648797</v>
      </c>
      <c r="D1904" s="78"/>
      <c r="E1904" s="1191" t="s">
        <v>61</v>
      </c>
      <c r="F1904" s="673">
        <v>385197</v>
      </c>
      <c r="G1904" s="78"/>
    </row>
    <row r="1905" spans="1:8" s="106" customFormat="1" ht="39.6">
      <c r="A1905" s="104"/>
      <c r="B1905" s="187" t="s">
        <v>191</v>
      </c>
      <c r="C1905" s="1157">
        <v>7844733</v>
      </c>
      <c r="D1905" s="165"/>
      <c r="E1905" s="1192" t="s">
        <v>23</v>
      </c>
      <c r="F1905" s="673">
        <v>-385197</v>
      </c>
      <c r="G1905" s="165"/>
    </row>
    <row r="1906" spans="1:8" s="106" customFormat="1" ht="26.4">
      <c r="A1906" s="104"/>
      <c r="B1906" s="186" t="s">
        <v>50</v>
      </c>
      <c r="C1906" s="1157">
        <v>702968</v>
      </c>
      <c r="D1906" s="165"/>
      <c r="E1906" s="184" t="s">
        <v>24</v>
      </c>
      <c r="F1906" s="673">
        <v>-385197</v>
      </c>
      <c r="G1906" s="165"/>
    </row>
    <row r="1907" spans="1:8" s="106" customFormat="1" ht="39.6">
      <c r="A1907" s="104"/>
      <c r="B1907" s="187" t="s">
        <v>92</v>
      </c>
      <c r="C1907" s="1157">
        <v>262314</v>
      </c>
      <c r="D1907" s="165"/>
      <c r="E1907" s="185" t="s">
        <v>59</v>
      </c>
      <c r="F1907" s="673">
        <v>-385197</v>
      </c>
      <c r="G1907" s="165"/>
    </row>
    <row r="1908" spans="1:8" s="106" customFormat="1" ht="39.6">
      <c r="A1908" s="104"/>
      <c r="B1908" s="187" t="s">
        <v>196</v>
      </c>
      <c r="C1908" s="1157">
        <v>440654</v>
      </c>
      <c r="D1908" s="165"/>
      <c r="E1908" s="187"/>
      <c r="F1908" s="673"/>
      <c r="G1908" s="165"/>
    </row>
    <row r="1909" spans="1:8" s="106" customFormat="1">
      <c r="A1909" s="104"/>
      <c r="B1909" s="189" t="s">
        <v>3</v>
      </c>
      <c r="C1909" s="1157">
        <v>1968457</v>
      </c>
      <c r="D1909" s="165"/>
      <c r="E1909" s="189"/>
      <c r="F1909" s="673"/>
      <c r="G1909" s="165"/>
    </row>
    <row r="1910" spans="1:8" s="106" customFormat="1" ht="13.8" thickBot="1">
      <c r="A1910" s="104"/>
      <c r="B1910" s="1161" t="s">
        <v>20</v>
      </c>
      <c r="C1910" s="1162">
        <v>1968457</v>
      </c>
      <c r="D1910" s="1160"/>
      <c r="E1910" s="190"/>
      <c r="F1910" s="600"/>
      <c r="G1910" s="998"/>
    </row>
    <row r="1911" spans="1:8" s="106" customFormat="1" ht="31.5" customHeight="1" thickBot="1">
      <c r="A1911" s="104"/>
      <c r="B1911" s="3690" t="s">
        <v>370</v>
      </c>
      <c r="C1911" s="3691"/>
      <c r="D1911" s="3691"/>
      <c r="E1911" s="3691"/>
      <c r="F1911" s="3691"/>
      <c r="G1911" s="3692"/>
    </row>
    <row r="1912" spans="1:8" s="106" customFormat="1">
      <c r="A1912" s="104"/>
      <c r="B1912" s="111"/>
      <c r="C1912" s="105"/>
      <c r="D1912" s="105"/>
    </row>
    <row r="1913" spans="1:8" s="48" customFormat="1">
      <c r="A1913" s="128"/>
      <c r="B1913" s="128" t="s">
        <v>187</v>
      </c>
      <c r="C1913" s="561"/>
      <c r="D1913" s="561"/>
      <c r="E1913" s="561"/>
      <c r="F1913" s="561"/>
      <c r="G1913" s="561"/>
    </row>
    <row r="1914" spans="1:8" s="48" customFormat="1" ht="13.8" thickBot="1">
      <c r="A1914" s="121"/>
      <c r="B1914" s="2573"/>
      <c r="C1914" s="2573"/>
      <c r="D1914" s="2573"/>
      <c r="E1914" s="2573"/>
      <c r="F1914" s="561"/>
      <c r="G1914" s="561"/>
    </row>
    <row r="1915" spans="1:8" s="106" customFormat="1">
      <c r="A1915" s="1984">
        <f>A1812+1</f>
        <v>166</v>
      </c>
      <c r="B1915" s="107" t="s">
        <v>40</v>
      </c>
      <c r="C1915" s="108"/>
      <c r="D1915" s="109"/>
      <c r="E1915" s="3352"/>
      <c r="F1915" s="277"/>
      <c r="G1915" s="278"/>
      <c r="H1915" s="2001" t="s">
        <v>33</v>
      </c>
    </row>
    <row r="1916" spans="1:8" s="106" customFormat="1">
      <c r="A1916" s="104"/>
      <c r="B1916" s="163" t="s">
        <v>54</v>
      </c>
      <c r="C1916" s="610"/>
      <c r="D1916" s="227"/>
      <c r="E1916" s="2201"/>
      <c r="F1916" s="390"/>
      <c r="G1916" s="391"/>
    </row>
    <row r="1917" spans="1:8" s="106" customFormat="1">
      <c r="A1917" s="104"/>
      <c r="B1917" s="385" t="s">
        <v>345</v>
      </c>
      <c r="C1917" s="610"/>
      <c r="D1917" s="227"/>
      <c r="E1917" s="3353"/>
      <c r="F1917" s="390"/>
      <c r="G1917" s="391"/>
    </row>
    <row r="1918" spans="1:8" s="106" customFormat="1">
      <c r="A1918" s="104"/>
      <c r="B1918" s="163" t="s">
        <v>350</v>
      </c>
      <c r="C1918" s="610"/>
      <c r="D1918" s="227"/>
      <c r="E1918" s="2201"/>
      <c r="F1918" s="390"/>
      <c r="G1918" s="391"/>
    </row>
    <row r="1919" spans="1:8" s="106" customFormat="1" ht="12.75" customHeight="1">
      <c r="A1919" s="104"/>
      <c r="B1919" s="1215" t="s">
        <v>88</v>
      </c>
      <c r="C1919" s="613"/>
      <c r="D1919" s="151"/>
      <c r="E1919" s="3354"/>
      <c r="F1919" s="260"/>
      <c r="G1919" s="260"/>
    </row>
    <row r="1920" spans="1:8" s="106" customFormat="1" ht="12.75" customHeight="1">
      <c r="A1920" s="104"/>
      <c r="B1920" s="641" t="s">
        <v>4</v>
      </c>
      <c r="C1920" s="1241"/>
      <c r="D1920" s="79">
        <f>D1923+D1921</f>
        <v>33053</v>
      </c>
      <c r="E1920" s="3355"/>
      <c r="F1920" s="3356"/>
      <c r="G1920" s="3357"/>
    </row>
    <row r="1921" spans="1:7" s="106" customFormat="1" ht="12.75" customHeight="1">
      <c r="A1921" s="104"/>
      <c r="B1921" s="1242" t="s">
        <v>65</v>
      </c>
      <c r="C1921" s="1247"/>
      <c r="D1921" s="79">
        <v>33053</v>
      </c>
      <c r="E1921" s="3358"/>
      <c r="F1921" s="3359"/>
      <c r="G1921" s="3357"/>
    </row>
    <row r="1922" spans="1:7" s="106" customFormat="1" ht="12.75" hidden="1" customHeight="1">
      <c r="A1922" s="104"/>
      <c r="B1922" s="424" t="s">
        <v>10</v>
      </c>
      <c r="C1922" s="626"/>
      <c r="D1922" s="78"/>
      <c r="E1922" s="3360"/>
      <c r="F1922" s="76"/>
      <c r="G1922" s="76"/>
    </row>
    <row r="1923" spans="1:7" s="106" customFormat="1" ht="27" hidden="1" customHeight="1">
      <c r="A1923" s="104"/>
      <c r="B1923" s="425" t="s">
        <v>11</v>
      </c>
      <c r="C1923" s="1243"/>
      <c r="D1923" s="78"/>
      <c r="E1923" s="3361"/>
      <c r="F1923" s="2212"/>
      <c r="G1923" s="76"/>
    </row>
    <row r="1924" spans="1:7" s="106" customFormat="1" ht="12.75" customHeight="1">
      <c r="A1924" s="104"/>
      <c r="B1924" s="641" t="s">
        <v>28</v>
      </c>
      <c r="C1924" s="1241"/>
      <c r="D1924" s="79">
        <f>D1925+D1935</f>
        <v>33053</v>
      </c>
      <c r="E1924" s="3355"/>
      <c r="F1924" s="3356"/>
      <c r="G1924" s="3357"/>
    </row>
    <row r="1925" spans="1:7" s="106" customFormat="1" ht="12.75" customHeight="1">
      <c r="A1925" s="104"/>
      <c r="B1925" s="424" t="s">
        <v>2</v>
      </c>
      <c r="C1925" s="626"/>
      <c r="D1925" s="78">
        <f>D1926</f>
        <v>33053</v>
      </c>
      <c r="E1925" s="3360"/>
      <c r="F1925" s="76"/>
      <c r="G1925" s="76"/>
    </row>
    <row r="1926" spans="1:7" s="106" customFormat="1" ht="12.75" customHeight="1">
      <c r="A1926" s="104"/>
      <c r="B1926" s="425" t="s">
        <v>12</v>
      </c>
      <c r="C1926" s="626"/>
      <c r="D1926" s="78">
        <f>D1927+D1929</f>
        <v>33053</v>
      </c>
      <c r="E1926" s="3361"/>
      <c r="F1926" s="76"/>
      <c r="G1926" s="76"/>
    </row>
    <row r="1927" spans="1:7" s="106" customFormat="1" ht="12.75" hidden="1" customHeight="1">
      <c r="A1927" s="104"/>
      <c r="B1927" s="196" t="s">
        <v>37</v>
      </c>
      <c r="C1927" s="626"/>
      <c r="D1927" s="78"/>
      <c r="E1927" s="3362"/>
      <c r="F1927" s="76"/>
      <c r="G1927" s="76"/>
    </row>
    <row r="1928" spans="1:7" s="106" customFormat="1" ht="12.75" hidden="1" customHeight="1">
      <c r="A1928" s="104"/>
      <c r="B1928" s="197" t="s">
        <v>35</v>
      </c>
      <c r="C1928" s="626"/>
      <c r="D1928" s="78"/>
      <c r="E1928" s="3363"/>
      <c r="F1928" s="76"/>
      <c r="G1928" s="76"/>
    </row>
    <row r="1929" spans="1:7" s="106" customFormat="1" ht="12.75" customHeight="1">
      <c r="A1929" s="104"/>
      <c r="B1929" s="426" t="s">
        <v>15</v>
      </c>
      <c r="C1929" s="1150"/>
      <c r="D1929" s="78">
        <v>33053</v>
      </c>
      <c r="E1929" s="3364"/>
      <c r="F1929" s="2198"/>
      <c r="G1929" s="76"/>
    </row>
    <row r="1930" spans="1:7" s="106" customFormat="1" ht="12.75" hidden="1" customHeight="1">
      <c r="A1930" s="104"/>
      <c r="B1930" s="185" t="s">
        <v>16</v>
      </c>
      <c r="C1930" s="1150"/>
      <c r="D1930" s="78"/>
      <c r="E1930" s="3365"/>
      <c r="F1930" s="2198"/>
      <c r="G1930" s="76"/>
    </row>
    <row r="1931" spans="1:7" s="106" customFormat="1" ht="12.75" hidden="1" customHeight="1">
      <c r="A1931" s="104"/>
      <c r="B1931" s="196" t="s">
        <v>17</v>
      </c>
      <c r="C1931" s="1150"/>
      <c r="D1931" s="78"/>
      <c r="E1931" s="3362"/>
      <c r="F1931" s="2198"/>
      <c r="G1931" s="76"/>
    </row>
    <row r="1932" spans="1:7" s="106" customFormat="1" ht="12.75" hidden="1" customHeight="1">
      <c r="A1932" s="104"/>
      <c r="B1932" s="185" t="s">
        <v>19</v>
      </c>
      <c r="C1932" s="1150"/>
      <c r="D1932" s="78"/>
      <c r="E1932" s="3365"/>
      <c r="F1932" s="2198"/>
      <c r="G1932" s="76"/>
    </row>
    <row r="1933" spans="1:7" s="106" customFormat="1" ht="31.5" hidden="1" customHeight="1">
      <c r="A1933" s="104"/>
      <c r="B1933" s="196" t="s">
        <v>51</v>
      </c>
      <c r="C1933" s="1150"/>
      <c r="D1933" s="78"/>
      <c r="E1933" s="3362"/>
      <c r="F1933" s="2198"/>
      <c r="G1933" s="76"/>
    </row>
    <row r="1934" spans="1:7" s="106" customFormat="1" ht="12.75" hidden="1" customHeight="1">
      <c r="A1934" s="104"/>
      <c r="B1934" s="197" t="s">
        <v>52</v>
      </c>
      <c r="C1934" s="1150"/>
      <c r="D1934" s="78"/>
      <c r="E1934" s="3363"/>
      <c r="F1934" s="2198"/>
      <c r="G1934" s="76"/>
    </row>
    <row r="1935" spans="1:7" s="106" customFormat="1" ht="12.75" hidden="1" customHeight="1">
      <c r="A1935" s="104"/>
      <c r="B1935" s="424" t="s">
        <v>3</v>
      </c>
      <c r="C1935" s="624"/>
      <c r="D1935" s="78"/>
      <c r="E1935" s="3360"/>
      <c r="F1935" s="3357"/>
      <c r="G1935" s="76"/>
    </row>
    <row r="1936" spans="1:7" s="106" customFormat="1" ht="12.75" hidden="1" customHeight="1">
      <c r="A1936" s="104"/>
      <c r="B1936" s="425" t="s">
        <v>20</v>
      </c>
      <c r="C1936" s="1150"/>
      <c r="D1936" s="78"/>
      <c r="E1936" s="3361"/>
      <c r="F1936" s="2198"/>
      <c r="G1936" s="76"/>
    </row>
    <row r="1937" spans="1:7" s="106" customFormat="1" ht="12.75" customHeight="1">
      <c r="A1937" s="104"/>
      <c r="B1937" s="1215" t="s">
        <v>189</v>
      </c>
      <c r="C1937" s="613"/>
      <c r="D1937" s="151"/>
      <c r="E1937" s="3354"/>
      <c r="F1937" s="260"/>
      <c r="G1937" s="260"/>
    </row>
    <row r="1938" spans="1:7" s="106" customFormat="1" ht="12.75" customHeight="1">
      <c r="A1938" s="104"/>
      <c r="B1938" s="641" t="s">
        <v>4</v>
      </c>
      <c r="C1938" s="1241"/>
      <c r="D1938" s="79">
        <f>D1941+D1939</f>
        <v>33053</v>
      </c>
      <c r="E1938" s="3355"/>
      <c r="F1938" s="3356"/>
      <c r="G1938" s="3357"/>
    </row>
    <row r="1939" spans="1:7" s="106" customFormat="1" ht="12.75" customHeight="1">
      <c r="A1939" s="104"/>
      <c r="B1939" s="1242" t="s">
        <v>65</v>
      </c>
      <c r="C1939" s="1247"/>
      <c r="D1939" s="79">
        <v>33053</v>
      </c>
      <c r="E1939" s="3358"/>
      <c r="F1939" s="3359"/>
      <c r="G1939" s="3357"/>
    </row>
    <row r="1940" spans="1:7" s="106" customFormat="1" ht="12.75" hidden="1" customHeight="1">
      <c r="A1940" s="104"/>
      <c r="B1940" s="424" t="s">
        <v>10</v>
      </c>
      <c r="C1940" s="626"/>
      <c r="D1940" s="78"/>
      <c r="E1940" s="3360"/>
      <c r="F1940" s="76"/>
      <c r="G1940" s="76"/>
    </row>
    <row r="1941" spans="1:7" s="106" customFormat="1" ht="34.5" hidden="1" customHeight="1">
      <c r="A1941" s="104"/>
      <c r="B1941" s="425" t="s">
        <v>11</v>
      </c>
      <c r="C1941" s="1243"/>
      <c r="D1941" s="78"/>
      <c r="E1941" s="3361"/>
      <c r="F1941" s="2212"/>
      <c r="G1941" s="76"/>
    </row>
    <row r="1942" spans="1:7" s="106" customFormat="1" ht="12.75" customHeight="1">
      <c r="A1942" s="104"/>
      <c r="B1942" s="641" t="s">
        <v>28</v>
      </c>
      <c r="C1942" s="1241"/>
      <c r="D1942" s="79">
        <f>D1943+D1953</f>
        <v>33053</v>
      </c>
      <c r="E1942" s="3355"/>
      <c r="F1942" s="3356"/>
      <c r="G1942" s="3357"/>
    </row>
    <row r="1943" spans="1:7" s="106" customFormat="1" ht="12.75" customHeight="1">
      <c r="A1943" s="104"/>
      <c r="B1943" s="424" t="s">
        <v>2</v>
      </c>
      <c r="C1943" s="626"/>
      <c r="D1943" s="78">
        <f>D1944</f>
        <v>33053</v>
      </c>
      <c r="E1943" s="3360"/>
      <c r="F1943" s="76"/>
      <c r="G1943" s="76"/>
    </row>
    <row r="1944" spans="1:7" s="106" customFormat="1" ht="12.75" customHeight="1">
      <c r="A1944" s="104"/>
      <c r="B1944" s="425" t="s">
        <v>12</v>
      </c>
      <c r="C1944" s="626"/>
      <c r="D1944" s="78">
        <f>D1945+D1947</f>
        <v>33053</v>
      </c>
      <c r="E1944" s="3361"/>
      <c r="F1944" s="76"/>
      <c r="G1944" s="76"/>
    </row>
    <row r="1945" spans="1:7" s="106" customFormat="1" ht="12.75" hidden="1" customHeight="1">
      <c r="A1945" s="104"/>
      <c r="B1945" s="196" t="s">
        <v>37</v>
      </c>
      <c r="C1945" s="626"/>
      <c r="D1945" s="78"/>
      <c r="E1945" s="3362"/>
      <c r="F1945" s="76"/>
      <c r="G1945" s="76"/>
    </row>
    <row r="1946" spans="1:7" s="106" customFormat="1" ht="12.75" hidden="1" customHeight="1">
      <c r="A1946" s="104"/>
      <c r="B1946" s="197" t="s">
        <v>35</v>
      </c>
      <c r="C1946" s="626"/>
      <c r="D1946" s="78"/>
      <c r="E1946" s="3363"/>
      <c r="F1946" s="76"/>
      <c r="G1946" s="76"/>
    </row>
    <row r="1947" spans="1:7" s="106" customFormat="1" ht="12.75" customHeight="1">
      <c r="A1947" s="104"/>
      <c r="B1947" s="426" t="s">
        <v>15</v>
      </c>
      <c r="C1947" s="1150"/>
      <c r="D1947" s="78">
        <v>33053</v>
      </c>
      <c r="E1947" s="3364"/>
      <c r="F1947" s="2198"/>
      <c r="G1947" s="76"/>
    </row>
    <row r="1948" spans="1:7" s="106" customFormat="1" ht="12.75" hidden="1" customHeight="1">
      <c r="A1948" s="104"/>
      <c r="B1948" s="185" t="s">
        <v>16</v>
      </c>
      <c r="C1948" s="1150"/>
      <c r="D1948" s="78"/>
      <c r="E1948" s="3365"/>
      <c r="F1948" s="2198"/>
      <c r="G1948" s="76"/>
    </row>
    <row r="1949" spans="1:7" s="106" customFormat="1" ht="12.75" hidden="1" customHeight="1">
      <c r="A1949" s="104"/>
      <c r="B1949" s="196" t="s">
        <v>17</v>
      </c>
      <c r="C1949" s="1150"/>
      <c r="D1949" s="78"/>
      <c r="E1949" s="3362"/>
      <c r="F1949" s="2198"/>
      <c r="G1949" s="76"/>
    </row>
    <row r="1950" spans="1:7" s="106" customFormat="1" ht="12.75" hidden="1" customHeight="1">
      <c r="A1950" s="104"/>
      <c r="B1950" s="185" t="s">
        <v>19</v>
      </c>
      <c r="C1950" s="1150"/>
      <c r="D1950" s="78"/>
      <c r="E1950" s="3365"/>
      <c r="F1950" s="2198"/>
      <c r="G1950" s="76"/>
    </row>
    <row r="1951" spans="1:7" s="106" customFormat="1" ht="12.75" hidden="1" customHeight="1">
      <c r="A1951" s="104"/>
      <c r="B1951" s="196" t="s">
        <v>51</v>
      </c>
      <c r="C1951" s="1150"/>
      <c r="D1951" s="78"/>
      <c r="E1951" s="3362"/>
      <c r="F1951" s="2198"/>
      <c r="G1951" s="76"/>
    </row>
    <row r="1952" spans="1:7" s="106" customFormat="1" ht="12.75" hidden="1" customHeight="1">
      <c r="A1952" s="104"/>
      <c r="B1952" s="197" t="s">
        <v>52</v>
      </c>
      <c r="C1952" s="1150"/>
      <c r="D1952" s="78"/>
      <c r="E1952" s="3363"/>
      <c r="F1952" s="2198"/>
      <c r="G1952" s="76"/>
    </row>
    <row r="1953" spans="1:8" s="106" customFormat="1" ht="12.75" hidden="1" customHeight="1">
      <c r="A1953" s="104"/>
      <c r="B1953" s="424" t="s">
        <v>3</v>
      </c>
      <c r="C1953" s="624"/>
      <c r="D1953" s="78"/>
      <c r="E1953" s="3360"/>
      <c r="F1953" s="3357"/>
      <c r="G1953" s="76"/>
    </row>
    <row r="1954" spans="1:8" s="106" customFormat="1" ht="12.75" hidden="1" customHeight="1">
      <c r="A1954" s="104"/>
      <c r="B1954" s="425" t="s">
        <v>20</v>
      </c>
      <c r="C1954" s="1150"/>
      <c r="D1954" s="78"/>
      <c r="E1954" s="3361"/>
      <c r="F1954" s="2198"/>
      <c r="G1954" s="76"/>
    </row>
    <row r="1955" spans="1:8" s="106" customFormat="1" ht="58.5" customHeight="1" thickBot="1">
      <c r="A1955" s="104"/>
      <c r="B1955" s="3871" t="s">
        <v>1032</v>
      </c>
      <c r="C1955" s="3872"/>
      <c r="D1955" s="3873"/>
      <c r="E1955" s="3874"/>
      <c r="F1955" s="3875"/>
      <c r="G1955" s="3875"/>
    </row>
    <row r="1956" spans="1:8" s="106" customFormat="1" ht="16.5" customHeight="1">
      <c r="A1956" s="104"/>
      <c r="B1956" s="139"/>
      <c r="C1956" s="139"/>
      <c r="D1956" s="139"/>
      <c r="E1956" s="139"/>
      <c r="F1956" s="139"/>
      <c r="G1956" s="139"/>
    </row>
    <row r="1957" spans="1:8" s="106" customFormat="1" ht="16.5" customHeight="1">
      <c r="A1957" s="121"/>
      <c r="B1957" s="128" t="s">
        <v>190</v>
      </c>
      <c r="C1957" s="561"/>
      <c r="D1957" s="561"/>
      <c r="E1957" s="561"/>
      <c r="F1957" s="561"/>
      <c r="G1957" s="561"/>
    </row>
    <row r="1958" spans="1:8" s="106" customFormat="1" ht="12.75" customHeight="1" thickBot="1">
      <c r="A1958" s="121"/>
      <c r="B1958" s="561"/>
      <c r="C1958" s="561"/>
      <c r="D1958" s="561"/>
      <c r="E1958" s="561"/>
      <c r="F1958" s="561"/>
      <c r="G1958" s="561"/>
    </row>
    <row r="1959" spans="1:8" s="106" customFormat="1" ht="27.75" customHeight="1">
      <c r="A1959" s="1983">
        <f>A1915</f>
        <v>166</v>
      </c>
      <c r="B1959" s="107" t="s">
        <v>40</v>
      </c>
      <c r="C1959" s="191"/>
      <c r="D1959" s="192"/>
      <c r="E1959" s="3352"/>
      <c r="F1959" s="3366"/>
      <c r="G1959" s="2203"/>
      <c r="H1959" s="2001" t="s">
        <v>33</v>
      </c>
    </row>
    <row r="1960" spans="1:8" s="106" customFormat="1" ht="12.75" customHeight="1">
      <c r="A1960" s="121"/>
      <c r="B1960" s="163" t="s">
        <v>82</v>
      </c>
      <c r="C1960" s="612"/>
      <c r="D1960" s="193"/>
      <c r="E1960" s="2201"/>
      <c r="F1960" s="387"/>
      <c r="G1960" s="344"/>
    </row>
    <row r="1961" spans="1:8" s="106" customFormat="1" ht="34.5" customHeight="1">
      <c r="A1961" s="121"/>
      <c r="B1961" s="668" t="s">
        <v>86</v>
      </c>
      <c r="C1961" s="783"/>
      <c r="D1961" s="193"/>
      <c r="E1961" s="2202"/>
      <c r="F1961" s="3367"/>
      <c r="G1961" s="344"/>
    </row>
    <row r="1962" spans="1:8" s="106" customFormat="1" ht="12.75" customHeight="1">
      <c r="A1962" s="121"/>
      <c r="B1962" s="164" t="s">
        <v>88</v>
      </c>
      <c r="C1962" s="783"/>
      <c r="D1962" s="193"/>
      <c r="E1962" s="2204"/>
      <c r="F1962" s="3367"/>
      <c r="G1962" s="344"/>
    </row>
    <row r="1963" spans="1:8" s="106" customFormat="1" ht="12.75" customHeight="1">
      <c r="A1963" s="121"/>
      <c r="B1963" s="183" t="s">
        <v>4</v>
      </c>
      <c r="C1963" s="674">
        <v>7465886</v>
      </c>
      <c r="D1963" s="269">
        <f>D1964</f>
        <v>33053</v>
      </c>
      <c r="E1963" s="3368"/>
      <c r="F1963" s="3369"/>
      <c r="G1963" s="3370"/>
    </row>
    <row r="1964" spans="1:8" s="106" customFormat="1" ht="12.75" customHeight="1">
      <c r="A1964" s="121"/>
      <c r="B1964" s="699" t="s">
        <v>65</v>
      </c>
      <c r="C1964" s="700">
        <v>1316755</v>
      </c>
      <c r="D1964" s="269">
        <f>D1973</f>
        <v>33053</v>
      </c>
      <c r="E1964" s="3371"/>
      <c r="F1964" s="2748"/>
      <c r="G1964" s="3370"/>
    </row>
    <row r="1965" spans="1:8" s="106" customFormat="1" ht="12.75" customHeight="1">
      <c r="A1965" s="121"/>
      <c r="B1965" s="699" t="s">
        <v>205</v>
      </c>
      <c r="C1965" s="700">
        <v>1166843</v>
      </c>
      <c r="D1965" s="269"/>
      <c r="E1965" s="3371"/>
      <c r="F1965" s="2748"/>
      <c r="G1965" s="3370"/>
    </row>
    <row r="1966" spans="1:8" s="106" customFormat="1" ht="12.75" customHeight="1">
      <c r="A1966" s="121"/>
      <c r="B1966" s="184" t="s">
        <v>7</v>
      </c>
      <c r="C1966" s="673">
        <f>C1967</f>
        <v>21229</v>
      </c>
      <c r="D1966" s="325"/>
      <c r="E1966" s="3372"/>
      <c r="F1966" s="1253"/>
      <c r="G1966" s="3373"/>
    </row>
    <row r="1967" spans="1:8" s="106" customFormat="1" ht="12.75" customHeight="1">
      <c r="A1967" s="121"/>
      <c r="B1967" s="185" t="s">
        <v>8</v>
      </c>
      <c r="C1967" s="673">
        <f>C1968</f>
        <v>21229</v>
      </c>
      <c r="D1967" s="267"/>
      <c r="E1967" s="3365"/>
      <c r="F1967" s="1253"/>
      <c r="G1967" s="762"/>
    </row>
    <row r="1968" spans="1:8" s="106" customFormat="1" ht="12.75" customHeight="1">
      <c r="A1968" s="121"/>
      <c r="B1968" s="196" t="s">
        <v>9</v>
      </c>
      <c r="C1968" s="673">
        <f>C1969</f>
        <v>21229</v>
      </c>
      <c r="D1968" s="165"/>
      <c r="E1968" s="3362"/>
      <c r="F1968" s="1253"/>
      <c r="G1968" s="262"/>
    </row>
    <row r="1969" spans="1:7" s="106" customFormat="1" ht="24" customHeight="1">
      <c r="A1969" s="121"/>
      <c r="B1969" s="197" t="s">
        <v>57</v>
      </c>
      <c r="C1969" s="673">
        <v>21229</v>
      </c>
      <c r="D1969" s="207"/>
      <c r="E1969" s="3363"/>
      <c r="F1969" s="1253"/>
      <c r="G1969" s="329"/>
    </row>
    <row r="1970" spans="1:7" s="106" customFormat="1" ht="27" customHeight="1">
      <c r="A1970" s="121"/>
      <c r="B1970" s="200" t="s">
        <v>126</v>
      </c>
      <c r="C1970" s="673">
        <v>21229</v>
      </c>
      <c r="D1970" s="165"/>
      <c r="E1970" s="3374"/>
      <c r="F1970" s="1253"/>
      <c r="G1970" s="262"/>
    </row>
    <row r="1971" spans="1:7" s="106" customFormat="1" ht="12.75" customHeight="1">
      <c r="A1971" s="121"/>
      <c r="B1971" s="184" t="s">
        <v>10</v>
      </c>
      <c r="C1971" s="673">
        <f>C1972</f>
        <v>6127902</v>
      </c>
      <c r="D1971" s="165"/>
      <c r="E1971" s="3372"/>
      <c r="F1971" s="1253"/>
      <c r="G1971" s="262"/>
    </row>
    <row r="1972" spans="1:7" s="106" customFormat="1" ht="29.25" customHeight="1">
      <c r="A1972" s="121"/>
      <c r="B1972" s="185" t="s">
        <v>11</v>
      </c>
      <c r="C1972" s="673">
        <v>6127902</v>
      </c>
      <c r="D1972" s="165"/>
      <c r="E1972" s="3365"/>
      <c r="F1972" s="1253"/>
      <c r="G1972" s="262"/>
    </row>
    <row r="1973" spans="1:7" s="106" customFormat="1" ht="12.75" customHeight="1">
      <c r="A1973" s="121"/>
      <c r="B1973" s="183" t="s">
        <v>28</v>
      </c>
      <c r="C1973" s="674">
        <f>C1974+C1985</f>
        <v>7465886</v>
      </c>
      <c r="D1973" s="141">
        <f>D1974+D1987</f>
        <v>33053</v>
      </c>
      <c r="E1973" s="3368"/>
      <c r="F1973" s="3369"/>
      <c r="G1973" s="346"/>
    </row>
    <row r="1974" spans="1:7" s="106" customFormat="1" ht="12.75" customHeight="1">
      <c r="A1974" s="121"/>
      <c r="B1974" s="184" t="s">
        <v>2</v>
      </c>
      <c r="C1974" s="673">
        <f>C1975+C1979+C1981</f>
        <v>7465155</v>
      </c>
      <c r="D1974" s="165">
        <f>D1975</f>
        <v>33053</v>
      </c>
      <c r="E1974" s="3372"/>
      <c r="F1974" s="1253"/>
      <c r="G1974" s="262"/>
    </row>
    <row r="1975" spans="1:7" s="106" customFormat="1" ht="12.75" customHeight="1">
      <c r="A1975" s="121"/>
      <c r="B1975" s="185" t="s">
        <v>12</v>
      </c>
      <c r="C1975" s="673">
        <f>C1976+C1978</f>
        <v>824558</v>
      </c>
      <c r="D1975" s="78">
        <f>D1976+D1978</f>
        <v>33053</v>
      </c>
      <c r="E1975" s="3365"/>
      <c r="F1975" s="1253"/>
      <c r="G1975" s="76"/>
    </row>
    <row r="1976" spans="1:7" s="106" customFormat="1" ht="12.75" customHeight="1">
      <c r="A1976" s="121"/>
      <c r="B1976" s="196" t="s">
        <v>37</v>
      </c>
      <c r="C1976" s="673">
        <v>365768</v>
      </c>
      <c r="D1976" s="78"/>
      <c r="E1976" s="3362"/>
      <c r="F1976" s="1253"/>
      <c r="G1976" s="76"/>
    </row>
    <row r="1977" spans="1:7" s="106" customFormat="1" ht="12.75" customHeight="1">
      <c r="A1977" s="121"/>
      <c r="B1977" s="197" t="s">
        <v>35</v>
      </c>
      <c r="C1977" s="673">
        <v>294503</v>
      </c>
      <c r="D1977" s="78"/>
      <c r="E1977" s="3363"/>
      <c r="F1977" s="1253"/>
      <c r="G1977" s="76"/>
    </row>
    <row r="1978" spans="1:7" s="106" customFormat="1" ht="12.75" customHeight="1">
      <c r="A1978" s="121"/>
      <c r="B1978" s="196" t="s">
        <v>15</v>
      </c>
      <c r="C1978" s="673">
        <v>458790</v>
      </c>
      <c r="D1978" s="78">
        <v>33053</v>
      </c>
      <c r="E1978" s="3362"/>
      <c r="F1978" s="1253"/>
      <c r="G1978" s="76"/>
    </row>
    <row r="1979" spans="1:7" s="106" customFormat="1" ht="12.75" customHeight="1">
      <c r="A1979" s="121"/>
      <c r="B1979" s="185" t="s">
        <v>16</v>
      </c>
      <c r="C1979" s="673">
        <f>C1980</f>
        <v>5466917</v>
      </c>
      <c r="D1979" s="165"/>
      <c r="E1979" s="3365"/>
      <c r="F1979" s="1253"/>
      <c r="G1979" s="262"/>
    </row>
    <row r="1980" spans="1:7" s="106" customFormat="1" ht="12.75" customHeight="1">
      <c r="A1980" s="121"/>
      <c r="B1980" s="196" t="s">
        <v>17</v>
      </c>
      <c r="C1980" s="673">
        <v>5466917</v>
      </c>
      <c r="D1980" s="383"/>
      <c r="E1980" s="3362"/>
      <c r="F1980" s="1253"/>
      <c r="G1980" s="3375"/>
    </row>
    <row r="1981" spans="1:7" s="106" customFormat="1" ht="12.75" customHeight="1">
      <c r="A1981" s="121"/>
      <c r="B1981" s="185" t="s">
        <v>19</v>
      </c>
      <c r="C1981" s="673">
        <f>C1982+C1984</f>
        <v>1173680</v>
      </c>
      <c r="D1981" s="165"/>
      <c r="E1981" s="3365"/>
      <c r="F1981" s="1253"/>
      <c r="G1981" s="262"/>
    </row>
    <row r="1982" spans="1:7" s="106" customFormat="1" ht="12.75" customHeight="1">
      <c r="A1982" s="121"/>
      <c r="B1982" s="196" t="s">
        <v>51</v>
      </c>
      <c r="C1982" s="673">
        <f>C1983</f>
        <v>6837</v>
      </c>
      <c r="D1982" s="207"/>
      <c r="E1982" s="3362"/>
      <c r="F1982" s="1253"/>
      <c r="G1982" s="329"/>
    </row>
    <row r="1983" spans="1:7" s="106" customFormat="1" ht="12.75" customHeight="1">
      <c r="A1983" s="121"/>
      <c r="B1983" s="197" t="s">
        <v>53</v>
      </c>
      <c r="C1983" s="673">
        <v>6837</v>
      </c>
      <c r="D1983" s="165"/>
      <c r="E1983" s="3363"/>
      <c r="F1983" s="1253"/>
      <c r="G1983" s="262"/>
    </row>
    <row r="1984" spans="1:7" s="106" customFormat="1" ht="12.75" customHeight="1">
      <c r="A1984" s="121"/>
      <c r="B1984" s="196" t="s">
        <v>325</v>
      </c>
      <c r="C1984" s="673">
        <v>1166843</v>
      </c>
      <c r="D1984" s="165"/>
      <c r="E1984" s="3362"/>
      <c r="F1984" s="1253"/>
      <c r="G1984" s="262"/>
    </row>
    <row r="1985" spans="1:7" s="106" customFormat="1" ht="12.75" customHeight="1">
      <c r="A1985" s="121"/>
      <c r="B1985" s="184" t="s">
        <v>3</v>
      </c>
      <c r="C1985" s="673">
        <f>C1986</f>
        <v>731</v>
      </c>
      <c r="D1985" s="165"/>
      <c r="E1985" s="3372"/>
      <c r="F1985" s="1253"/>
      <c r="G1985" s="262"/>
    </row>
    <row r="1986" spans="1:7" s="106" customFormat="1" ht="12.75" customHeight="1">
      <c r="A1986" s="121"/>
      <c r="B1986" s="185" t="s">
        <v>20</v>
      </c>
      <c r="C1986" s="673">
        <v>731</v>
      </c>
      <c r="D1986" s="165"/>
      <c r="E1986" s="3365"/>
      <c r="F1986" s="1253"/>
      <c r="G1986" s="262"/>
    </row>
    <row r="1987" spans="1:7" s="106" customFormat="1" ht="12.75" customHeight="1">
      <c r="A1987" s="121"/>
      <c r="B1987" s="164" t="s">
        <v>189</v>
      </c>
      <c r="C1987" s="783"/>
      <c r="D1987" s="193"/>
      <c r="E1987" s="2204"/>
      <c r="F1987" s="3367"/>
      <c r="G1987" s="344"/>
    </row>
    <row r="1988" spans="1:7" s="106" customFormat="1" ht="12.75" customHeight="1">
      <c r="A1988" s="121"/>
      <c r="B1988" s="183" t="s">
        <v>4</v>
      </c>
      <c r="C1988" s="674">
        <v>4561174</v>
      </c>
      <c r="D1988" s="269">
        <f>D1989</f>
        <v>33053</v>
      </c>
      <c r="E1988" s="3368"/>
      <c r="F1988" s="3369"/>
      <c r="G1988" s="3370"/>
    </row>
    <row r="1989" spans="1:7" s="106" customFormat="1" ht="12.75" customHeight="1">
      <c r="A1989" s="121"/>
      <c r="B1989" s="699" t="s">
        <v>65</v>
      </c>
      <c r="C1989" s="700">
        <v>2409874</v>
      </c>
      <c r="D1989" s="269">
        <f>D1998</f>
        <v>33053</v>
      </c>
      <c r="E1989" s="3371"/>
      <c r="F1989" s="2748"/>
      <c r="G1989" s="3370"/>
    </row>
    <row r="1990" spans="1:7" s="106" customFormat="1" ht="12.75" customHeight="1">
      <c r="A1990" s="121"/>
      <c r="B1990" s="699" t="s">
        <v>205</v>
      </c>
      <c r="C1990" s="700">
        <v>2369467</v>
      </c>
      <c r="D1990" s="269"/>
      <c r="E1990" s="3371"/>
      <c r="F1990" s="2748"/>
      <c r="G1990" s="3370"/>
    </row>
    <row r="1991" spans="1:7" s="106" customFormat="1" ht="12.75" customHeight="1">
      <c r="A1991" s="121"/>
      <c r="B1991" s="184" t="s">
        <v>7</v>
      </c>
      <c r="C1991" s="673">
        <v>18105</v>
      </c>
      <c r="D1991" s="325"/>
      <c r="E1991" s="3372"/>
      <c r="F1991" s="1253"/>
      <c r="G1991" s="3373"/>
    </row>
    <row r="1992" spans="1:7" s="106" customFormat="1" ht="12.75" customHeight="1">
      <c r="A1992" s="121"/>
      <c r="B1992" s="185" t="s">
        <v>8</v>
      </c>
      <c r="C1992" s="673">
        <v>18105</v>
      </c>
      <c r="D1992" s="267"/>
      <c r="E1992" s="3365"/>
      <c r="F1992" s="1253"/>
      <c r="G1992" s="762"/>
    </row>
    <row r="1993" spans="1:7" s="106" customFormat="1" ht="12.75" customHeight="1">
      <c r="A1993" s="121"/>
      <c r="B1993" s="196" t="s">
        <v>9</v>
      </c>
      <c r="C1993" s="673">
        <v>18105</v>
      </c>
      <c r="D1993" s="165"/>
      <c r="E1993" s="3362"/>
      <c r="F1993" s="1253"/>
      <c r="G1993" s="262"/>
    </row>
    <row r="1994" spans="1:7" s="106" customFormat="1" ht="25.5" customHeight="1">
      <c r="A1994" s="121"/>
      <c r="B1994" s="197" t="s">
        <v>57</v>
      </c>
      <c r="C1994" s="673">
        <v>18105</v>
      </c>
      <c r="D1994" s="207"/>
      <c r="E1994" s="3363"/>
      <c r="F1994" s="1253"/>
      <c r="G1994" s="329"/>
    </row>
    <row r="1995" spans="1:7" s="106" customFormat="1" ht="24.75" customHeight="1">
      <c r="A1995" s="121"/>
      <c r="B1995" s="200" t="s">
        <v>126</v>
      </c>
      <c r="C1995" s="673">
        <v>18105</v>
      </c>
      <c r="D1995" s="165"/>
      <c r="E1995" s="3374"/>
      <c r="F1995" s="1253"/>
      <c r="G1995" s="262"/>
    </row>
    <row r="1996" spans="1:7" s="106" customFormat="1" ht="12.75" customHeight="1">
      <c r="A1996" s="121"/>
      <c r="B1996" s="184" t="s">
        <v>10</v>
      </c>
      <c r="C1996" s="673">
        <f>C1997</f>
        <v>2133195</v>
      </c>
      <c r="D1996" s="165"/>
      <c r="E1996" s="3372"/>
      <c r="F1996" s="1253"/>
      <c r="G1996" s="262"/>
    </row>
    <row r="1997" spans="1:7" s="106" customFormat="1" ht="12.75" customHeight="1">
      <c r="A1997" s="121"/>
      <c r="B1997" s="185" t="s">
        <v>11</v>
      </c>
      <c r="C1997" s="673">
        <v>2133195</v>
      </c>
      <c r="D1997" s="165"/>
      <c r="E1997" s="3365"/>
      <c r="F1997" s="1253"/>
      <c r="G1997" s="262"/>
    </row>
    <row r="1998" spans="1:7" s="106" customFormat="1" ht="12.75" customHeight="1">
      <c r="A1998" s="121"/>
      <c r="B1998" s="183" t="s">
        <v>28</v>
      </c>
      <c r="C1998" s="674">
        <f>C1999+C2010</f>
        <v>4561174</v>
      </c>
      <c r="D1998" s="141">
        <f>D1999+D2012</f>
        <v>33053</v>
      </c>
      <c r="E1998" s="3368"/>
      <c r="F1998" s="3369"/>
      <c r="G1998" s="346"/>
    </row>
    <row r="1999" spans="1:7" s="106" customFormat="1" ht="12.75" customHeight="1">
      <c r="A1999" s="121"/>
      <c r="B1999" s="184" t="s">
        <v>2</v>
      </c>
      <c r="C1999" s="673">
        <f>C2000+C2004+C2006</f>
        <v>4560443</v>
      </c>
      <c r="D1999" s="165">
        <f>D2000</f>
        <v>33053</v>
      </c>
      <c r="E1999" s="3372"/>
      <c r="F1999" s="1253"/>
      <c r="G1999" s="262"/>
    </row>
    <row r="2000" spans="1:7" s="106" customFormat="1" ht="12.75" customHeight="1">
      <c r="A2000" s="121"/>
      <c r="B2000" s="185" t="s">
        <v>12</v>
      </c>
      <c r="C2000" s="673">
        <f>C2001+C2003</f>
        <v>313719</v>
      </c>
      <c r="D2000" s="78">
        <f>D2001+D2003</f>
        <v>33053</v>
      </c>
      <c r="E2000" s="3365"/>
      <c r="F2000" s="1253"/>
      <c r="G2000" s="76"/>
    </row>
    <row r="2001" spans="1:7" s="106" customFormat="1" ht="12.75" customHeight="1">
      <c r="A2001" s="121"/>
      <c r="B2001" s="196" t="s">
        <v>37</v>
      </c>
      <c r="C2001" s="673">
        <v>210958</v>
      </c>
      <c r="D2001" s="78"/>
      <c r="E2001" s="3362"/>
      <c r="F2001" s="1253"/>
      <c r="G2001" s="76"/>
    </row>
    <row r="2002" spans="1:7" s="106" customFormat="1" ht="12.75" customHeight="1">
      <c r="A2002" s="121"/>
      <c r="B2002" s="197" t="s">
        <v>35</v>
      </c>
      <c r="C2002" s="673">
        <v>169746</v>
      </c>
      <c r="D2002" s="78"/>
      <c r="E2002" s="3363"/>
      <c r="F2002" s="1253"/>
      <c r="G2002" s="76"/>
    </row>
    <row r="2003" spans="1:7" s="106" customFormat="1" ht="12.75" customHeight="1">
      <c r="A2003" s="121"/>
      <c r="B2003" s="196" t="s">
        <v>15</v>
      </c>
      <c r="C2003" s="673">
        <v>102761</v>
      </c>
      <c r="D2003" s="78">
        <v>33053</v>
      </c>
      <c r="E2003" s="3362"/>
      <c r="F2003" s="1253"/>
      <c r="G2003" s="76"/>
    </row>
    <row r="2004" spans="1:7" s="106" customFormat="1" ht="12.75" customHeight="1">
      <c r="A2004" s="121"/>
      <c r="B2004" s="185" t="s">
        <v>16</v>
      </c>
      <c r="C2004" s="673">
        <f>C2005</f>
        <v>1870420</v>
      </c>
      <c r="D2004" s="165"/>
      <c r="E2004" s="3365"/>
      <c r="F2004" s="1253"/>
      <c r="G2004" s="262"/>
    </row>
    <row r="2005" spans="1:7" s="106" customFormat="1" ht="12.75" customHeight="1">
      <c r="A2005" s="121"/>
      <c r="B2005" s="196" t="s">
        <v>17</v>
      </c>
      <c r="C2005" s="673">
        <v>1870420</v>
      </c>
      <c r="D2005" s="383"/>
      <c r="E2005" s="3362"/>
      <c r="F2005" s="1253"/>
      <c r="G2005" s="3375"/>
    </row>
    <row r="2006" spans="1:7" s="106" customFormat="1" ht="12.75" customHeight="1">
      <c r="A2006" s="121"/>
      <c r="B2006" s="185" t="s">
        <v>19</v>
      </c>
      <c r="C2006" s="673">
        <f>C2007+C2009</f>
        <v>2376304</v>
      </c>
      <c r="D2006" s="165"/>
      <c r="E2006" s="3365"/>
      <c r="F2006" s="1253"/>
      <c r="G2006" s="262"/>
    </row>
    <row r="2007" spans="1:7" s="106" customFormat="1" ht="12.75" customHeight="1">
      <c r="A2007" s="121"/>
      <c r="B2007" s="196" t="s">
        <v>51</v>
      </c>
      <c r="C2007" s="673">
        <f>C2008</f>
        <v>6837</v>
      </c>
      <c r="D2007" s="207"/>
      <c r="E2007" s="3362"/>
      <c r="F2007" s="1253"/>
      <c r="G2007" s="329"/>
    </row>
    <row r="2008" spans="1:7" s="106" customFormat="1" ht="12.75" customHeight="1">
      <c r="A2008" s="121"/>
      <c r="B2008" s="197" t="s">
        <v>53</v>
      </c>
      <c r="C2008" s="673">
        <v>6837</v>
      </c>
      <c r="D2008" s="165"/>
      <c r="E2008" s="3363"/>
      <c r="F2008" s="1253"/>
      <c r="G2008" s="262"/>
    </row>
    <row r="2009" spans="1:7" s="106" customFormat="1" ht="12.75" customHeight="1">
      <c r="A2009" s="121"/>
      <c r="B2009" s="196" t="s">
        <v>325</v>
      </c>
      <c r="C2009" s="673">
        <v>2369467</v>
      </c>
      <c r="D2009" s="165"/>
      <c r="E2009" s="3362"/>
      <c r="F2009" s="1253"/>
      <c r="G2009" s="262"/>
    </row>
    <row r="2010" spans="1:7" s="106" customFormat="1" ht="12.75" customHeight="1">
      <c r="A2010" s="121"/>
      <c r="B2010" s="184" t="s">
        <v>3</v>
      </c>
      <c r="C2010" s="673">
        <f>C2011</f>
        <v>731</v>
      </c>
      <c r="D2010" s="165"/>
      <c r="E2010" s="3372"/>
      <c r="F2010" s="1253"/>
      <c r="G2010" s="262"/>
    </row>
    <row r="2011" spans="1:7" s="106" customFormat="1" ht="12.75" customHeight="1">
      <c r="A2011" s="121"/>
      <c r="B2011" s="185" t="s">
        <v>20</v>
      </c>
      <c r="C2011" s="673">
        <v>731</v>
      </c>
      <c r="D2011" s="165"/>
      <c r="E2011" s="3365"/>
      <c r="F2011" s="1253"/>
      <c r="G2011" s="262"/>
    </row>
    <row r="2012" spans="1:7" s="106" customFormat="1" ht="55.5" customHeight="1" thickBot="1">
      <c r="A2012" s="121"/>
      <c r="B2012" s="3876" t="s">
        <v>1033</v>
      </c>
      <c r="C2012" s="3877"/>
      <c r="D2012" s="3878"/>
      <c r="E2012" s="3874"/>
      <c r="F2012" s="3875"/>
      <c r="G2012" s="3875"/>
    </row>
    <row r="2013" spans="1:7" s="106" customFormat="1">
      <c r="A2013" s="104"/>
      <c r="B2013" s="111"/>
      <c r="C2013" s="105"/>
      <c r="D2013" s="105"/>
    </row>
  </sheetData>
  <mergeCells count="41">
    <mergeCell ref="B1955:D1955"/>
    <mergeCell ref="E1955:G1955"/>
    <mergeCell ref="B2012:D2012"/>
    <mergeCell ref="E2012:G2012"/>
    <mergeCell ref="B1108:G1108"/>
    <mergeCell ref="B1137:G1137"/>
    <mergeCell ref="B1829:G1829"/>
    <mergeCell ref="B1911:G1911"/>
    <mergeCell ref="B1219:G1219"/>
    <mergeCell ref="B1402:G1402"/>
    <mergeCell ref="B1484:G1484"/>
    <mergeCell ref="B1506:G1506"/>
    <mergeCell ref="B1726:G1726"/>
    <mergeCell ref="B1808:G1808"/>
    <mergeCell ref="B1588:G1588"/>
    <mergeCell ref="B1618:G1618"/>
    <mergeCell ref="B920:G920"/>
    <mergeCell ref="B313:G313"/>
    <mergeCell ref="B373:G373"/>
    <mergeCell ref="B428:G428"/>
    <mergeCell ref="B477:G477"/>
    <mergeCell ref="B534:G534"/>
    <mergeCell ref="B598:G598"/>
    <mergeCell ref="B655:G655"/>
    <mergeCell ref="B684:G684"/>
    <mergeCell ref="B1700:G1700"/>
    <mergeCell ref="H1:H2"/>
    <mergeCell ref="C1:C2"/>
    <mergeCell ref="D1:D2"/>
    <mergeCell ref="F1:F2"/>
    <mergeCell ref="G1:G2"/>
    <mergeCell ref="B49:G49"/>
    <mergeCell ref="B88:G88"/>
    <mergeCell ref="B116:G116"/>
    <mergeCell ref="B198:G198"/>
    <mergeCell ref="B258:G258"/>
    <mergeCell ref="B1045:G1045"/>
    <mergeCell ref="A1046:G1046"/>
    <mergeCell ref="B760:G760"/>
    <mergeCell ref="B846:G846"/>
    <mergeCell ref="B1006:G1006"/>
  </mergeCells>
  <pageMargins left="0.35433070866141736" right="0.35433070866141736" top="0.51181102362204722" bottom="0.62992125984251968" header="0.31496062992125984" footer="0.31496062992125984"/>
  <pageSetup paperSize="9" scale="75" firstPageNumber="2" orientation="landscape" r:id="rId1"/>
  <headerFooter alignWithMargins="0">
    <oddFooter>&amp;L&amp;"Arial,Slīpraksts"&amp;8&amp;F&amp;C&amp;P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ET777"/>
  <sheetViews>
    <sheetView zoomScale="70" zoomScaleNormal="70" workbookViewId="0"/>
  </sheetViews>
  <sheetFormatPr defaultColWidth="9.109375" defaultRowHeight="13.2"/>
  <cols>
    <col min="1" max="1" width="5.88671875" style="51" customWidth="1"/>
    <col min="2" max="2" width="54.6640625" style="56" customWidth="1"/>
    <col min="3" max="3" width="14.5546875" style="55" customWidth="1"/>
    <col min="4" max="4" width="13.6640625" style="55" customWidth="1"/>
    <col min="5" max="5" width="52.44140625" style="49" customWidth="1"/>
    <col min="6" max="6" width="13.5546875" style="49" customWidth="1"/>
    <col min="7" max="7" width="13.44140625" style="49" customWidth="1"/>
    <col min="8" max="8" width="20.44140625" style="114" customWidth="1"/>
    <col min="9" max="16384" width="9.109375" style="7"/>
  </cols>
  <sheetData>
    <row r="1" spans="1:8">
      <c r="A1" s="50"/>
      <c r="B1" s="16"/>
      <c r="C1" s="3696" t="s">
        <v>91</v>
      </c>
      <c r="D1" s="3696" t="s">
        <v>30</v>
      </c>
      <c r="E1" s="69"/>
      <c r="F1" s="3696" t="s">
        <v>91</v>
      </c>
      <c r="G1" s="3696" t="s">
        <v>30</v>
      </c>
      <c r="H1" s="3704" t="s">
        <v>42</v>
      </c>
    </row>
    <row r="2" spans="1:8" ht="13.8" thickBot="1">
      <c r="A2" s="50"/>
      <c r="B2" s="17"/>
      <c r="C2" s="3697"/>
      <c r="D2" s="3697"/>
      <c r="E2" s="70"/>
      <c r="F2" s="3697"/>
      <c r="G2" s="3697"/>
      <c r="H2" s="3705"/>
    </row>
    <row r="3" spans="1:8">
      <c r="B3" s="52"/>
      <c r="C3" s="52"/>
      <c r="D3" s="175"/>
      <c r="E3" s="53"/>
      <c r="F3" s="177"/>
      <c r="G3" s="175"/>
      <c r="H3" s="54"/>
    </row>
    <row r="4" spans="1:8">
      <c r="B4" s="174" t="s">
        <v>43</v>
      </c>
      <c r="C4" s="52"/>
      <c r="D4" s="175"/>
      <c r="E4" s="53"/>
      <c r="F4" s="177"/>
      <c r="G4" s="175"/>
      <c r="H4" s="54"/>
    </row>
    <row r="5" spans="1:8" s="6" customFormat="1">
      <c r="A5" s="95"/>
      <c r="B5" s="21" t="s">
        <v>45</v>
      </c>
      <c r="C5" s="19"/>
      <c r="D5" s="37"/>
      <c r="E5" s="72" t="s">
        <v>46</v>
      </c>
      <c r="F5" s="8"/>
      <c r="G5" s="8"/>
      <c r="H5" s="144"/>
    </row>
    <row r="6" spans="1:8" s="6" customFormat="1">
      <c r="A6" s="95"/>
      <c r="B6" s="5" t="s">
        <v>48</v>
      </c>
      <c r="C6" s="112"/>
      <c r="D6" s="115"/>
      <c r="E6" s="5" t="s">
        <v>48</v>
      </c>
      <c r="F6" s="112"/>
      <c r="G6" s="115"/>
      <c r="H6" s="315"/>
    </row>
    <row r="7" spans="1:8" s="6" customFormat="1">
      <c r="A7" s="95"/>
      <c r="B7" s="271" t="s">
        <v>99</v>
      </c>
      <c r="C7" s="2065">
        <v>-138444259</v>
      </c>
      <c r="D7" s="115"/>
      <c r="E7" s="271" t="s">
        <v>99</v>
      </c>
      <c r="F7" s="2065">
        <v>-138444259</v>
      </c>
      <c r="G7" s="115"/>
      <c r="H7" s="315"/>
    </row>
    <row r="8" spans="1:8" s="6" customFormat="1">
      <c r="A8" s="95"/>
      <c r="B8" s="271" t="s">
        <v>100</v>
      </c>
      <c r="C8" s="2065">
        <v>406158063</v>
      </c>
      <c r="D8" s="115"/>
      <c r="E8" s="271" t="s">
        <v>100</v>
      </c>
      <c r="F8" s="2065">
        <v>406158063</v>
      </c>
      <c r="G8" s="115"/>
      <c r="H8" s="315"/>
    </row>
    <row r="9" spans="1:8" s="6" customFormat="1">
      <c r="A9" s="95"/>
      <c r="B9" s="271" t="s">
        <v>261</v>
      </c>
      <c r="C9" s="2065">
        <v>-239013812</v>
      </c>
      <c r="D9" s="115"/>
      <c r="E9" s="271" t="s">
        <v>261</v>
      </c>
      <c r="F9" s="2065">
        <v>-239013812</v>
      </c>
      <c r="G9" s="115"/>
      <c r="H9" s="315"/>
    </row>
    <row r="10" spans="1:8" s="6" customFormat="1" ht="39.6">
      <c r="A10" s="95"/>
      <c r="B10" s="22" t="s">
        <v>102</v>
      </c>
      <c r="C10" s="2067"/>
      <c r="D10" s="115"/>
      <c r="E10" s="22" t="s">
        <v>102</v>
      </c>
      <c r="F10" s="2067"/>
      <c r="G10" s="115"/>
      <c r="H10" s="315"/>
    </row>
    <row r="11" spans="1:8" s="6" customFormat="1">
      <c r="A11" s="95"/>
      <c r="B11" s="271" t="s">
        <v>99</v>
      </c>
      <c r="C11" s="2068">
        <v>213114917</v>
      </c>
      <c r="D11" s="115">
        <f>D521+D582+D643</f>
        <v>-11354368</v>
      </c>
      <c r="E11" s="271" t="s">
        <v>99</v>
      </c>
      <c r="F11" s="2068">
        <v>213114917</v>
      </c>
      <c r="G11" s="115">
        <f>D521+D582+D643</f>
        <v>-11354368</v>
      </c>
      <c r="H11" s="315"/>
    </row>
    <row r="12" spans="1:8" s="6" customFormat="1">
      <c r="A12" s="95"/>
      <c r="B12" s="271" t="s">
        <v>100</v>
      </c>
      <c r="C12" s="2068">
        <v>504313802</v>
      </c>
      <c r="D12" s="115"/>
      <c r="E12" s="271" t="s">
        <v>100</v>
      </c>
      <c r="F12" s="2068">
        <v>504313802</v>
      </c>
      <c r="G12" s="115"/>
      <c r="H12" s="315"/>
    </row>
    <row r="13" spans="1:8" s="6" customFormat="1">
      <c r="A13" s="95"/>
      <c r="B13" s="271" t="s">
        <v>261</v>
      </c>
      <c r="C13" s="2068">
        <v>976244767</v>
      </c>
      <c r="D13" s="115"/>
      <c r="E13" s="271" t="s">
        <v>261</v>
      </c>
      <c r="F13" s="2068">
        <v>976244767</v>
      </c>
      <c r="G13" s="115"/>
      <c r="H13" s="315"/>
    </row>
    <row r="14" spans="1:8">
      <c r="D14" s="2828"/>
    </row>
    <row r="16" spans="1:8" s="77" customFormat="1">
      <c r="B16" s="128" t="s">
        <v>187</v>
      </c>
      <c r="C16" s="1001"/>
      <c r="D16" s="1002"/>
      <c r="E16" s="89"/>
      <c r="F16" s="1001"/>
      <c r="G16" s="136"/>
    </row>
    <row r="17" spans="1:10" s="77" customFormat="1" ht="13.8" thickBot="1">
      <c r="B17" s="136"/>
      <c r="C17" s="1001"/>
      <c r="D17" s="1002"/>
      <c r="E17" s="89"/>
      <c r="F17" s="1001"/>
      <c r="G17" s="136"/>
    </row>
    <row r="18" spans="1:10" s="125" customFormat="1" ht="13.8">
      <c r="A18" s="3317">
        <f>'22'!A1915+1</f>
        <v>167</v>
      </c>
      <c r="B18" s="1003" t="s">
        <v>43</v>
      </c>
      <c r="C18" s="90"/>
      <c r="D18" s="921"/>
      <c r="E18" s="1004" t="s">
        <v>43</v>
      </c>
      <c r="F18" s="91"/>
      <c r="G18" s="368"/>
      <c r="H18" s="351" t="s">
        <v>33</v>
      </c>
    </row>
    <row r="19" spans="1:10" s="373" customFormat="1" ht="15.75" customHeight="1">
      <c r="B19" s="413" t="s">
        <v>22</v>
      </c>
      <c r="C19" s="1005"/>
      <c r="D19" s="643"/>
      <c r="E19" s="792" t="s">
        <v>22</v>
      </c>
      <c r="F19" s="1005"/>
      <c r="G19" s="1006"/>
    </row>
    <row r="20" spans="1:10" s="373" customFormat="1">
      <c r="B20" s="1007" t="s">
        <v>70</v>
      </c>
      <c r="C20" s="1008"/>
      <c r="D20" s="1009"/>
      <c r="E20" s="1010" t="s">
        <v>227</v>
      </c>
      <c r="F20" s="1011"/>
      <c r="G20" s="1009"/>
    </row>
    <row r="21" spans="1:10" s="1012" customFormat="1">
      <c r="B21" s="1013" t="s">
        <v>4</v>
      </c>
      <c r="C21" s="675">
        <v>481086040</v>
      </c>
      <c r="D21" s="817">
        <f>SUM(D22:D23)</f>
        <v>-552507</v>
      </c>
      <c r="E21" s="1014" t="s">
        <v>4</v>
      </c>
      <c r="F21" s="675">
        <v>7437405</v>
      </c>
      <c r="G21" s="817">
        <f>SUM(G22:G22)</f>
        <v>552507</v>
      </c>
      <c r="H21" s="1015"/>
      <c r="J21" s="1015"/>
    </row>
    <row r="22" spans="1:10" s="125" customFormat="1" ht="13.5" customHeight="1">
      <c r="B22" s="1016" t="s">
        <v>36</v>
      </c>
      <c r="C22" s="676">
        <v>1087074</v>
      </c>
      <c r="D22" s="1017"/>
      <c r="E22" s="1018" t="s">
        <v>10</v>
      </c>
      <c r="F22" s="676">
        <v>7437405</v>
      </c>
      <c r="G22" s="813">
        <f>G23</f>
        <v>552507</v>
      </c>
      <c r="H22" s="793"/>
    </row>
    <row r="23" spans="1:10" s="125" customFormat="1" ht="12.75" customHeight="1">
      <c r="B23" s="1016" t="s">
        <v>10</v>
      </c>
      <c r="C23" s="676">
        <v>479998966</v>
      </c>
      <c r="D23" s="813">
        <f>D24</f>
        <v>-552507</v>
      </c>
      <c r="E23" s="1019" t="s">
        <v>11</v>
      </c>
      <c r="F23" s="676">
        <v>7437405</v>
      </c>
      <c r="G23" s="1017">
        <v>552507</v>
      </c>
      <c r="H23" s="793"/>
    </row>
    <row r="24" spans="1:10" s="125" customFormat="1" ht="13.5" customHeight="1">
      <c r="B24" s="1020" t="s">
        <v>11</v>
      </c>
      <c r="C24" s="676">
        <v>479998966</v>
      </c>
      <c r="D24" s="1017">
        <v>-552507</v>
      </c>
      <c r="E24" s="1014" t="s">
        <v>28</v>
      </c>
      <c r="F24" s="675">
        <v>7437405</v>
      </c>
      <c r="G24" s="817">
        <v>552507</v>
      </c>
      <c r="H24" s="793"/>
    </row>
    <row r="25" spans="1:10" s="125" customFormat="1">
      <c r="B25" s="1013" t="s">
        <v>28</v>
      </c>
      <c r="C25" s="675">
        <v>481086040</v>
      </c>
      <c r="D25" s="817">
        <f>D26</f>
        <v>-552507</v>
      </c>
      <c r="E25" s="1018" t="s">
        <v>2</v>
      </c>
      <c r="F25" s="676">
        <v>7437405</v>
      </c>
      <c r="G25" s="813">
        <v>552507</v>
      </c>
      <c r="H25" s="793"/>
    </row>
    <row r="26" spans="1:10" s="794" customFormat="1">
      <c r="B26" s="1016" t="s">
        <v>2</v>
      </c>
      <c r="C26" s="676">
        <v>481086040</v>
      </c>
      <c r="D26" s="813">
        <v>-552507</v>
      </c>
      <c r="E26" s="1019" t="s">
        <v>12</v>
      </c>
      <c r="F26" s="676">
        <v>92088</v>
      </c>
      <c r="G26" s="813">
        <f>G27+G29</f>
        <v>8857</v>
      </c>
      <c r="H26" s="793"/>
    </row>
    <row r="27" spans="1:10" s="373" customFormat="1">
      <c r="B27" s="1020" t="s">
        <v>16</v>
      </c>
      <c r="C27" s="676">
        <v>480008822</v>
      </c>
      <c r="D27" s="813">
        <f>D28+D30</f>
        <v>-552507</v>
      </c>
      <c r="E27" s="1021" t="s">
        <v>37</v>
      </c>
      <c r="F27" s="676">
        <v>80910</v>
      </c>
      <c r="G27" s="1017">
        <v>8857</v>
      </c>
      <c r="H27" s="793"/>
      <c r="I27" s="795"/>
    </row>
    <row r="28" spans="1:10" s="373" customFormat="1">
      <c r="B28" s="1022" t="s">
        <v>17</v>
      </c>
      <c r="C28" s="676">
        <v>480008822</v>
      </c>
      <c r="D28" s="1017">
        <v>-552507</v>
      </c>
      <c r="E28" s="1023" t="s">
        <v>35</v>
      </c>
      <c r="F28" s="676">
        <v>65203</v>
      </c>
      <c r="G28" s="1017">
        <v>7467</v>
      </c>
      <c r="H28" s="793"/>
    </row>
    <row r="29" spans="1:10" s="373" customFormat="1">
      <c r="B29" s="1020" t="s">
        <v>19</v>
      </c>
      <c r="C29" s="676">
        <v>1077218</v>
      </c>
      <c r="D29" s="1017"/>
      <c r="E29" s="1021" t="s">
        <v>15</v>
      </c>
      <c r="F29" s="676">
        <v>11178</v>
      </c>
      <c r="G29" s="1017"/>
      <c r="H29" s="793"/>
    </row>
    <row r="30" spans="1:10" s="373" customFormat="1" ht="26.4">
      <c r="B30" s="1022" t="s">
        <v>51</v>
      </c>
      <c r="C30" s="676">
        <v>1077218</v>
      </c>
      <c r="D30" s="1017"/>
      <c r="E30" s="1019" t="s">
        <v>19</v>
      </c>
      <c r="F30" s="676">
        <v>7345317</v>
      </c>
      <c r="G30" s="813">
        <v>543650</v>
      </c>
      <c r="H30" s="793"/>
    </row>
    <row r="31" spans="1:10" s="373" customFormat="1" ht="26.4">
      <c r="B31" s="1024" t="s">
        <v>52</v>
      </c>
      <c r="C31" s="676">
        <v>1077218</v>
      </c>
      <c r="D31" s="813"/>
      <c r="E31" s="1021" t="s">
        <v>51</v>
      </c>
      <c r="F31" s="676">
        <v>7345317</v>
      </c>
      <c r="G31" s="1017">
        <v>543650</v>
      </c>
      <c r="H31" s="793"/>
    </row>
    <row r="32" spans="1:10" s="373" customFormat="1" ht="40.200000000000003" thickBot="1">
      <c r="B32" s="796"/>
      <c r="C32" s="740"/>
      <c r="D32" s="1017"/>
      <c r="E32" s="1023" t="s">
        <v>191</v>
      </c>
      <c r="F32" s="676">
        <v>7345317</v>
      </c>
      <c r="G32" s="813">
        <v>543650</v>
      </c>
      <c r="H32" s="793"/>
    </row>
    <row r="33" spans="1:8" s="125" customFormat="1" ht="77.25" customHeight="1" thickBot="1">
      <c r="B33" s="3886" t="s">
        <v>279</v>
      </c>
      <c r="C33" s="3887"/>
      <c r="D33" s="3887"/>
      <c r="E33" s="3887"/>
      <c r="F33" s="3887"/>
      <c r="G33" s="3888"/>
    </row>
    <row r="34" spans="1:8" s="81" customFormat="1">
      <c r="C34" s="1025"/>
      <c r="D34" s="1025"/>
      <c r="E34" s="92"/>
      <c r="F34" s="1026"/>
      <c r="G34" s="92"/>
    </row>
    <row r="35" spans="1:8" s="48" customFormat="1">
      <c r="B35" s="128" t="s">
        <v>190</v>
      </c>
      <c r="D35" s="1026"/>
      <c r="E35" s="92"/>
      <c r="F35" s="1026"/>
      <c r="G35" s="92"/>
    </row>
    <row r="36" spans="1:8" s="48" customFormat="1" ht="13.8" thickBot="1">
      <c r="B36" s="120"/>
      <c r="C36" s="1026"/>
      <c r="D36" s="1026"/>
      <c r="E36" s="92"/>
      <c r="F36" s="1026"/>
      <c r="G36" s="92"/>
    </row>
    <row r="37" spans="1:8" s="125" customFormat="1" ht="13.8">
      <c r="A37" s="351">
        <f>A18</f>
        <v>167</v>
      </c>
      <c r="B37" s="1003" t="s">
        <v>43</v>
      </c>
      <c r="C37" s="90"/>
      <c r="D37" s="921"/>
      <c r="E37" s="92"/>
      <c r="F37" s="1026"/>
      <c r="G37" s="92"/>
      <c r="H37" s="351" t="s">
        <v>33</v>
      </c>
    </row>
    <row r="38" spans="1:8" s="373" customFormat="1" ht="15.75" customHeight="1">
      <c r="B38" s="413" t="s">
        <v>82</v>
      </c>
      <c r="C38" s="1005"/>
      <c r="D38" s="643"/>
      <c r="E38" s="92"/>
      <c r="F38" s="1026"/>
      <c r="G38" s="92"/>
    </row>
    <row r="39" spans="1:8" s="1027" customFormat="1">
      <c r="B39" s="1028" t="s">
        <v>83</v>
      </c>
      <c r="C39" s="1029"/>
      <c r="D39" s="1030"/>
      <c r="E39" s="1031"/>
      <c r="F39" s="1032"/>
      <c r="G39" s="1031"/>
    </row>
    <row r="40" spans="1:8" s="374" customFormat="1">
      <c r="B40" s="369" t="s">
        <v>87</v>
      </c>
      <c r="C40" s="1005"/>
      <c r="D40" s="643"/>
      <c r="E40" s="92"/>
      <c r="F40" s="1026"/>
      <c r="G40" s="92"/>
    </row>
    <row r="41" spans="1:8" s="125" customFormat="1">
      <c r="B41" s="208" t="s">
        <v>4</v>
      </c>
      <c r="C41" s="666">
        <v>711269397</v>
      </c>
      <c r="D41" s="817"/>
      <c r="E41" s="92"/>
      <c r="F41" s="1026"/>
      <c r="G41" s="92"/>
    </row>
    <row r="42" spans="1:8" s="125" customFormat="1" ht="13.5" customHeight="1">
      <c r="B42" s="1016" t="s">
        <v>36</v>
      </c>
      <c r="C42" s="690">
        <v>8761177</v>
      </c>
      <c r="D42" s="1017"/>
      <c r="E42" s="92"/>
      <c r="F42" s="1026"/>
      <c r="G42" s="92"/>
    </row>
    <row r="43" spans="1:8" s="125" customFormat="1">
      <c r="B43" s="1033" t="s">
        <v>10</v>
      </c>
      <c r="C43" s="690">
        <v>702508220</v>
      </c>
      <c r="D43" s="813"/>
      <c r="E43" s="92"/>
      <c r="F43" s="1026"/>
      <c r="G43" s="92"/>
    </row>
    <row r="44" spans="1:8" s="125" customFormat="1" ht="14.25" customHeight="1">
      <c r="B44" s="1020" t="s">
        <v>11</v>
      </c>
      <c r="C44" s="690">
        <v>702508220</v>
      </c>
      <c r="D44" s="1017"/>
      <c r="E44" s="92"/>
      <c r="F44" s="1026"/>
      <c r="G44" s="92"/>
    </row>
    <row r="45" spans="1:8" s="125" customFormat="1">
      <c r="B45" s="208" t="s">
        <v>28</v>
      </c>
      <c r="C45" s="666">
        <v>711534203</v>
      </c>
      <c r="D45" s="817">
        <v>0</v>
      </c>
      <c r="E45" s="92"/>
      <c r="F45" s="1026"/>
      <c r="G45" s="92"/>
    </row>
    <row r="46" spans="1:8" s="794" customFormat="1">
      <c r="B46" s="1033" t="s">
        <v>2</v>
      </c>
      <c r="C46" s="690">
        <v>710974600</v>
      </c>
      <c r="D46" s="817"/>
      <c r="E46" s="92"/>
      <c r="F46" s="1026"/>
      <c r="G46" s="92"/>
    </row>
    <row r="47" spans="1:8" s="373" customFormat="1">
      <c r="B47" s="672" t="s">
        <v>12</v>
      </c>
      <c r="C47" s="690">
        <v>72908552</v>
      </c>
      <c r="D47" s="813">
        <f>D48+D50</f>
        <v>8857</v>
      </c>
      <c r="E47" s="92"/>
      <c r="F47" s="1026"/>
      <c r="G47" s="92"/>
    </row>
    <row r="48" spans="1:8" s="373" customFormat="1">
      <c r="B48" s="1034" t="s">
        <v>37</v>
      </c>
      <c r="C48" s="690">
        <v>49984169</v>
      </c>
      <c r="D48" s="1017">
        <v>8857</v>
      </c>
      <c r="E48" s="92"/>
      <c r="F48" s="1026"/>
      <c r="G48" s="92"/>
    </row>
    <row r="49" spans="2:7" s="373" customFormat="1">
      <c r="B49" s="1035" t="s">
        <v>35</v>
      </c>
      <c r="C49" s="690">
        <v>39942073</v>
      </c>
      <c r="D49" s="1017">
        <v>7467</v>
      </c>
      <c r="E49" s="92"/>
      <c r="F49" s="1026"/>
      <c r="G49" s="92"/>
    </row>
    <row r="50" spans="2:7" s="373" customFormat="1">
      <c r="B50" s="1034" t="s">
        <v>15</v>
      </c>
      <c r="C50" s="690">
        <v>22924383</v>
      </c>
      <c r="D50" s="1017"/>
      <c r="E50" s="92"/>
      <c r="F50" s="1026"/>
      <c r="G50" s="92"/>
    </row>
    <row r="51" spans="2:7" s="373" customFormat="1">
      <c r="B51" s="672" t="s">
        <v>16</v>
      </c>
      <c r="C51" s="690">
        <v>613837638</v>
      </c>
      <c r="D51" s="813">
        <f>D52+D53</f>
        <v>-552507</v>
      </c>
      <c r="E51" s="92"/>
      <c r="F51" s="1026"/>
      <c r="G51" s="92"/>
    </row>
    <row r="52" spans="2:7" s="373" customFormat="1">
      <c r="B52" s="1034" t="s">
        <v>17</v>
      </c>
      <c r="C52" s="690">
        <v>612151445</v>
      </c>
      <c r="D52" s="1017">
        <v>-552507</v>
      </c>
      <c r="E52" s="92"/>
      <c r="F52" s="1026"/>
      <c r="G52" s="92"/>
    </row>
    <row r="53" spans="2:7" s="373" customFormat="1">
      <c r="B53" s="1034" t="s">
        <v>93</v>
      </c>
      <c r="C53" s="690">
        <v>1686193</v>
      </c>
      <c r="D53" s="1017"/>
      <c r="E53" s="92"/>
      <c r="F53" s="1026"/>
      <c r="G53" s="92"/>
    </row>
    <row r="54" spans="2:7" s="373" customFormat="1" ht="26.4">
      <c r="B54" s="672" t="s">
        <v>49</v>
      </c>
      <c r="C54" s="690">
        <v>182314</v>
      </c>
      <c r="D54" s="1017"/>
      <c r="E54" s="92"/>
      <c r="F54" s="1026"/>
      <c r="G54" s="92"/>
    </row>
    <row r="55" spans="2:7" s="373" customFormat="1">
      <c r="B55" s="1034" t="s">
        <v>38</v>
      </c>
      <c r="C55" s="690">
        <v>182314</v>
      </c>
      <c r="D55" s="813"/>
      <c r="E55" s="92"/>
      <c r="F55" s="1026"/>
      <c r="G55" s="92"/>
    </row>
    <row r="56" spans="2:7" s="373" customFormat="1">
      <c r="B56" s="672" t="s">
        <v>19</v>
      </c>
      <c r="C56" s="690">
        <v>24046096</v>
      </c>
      <c r="D56" s="813">
        <v>543650</v>
      </c>
      <c r="E56" s="92"/>
      <c r="F56" s="1026"/>
      <c r="G56" s="92"/>
    </row>
    <row r="57" spans="2:7" s="373" customFormat="1" ht="26.4">
      <c r="B57" s="1034" t="s">
        <v>51</v>
      </c>
      <c r="C57" s="690">
        <v>24046096</v>
      </c>
      <c r="D57" s="1017">
        <v>543650</v>
      </c>
      <c r="E57" s="92"/>
      <c r="F57" s="1026"/>
      <c r="G57" s="92"/>
    </row>
    <row r="58" spans="2:7" s="373" customFormat="1" ht="26.4">
      <c r="B58" s="1035" t="s">
        <v>52</v>
      </c>
      <c r="C58" s="690">
        <v>1077218</v>
      </c>
      <c r="D58" s="1017"/>
      <c r="E58" s="92"/>
      <c r="F58" s="1026"/>
      <c r="G58" s="92"/>
    </row>
    <row r="59" spans="2:7" s="373" customFormat="1" ht="39.6">
      <c r="B59" s="1035" t="s">
        <v>191</v>
      </c>
      <c r="C59" s="690">
        <v>22968878</v>
      </c>
      <c r="D59" s="1017">
        <v>543650</v>
      </c>
      <c r="E59" s="92"/>
      <c r="F59" s="1026"/>
      <c r="G59" s="92"/>
    </row>
    <row r="60" spans="2:7" s="373" customFormat="1">
      <c r="B60" s="1033" t="s">
        <v>3</v>
      </c>
      <c r="C60" s="690">
        <v>559603</v>
      </c>
      <c r="D60" s="1017"/>
      <c r="E60" s="92"/>
      <c r="F60" s="1026"/>
      <c r="G60" s="92"/>
    </row>
    <row r="61" spans="2:7" s="794" customFormat="1">
      <c r="B61" s="672" t="s">
        <v>20</v>
      </c>
      <c r="C61" s="690">
        <v>559603</v>
      </c>
      <c r="D61" s="1036"/>
      <c r="E61" s="92"/>
      <c r="F61" s="1026"/>
      <c r="G61" s="92"/>
    </row>
    <row r="62" spans="2:7" s="373" customFormat="1">
      <c r="B62" s="1037" t="s">
        <v>61</v>
      </c>
      <c r="C62" s="690">
        <v>-264806</v>
      </c>
      <c r="D62" s="1017"/>
      <c r="E62" s="797"/>
      <c r="F62" s="1038"/>
      <c r="G62" s="797"/>
    </row>
    <row r="63" spans="2:7" s="794" customFormat="1">
      <c r="B63" s="1039" t="s">
        <v>23</v>
      </c>
      <c r="C63" s="690">
        <v>264806</v>
      </c>
      <c r="D63" s="817"/>
      <c r="E63" s="797"/>
      <c r="F63" s="1038"/>
      <c r="G63" s="797"/>
    </row>
    <row r="64" spans="2:7" s="794" customFormat="1">
      <c r="B64" s="1033" t="s">
        <v>24</v>
      </c>
      <c r="C64" s="690">
        <v>264806</v>
      </c>
      <c r="D64" s="817"/>
      <c r="E64" s="797"/>
      <c r="F64" s="1038"/>
      <c r="G64" s="797"/>
    </row>
    <row r="65" spans="2:7" s="794" customFormat="1" ht="26.25" customHeight="1">
      <c r="B65" s="672" t="s">
        <v>59</v>
      </c>
      <c r="C65" s="690">
        <v>264806</v>
      </c>
      <c r="D65" s="813"/>
      <c r="E65" s="92"/>
      <c r="F65" s="1026"/>
      <c r="G65" s="92"/>
    </row>
    <row r="66" spans="2:7" s="374" customFormat="1">
      <c r="B66" s="369" t="s">
        <v>88</v>
      </c>
      <c r="C66" s="1005"/>
      <c r="D66" s="643"/>
      <c r="E66" s="92"/>
      <c r="F66" s="1026"/>
      <c r="G66" s="92"/>
    </row>
    <row r="67" spans="2:7" s="125" customFormat="1">
      <c r="B67" s="208" t="s">
        <v>4</v>
      </c>
      <c r="C67" s="666">
        <v>712221096</v>
      </c>
      <c r="D67" s="817"/>
      <c r="E67" s="92"/>
      <c r="F67" s="1026"/>
      <c r="G67" s="92"/>
    </row>
    <row r="68" spans="2:7" s="125" customFormat="1" ht="12.75" customHeight="1">
      <c r="B68" s="1016" t="s">
        <v>36</v>
      </c>
      <c r="C68" s="690">
        <v>8761177</v>
      </c>
      <c r="D68" s="1017"/>
      <c r="E68" s="92"/>
      <c r="F68" s="1026"/>
      <c r="G68" s="92"/>
    </row>
    <row r="69" spans="2:7" s="125" customFormat="1">
      <c r="B69" s="1033" t="s">
        <v>10</v>
      </c>
      <c r="C69" s="690">
        <v>703459919</v>
      </c>
      <c r="D69" s="813"/>
      <c r="E69" s="92"/>
      <c r="F69" s="1026"/>
      <c r="G69" s="92"/>
    </row>
    <row r="70" spans="2:7" s="125" customFormat="1" ht="12.75" customHeight="1">
      <c r="B70" s="1020" t="s">
        <v>11</v>
      </c>
      <c r="C70" s="690">
        <v>703459919</v>
      </c>
      <c r="D70" s="1017"/>
      <c r="E70" s="92"/>
      <c r="F70" s="1026"/>
      <c r="G70" s="92"/>
    </row>
    <row r="71" spans="2:7" s="125" customFormat="1">
      <c r="B71" s="208" t="s">
        <v>28</v>
      </c>
      <c r="C71" s="666">
        <v>712221096</v>
      </c>
      <c r="D71" s="817">
        <v>0</v>
      </c>
      <c r="E71" s="92"/>
      <c r="F71" s="1026"/>
      <c r="G71" s="92"/>
    </row>
    <row r="72" spans="2:7" s="794" customFormat="1">
      <c r="B72" s="1033" t="s">
        <v>2</v>
      </c>
      <c r="C72" s="690">
        <v>711666657</v>
      </c>
      <c r="D72" s="817"/>
      <c r="E72" s="92"/>
      <c r="F72" s="1026"/>
      <c r="G72" s="92"/>
    </row>
    <row r="73" spans="2:7" s="373" customFormat="1">
      <c r="B73" s="672" t="s">
        <v>12</v>
      </c>
      <c r="C73" s="690">
        <v>71894554</v>
      </c>
      <c r="D73" s="813">
        <f>D74+D76</f>
        <v>8857</v>
      </c>
      <c r="E73" s="92"/>
      <c r="F73" s="1026"/>
      <c r="G73" s="92"/>
    </row>
    <row r="74" spans="2:7" s="373" customFormat="1">
      <c r="B74" s="1034" t="s">
        <v>37</v>
      </c>
      <c r="C74" s="690">
        <v>49467645</v>
      </c>
      <c r="D74" s="1017">
        <v>8857</v>
      </c>
      <c r="E74" s="92"/>
      <c r="F74" s="1026"/>
      <c r="G74" s="92"/>
    </row>
    <row r="75" spans="2:7" s="373" customFormat="1">
      <c r="B75" s="1035" t="s">
        <v>35</v>
      </c>
      <c r="C75" s="690">
        <v>39541145</v>
      </c>
      <c r="D75" s="1017">
        <v>7467</v>
      </c>
      <c r="E75" s="92"/>
      <c r="F75" s="1026"/>
      <c r="G75" s="92"/>
    </row>
    <row r="76" spans="2:7" s="373" customFormat="1">
      <c r="B76" s="1034" t="s">
        <v>15</v>
      </c>
      <c r="C76" s="690">
        <v>22426909</v>
      </c>
      <c r="D76" s="1017"/>
      <c r="E76" s="92"/>
      <c r="F76" s="1026"/>
      <c r="G76" s="92"/>
    </row>
    <row r="77" spans="2:7" s="373" customFormat="1">
      <c r="B77" s="672" t="s">
        <v>16</v>
      </c>
      <c r="C77" s="690">
        <v>615543693</v>
      </c>
      <c r="D77" s="813">
        <f>D78+D80</f>
        <v>-552507</v>
      </c>
      <c r="E77" s="92"/>
      <c r="F77" s="1026"/>
      <c r="G77" s="92"/>
    </row>
    <row r="78" spans="2:7" s="373" customFormat="1">
      <c r="B78" s="1034" t="s">
        <v>17</v>
      </c>
      <c r="C78" s="690">
        <v>614122307</v>
      </c>
      <c r="D78" s="1017">
        <v>-552507</v>
      </c>
      <c r="E78" s="92"/>
      <c r="F78" s="1026"/>
      <c r="G78" s="92"/>
    </row>
    <row r="79" spans="2:7" s="373" customFormat="1">
      <c r="B79" s="1034" t="s">
        <v>93</v>
      </c>
      <c r="C79" s="690">
        <v>1421386</v>
      </c>
      <c r="D79" s="1017"/>
      <c r="E79" s="92"/>
      <c r="F79" s="1026"/>
      <c r="G79" s="92"/>
    </row>
    <row r="80" spans="2:7" s="373" customFormat="1" ht="26.4">
      <c r="B80" s="672" t="s">
        <v>49</v>
      </c>
      <c r="C80" s="690">
        <v>182314</v>
      </c>
      <c r="D80" s="1017"/>
      <c r="E80" s="92"/>
      <c r="F80" s="1026"/>
      <c r="G80" s="92"/>
    </row>
    <row r="81" spans="2:7" s="373" customFormat="1">
      <c r="B81" s="1034" t="s">
        <v>38</v>
      </c>
      <c r="C81" s="690">
        <v>182314</v>
      </c>
      <c r="D81" s="1017"/>
      <c r="E81" s="92"/>
      <c r="F81" s="1026"/>
      <c r="G81" s="92"/>
    </row>
    <row r="82" spans="2:7" s="373" customFormat="1">
      <c r="B82" s="672" t="s">
        <v>19</v>
      </c>
      <c r="C82" s="690">
        <v>24046096</v>
      </c>
      <c r="D82" s="1017">
        <v>543650</v>
      </c>
      <c r="E82" s="92"/>
      <c r="F82" s="1026"/>
      <c r="G82" s="92"/>
    </row>
    <row r="83" spans="2:7" s="373" customFormat="1" ht="26.4">
      <c r="B83" s="1034" t="s">
        <v>51</v>
      </c>
      <c r="C83" s="690">
        <v>24046096</v>
      </c>
      <c r="D83" s="1017">
        <v>543650</v>
      </c>
      <c r="E83" s="92"/>
      <c r="F83" s="1026"/>
      <c r="G83" s="92"/>
    </row>
    <row r="84" spans="2:7" s="373" customFormat="1" ht="26.4">
      <c r="B84" s="1035" t="s">
        <v>52</v>
      </c>
      <c r="C84" s="690">
        <v>1077218</v>
      </c>
      <c r="D84" s="1017"/>
      <c r="E84" s="92"/>
      <c r="F84" s="1026"/>
      <c r="G84" s="92"/>
    </row>
    <row r="85" spans="2:7" s="373" customFormat="1" ht="39.6">
      <c r="B85" s="1035" t="s">
        <v>191</v>
      </c>
      <c r="C85" s="690">
        <v>22968878</v>
      </c>
      <c r="D85" s="1017">
        <v>543650</v>
      </c>
      <c r="E85" s="92"/>
      <c r="F85" s="1026"/>
      <c r="G85" s="92"/>
    </row>
    <row r="86" spans="2:7" s="373" customFormat="1">
      <c r="B86" s="1033" t="s">
        <v>3</v>
      </c>
      <c r="C86" s="690">
        <v>554439</v>
      </c>
      <c r="D86" s="813"/>
      <c r="E86" s="92"/>
      <c r="F86" s="1026"/>
      <c r="G86" s="92"/>
    </row>
    <row r="87" spans="2:7" s="373" customFormat="1">
      <c r="B87" s="1040" t="s">
        <v>20</v>
      </c>
      <c r="C87" s="370">
        <v>554439</v>
      </c>
      <c r="D87" s="1041"/>
      <c r="E87" s="92"/>
      <c r="F87" s="1026"/>
      <c r="G87" s="92"/>
    </row>
    <row r="88" spans="2:7" s="374" customFormat="1" ht="12.75" customHeight="1">
      <c r="B88" s="369" t="s">
        <v>189</v>
      </c>
      <c r="C88" s="1005"/>
      <c r="D88" s="643"/>
      <c r="E88" s="92"/>
      <c r="F88" s="1026"/>
      <c r="G88" s="92"/>
    </row>
    <row r="89" spans="2:7" s="125" customFormat="1">
      <c r="B89" s="208" t="s">
        <v>4</v>
      </c>
      <c r="C89" s="666">
        <v>714039337</v>
      </c>
      <c r="D89" s="817"/>
      <c r="E89" s="92"/>
      <c r="F89" s="1026"/>
      <c r="G89" s="92"/>
    </row>
    <row r="90" spans="2:7" s="125" customFormat="1" ht="13.5" customHeight="1">
      <c r="B90" s="1016" t="s">
        <v>36</v>
      </c>
      <c r="C90" s="690">
        <v>8761177</v>
      </c>
      <c r="D90" s="1017"/>
      <c r="E90" s="92"/>
      <c r="F90" s="1026"/>
      <c r="G90" s="92"/>
    </row>
    <row r="91" spans="2:7" s="125" customFormat="1">
      <c r="B91" s="1033" t="s">
        <v>10</v>
      </c>
      <c r="C91" s="690">
        <v>705278160</v>
      </c>
      <c r="D91" s="813"/>
      <c r="E91" s="92"/>
      <c r="F91" s="1026"/>
      <c r="G91" s="92"/>
    </row>
    <row r="92" spans="2:7" s="125" customFormat="1" ht="12.75" customHeight="1">
      <c r="B92" s="1020" t="s">
        <v>11</v>
      </c>
      <c r="C92" s="690">
        <v>705278160</v>
      </c>
      <c r="D92" s="1017"/>
      <c r="E92" s="92"/>
      <c r="F92" s="1026"/>
      <c r="G92" s="92"/>
    </row>
    <row r="93" spans="2:7" s="125" customFormat="1">
      <c r="B93" s="208" t="s">
        <v>28</v>
      </c>
      <c r="C93" s="666">
        <v>714039337</v>
      </c>
      <c r="D93" s="817">
        <v>0</v>
      </c>
      <c r="E93" s="92"/>
      <c r="F93" s="1026"/>
      <c r="G93" s="92"/>
    </row>
    <row r="94" spans="2:7" s="794" customFormat="1">
      <c r="B94" s="1033" t="s">
        <v>2</v>
      </c>
      <c r="C94" s="690">
        <v>713485702</v>
      </c>
      <c r="D94" s="817"/>
      <c r="E94" s="373"/>
      <c r="F94" s="1026"/>
      <c r="G94" s="92"/>
    </row>
    <row r="95" spans="2:7" s="373" customFormat="1">
      <c r="B95" s="672" t="s">
        <v>12</v>
      </c>
      <c r="C95" s="690">
        <v>73713599</v>
      </c>
      <c r="D95" s="813">
        <f>D96+D98</f>
        <v>8857</v>
      </c>
      <c r="E95" s="347"/>
      <c r="F95" s="1026"/>
      <c r="G95" s="92"/>
    </row>
    <row r="96" spans="2:7" s="373" customFormat="1">
      <c r="B96" s="1034" t="s">
        <v>37</v>
      </c>
      <c r="C96" s="690">
        <v>51539510</v>
      </c>
      <c r="D96" s="1017">
        <v>8857</v>
      </c>
      <c r="E96" s="92"/>
      <c r="F96" s="1026"/>
      <c r="G96" s="92"/>
    </row>
    <row r="97" spans="2:16374" s="373" customFormat="1">
      <c r="B97" s="1035" t="s">
        <v>35</v>
      </c>
      <c r="C97" s="690">
        <v>41272379</v>
      </c>
      <c r="D97" s="1017">
        <v>7467</v>
      </c>
      <c r="E97" s="92"/>
      <c r="F97" s="1026"/>
      <c r="G97" s="92"/>
    </row>
    <row r="98" spans="2:16374" s="373" customFormat="1">
      <c r="B98" s="1034" t="s">
        <v>15</v>
      </c>
      <c r="C98" s="690">
        <v>22174089</v>
      </c>
      <c r="D98" s="1017"/>
      <c r="E98" s="92"/>
      <c r="F98" s="1026"/>
      <c r="G98" s="92"/>
    </row>
    <row r="99" spans="2:16374" s="373" customFormat="1">
      <c r="B99" s="672" t="s">
        <v>16</v>
      </c>
      <c r="C99" s="690">
        <v>615543693</v>
      </c>
      <c r="D99" s="813">
        <f>D100+D101</f>
        <v>-552507</v>
      </c>
      <c r="E99" s="92"/>
      <c r="F99" s="1026"/>
      <c r="G99" s="92"/>
    </row>
    <row r="100" spans="2:16374" s="373" customFormat="1">
      <c r="B100" s="1034" t="s">
        <v>17</v>
      </c>
      <c r="C100" s="690">
        <v>614122307</v>
      </c>
      <c r="D100" s="1017">
        <v>-552507</v>
      </c>
      <c r="E100" s="92"/>
      <c r="F100" s="1026"/>
      <c r="G100" s="92"/>
    </row>
    <row r="101" spans="2:16374" s="373" customFormat="1">
      <c r="B101" s="1034" t="s">
        <v>93</v>
      </c>
      <c r="C101" s="690">
        <v>1421386</v>
      </c>
      <c r="D101" s="1017"/>
      <c r="E101" s="92"/>
      <c r="F101" s="1026"/>
      <c r="G101" s="92"/>
    </row>
    <row r="102" spans="2:16374" s="373" customFormat="1" ht="26.4">
      <c r="B102" s="672" t="s">
        <v>49</v>
      </c>
      <c r="C102" s="690">
        <v>182314</v>
      </c>
      <c r="D102" s="1017"/>
      <c r="E102" s="92"/>
      <c r="F102" s="1026"/>
      <c r="G102" s="92"/>
    </row>
    <row r="103" spans="2:16374" s="373" customFormat="1">
      <c r="B103" s="1034" t="s">
        <v>38</v>
      </c>
      <c r="C103" s="690">
        <v>182314</v>
      </c>
      <c r="D103" s="813"/>
      <c r="E103" s="92"/>
      <c r="F103" s="1026"/>
      <c r="G103" s="92"/>
    </row>
    <row r="104" spans="2:16374" s="373" customFormat="1">
      <c r="B104" s="672" t="s">
        <v>19</v>
      </c>
      <c r="C104" s="690">
        <v>24046096</v>
      </c>
      <c r="D104" s="813">
        <f>D105+D108</f>
        <v>543650</v>
      </c>
      <c r="E104" s="92"/>
      <c r="F104" s="1026"/>
      <c r="G104" s="92"/>
    </row>
    <row r="105" spans="2:16374" s="373" customFormat="1" ht="26.4">
      <c r="B105" s="1034" t="s">
        <v>51</v>
      </c>
      <c r="C105" s="690">
        <v>24046096</v>
      </c>
      <c r="D105" s="1017">
        <v>543650</v>
      </c>
      <c r="E105" s="92"/>
      <c r="F105" s="1026"/>
      <c r="G105" s="92"/>
    </row>
    <row r="106" spans="2:16374" s="373" customFormat="1" ht="26.4">
      <c r="B106" s="1035" t="s">
        <v>52</v>
      </c>
      <c r="C106" s="690">
        <v>1077218</v>
      </c>
      <c r="D106" s="1017"/>
      <c r="E106" s="92"/>
      <c r="F106" s="1026"/>
      <c r="G106" s="92"/>
    </row>
    <row r="107" spans="2:16374" s="373" customFormat="1" ht="39.6">
      <c r="B107" s="1035" t="s">
        <v>191</v>
      </c>
      <c r="C107" s="690">
        <v>22968878</v>
      </c>
      <c r="D107" s="1017">
        <v>543650</v>
      </c>
      <c r="E107" s="92"/>
      <c r="F107" s="1026"/>
      <c r="G107" s="92"/>
    </row>
    <row r="108" spans="2:16374" s="373" customFormat="1">
      <c r="B108" s="1033" t="s">
        <v>3</v>
      </c>
      <c r="C108" s="690">
        <v>553635</v>
      </c>
      <c r="D108" s="1017"/>
      <c r="E108" s="92"/>
      <c r="F108" s="1026"/>
      <c r="G108" s="92"/>
    </row>
    <row r="109" spans="2:16374" s="794" customFormat="1" ht="13.8" thickBot="1">
      <c r="B109" s="1042" t="s">
        <v>20</v>
      </c>
      <c r="C109" s="1043">
        <v>553635</v>
      </c>
      <c r="D109" s="1044"/>
      <c r="E109" s="92"/>
      <c r="F109" s="1026"/>
      <c r="G109" s="92"/>
    </row>
    <row r="110" spans="2:16374" s="125" customFormat="1" ht="190.5" customHeight="1" thickBot="1">
      <c r="B110" s="3736" t="s">
        <v>280</v>
      </c>
      <c r="C110" s="3737"/>
      <c r="D110" s="3738"/>
      <c r="E110" s="92"/>
      <c r="F110" s="1026"/>
      <c r="G110" s="92"/>
    </row>
    <row r="111" spans="2:16374" s="81" customFormat="1" ht="13.5" customHeight="1">
      <c r="C111" s="1025"/>
      <c r="D111" s="1025"/>
      <c r="E111" s="128"/>
      <c r="F111" s="128"/>
      <c r="G111" s="128"/>
    </row>
    <row r="112" spans="2:16374" s="77" customFormat="1">
      <c r="B112" s="128" t="s">
        <v>187</v>
      </c>
      <c r="C112" s="166"/>
      <c r="D112" s="363"/>
      <c r="E112" s="366"/>
      <c r="F112" s="1045"/>
      <c r="G112" s="366"/>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c r="CU112" s="128"/>
      <c r="CV112" s="128"/>
      <c r="CW112" s="128"/>
      <c r="CX112" s="128"/>
      <c r="CY112" s="128"/>
      <c r="CZ112" s="128"/>
      <c r="DA112" s="128"/>
      <c r="DB112" s="128"/>
      <c r="DC112" s="128"/>
      <c r="DD112" s="128"/>
      <c r="DE112" s="128"/>
      <c r="DF112" s="128"/>
      <c r="DG112" s="128"/>
      <c r="DH112" s="128"/>
      <c r="DI112" s="128"/>
      <c r="DJ112" s="128"/>
      <c r="DK112" s="128"/>
      <c r="DL112" s="128"/>
      <c r="DM112" s="128"/>
      <c r="DN112" s="128"/>
      <c r="DO112" s="128"/>
      <c r="DP112" s="128"/>
      <c r="DQ112" s="128"/>
      <c r="DR112" s="128"/>
      <c r="DS112" s="128"/>
      <c r="DT112" s="128"/>
      <c r="DU112" s="128"/>
      <c r="DV112" s="128"/>
      <c r="DW112" s="128"/>
      <c r="DX112" s="128"/>
      <c r="DY112" s="128"/>
      <c r="DZ112" s="128"/>
      <c r="EA112" s="128"/>
      <c r="EB112" s="128"/>
      <c r="EC112" s="128"/>
      <c r="ED112" s="128"/>
      <c r="EE112" s="128"/>
      <c r="EF112" s="128"/>
      <c r="EG112" s="128"/>
      <c r="EH112" s="128"/>
      <c r="EI112" s="128"/>
      <c r="EJ112" s="128"/>
      <c r="EK112" s="128"/>
      <c r="EL112" s="128"/>
      <c r="EM112" s="128"/>
      <c r="EN112" s="128"/>
      <c r="EO112" s="128"/>
      <c r="EP112" s="128"/>
      <c r="EQ112" s="128"/>
      <c r="ER112" s="128"/>
      <c r="ES112" s="128"/>
      <c r="ET112" s="128"/>
      <c r="EU112" s="128"/>
      <c r="EV112" s="128"/>
      <c r="EW112" s="128"/>
      <c r="EX112" s="128"/>
      <c r="EY112" s="128"/>
      <c r="EZ112" s="128"/>
      <c r="FA112" s="128"/>
      <c r="FB112" s="128"/>
      <c r="FC112" s="128"/>
      <c r="FD112" s="128"/>
      <c r="FE112" s="128"/>
      <c r="FF112" s="128"/>
      <c r="FG112" s="128"/>
      <c r="FH112" s="128"/>
      <c r="FI112" s="128"/>
      <c r="FJ112" s="128"/>
      <c r="FK112" s="128"/>
      <c r="FL112" s="128"/>
      <c r="FM112" s="128"/>
      <c r="FN112" s="128"/>
      <c r="FO112" s="128"/>
      <c r="FP112" s="128"/>
      <c r="FQ112" s="128"/>
      <c r="FR112" s="128"/>
      <c r="FS112" s="128"/>
      <c r="FT112" s="128"/>
      <c r="FU112" s="128"/>
      <c r="FV112" s="128"/>
      <c r="FW112" s="128"/>
      <c r="FX112" s="128"/>
      <c r="FY112" s="128"/>
      <c r="FZ112" s="128"/>
      <c r="GA112" s="128"/>
      <c r="GB112" s="128"/>
      <c r="GC112" s="128"/>
      <c r="GD112" s="128"/>
      <c r="GE112" s="128"/>
      <c r="GF112" s="128"/>
      <c r="GG112" s="128"/>
      <c r="GH112" s="128"/>
      <c r="GI112" s="128"/>
      <c r="GJ112" s="128"/>
      <c r="GK112" s="128"/>
      <c r="GL112" s="128"/>
      <c r="GM112" s="128"/>
      <c r="GN112" s="128"/>
      <c r="GO112" s="128"/>
      <c r="GP112" s="128"/>
      <c r="GQ112" s="128"/>
      <c r="GR112" s="128"/>
      <c r="GS112" s="128"/>
      <c r="GT112" s="128"/>
      <c r="GU112" s="128"/>
      <c r="GV112" s="128"/>
      <c r="GW112" s="128"/>
      <c r="GX112" s="128"/>
      <c r="GY112" s="128"/>
      <c r="GZ112" s="128"/>
      <c r="HA112" s="128"/>
      <c r="HB112" s="128"/>
      <c r="HC112" s="128"/>
      <c r="HD112" s="128"/>
      <c r="HE112" s="128"/>
      <c r="HF112" s="128"/>
      <c r="HG112" s="128"/>
      <c r="HH112" s="128"/>
      <c r="HI112" s="128"/>
      <c r="HJ112" s="128"/>
      <c r="HK112" s="128"/>
      <c r="HL112" s="128"/>
      <c r="HM112" s="128"/>
      <c r="HN112" s="128"/>
      <c r="HO112" s="128"/>
      <c r="HP112" s="128"/>
      <c r="HQ112" s="128"/>
      <c r="HR112" s="128"/>
      <c r="HS112" s="128"/>
      <c r="HT112" s="128"/>
      <c r="HU112" s="128"/>
      <c r="HV112" s="128"/>
      <c r="HW112" s="128"/>
      <c r="HX112" s="128"/>
      <c r="HY112" s="128"/>
      <c r="HZ112" s="128"/>
      <c r="IA112" s="128"/>
      <c r="IB112" s="128"/>
      <c r="IC112" s="128"/>
      <c r="ID112" s="128"/>
      <c r="IE112" s="128"/>
      <c r="IF112" s="128"/>
      <c r="IG112" s="128"/>
      <c r="IH112" s="128"/>
      <c r="II112" s="128"/>
      <c r="IJ112" s="128"/>
      <c r="IK112" s="128"/>
      <c r="IL112" s="128"/>
      <c r="IM112" s="128"/>
      <c r="IN112" s="128"/>
      <c r="IO112" s="128"/>
      <c r="IP112" s="128"/>
      <c r="IQ112" s="128"/>
      <c r="IR112" s="128"/>
      <c r="IS112" s="128"/>
      <c r="IT112" s="128"/>
      <c r="IU112" s="128"/>
      <c r="IV112" s="128"/>
      <c r="IW112" s="128"/>
      <c r="IX112" s="128"/>
      <c r="IY112" s="128"/>
      <c r="IZ112" s="128"/>
      <c r="JA112" s="128"/>
      <c r="JB112" s="128"/>
      <c r="JC112" s="128"/>
      <c r="JD112" s="128"/>
      <c r="JE112" s="128"/>
      <c r="JF112" s="128"/>
      <c r="JG112" s="128"/>
      <c r="JH112" s="128"/>
      <c r="JI112" s="128"/>
      <c r="JJ112" s="128"/>
      <c r="JK112" s="128"/>
      <c r="JL112" s="128"/>
      <c r="JM112" s="128"/>
      <c r="JN112" s="128"/>
      <c r="JO112" s="128"/>
      <c r="JP112" s="128"/>
      <c r="JQ112" s="128"/>
      <c r="JR112" s="128"/>
      <c r="JS112" s="128"/>
      <c r="JT112" s="128"/>
      <c r="JU112" s="128"/>
      <c r="JV112" s="128"/>
      <c r="JW112" s="128"/>
      <c r="JX112" s="128"/>
      <c r="JY112" s="128"/>
      <c r="JZ112" s="128"/>
      <c r="KA112" s="128"/>
      <c r="KB112" s="128"/>
      <c r="KC112" s="128"/>
      <c r="KD112" s="128"/>
      <c r="KE112" s="128"/>
      <c r="KF112" s="128"/>
      <c r="KG112" s="128"/>
      <c r="KH112" s="128"/>
      <c r="KI112" s="128"/>
      <c r="KJ112" s="128"/>
      <c r="KK112" s="128"/>
      <c r="KL112" s="128"/>
      <c r="KM112" s="128"/>
      <c r="KN112" s="128"/>
      <c r="KO112" s="128"/>
      <c r="KP112" s="128"/>
      <c r="KQ112" s="128"/>
      <c r="KR112" s="128"/>
      <c r="KS112" s="128"/>
      <c r="KT112" s="128"/>
      <c r="KU112" s="128"/>
      <c r="KV112" s="128"/>
      <c r="KW112" s="128"/>
      <c r="KX112" s="128"/>
      <c r="KY112" s="128"/>
      <c r="KZ112" s="128"/>
      <c r="LA112" s="128"/>
      <c r="LB112" s="128"/>
      <c r="LC112" s="128"/>
      <c r="LD112" s="128"/>
      <c r="LE112" s="128"/>
      <c r="LF112" s="128"/>
      <c r="LG112" s="128"/>
      <c r="LH112" s="128"/>
      <c r="LI112" s="128"/>
      <c r="LJ112" s="128"/>
      <c r="LK112" s="128"/>
      <c r="LL112" s="128"/>
      <c r="LM112" s="128"/>
      <c r="LN112" s="128"/>
      <c r="LO112" s="128"/>
      <c r="LP112" s="128"/>
      <c r="LQ112" s="128"/>
      <c r="LR112" s="128"/>
      <c r="LS112" s="128"/>
      <c r="LT112" s="128"/>
      <c r="LU112" s="128"/>
      <c r="LV112" s="128"/>
      <c r="LW112" s="128"/>
      <c r="LX112" s="128"/>
      <c r="LY112" s="128"/>
      <c r="LZ112" s="128"/>
      <c r="MA112" s="128"/>
      <c r="MB112" s="128"/>
      <c r="MC112" s="128"/>
      <c r="MD112" s="128"/>
      <c r="ME112" s="128"/>
      <c r="MF112" s="128"/>
      <c r="MG112" s="128"/>
      <c r="MH112" s="128"/>
      <c r="MI112" s="128"/>
      <c r="MJ112" s="128"/>
      <c r="MK112" s="128"/>
      <c r="ML112" s="128"/>
      <c r="MM112" s="128"/>
      <c r="MN112" s="128"/>
      <c r="MO112" s="128"/>
      <c r="MP112" s="128"/>
      <c r="MQ112" s="128"/>
      <c r="MR112" s="128"/>
      <c r="MS112" s="128"/>
      <c r="MT112" s="128"/>
      <c r="MU112" s="128"/>
      <c r="MV112" s="128"/>
      <c r="MW112" s="128"/>
      <c r="MX112" s="128"/>
      <c r="MY112" s="128"/>
      <c r="MZ112" s="128"/>
      <c r="NA112" s="128"/>
      <c r="NB112" s="128"/>
      <c r="NC112" s="128"/>
      <c r="ND112" s="128"/>
      <c r="NE112" s="128"/>
      <c r="NF112" s="128"/>
      <c r="NG112" s="128"/>
      <c r="NH112" s="128"/>
      <c r="NI112" s="128"/>
      <c r="NJ112" s="128"/>
      <c r="NK112" s="128"/>
      <c r="NL112" s="128"/>
      <c r="NM112" s="128"/>
      <c r="NN112" s="128"/>
      <c r="NO112" s="128"/>
      <c r="NP112" s="128"/>
      <c r="NQ112" s="128"/>
      <c r="NR112" s="128"/>
      <c r="NS112" s="128"/>
      <c r="NT112" s="128"/>
      <c r="NU112" s="128"/>
      <c r="NV112" s="128"/>
      <c r="NW112" s="128"/>
      <c r="NX112" s="128"/>
      <c r="NY112" s="128"/>
      <c r="NZ112" s="128"/>
      <c r="OA112" s="128"/>
      <c r="OB112" s="128"/>
      <c r="OC112" s="128"/>
      <c r="OD112" s="128"/>
      <c r="OE112" s="128"/>
      <c r="OF112" s="128"/>
      <c r="OG112" s="128"/>
      <c r="OH112" s="128"/>
      <c r="OI112" s="128"/>
      <c r="OJ112" s="128"/>
      <c r="OK112" s="128"/>
      <c r="OL112" s="128"/>
      <c r="OM112" s="128"/>
      <c r="ON112" s="128"/>
      <c r="OO112" s="128"/>
      <c r="OP112" s="128"/>
      <c r="OQ112" s="128"/>
      <c r="OR112" s="128"/>
      <c r="OS112" s="128"/>
      <c r="OT112" s="128"/>
      <c r="OU112" s="128"/>
      <c r="OV112" s="128"/>
      <c r="OW112" s="128"/>
      <c r="OX112" s="128"/>
      <c r="OY112" s="128"/>
      <c r="OZ112" s="128"/>
      <c r="PA112" s="128"/>
      <c r="PB112" s="128"/>
      <c r="PC112" s="128"/>
      <c r="PD112" s="128"/>
      <c r="PE112" s="128"/>
      <c r="PF112" s="128"/>
      <c r="PG112" s="128"/>
      <c r="PH112" s="128"/>
      <c r="PI112" s="128"/>
      <c r="PJ112" s="128"/>
      <c r="PK112" s="128"/>
      <c r="PL112" s="128"/>
      <c r="PM112" s="128"/>
      <c r="PN112" s="128"/>
      <c r="PO112" s="128"/>
      <c r="PP112" s="128"/>
      <c r="PQ112" s="128"/>
      <c r="PR112" s="128"/>
      <c r="PS112" s="128"/>
      <c r="PT112" s="128"/>
      <c r="PU112" s="128"/>
      <c r="PV112" s="128"/>
      <c r="PW112" s="128"/>
      <c r="PX112" s="128"/>
      <c r="PY112" s="128"/>
      <c r="PZ112" s="128"/>
      <c r="QA112" s="128"/>
      <c r="QB112" s="128"/>
      <c r="QC112" s="128"/>
      <c r="QD112" s="128"/>
      <c r="QE112" s="128"/>
      <c r="QF112" s="128"/>
      <c r="QG112" s="128"/>
      <c r="QH112" s="128"/>
      <c r="QI112" s="128"/>
      <c r="QJ112" s="128"/>
      <c r="QK112" s="128"/>
      <c r="QL112" s="128"/>
      <c r="QM112" s="128"/>
      <c r="QN112" s="128"/>
      <c r="QO112" s="128"/>
      <c r="QP112" s="128"/>
      <c r="QQ112" s="128"/>
      <c r="QR112" s="128"/>
      <c r="QS112" s="128"/>
      <c r="QT112" s="128"/>
      <c r="QU112" s="128"/>
      <c r="QV112" s="128"/>
      <c r="QW112" s="128"/>
      <c r="QX112" s="128"/>
      <c r="QY112" s="128"/>
      <c r="QZ112" s="128"/>
      <c r="RA112" s="128"/>
      <c r="RB112" s="128"/>
      <c r="RC112" s="128"/>
      <c r="RD112" s="128"/>
      <c r="RE112" s="128"/>
      <c r="RF112" s="128"/>
      <c r="RG112" s="128"/>
      <c r="RH112" s="128"/>
      <c r="RI112" s="128"/>
      <c r="RJ112" s="128"/>
      <c r="RK112" s="128"/>
      <c r="RL112" s="128"/>
      <c r="RM112" s="128"/>
      <c r="RN112" s="128"/>
      <c r="RO112" s="128"/>
      <c r="RP112" s="128"/>
      <c r="RQ112" s="128"/>
      <c r="RR112" s="128"/>
      <c r="RS112" s="128"/>
      <c r="RT112" s="128"/>
      <c r="RU112" s="128"/>
      <c r="RV112" s="128"/>
      <c r="RW112" s="128"/>
      <c r="RX112" s="128"/>
      <c r="RY112" s="128"/>
      <c r="RZ112" s="128"/>
      <c r="SA112" s="128"/>
      <c r="SB112" s="128"/>
      <c r="SC112" s="128"/>
      <c r="SD112" s="128"/>
      <c r="SE112" s="128"/>
      <c r="SF112" s="128"/>
      <c r="SG112" s="128"/>
      <c r="SH112" s="128"/>
      <c r="SI112" s="128"/>
      <c r="SJ112" s="128"/>
      <c r="SK112" s="128"/>
      <c r="SL112" s="128"/>
      <c r="SM112" s="128"/>
      <c r="SN112" s="128"/>
      <c r="SO112" s="128"/>
      <c r="SP112" s="128"/>
      <c r="SQ112" s="128"/>
      <c r="SR112" s="128"/>
      <c r="SS112" s="128"/>
      <c r="ST112" s="128"/>
      <c r="SU112" s="128"/>
      <c r="SV112" s="128"/>
      <c r="SW112" s="128"/>
      <c r="SX112" s="128"/>
      <c r="SY112" s="128"/>
      <c r="SZ112" s="128"/>
      <c r="TA112" s="128"/>
      <c r="TB112" s="128"/>
      <c r="TC112" s="128"/>
      <c r="TD112" s="128"/>
      <c r="TE112" s="128"/>
      <c r="TF112" s="128"/>
      <c r="TG112" s="128"/>
      <c r="TH112" s="128"/>
      <c r="TI112" s="128"/>
      <c r="TJ112" s="128"/>
      <c r="TK112" s="128"/>
      <c r="TL112" s="128"/>
      <c r="TM112" s="128"/>
      <c r="TN112" s="128"/>
      <c r="TO112" s="128"/>
      <c r="TP112" s="128"/>
      <c r="TQ112" s="128"/>
      <c r="TR112" s="128"/>
      <c r="TS112" s="128"/>
      <c r="TT112" s="128"/>
      <c r="TU112" s="128"/>
      <c r="TV112" s="128"/>
      <c r="TW112" s="128"/>
      <c r="TX112" s="128"/>
      <c r="TY112" s="128"/>
      <c r="TZ112" s="128"/>
      <c r="UA112" s="128"/>
      <c r="UB112" s="128"/>
      <c r="UC112" s="128"/>
      <c r="UD112" s="128"/>
      <c r="UE112" s="128"/>
      <c r="UF112" s="128"/>
      <c r="UG112" s="128"/>
      <c r="UH112" s="128"/>
      <c r="UI112" s="128"/>
      <c r="UJ112" s="128"/>
      <c r="UK112" s="128"/>
      <c r="UL112" s="128"/>
      <c r="UM112" s="128"/>
      <c r="UN112" s="128"/>
      <c r="UO112" s="128"/>
      <c r="UP112" s="128"/>
      <c r="UQ112" s="128"/>
      <c r="UR112" s="128"/>
      <c r="US112" s="128"/>
      <c r="UT112" s="128"/>
      <c r="UU112" s="128"/>
      <c r="UV112" s="128"/>
      <c r="UW112" s="128"/>
      <c r="UX112" s="128"/>
      <c r="UY112" s="128"/>
      <c r="UZ112" s="128"/>
      <c r="VA112" s="128"/>
      <c r="VB112" s="128"/>
      <c r="VC112" s="128"/>
      <c r="VD112" s="128"/>
      <c r="VE112" s="128"/>
      <c r="VF112" s="128"/>
      <c r="VG112" s="128"/>
      <c r="VH112" s="128"/>
      <c r="VI112" s="128"/>
      <c r="VJ112" s="128"/>
      <c r="VK112" s="128"/>
      <c r="VL112" s="128"/>
      <c r="VM112" s="128"/>
      <c r="VN112" s="128"/>
      <c r="VO112" s="128"/>
      <c r="VP112" s="128"/>
      <c r="VQ112" s="128"/>
      <c r="VR112" s="128"/>
      <c r="VS112" s="128"/>
      <c r="VT112" s="128"/>
      <c r="VU112" s="128"/>
      <c r="VV112" s="128"/>
      <c r="VW112" s="128"/>
      <c r="VX112" s="128"/>
      <c r="VY112" s="128"/>
      <c r="VZ112" s="128"/>
      <c r="WA112" s="128"/>
      <c r="WB112" s="128"/>
      <c r="WC112" s="128"/>
      <c r="WD112" s="128"/>
      <c r="WE112" s="128"/>
      <c r="WF112" s="128"/>
      <c r="WG112" s="128"/>
      <c r="WH112" s="128"/>
      <c r="WI112" s="128"/>
      <c r="WJ112" s="128"/>
      <c r="WK112" s="128"/>
      <c r="WL112" s="128"/>
      <c r="WM112" s="128"/>
      <c r="WN112" s="128"/>
      <c r="WO112" s="128"/>
      <c r="WP112" s="128"/>
      <c r="WQ112" s="128"/>
      <c r="WR112" s="128"/>
      <c r="WS112" s="128"/>
      <c r="WT112" s="128"/>
      <c r="WU112" s="128"/>
      <c r="WV112" s="128"/>
      <c r="WW112" s="128"/>
      <c r="WX112" s="128"/>
      <c r="WY112" s="128"/>
      <c r="WZ112" s="128"/>
      <c r="XA112" s="128"/>
      <c r="XB112" s="128"/>
      <c r="XC112" s="128"/>
      <c r="XD112" s="128"/>
      <c r="XE112" s="128"/>
      <c r="XF112" s="128"/>
      <c r="XG112" s="128"/>
      <c r="XH112" s="128"/>
      <c r="XI112" s="128"/>
      <c r="XJ112" s="128"/>
      <c r="XK112" s="128"/>
      <c r="XL112" s="128"/>
      <c r="XM112" s="128"/>
      <c r="XN112" s="128"/>
      <c r="XO112" s="128"/>
      <c r="XP112" s="128"/>
      <c r="XQ112" s="128"/>
      <c r="XR112" s="128"/>
      <c r="XS112" s="128"/>
      <c r="XT112" s="128"/>
      <c r="XU112" s="128"/>
      <c r="XV112" s="128"/>
      <c r="XW112" s="128"/>
      <c r="XX112" s="128"/>
      <c r="XY112" s="128"/>
      <c r="XZ112" s="128"/>
      <c r="YA112" s="128"/>
      <c r="YB112" s="128"/>
      <c r="YC112" s="128"/>
      <c r="YD112" s="128"/>
      <c r="YE112" s="128"/>
      <c r="YF112" s="128"/>
      <c r="YG112" s="128"/>
      <c r="YH112" s="128"/>
      <c r="YI112" s="128"/>
      <c r="YJ112" s="128"/>
      <c r="YK112" s="128"/>
      <c r="YL112" s="128"/>
      <c r="YM112" s="128"/>
      <c r="YN112" s="128"/>
      <c r="YO112" s="128"/>
      <c r="YP112" s="128"/>
      <c r="YQ112" s="128"/>
      <c r="YR112" s="128"/>
      <c r="YS112" s="128"/>
      <c r="YT112" s="128"/>
      <c r="YU112" s="128"/>
      <c r="YV112" s="128"/>
      <c r="YW112" s="128"/>
      <c r="YX112" s="128"/>
      <c r="YY112" s="128"/>
      <c r="YZ112" s="128"/>
      <c r="ZA112" s="128"/>
      <c r="ZB112" s="128"/>
      <c r="ZC112" s="128"/>
      <c r="ZD112" s="128"/>
      <c r="ZE112" s="128"/>
      <c r="ZF112" s="128"/>
      <c r="ZG112" s="128"/>
      <c r="ZH112" s="128"/>
      <c r="ZI112" s="128"/>
      <c r="ZJ112" s="128"/>
      <c r="ZK112" s="128"/>
      <c r="ZL112" s="128"/>
      <c r="ZM112" s="128"/>
      <c r="ZN112" s="128"/>
      <c r="ZO112" s="128"/>
      <c r="ZP112" s="128"/>
      <c r="ZQ112" s="128"/>
      <c r="ZR112" s="128"/>
      <c r="ZS112" s="128"/>
      <c r="ZT112" s="128"/>
      <c r="ZU112" s="128"/>
      <c r="ZV112" s="128"/>
      <c r="ZW112" s="128"/>
      <c r="ZX112" s="128"/>
      <c r="ZY112" s="128"/>
      <c r="ZZ112" s="128"/>
      <c r="AAA112" s="128"/>
      <c r="AAB112" s="128"/>
      <c r="AAC112" s="128"/>
      <c r="AAD112" s="128"/>
      <c r="AAE112" s="128"/>
      <c r="AAF112" s="128"/>
      <c r="AAG112" s="128"/>
      <c r="AAH112" s="128"/>
      <c r="AAI112" s="128"/>
      <c r="AAJ112" s="128"/>
      <c r="AAK112" s="128"/>
      <c r="AAL112" s="128"/>
      <c r="AAM112" s="128"/>
      <c r="AAN112" s="128"/>
      <c r="AAO112" s="128"/>
      <c r="AAP112" s="128"/>
      <c r="AAQ112" s="128"/>
      <c r="AAR112" s="128"/>
      <c r="AAS112" s="128"/>
      <c r="AAT112" s="128"/>
      <c r="AAU112" s="128"/>
      <c r="AAV112" s="128"/>
      <c r="AAW112" s="128"/>
      <c r="AAX112" s="128"/>
      <c r="AAY112" s="128"/>
      <c r="AAZ112" s="128"/>
      <c r="ABA112" s="128"/>
      <c r="ABB112" s="128"/>
      <c r="ABC112" s="128"/>
      <c r="ABD112" s="128"/>
      <c r="ABE112" s="128"/>
      <c r="ABF112" s="128"/>
      <c r="ABG112" s="128"/>
      <c r="ABH112" s="128"/>
      <c r="ABI112" s="128"/>
      <c r="ABJ112" s="128"/>
      <c r="ABK112" s="128"/>
      <c r="ABL112" s="128"/>
      <c r="ABM112" s="128"/>
      <c r="ABN112" s="128"/>
      <c r="ABO112" s="128"/>
      <c r="ABP112" s="128"/>
      <c r="ABQ112" s="128"/>
      <c r="ABR112" s="128"/>
      <c r="ABS112" s="128"/>
      <c r="ABT112" s="128"/>
      <c r="ABU112" s="128"/>
      <c r="ABV112" s="128"/>
      <c r="ABW112" s="128"/>
      <c r="ABX112" s="128"/>
      <c r="ABY112" s="128"/>
      <c r="ABZ112" s="128"/>
      <c r="ACA112" s="128"/>
      <c r="ACB112" s="128"/>
      <c r="ACC112" s="128"/>
      <c r="ACD112" s="128"/>
      <c r="ACE112" s="128"/>
      <c r="ACF112" s="128"/>
      <c r="ACG112" s="128"/>
      <c r="ACH112" s="128"/>
      <c r="ACI112" s="128"/>
      <c r="ACJ112" s="128"/>
      <c r="ACK112" s="128"/>
      <c r="ACL112" s="128"/>
      <c r="ACM112" s="128"/>
      <c r="ACN112" s="128"/>
      <c r="ACO112" s="128"/>
      <c r="ACP112" s="128"/>
      <c r="ACQ112" s="128"/>
      <c r="ACR112" s="128"/>
      <c r="ACS112" s="128"/>
      <c r="ACT112" s="128"/>
      <c r="ACU112" s="128"/>
      <c r="ACV112" s="128"/>
      <c r="ACW112" s="128"/>
      <c r="ACX112" s="128"/>
      <c r="ACY112" s="128"/>
      <c r="ACZ112" s="128"/>
      <c r="ADA112" s="128"/>
      <c r="ADB112" s="128"/>
      <c r="ADC112" s="128"/>
      <c r="ADD112" s="128"/>
      <c r="ADE112" s="128"/>
      <c r="ADF112" s="128"/>
      <c r="ADG112" s="128"/>
      <c r="ADH112" s="128"/>
      <c r="ADI112" s="128"/>
      <c r="ADJ112" s="128"/>
      <c r="ADK112" s="128"/>
      <c r="ADL112" s="128"/>
      <c r="ADM112" s="128"/>
      <c r="ADN112" s="128"/>
      <c r="ADO112" s="128"/>
      <c r="ADP112" s="128"/>
      <c r="ADQ112" s="128"/>
      <c r="ADR112" s="128"/>
      <c r="ADS112" s="128"/>
      <c r="ADT112" s="128"/>
      <c r="ADU112" s="128"/>
      <c r="ADV112" s="128"/>
      <c r="ADW112" s="128"/>
      <c r="ADX112" s="128"/>
      <c r="ADY112" s="128"/>
      <c r="ADZ112" s="128"/>
      <c r="AEA112" s="128"/>
      <c r="AEB112" s="128"/>
      <c r="AEC112" s="128"/>
      <c r="AED112" s="128"/>
      <c r="AEE112" s="128"/>
      <c r="AEF112" s="128"/>
      <c r="AEG112" s="128"/>
      <c r="AEH112" s="128"/>
      <c r="AEI112" s="128"/>
      <c r="AEJ112" s="128"/>
      <c r="AEK112" s="128"/>
      <c r="AEL112" s="128"/>
      <c r="AEM112" s="128"/>
      <c r="AEN112" s="128"/>
      <c r="AEO112" s="128"/>
      <c r="AEP112" s="128"/>
      <c r="AEQ112" s="128"/>
      <c r="AER112" s="128"/>
      <c r="AES112" s="128"/>
      <c r="AET112" s="128"/>
      <c r="AEU112" s="128"/>
      <c r="AEV112" s="128"/>
      <c r="AEW112" s="128"/>
      <c r="AEX112" s="128"/>
      <c r="AEY112" s="128"/>
      <c r="AEZ112" s="128"/>
      <c r="AFA112" s="128"/>
      <c r="AFB112" s="128"/>
      <c r="AFC112" s="128"/>
      <c r="AFD112" s="128"/>
      <c r="AFE112" s="128"/>
      <c r="AFF112" s="128"/>
      <c r="AFG112" s="128"/>
      <c r="AFH112" s="128"/>
      <c r="AFI112" s="128"/>
      <c r="AFJ112" s="128"/>
      <c r="AFK112" s="128"/>
      <c r="AFL112" s="128"/>
      <c r="AFM112" s="128"/>
      <c r="AFN112" s="128"/>
      <c r="AFO112" s="128"/>
      <c r="AFP112" s="128"/>
      <c r="AFQ112" s="128"/>
      <c r="AFR112" s="128"/>
      <c r="AFS112" s="128"/>
      <c r="AFT112" s="128"/>
      <c r="AFU112" s="128"/>
      <c r="AFV112" s="128"/>
      <c r="AFW112" s="128"/>
      <c r="AFX112" s="128"/>
      <c r="AFY112" s="128"/>
      <c r="AFZ112" s="128"/>
      <c r="AGA112" s="128"/>
      <c r="AGB112" s="128"/>
      <c r="AGC112" s="128"/>
      <c r="AGD112" s="128"/>
      <c r="AGE112" s="128"/>
      <c r="AGF112" s="128"/>
      <c r="AGG112" s="128"/>
      <c r="AGH112" s="128"/>
      <c r="AGI112" s="128"/>
      <c r="AGJ112" s="128"/>
      <c r="AGK112" s="128"/>
      <c r="AGL112" s="128"/>
      <c r="AGM112" s="128"/>
      <c r="AGN112" s="128"/>
      <c r="AGO112" s="128"/>
      <c r="AGP112" s="128"/>
      <c r="AGQ112" s="128"/>
      <c r="AGR112" s="128"/>
      <c r="AGS112" s="128"/>
      <c r="AGT112" s="128"/>
      <c r="AGU112" s="128"/>
      <c r="AGV112" s="128"/>
      <c r="AGW112" s="128"/>
      <c r="AGX112" s="128"/>
      <c r="AGY112" s="128"/>
      <c r="AGZ112" s="128"/>
      <c r="AHA112" s="128"/>
      <c r="AHB112" s="128"/>
      <c r="AHC112" s="128"/>
      <c r="AHD112" s="128"/>
      <c r="AHE112" s="128"/>
      <c r="AHF112" s="128"/>
      <c r="AHG112" s="128"/>
      <c r="AHH112" s="128"/>
      <c r="AHI112" s="128"/>
      <c r="AHJ112" s="128"/>
      <c r="AHK112" s="128"/>
      <c r="AHL112" s="128"/>
      <c r="AHM112" s="128"/>
      <c r="AHN112" s="128"/>
      <c r="AHO112" s="128"/>
      <c r="AHP112" s="128"/>
      <c r="AHQ112" s="128"/>
      <c r="AHR112" s="128"/>
      <c r="AHS112" s="128"/>
      <c r="AHT112" s="128"/>
      <c r="AHU112" s="128"/>
      <c r="AHV112" s="128"/>
      <c r="AHW112" s="128"/>
      <c r="AHX112" s="128"/>
      <c r="AHY112" s="128"/>
      <c r="AHZ112" s="128"/>
      <c r="AIA112" s="128"/>
      <c r="AIB112" s="128"/>
      <c r="AIC112" s="128"/>
      <c r="AID112" s="128"/>
      <c r="AIE112" s="128"/>
      <c r="AIF112" s="128"/>
      <c r="AIG112" s="128"/>
      <c r="AIH112" s="128"/>
      <c r="AII112" s="128"/>
      <c r="AIJ112" s="128"/>
      <c r="AIK112" s="128"/>
      <c r="AIL112" s="128"/>
      <c r="AIM112" s="128"/>
      <c r="AIN112" s="128"/>
      <c r="AIO112" s="128"/>
      <c r="AIP112" s="128"/>
      <c r="AIQ112" s="128"/>
      <c r="AIR112" s="128"/>
      <c r="AIS112" s="128"/>
      <c r="AIT112" s="128"/>
      <c r="AIU112" s="128"/>
      <c r="AIV112" s="128"/>
      <c r="AIW112" s="128"/>
      <c r="AIX112" s="128"/>
      <c r="AIY112" s="128"/>
      <c r="AIZ112" s="128"/>
      <c r="AJA112" s="128"/>
      <c r="AJB112" s="128"/>
      <c r="AJC112" s="128"/>
      <c r="AJD112" s="128"/>
      <c r="AJE112" s="128"/>
      <c r="AJF112" s="128"/>
      <c r="AJG112" s="128"/>
      <c r="AJH112" s="128"/>
      <c r="AJI112" s="128"/>
      <c r="AJJ112" s="128"/>
      <c r="AJK112" s="128"/>
      <c r="AJL112" s="128"/>
      <c r="AJM112" s="128"/>
      <c r="AJN112" s="128"/>
      <c r="AJO112" s="128"/>
      <c r="AJP112" s="128"/>
      <c r="AJQ112" s="128"/>
      <c r="AJR112" s="128"/>
      <c r="AJS112" s="128"/>
      <c r="AJT112" s="128"/>
      <c r="AJU112" s="128"/>
      <c r="AJV112" s="128"/>
      <c r="AJW112" s="128"/>
      <c r="AJX112" s="128"/>
      <c r="AJY112" s="128"/>
      <c r="AJZ112" s="128"/>
      <c r="AKA112" s="128"/>
      <c r="AKB112" s="128"/>
      <c r="AKC112" s="128"/>
      <c r="AKD112" s="128"/>
      <c r="AKE112" s="128"/>
      <c r="AKF112" s="128"/>
      <c r="AKG112" s="128"/>
      <c r="AKH112" s="128"/>
      <c r="AKI112" s="128"/>
      <c r="AKJ112" s="128"/>
      <c r="AKK112" s="128"/>
      <c r="AKL112" s="128"/>
      <c r="AKM112" s="128"/>
      <c r="AKN112" s="128"/>
      <c r="AKO112" s="128"/>
      <c r="AKP112" s="128"/>
      <c r="AKQ112" s="128"/>
      <c r="AKR112" s="128"/>
      <c r="AKS112" s="128"/>
      <c r="AKT112" s="128"/>
      <c r="AKU112" s="128"/>
      <c r="AKV112" s="128"/>
      <c r="AKW112" s="128"/>
      <c r="AKX112" s="128"/>
      <c r="AKY112" s="128"/>
      <c r="AKZ112" s="128"/>
      <c r="ALA112" s="128"/>
      <c r="ALB112" s="128"/>
      <c r="ALC112" s="128"/>
      <c r="ALD112" s="128"/>
      <c r="ALE112" s="128"/>
      <c r="ALF112" s="128"/>
      <c r="ALG112" s="128"/>
      <c r="ALH112" s="128"/>
      <c r="ALI112" s="128"/>
      <c r="ALJ112" s="128"/>
      <c r="ALK112" s="128"/>
      <c r="ALL112" s="128"/>
      <c r="ALM112" s="128"/>
      <c r="ALN112" s="128"/>
      <c r="ALO112" s="128"/>
      <c r="ALP112" s="128"/>
      <c r="ALQ112" s="128"/>
      <c r="ALR112" s="128"/>
      <c r="ALS112" s="128"/>
      <c r="ALT112" s="128"/>
      <c r="ALU112" s="128"/>
      <c r="ALV112" s="128"/>
      <c r="ALW112" s="128"/>
      <c r="ALX112" s="128"/>
      <c r="ALY112" s="128"/>
      <c r="ALZ112" s="128"/>
      <c r="AMA112" s="128"/>
      <c r="AMB112" s="128"/>
      <c r="AMC112" s="128"/>
      <c r="AMD112" s="128"/>
      <c r="AME112" s="128"/>
      <c r="AMF112" s="128"/>
      <c r="AMG112" s="128"/>
      <c r="AMH112" s="128"/>
      <c r="AMI112" s="128"/>
      <c r="AMJ112" s="128"/>
      <c r="AMK112" s="128"/>
      <c r="AML112" s="128"/>
      <c r="AMM112" s="128"/>
      <c r="AMN112" s="128"/>
      <c r="AMO112" s="128"/>
      <c r="AMP112" s="128"/>
      <c r="AMQ112" s="128"/>
      <c r="AMR112" s="128"/>
      <c r="AMS112" s="128"/>
      <c r="AMT112" s="128"/>
      <c r="AMU112" s="128"/>
      <c r="AMV112" s="128"/>
      <c r="AMW112" s="128"/>
      <c r="AMX112" s="128"/>
      <c r="AMY112" s="128"/>
      <c r="AMZ112" s="128"/>
      <c r="ANA112" s="128"/>
      <c r="ANB112" s="128"/>
      <c r="ANC112" s="128"/>
      <c r="AND112" s="128"/>
      <c r="ANE112" s="128"/>
      <c r="ANF112" s="128"/>
      <c r="ANG112" s="128"/>
      <c r="ANH112" s="128"/>
      <c r="ANI112" s="128"/>
      <c r="ANJ112" s="128"/>
      <c r="ANK112" s="128"/>
      <c r="ANL112" s="128"/>
      <c r="ANM112" s="128"/>
      <c r="ANN112" s="128"/>
      <c r="ANO112" s="128"/>
      <c r="ANP112" s="128"/>
      <c r="ANQ112" s="128"/>
      <c r="ANR112" s="128"/>
      <c r="ANS112" s="128"/>
      <c r="ANT112" s="128"/>
      <c r="ANU112" s="128"/>
      <c r="ANV112" s="128"/>
      <c r="ANW112" s="128"/>
      <c r="ANX112" s="128"/>
      <c r="ANY112" s="128"/>
      <c r="ANZ112" s="128"/>
      <c r="AOA112" s="128"/>
      <c r="AOB112" s="128"/>
      <c r="AOC112" s="128"/>
      <c r="AOD112" s="128"/>
      <c r="AOE112" s="128"/>
      <c r="AOF112" s="128"/>
      <c r="AOG112" s="128"/>
      <c r="AOH112" s="128"/>
      <c r="AOI112" s="128"/>
      <c r="AOJ112" s="128"/>
      <c r="AOK112" s="128"/>
      <c r="AOL112" s="128"/>
      <c r="AOM112" s="128"/>
      <c r="AON112" s="128"/>
      <c r="AOO112" s="128"/>
      <c r="AOP112" s="128"/>
      <c r="AOQ112" s="128"/>
      <c r="AOR112" s="128"/>
      <c r="AOS112" s="128"/>
      <c r="AOT112" s="128"/>
      <c r="AOU112" s="128"/>
      <c r="AOV112" s="128"/>
      <c r="AOW112" s="128"/>
      <c r="AOX112" s="128"/>
      <c r="AOY112" s="128"/>
      <c r="AOZ112" s="128"/>
      <c r="APA112" s="128"/>
      <c r="APB112" s="128"/>
      <c r="APC112" s="128"/>
      <c r="APD112" s="128"/>
      <c r="APE112" s="128"/>
      <c r="APF112" s="128"/>
      <c r="APG112" s="128"/>
      <c r="APH112" s="128"/>
      <c r="API112" s="128"/>
      <c r="APJ112" s="128"/>
      <c r="APK112" s="128"/>
      <c r="APL112" s="128"/>
      <c r="APM112" s="128"/>
      <c r="APN112" s="128"/>
      <c r="APO112" s="128"/>
      <c r="APP112" s="128"/>
      <c r="APQ112" s="128"/>
      <c r="APR112" s="128"/>
      <c r="APS112" s="128"/>
      <c r="APT112" s="128"/>
      <c r="APU112" s="128"/>
      <c r="APV112" s="128"/>
      <c r="APW112" s="128"/>
      <c r="APX112" s="128"/>
      <c r="APY112" s="128"/>
      <c r="APZ112" s="128"/>
      <c r="AQA112" s="128"/>
      <c r="AQB112" s="128"/>
      <c r="AQC112" s="128"/>
      <c r="AQD112" s="128"/>
      <c r="AQE112" s="128"/>
      <c r="AQF112" s="128"/>
      <c r="AQG112" s="128"/>
      <c r="AQH112" s="128"/>
      <c r="AQI112" s="128"/>
      <c r="AQJ112" s="128"/>
      <c r="AQK112" s="128"/>
      <c r="AQL112" s="128"/>
      <c r="AQM112" s="128"/>
      <c r="AQN112" s="128"/>
      <c r="AQO112" s="128"/>
      <c r="AQP112" s="128"/>
      <c r="AQQ112" s="128"/>
      <c r="AQR112" s="128"/>
      <c r="AQS112" s="128"/>
      <c r="AQT112" s="128"/>
      <c r="AQU112" s="128"/>
      <c r="AQV112" s="128"/>
      <c r="AQW112" s="128"/>
      <c r="AQX112" s="128"/>
      <c r="AQY112" s="128"/>
      <c r="AQZ112" s="128"/>
      <c r="ARA112" s="128"/>
      <c r="ARB112" s="128"/>
      <c r="ARC112" s="128"/>
      <c r="ARD112" s="128"/>
      <c r="ARE112" s="128"/>
      <c r="ARF112" s="128"/>
      <c r="ARG112" s="128"/>
      <c r="ARH112" s="128"/>
      <c r="ARI112" s="128"/>
      <c r="ARJ112" s="128"/>
      <c r="ARK112" s="128"/>
      <c r="ARL112" s="128"/>
      <c r="ARM112" s="128"/>
      <c r="ARN112" s="128"/>
      <c r="ARO112" s="128"/>
      <c r="ARP112" s="128"/>
      <c r="ARQ112" s="128"/>
      <c r="ARR112" s="128"/>
      <c r="ARS112" s="128"/>
      <c r="ART112" s="128"/>
      <c r="ARU112" s="128"/>
      <c r="ARV112" s="128"/>
      <c r="ARW112" s="128"/>
      <c r="ARX112" s="128"/>
      <c r="ARY112" s="128"/>
      <c r="ARZ112" s="128"/>
      <c r="ASA112" s="128"/>
      <c r="ASB112" s="128"/>
      <c r="ASC112" s="128"/>
      <c r="ASD112" s="128"/>
      <c r="ASE112" s="128"/>
      <c r="ASF112" s="128"/>
      <c r="ASG112" s="128"/>
      <c r="ASH112" s="128"/>
      <c r="ASI112" s="128"/>
      <c r="ASJ112" s="128"/>
      <c r="ASK112" s="128"/>
      <c r="ASL112" s="128"/>
      <c r="ASM112" s="128"/>
      <c r="ASN112" s="128"/>
      <c r="ASO112" s="128"/>
      <c r="ASP112" s="128"/>
      <c r="ASQ112" s="128"/>
      <c r="ASR112" s="128"/>
      <c r="ASS112" s="128"/>
      <c r="AST112" s="128"/>
      <c r="ASU112" s="128"/>
      <c r="ASV112" s="128"/>
      <c r="ASW112" s="128"/>
      <c r="ASX112" s="128"/>
      <c r="ASY112" s="128"/>
      <c r="ASZ112" s="128"/>
      <c r="ATA112" s="128"/>
      <c r="ATB112" s="128"/>
      <c r="ATC112" s="128"/>
      <c r="ATD112" s="128"/>
      <c r="ATE112" s="128"/>
      <c r="ATF112" s="128"/>
      <c r="ATG112" s="128"/>
      <c r="ATH112" s="128"/>
      <c r="ATI112" s="128"/>
      <c r="ATJ112" s="128"/>
      <c r="ATK112" s="128"/>
      <c r="ATL112" s="128"/>
      <c r="ATM112" s="128"/>
      <c r="ATN112" s="128"/>
      <c r="ATO112" s="128"/>
      <c r="ATP112" s="128"/>
      <c r="ATQ112" s="128"/>
      <c r="ATR112" s="128"/>
      <c r="ATS112" s="128"/>
      <c r="ATT112" s="128"/>
      <c r="ATU112" s="128"/>
      <c r="ATV112" s="128"/>
      <c r="ATW112" s="128"/>
      <c r="ATX112" s="128"/>
      <c r="ATY112" s="128"/>
      <c r="ATZ112" s="128"/>
      <c r="AUA112" s="128"/>
      <c r="AUB112" s="128"/>
      <c r="AUC112" s="128"/>
      <c r="AUD112" s="128"/>
      <c r="AUE112" s="128"/>
      <c r="AUF112" s="128"/>
      <c r="AUG112" s="128"/>
      <c r="AUH112" s="128"/>
      <c r="AUI112" s="128"/>
      <c r="AUJ112" s="128"/>
      <c r="AUK112" s="128"/>
      <c r="AUL112" s="128"/>
      <c r="AUM112" s="128"/>
      <c r="AUN112" s="128"/>
      <c r="AUO112" s="128"/>
      <c r="AUP112" s="128"/>
      <c r="AUQ112" s="128"/>
      <c r="AUR112" s="128"/>
      <c r="AUS112" s="128"/>
      <c r="AUT112" s="128"/>
      <c r="AUU112" s="128"/>
      <c r="AUV112" s="128"/>
      <c r="AUW112" s="128"/>
      <c r="AUX112" s="128"/>
      <c r="AUY112" s="128"/>
      <c r="AUZ112" s="128"/>
      <c r="AVA112" s="128"/>
      <c r="AVB112" s="128"/>
      <c r="AVC112" s="128"/>
      <c r="AVD112" s="128"/>
      <c r="AVE112" s="128"/>
      <c r="AVF112" s="128"/>
      <c r="AVG112" s="128"/>
      <c r="AVH112" s="128"/>
      <c r="AVI112" s="128"/>
      <c r="AVJ112" s="128"/>
      <c r="AVK112" s="128"/>
      <c r="AVL112" s="128"/>
      <c r="AVM112" s="128"/>
      <c r="AVN112" s="128"/>
      <c r="AVO112" s="128"/>
      <c r="AVP112" s="128"/>
      <c r="AVQ112" s="128"/>
      <c r="AVR112" s="128"/>
      <c r="AVS112" s="128"/>
      <c r="AVT112" s="128"/>
      <c r="AVU112" s="128"/>
      <c r="AVV112" s="128"/>
      <c r="AVW112" s="128"/>
      <c r="AVX112" s="128"/>
      <c r="AVY112" s="128"/>
      <c r="AVZ112" s="128"/>
      <c r="AWA112" s="128"/>
      <c r="AWB112" s="128"/>
      <c r="AWC112" s="128"/>
      <c r="AWD112" s="128"/>
      <c r="AWE112" s="128"/>
      <c r="AWF112" s="128"/>
      <c r="AWG112" s="128"/>
      <c r="AWH112" s="128"/>
      <c r="AWI112" s="128"/>
      <c r="AWJ112" s="128"/>
      <c r="AWK112" s="128"/>
      <c r="AWL112" s="128"/>
      <c r="AWM112" s="128"/>
      <c r="AWN112" s="128"/>
      <c r="AWO112" s="128"/>
      <c r="AWP112" s="128"/>
      <c r="AWQ112" s="128"/>
      <c r="AWR112" s="128"/>
      <c r="AWS112" s="128"/>
      <c r="AWT112" s="128"/>
      <c r="AWU112" s="128"/>
      <c r="AWV112" s="128"/>
      <c r="AWW112" s="128"/>
      <c r="AWX112" s="128"/>
      <c r="AWY112" s="128"/>
      <c r="AWZ112" s="128"/>
      <c r="AXA112" s="128"/>
      <c r="AXB112" s="128"/>
      <c r="AXC112" s="128"/>
      <c r="AXD112" s="128"/>
      <c r="AXE112" s="128"/>
      <c r="AXF112" s="128"/>
      <c r="AXG112" s="128"/>
      <c r="AXH112" s="128"/>
      <c r="AXI112" s="128"/>
      <c r="AXJ112" s="128"/>
      <c r="AXK112" s="128"/>
      <c r="AXL112" s="128"/>
      <c r="AXM112" s="128"/>
      <c r="AXN112" s="128"/>
      <c r="AXO112" s="128"/>
      <c r="AXP112" s="128"/>
      <c r="AXQ112" s="128"/>
      <c r="AXR112" s="128"/>
      <c r="AXS112" s="128"/>
      <c r="AXT112" s="128"/>
      <c r="AXU112" s="128"/>
      <c r="AXV112" s="128"/>
      <c r="AXW112" s="128"/>
      <c r="AXX112" s="128"/>
      <c r="AXY112" s="128"/>
      <c r="AXZ112" s="128"/>
      <c r="AYA112" s="128"/>
      <c r="AYB112" s="128"/>
      <c r="AYC112" s="128"/>
      <c r="AYD112" s="128"/>
      <c r="AYE112" s="128"/>
      <c r="AYF112" s="128"/>
      <c r="AYG112" s="128"/>
      <c r="AYH112" s="128"/>
      <c r="AYI112" s="128"/>
      <c r="AYJ112" s="128"/>
      <c r="AYK112" s="128"/>
      <c r="AYL112" s="128"/>
      <c r="AYM112" s="128"/>
      <c r="AYN112" s="128"/>
      <c r="AYO112" s="128"/>
      <c r="AYP112" s="128"/>
      <c r="AYQ112" s="128"/>
      <c r="AYR112" s="128"/>
      <c r="AYS112" s="128"/>
      <c r="AYT112" s="128"/>
      <c r="AYU112" s="128"/>
      <c r="AYV112" s="128"/>
      <c r="AYW112" s="128"/>
      <c r="AYX112" s="128"/>
      <c r="AYY112" s="128"/>
      <c r="AYZ112" s="128"/>
      <c r="AZA112" s="128"/>
      <c r="AZB112" s="128"/>
      <c r="AZC112" s="128"/>
      <c r="AZD112" s="128"/>
      <c r="AZE112" s="128"/>
      <c r="AZF112" s="128"/>
      <c r="AZG112" s="128"/>
      <c r="AZH112" s="128"/>
      <c r="AZI112" s="128"/>
      <c r="AZJ112" s="128"/>
      <c r="AZK112" s="128"/>
      <c r="AZL112" s="128"/>
      <c r="AZM112" s="128"/>
      <c r="AZN112" s="128"/>
      <c r="AZO112" s="128"/>
      <c r="AZP112" s="128"/>
      <c r="AZQ112" s="128"/>
      <c r="AZR112" s="128"/>
      <c r="AZS112" s="128"/>
      <c r="AZT112" s="128"/>
      <c r="AZU112" s="128"/>
      <c r="AZV112" s="128"/>
      <c r="AZW112" s="128"/>
      <c r="AZX112" s="128"/>
      <c r="AZY112" s="128"/>
      <c r="AZZ112" s="128"/>
      <c r="BAA112" s="128"/>
      <c r="BAB112" s="128"/>
      <c r="BAC112" s="128"/>
      <c r="BAD112" s="128"/>
      <c r="BAE112" s="128"/>
      <c r="BAF112" s="128"/>
      <c r="BAG112" s="128"/>
      <c r="BAH112" s="128"/>
      <c r="BAI112" s="128"/>
      <c r="BAJ112" s="128"/>
      <c r="BAK112" s="128"/>
      <c r="BAL112" s="128"/>
      <c r="BAM112" s="128"/>
      <c r="BAN112" s="128"/>
      <c r="BAO112" s="128"/>
      <c r="BAP112" s="128"/>
      <c r="BAQ112" s="128"/>
      <c r="BAR112" s="128"/>
      <c r="BAS112" s="128"/>
      <c r="BAT112" s="128"/>
      <c r="BAU112" s="128"/>
      <c r="BAV112" s="128"/>
      <c r="BAW112" s="128"/>
      <c r="BAX112" s="128"/>
      <c r="BAY112" s="128"/>
      <c r="BAZ112" s="128"/>
      <c r="BBA112" s="128"/>
      <c r="BBB112" s="128"/>
      <c r="BBC112" s="128"/>
      <c r="BBD112" s="128"/>
      <c r="BBE112" s="128"/>
      <c r="BBF112" s="128"/>
      <c r="BBG112" s="128"/>
      <c r="BBH112" s="128"/>
      <c r="BBI112" s="128"/>
      <c r="BBJ112" s="128"/>
      <c r="BBK112" s="128"/>
      <c r="BBL112" s="128"/>
      <c r="BBM112" s="128"/>
      <c r="BBN112" s="128"/>
      <c r="BBO112" s="128"/>
      <c r="BBP112" s="128"/>
      <c r="BBQ112" s="128"/>
      <c r="BBR112" s="128"/>
      <c r="BBS112" s="128"/>
      <c r="BBT112" s="128"/>
      <c r="BBU112" s="128"/>
      <c r="BBV112" s="128"/>
      <c r="BBW112" s="128"/>
      <c r="BBX112" s="128"/>
      <c r="BBY112" s="128"/>
      <c r="BBZ112" s="128"/>
      <c r="BCA112" s="128"/>
      <c r="BCB112" s="128"/>
      <c r="BCC112" s="128"/>
      <c r="BCD112" s="128"/>
      <c r="BCE112" s="128"/>
      <c r="BCF112" s="128"/>
      <c r="BCG112" s="128"/>
      <c r="BCH112" s="128"/>
      <c r="BCI112" s="128"/>
      <c r="BCJ112" s="128"/>
      <c r="BCK112" s="128"/>
      <c r="BCL112" s="128"/>
      <c r="BCM112" s="128"/>
      <c r="BCN112" s="128"/>
      <c r="BCO112" s="128"/>
      <c r="BCP112" s="128"/>
      <c r="BCQ112" s="128"/>
      <c r="BCR112" s="128"/>
      <c r="BCS112" s="128"/>
      <c r="BCT112" s="128"/>
      <c r="BCU112" s="128"/>
      <c r="BCV112" s="128"/>
      <c r="BCW112" s="128"/>
      <c r="BCX112" s="128"/>
      <c r="BCY112" s="128"/>
      <c r="BCZ112" s="128"/>
      <c r="BDA112" s="128"/>
      <c r="BDB112" s="128"/>
      <c r="BDC112" s="128"/>
      <c r="BDD112" s="128"/>
      <c r="BDE112" s="128"/>
      <c r="BDF112" s="128"/>
      <c r="BDG112" s="128"/>
      <c r="BDH112" s="128"/>
      <c r="BDI112" s="128"/>
      <c r="BDJ112" s="128"/>
      <c r="BDK112" s="128"/>
      <c r="BDL112" s="128"/>
      <c r="BDM112" s="128"/>
      <c r="BDN112" s="128"/>
      <c r="BDO112" s="128"/>
      <c r="BDP112" s="128"/>
      <c r="BDQ112" s="128"/>
      <c r="BDR112" s="128"/>
      <c r="BDS112" s="128"/>
      <c r="BDT112" s="128"/>
      <c r="BDU112" s="128"/>
      <c r="BDV112" s="128"/>
      <c r="BDW112" s="128"/>
      <c r="BDX112" s="128"/>
      <c r="BDY112" s="128"/>
      <c r="BDZ112" s="128"/>
      <c r="BEA112" s="128"/>
      <c r="BEB112" s="128"/>
      <c r="BEC112" s="128"/>
      <c r="BED112" s="128"/>
      <c r="BEE112" s="128"/>
      <c r="BEF112" s="128"/>
      <c r="BEG112" s="128"/>
      <c r="BEH112" s="128"/>
      <c r="BEI112" s="128"/>
      <c r="BEJ112" s="128"/>
      <c r="BEK112" s="128"/>
      <c r="BEL112" s="128"/>
      <c r="BEM112" s="128"/>
      <c r="BEN112" s="128"/>
      <c r="BEO112" s="128"/>
      <c r="BEP112" s="128"/>
      <c r="BEQ112" s="128"/>
      <c r="BER112" s="128"/>
      <c r="BES112" s="128"/>
      <c r="BET112" s="128"/>
      <c r="BEU112" s="128"/>
      <c r="BEV112" s="128"/>
      <c r="BEW112" s="128"/>
      <c r="BEX112" s="128"/>
      <c r="BEY112" s="128"/>
      <c r="BEZ112" s="128"/>
      <c r="BFA112" s="128"/>
      <c r="BFB112" s="128"/>
      <c r="BFC112" s="128"/>
      <c r="BFD112" s="128"/>
      <c r="BFE112" s="128"/>
      <c r="BFF112" s="128"/>
      <c r="BFG112" s="128"/>
      <c r="BFH112" s="128"/>
      <c r="BFI112" s="128"/>
      <c r="BFJ112" s="128"/>
      <c r="BFK112" s="128"/>
      <c r="BFL112" s="128"/>
      <c r="BFM112" s="128"/>
      <c r="BFN112" s="128"/>
      <c r="BFO112" s="128"/>
      <c r="BFP112" s="128"/>
      <c r="BFQ112" s="128"/>
      <c r="BFR112" s="128"/>
      <c r="BFS112" s="128"/>
      <c r="BFT112" s="128"/>
      <c r="BFU112" s="128"/>
      <c r="BFV112" s="128"/>
      <c r="BFW112" s="128"/>
      <c r="BFX112" s="128"/>
      <c r="BFY112" s="128"/>
      <c r="BFZ112" s="128"/>
      <c r="BGA112" s="128"/>
      <c r="BGB112" s="128"/>
      <c r="BGC112" s="128"/>
      <c r="BGD112" s="128"/>
      <c r="BGE112" s="128"/>
      <c r="BGF112" s="128"/>
      <c r="BGG112" s="128"/>
      <c r="BGH112" s="128"/>
      <c r="BGI112" s="128"/>
      <c r="BGJ112" s="128"/>
      <c r="BGK112" s="128"/>
      <c r="BGL112" s="128"/>
      <c r="BGM112" s="128"/>
      <c r="BGN112" s="128"/>
      <c r="BGO112" s="128"/>
      <c r="BGP112" s="128"/>
      <c r="BGQ112" s="128"/>
      <c r="BGR112" s="128"/>
      <c r="BGS112" s="128"/>
      <c r="BGT112" s="128"/>
      <c r="BGU112" s="128"/>
      <c r="BGV112" s="128"/>
      <c r="BGW112" s="128"/>
      <c r="BGX112" s="128"/>
      <c r="BGY112" s="128"/>
      <c r="BGZ112" s="128"/>
      <c r="BHA112" s="128"/>
      <c r="BHB112" s="128"/>
      <c r="BHC112" s="128"/>
      <c r="BHD112" s="128"/>
      <c r="BHE112" s="128"/>
      <c r="BHF112" s="128"/>
      <c r="BHG112" s="128"/>
      <c r="BHH112" s="128"/>
      <c r="BHI112" s="128"/>
      <c r="BHJ112" s="128"/>
      <c r="BHK112" s="128"/>
      <c r="BHL112" s="128"/>
      <c r="BHM112" s="128"/>
      <c r="BHN112" s="128"/>
      <c r="BHO112" s="128"/>
      <c r="BHP112" s="128"/>
      <c r="BHQ112" s="128"/>
      <c r="BHR112" s="128"/>
      <c r="BHS112" s="128"/>
      <c r="BHT112" s="128"/>
      <c r="BHU112" s="128"/>
      <c r="BHV112" s="128"/>
      <c r="BHW112" s="128"/>
      <c r="BHX112" s="128"/>
      <c r="BHY112" s="128"/>
      <c r="BHZ112" s="128"/>
      <c r="BIA112" s="128"/>
      <c r="BIB112" s="128"/>
      <c r="BIC112" s="128"/>
      <c r="BID112" s="128"/>
      <c r="BIE112" s="128"/>
      <c r="BIF112" s="128"/>
      <c r="BIG112" s="128"/>
      <c r="BIH112" s="128"/>
      <c r="BII112" s="128"/>
      <c r="BIJ112" s="128"/>
      <c r="BIK112" s="128"/>
      <c r="BIL112" s="128"/>
      <c r="BIM112" s="128"/>
      <c r="BIN112" s="128"/>
      <c r="BIO112" s="128"/>
      <c r="BIP112" s="128"/>
      <c r="BIQ112" s="128"/>
      <c r="BIR112" s="128"/>
      <c r="BIS112" s="128"/>
      <c r="BIT112" s="128"/>
      <c r="BIU112" s="128"/>
      <c r="BIV112" s="128"/>
      <c r="BIW112" s="128"/>
      <c r="BIX112" s="128"/>
      <c r="BIY112" s="128"/>
      <c r="BIZ112" s="128"/>
      <c r="BJA112" s="128"/>
      <c r="BJB112" s="128"/>
      <c r="BJC112" s="128"/>
      <c r="BJD112" s="128"/>
      <c r="BJE112" s="128"/>
      <c r="BJF112" s="128"/>
      <c r="BJG112" s="128"/>
      <c r="BJH112" s="128"/>
      <c r="BJI112" s="128"/>
      <c r="BJJ112" s="128"/>
      <c r="BJK112" s="128"/>
      <c r="BJL112" s="128"/>
      <c r="BJM112" s="128"/>
      <c r="BJN112" s="128"/>
      <c r="BJO112" s="128"/>
      <c r="BJP112" s="128"/>
      <c r="BJQ112" s="128"/>
      <c r="BJR112" s="128"/>
      <c r="BJS112" s="128"/>
      <c r="BJT112" s="128"/>
      <c r="BJU112" s="128"/>
      <c r="BJV112" s="128"/>
      <c r="BJW112" s="128"/>
      <c r="BJX112" s="128"/>
      <c r="BJY112" s="128"/>
      <c r="BJZ112" s="128"/>
      <c r="BKA112" s="128"/>
      <c r="BKB112" s="128"/>
      <c r="BKC112" s="128"/>
      <c r="BKD112" s="128"/>
      <c r="BKE112" s="128"/>
      <c r="BKF112" s="128"/>
      <c r="BKG112" s="128"/>
      <c r="BKH112" s="128"/>
      <c r="BKI112" s="128"/>
      <c r="BKJ112" s="128"/>
      <c r="BKK112" s="128"/>
      <c r="BKL112" s="128"/>
      <c r="BKM112" s="128"/>
      <c r="BKN112" s="128"/>
      <c r="BKO112" s="128"/>
      <c r="BKP112" s="128"/>
      <c r="BKQ112" s="128"/>
      <c r="BKR112" s="128"/>
      <c r="BKS112" s="128"/>
      <c r="BKT112" s="128"/>
      <c r="BKU112" s="128"/>
      <c r="BKV112" s="128"/>
      <c r="BKW112" s="128"/>
      <c r="BKX112" s="128"/>
      <c r="BKY112" s="128"/>
      <c r="BKZ112" s="128"/>
      <c r="BLA112" s="128"/>
      <c r="BLB112" s="128"/>
      <c r="BLC112" s="128"/>
      <c r="BLD112" s="128"/>
      <c r="BLE112" s="128"/>
      <c r="BLF112" s="128"/>
      <c r="BLG112" s="128"/>
      <c r="BLH112" s="128"/>
      <c r="BLI112" s="128"/>
      <c r="BLJ112" s="128"/>
      <c r="BLK112" s="128"/>
      <c r="BLL112" s="128"/>
      <c r="BLM112" s="128"/>
      <c r="BLN112" s="128"/>
      <c r="BLO112" s="128"/>
      <c r="BLP112" s="128"/>
      <c r="BLQ112" s="128"/>
      <c r="BLR112" s="128"/>
      <c r="BLS112" s="128"/>
      <c r="BLT112" s="128"/>
      <c r="BLU112" s="128"/>
      <c r="BLV112" s="128"/>
      <c r="BLW112" s="128"/>
      <c r="BLX112" s="128"/>
      <c r="BLY112" s="128"/>
      <c r="BLZ112" s="128"/>
      <c r="BMA112" s="128"/>
      <c r="BMB112" s="128"/>
      <c r="BMC112" s="128"/>
      <c r="BMD112" s="128"/>
      <c r="BME112" s="128"/>
      <c r="BMF112" s="128"/>
      <c r="BMG112" s="128"/>
      <c r="BMH112" s="128"/>
      <c r="BMI112" s="128"/>
      <c r="BMJ112" s="128"/>
      <c r="BMK112" s="128"/>
      <c r="BML112" s="128"/>
      <c r="BMM112" s="128"/>
      <c r="BMN112" s="128"/>
      <c r="BMO112" s="128"/>
      <c r="BMP112" s="128"/>
      <c r="BMQ112" s="128"/>
      <c r="BMR112" s="128"/>
      <c r="BMS112" s="128"/>
      <c r="BMT112" s="128"/>
      <c r="BMU112" s="128"/>
      <c r="BMV112" s="128"/>
      <c r="BMW112" s="128"/>
      <c r="BMX112" s="128"/>
      <c r="BMY112" s="128"/>
      <c r="BMZ112" s="128"/>
      <c r="BNA112" s="128"/>
      <c r="BNB112" s="128"/>
      <c r="BNC112" s="128"/>
      <c r="BND112" s="128"/>
      <c r="BNE112" s="128"/>
      <c r="BNF112" s="128"/>
      <c r="BNG112" s="128"/>
      <c r="BNH112" s="128"/>
      <c r="BNI112" s="128"/>
      <c r="BNJ112" s="128"/>
      <c r="BNK112" s="128"/>
      <c r="BNL112" s="128"/>
      <c r="BNM112" s="128"/>
      <c r="BNN112" s="128"/>
      <c r="BNO112" s="128"/>
      <c r="BNP112" s="128"/>
      <c r="BNQ112" s="128"/>
      <c r="BNR112" s="128"/>
      <c r="BNS112" s="128"/>
      <c r="BNT112" s="128"/>
      <c r="BNU112" s="128"/>
      <c r="BNV112" s="128"/>
      <c r="BNW112" s="128"/>
      <c r="BNX112" s="128"/>
      <c r="BNY112" s="128"/>
      <c r="BNZ112" s="128"/>
      <c r="BOA112" s="128"/>
      <c r="BOB112" s="128"/>
      <c r="BOC112" s="128"/>
      <c r="BOD112" s="128"/>
      <c r="BOE112" s="128"/>
      <c r="BOF112" s="128"/>
      <c r="BOG112" s="128"/>
      <c r="BOH112" s="128"/>
      <c r="BOI112" s="128"/>
      <c r="BOJ112" s="128"/>
      <c r="BOK112" s="128"/>
      <c r="BOL112" s="128"/>
      <c r="BOM112" s="128"/>
      <c r="BON112" s="128"/>
      <c r="BOO112" s="128"/>
      <c r="BOP112" s="128"/>
      <c r="BOQ112" s="128"/>
      <c r="BOR112" s="128"/>
      <c r="BOS112" s="128"/>
      <c r="BOT112" s="128"/>
      <c r="BOU112" s="128"/>
      <c r="BOV112" s="128"/>
      <c r="BOW112" s="128"/>
      <c r="BOX112" s="128"/>
      <c r="BOY112" s="128"/>
      <c r="BOZ112" s="128"/>
      <c r="BPA112" s="128"/>
      <c r="BPB112" s="128"/>
      <c r="BPC112" s="128"/>
      <c r="BPD112" s="128"/>
      <c r="BPE112" s="128"/>
      <c r="BPF112" s="128"/>
      <c r="BPG112" s="128"/>
      <c r="BPH112" s="128"/>
      <c r="BPI112" s="128"/>
      <c r="BPJ112" s="128"/>
      <c r="BPK112" s="128"/>
      <c r="BPL112" s="128"/>
      <c r="BPM112" s="128"/>
      <c r="BPN112" s="128"/>
      <c r="BPO112" s="128"/>
      <c r="BPP112" s="128"/>
      <c r="BPQ112" s="128"/>
      <c r="BPR112" s="128"/>
      <c r="BPS112" s="128"/>
      <c r="BPT112" s="128"/>
      <c r="BPU112" s="128"/>
      <c r="BPV112" s="128"/>
      <c r="BPW112" s="128"/>
      <c r="BPX112" s="128"/>
      <c r="BPY112" s="128"/>
      <c r="BPZ112" s="128"/>
      <c r="BQA112" s="128"/>
      <c r="BQB112" s="128"/>
      <c r="BQC112" s="128"/>
      <c r="BQD112" s="128"/>
      <c r="BQE112" s="128"/>
      <c r="BQF112" s="128"/>
      <c r="BQG112" s="128"/>
      <c r="BQH112" s="128"/>
      <c r="BQI112" s="128"/>
      <c r="BQJ112" s="128"/>
      <c r="BQK112" s="128"/>
      <c r="BQL112" s="128"/>
      <c r="BQM112" s="128"/>
      <c r="BQN112" s="128"/>
      <c r="BQO112" s="128"/>
      <c r="BQP112" s="128"/>
      <c r="BQQ112" s="128"/>
      <c r="BQR112" s="128"/>
      <c r="BQS112" s="128"/>
      <c r="BQT112" s="128"/>
      <c r="BQU112" s="128"/>
      <c r="BQV112" s="128"/>
      <c r="BQW112" s="128"/>
      <c r="BQX112" s="128"/>
      <c r="BQY112" s="128"/>
      <c r="BQZ112" s="128"/>
      <c r="BRA112" s="128"/>
      <c r="BRB112" s="128"/>
      <c r="BRC112" s="128"/>
      <c r="BRD112" s="128"/>
      <c r="BRE112" s="128"/>
      <c r="BRF112" s="128"/>
      <c r="BRG112" s="128"/>
      <c r="BRH112" s="128"/>
      <c r="BRI112" s="128"/>
      <c r="BRJ112" s="128"/>
      <c r="BRK112" s="128"/>
      <c r="BRL112" s="128"/>
      <c r="BRM112" s="128"/>
      <c r="BRN112" s="128"/>
      <c r="BRO112" s="128"/>
      <c r="BRP112" s="128"/>
      <c r="BRQ112" s="128"/>
      <c r="BRR112" s="128"/>
      <c r="BRS112" s="128"/>
      <c r="BRT112" s="128"/>
      <c r="BRU112" s="128"/>
      <c r="BRV112" s="128"/>
      <c r="BRW112" s="128"/>
      <c r="BRX112" s="128"/>
      <c r="BRY112" s="128"/>
      <c r="BRZ112" s="128"/>
      <c r="BSA112" s="128"/>
      <c r="BSB112" s="128"/>
      <c r="BSC112" s="128"/>
      <c r="BSD112" s="128"/>
      <c r="BSE112" s="128"/>
      <c r="BSF112" s="128"/>
      <c r="BSG112" s="128"/>
      <c r="BSH112" s="128"/>
      <c r="BSI112" s="128"/>
      <c r="BSJ112" s="128"/>
      <c r="BSK112" s="128"/>
      <c r="BSL112" s="128"/>
      <c r="BSM112" s="128"/>
      <c r="BSN112" s="128"/>
      <c r="BSO112" s="128"/>
      <c r="BSP112" s="128"/>
      <c r="BSQ112" s="128"/>
      <c r="BSR112" s="128"/>
      <c r="BSS112" s="128"/>
      <c r="BST112" s="128"/>
      <c r="BSU112" s="128"/>
      <c r="BSV112" s="128"/>
      <c r="BSW112" s="128"/>
      <c r="BSX112" s="128"/>
      <c r="BSY112" s="128"/>
      <c r="BSZ112" s="128"/>
      <c r="BTA112" s="128"/>
      <c r="BTB112" s="128"/>
      <c r="BTC112" s="128"/>
      <c r="BTD112" s="128"/>
      <c r="BTE112" s="128"/>
      <c r="BTF112" s="128"/>
      <c r="BTG112" s="128"/>
      <c r="BTH112" s="128"/>
      <c r="BTI112" s="128"/>
      <c r="BTJ112" s="128"/>
      <c r="BTK112" s="128"/>
      <c r="BTL112" s="128"/>
      <c r="BTM112" s="128"/>
      <c r="BTN112" s="128"/>
      <c r="BTO112" s="128"/>
      <c r="BTP112" s="128"/>
      <c r="BTQ112" s="128"/>
      <c r="BTR112" s="128"/>
      <c r="BTS112" s="128"/>
      <c r="BTT112" s="128"/>
      <c r="BTU112" s="128"/>
      <c r="BTV112" s="128"/>
      <c r="BTW112" s="128"/>
      <c r="BTX112" s="128"/>
      <c r="BTY112" s="128"/>
      <c r="BTZ112" s="128"/>
      <c r="BUA112" s="128"/>
      <c r="BUB112" s="128"/>
      <c r="BUC112" s="128"/>
      <c r="BUD112" s="128"/>
      <c r="BUE112" s="128"/>
      <c r="BUF112" s="128"/>
      <c r="BUG112" s="128"/>
      <c r="BUH112" s="128"/>
      <c r="BUI112" s="128"/>
      <c r="BUJ112" s="128"/>
      <c r="BUK112" s="128"/>
      <c r="BUL112" s="128"/>
      <c r="BUM112" s="128"/>
      <c r="BUN112" s="128"/>
      <c r="BUO112" s="128"/>
      <c r="BUP112" s="128"/>
      <c r="BUQ112" s="128"/>
      <c r="BUR112" s="128"/>
      <c r="BUS112" s="128"/>
      <c r="BUT112" s="128"/>
      <c r="BUU112" s="128"/>
      <c r="BUV112" s="128"/>
      <c r="BUW112" s="128"/>
      <c r="BUX112" s="128"/>
      <c r="BUY112" s="128"/>
      <c r="BUZ112" s="128"/>
      <c r="BVA112" s="128"/>
      <c r="BVB112" s="128"/>
      <c r="BVC112" s="128"/>
      <c r="BVD112" s="128"/>
      <c r="BVE112" s="128"/>
      <c r="BVF112" s="128"/>
      <c r="BVG112" s="128"/>
      <c r="BVH112" s="128"/>
      <c r="BVI112" s="128"/>
      <c r="BVJ112" s="128"/>
      <c r="BVK112" s="128"/>
      <c r="BVL112" s="128"/>
      <c r="BVM112" s="128"/>
      <c r="BVN112" s="128"/>
      <c r="BVO112" s="128"/>
      <c r="BVP112" s="128"/>
      <c r="BVQ112" s="128"/>
      <c r="BVR112" s="128"/>
      <c r="BVS112" s="128"/>
      <c r="BVT112" s="128"/>
      <c r="BVU112" s="128"/>
      <c r="BVV112" s="128"/>
      <c r="BVW112" s="128"/>
      <c r="BVX112" s="128"/>
      <c r="BVY112" s="128"/>
      <c r="BVZ112" s="128"/>
      <c r="BWA112" s="128"/>
      <c r="BWB112" s="128"/>
      <c r="BWC112" s="128"/>
      <c r="BWD112" s="128"/>
      <c r="BWE112" s="128"/>
      <c r="BWF112" s="128"/>
      <c r="BWG112" s="128"/>
      <c r="BWH112" s="128"/>
      <c r="BWI112" s="128"/>
      <c r="BWJ112" s="128"/>
      <c r="BWK112" s="128"/>
      <c r="BWL112" s="128"/>
      <c r="BWM112" s="128"/>
      <c r="BWN112" s="128"/>
      <c r="BWO112" s="128"/>
      <c r="BWP112" s="128"/>
      <c r="BWQ112" s="128"/>
      <c r="BWR112" s="128"/>
      <c r="BWS112" s="128"/>
      <c r="BWT112" s="128"/>
      <c r="BWU112" s="128"/>
      <c r="BWV112" s="128"/>
      <c r="BWW112" s="128"/>
      <c r="BWX112" s="128"/>
      <c r="BWY112" s="128"/>
      <c r="BWZ112" s="128"/>
      <c r="BXA112" s="128"/>
      <c r="BXB112" s="128"/>
      <c r="BXC112" s="128"/>
      <c r="BXD112" s="128"/>
      <c r="BXE112" s="128"/>
      <c r="BXF112" s="128"/>
      <c r="BXG112" s="128"/>
      <c r="BXH112" s="128"/>
      <c r="BXI112" s="128"/>
      <c r="BXJ112" s="128"/>
      <c r="BXK112" s="128"/>
      <c r="BXL112" s="128"/>
      <c r="BXM112" s="128"/>
      <c r="BXN112" s="128"/>
      <c r="BXO112" s="128"/>
      <c r="BXP112" s="128"/>
      <c r="BXQ112" s="128"/>
      <c r="BXR112" s="128"/>
      <c r="BXS112" s="128"/>
      <c r="BXT112" s="128"/>
      <c r="BXU112" s="128"/>
      <c r="BXV112" s="128"/>
      <c r="BXW112" s="128"/>
      <c r="BXX112" s="128"/>
      <c r="BXY112" s="128"/>
      <c r="BXZ112" s="128"/>
      <c r="BYA112" s="128"/>
      <c r="BYB112" s="128"/>
      <c r="BYC112" s="128"/>
      <c r="BYD112" s="128"/>
      <c r="BYE112" s="128"/>
      <c r="BYF112" s="128"/>
      <c r="BYG112" s="128"/>
      <c r="BYH112" s="128"/>
      <c r="BYI112" s="128"/>
      <c r="BYJ112" s="128"/>
      <c r="BYK112" s="128"/>
      <c r="BYL112" s="128"/>
      <c r="BYM112" s="128"/>
      <c r="BYN112" s="128"/>
      <c r="BYO112" s="128"/>
      <c r="BYP112" s="128"/>
      <c r="BYQ112" s="128"/>
      <c r="BYR112" s="128"/>
      <c r="BYS112" s="128"/>
      <c r="BYT112" s="128"/>
      <c r="BYU112" s="128"/>
      <c r="BYV112" s="128"/>
      <c r="BYW112" s="128"/>
      <c r="BYX112" s="128"/>
      <c r="BYY112" s="128"/>
      <c r="BYZ112" s="128"/>
      <c r="BZA112" s="128"/>
      <c r="BZB112" s="128"/>
      <c r="BZC112" s="128"/>
      <c r="BZD112" s="128"/>
      <c r="BZE112" s="128"/>
      <c r="BZF112" s="128"/>
      <c r="BZG112" s="128"/>
      <c r="BZH112" s="128"/>
      <c r="BZI112" s="128"/>
      <c r="BZJ112" s="128"/>
      <c r="BZK112" s="128"/>
      <c r="BZL112" s="128"/>
      <c r="BZM112" s="128"/>
      <c r="BZN112" s="128"/>
      <c r="BZO112" s="128"/>
      <c r="BZP112" s="128"/>
      <c r="BZQ112" s="128"/>
      <c r="BZR112" s="128"/>
      <c r="BZS112" s="128"/>
      <c r="BZT112" s="128"/>
      <c r="BZU112" s="128"/>
      <c r="BZV112" s="128"/>
      <c r="BZW112" s="128"/>
      <c r="BZX112" s="128"/>
      <c r="BZY112" s="128"/>
      <c r="BZZ112" s="128"/>
      <c r="CAA112" s="128"/>
      <c r="CAB112" s="128"/>
      <c r="CAC112" s="128"/>
      <c r="CAD112" s="128"/>
      <c r="CAE112" s="128"/>
      <c r="CAF112" s="128"/>
      <c r="CAG112" s="128"/>
      <c r="CAH112" s="128"/>
      <c r="CAI112" s="128"/>
      <c r="CAJ112" s="128"/>
      <c r="CAK112" s="128"/>
      <c r="CAL112" s="128"/>
      <c r="CAM112" s="128"/>
      <c r="CAN112" s="128"/>
      <c r="CAO112" s="128"/>
      <c r="CAP112" s="128"/>
      <c r="CAQ112" s="128"/>
      <c r="CAR112" s="128"/>
      <c r="CAS112" s="128"/>
      <c r="CAT112" s="128"/>
      <c r="CAU112" s="128"/>
      <c r="CAV112" s="128"/>
      <c r="CAW112" s="128"/>
      <c r="CAX112" s="128"/>
      <c r="CAY112" s="128"/>
      <c r="CAZ112" s="128"/>
      <c r="CBA112" s="128"/>
      <c r="CBB112" s="128"/>
      <c r="CBC112" s="128"/>
      <c r="CBD112" s="128"/>
      <c r="CBE112" s="128"/>
      <c r="CBF112" s="128"/>
      <c r="CBG112" s="128"/>
      <c r="CBH112" s="128"/>
      <c r="CBI112" s="128"/>
      <c r="CBJ112" s="128"/>
      <c r="CBK112" s="128"/>
      <c r="CBL112" s="128"/>
      <c r="CBM112" s="128"/>
      <c r="CBN112" s="128"/>
      <c r="CBO112" s="128"/>
      <c r="CBP112" s="128"/>
      <c r="CBQ112" s="128"/>
      <c r="CBR112" s="128"/>
      <c r="CBS112" s="128"/>
      <c r="CBT112" s="128"/>
      <c r="CBU112" s="128"/>
      <c r="CBV112" s="128"/>
      <c r="CBW112" s="128"/>
      <c r="CBX112" s="128"/>
      <c r="CBY112" s="128"/>
      <c r="CBZ112" s="128"/>
      <c r="CCA112" s="128"/>
      <c r="CCB112" s="128"/>
      <c r="CCC112" s="128"/>
      <c r="CCD112" s="128"/>
      <c r="CCE112" s="128"/>
      <c r="CCF112" s="128"/>
      <c r="CCG112" s="128"/>
      <c r="CCH112" s="128"/>
      <c r="CCI112" s="128"/>
      <c r="CCJ112" s="128"/>
      <c r="CCK112" s="128"/>
      <c r="CCL112" s="128"/>
      <c r="CCM112" s="128"/>
      <c r="CCN112" s="128"/>
      <c r="CCO112" s="128"/>
      <c r="CCP112" s="128"/>
      <c r="CCQ112" s="128"/>
      <c r="CCR112" s="128"/>
      <c r="CCS112" s="128"/>
      <c r="CCT112" s="128"/>
      <c r="CCU112" s="128"/>
      <c r="CCV112" s="128"/>
      <c r="CCW112" s="128"/>
      <c r="CCX112" s="128"/>
      <c r="CCY112" s="128"/>
      <c r="CCZ112" s="128"/>
      <c r="CDA112" s="128"/>
      <c r="CDB112" s="128"/>
      <c r="CDC112" s="128"/>
      <c r="CDD112" s="128"/>
      <c r="CDE112" s="128"/>
      <c r="CDF112" s="128"/>
      <c r="CDG112" s="128"/>
      <c r="CDH112" s="128"/>
      <c r="CDI112" s="128"/>
      <c r="CDJ112" s="128"/>
      <c r="CDK112" s="128"/>
      <c r="CDL112" s="128"/>
      <c r="CDM112" s="128"/>
      <c r="CDN112" s="128"/>
      <c r="CDO112" s="128"/>
      <c r="CDP112" s="128"/>
      <c r="CDQ112" s="128"/>
      <c r="CDR112" s="128"/>
      <c r="CDS112" s="128"/>
      <c r="CDT112" s="128"/>
      <c r="CDU112" s="128"/>
      <c r="CDV112" s="128"/>
      <c r="CDW112" s="128"/>
      <c r="CDX112" s="128"/>
      <c r="CDY112" s="128"/>
      <c r="CDZ112" s="128"/>
      <c r="CEA112" s="128"/>
      <c r="CEB112" s="128"/>
      <c r="CEC112" s="128"/>
      <c r="CED112" s="128"/>
      <c r="CEE112" s="128"/>
      <c r="CEF112" s="128"/>
      <c r="CEG112" s="128"/>
      <c r="CEH112" s="128"/>
      <c r="CEI112" s="128"/>
      <c r="CEJ112" s="128"/>
      <c r="CEK112" s="128"/>
      <c r="CEL112" s="128"/>
      <c r="CEM112" s="128"/>
      <c r="CEN112" s="128"/>
      <c r="CEO112" s="128"/>
      <c r="CEP112" s="128"/>
      <c r="CEQ112" s="128"/>
      <c r="CER112" s="128"/>
      <c r="CES112" s="128"/>
      <c r="CET112" s="128"/>
      <c r="CEU112" s="128"/>
      <c r="CEV112" s="128"/>
      <c r="CEW112" s="128"/>
      <c r="CEX112" s="128"/>
      <c r="CEY112" s="128"/>
      <c r="CEZ112" s="128"/>
      <c r="CFA112" s="128"/>
      <c r="CFB112" s="128"/>
      <c r="CFC112" s="128"/>
      <c r="CFD112" s="128"/>
      <c r="CFE112" s="128"/>
      <c r="CFF112" s="128"/>
      <c r="CFG112" s="128"/>
      <c r="CFH112" s="128"/>
      <c r="CFI112" s="128"/>
      <c r="CFJ112" s="128"/>
      <c r="CFK112" s="128"/>
      <c r="CFL112" s="128"/>
      <c r="CFM112" s="128"/>
      <c r="CFN112" s="128"/>
      <c r="CFO112" s="128"/>
      <c r="CFP112" s="128"/>
      <c r="CFQ112" s="128"/>
      <c r="CFR112" s="128"/>
      <c r="CFS112" s="128"/>
      <c r="CFT112" s="128"/>
      <c r="CFU112" s="128"/>
      <c r="CFV112" s="128"/>
      <c r="CFW112" s="128"/>
      <c r="CFX112" s="128"/>
      <c r="CFY112" s="128"/>
      <c r="CFZ112" s="128"/>
      <c r="CGA112" s="128"/>
      <c r="CGB112" s="128"/>
      <c r="CGC112" s="128"/>
      <c r="CGD112" s="128"/>
      <c r="CGE112" s="128"/>
      <c r="CGF112" s="128"/>
      <c r="CGG112" s="128"/>
      <c r="CGH112" s="128"/>
      <c r="CGI112" s="128"/>
      <c r="CGJ112" s="128"/>
      <c r="CGK112" s="128"/>
      <c r="CGL112" s="128"/>
      <c r="CGM112" s="128"/>
      <c r="CGN112" s="128"/>
      <c r="CGO112" s="128"/>
      <c r="CGP112" s="128"/>
      <c r="CGQ112" s="128"/>
      <c r="CGR112" s="128"/>
      <c r="CGS112" s="128"/>
      <c r="CGT112" s="128"/>
      <c r="CGU112" s="128"/>
      <c r="CGV112" s="128"/>
      <c r="CGW112" s="128"/>
      <c r="CGX112" s="128"/>
      <c r="CGY112" s="128"/>
      <c r="CGZ112" s="128"/>
      <c r="CHA112" s="128"/>
      <c r="CHB112" s="128"/>
      <c r="CHC112" s="128"/>
      <c r="CHD112" s="128"/>
      <c r="CHE112" s="128"/>
      <c r="CHF112" s="128"/>
      <c r="CHG112" s="128"/>
      <c r="CHH112" s="128"/>
      <c r="CHI112" s="128"/>
      <c r="CHJ112" s="128"/>
      <c r="CHK112" s="128"/>
      <c r="CHL112" s="128"/>
      <c r="CHM112" s="128"/>
      <c r="CHN112" s="128"/>
      <c r="CHO112" s="128"/>
      <c r="CHP112" s="128"/>
      <c r="CHQ112" s="128"/>
      <c r="CHR112" s="128"/>
      <c r="CHS112" s="128"/>
      <c r="CHT112" s="128"/>
      <c r="CHU112" s="128"/>
      <c r="CHV112" s="128"/>
      <c r="CHW112" s="128"/>
      <c r="CHX112" s="128"/>
      <c r="CHY112" s="128"/>
      <c r="CHZ112" s="128"/>
      <c r="CIA112" s="128"/>
      <c r="CIB112" s="128"/>
      <c r="CIC112" s="128"/>
      <c r="CID112" s="128"/>
      <c r="CIE112" s="128"/>
      <c r="CIF112" s="128"/>
      <c r="CIG112" s="128"/>
      <c r="CIH112" s="128"/>
      <c r="CII112" s="128"/>
      <c r="CIJ112" s="128"/>
      <c r="CIK112" s="128"/>
      <c r="CIL112" s="128"/>
      <c r="CIM112" s="128"/>
      <c r="CIN112" s="128"/>
      <c r="CIO112" s="128"/>
      <c r="CIP112" s="128"/>
      <c r="CIQ112" s="128"/>
      <c r="CIR112" s="128"/>
      <c r="CIS112" s="128"/>
      <c r="CIT112" s="128"/>
      <c r="CIU112" s="128"/>
      <c r="CIV112" s="128"/>
      <c r="CIW112" s="128"/>
      <c r="CIX112" s="128"/>
      <c r="CIY112" s="128"/>
      <c r="CIZ112" s="128"/>
      <c r="CJA112" s="128"/>
      <c r="CJB112" s="128"/>
      <c r="CJC112" s="128"/>
      <c r="CJD112" s="128"/>
      <c r="CJE112" s="128"/>
      <c r="CJF112" s="128"/>
      <c r="CJG112" s="128"/>
      <c r="CJH112" s="128"/>
      <c r="CJI112" s="128"/>
      <c r="CJJ112" s="128"/>
      <c r="CJK112" s="128"/>
      <c r="CJL112" s="128"/>
      <c r="CJM112" s="128"/>
      <c r="CJN112" s="128"/>
      <c r="CJO112" s="128"/>
      <c r="CJP112" s="128"/>
      <c r="CJQ112" s="128"/>
      <c r="CJR112" s="128"/>
      <c r="CJS112" s="128"/>
      <c r="CJT112" s="128"/>
      <c r="CJU112" s="128"/>
      <c r="CJV112" s="128"/>
      <c r="CJW112" s="128"/>
      <c r="CJX112" s="128"/>
      <c r="CJY112" s="128"/>
      <c r="CJZ112" s="128"/>
      <c r="CKA112" s="128"/>
      <c r="CKB112" s="128"/>
      <c r="CKC112" s="128"/>
      <c r="CKD112" s="128"/>
      <c r="CKE112" s="128"/>
      <c r="CKF112" s="128"/>
      <c r="CKG112" s="128"/>
      <c r="CKH112" s="128"/>
      <c r="CKI112" s="128"/>
      <c r="CKJ112" s="128"/>
      <c r="CKK112" s="128"/>
      <c r="CKL112" s="128"/>
      <c r="CKM112" s="128"/>
      <c r="CKN112" s="128"/>
      <c r="CKO112" s="128"/>
      <c r="CKP112" s="128"/>
      <c r="CKQ112" s="128"/>
      <c r="CKR112" s="128"/>
      <c r="CKS112" s="128"/>
      <c r="CKT112" s="128"/>
      <c r="CKU112" s="128"/>
      <c r="CKV112" s="128"/>
      <c r="CKW112" s="128"/>
      <c r="CKX112" s="128"/>
      <c r="CKY112" s="128"/>
      <c r="CKZ112" s="128"/>
      <c r="CLA112" s="128"/>
      <c r="CLB112" s="128"/>
      <c r="CLC112" s="128"/>
      <c r="CLD112" s="128"/>
      <c r="CLE112" s="128"/>
      <c r="CLF112" s="128"/>
      <c r="CLG112" s="128"/>
      <c r="CLH112" s="128"/>
      <c r="CLI112" s="128"/>
      <c r="CLJ112" s="128"/>
      <c r="CLK112" s="128"/>
      <c r="CLL112" s="128"/>
      <c r="CLM112" s="128"/>
      <c r="CLN112" s="128"/>
      <c r="CLO112" s="128"/>
      <c r="CLP112" s="128"/>
      <c r="CLQ112" s="128"/>
      <c r="CLR112" s="128"/>
      <c r="CLS112" s="128"/>
      <c r="CLT112" s="128"/>
      <c r="CLU112" s="128"/>
      <c r="CLV112" s="128"/>
      <c r="CLW112" s="128"/>
      <c r="CLX112" s="128"/>
      <c r="CLY112" s="128"/>
      <c r="CLZ112" s="128"/>
      <c r="CMA112" s="128"/>
      <c r="CMB112" s="128"/>
      <c r="CMC112" s="128"/>
      <c r="CMD112" s="128"/>
      <c r="CME112" s="128"/>
      <c r="CMF112" s="128"/>
      <c r="CMG112" s="128"/>
      <c r="CMH112" s="128"/>
      <c r="CMI112" s="128"/>
      <c r="CMJ112" s="128"/>
      <c r="CMK112" s="128"/>
      <c r="CML112" s="128"/>
      <c r="CMM112" s="128"/>
      <c r="CMN112" s="128"/>
      <c r="CMO112" s="128"/>
      <c r="CMP112" s="128"/>
      <c r="CMQ112" s="128"/>
      <c r="CMR112" s="128"/>
      <c r="CMS112" s="128"/>
      <c r="CMT112" s="128"/>
      <c r="CMU112" s="128"/>
      <c r="CMV112" s="128"/>
      <c r="CMW112" s="128"/>
      <c r="CMX112" s="128"/>
      <c r="CMY112" s="128"/>
      <c r="CMZ112" s="128"/>
      <c r="CNA112" s="128"/>
      <c r="CNB112" s="128"/>
      <c r="CNC112" s="128"/>
      <c r="CND112" s="128"/>
      <c r="CNE112" s="128"/>
      <c r="CNF112" s="128"/>
      <c r="CNG112" s="128"/>
      <c r="CNH112" s="128"/>
      <c r="CNI112" s="128"/>
      <c r="CNJ112" s="128"/>
      <c r="CNK112" s="128"/>
      <c r="CNL112" s="128"/>
      <c r="CNM112" s="128"/>
      <c r="CNN112" s="128"/>
      <c r="CNO112" s="128"/>
      <c r="CNP112" s="128"/>
      <c r="CNQ112" s="128"/>
      <c r="CNR112" s="128"/>
      <c r="CNS112" s="128"/>
      <c r="CNT112" s="128"/>
      <c r="CNU112" s="128"/>
      <c r="CNV112" s="128"/>
      <c r="CNW112" s="128"/>
      <c r="CNX112" s="128"/>
      <c r="CNY112" s="128"/>
      <c r="CNZ112" s="128"/>
      <c r="COA112" s="128"/>
      <c r="COB112" s="128"/>
      <c r="COC112" s="128"/>
      <c r="COD112" s="128"/>
      <c r="COE112" s="128"/>
      <c r="COF112" s="128"/>
      <c r="COG112" s="128"/>
      <c r="COH112" s="128"/>
      <c r="COI112" s="128"/>
      <c r="COJ112" s="128"/>
      <c r="COK112" s="128"/>
      <c r="COL112" s="128"/>
      <c r="COM112" s="128"/>
      <c r="CON112" s="128"/>
      <c r="COO112" s="128"/>
      <c r="COP112" s="128"/>
      <c r="COQ112" s="128"/>
      <c r="COR112" s="128"/>
      <c r="COS112" s="128"/>
      <c r="COT112" s="128"/>
      <c r="COU112" s="128"/>
      <c r="COV112" s="128"/>
      <c r="COW112" s="128"/>
      <c r="COX112" s="128"/>
      <c r="COY112" s="128"/>
      <c r="COZ112" s="128"/>
      <c r="CPA112" s="128"/>
      <c r="CPB112" s="128"/>
      <c r="CPC112" s="128"/>
      <c r="CPD112" s="128"/>
      <c r="CPE112" s="128"/>
      <c r="CPF112" s="128"/>
      <c r="CPG112" s="128"/>
      <c r="CPH112" s="128"/>
      <c r="CPI112" s="128"/>
      <c r="CPJ112" s="128"/>
      <c r="CPK112" s="128"/>
      <c r="CPL112" s="128"/>
      <c r="CPM112" s="128"/>
      <c r="CPN112" s="128"/>
      <c r="CPO112" s="128"/>
      <c r="CPP112" s="128"/>
      <c r="CPQ112" s="128"/>
      <c r="CPR112" s="128"/>
      <c r="CPS112" s="128"/>
      <c r="CPT112" s="128"/>
      <c r="CPU112" s="128"/>
      <c r="CPV112" s="128"/>
      <c r="CPW112" s="128"/>
      <c r="CPX112" s="128"/>
      <c r="CPY112" s="128"/>
      <c r="CPZ112" s="128"/>
      <c r="CQA112" s="128"/>
      <c r="CQB112" s="128"/>
      <c r="CQC112" s="128"/>
      <c r="CQD112" s="128"/>
      <c r="CQE112" s="128"/>
      <c r="CQF112" s="128"/>
      <c r="CQG112" s="128"/>
      <c r="CQH112" s="128"/>
      <c r="CQI112" s="128"/>
      <c r="CQJ112" s="128"/>
      <c r="CQK112" s="128"/>
      <c r="CQL112" s="128"/>
      <c r="CQM112" s="128"/>
      <c r="CQN112" s="128"/>
      <c r="CQO112" s="128"/>
      <c r="CQP112" s="128"/>
      <c r="CQQ112" s="128"/>
      <c r="CQR112" s="128"/>
      <c r="CQS112" s="128"/>
      <c r="CQT112" s="128"/>
      <c r="CQU112" s="128"/>
      <c r="CQV112" s="128"/>
      <c r="CQW112" s="128"/>
      <c r="CQX112" s="128"/>
      <c r="CQY112" s="128"/>
      <c r="CQZ112" s="128"/>
      <c r="CRA112" s="128"/>
      <c r="CRB112" s="128"/>
      <c r="CRC112" s="128"/>
      <c r="CRD112" s="128"/>
      <c r="CRE112" s="128"/>
      <c r="CRF112" s="128"/>
      <c r="CRG112" s="128"/>
      <c r="CRH112" s="128"/>
      <c r="CRI112" s="128"/>
      <c r="CRJ112" s="128"/>
      <c r="CRK112" s="128"/>
      <c r="CRL112" s="128"/>
      <c r="CRM112" s="128"/>
      <c r="CRN112" s="128"/>
      <c r="CRO112" s="128"/>
      <c r="CRP112" s="128"/>
      <c r="CRQ112" s="128"/>
      <c r="CRR112" s="128"/>
      <c r="CRS112" s="128"/>
      <c r="CRT112" s="128"/>
      <c r="CRU112" s="128"/>
      <c r="CRV112" s="128"/>
      <c r="CRW112" s="128"/>
      <c r="CRX112" s="128"/>
      <c r="CRY112" s="128"/>
      <c r="CRZ112" s="128"/>
      <c r="CSA112" s="128"/>
      <c r="CSB112" s="128"/>
      <c r="CSC112" s="128"/>
      <c r="CSD112" s="128"/>
      <c r="CSE112" s="128"/>
      <c r="CSF112" s="128"/>
      <c r="CSG112" s="128"/>
      <c r="CSH112" s="128"/>
      <c r="CSI112" s="128"/>
      <c r="CSJ112" s="128"/>
      <c r="CSK112" s="128"/>
      <c r="CSL112" s="128"/>
      <c r="CSM112" s="128"/>
      <c r="CSN112" s="128"/>
      <c r="CSO112" s="128"/>
      <c r="CSP112" s="128"/>
      <c r="CSQ112" s="128"/>
      <c r="CSR112" s="128"/>
      <c r="CSS112" s="128"/>
      <c r="CST112" s="128"/>
      <c r="CSU112" s="128"/>
      <c r="CSV112" s="128"/>
      <c r="CSW112" s="128"/>
      <c r="CSX112" s="128"/>
      <c r="CSY112" s="128"/>
      <c r="CSZ112" s="128"/>
      <c r="CTA112" s="128"/>
      <c r="CTB112" s="128"/>
      <c r="CTC112" s="128"/>
      <c r="CTD112" s="128"/>
      <c r="CTE112" s="128"/>
      <c r="CTF112" s="128"/>
      <c r="CTG112" s="128"/>
      <c r="CTH112" s="128"/>
      <c r="CTI112" s="128"/>
      <c r="CTJ112" s="128"/>
      <c r="CTK112" s="128"/>
      <c r="CTL112" s="128"/>
      <c r="CTM112" s="128"/>
      <c r="CTN112" s="128"/>
      <c r="CTO112" s="128"/>
      <c r="CTP112" s="128"/>
      <c r="CTQ112" s="128"/>
      <c r="CTR112" s="128"/>
      <c r="CTS112" s="128"/>
      <c r="CTT112" s="128"/>
      <c r="CTU112" s="128"/>
      <c r="CTV112" s="128"/>
      <c r="CTW112" s="128"/>
      <c r="CTX112" s="128"/>
      <c r="CTY112" s="128"/>
      <c r="CTZ112" s="128"/>
      <c r="CUA112" s="128"/>
      <c r="CUB112" s="128"/>
      <c r="CUC112" s="128"/>
      <c r="CUD112" s="128"/>
      <c r="CUE112" s="128"/>
      <c r="CUF112" s="128"/>
      <c r="CUG112" s="128"/>
      <c r="CUH112" s="128"/>
      <c r="CUI112" s="128"/>
      <c r="CUJ112" s="128"/>
      <c r="CUK112" s="128"/>
      <c r="CUL112" s="128"/>
      <c r="CUM112" s="128"/>
      <c r="CUN112" s="128"/>
      <c r="CUO112" s="128"/>
      <c r="CUP112" s="128"/>
      <c r="CUQ112" s="128"/>
      <c r="CUR112" s="128"/>
      <c r="CUS112" s="128"/>
      <c r="CUT112" s="128"/>
      <c r="CUU112" s="128"/>
      <c r="CUV112" s="128"/>
      <c r="CUW112" s="128"/>
      <c r="CUX112" s="128"/>
      <c r="CUY112" s="128"/>
      <c r="CUZ112" s="128"/>
      <c r="CVA112" s="128"/>
      <c r="CVB112" s="128"/>
      <c r="CVC112" s="128"/>
      <c r="CVD112" s="128"/>
      <c r="CVE112" s="128"/>
      <c r="CVF112" s="128"/>
      <c r="CVG112" s="128"/>
      <c r="CVH112" s="128"/>
      <c r="CVI112" s="128"/>
      <c r="CVJ112" s="128"/>
      <c r="CVK112" s="128"/>
      <c r="CVL112" s="128"/>
      <c r="CVM112" s="128"/>
      <c r="CVN112" s="128"/>
      <c r="CVO112" s="128"/>
      <c r="CVP112" s="128"/>
      <c r="CVQ112" s="128"/>
      <c r="CVR112" s="128"/>
      <c r="CVS112" s="128"/>
      <c r="CVT112" s="128"/>
      <c r="CVU112" s="128"/>
      <c r="CVV112" s="128"/>
      <c r="CVW112" s="128"/>
      <c r="CVX112" s="128"/>
      <c r="CVY112" s="128"/>
      <c r="CVZ112" s="128"/>
      <c r="CWA112" s="128"/>
      <c r="CWB112" s="128"/>
      <c r="CWC112" s="128"/>
      <c r="CWD112" s="128"/>
      <c r="CWE112" s="128"/>
      <c r="CWF112" s="128"/>
      <c r="CWG112" s="128"/>
      <c r="CWH112" s="128"/>
      <c r="CWI112" s="128"/>
      <c r="CWJ112" s="128"/>
      <c r="CWK112" s="128"/>
      <c r="CWL112" s="128"/>
      <c r="CWM112" s="128"/>
      <c r="CWN112" s="128"/>
      <c r="CWO112" s="128"/>
      <c r="CWP112" s="128"/>
      <c r="CWQ112" s="128"/>
      <c r="CWR112" s="128"/>
      <c r="CWS112" s="128"/>
      <c r="CWT112" s="128"/>
      <c r="CWU112" s="128"/>
      <c r="CWV112" s="128"/>
      <c r="CWW112" s="128"/>
      <c r="CWX112" s="128"/>
      <c r="CWY112" s="128"/>
      <c r="CWZ112" s="128"/>
      <c r="CXA112" s="128"/>
      <c r="CXB112" s="128"/>
      <c r="CXC112" s="128"/>
      <c r="CXD112" s="128"/>
      <c r="CXE112" s="128"/>
      <c r="CXF112" s="128"/>
      <c r="CXG112" s="128"/>
      <c r="CXH112" s="128"/>
      <c r="CXI112" s="128"/>
      <c r="CXJ112" s="128"/>
      <c r="CXK112" s="128"/>
      <c r="CXL112" s="128"/>
      <c r="CXM112" s="128"/>
      <c r="CXN112" s="128"/>
      <c r="CXO112" s="128"/>
      <c r="CXP112" s="128"/>
      <c r="CXQ112" s="128"/>
      <c r="CXR112" s="128"/>
      <c r="CXS112" s="128"/>
      <c r="CXT112" s="128"/>
      <c r="CXU112" s="128"/>
      <c r="CXV112" s="128"/>
      <c r="CXW112" s="128"/>
      <c r="CXX112" s="128"/>
      <c r="CXY112" s="128"/>
      <c r="CXZ112" s="128"/>
      <c r="CYA112" s="128"/>
      <c r="CYB112" s="128"/>
      <c r="CYC112" s="128"/>
      <c r="CYD112" s="128"/>
      <c r="CYE112" s="128"/>
      <c r="CYF112" s="128"/>
      <c r="CYG112" s="128"/>
      <c r="CYH112" s="128"/>
      <c r="CYI112" s="128"/>
      <c r="CYJ112" s="128"/>
      <c r="CYK112" s="128"/>
      <c r="CYL112" s="128"/>
      <c r="CYM112" s="128"/>
      <c r="CYN112" s="128"/>
      <c r="CYO112" s="128"/>
      <c r="CYP112" s="128"/>
      <c r="CYQ112" s="128"/>
      <c r="CYR112" s="128"/>
      <c r="CYS112" s="128"/>
      <c r="CYT112" s="128"/>
      <c r="CYU112" s="128"/>
      <c r="CYV112" s="128"/>
      <c r="CYW112" s="128"/>
      <c r="CYX112" s="128"/>
      <c r="CYY112" s="128"/>
      <c r="CYZ112" s="128"/>
      <c r="CZA112" s="128"/>
      <c r="CZB112" s="128"/>
      <c r="CZC112" s="128"/>
      <c r="CZD112" s="128"/>
      <c r="CZE112" s="128"/>
      <c r="CZF112" s="128"/>
      <c r="CZG112" s="128"/>
      <c r="CZH112" s="128"/>
      <c r="CZI112" s="128"/>
      <c r="CZJ112" s="128"/>
      <c r="CZK112" s="128"/>
      <c r="CZL112" s="128"/>
      <c r="CZM112" s="128"/>
      <c r="CZN112" s="128"/>
      <c r="CZO112" s="128"/>
      <c r="CZP112" s="128"/>
      <c r="CZQ112" s="128"/>
      <c r="CZR112" s="128"/>
      <c r="CZS112" s="128"/>
      <c r="CZT112" s="128"/>
      <c r="CZU112" s="128"/>
      <c r="CZV112" s="128"/>
      <c r="CZW112" s="128"/>
      <c r="CZX112" s="128"/>
      <c r="CZY112" s="128"/>
      <c r="CZZ112" s="128"/>
      <c r="DAA112" s="128"/>
      <c r="DAB112" s="128"/>
      <c r="DAC112" s="128"/>
      <c r="DAD112" s="128"/>
      <c r="DAE112" s="128"/>
      <c r="DAF112" s="128"/>
      <c r="DAG112" s="128"/>
      <c r="DAH112" s="128"/>
      <c r="DAI112" s="128"/>
      <c r="DAJ112" s="128"/>
      <c r="DAK112" s="128"/>
      <c r="DAL112" s="128"/>
      <c r="DAM112" s="128"/>
      <c r="DAN112" s="128"/>
      <c r="DAO112" s="128"/>
      <c r="DAP112" s="128"/>
      <c r="DAQ112" s="128"/>
      <c r="DAR112" s="128"/>
      <c r="DAS112" s="128"/>
      <c r="DAT112" s="128"/>
      <c r="DAU112" s="128"/>
      <c r="DAV112" s="128"/>
      <c r="DAW112" s="128"/>
      <c r="DAX112" s="128"/>
      <c r="DAY112" s="128"/>
      <c r="DAZ112" s="128"/>
      <c r="DBA112" s="128"/>
      <c r="DBB112" s="128"/>
      <c r="DBC112" s="128"/>
      <c r="DBD112" s="128"/>
      <c r="DBE112" s="128"/>
      <c r="DBF112" s="128"/>
      <c r="DBG112" s="128"/>
      <c r="DBH112" s="128"/>
      <c r="DBI112" s="128"/>
      <c r="DBJ112" s="128"/>
      <c r="DBK112" s="128"/>
      <c r="DBL112" s="128"/>
      <c r="DBM112" s="128"/>
      <c r="DBN112" s="128"/>
      <c r="DBO112" s="128"/>
      <c r="DBP112" s="128"/>
      <c r="DBQ112" s="128"/>
      <c r="DBR112" s="128"/>
      <c r="DBS112" s="128"/>
      <c r="DBT112" s="128"/>
      <c r="DBU112" s="128"/>
      <c r="DBV112" s="128"/>
      <c r="DBW112" s="128"/>
      <c r="DBX112" s="128"/>
      <c r="DBY112" s="128"/>
      <c r="DBZ112" s="128"/>
      <c r="DCA112" s="128"/>
      <c r="DCB112" s="128"/>
      <c r="DCC112" s="128"/>
      <c r="DCD112" s="128"/>
      <c r="DCE112" s="128"/>
      <c r="DCF112" s="128"/>
      <c r="DCG112" s="128"/>
      <c r="DCH112" s="128"/>
      <c r="DCI112" s="128"/>
      <c r="DCJ112" s="128"/>
      <c r="DCK112" s="128"/>
      <c r="DCL112" s="128"/>
      <c r="DCM112" s="128"/>
      <c r="DCN112" s="128"/>
      <c r="DCO112" s="128"/>
      <c r="DCP112" s="128"/>
      <c r="DCQ112" s="128"/>
      <c r="DCR112" s="128"/>
      <c r="DCS112" s="128"/>
      <c r="DCT112" s="128"/>
      <c r="DCU112" s="128"/>
      <c r="DCV112" s="128"/>
      <c r="DCW112" s="128"/>
      <c r="DCX112" s="128"/>
      <c r="DCY112" s="128"/>
      <c r="DCZ112" s="128"/>
      <c r="DDA112" s="128"/>
      <c r="DDB112" s="128"/>
      <c r="DDC112" s="128"/>
      <c r="DDD112" s="128"/>
      <c r="DDE112" s="128"/>
      <c r="DDF112" s="128"/>
      <c r="DDG112" s="128"/>
      <c r="DDH112" s="128"/>
      <c r="DDI112" s="128"/>
      <c r="DDJ112" s="128"/>
      <c r="DDK112" s="128"/>
      <c r="DDL112" s="128"/>
      <c r="DDM112" s="128"/>
      <c r="DDN112" s="128"/>
      <c r="DDO112" s="128"/>
      <c r="DDP112" s="128"/>
      <c r="DDQ112" s="128"/>
      <c r="DDR112" s="128"/>
      <c r="DDS112" s="128"/>
      <c r="DDT112" s="128"/>
      <c r="DDU112" s="128"/>
      <c r="DDV112" s="128"/>
      <c r="DDW112" s="128"/>
      <c r="DDX112" s="128"/>
      <c r="DDY112" s="128"/>
      <c r="DDZ112" s="128"/>
      <c r="DEA112" s="128"/>
      <c r="DEB112" s="128"/>
      <c r="DEC112" s="128"/>
      <c r="DED112" s="128"/>
      <c r="DEE112" s="128"/>
      <c r="DEF112" s="128"/>
      <c r="DEG112" s="128"/>
      <c r="DEH112" s="128"/>
      <c r="DEI112" s="128"/>
      <c r="DEJ112" s="128"/>
      <c r="DEK112" s="128"/>
      <c r="DEL112" s="128"/>
      <c r="DEM112" s="128"/>
      <c r="DEN112" s="128"/>
      <c r="DEO112" s="128"/>
      <c r="DEP112" s="128"/>
      <c r="DEQ112" s="128"/>
      <c r="DER112" s="128"/>
      <c r="DES112" s="128"/>
      <c r="DET112" s="128"/>
      <c r="DEU112" s="128"/>
      <c r="DEV112" s="128"/>
      <c r="DEW112" s="128"/>
      <c r="DEX112" s="128"/>
      <c r="DEY112" s="128"/>
      <c r="DEZ112" s="128"/>
      <c r="DFA112" s="128"/>
      <c r="DFB112" s="128"/>
      <c r="DFC112" s="128"/>
      <c r="DFD112" s="128"/>
      <c r="DFE112" s="128"/>
      <c r="DFF112" s="128"/>
      <c r="DFG112" s="128"/>
      <c r="DFH112" s="128"/>
      <c r="DFI112" s="128"/>
      <c r="DFJ112" s="128"/>
      <c r="DFK112" s="128"/>
      <c r="DFL112" s="128"/>
      <c r="DFM112" s="128"/>
      <c r="DFN112" s="128"/>
      <c r="DFO112" s="128"/>
      <c r="DFP112" s="128"/>
      <c r="DFQ112" s="128"/>
      <c r="DFR112" s="128"/>
      <c r="DFS112" s="128"/>
      <c r="DFT112" s="128"/>
      <c r="DFU112" s="128"/>
      <c r="DFV112" s="128"/>
      <c r="DFW112" s="128"/>
      <c r="DFX112" s="128"/>
      <c r="DFY112" s="128"/>
      <c r="DFZ112" s="128"/>
      <c r="DGA112" s="128"/>
      <c r="DGB112" s="128"/>
      <c r="DGC112" s="128"/>
      <c r="DGD112" s="128"/>
      <c r="DGE112" s="128"/>
      <c r="DGF112" s="128"/>
      <c r="DGG112" s="128"/>
      <c r="DGH112" s="128"/>
      <c r="DGI112" s="128"/>
      <c r="DGJ112" s="128"/>
      <c r="DGK112" s="128"/>
      <c r="DGL112" s="128"/>
      <c r="DGM112" s="128"/>
      <c r="DGN112" s="128"/>
      <c r="DGO112" s="128"/>
      <c r="DGP112" s="128"/>
      <c r="DGQ112" s="128"/>
      <c r="DGR112" s="128"/>
      <c r="DGS112" s="128"/>
      <c r="DGT112" s="128"/>
      <c r="DGU112" s="128"/>
      <c r="DGV112" s="128"/>
      <c r="DGW112" s="128"/>
      <c r="DGX112" s="128"/>
      <c r="DGY112" s="128"/>
      <c r="DGZ112" s="128"/>
      <c r="DHA112" s="128"/>
      <c r="DHB112" s="128"/>
      <c r="DHC112" s="128"/>
      <c r="DHD112" s="128"/>
      <c r="DHE112" s="128"/>
      <c r="DHF112" s="128"/>
      <c r="DHG112" s="128"/>
      <c r="DHH112" s="128"/>
      <c r="DHI112" s="128"/>
      <c r="DHJ112" s="128"/>
      <c r="DHK112" s="128"/>
      <c r="DHL112" s="128"/>
      <c r="DHM112" s="128"/>
      <c r="DHN112" s="128"/>
      <c r="DHO112" s="128"/>
      <c r="DHP112" s="128"/>
      <c r="DHQ112" s="128"/>
      <c r="DHR112" s="128"/>
      <c r="DHS112" s="128"/>
      <c r="DHT112" s="128"/>
      <c r="DHU112" s="128"/>
      <c r="DHV112" s="128"/>
      <c r="DHW112" s="128"/>
      <c r="DHX112" s="128"/>
      <c r="DHY112" s="128"/>
      <c r="DHZ112" s="128"/>
      <c r="DIA112" s="128"/>
      <c r="DIB112" s="128"/>
      <c r="DIC112" s="128"/>
      <c r="DID112" s="128"/>
      <c r="DIE112" s="128"/>
      <c r="DIF112" s="128"/>
      <c r="DIG112" s="128"/>
      <c r="DIH112" s="128"/>
      <c r="DII112" s="128"/>
      <c r="DIJ112" s="128"/>
      <c r="DIK112" s="128"/>
      <c r="DIL112" s="128"/>
      <c r="DIM112" s="128"/>
      <c r="DIN112" s="128"/>
      <c r="DIO112" s="128"/>
      <c r="DIP112" s="128"/>
      <c r="DIQ112" s="128"/>
      <c r="DIR112" s="128"/>
      <c r="DIS112" s="128"/>
      <c r="DIT112" s="128"/>
      <c r="DIU112" s="128"/>
      <c r="DIV112" s="128"/>
      <c r="DIW112" s="128"/>
      <c r="DIX112" s="128"/>
      <c r="DIY112" s="128"/>
      <c r="DIZ112" s="128"/>
      <c r="DJA112" s="128"/>
      <c r="DJB112" s="128"/>
      <c r="DJC112" s="128"/>
      <c r="DJD112" s="128"/>
      <c r="DJE112" s="128"/>
      <c r="DJF112" s="128"/>
      <c r="DJG112" s="128"/>
      <c r="DJH112" s="128"/>
      <c r="DJI112" s="128"/>
      <c r="DJJ112" s="128"/>
      <c r="DJK112" s="128"/>
      <c r="DJL112" s="128"/>
      <c r="DJM112" s="128"/>
      <c r="DJN112" s="128"/>
      <c r="DJO112" s="128"/>
      <c r="DJP112" s="128"/>
      <c r="DJQ112" s="128"/>
      <c r="DJR112" s="128"/>
      <c r="DJS112" s="128"/>
      <c r="DJT112" s="128"/>
      <c r="DJU112" s="128"/>
      <c r="DJV112" s="128"/>
      <c r="DJW112" s="128"/>
      <c r="DJX112" s="128"/>
      <c r="DJY112" s="128"/>
      <c r="DJZ112" s="128"/>
      <c r="DKA112" s="128"/>
      <c r="DKB112" s="128"/>
      <c r="DKC112" s="128"/>
      <c r="DKD112" s="128"/>
      <c r="DKE112" s="128"/>
      <c r="DKF112" s="128"/>
      <c r="DKG112" s="128"/>
      <c r="DKH112" s="128"/>
      <c r="DKI112" s="128"/>
      <c r="DKJ112" s="128"/>
      <c r="DKK112" s="128"/>
      <c r="DKL112" s="128"/>
      <c r="DKM112" s="128"/>
      <c r="DKN112" s="128"/>
      <c r="DKO112" s="128"/>
      <c r="DKP112" s="128"/>
      <c r="DKQ112" s="128"/>
      <c r="DKR112" s="128"/>
      <c r="DKS112" s="128"/>
      <c r="DKT112" s="128"/>
      <c r="DKU112" s="128"/>
      <c r="DKV112" s="128"/>
      <c r="DKW112" s="128"/>
      <c r="DKX112" s="128"/>
      <c r="DKY112" s="128"/>
      <c r="DKZ112" s="128"/>
      <c r="DLA112" s="128"/>
      <c r="DLB112" s="128"/>
      <c r="DLC112" s="128"/>
      <c r="DLD112" s="128"/>
      <c r="DLE112" s="128"/>
      <c r="DLF112" s="128"/>
      <c r="DLG112" s="128"/>
      <c r="DLH112" s="128"/>
      <c r="DLI112" s="128"/>
      <c r="DLJ112" s="128"/>
      <c r="DLK112" s="128"/>
      <c r="DLL112" s="128"/>
      <c r="DLM112" s="128"/>
      <c r="DLN112" s="128"/>
      <c r="DLO112" s="128"/>
      <c r="DLP112" s="128"/>
      <c r="DLQ112" s="128"/>
      <c r="DLR112" s="128"/>
      <c r="DLS112" s="128"/>
      <c r="DLT112" s="128"/>
      <c r="DLU112" s="128"/>
      <c r="DLV112" s="128"/>
      <c r="DLW112" s="128"/>
      <c r="DLX112" s="128"/>
      <c r="DLY112" s="128"/>
      <c r="DLZ112" s="128"/>
      <c r="DMA112" s="128"/>
      <c r="DMB112" s="128"/>
      <c r="DMC112" s="128"/>
      <c r="DMD112" s="128"/>
      <c r="DME112" s="128"/>
      <c r="DMF112" s="128"/>
      <c r="DMG112" s="128"/>
      <c r="DMH112" s="128"/>
      <c r="DMI112" s="128"/>
      <c r="DMJ112" s="128"/>
      <c r="DMK112" s="128"/>
      <c r="DML112" s="128"/>
      <c r="DMM112" s="128"/>
      <c r="DMN112" s="128"/>
      <c r="DMO112" s="128"/>
      <c r="DMP112" s="128"/>
      <c r="DMQ112" s="128"/>
      <c r="DMR112" s="128"/>
      <c r="DMS112" s="128"/>
      <c r="DMT112" s="128"/>
      <c r="DMU112" s="128"/>
      <c r="DMV112" s="128"/>
      <c r="DMW112" s="128"/>
      <c r="DMX112" s="128"/>
      <c r="DMY112" s="128"/>
      <c r="DMZ112" s="128"/>
      <c r="DNA112" s="128"/>
      <c r="DNB112" s="128"/>
      <c r="DNC112" s="128"/>
      <c r="DND112" s="128"/>
      <c r="DNE112" s="128"/>
      <c r="DNF112" s="128"/>
      <c r="DNG112" s="128"/>
      <c r="DNH112" s="128"/>
      <c r="DNI112" s="128"/>
      <c r="DNJ112" s="128"/>
      <c r="DNK112" s="128"/>
      <c r="DNL112" s="128"/>
      <c r="DNM112" s="128"/>
      <c r="DNN112" s="128"/>
      <c r="DNO112" s="128"/>
      <c r="DNP112" s="128"/>
      <c r="DNQ112" s="128"/>
      <c r="DNR112" s="128"/>
      <c r="DNS112" s="128"/>
      <c r="DNT112" s="128"/>
      <c r="DNU112" s="128"/>
      <c r="DNV112" s="128"/>
      <c r="DNW112" s="128"/>
      <c r="DNX112" s="128"/>
      <c r="DNY112" s="128"/>
      <c r="DNZ112" s="128"/>
      <c r="DOA112" s="128"/>
      <c r="DOB112" s="128"/>
      <c r="DOC112" s="128"/>
      <c r="DOD112" s="128"/>
      <c r="DOE112" s="128"/>
      <c r="DOF112" s="128"/>
      <c r="DOG112" s="128"/>
      <c r="DOH112" s="128"/>
      <c r="DOI112" s="128"/>
      <c r="DOJ112" s="128"/>
      <c r="DOK112" s="128"/>
      <c r="DOL112" s="128"/>
      <c r="DOM112" s="128"/>
      <c r="DON112" s="128"/>
      <c r="DOO112" s="128"/>
      <c r="DOP112" s="128"/>
      <c r="DOQ112" s="128"/>
      <c r="DOR112" s="128"/>
      <c r="DOS112" s="128"/>
      <c r="DOT112" s="128"/>
      <c r="DOU112" s="128"/>
      <c r="DOV112" s="128"/>
      <c r="DOW112" s="128"/>
      <c r="DOX112" s="128"/>
      <c r="DOY112" s="128"/>
      <c r="DOZ112" s="128"/>
      <c r="DPA112" s="128"/>
      <c r="DPB112" s="128"/>
      <c r="DPC112" s="128"/>
      <c r="DPD112" s="128"/>
      <c r="DPE112" s="128"/>
      <c r="DPF112" s="128"/>
      <c r="DPG112" s="128"/>
      <c r="DPH112" s="128"/>
      <c r="DPI112" s="128"/>
      <c r="DPJ112" s="128"/>
      <c r="DPK112" s="128"/>
      <c r="DPL112" s="128"/>
      <c r="DPM112" s="128"/>
      <c r="DPN112" s="128"/>
      <c r="DPO112" s="128"/>
      <c r="DPP112" s="128"/>
      <c r="DPQ112" s="128"/>
      <c r="DPR112" s="128"/>
      <c r="DPS112" s="128"/>
      <c r="DPT112" s="128"/>
      <c r="DPU112" s="128"/>
      <c r="DPV112" s="128"/>
      <c r="DPW112" s="128"/>
      <c r="DPX112" s="128"/>
      <c r="DPY112" s="128"/>
      <c r="DPZ112" s="128"/>
      <c r="DQA112" s="128"/>
      <c r="DQB112" s="128"/>
      <c r="DQC112" s="128"/>
      <c r="DQD112" s="128"/>
      <c r="DQE112" s="128"/>
      <c r="DQF112" s="128"/>
      <c r="DQG112" s="128"/>
      <c r="DQH112" s="128"/>
      <c r="DQI112" s="128"/>
      <c r="DQJ112" s="128"/>
      <c r="DQK112" s="128"/>
      <c r="DQL112" s="128"/>
      <c r="DQM112" s="128"/>
      <c r="DQN112" s="128"/>
      <c r="DQO112" s="128"/>
      <c r="DQP112" s="128"/>
      <c r="DQQ112" s="128"/>
      <c r="DQR112" s="128"/>
      <c r="DQS112" s="128"/>
      <c r="DQT112" s="128"/>
      <c r="DQU112" s="128"/>
      <c r="DQV112" s="128"/>
      <c r="DQW112" s="128"/>
      <c r="DQX112" s="128"/>
      <c r="DQY112" s="128"/>
      <c r="DQZ112" s="128"/>
      <c r="DRA112" s="128"/>
      <c r="DRB112" s="128"/>
      <c r="DRC112" s="128"/>
      <c r="DRD112" s="128"/>
      <c r="DRE112" s="128"/>
      <c r="DRF112" s="128"/>
      <c r="DRG112" s="128"/>
      <c r="DRH112" s="128"/>
      <c r="DRI112" s="128"/>
      <c r="DRJ112" s="128"/>
      <c r="DRK112" s="128"/>
      <c r="DRL112" s="128"/>
      <c r="DRM112" s="128"/>
      <c r="DRN112" s="128"/>
      <c r="DRO112" s="128"/>
      <c r="DRP112" s="128"/>
      <c r="DRQ112" s="128"/>
      <c r="DRR112" s="128"/>
      <c r="DRS112" s="128"/>
      <c r="DRT112" s="128"/>
      <c r="DRU112" s="128"/>
      <c r="DRV112" s="128"/>
      <c r="DRW112" s="128"/>
      <c r="DRX112" s="128"/>
      <c r="DRY112" s="128"/>
      <c r="DRZ112" s="128"/>
      <c r="DSA112" s="128"/>
      <c r="DSB112" s="128"/>
      <c r="DSC112" s="128"/>
      <c r="DSD112" s="128"/>
      <c r="DSE112" s="128"/>
      <c r="DSF112" s="128"/>
      <c r="DSG112" s="128"/>
      <c r="DSH112" s="128"/>
      <c r="DSI112" s="128"/>
      <c r="DSJ112" s="128"/>
      <c r="DSK112" s="128"/>
      <c r="DSL112" s="128"/>
      <c r="DSM112" s="128"/>
      <c r="DSN112" s="128"/>
      <c r="DSO112" s="128"/>
      <c r="DSP112" s="128"/>
      <c r="DSQ112" s="128"/>
      <c r="DSR112" s="128"/>
      <c r="DSS112" s="128"/>
      <c r="DST112" s="128"/>
      <c r="DSU112" s="128"/>
      <c r="DSV112" s="128"/>
      <c r="DSW112" s="128"/>
      <c r="DSX112" s="128"/>
      <c r="DSY112" s="128"/>
      <c r="DSZ112" s="128"/>
      <c r="DTA112" s="128"/>
      <c r="DTB112" s="128"/>
      <c r="DTC112" s="128"/>
      <c r="DTD112" s="128"/>
      <c r="DTE112" s="128"/>
      <c r="DTF112" s="128"/>
      <c r="DTG112" s="128"/>
      <c r="DTH112" s="128"/>
      <c r="DTI112" s="128"/>
      <c r="DTJ112" s="128"/>
      <c r="DTK112" s="128"/>
      <c r="DTL112" s="128"/>
      <c r="DTM112" s="128"/>
      <c r="DTN112" s="128"/>
      <c r="DTO112" s="128"/>
      <c r="DTP112" s="128"/>
      <c r="DTQ112" s="128"/>
      <c r="DTR112" s="128"/>
      <c r="DTS112" s="128"/>
      <c r="DTT112" s="128"/>
      <c r="DTU112" s="128"/>
      <c r="DTV112" s="128"/>
      <c r="DTW112" s="128"/>
      <c r="DTX112" s="128"/>
      <c r="DTY112" s="128"/>
      <c r="DTZ112" s="128"/>
      <c r="DUA112" s="128"/>
      <c r="DUB112" s="128"/>
      <c r="DUC112" s="128"/>
      <c r="DUD112" s="128"/>
      <c r="DUE112" s="128"/>
      <c r="DUF112" s="128"/>
      <c r="DUG112" s="128"/>
      <c r="DUH112" s="128"/>
      <c r="DUI112" s="128"/>
      <c r="DUJ112" s="128"/>
      <c r="DUK112" s="128"/>
      <c r="DUL112" s="128"/>
      <c r="DUM112" s="128"/>
      <c r="DUN112" s="128"/>
      <c r="DUO112" s="128"/>
      <c r="DUP112" s="128"/>
      <c r="DUQ112" s="128"/>
      <c r="DUR112" s="128"/>
      <c r="DUS112" s="128"/>
      <c r="DUT112" s="128"/>
      <c r="DUU112" s="128"/>
      <c r="DUV112" s="128"/>
      <c r="DUW112" s="128"/>
      <c r="DUX112" s="128"/>
      <c r="DUY112" s="128"/>
      <c r="DUZ112" s="128"/>
      <c r="DVA112" s="128"/>
      <c r="DVB112" s="128"/>
      <c r="DVC112" s="128"/>
      <c r="DVD112" s="128"/>
      <c r="DVE112" s="128"/>
      <c r="DVF112" s="128"/>
      <c r="DVG112" s="128"/>
      <c r="DVH112" s="128"/>
      <c r="DVI112" s="128"/>
      <c r="DVJ112" s="128"/>
      <c r="DVK112" s="128"/>
      <c r="DVL112" s="128"/>
      <c r="DVM112" s="128"/>
      <c r="DVN112" s="128"/>
      <c r="DVO112" s="128"/>
      <c r="DVP112" s="128"/>
      <c r="DVQ112" s="128"/>
      <c r="DVR112" s="128"/>
      <c r="DVS112" s="128"/>
      <c r="DVT112" s="128"/>
      <c r="DVU112" s="128"/>
      <c r="DVV112" s="128"/>
      <c r="DVW112" s="128"/>
      <c r="DVX112" s="128"/>
      <c r="DVY112" s="128"/>
      <c r="DVZ112" s="128"/>
      <c r="DWA112" s="128"/>
      <c r="DWB112" s="128"/>
      <c r="DWC112" s="128"/>
      <c r="DWD112" s="128"/>
      <c r="DWE112" s="128"/>
      <c r="DWF112" s="128"/>
      <c r="DWG112" s="128"/>
      <c r="DWH112" s="128"/>
      <c r="DWI112" s="128"/>
      <c r="DWJ112" s="128"/>
      <c r="DWK112" s="128"/>
      <c r="DWL112" s="128"/>
      <c r="DWM112" s="128"/>
      <c r="DWN112" s="128"/>
      <c r="DWO112" s="128"/>
      <c r="DWP112" s="128"/>
      <c r="DWQ112" s="128"/>
      <c r="DWR112" s="128"/>
      <c r="DWS112" s="128"/>
      <c r="DWT112" s="128"/>
      <c r="DWU112" s="128"/>
      <c r="DWV112" s="128"/>
      <c r="DWW112" s="128"/>
      <c r="DWX112" s="128"/>
      <c r="DWY112" s="128"/>
      <c r="DWZ112" s="128"/>
      <c r="DXA112" s="128"/>
      <c r="DXB112" s="128"/>
      <c r="DXC112" s="128"/>
      <c r="DXD112" s="128"/>
      <c r="DXE112" s="128"/>
      <c r="DXF112" s="128"/>
      <c r="DXG112" s="128"/>
      <c r="DXH112" s="128"/>
      <c r="DXI112" s="128"/>
      <c r="DXJ112" s="128"/>
      <c r="DXK112" s="128"/>
      <c r="DXL112" s="128"/>
      <c r="DXM112" s="128"/>
      <c r="DXN112" s="128"/>
      <c r="DXO112" s="128"/>
      <c r="DXP112" s="128"/>
      <c r="DXQ112" s="128"/>
      <c r="DXR112" s="128"/>
      <c r="DXS112" s="128"/>
      <c r="DXT112" s="128"/>
      <c r="DXU112" s="128"/>
      <c r="DXV112" s="128"/>
      <c r="DXW112" s="128"/>
      <c r="DXX112" s="128"/>
      <c r="DXY112" s="128"/>
      <c r="DXZ112" s="128"/>
      <c r="DYA112" s="128"/>
      <c r="DYB112" s="128"/>
      <c r="DYC112" s="128"/>
      <c r="DYD112" s="128"/>
      <c r="DYE112" s="128"/>
      <c r="DYF112" s="128"/>
      <c r="DYG112" s="128"/>
      <c r="DYH112" s="128"/>
      <c r="DYI112" s="128"/>
      <c r="DYJ112" s="128"/>
      <c r="DYK112" s="128"/>
      <c r="DYL112" s="128"/>
      <c r="DYM112" s="128"/>
      <c r="DYN112" s="128"/>
      <c r="DYO112" s="128"/>
      <c r="DYP112" s="128"/>
      <c r="DYQ112" s="128"/>
      <c r="DYR112" s="128"/>
      <c r="DYS112" s="128"/>
      <c r="DYT112" s="128"/>
      <c r="DYU112" s="128"/>
      <c r="DYV112" s="128"/>
      <c r="DYW112" s="128"/>
      <c r="DYX112" s="128"/>
      <c r="DYY112" s="128"/>
      <c r="DYZ112" s="128"/>
      <c r="DZA112" s="128"/>
      <c r="DZB112" s="128"/>
      <c r="DZC112" s="128"/>
      <c r="DZD112" s="128"/>
      <c r="DZE112" s="128"/>
      <c r="DZF112" s="128"/>
      <c r="DZG112" s="128"/>
      <c r="DZH112" s="128"/>
      <c r="DZI112" s="128"/>
      <c r="DZJ112" s="128"/>
      <c r="DZK112" s="128"/>
      <c r="DZL112" s="128"/>
      <c r="DZM112" s="128"/>
      <c r="DZN112" s="128"/>
      <c r="DZO112" s="128"/>
      <c r="DZP112" s="128"/>
      <c r="DZQ112" s="128"/>
      <c r="DZR112" s="128"/>
      <c r="DZS112" s="128"/>
      <c r="DZT112" s="128"/>
      <c r="DZU112" s="128"/>
      <c r="DZV112" s="128"/>
      <c r="DZW112" s="128"/>
      <c r="DZX112" s="128"/>
      <c r="DZY112" s="128"/>
      <c r="DZZ112" s="128"/>
      <c r="EAA112" s="128"/>
      <c r="EAB112" s="128"/>
      <c r="EAC112" s="128"/>
      <c r="EAD112" s="128"/>
      <c r="EAE112" s="128"/>
      <c r="EAF112" s="128"/>
      <c r="EAG112" s="128"/>
      <c r="EAH112" s="128"/>
      <c r="EAI112" s="128"/>
      <c r="EAJ112" s="128"/>
      <c r="EAK112" s="128"/>
      <c r="EAL112" s="128"/>
      <c r="EAM112" s="128"/>
      <c r="EAN112" s="128"/>
      <c r="EAO112" s="128"/>
      <c r="EAP112" s="128"/>
      <c r="EAQ112" s="128"/>
      <c r="EAR112" s="128"/>
      <c r="EAS112" s="128"/>
      <c r="EAT112" s="128"/>
      <c r="EAU112" s="128"/>
      <c r="EAV112" s="128"/>
      <c r="EAW112" s="128"/>
      <c r="EAX112" s="128"/>
      <c r="EAY112" s="128"/>
      <c r="EAZ112" s="128"/>
      <c r="EBA112" s="128"/>
      <c r="EBB112" s="128"/>
      <c r="EBC112" s="128"/>
      <c r="EBD112" s="128"/>
      <c r="EBE112" s="128"/>
      <c r="EBF112" s="128"/>
      <c r="EBG112" s="128"/>
      <c r="EBH112" s="128"/>
      <c r="EBI112" s="128"/>
      <c r="EBJ112" s="128"/>
      <c r="EBK112" s="128"/>
      <c r="EBL112" s="128"/>
      <c r="EBM112" s="128"/>
      <c r="EBN112" s="128"/>
      <c r="EBO112" s="128"/>
      <c r="EBP112" s="128"/>
      <c r="EBQ112" s="128"/>
      <c r="EBR112" s="128"/>
      <c r="EBS112" s="128"/>
      <c r="EBT112" s="128"/>
      <c r="EBU112" s="128"/>
      <c r="EBV112" s="128"/>
      <c r="EBW112" s="128"/>
      <c r="EBX112" s="128"/>
      <c r="EBY112" s="128"/>
      <c r="EBZ112" s="128"/>
      <c r="ECA112" s="128"/>
      <c r="ECB112" s="128"/>
      <c r="ECC112" s="128"/>
      <c r="ECD112" s="128"/>
      <c r="ECE112" s="128"/>
      <c r="ECF112" s="128"/>
      <c r="ECG112" s="128"/>
      <c r="ECH112" s="128"/>
      <c r="ECI112" s="128"/>
      <c r="ECJ112" s="128"/>
      <c r="ECK112" s="128"/>
      <c r="ECL112" s="128"/>
      <c r="ECM112" s="128"/>
      <c r="ECN112" s="128"/>
      <c r="ECO112" s="128"/>
      <c r="ECP112" s="128"/>
      <c r="ECQ112" s="128"/>
      <c r="ECR112" s="128"/>
      <c r="ECS112" s="128"/>
      <c r="ECT112" s="128"/>
      <c r="ECU112" s="128"/>
      <c r="ECV112" s="128"/>
      <c r="ECW112" s="128"/>
      <c r="ECX112" s="128"/>
      <c r="ECY112" s="128"/>
      <c r="ECZ112" s="128"/>
      <c r="EDA112" s="128"/>
      <c r="EDB112" s="128"/>
      <c r="EDC112" s="128"/>
      <c r="EDD112" s="128"/>
      <c r="EDE112" s="128"/>
      <c r="EDF112" s="128"/>
      <c r="EDG112" s="128"/>
      <c r="EDH112" s="128"/>
      <c r="EDI112" s="128"/>
      <c r="EDJ112" s="128"/>
      <c r="EDK112" s="128"/>
      <c r="EDL112" s="128"/>
      <c r="EDM112" s="128"/>
      <c r="EDN112" s="128"/>
      <c r="EDO112" s="128"/>
      <c r="EDP112" s="128"/>
      <c r="EDQ112" s="128"/>
      <c r="EDR112" s="128"/>
      <c r="EDS112" s="128"/>
      <c r="EDT112" s="128"/>
      <c r="EDU112" s="128"/>
      <c r="EDV112" s="128"/>
      <c r="EDW112" s="128"/>
      <c r="EDX112" s="128"/>
      <c r="EDY112" s="128"/>
      <c r="EDZ112" s="128"/>
      <c r="EEA112" s="128"/>
      <c r="EEB112" s="128"/>
      <c r="EEC112" s="128"/>
      <c r="EED112" s="128"/>
      <c r="EEE112" s="128"/>
      <c r="EEF112" s="128"/>
      <c r="EEG112" s="128"/>
      <c r="EEH112" s="128"/>
      <c r="EEI112" s="128"/>
      <c r="EEJ112" s="128"/>
      <c r="EEK112" s="128"/>
      <c r="EEL112" s="128"/>
      <c r="EEM112" s="128"/>
      <c r="EEN112" s="128"/>
      <c r="EEO112" s="128"/>
      <c r="EEP112" s="128"/>
      <c r="EEQ112" s="128"/>
      <c r="EER112" s="128"/>
      <c r="EES112" s="128"/>
      <c r="EET112" s="128"/>
      <c r="EEU112" s="128"/>
      <c r="EEV112" s="128"/>
      <c r="EEW112" s="128"/>
      <c r="EEX112" s="128"/>
      <c r="EEY112" s="128"/>
      <c r="EEZ112" s="128"/>
      <c r="EFA112" s="128"/>
      <c r="EFB112" s="128"/>
      <c r="EFC112" s="128"/>
      <c r="EFD112" s="128"/>
      <c r="EFE112" s="128"/>
      <c r="EFF112" s="128"/>
      <c r="EFG112" s="128"/>
      <c r="EFH112" s="128"/>
      <c r="EFI112" s="128"/>
      <c r="EFJ112" s="128"/>
      <c r="EFK112" s="128"/>
      <c r="EFL112" s="128"/>
      <c r="EFM112" s="128"/>
      <c r="EFN112" s="128"/>
      <c r="EFO112" s="128"/>
      <c r="EFP112" s="128"/>
      <c r="EFQ112" s="128"/>
      <c r="EFR112" s="128"/>
      <c r="EFS112" s="128"/>
      <c r="EFT112" s="128"/>
      <c r="EFU112" s="128"/>
      <c r="EFV112" s="128"/>
      <c r="EFW112" s="128"/>
      <c r="EFX112" s="128"/>
      <c r="EFY112" s="128"/>
      <c r="EFZ112" s="128"/>
      <c r="EGA112" s="128"/>
      <c r="EGB112" s="128"/>
      <c r="EGC112" s="128"/>
      <c r="EGD112" s="128"/>
      <c r="EGE112" s="128"/>
      <c r="EGF112" s="128"/>
      <c r="EGG112" s="128"/>
      <c r="EGH112" s="128"/>
      <c r="EGI112" s="128"/>
      <c r="EGJ112" s="128"/>
      <c r="EGK112" s="128"/>
      <c r="EGL112" s="128"/>
      <c r="EGM112" s="128"/>
      <c r="EGN112" s="128"/>
      <c r="EGO112" s="128"/>
      <c r="EGP112" s="128"/>
      <c r="EGQ112" s="128"/>
      <c r="EGR112" s="128"/>
      <c r="EGS112" s="128"/>
      <c r="EGT112" s="128"/>
      <c r="EGU112" s="128"/>
      <c r="EGV112" s="128"/>
      <c r="EGW112" s="128"/>
      <c r="EGX112" s="128"/>
      <c r="EGY112" s="128"/>
      <c r="EGZ112" s="128"/>
      <c r="EHA112" s="128"/>
      <c r="EHB112" s="128"/>
      <c r="EHC112" s="128"/>
      <c r="EHD112" s="128"/>
      <c r="EHE112" s="128"/>
      <c r="EHF112" s="128"/>
      <c r="EHG112" s="128"/>
      <c r="EHH112" s="128"/>
      <c r="EHI112" s="128"/>
      <c r="EHJ112" s="128"/>
      <c r="EHK112" s="128"/>
      <c r="EHL112" s="128"/>
      <c r="EHM112" s="128"/>
      <c r="EHN112" s="128"/>
      <c r="EHO112" s="128"/>
      <c r="EHP112" s="128"/>
      <c r="EHQ112" s="128"/>
      <c r="EHR112" s="128"/>
      <c r="EHS112" s="128"/>
      <c r="EHT112" s="128"/>
      <c r="EHU112" s="128"/>
      <c r="EHV112" s="128"/>
      <c r="EHW112" s="128"/>
      <c r="EHX112" s="128"/>
      <c r="EHY112" s="128"/>
      <c r="EHZ112" s="128"/>
      <c r="EIA112" s="128"/>
      <c r="EIB112" s="128"/>
      <c r="EIC112" s="128"/>
      <c r="EID112" s="128"/>
      <c r="EIE112" s="128"/>
      <c r="EIF112" s="128"/>
      <c r="EIG112" s="128"/>
      <c r="EIH112" s="128"/>
      <c r="EII112" s="128"/>
      <c r="EIJ112" s="128"/>
      <c r="EIK112" s="128"/>
      <c r="EIL112" s="128"/>
      <c r="EIM112" s="128"/>
      <c r="EIN112" s="128"/>
      <c r="EIO112" s="128"/>
      <c r="EIP112" s="128"/>
      <c r="EIQ112" s="128"/>
      <c r="EIR112" s="128"/>
      <c r="EIS112" s="128"/>
      <c r="EIT112" s="128"/>
      <c r="EIU112" s="128"/>
      <c r="EIV112" s="128"/>
      <c r="EIW112" s="128"/>
      <c r="EIX112" s="128"/>
      <c r="EIY112" s="128"/>
      <c r="EIZ112" s="128"/>
      <c r="EJA112" s="128"/>
      <c r="EJB112" s="128"/>
      <c r="EJC112" s="128"/>
      <c r="EJD112" s="128"/>
      <c r="EJE112" s="128"/>
      <c r="EJF112" s="128"/>
      <c r="EJG112" s="128"/>
      <c r="EJH112" s="128"/>
      <c r="EJI112" s="128"/>
      <c r="EJJ112" s="128"/>
      <c r="EJK112" s="128"/>
      <c r="EJL112" s="128"/>
      <c r="EJM112" s="128"/>
      <c r="EJN112" s="128"/>
      <c r="EJO112" s="128"/>
      <c r="EJP112" s="128"/>
      <c r="EJQ112" s="128"/>
      <c r="EJR112" s="128"/>
      <c r="EJS112" s="128"/>
      <c r="EJT112" s="128"/>
      <c r="EJU112" s="128"/>
      <c r="EJV112" s="128"/>
      <c r="EJW112" s="128"/>
      <c r="EJX112" s="128"/>
      <c r="EJY112" s="128"/>
      <c r="EJZ112" s="128"/>
      <c r="EKA112" s="128"/>
      <c r="EKB112" s="128"/>
      <c r="EKC112" s="128"/>
      <c r="EKD112" s="128"/>
      <c r="EKE112" s="128"/>
      <c r="EKF112" s="128"/>
      <c r="EKG112" s="128"/>
      <c r="EKH112" s="128"/>
      <c r="EKI112" s="128"/>
      <c r="EKJ112" s="128"/>
      <c r="EKK112" s="128"/>
      <c r="EKL112" s="128"/>
      <c r="EKM112" s="128"/>
      <c r="EKN112" s="128"/>
      <c r="EKO112" s="128"/>
      <c r="EKP112" s="128"/>
      <c r="EKQ112" s="128"/>
      <c r="EKR112" s="128"/>
      <c r="EKS112" s="128"/>
      <c r="EKT112" s="128"/>
      <c r="EKU112" s="128"/>
      <c r="EKV112" s="128"/>
      <c r="EKW112" s="128"/>
      <c r="EKX112" s="128"/>
      <c r="EKY112" s="128"/>
      <c r="EKZ112" s="128"/>
      <c r="ELA112" s="128"/>
      <c r="ELB112" s="128"/>
      <c r="ELC112" s="128"/>
      <c r="ELD112" s="128"/>
      <c r="ELE112" s="128"/>
      <c r="ELF112" s="128"/>
      <c r="ELG112" s="128"/>
      <c r="ELH112" s="128"/>
      <c r="ELI112" s="128"/>
      <c r="ELJ112" s="128"/>
      <c r="ELK112" s="128"/>
      <c r="ELL112" s="128"/>
      <c r="ELM112" s="128"/>
      <c r="ELN112" s="128"/>
      <c r="ELO112" s="128"/>
      <c r="ELP112" s="128"/>
      <c r="ELQ112" s="128"/>
      <c r="ELR112" s="128"/>
      <c r="ELS112" s="128"/>
      <c r="ELT112" s="128"/>
      <c r="ELU112" s="128"/>
      <c r="ELV112" s="128"/>
      <c r="ELW112" s="128"/>
      <c r="ELX112" s="128"/>
      <c r="ELY112" s="128"/>
      <c r="ELZ112" s="128"/>
      <c r="EMA112" s="128"/>
      <c r="EMB112" s="128"/>
      <c r="EMC112" s="128"/>
      <c r="EMD112" s="128"/>
      <c r="EME112" s="128"/>
      <c r="EMF112" s="128"/>
      <c r="EMG112" s="128"/>
      <c r="EMH112" s="128"/>
      <c r="EMI112" s="128"/>
      <c r="EMJ112" s="128"/>
      <c r="EMK112" s="128"/>
      <c r="EML112" s="128"/>
      <c r="EMM112" s="128"/>
      <c r="EMN112" s="128"/>
      <c r="EMO112" s="128"/>
      <c r="EMP112" s="128"/>
      <c r="EMQ112" s="128"/>
      <c r="EMR112" s="128"/>
      <c r="EMS112" s="128"/>
      <c r="EMT112" s="128"/>
      <c r="EMU112" s="128"/>
      <c r="EMV112" s="128"/>
      <c r="EMW112" s="128"/>
      <c r="EMX112" s="128"/>
      <c r="EMY112" s="128"/>
      <c r="EMZ112" s="128"/>
      <c r="ENA112" s="128"/>
      <c r="ENB112" s="128"/>
      <c r="ENC112" s="128"/>
      <c r="END112" s="128"/>
      <c r="ENE112" s="128"/>
      <c r="ENF112" s="128"/>
      <c r="ENG112" s="128"/>
      <c r="ENH112" s="128"/>
      <c r="ENI112" s="128"/>
      <c r="ENJ112" s="128"/>
      <c r="ENK112" s="128"/>
      <c r="ENL112" s="128"/>
      <c r="ENM112" s="128"/>
      <c r="ENN112" s="128"/>
      <c r="ENO112" s="128"/>
      <c r="ENP112" s="128"/>
      <c r="ENQ112" s="128"/>
      <c r="ENR112" s="128"/>
      <c r="ENS112" s="128"/>
      <c r="ENT112" s="128"/>
      <c r="ENU112" s="128"/>
      <c r="ENV112" s="128"/>
      <c r="ENW112" s="128"/>
      <c r="ENX112" s="128"/>
      <c r="ENY112" s="128"/>
      <c r="ENZ112" s="128"/>
      <c r="EOA112" s="128"/>
      <c r="EOB112" s="128"/>
      <c r="EOC112" s="128"/>
      <c r="EOD112" s="128"/>
      <c r="EOE112" s="128"/>
      <c r="EOF112" s="128"/>
      <c r="EOG112" s="128"/>
      <c r="EOH112" s="128"/>
      <c r="EOI112" s="128"/>
      <c r="EOJ112" s="128"/>
      <c r="EOK112" s="128"/>
      <c r="EOL112" s="128"/>
      <c r="EOM112" s="128"/>
      <c r="EON112" s="128"/>
      <c r="EOO112" s="128"/>
      <c r="EOP112" s="128"/>
      <c r="EOQ112" s="128"/>
      <c r="EOR112" s="128"/>
      <c r="EOS112" s="128"/>
      <c r="EOT112" s="128"/>
      <c r="EOU112" s="128"/>
      <c r="EOV112" s="128"/>
      <c r="EOW112" s="128"/>
      <c r="EOX112" s="128"/>
      <c r="EOY112" s="128"/>
      <c r="EOZ112" s="128"/>
      <c r="EPA112" s="128"/>
      <c r="EPB112" s="128"/>
      <c r="EPC112" s="128"/>
      <c r="EPD112" s="128"/>
      <c r="EPE112" s="128"/>
      <c r="EPF112" s="128"/>
      <c r="EPG112" s="128"/>
      <c r="EPH112" s="128"/>
      <c r="EPI112" s="128"/>
      <c r="EPJ112" s="128"/>
      <c r="EPK112" s="128"/>
      <c r="EPL112" s="128"/>
      <c r="EPM112" s="128"/>
      <c r="EPN112" s="128"/>
      <c r="EPO112" s="128"/>
      <c r="EPP112" s="128"/>
      <c r="EPQ112" s="128"/>
      <c r="EPR112" s="128"/>
      <c r="EPS112" s="128"/>
      <c r="EPT112" s="128"/>
      <c r="EPU112" s="128"/>
      <c r="EPV112" s="128"/>
      <c r="EPW112" s="128"/>
      <c r="EPX112" s="128"/>
      <c r="EPY112" s="128"/>
      <c r="EPZ112" s="128"/>
      <c r="EQA112" s="128"/>
      <c r="EQB112" s="128"/>
      <c r="EQC112" s="128"/>
      <c r="EQD112" s="128"/>
      <c r="EQE112" s="128"/>
      <c r="EQF112" s="128"/>
      <c r="EQG112" s="128"/>
      <c r="EQH112" s="128"/>
      <c r="EQI112" s="128"/>
      <c r="EQJ112" s="128"/>
      <c r="EQK112" s="128"/>
      <c r="EQL112" s="128"/>
      <c r="EQM112" s="128"/>
      <c r="EQN112" s="128"/>
      <c r="EQO112" s="128"/>
      <c r="EQP112" s="128"/>
      <c r="EQQ112" s="128"/>
      <c r="EQR112" s="128"/>
      <c r="EQS112" s="128"/>
      <c r="EQT112" s="128"/>
      <c r="EQU112" s="128"/>
      <c r="EQV112" s="128"/>
      <c r="EQW112" s="128"/>
      <c r="EQX112" s="128"/>
      <c r="EQY112" s="128"/>
      <c r="EQZ112" s="128"/>
      <c r="ERA112" s="128"/>
      <c r="ERB112" s="128"/>
      <c r="ERC112" s="128"/>
      <c r="ERD112" s="128"/>
      <c r="ERE112" s="128"/>
      <c r="ERF112" s="128"/>
      <c r="ERG112" s="128"/>
      <c r="ERH112" s="128"/>
      <c r="ERI112" s="128"/>
      <c r="ERJ112" s="128"/>
      <c r="ERK112" s="128"/>
      <c r="ERL112" s="128"/>
      <c r="ERM112" s="128"/>
      <c r="ERN112" s="128"/>
      <c r="ERO112" s="128"/>
      <c r="ERP112" s="128"/>
      <c r="ERQ112" s="128"/>
      <c r="ERR112" s="128"/>
      <c r="ERS112" s="128"/>
      <c r="ERT112" s="128"/>
      <c r="ERU112" s="128"/>
      <c r="ERV112" s="128"/>
      <c r="ERW112" s="128"/>
      <c r="ERX112" s="128"/>
      <c r="ERY112" s="128"/>
      <c r="ERZ112" s="128"/>
      <c r="ESA112" s="128"/>
      <c r="ESB112" s="128"/>
      <c r="ESC112" s="128"/>
      <c r="ESD112" s="128"/>
      <c r="ESE112" s="128"/>
      <c r="ESF112" s="128"/>
      <c r="ESG112" s="128"/>
      <c r="ESH112" s="128"/>
      <c r="ESI112" s="128"/>
      <c r="ESJ112" s="128"/>
      <c r="ESK112" s="128"/>
      <c r="ESL112" s="128"/>
      <c r="ESM112" s="128"/>
      <c r="ESN112" s="128"/>
      <c r="ESO112" s="128"/>
      <c r="ESP112" s="128"/>
      <c r="ESQ112" s="128"/>
      <c r="ESR112" s="128"/>
      <c r="ESS112" s="128"/>
      <c r="EST112" s="128"/>
      <c r="ESU112" s="128"/>
      <c r="ESV112" s="128"/>
      <c r="ESW112" s="128"/>
      <c r="ESX112" s="128"/>
      <c r="ESY112" s="128"/>
      <c r="ESZ112" s="128"/>
      <c r="ETA112" s="128"/>
      <c r="ETB112" s="128"/>
      <c r="ETC112" s="128"/>
      <c r="ETD112" s="128"/>
      <c r="ETE112" s="128"/>
      <c r="ETF112" s="128"/>
      <c r="ETG112" s="128"/>
      <c r="ETH112" s="128"/>
      <c r="ETI112" s="128"/>
      <c r="ETJ112" s="128"/>
      <c r="ETK112" s="128"/>
      <c r="ETL112" s="128"/>
      <c r="ETM112" s="128"/>
      <c r="ETN112" s="128"/>
      <c r="ETO112" s="128"/>
      <c r="ETP112" s="128"/>
      <c r="ETQ112" s="128"/>
      <c r="ETR112" s="128"/>
      <c r="ETS112" s="128"/>
      <c r="ETT112" s="128"/>
      <c r="ETU112" s="128"/>
      <c r="ETV112" s="128"/>
      <c r="ETW112" s="128"/>
      <c r="ETX112" s="128"/>
      <c r="ETY112" s="128"/>
      <c r="ETZ112" s="128"/>
      <c r="EUA112" s="128"/>
      <c r="EUB112" s="128"/>
      <c r="EUC112" s="128"/>
      <c r="EUD112" s="128"/>
      <c r="EUE112" s="128"/>
      <c r="EUF112" s="128"/>
      <c r="EUG112" s="128"/>
      <c r="EUH112" s="128"/>
      <c r="EUI112" s="128"/>
      <c r="EUJ112" s="128"/>
      <c r="EUK112" s="128"/>
      <c r="EUL112" s="128"/>
      <c r="EUM112" s="128"/>
      <c r="EUN112" s="128"/>
      <c r="EUO112" s="128"/>
      <c r="EUP112" s="128"/>
      <c r="EUQ112" s="128"/>
      <c r="EUR112" s="128"/>
      <c r="EUS112" s="128"/>
      <c r="EUT112" s="128"/>
      <c r="EUU112" s="128"/>
      <c r="EUV112" s="128"/>
      <c r="EUW112" s="128"/>
      <c r="EUX112" s="128"/>
      <c r="EUY112" s="128"/>
      <c r="EUZ112" s="128"/>
      <c r="EVA112" s="128"/>
      <c r="EVB112" s="128"/>
      <c r="EVC112" s="128"/>
      <c r="EVD112" s="128"/>
      <c r="EVE112" s="128"/>
      <c r="EVF112" s="128"/>
      <c r="EVG112" s="128"/>
      <c r="EVH112" s="128"/>
      <c r="EVI112" s="128"/>
      <c r="EVJ112" s="128"/>
      <c r="EVK112" s="128"/>
      <c r="EVL112" s="128"/>
      <c r="EVM112" s="128"/>
      <c r="EVN112" s="128"/>
      <c r="EVO112" s="128"/>
      <c r="EVP112" s="128"/>
      <c r="EVQ112" s="128"/>
      <c r="EVR112" s="128"/>
      <c r="EVS112" s="128"/>
      <c r="EVT112" s="128"/>
      <c r="EVU112" s="128"/>
      <c r="EVV112" s="128"/>
      <c r="EVW112" s="128"/>
      <c r="EVX112" s="128"/>
      <c r="EVY112" s="128"/>
      <c r="EVZ112" s="128"/>
      <c r="EWA112" s="128"/>
      <c r="EWB112" s="128"/>
      <c r="EWC112" s="128"/>
      <c r="EWD112" s="128"/>
      <c r="EWE112" s="128"/>
      <c r="EWF112" s="128"/>
      <c r="EWG112" s="128"/>
      <c r="EWH112" s="128"/>
      <c r="EWI112" s="128"/>
      <c r="EWJ112" s="128"/>
      <c r="EWK112" s="128"/>
      <c r="EWL112" s="128"/>
      <c r="EWM112" s="128"/>
      <c r="EWN112" s="128"/>
      <c r="EWO112" s="128"/>
      <c r="EWP112" s="128"/>
      <c r="EWQ112" s="128"/>
      <c r="EWR112" s="128"/>
      <c r="EWS112" s="128"/>
      <c r="EWT112" s="128"/>
      <c r="EWU112" s="128"/>
      <c r="EWV112" s="128"/>
      <c r="EWW112" s="128"/>
      <c r="EWX112" s="128"/>
      <c r="EWY112" s="128"/>
      <c r="EWZ112" s="128"/>
      <c r="EXA112" s="128"/>
      <c r="EXB112" s="128"/>
      <c r="EXC112" s="128"/>
      <c r="EXD112" s="128"/>
      <c r="EXE112" s="128"/>
      <c r="EXF112" s="128"/>
      <c r="EXG112" s="128"/>
      <c r="EXH112" s="128"/>
      <c r="EXI112" s="128"/>
      <c r="EXJ112" s="128"/>
      <c r="EXK112" s="128"/>
      <c r="EXL112" s="128"/>
      <c r="EXM112" s="128"/>
      <c r="EXN112" s="128"/>
      <c r="EXO112" s="128"/>
      <c r="EXP112" s="128"/>
      <c r="EXQ112" s="128"/>
      <c r="EXR112" s="128"/>
      <c r="EXS112" s="128"/>
      <c r="EXT112" s="128"/>
      <c r="EXU112" s="128"/>
      <c r="EXV112" s="128"/>
      <c r="EXW112" s="128"/>
      <c r="EXX112" s="128"/>
      <c r="EXY112" s="128"/>
      <c r="EXZ112" s="128"/>
      <c r="EYA112" s="128"/>
      <c r="EYB112" s="128"/>
      <c r="EYC112" s="128"/>
      <c r="EYD112" s="128"/>
      <c r="EYE112" s="128"/>
      <c r="EYF112" s="128"/>
      <c r="EYG112" s="128"/>
      <c r="EYH112" s="128"/>
      <c r="EYI112" s="128"/>
      <c r="EYJ112" s="128"/>
      <c r="EYK112" s="128"/>
      <c r="EYL112" s="128"/>
      <c r="EYM112" s="128"/>
      <c r="EYN112" s="128"/>
      <c r="EYO112" s="128"/>
      <c r="EYP112" s="128"/>
      <c r="EYQ112" s="128"/>
      <c r="EYR112" s="128"/>
      <c r="EYS112" s="128"/>
      <c r="EYT112" s="128"/>
      <c r="EYU112" s="128"/>
      <c r="EYV112" s="128"/>
      <c r="EYW112" s="128"/>
      <c r="EYX112" s="128"/>
      <c r="EYY112" s="128"/>
      <c r="EYZ112" s="128"/>
      <c r="EZA112" s="128"/>
      <c r="EZB112" s="128"/>
      <c r="EZC112" s="128"/>
      <c r="EZD112" s="128"/>
      <c r="EZE112" s="128"/>
      <c r="EZF112" s="128"/>
      <c r="EZG112" s="128"/>
      <c r="EZH112" s="128"/>
      <c r="EZI112" s="128"/>
      <c r="EZJ112" s="128"/>
      <c r="EZK112" s="128"/>
      <c r="EZL112" s="128"/>
      <c r="EZM112" s="128"/>
      <c r="EZN112" s="128"/>
      <c r="EZO112" s="128"/>
      <c r="EZP112" s="128"/>
      <c r="EZQ112" s="128"/>
      <c r="EZR112" s="128"/>
      <c r="EZS112" s="128"/>
      <c r="EZT112" s="128"/>
      <c r="EZU112" s="128"/>
      <c r="EZV112" s="128"/>
      <c r="EZW112" s="128"/>
      <c r="EZX112" s="128"/>
      <c r="EZY112" s="128"/>
      <c r="EZZ112" s="128"/>
      <c r="FAA112" s="128"/>
      <c r="FAB112" s="128"/>
      <c r="FAC112" s="128"/>
      <c r="FAD112" s="128"/>
      <c r="FAE112" s="128"/>
      <c r="FAF112" s="128"/>
      <c r="FAG112" s="128"/>
      <c r="FAH112" s="128"/>
      <c r="FAI112" s="128"/>
      <c r="FAJ112" s="128"/>
      <c r="FAK112" s="128"/>
      <c r="FAL112" s="128"/>
      <c r="FAM112" s="128"/>
      <c r="FAN112" s="128"/>
      <c r="FAO112" s="128"/>
      <c r="FAP112" s="128"/>
      <c r="FAQ112" s="128"/>
      <c r="FAR112" s="128"/>
      <c r="FAS112" s="128"/>
      <c r="FAT112" s="128"/>
      <c r="FAU112" s="128"/>
      <c r="FAV112" s="128"/>
      <c r="FAW112" s="128"/>
      <c r="FAX112" s="128"/>
      <c r="FAY112" s="128"/>
      <c r="FAZ112" s="128"/>
      <c r="FBA112" s="128"/>
      <c r="FBB112" s="128"/>
      <c r="FBC112" s="128"/>
      <c r="FBD112" s="128"/>
      <c r="FBE112" s="128"/>
      <c r="FBF112" s="128"/>
      <c r="FBG112" s="128"/>
      <c r="FBH112" s="128"/>
      <c r="FBI112" s="128"/>
      <c r="FBJ112" s="128"/>
      <c r="FBK112" s="128"/>
      <c r="FBL112" s="128"/>
      <c r="FBM112" s="128"/>
      <c r="FBN112" s="128"/>
      <c r="FBO112" s="128"/>
      <c r="FBP112" s="128"/>
      <c r="FBQ112" s="128"/>
      <c r="FBR112" s="128"/>
      <c r="FBS112" s="128"/>
      <c r="FBT112" s="128"/>
      <c r="FBU112" s="128"/>
      <c r="FBV112" s="128"/>
      <c r="FBW112" s="128"/>
      <c r="FBX112" s="128"/>
      <c r="FBY112" s="128"/>
      <c r="FBZ112" s="128"/>
      <c r="FCA112" s="128"/>
      <c r="FCB112" s="128"/>
      <c r="FCC112" s="128"/>
      <c r="FCD112" s="128"/>
      <c r="FCE112" s="128"/>
      <c r="FCF112" s="128"/>
      <c r="FCG112" s="128"/>
      <c r="FCH112" s="128"/>
      <c r="FCI112" s="128"/>
      <c r="FCJ112" s="128"/>
      <c r="FCK112" s="128"/>
      <c r="FCL112" s="128"/>
      <c r="FCM112" s="128"/>
      <c r="FCN112" s="128"/>
      <c r="FCO112" s="128"/>
      <c r="FCP112" s="128"/>
      <c r="FCQ112" s="128"/>
      <c r="FCR112" s="128"/>
      <c r="FCS112" s="128"/>
      <c r="FCT112" s="128"/>
      <c r="FCU112" s="128"/>
      <c r="FCV112" s="128"/>
      <c r="FCW112" s="128"/>
      <c r="FCX112" s="128"/>
      <c r="FCY112" s="128"/>
      <c r="FCZ112" s="128"/>
      <c r="FDA112" s="128"/>
      <c r="FDB112" s="128"/>
      <c r="FDC112" s="128"/>
      <c r="FDD112" s="128"/>
      <c r="FDE112" s="128"/>
      <c r="FDF112" s="128"/>
      <c r="FDG112" s="128"/>
      <c r="FDH112" s="128"/>
      <c r="FDI112" s="128"/>
      <c r="FDJ112" s="128"/>
      <c r="FDK112" s="128"/>
      <c r="FDL112" s="128"/>
      <c r="FDM112" s="128"/>
      <c r="FDN112" s="128"/>
      <c r="FDO112" s="128"/>
      <c r="FDP112" s="128"/>
      <c r="FDQ112" s="128"/>
      <c r="FDR112" s="128"/>
      <c r="FDS112" s="128"/>
      <c r="FDT112" s="128"/>
      <c r="FDU112" s="128"/>
      <c r="FDV112" s="128"/>
      <c r="FDW112" s="128"/>
      <c r="FDX112" s="128"/>
      <c r="FDY112" s="128"/>
      <c r="FDZ112" s="128"/>
      <c r="FEA112" s="128"/>
      <c r="FEB112" s="128"/>
      <c r="FEC112" s="128"/>
      <c r="FED112" s="128"/>
      <c r="FEE112" s="128"/>
      <c r="FEF112" s="128"/>
      <c r="FEG112" s="128"/>
      <c r="FEH112" s="128"/>
      <c r="FEI112" s="128"/>
      <c r="FEJ112" s="128"/>
      <c r="FEK112" s="128"/>
      <c r="FEL112" s="128"/>
      <c r="FEM112" s="128"/>
      <c r="FEN112" s="128"/>
      <c r="FEO112" s="128"/>
      <c r="FEP112" s="128"/>
      <c r="FEQ112" s="128"/>
      <c r="FER112" s="128"/>
      <c r="FES112" s="128"/>
      <c r="FET112" s="128"/>
      <c r="FEU112" s="128"/>
      <c r="FEV112" s="128"/>
      <c r="FEW112" s="128"/>
      <c r="FEX112" s="128"/>
      <c r="FEY112" s="128"/>
      <c r="FEZ112" s="128"/>
      <c r="FFA112" s="128"/>
      <c r="FFB112" s="128"/>
      <c r="FFC112" s="128"/>
      <c r="FFD112" s="128"/>
      <c r="FFE112" s="128"/>
      <c r="FFF112" s="128"/>
      <c r="FFG112" s="128"/>
      <c r="FFH112" s="128"/>
      <c r="FFI112" s="128"/>
      <c r="FFJ112" s="128"/>
      <c r="FFK112" s="128"/>
      <c r="FFL112" s="128"/>
      <c r="FFM112" s="128"/>
      <c r="FFN112" s="128"/>
      <c r="FFO112" s="128"/>
      <c r="FFP112" s="128"/>
      <c r="FFQ112" s="128"/>
      <c r="FFR112" s="128"/>
      <c r="FFS112" s="128"/>
      <c r="FFT112" s="128"/>
      <c r="FFU112" s="128"/>
      <c r="FFV112" s="128"/>
      <c r="FFW112" s="128"/>
      <c r="FFX112" s="128"/>
      <c r="FFY112" s="128"/>
      <c r="FFZ112" s="128"/>
      <c r="FGA112" s="128"/>
      <c r="FGB112" s="128"/>
      <c r="FGC112" s="128"/>
      <c r="FGD112" s="128"/>
      <c r="FGE112" s="128"/>
      <c r="FGF112" s="128"/>
      <c r="FGG112" s="128"/>
      <c r="FGH112" s="128"/>
      <c r="FGI112" s="128"/>
      <c r="FGJ112" s="128"/>
      <c r="FGK112" s="128"/>
      <c r="FGL112" s="128"/>
      <c r="FGM112" s="128"/>
      <c r="FGN112" s="128"/>
      <c r="FGO112" s="128"/>
      <c r="FGP112" s="128"/>
      <c r="FGQ112" s="128"/>
      <c r="FGR112" s="128"/>
      <c r="FGS112" s="128"/>
      <c r="FGT112" s="128"/>
      <c r="FGU112" s="128"/>
      <c r="FGV112" s="128"/>
      <c r="FGW112" s="128"/>
      <c r="FGX112" s="128"/>
      <c r="FGY112" s="128"/>
      <c r="FGZ112" s="128"/>
      <c r="FHA112" s="128"/>
      <c r="FHB112" s="128"/>
      <c r="FHC112" s="128"/>
      <c r="FHD112" s="128"/>
      <c r="FHE112" s="128"/>
      <c r="FHF112" s="128"/>
      <c r="FHG112" s="128"/>
      <c r="FHH112" s="128"/>
      <c r="FHI112" s="128"/>
      <c r="FHJ112" s="128"/>
      <c r="FHK112" s="128"/>
      <c r="FHL112" s="128"/>
      <c r="FHM112" s="128"/>
      <c r="FHN112" s="128"/>
      <c r="FHO112" s="128"/>
      <c r="FHP112" s="128"/>
      <c r="FHQ112" s="128"/>
      <c r="FHR112" s="128"/>
      <c r="FHS112" s="128"/>
      <c r="FHT112" s="128"/>
      <c r="FHU112" s="128"/>
      <c r="FHV112" s="128"/>
      <c r="FHW112" s="128"/>
      <c r="FHX112" s="128"/>
      <c r="FHY112" s="128"/>
      <c r="FHZ112" s="128"/>
      <c r="FIA112" s="128"/>
      <c r="FIB112" s="128"/>
      <c r="FIC112" s="128"/>
      <c r="FID112" s="128"/>
      <c r="FIE112" s="128"/>
      <c r="FIF112" s="128"/>
      <c r="FIG112" s="128"/>
      <c r="FIH112" s="128"/>
      <c r="FII112" s="128"/>
      <c r="FIJ112" s="128"/>
      <c r="FIK112" s="128"/>
      <c r="FIL112" s="128"/>
      <c r="FIM112" s="128"/>
      <c r="FIN112" s="128"/>
      <c r="FIO112" s="128"/>
      <c r="FIP112" s="128"/>
      <c r="FIQ112" s="128"/>
      <c r="FIR112" s="128"/>
      <c r="FIS112" s="128"/>
      <c r="FIT112" s="128"/>
      <c r="FIU112" s="128"/>
      <c r="FIV112" s="128"/>
      <c r="FIW112" s="128"/>
      <c r="FIX112" s="128"/>
      <c r="FIY112" s="128"/>
      <c r="FIZ112" s="128"/>
      <c r="FJA112" s="128"/>
      <c r="FJB112" s="128"/>
      <c r="FJC112" s="128"/>
      <c r="FJD112" s="128"/>
      <c r="FJE112" s="128"/>
      <c r="FJF112" s="128"/>
      <c r="FJG112" s="128"/>
      <c r="FJH112" s="128"/>
      <c r="FJI112" s="128"/>
      <c r="FJJ112" s="128"/>
      <c r="FJK112" s="128"/>
      <c r="FJL112" s="128"/>
      <c r="FJM112" s="128"/>
      <c r="FJN112" s="128"/>
      <c r="FJO112" s="128"/>
      <c r="FJP112" s="128"/>
      <c r="FJQ112" s="128"/>
      <c r="FJR112" s="128"/>
      <c r="FJS112" s="128"/>
      <c r="FJT112" s="128"/>
      <c r="FJU112" s="128"/>
      <c r="FJV112" s="128"/>
      <c r="FJW112" s="128"/>
      <c r="FJX112" s="128"/>
      <c r="FJY112" s="128"/>
      <c r="FJZ112" s="128"/>
      <c r="FKA112" s="128"/>
      <c r="FKB112" s="128"/>
      <c r="FKC112" s="128"/>
      <c r="FKD112" s="128"/>
      <c r="FKE112" s="128"/>
      <c r="FKF112" s="128"/>
      <c r="FKG112" s="128"/>
      <c r="FKH112" s="128"/>
      <c r="FKI112" s="128"/>
      <c r="FKJ112" s="128"/>
      <c r="FKK112" s="128"/>
      <c r="FKL112" s="128"/>
      <c r="FKM112" s="128"/>
      <c r="FKN112" s="128"/>
      <c r="FKO112" s="128"/>
      <c r="FKP112" s="128"/>
      <c r="FKQ112" s="128"/>
      <c r="FKR112" s="128"/>
      <c r="FKS112" s="128"/>
      <c r="FKT112" s="128"/>
      <c r="FKU112" s="128"/>
      <c r="FKV112" s="128"/>
      <c r="FKW112" s="128"/>
      <c r="FKX112" s="128"/>
      <c r="FKY112" s="128"/>
      <c r="FKZ112" s="128"/>
      <c r="FLA112" s="128"/>
      <c r="FLB112" s="128"/>
      <c r="FLC112" s="128"/>
      <c r="FLD112" s="128"/>
      <c r="FLE112" s="128"/>
      <c r="FLF112" s="128"/>
      <c r="FLG112" s="128"/>
      <c r="FLH112" s="128"/>
      <c r="FLI112" s="128"/>
      <c r="FLJ112" s="128"/>
      <c r="FLK112" s="128"/>
      <c r="FLL112" s="128"/>
      <c r="FLM112" s="128"/>
      <c r="FLN112" s="128"/>
      <c r="FLO112" s="128"/>
      <c r="FLP112" s="128"/>
      <c r="FLQ112" s="128"/>
      <c r="FLR112" s="128"/>
      <c r="FLS112" s="128"/>
      <c r="FLT112" s="128"/>
      <c r="FLU112" s="128"/>
      <c r="FLV112" s="128"/>
      <c r="FLW112" s="128"/>
      <c r="FLX112" s="128"/>
      <c r="FLY112" s="128"/>
      <c r="FLZ112" s="128"/>
      <c r="FMA112" s="128"/>
      <c r="FMB112" s="128"/>
      <c r="FMC112" s="128"/>
      <c r="FMD112" s="128"/>
      <c r="FME112" s="128"/>
      <c r="FMF112" s="128"/>
      <c r="FMG112" s="128"/>
      <c r="FMH112" s="128"/>
      <c r="FMI112" s="128"/>
      <c r="FMJ112" s="128"/>
      <c r="FMK112" s="128"/>
      <c r="FML112" s="128"/>
      <c r="FMM112" s="128"/>
      <c r="FMN112" s="128"/>
      <c r="FMO112" s="128"/>
      <c r="FMP112" s="128"/>
      <c r="FMQ112" s="128"/>
      <c r="FMR112" s="128"/>
      <c r="FMS112" s="128"/>
      <c r="FMT112" s="128"/>
      <c r="FMU112" s="128"/>
      <c r="FMV112" s="128"/>
      <c r="FMW112" s="128"/>
      <c r="FMX112" s="128"/>
      <c r="FMY112" s="128"/>
      <c r="FMZ112" s="128"/>
      <c r="FNA112" s="128"/>
      <c r="FNB112" s="128"/>
      <c r="FNC112" s="128"/>
      <c r="FND112" s="128"/>
      <c r="FNE112" s="128"/>
      <c r="FNF112" s="128"/>
      <c r="FNG112" s="128"/>
      <c r="FNH112" s="128"/>
      <c r="FNI112" s="128"/>
      <c r="FNJ112" s="128"/>
      <c r="FNK112" s="128"/>
      <c r="FNL112" s="128"/>
      <c r="FNM112" s="128"/>
      <c r="FNN112" s="128"/>
      <c r="FNO112" s="128"/>
      <c r="FNP112" s="128"/>
      <c r="FNQ112" s="128"/>
      <c r="FNR112" s="128"/>
      <c r="FNS112" s="128"/>
      <c r="FNT112" s="128"/>
      <c r="FNU112" s="128"/>
      <c r="FNV112" s="128"/>
      <c r="FNW112" s="128"/>
      <c r="FNX112" s="128"/>
      <c r="FNY112" s="128"/>
      <c r="FNZ112" s="128"/>
      <c r="FOA112" s="128"/>
      <c r="FOB112" s="128"/>
      <c r="FOC112" s="128"/>
      <c r="FOD112" s="128"/>
      <c r="FOE112" s="128"/>
      <c r="FOF112" s="128"/>
      <c r="FOG112" s="128"/>
      <c r="FOH112" s="128"/>
      <c r="FOI112" s="128"/>
      <c r="FOJ112" s="128"/>
      <c r="FOK112" s="128"/>
      <c r="FOL112" s="128"/>
      <c r="FOM112" s="128"/>
      <c r="FON112" s="128"/>
      <c r="FOO112" s="128"/>
      <c r="FOP112" s="128"/>
      <c r="FOQ112" s="128"/>
      <c r="FOR112" s="128"/>
      <c r="FOS112" s="128"/>
      <c r="FOT112" s="128"/>
      <c r="FOU112" s="128"/>
      <c r="FOV112" s="128"/>
      <c r="FOW112" s="128"/>
      <c r="FOX112" s="128"/>
      <c r="FOY112" s="128"/>
      <c r="FOZ112" s="128"/>
      <c r="FPA112" s="128"/>
      <c r="FPB112" s="128"/>
      <c r="FPC112" s="128"/>
      <c r="FPD112" s="128"/>
      <c r="FPE112" s="128"/>
      <c r="FPF112" s="128"/>
      <c r="FPG112" s="128"/>
      <c r="FPH112" s="128"/>
      <c r="FPI112" s="128"/>
      <c r="FPJ112" s="128"/>
      <c r="FPK112" s="128"/>
      <c r="FPL112" s="128"/>
      <c r="FPM112" s="128"/>
      <c r="FPN112" s="128"/>
      <c r="FPO112" s="128"/>
      <c r="FPP112" s="128"/>
      <c r="FPQ112" s="128"/>
      <c r="FPR112" s="128"/>
      <c r="FPS112" s="128"/>
      <c r="FPT112" s="128"/>
      <c r="FPU112" s="128"/>
      <c r="FPV112" s="128"/>
      <c r="FPW112" s="128"/>
      <c r="FPX112" s="128"/>
      <c r="FPY112" s="128"/>
      <c r="FPZ112" s="128"/>
      <c r="FQA112" s="128"/>
      <c r="FQB112" s="128"/>
      <c r="FQC112" s="128"/>
      <c r="FQD112" s="128"/>
      <c r="FQE112" s="128"/>
      <c r="FQF112" s="128"/>
      <c r="FQG112" s="128"/>
      <c r="FQH112" s="128"/>
      <c r="FQI112" s="128"/>
      <c r="FQJ112" s="128"/>
      <c r="FQK112" s="128"/>
      <c r="FQL112" s="128"/>
      <c r="FQM112" s="128"/>
      <c r="FQN112" s="128"/>
      <c r="FQO112" s="128"/>
      <c r="FQP112" s="128"/>
      <c r="FQQ112" s="128"/>
      <c r="FQR112" s="128"/>
      <c r="FQS112" s="128"/>
      <c r="FQT112" s="128"/>
      <c r="FQU112" s="128"/>
      <c r="FQV112" s="128"/>
      <c r="FQW112" s="128"/>
      <c r="FQX112" s="128"/>
      <c r="FQY112" s="128"/>
      <c r="FQZ112" s="128"/>
      <c r="FRA112" s="128"/>
      <c r="FRB112" s="128"/>
      <c r="FRC112" s="128"/>
      <c r="FRD112" s="128"/>
      <c r="FRE112" s="128"/>
      <c r="FRF112" s="128"/>
      <c r="FRG112" s="128"/>
      <c r="FRH112" s="128"/>
      <c r="FRI112" s="128"/>
      <c r="FRJ112" s="128"/>
      <c r="FRK112" s="128"/>
      <c r="FRL112" s="128"/>
      <c r="FRM112" s="128"/>
      <c r="FRN112" s="128"/>
      <c r="FRO112" s="128"/>
      <c r="FRP112" s="128"/>
      <c r="FRQ112" s="128"/>
      <c r="FRR112" s="128"/>
      <c r="FRS112" s="128"/>
      <c r="FRT112" s="128"/>
      <c r="FRU112" s="128"/>
      <c r="FRV112" s="128"/>
      <c r="FRW112" s="128"/>
      <c r="FRX112" s="128"/>
      <c r="FRY112" s="128"/>
      <c r="FRZ112" s="128"/>
      <c r="FSA112" s="128"/>
      <c r="FSB112" s="128"/>
      <c r="FSC112" s="128"/>
      <c r="FSD112" s="128"/>
      <c r="FSE112" s="128"/>
      <c r="FSF112" s="128"/>
      <c r="FSG112" s="128"/>
      <c r="FSH112" s="128"/>
      <c r="FSI112" s="128"/>
      <c r="FSJ112" s="128"/>
      <c r="FSK112" s="128"/>
      <c r="FSL112" s="128"/>
      <c r="FSM112" s="128"/>
      <c r="FSN112" s="128"/>
      <c r="FSO112" s="128"/>
      <c r="FSP112" s="128"/>
      <c r="FSQ112" s="128"/>
      <c r="FSR112" s="128"/>
      <c r="FSS112" s="128"/>
      <c r="FST112" s="128"/>
      <c r="FSU112" s="128"/>
      <c r="FSV112" s="128"/>
      <c r="FSW112" s="128"/>
      <c r="FSX112" s="128"/>
      <c r="FSY112" s="128"/>
      <c r="FSZ112" s="128"/>
      <c r="FTA112" s="128"/>
      <c r="FTB112" s="128"/>
      <c r="FTC112" s="128"/>
      <c r="FTD112" s="128"/>
      <c r="FTE112" s="128"/>
      <c r="FTF112" s="128"/>
      <c r="FTG112" s="128"/>
      <c r="FTH112" s="128"/>
      <c r="FTI112" s="128"/>
      <c r="FTJ112" s="128"/>
      <c r="FTK112" s="128"/>
      <c r="FTL112" s="128"/>
      <c r="FTM112" s="128"/>
      <c r="FTN112" s="128"/>
      <c r="FTO112" s="128"/>
      <c r="FTP112" s="128"/>
      <c r="FTQ112" s="128"/>
      <c r="FTR112" s="128"/>
      <c r="FTS112" s="128"/>
      <c r="FTT112" s="128"/>
      <c r="FTU112" s="128"/>
      <c r="FTV112" s="128"/>
      <c r="FTW112" s="128"/>
      <c r="FTX112" s="128"/>
      <c r="FTY112" s="128"/>
      <c r="FTZ112" s="128"/>
      <c r="FUA112" s="128"/>
      <c r="FUB112" s="128"/>
      <c r="FUC112" s="128"/>
      <c r="FUD112" s="128"/>
      <c r="FUE112" s="128"/>
      <c r="FUF112" s="128"/>
      <c r="FUG112" s="128"/>
      <c r="FUH112" s="128"/>
      <c r="FUI112" s="128"/>
      <c r="FUJ112" s="128"/>
      <c r="FUK112" s="128"/>
      <c r="FUL112" s="128"/>
      <c r="FUM112" s="128"/>
      <c r="FUN112" s="128"/>
      <c r="FUO112" s="128"/>
      <c r="FUP112" s="128"/>
      <c r="FUQ112" s="128"/>
      <c r="FUR112" s="128"/>
      <c r="FUS112" s="128"/>
      <c r="FUT112" s="128"/>
      <c r="FUU112" s="128"/>
      <c r="FUV112" s="128"/>
      <c r="FUW112" s="128"/>
      <c r="FUX112" s="128"/>
      <c r="FUY112" s="128"/>
      <c r="FUZ112" s="128"/>
      <c r="FVA112" s="128"/>
      <c r="FVB112" s="128"/>
      <c r="FVC112" s="128"/>
      <c r="FVD112" s="128"/>
      <c r="FVE112" s="128"/>
      <c r="FVF112" s="128"/>
      <c r="FVG112" s="128"/>
      <c r="FVH112" s="128"/>
      <c r="FVI112" s="128"/>
      <c r="FVJ112" s="128"/>
      <c r="FVK112" s="128"/>
      <c r="FVL112" s="128"/>
      <c r="FVM112" s="128"/>
      <c r="FVN112" s="128"/>
      <c r="FVO112" s="128"/>
      <c r="FVP112" s="128"/>
      <c r="FVQ112" s="128"/>
      <c r="FVR112" s="128"/>
      <c r="FVS112" s="128"/>
      <c r="FVT112" s="128"/>
      <c r="FVU112" s="128"/>
      <c r="FVV112" s="128"/>
      <c r="FVW112" s="128"/>
      <c r="FVX112" s="128"/>
      <c r="FVY112" s="128"/>
      <c r="FVZ112" s="128"/>
      <c r="FWA112" s="128"/>
      <c r="FWB112" s="128"/>
      <c r="FWC112" s="128"/>
      <c r="FWD112" s="128"/>
      <c r="FWE112" s="128"/>
      <c r="FWF112" s="128"/>
      <c r="FWG112" s="128"/>
      <c r="FWH112" s="128"/>
      <c r="FWI112" s="128"/>
      <c r="FWJ112" s="128"/>
      <c r="FWK112" s="128"/>
      <c r="FWL112" s="128"/>
      <c r="FWM112" s="128"/>
      <c r="FWN112" s="128"/>
      <c r="FWO112" s="128"/>
      <c r="FWP112" s="128"/>
      <c r="FWQ112" s="128"/>
      <c r="FWR112" s="128"/>
      <c r="FWS112" s="128"/>
      <c r="FWT112" s="128"/>
      <c r="FWU112" s="128"/>
      <c r="FWV112" s="128"/>
      <c r="FWW112" s="128"/>
      <c r="FWX112" s="128"/>
      <c r="FWY112" s="128"/>
      <c r="FWZ112" s="128"/>
      <c r="FXA112" s="128"/>
      <c r="FXB112" s="128"/>
      <c r="FXC112" s="128"/>
      <c r="FXD112" s="128"/>
      <c r="FXE112" s="128"/>
      <c r="FXF112" s="128"/>
      <c r="FXG112" s="128"/>
      <c r="FXH112" s="128"/>
      <c r="FXI112" s="128"/>
      <c r="FXJ112" s="128"/>
      <c r="FXK112" s="128"/>
      <c r="FXL112" s="128"/>
      <c r="FXM112" s="128"/>
      <c r="FXN112" s="128"/>
      <c r="FXO112" s="128"/>
      <c r="FXP112" s="128"/>
      <c r="FXQ112" s="128"/>
      <c r="FXR112" s="128"/>
      <c r="FXS112" s="128"/>
      <c r="FXT112" s="128"/>
      <c r="FXU112" s="128"/>
      <c r="FXV112" s="128"/>
      <c r="FXW112" s="128"/>
      <c r="FXX112" s="128"/>
      <c r="FXY112" s="128"/>
      <c r="FXZ112" s="128"/>
      <c r="FYA112" s="128"/>
      <c r="FYB112" s="128"/>
      <c r="FYC112" s="128"/>
      <c r="FYD112" s="128"/>
      <c r="FYE112" s="128"/>
      <c r="FYF112" s="128"/>
      <c r="FYG112" s="128"/>
      <c r="FYH112" s="128"/>
      <c r="FYI112" s="128"/>
      <c r="FYJ112" s="128"/>
      <c r="FYK112" s="128"/>
      <c r="FYL112" s="128"/>
      <c r="FYM112" s="128"/>
      <c r="FYN112" s="128"/>
      <c r="FYO112" s="128"/>
      <c r="FYP112" s="128"/>
      <c r="FYQ112" s="128"/>
      <c r="FYR112" s="128"/>
      <c r="FYS112" s="128"/>
      <c r="FYT112" s="128"/>
      <c r="FYU112" s="128"/>
      <c r="FYV112" s="128"/>
      <c r="FYW112" s="128"/>
      <c r="FYX112" s="128"/>
      <c r="FYY112" s="128"/>
      <c r="FYZ112" s="128"/>
      <c r="FZA112" s="128"/>
      <c r="FZB112" s="128"/>
      <c r="FZC112" s="128"/>
      <c r="FZD112" s="128"/>
      <c r="FZE112" s="128"/>
      <c r="FZF112" s="128"/>
      <c r="FZG112" s="128"/>
      <c r="FZH112" s="128"/>
      <c r="FZI112" s="128"/>
      <c r="FZJ112" s="128"/>
      <c r="FZK112" s="128"/>
      <c r="FZL112" s="128"/>
      <c r="FZM112" s="128"/>
      <c r="FZN112" s="128"/>
      <c r="FZO112" s="128"/>
      <c r="FZP112" s="128"/>
      <c r="FZQ112" s="128"/>
      <c r="FZR112" s="128"/>
      <c r="FZS112" s="128"/>
      <c r="FZT112" s="128"/>
      <c r="FZU112" s="128"/>
      <c r="FZV112" s="128"/>
      <c r="FZW112" s="128"/>
      <c r="FZX112" s="128"/>
      <c r="FZY112" s="128"/>
      <c r="FZZ112" s="128"/>
      <c r="GAA112" s="128"/>
      <c r="GAB112" s="128"/>
      <c r="GAC112" s="128"/>
      <c r="GAD112" s="128"/>
      <c r="GAE112" s="128"/>
      <c r="GAF112" s="128"/>
      <c r="GAG112" s="128"/>
      <c r="GAH112" s="128"/>
      <c r="GAI112" s="128"/>
      <c r="GAJ112" s="128"/>
      <c r="GAK112" s="128"/>
      <c r="GAL112" s="128"/>
      <c r="GAM112" s="128"/>
      <c r="GAN112" s="128"/>
      <c r="GAO112" s="128"/>
      <c r="GAP112" s="128"/>
      <c r="GAQ112" s="128"/>
      <c r="GAR112" s="128"/>
      <c r="GAS112" s="128"/>
      <c r="GAT112" s="128"/>
      <c r="GAU112" s="128"/>
      <c r="GAV112" s="128"/>
      <c r="GAW112" s="128"/>
      <c r="GAX112" s="128"/>
      <c r="GAY112" s="128"/>
      <c r="GAZ112" s="128"/>
      <c r="GBA112" s="128"/>
      <c r="GBB112" s="128"/>
      <c r="GBC112" s="128"/>
      <c r="GBD112" s="128"/>
      <c r="GBE112" s="128"/>
      <c r="GBF112" s="128"/>
      <c r="GBG112" s="128"/>
      <c r="GBH112" s="128"/>
      <c r="GBI112" s="128"/>
      <c r="GBJ112" s="128"/>
      <c r="GBK112" s="128"/>
      <c r="GBL112" s="128"/>
      <c r="GBM112" s="128"/>
      <c r="GBN112" s="128"/>
      <c r="GBO112" s="128"/>
      <c r="GBP112" s="128"/>
      <c r="GBQ112" s="128"/>
      <c r="GBR112" s="128"/>
      <c r="GBS112" s="128"/>
      <c r="GBT112" s="128"/>
      <c r="GBU112" s="128"/>
      <c r="GBV112" s="128"/>
      <c r="GBW112" s="128"/>
      <c r="GBX112" s="128"/>
      <c r="GBY112" s="128"/>
      <c r="GBZ112" s="128"/>
      <c r="GCA112" s="128"/>
      <c r="GCB112" s="128"/>
      <c r="GCC112" s="128"/>
      <c r="GCD112" s="128"/>
      <c r="GCE112" s="128"/>
      <c r="GCF112" s="128"/>
      <c r="GCG112" s="128"/>
      <c r="GCH112" s="128"/>
      <c r="GCI112" s="128"/>
      <c r="GCJ112" s="128"/>
      <c r="GCK112" s="128"/>
      <c r="GCL112" s="128"/>
      <c r="GCM112" s="128"/>
      <c r="GCN112" s="128"/>
      <c r="GCO112" s="128"/>
      <c r="GCP112" s="128"/>
      <c r="GCQ112" s="128"/>
      <c r="GCR112" s="128"/>
      <c r="GCS112" s="128"/>
      <c r="GCT112" s="128"/>
      <c r="GCU112" s="128"/>
      <c r="GCV112" s="128"/>
      <c r="GCW112" s="128"/>
      <c r="GCX112" s="128"/>
      <c r="GCY112" s="128"/>
      <c r="GCZ112" s="128"/>
      <c r="GDA112" s="128"/>
      <c r="GDB112" s="128"/>
      <c r="GDC112" s="128"/>
      <c r="GDD112" s="128"/>
      <c r="GDE112" s="128"/>
      <c r="GDF112" s="128"/>
      <c r="GDG112" s="128"/>
      <c r="GDH112" s="128"/>
      <c r="GDI112" s="128"/>
      <c r="GDJ112" s="128"/>
      <c r="GDK112" s="128"/>
      <c r="GDL112" s="128"/>
      <c r="GDM112" s="128"/>
      <c r="GDN112" s="128"/>
      <c r="GDO112" s="128"/>
      <c r="GDP112" s="128"/>
      <c r="GDQ112" s="128"/>
      <c r="GDR112" s="128"/>
      <c r="GDS112" s="128"/>
      <c r="GDT112" s="128"/>
      <c r="GDU112" s="128"/>
      <c r="GDV112" s="128"/>
      <c r="GDW112" s="128"/>
      <c r="GDX112" s="128"/>
      <c r="GDY112" s="128"/>
      <c r="GDZ112" s="128"/>
      <c r="GEA112" s="128"/>
      <c r="GEB112" s="128"/>
      <c r="GEC112" s="128"/>
      <c r="GED112" s="128"/>
      <c r="GEE112" s="128"/>
      <c r="GEF112" s="128"/>
      <c r="GEG112" s="128"/>
      <c r="GEH112" s="128"/>
      <c r="GEI112" s="128"/>
      <c r="GEJ112" s="128"/>
      <c r="GEK112" s="128"/>
      <c r="GEL112" s="128"/>
      <c r="GEM112" s="128"/>
      <c r="GEN112" s="128"/>
      <c r="GEO112" s="128"/>
      <c r="GEP112" s="128"/>
      <c r="GEQ112" s="128"/>
      <c r="GER112" s="128"/>
      <c r="GES112" s="128"/>
      <c r="GET112" s="128"/>
      <c r="GEU112" s="128"/>
      <c r="GEV112" s="128"/>
      <c r="GEW112" s="128"/>
      <c r="GEX112" s="128"/>
      <c r="GEY112" s="128"/>
      <c r="GEZ112" s="128"/>
      <c r="GFA112" s="128"/>
      <c r="GFB112" s="128"/>
      <c r="GFC112" s="128"/>
      <c r="GFD112" s="128"/>
      <c r="GFE112" s="128"/>
      <c r="GFF112" s="128"/>
      <c r="GFG112" s="128"/>
      <c r="GFH112" s="128"/>
      <c r="GFI112" s="128"/>
      <c r="GFJ112" s="128"/>
      <c r="GFK112" s="128"/>
      <c r="GFL112" s="128"/>
      <c r="GFM112" s="128"/>
      <c r="GFN112" s="128"/>
      <c r="GFO112" s="128"/>
      <c r="GFP112" s="128"/>
      <c r="GFQ112" s="128"/>
      <c r="GFR112" s="128"/>
      <c r="GFS112" s="128"/>
      <c r="GFT112" s="128"/>
      <c r="GFU112" s="128"/>
      <c r="GFV112" s="128"/>
      <c r="GFW112" s="128"/>
      <c r="GFX112" s="128"/>
      <c r="GFY112" s="128"/>
      <c r="GFZ112" s="128"/>
      <c r="GGA112" s="128"/>
      <c r="GGB112" s="128"/>
      <c r="GGC112" s="128"/>
      <c r="GGD112" s="128"/>
      <c r="GGE112" s="128"/>
      <c r="GGF112" s="128"/>
      <c r="GGG112" s="128"/>
      <c r="GGH112" s="128"/>
      <c r="GGI112" s="128"/>
      <c r="GGJ112" s="128"/>
      <c r="GGK112" s="128"/>
      <c r="GGL112" s="128"/>
      <c r="GGM112" s="128"/>
      <c r="GGN112" s="128"/>
      <c r="GGO112" s="128"/>
      <c r="GGP112" s="128"/>
      <c r="GGQ112" s="128"/>
      <c r="GGR112" s="128"/>
      <c r="GGS112" s="128"/>
      <c r="GGT112" s="128"/>
      <c r="GGU112" s="128"/>
      <c r="GGV112" s="128"/>
      <c r="GGW112" s="128"/>
      <c r="GGX112" s="128"/>
      <c r="GGY112" s="128"/>
      <c r="GGZ112" s="128"/>
      <c r="GHA112" s="128"/>
      <c r="GHB112" s="128"/>
      <c r="GHC112" s="128"/>
      <c r="GHD112" s="128"/>
      <c r="GHE112" s="128"/>
      <c r="GHF112" s="128"/>
      <c r="GHG112" s="128"/>
      <c r="GHH112" s="128"/>
      <c r="GHI112" s="128"/>
      <c r="GHJ112" s="128"/>
      <c r="GHK112" s="128"/>
      <c r="GHL112" s="128"/>
      <c r="GHM112" s="128"/>
      <c r="GHN112" s="128"/>
      <c r="GHO112" s="128"/>
      <c r="GHP112" s="128"/>
      <c r="GHQ112" s="128"/>
      <c r="GHR112" s="128"/>
      <c r="GHS112" s="128"/>
      <c r="GHT112" s="128"/>
      <c r="GHU112" s="128"/>
      <c r="GHV112" s="128"/>
      <c r="GHW112" s="128"/>
      <c r="GHX112" s="128"/>
      <c r="GHY112" s="128"/>
      <c r="GHZ112" s="128"/>
      <c r="GIA112" s="128"/>
      <c r="GIB112" s="128"/>
      <c r="GIC112" s="128"/>
      <c r="GID112" s="128"/>
      <c r="GIE112" s="128"/>
      <c r="GIF112" s="128"/>
      <c r="GIG112" s="128"/>
      <c r="GIH112" s="128"/>
      <c r="GII112" s="128"/>
      <c r="GIJ112" s="128"/>
      <c r="GIK112" s="128"/>
      <c r="GIL112" s="128"/>
      <c r="GIM112" s="128"/>
      <c r="GIN112" s="128"/>
      <c r="GIO112" s="128"/>
      <c r="GIP112" s="128"/>
      <c r="GIQ112" s="128"/>
      <c r="GIR112" s="128"/>
      <c r="GIS112" s="128"/>
      <c r="GIT112" s="128"/>
      <c r="GIU112" s="128"/>
      <c r="GIV112" s="128"/>
      <c r="GIW112" s="128"/>
      <c r="GIX112" s="128"/>
      <c r="GIY112" s="128"/>
      <c r="GIZ112" s="128"/>
      <c r="GJA112" s="128"/>
      <c r="GJB112" s="128"/>
      <c r="GJC112" s="128"/>
      <c r="GJD112" s="128"/>
      <c r="GJE112" s="128"/>
      <c r="GJF112" s="128"/>
      <c r="GJG112" s="128"/>
      <c r="GJH112" s="128"/>
      <c r="GJI112" s="128"/>
      <c r="GJJ112" s="128"/>
      <c r="GJK112" s="128"/>
      <c r="GJL112" s="128"/>
      <c r="GJM112" s="128"/>
      <c r="GJN112" s="128"/>
      <c r="GJO112" s="128"/>
      <c r="GJP112" s="128"/>
      <c r="GJQ112" s="128"/>
      <c r="GJR112" s="128"/>
      <c r="GJS112" s="128"/>
      <c r="GJT112" s="128"/>
      <c r="GJU112" s="128"/>
      <c r="GJV112" s="128"/>
      <c r="GJW112" s="128"/>
      <c r="GJX112" s="128"/>
      <c r="GJY112" s="128"/>
      <c r="GJZ112" s="128"/>
      <c r="GKA112" s="128"/>
      <c r="GKB112" s="128"/>
      <c r="GKC112" s="128"/>
      <c r="GKD112" s="128"/>
      <c r="GKE112" s="128"/>
      <c r="GKF112" s="128"/>
      <c r="GKG112" s="128"/>
      <c r="GKH112" s="128"/>
      <c r="GKI112" s="128"/>
      <c r="GKJ112" s="128"/>
      <c r="GKK112" s="128"/>
      <c r="GKL112" s="128"/>
      <c r="GKM112" s="128"/>
      <c r="GKN112" s="128"/>
      <c r="GKO112" s="128"/>
      <c r="GKP112" s="128"/>
      <c r="GKQ112" s="128"/>
      <c r="GKR112" s="128"/>
      <c r="GKS112" s="128"/>
      <c r="GKT112" s="128"/>
      <c r="GKU112" s="128"/>
      <c r="GKV112" s="128"/>
      <c r="GKW112" s="128"/>
      <c r="GKX112" s="128"/>
      <c r="GKY112" s="128"/>
      <c r="GKZ112" s="128"/>
      <c r="GLA112" s="128"/>
      <c r="GLB112" s="128"/>
      <c r="GLC112" s="128"/>
      <c r="GLD112" s="128"/>
      <c r="GLE112" s="128"/>
      <c r="GLF112" s="128"/>
      <c r="GLG112" s="128"/>
      <c r="GLH112" s="128"/>
      <c r="GLI112" s="128"/>
      <c r="GLJ112" s="128"/>
      <c r="GLK112" s="128"/>
      <c r="GLL112" s="128"/>
      <c r="GLM112" s="128"/>
      <c r="GLN112" s="128"/>
      <c r="GLO112" s="128"/>
      <c r="GLP112" s="128"/>
      <c r="GLQ112" s="128"/>
      <c r="GLR112" s="128"/>
      <c r="GLS112" s="128"/>
      <c r="GLT112" s="128"/>
      <c r="GLU112" s="128"/>
      <c r="GLV112" s="128"/>
      <c r="GLW112" s="128"/>
      <c r="GLX112" s="128"/>
      <c r="GLY112" s="128"/>
      <c r="GLZ112" s="128"/>
      <c r="GMA112" s="128"/>
      <c r="GMB112" s="128"/>
      <c r="GMC112" s="128"/>
      <c r="GMD112" s="128"/>
      <c r="GME112" s="128"/>
      <c r="GMF112" s="128"/>
      <c r="GMG112" s="128"/>
      <c r="GMH112" s="128"/>
      <c r="GMI112" s="128"/>
      <c r="GMJ112" s="128"/>
      <c r="GMK112" s="128"/>
      <c r="GML112" s="128"/>
      <c r="GMM112" s="128"/>
      <c r="GMN112" s="128"/>
      <c r="GMO112" s="128"/>
      <c r="GMP112" s="128"/>
      <c r="GMQ112" s="128"/>
      <c r="GMR112" s="128"/>
      <c r="GMS112" s="128"/>
      <c r="GMT112" s="128"/>
      <c r="GMU112" s="128"/>
      <c r="GMV112" s="128"/>
      <c r="GMW112" s="128"/>
      <c r="GMX112" s="128"/>
      <c r="GMY112" s="128"/>
      <c r="GMZ112" s="128"/>
      <c r="GNA112" s="128"/>
      <c r="GNB112" s="128"/>
      <c r="GNC112" s="128"/>
      <c r="GND112" s="128"/>
      <c r="GNE112" s="128"/>
      <c r="GNF112" s="128"/>
      <c r="GNG112" s="128"/>
      <c r="GNH112" s="128"/>
      <c r="GNI112" s="128"/>
      <c r="GNJ112" s="128"/>
      <c r="GNK112" s="128"/>
      <c r="GNL112" s="128"/>
      <c r="GNM112" s="128"/>
      <c r="GNN112" s="128"/>
      <c r="GNO112" s="128"/>
      <c r="GNP112" s="128"/>
      <c r="GNQ112" s="128"/>
      <c r="GNR112" s="128"/>
      <c r="GNS112" s="128"/>
      <c r="GNT112" s="128"/>
      <c r="GNU112" s="128"/>
      <c r="GNV112" s="128"/>
      <c r="GNW112" s="128"/>
      <c r="GNX112" s="128"/>
      <c r="GNY112" s="128"/>
      <c r="GNZ112" s="128"/>
      <c r="GOA112" s="128"/>
      <c r="GOB112" s="128"/>
      <c r="GOC112" s="128"/>
      <c r="GOD112" s="128"/>
      <c r="GOE112" s="128"/>
      <c r="GOF112" s="128"/>
      <c r="GOG112" s="128"/>
      <c r="GOH112" s="128"/>
      <c r="GOI112" s="128"/>
      <c r="GOJ112" s="128"/>
      <c r="GOK112" s="128"/>
      <c r="GOL112" s="128"/>
      <c r="GOM112" s="128"/>
      <c r="GON112" s="128"/>
      <c r="GOO112" s="128"/>
      <c r="GOP112" s="128"/>
      <c r="GOQ112" s="128"/>
      <c r="GOR112" s="128"/>
      <c r="GOS112" s="128"/>
      <c r="GOT112" s="128"/>
      <c r="GOU112" s="128"/>
      <c r="GOV112" s="128"/>
      <c r="GOW112" s="128"/>
      <c r="GOX112" s="128"/>
      <c r="GOY112" s="128"/>
      <c r="GOZ112" s="128"/>
      <c r="GPA112" s="128"/>
      <c r="GPB112" s="128"/>
      <c r="GPC112" s="128"/>
      <c r="GPD112" s="128"/>
      <c r="GPE112" s="128"/>
      <c r="GPF112" s="128"/>
      <c r="GPG112" s="128"/>
      <c r="GPH112" s="128"/>
      <c r="GPI112" s="128"/>
      <c r="GPJ112" s="128"/>
      <c r="GPK112" s="128"/>
      <c r="GPL112" s="128"/>
      <c r="GPM112" s="128"/>
      <c r="GPN112" s="128"/>
      <c r="GPO112" s="128"/>
      <c r="GPP112" s="128"/>
      <c r="GPQ112" s="128"/>
      <c r="GPR112" s="128"/>
      <c r="GPS112" s="128"/>
      <c r="GPT112" s="128"/>
      <c r="GPU112" s="128"/>
      <c r="GPV112" s="128"/>
      <c r="GPW112" s="128"/>
      <c r="GPX112" s="128"/>
      <c r="GPY112" s="128"/>
      <c r="GPZ112" s="128"/>
      <c r="GQA112" s="128"/>
      <c r="GQB112" s="128"/>
      <c r="GQC112" s="128"/>
      <c r="GQD112" s="128"/>
      <c r="GQE112" s="128"/>
      <c r="GQF112" s="128"/>
      <c r="GQG112" s="128"/>
      <c r="GQH112" s="128"/>
      <c r="GQI112" s="128"/>
      <c r="GQJ112" s="128"/>
      <c r="GQK112" s="128"/>
      <c r="GQL112" s="128"/>
      <c r="GQM112" s="128"/>
      <c r="GQN112" s="128"/>
      <c r="GQO112" s="128"/>
      <c r="GQP112" s="128"/>
      <c r="GQQ112" s="128"/>
      <c r="GQR112" s="128"/>
      <c r="GQS112" s="128"/>
      <c r="GQT112" s="128"/>
      <c r="GQU112" s="128"/>
      <c r="GQV112" s="128"/>
      <c r="GQW112" s="128"/>
      <c r="GQX112" s="128"/>
      <c r="GQY112" s="128"/>
      <c r="GQZ112" s="128"/>
      <c r="GRA112" s="128"/>
      <c r="GRB112" s="128"/>
      <c r="GRC112" s="128"/>
      <c r="GRD112" s="128"/>
      <c r="GRE112" s="128"/>
      <c r="GRF112" s="128"/>
      <c r="GRG112" s="128"/>
      <c r="GRH112" s="128"/>
      <c r="GRI112" s="128"/>
      <c r="GRJ112" s="128"/>
      <c r="GRK112" s="128"/>
      <c r="GRL112" s="128"/>
      <c r="GRM112" s="128"/>
      <c r="GRN112" s="128"/>
      <c r="GRO112" s="128"/>
      <c r="GRP112" s="128"/>
      <c r="GRQ112" s="128"/>
      <c r="GRR112" s="128"/>
      <c r="GRS112" s="128"/>
      <c r="GRT112" s="128"/>
      <c r="GRU112" s="128"/>
      <c r="GRV112" s="128"/>
      <c r="GRW112" s="128"/>
      <c r="GRX112" s="128"/>
      <c r="GRY112" s="128"/>
      <c r="GRZ112" s="128"/>
      <c r="GSA112" s="128"/>
      <c r="GSB112" s="128"/>
      <c r="GSC112" s="128"/>
      <c r="GSD112" s="128"/>
      <c r="GSE112" s="128"/>
      <c r="GSF112" s="128"/>
      <c r="GSG112" s="128"/>
      <c r="GSH112" s="128"/>
      <c r="GSI112" s="128"/>
      <c r="GSJ112" s="128"/>
      <c r="GSK112" s="128"/>
      <c r="GSL112" s="128"/>
      <c r="GSM112" s="128"/>
      <c r="GSN112" s="128"/>
      <c r="GSO112" s="128"/>
      <c r="GSP112" s="128"/>
      <c r="GSQ112" s="128"/>
      <c r="GSR112" s="128"/>
      <c r="GSS112" s="128"/>
      <c r="GST112" s="128"/>
      <c r="GSU112" s="128"/>
      <c r="GSV112" s="128"/>
      <c r="GSW112" s="128"/>
      <c r="GSX112" s="128"/>
      <c r="GSY112" s="128"/>
      <c r="GSZ112" s="128"/>
      <c r="GTA112" s="128"/>
      <c r="GTB112" s="128"/>
      <c r="GTC112" s="128"/>
      <c r="GTD112" s="128"/>
      <c r="GTE112" s="128"/>
      <c r="GTF112" s="128"/>
      <c r="GTG112" s="128"/>
      <c r="GTH112" s="128"/>
      <c r="GTI112" s="128"/>
      <c r="GTJ112" s="128"/>
      <c r="GTK112" s="128"/>
      <c r="GTL112" s="128"/>
      <c r="GTM112" s="128"/>
      <c r="GTN112" s="128"/>
      <c r="GTO112" s="128"/>
      <c r="GTP112" s="128"/>
      <c r="GTQ112" s="128"/>
      <c r="GTR112" s="128"/>
      <c r="GTS112" s="128"/>
      <c r="GTT112" s="128"/>
      <c r="GTU112" s="128"/>
      <c r="GTV112" s="128"/>
      <c r="GTW112" s="128"/>
      <c r="GTX112" s="128"/>
      <c r="GTY112" s="128"/>
      <c r="GTZ112" s="128"/>
      <c r="GUA112" s="128"/>
      <c r="GUB112" s="128"/>
      <c r="GUC112" s="128"/>
      <c r="GUD112" s="128"/>
      <c r="GUE112" s="128"/>
      <c r="GUF112" s="128"/>
      <c r="GUG112" s="128"/>
      <c r="GUH112" s="128"/>
      <c r="GUI112" s="128"/>
      <c r="GUJ112" s="128"/>
      <c r="GUK112" s="128"/>
      <c r="GUL112" s="128"/>
      <c r="GUM112" s="128"/>
      <c r="GUN112" s="128"/>
      <c r="GUO112" s="128"/>
      <c r="GUP112" s="128"/>
      <c r="GUQ112" s="128"/>
      <c r="GUR112" s="128"/>
      <c r="GUS112" s="128"/>
      <c r="GUT112" s="128"/>
      <c r="GUU112" s="128"/>
      <c r="GUV112" s="128"/>
      <c r="GUW112" s="128"/>
      <c r="GUX112" s="128"/>
      <c r="GUY112" s="128"/>
      <c r="GUZ112" s="128"/>
      <c r="GVA112" s="128"/>
      <c r="GVB112" s="128"/>
      <c r="GVC112" s="128"/>
      <c r="GVD112" s="128"/>
      <c r="GVE112" s="128"/>
      <c r="GVF112" s="128"/>
      <c r="GVG112" s="128"/>
      <c r="GVH112" s="128"/>
      <c r="GVI112" s="128"/>
      <c r="GVJ112" s="128"/>
      <c r="GVK112" s="128"/>
      <c r="GVL112" s="128"/>
      <c r="GVM112" s="128"/>
      <c r="GVN112" s="128"/>
      <c r="GVO112" s="128"/>
      <c r="GVP112" s="128"/>
      <c r="GVQ112" s="128"/>
      <c r="GVR112" s="128"/>
      <c r="GVS112" s="128"/>
      <c r="GVT112" s="128"/>
      <c r="GVU112" s="128"/>
      <c r="GVV112" s="128"/>
      <c r="GVW112" s="128"/>
      <c r="GVX112" s="128"/>
      <c r="GVY112" s="128"/>
      <c r="GVZ112" s="128"/>
      <c r="GWA112" s="128"/>
      <c r="GWB112" s="128"/>
      <c r="GWC112" s="128"/>
      <c r="GWD112" s="128"/>
      <c r="GWE112" s="128"/>
      <c r="GWF112" s="128"/>
      <c r="GWG112" s="128"/>
      <c r="GWH112" s="128"/>
      <c r="GWI112" s="128"/>
      <c r="GWJ112" s="128"/>
      <c r="GWK112" s="128"/>
      <c r="GWL112" s="128"/>
      <c r="GWM112" s="128"/>
      <c r="GWN112" s="128"/>
      <c r="GWO112" s="128"/>
      <c r="GWP112" s="128"/>
      <c r="GWQ112" s="128"/>
      <c r="GWR112" s="128"/>
      <c r="GWS112" s="128"/>
      <c r="GWT112" s="128"/>
      <c r="GWU112" s="128"/>
      <c r="GWV112" s="128"/>
      <c r="GWW112" s="128"/>
      <c r="GWX112" s="128"/>
      <c r="GWY112" s="128"/>
      <c r="GWZ112" s="128"/>
      <c r="GXA112" s="128"/>
      <c r="GXB112" s="128"/>
      <c r="GXC112" s="128"/>
      <c r="GXD112" s="128"/>
      <c r="GXE112" s="128"/>
      <c r="GXF112" s="128"/>
      <c r="GXG112" s="128"/>
      <c r="GXH112" s="128"/>
      <c r="GXI112" s="128"/>
      <c r="GXJ112" s="128"/>
      <c r="GXK112" s="128"/>
      <c r="GXL112" s="128"/>
      <c r="GXM112" s="128"/>
      <c r="GXN112" s="128"/>
      <c r="GXO112" s="128"/>
      <c r="GXP112" s="128"/>
      <c r="GXQ112" s="128"/>
      <c r="GXR112" s="128"/>
      <c r="GXS112" s="128"/>
      <c r="GXT112" s="128"/>
      <c r="GXU112" s="128"/>
      <c r="GXV112" s="128"/>
      <c r="GXW112" s="128"/>
      <c r="GXX112" s="128"/>
      <c r="GXY112" s="128"/>
      <c r="GXZ112" s="128"/>
      <c r="GYA112" s="128"/>
      <c r="GYB112" s="128"/>
      <c r="GYC112" s="128"/>
      <c r="GYD112" s="128"/>
      <c r="GYE112" s="128"/>
      <c r="GYF112" s="128"/>
      <c r="GYG112" s="128"/>
      <c r="GYH112" s="128"/>
      <c r="GYI112" s="128"/>
      <c r="GYJ112" s="128"/>
      <c r="GYK112" s="128"/>
      <c r="GYL112" s="128"/>
      <c r="GYM112" s="128"/>
      <c r="GYN112" s="128"/>
      <c r="GYO112" s="128"/>
      <c r="GYP112" s="128"/>
      <c r="GYQ112" s="128"/>
      <c r="GYR112" s="128"/>
      <c r="GYS112" s="128"/>
      <c r="GYT112" s="128"/>
      <c r="GYU112" s="128"/>
      <c r="GYV112" s="128"/>
      <c r="GYW112" s="128"/>
      <c r="GYX112" s="128"/>
      <c r="GYY112" s="128"/>
      <c r="GYZ112" s="128"/>
      <c r="GZA112" s="128"/>
      <c r="GZB112" s="128"/>
      <c r="GZC112" s="128"/>
      <c r="GZD112" s="128"/>
      <c r="GZE112" s="128"/>
      <c r="GZF112" s="128"/>
      <c r="GZG112" s="128"/>
      <c r="GZH112" s="128"/>
      <c r="GZI112" s="128"/>
      <c r="GZJ112" s="128"/>
      <c r="GZK112" s="128"/>
      <c r="GZL112" s="128"/>
      <c r="GZM112" s="128"/>
      <c r="GZN112" s="128"/>
      <c r="GZO112" s="128"/>
      <c r="GZP112" s="128"/>
      <c r="GZQ112" s="128"/>
      <c r="GZR112" s="128"/>
      <c r="GZS112" s="128"/>
      <c r="GZT112" s="128"/>
      <c r="GZU112" s="128"/>
      <c r="GZV112" s="128"/>
      <c r="GZW112" s="128"/>
      <c r="GZX112" s="128"/>
      <c r="GZY112" s="128"/>
      <c r="GZZ112" s="128"/>
      <c r="HAA112" s="128"/>
      <c r="HAB112" s="128"/>
      <c r="HAC112" s="128"/>
      <c r="HAD112" s="128"/>
      <c r="HAE112" s="128"/>
      <c r="HAF112" s="128"/>
      <c r="HAG112" s="128"/>
      <c r="HAH112" s="128"/>
      <c r="HAI112" s="128"/>
      <c r="HAJ112" s="128"/>
      <c r="HAK112" s="128"/>
      <c r="HAL112" s="128"/>
      <c r="HAM112" s="128"/>
      <c r="HAN112" s="128"/>
      <c r="HAO112" s="128"/>
      <c r="HAP112" s="128"/>
      <c r="HAQ112" s="128"/>
      <c r="HAR112" s="128"/>
      <c r="HAS112" s="128"/>
      <c r="HAT112" s="128"/>
      <c r="HAU112" s="128"/>
      <c r="HAV112" s="128"/>
      <c r="HAW112" s="128"/>
      <c r="HAX112" s="128"/>
      <c r="HAY112" s="128"/>
      <c r="HAZ112" s="128"/>
      <c r="HBA112" s="128"/>
      <c r="HBB112" s="128"/>
      <c r="HBC112" s="128"/>
      <c r="HBD112" s="128"/>
      <c r="HBE112" s="128"/>
      <c r="HBF112" s="128"/>
      <c r="HBG112" s="128"/>
      <c r="HBH112" s="128"/>
      <c r="HBI112" s="128"/>
      <c r="HBJ112" s="128"/>
      <c r="HBK112" s="128"/>
      <c r="HBL112" s="128"/>
      <c r="HBM112" s="128"/>
      <c r="HBN112" s="128"/>
      <c r="HBO112" s="128"/>
      <c r="HBP112" s="128"/>
      <c r="HBQ112" s="128"/>
      <c r="HBR112" s="128"/>
      <c r="HBS112" s="128"/>
      <c r="HBT112" s="128"/>
      <c r="HBU112" s="128"/>
      <c r="HBV112" s="128"/>
      <c r="HBW112" s="128"/>
      <c r="HBX112" s="128"/>
      <c r="HBY112" s="128"/>
      <c r="HBZ112" s="128"/>
      <c r="HCA112" s="128"/>
      <c r="HCB112" s="128"/>
      <c r="HCC112" s="128"/>
      <c r="HCD112" s="128"/>
      <c r="HCE112" s="128"/>
      <c r="HCF112" s="128"/>
      <c r="HCG112" s="128"/>
      <c r="HCH112" s="128"/>
      <c r="HCI112" s="128"/>
      <c r="HCJ112" s="128"/>
      <c r="HCK112" s="128"/>
      <c r="HCL112" s="128"/>
      <c r="HCM112" s="128"/>
      <c r="HCN112" s="128"/>
      <c r="HCO112" s="128"/>
      <c r="HCP112" s="128"/>
      <c r="HCQ112" s="128"/>
      <c r="HCR112" s="128"/>
      <c r="HCS112" s="128"/>
      <c r="HCT112" s="128"/>
      <c r="HCU112" s="128"/>
      <c r="HCV112" s="128"/>
      <c r="HCW112" s="128"/>
      <c r="HCX112" s="128"/>
      <c r="HCY112" s="128"/>
      <c r="HCZ112" s="128"/>
      <c r="HDA112" s="128"/>
      <c r="HDB112" s="128"/>
      <c r="HDC112" s="128"/>
      <c r="HDD112" s="128"/>
      <c r="HDE112" s="128"/>
      <c r="HDF112" s="128"/>
      <c r="HDG112" s="128"/>
      <c r="HDH112" s="128"/>
      <c r="HDI112" s="128"/>
      <c r="HDJ112" s="128"/>
      <c r="HDK112" s="128"/>
      <c r="HDL112" s="128"/>
      <c r="HDM112" s="128"/>
      <c r="HDN112" s="128"/>
      <c r="HDO112" s="128"/>
      <c r="HDP112" s="128"/>
      <c r="HDQ112" s="128"/>
      <c r="HDR112" s="128"/>
      <c r="HDS112" s="128"/>
      <c r="HDT112" s="128"/>
      <c r="HDU112" s="128"/>
      <c r="HDV112" s="128"/>
      <c r="HDW112" s="128"/>
      <c r="HDX112" s="128"/>
      <c r="HDY112" s="128"/>
      <c r="HDZ112" s="128"/>
      <c r="HEA112" s="128"/>
      <c r="HEB112" s="128"/>
      <c r="HEC112" s="128"/>
      <c r="HED112" s="128"/>
      <c r="HEE112" s="128"/>
      <c r="HEF112" s="128"/>
      <c r="HEG112" s="128"/>
      <c r="HEH112" s="128"/>
      <c r="HEI112" s="128"/>
      <c r="HEJ112" s="128"/>
      <c r="HEK112" s="128"/>
      <c r="HEL112" s="128"/>
      <c r="HEM112" s="128"/>
      <c r="HEN112" s="128"/>
      <c r="HEO112" s="128"/>
      <c r="HEP112" s="128"/>
      <c r="HEQ112" s="128"/>
      <c r="HER112" s="128"/>
      <c r="HES112" s="128"/>
      <c r="HET112" s="128"/>
      <c r="HEU112" s="128"/>
      <c r="HEV112" s="128"/>
      <c r="HEW112" s="128"/>
      <c r="HEX112" s="128"/>
      <c r="HEY112" s="128"/>
      <c r="HEZ112" s="128"/>
      <c r="HFA112" s="128"/>
      <c r="HFB112" s="128"/>
      <c r="HFC112" s="128"/>
      <c r="HFD112" s="128"/>
      <c r="HFE112" s="128"/>
      <c r="HFF112" s="128"/>
      <c r="HFG112" s="128"/>
      <c r="HFH112" s="128"/>
      <c r="HFI112" s="128"/>
      <c r="HFJ112" s="128"/>
      <c r="HFK112" s="128"/>
      <c r="HFL112" s="128"/>
      <c r="HFM112" s="128"/>
      <c r="HFN112" s="128"/>
      <c r="HFO112" s="128"/>
      <c r="HFP112" s="128"/>
      <c r="HFQ112" s="128"/>
      <c r="HFR112" s="128"/>
      <c r="HFS112" s="128"/>
      <c r="HFT112" s="128"/>
      <c r="HFU112" s="128"/>
      <c r="HFV112" s="128"/>
      <c r="HFW112" s="128"/>
      <c r="HFX112" s="128"/>
      <c r="HFY112" s="128"/>
      <c r="HFZ112" s="128"/>
      <c r="HGA112" s="128"/>
      <c r="HGB112" s="128"/>
      <c r="HGC112" s="128"/>
      <c r="HGD112" s="128"/>
      <c r="HGE112" s="128"/>
      <c r="HGF112" s="128"/>
      <c r="HGG112" s="128"/>
      <c r="HGH112" s="128"/>
      <c r="HGI112" s="128"/>
      <c r="HGJ112" s="128"/>
      <c r="HGK112" s="128"/>
      <c r="HGL112" s="128"/>
      <c r="HGM112" s="128"/>
      <c r="HGN112" s="128"/>
      <c r="HGO112" s="128"/>
      <c r="HGP112" s="128"/>
      <c r="HGQ112" s="128"/>
      <c r="HGR112" s="128"/>
      <c r="HGS112" s="128"/>
      <c r="HGT112" s="128"/>
      <c r="HGU112" s="128"/>
      <c r="HGV112" s="128"/>
      <c r="HGW112" s="128"/>
      <c r="HGX112" s="128"/>
      <c r="HGY112" s="128"/>
      <c r="HGZ112" s="128"/>
      <c r="HHA112" s="128"/>
      <c r="HHB112" s="128"/>
      <c r="HHC112" s="128"/>
      <c r="HHD112" s="128"/>
      <c r="HHE112" s="128"/>
      <c r="HHF112" s="128"/>
      <c r="HHG112" s="128"/>
      <c r="HHH112" s="128"/>
      <c r="HHI112" s="128"/>
      <c r="HHJ112" s="128"/>
      <c r="HHK112" s="128"/>
      <c r="HHL112" s="128"/>
      <c r="HHM112" s="128"/>
      <c r="HHN112" s="128"/>
      <c r="HHO112" s="128"/>
      <c r="HHP112" s="128"/>
      <c r="HHQ112" s="128"/>
      <c r="HHR112" s="128"/>
      <c r="HHS112" s="128"/>
      <c r="HHT112" s="128"/>
      <c r="HHU112" s="128"/>
      <c r="HHV112" s="128"/>
      <c r="HHW112" s="128"/>
      <c r="HHX112" s="128"/>
      <c r="HHY112" s="128"/>
      <c r="HHZ112" s="128"/>
      <c r="HIA112" s="128"/>
      <c r="HIB112" s="128"/>
      <c r="HIC112" s="128"/>
      <c r="HID112" s="128"/>
      <c r="HIE112" s="128"/>
      <c r="HIF112" s="128"/>
      <c r="HIG112" s="128"/>
      <c r="HIH112" s="128"/>
      <c r="HII112" s="128"/>
      <c r="HIJ112" s="128"/>
      <c r="HIK112" s="128"/>
      <c r="HIL112" s="128"/>
      <c r="HIM112" s="128"/>
      <c r="HIN112" s="128"/>
      <c r="HIO112" s="128"/>
      <c r="HIP112" s="128"/>
      <c r="HIQ112" s="128"/>
      <c r="HIR112" s="128"/>
      <c r="HIS112" s="128"/>
      <c r="HIT112" s="128"/>
      <c r="HIU112" s="128"/>
      <c r="HIV112" s="128"/>
      <c r="HIW112" s="128"/>
      <c r="HIX112" s="128"/>
      <c r="HIY112" s="128"/>
      <c r="HIZ112" s="128"/>
      <c r="HJA112" s="128"/>
      <c r="HJB112" s="128"/>
      <c r="HJC112" s="128"/>
      <c r="HJD112" s="128"/>
      <c r="HJE112" s="128"/>
      <c r="HJF112" s="128"/>
      <c r="HJG112" s="128"/>
      <c r="HJH112" s="128"/>
      <c r="HJI112" s="128"/>
      <c r="HJJ112" s="128"/>
      <c r="HJK112" s="128"/>
      <c r="HJL112" s="128"/>
      <c r="HJM112" s="128"/>
      <c r="HJN112" s="128"/>
      <c r="HJO112" s="128"/>
      <c r="HJP112" s="128"/>
      <c r="HJQ112" s="128"/>
      <c r="HJR112" s="128"/>
      <c r="HJS112" s="128"/>
      <c r="HJT112" s="128"/>
      <c r="HJU112" s="128"/>
      <c r="HJV112" s="128"/>
      <c r="HJW112" s="128"/>
      <c r="HJX112" s="128"/>
      <c r="HJY112" s="128"/>
      <c r="HJZ112" s="128"/>
      <c r="HKA112" s="128"/>
      <c r="HKB112" s="128"/>
      <c r="HKC112" s="128"/>
      <c r="HKD112" s="128"/>
      <c r="HKE112" s="128"/>
      <c r="HKF112" s="128"/>
      <c r="HKG112" s="128"/>
      <c r="HKH112" s="128"/>
      <c r="HKI112" s="128"/>
      <c r="HKJ112" s="128"/>
      <c r="HKK112" s="128"/>
      <c r="HKL112" s="128"/>
      <c r="HKM112" s="128"/>
      <c r="HKN112" s="128"/>
      <c r="HKO112" s="128"/>
      <c r="HKP112" s="128"/>
      <c r="HKQ112" s="128"/>
      <c r="HKR112" s="128"/>
      <c r="HKS112" s="128"/>
      <c r="HKT112" s="128"/>
      <c r="HKU112" s="128"/>
      <c r="HKV112" s="128"/>
      <c r="HKW112" s="128"/>
      <c r="HKX112" s="128"/>
      <c r="HKY112" s="128"/>
      <c r="HKZ112" s="128"/>
      <c r="HLA112" s="128"/>
      <c r="HLB112" s="128"/>
      <c r="HLC112" s="128"/>
      <c r="HLD112" s="128"/>
      <c r="HLE112" s="128"/>
      <c r="HLF112" s="128"/>
      <c r="HLG112" s="128"/>
      <c r="HLH112" s="128"/>
      <c r="HLI112" s="128"/>
      <c r="HLJ112" s="128"/>
      <c r="HLK112" s="128"/>
      <c r="HLL112" s="128"/>
      <c r="HLM112" s="128"/>
      <c r="HLN112" s="128"/>
      <c r="HLO112" s="128"/>
      <c r="HLP112" s="128"/>
      <c r="HLQ112" s="128"/>
      <c r="HLR112" s="128"/>
      <c r="HLS112" s="128"/>
      <c r="HLT112" s="128"/>
      <c r="HLU112" s="128"/>
      <c r="HLV112" s="128"/>
      <c r="HLW112" s="128"/>
      <c r="HLX112" s="128"/>
      <c r="HLY112" s="128"/>
      <c r="HLZ112" s="128"/>
      <c r="HMA112" s="128"/>
      <c r="HMB112" s="128"/>
      <c r="HMC112" s="128"/>
      <c r="HMD112" s="128"/>
      <c r="HME112" s="128"/>
      <c r="HMF112" s="128"/>
      <c r="HMG112" s="128"/>
      <c r="HMH112" s="128"/>
      <c r="HMI112" s="128"/>
      <c r="HMJ112" s="128"/>
      <c r="HMK112" s="128"/>
      <c r="HML112" s="128"/>
      <c r="HMM112" s="128"/>
      <c r="HMN112" s="128"/>
      <c r="HMO112" s="128"/>
      <c r="HMP112" s="128"/>
      <c r="HMQ112" s="128"/>
      <c r="HMR112" s="128"/>
      <c r="HMS112" s="128"/>
      <c r="HMT112" s="128"/>
      <c r="HMU112" s="128"/>
      <c r="HMV112" s="128"/>
      <c r="HMW112" s="128"/>
      <c r="HMX112" s="128"/>
      <c r="HMY112" s="128"/>
      <c r="HMZ112" s="128"/>
      <c r="HNA112" s="128"/>
      <c r="HNB112" s="128"/>
      <c r="HNC112" s="128"/>
      <c r="HND112" s="128"/>
      <c r="HNE112" s="128"/>
      <c r="HNF112" s="128"/>
      <c r="HNG112" s="128"/>
      <c r="HNH112" s="128"/>
      <c r="HNI112" s="128"/>
      <c r="HNJ112" s="128"/>
      <c r="HNK112" s="128"/>
      <c r="HNL112" s="128"/>
      <c r="HNM112" s="128"/>
      <c r="HNN112" s="128"/>
      <c r="HNO112" s="128"/>
      <c r="HNP112" s="128"/>
      <c r="HNQ112" s="128"/>
      <c r="HNR112" s="128"/>
      <c r="HNS112" s="128"/>
      <c r="HNT112" s="128"/>
      <c r="HNU112" s="128"/>
      <c r="HNV112" s="128"/>
      <c r="HNW112" s="128"/>
      <c r="HNX112" s="128"/>
      <c r="HNY112" s="128"/>
      <c r="HNZ112" s="128"/>
      <c r="HOA112" s="128"/>
      <c r="HOB112" s="128"/>
      <c r="HOC112" s="128"/>
      <c r="HOD112" s="128"/>
      <c r="HOE112" s="128"/>
      <c r="HOF112" s="128"/>
      <c r="HOG112" s="128"/>
      <c r="HOH112" s="128"/>
      <c r="HOI112" s="128"/>
      <c r="HOJ112" s="128"/>
      <c r="HOK112" s="128"/>
      <c r="HOL112" s="128"/>
      <c r="HOM112" s="128"/>
      <c r="HON112" s="128"/>
      <c r="HOO112" s="128"/>
      <c r="HOP112" s="128"/>
      <c r="HOQ112" s="128"/>
      <c r="HOR112" s="128"/>
      <c r="HOS112" s="128"/>
      <c r="HOT112" s="128"/>
      <c r="HOU112" s="128"/>
      <c r="HOV112" s="128"/>
      <c r="HOW112" s="128"/>
      <c r="HOX112" s="128"/>
      <c r="HOY112" s="128"/>
      <c r="HOZ112" s="128"/>
      <c r="HPA112" s="128"/>
      <c r="HPB112" s="128"/>
      <c r="HPC112" s="128"/>
      <c r="HPD112" s="128"/>
      <c r="HPE112" s="128"/>
      <c r="HPF112" s="128"/>
      <c r="HPG112" s="128"/>
      <c r="HPH112" s="128"/>
      <c r="HPI112" s="128"/>
      <c r="HPJ112" s="128"/>
      <c r="HPK112" s="128"/>
      <c r="HPL112" s="128"/>
      <c r="HPM112" s="128"/>
      <c r="HPN112" s="128"/>
      <c r="HPO112" s="128"/>
      <c r="HPP112" s="128"/>
      <c r="HPQ112" s="128"/>
      <c r="HPR112" s="128"/>
      <c r="HPS112" s="128"/>
      <c r="HPT112" s="128"/>
      <c r="HPU112" s="128"/>
      <c r="HPV112" s="128"/>
      <c r="HPW112" s="128"/>
      <c r="HPX112" s="128"/>
      <c r="HPY112" s="128"/>
      <c r="HPZ112" s="128"/>
      <c r="HQA112" s="128"/>
      <c r="HQB112" s="128"/>
      <c r="HQC112" s="128"/>
      <c r="HQD112" s="128"/>
      <c r="HQE112" s="128"/>
      <c r="HQF112" s="128"/>
      <c r="HQG112" s="128"/>
      <c r="HQH112" s="128"/>
      <c r="HQI112" s="128"/>
      <c r="HQJ112" s="128"/>
      <c r="HQK112" s="128"/>
      <c r="HQL112" s="128"/>
      <c r="HQM112" s="128"/>
      <c r="HQN112" s="128"/>
      <c r="HQO112" s="128"/>
      <c r="HQP112" s="128"/>
      <c r="HQQ112" s="128"/>
      <c r="HQR112" s="128"/>
      <c r="HQS112" s="128"/>
      <c r="HQT112" s="128"/>
      <c r="HQU112" s="128"/>
      <c r="HQV112" s="128"/>
      <c r="HQW112" s="128"/>
      <c r="HQX112" s="128"/>
      <c r="HQY112" s="128"/>
      <c r="HQZ112" s="128"/>
      <c r="HRA112" s="128"/>
      <c r="HRB112" s="128"/>
      <c r="HRC112" s="128"/>
      <c r="HRD112" s="128"/>
      <c r="HRE112" s="128"/>
      <c r="HRF112" s="128"/>
      <c r="HRG112" s="128"/>
      <c r="HRH112" s="128"/>
      <c r="HRI112" s="128"/>
      <c r="HRJ112" s="128"/>
      <c r="HRK112" s="128"/>
      <c r="HRL112" s="128"/>
      <c r="HRM112" s="128"/>
      <c r="HRN112" s="128"/>
      <c r="HRO112" s="128"/>
      <c r="HRP112" s="128"/>
      <c r="HRQ112" s="128"/>
      <c r="HRR112" s="128"/>
      <c r="HRS112" s="128"/>
      <c r="HRT112" s="128"/>
      <c r="HRU112" s="128"/>
      <c r="HRV112" s="128"/>
      <c r="HRW112" s="128"/>
      <c r="HRX112" s="128"/>
      <c r="HRY112" s="128"/>
      <c r="HRZ112" s="128"/>
      <c r="HSA112" s="128"/>
      <c r="HSB112" s="128"/>
      <c r="HSC112" s="128"/>
      <c r="HSD112" s="128"/>
      <c r="HSE112" s="128"/>
      <c r="HSF112" s="128"/>
      <c r="HSG112" s="128"/>
      <c r="HSH112" s="128"/>
      <c r="HSI112" s="128"/>
      <c r="HSJ112" s="128"/>
      <c r="HSK112" s="128"/>
      <c r="HSL112" s="128"/>
      <c r="HSM112" s="128"/>
      <c r="HSN112" s="128"/>
      <c r="HSO112" s="128"/>
      <c r="HSP112" s="128"/>
      <c r="HSQ112" s="128"/>
      <c r="HSR112" s="128"/>
      <c r="HSS112" s="128"/>
      <c r="HST112" s="128"/>
      <c r="HSU112" s="128"/>
      <c r="HSV112" s="128"/>
      <c r="HSW112" s="128"/>
      <c r="HSX112" s="128"/>
      <c r="HSY112" s="128"/>
      <c r="HSZ112" s="128"/>
      <c r="HTA112" s="128"/>
      <c r="HTB112" s="128"/>
      <c r="HTC112" s="128"/>
      <c r="HTD112" s="128"/>
      <c r="HTE112" s="128"/>
      <c r="HTF112" s="128"/>
      <c r="HTG112" s="128"/>
      <c r="HTH112" s="128"/>
      <c r="HTI112" s="128"/>
      <c r="HTJ112" s="128"/>
      <c r="HTK112" s="128"/>
      <c r="HTL112" s="128"/>
      <c r="HTM112" s="128"/>
      <c r="HTN112" s="128"/>
      <c r="HTO112" s="128"/>
      <c r="HTP112" s="128"/>
      <c r="HTQ112" s="128"/>
      <c r="HTR112" s="128"/>
      <c r="HTS112" s="128"/>
      <c r="HTT112" s="128"/>
      <c r="HTU112" s="128"/>
      <c r="HTV112" s="128"/>
      <c r="HTW112" s="128"/>
      <c r="HTX112" s="128"/>
      <c r="HTY112" s="128"/>
      <c r="HTZ112" s="128"/>
      <c r="HUA112" s="128"/>
      <c r="HUB112" s="128"/>
      <c r="HUC112" s="128"/>
      <c r="HUD112" s="128"/>
      <c r="HUE112" s="128"/>
      <c r="HUF112" s="128"/>
      <c r="HUG112" s="128"/>
      <c r="HUH112" s="128"/>
      <c r="HUI112" s="128"/>
      <c r="HUJ112" s="128"/>
      <c r="HUK112" s="128"/>
      <c r="HUL112" s="128"/>
      <c r="HUM112" s="128"/>
      <c r="HUN112" s="128"/>
      <c r="HUO112" s="128"/>
      <c r="HUP112" s="128"/>
      <c r="HUQ112" s="128"/>
      <c r="HUR112" s="128"/>
      <c r="HUS112" s="128"/>
      <c r="HUT112" s="128"/>
      <c r="HUU112" s="128"/>
      <c r="HUV112" s="128"/>
      <c r="HUW112" s="128"/>
      <c r="HUX112" s="128"/>
      <c r="HUY112" s="128"/>
      <c r="HUZ112" s="128"/>
      <c r="HVA112" s="128"/>
      <c r="HVB112" s="128"/>
      <c r="HVC112" s="128"/>
      <c r="HVD112" s="128"/>
      <c r="HVE112" s="128"/>
      <c r="HVF112" s="128"/>
      <c r="HVG112" s="128"/>
      <c r="HVH112" s="128"/>
      <c r="HVI112" s="128"/>
      <c r="HVJ112" s="128"/>
      <c r="HVK112" s="128"/>
      <c r="HVL112" s="128"/>
      <c r="HVM112" s="128"/>
      <c r="HVN112" s="128"/>
      <c r="HVO112" s="128"/>
      <c r="HVP112" s="128"/>
      <c r="HVQ112" s="128"/>
      <c r="HVR112" s="128"/>
      <c r="HVS112" s="128"/>
      <c r="HVT112" s="128"/>
      <c r="HVU112" s="128"/>
      <c r="HVV112" s="128"/>
      <c r="HVW112" s="128"/>
      <c r="HVX112" s="128"/>
      <c r="HVY112" s="128"/>
      <c r="HVZ112" s="128"/>
      <c r="HWA112" s="128"/>
      <c r="HWB112" s="128"/>
      <c r="HWC112" s="128"/>
      <c r="HWD112" s="128"/>
      <c r="HWE112" s="128"/>
      <c r="HWF112" s="128"/>
      <c r="HWG112" s="128"/>
      <c r="HWH112" s="128"/>
      <c r="HWI112" s="128"/>
      <c r="HWJ112" s="128"/>
      <c r="HWK112" s="128"/>
      <c r="HWL112" s="128"/>
      <c r="HWM112" s="128"/>
      <c r="HWN112" s="128"/>
      <c r="HWO112" s="128"/>
      <c r="HWP112" s="128"/>
      <c r="HWQ112" s="128"/>
      <c r="HWR112" s="128"/>
      <c r="HWS112" s="128"/>
      <c r="HWT112" s="128"/>
      <c r="HWU112" s="128"/>
      <c r="HWV112" s="128"/>
      <c r="HWW112" s="128"/>
      <c r="HWX112" s="128"/>
      <c r="HWY112" s="128"/>
      <c r="HWZ112" s="128"/>
      <c r="HXA112" s="128"/>
      <c r="HXB112" s="128"/>
      <c r="HXC112" s="128"/>
      <c r="HXD112" s="128"/>
      <c r="HXE112" s="128"/>
      <c r="HXF112" s="128"/>
      <c r="HXG112" s="128"/>
      <c r="HXH112" s="128"/>
      <c r="HXI112" s="128"/>
      <c r="HXJ112" s="128"/>
      <c r="HXK112" s="128"/>
      <c r="HXL112" s="128"/>
      <c r="HXM112" s="128"/>
      <c r="HXN112" s="128"/>
      <c r="HXO112" s="128"/>
      <c r="HXP112" s="128"/>
      <c r="HXQ112" s="128"/>
      <c r="HXR112" s="128"/>
      <c r="HXS112" s="128"/>
      <c r="HXT112" s="128"/>
      <c r="HXU112" s="128"/>
      <c r="HXV112" s="128"/>
      <c r="HXW112" s="128"/>
      <c r="HXX112" s="128"/>
      <c r="HXY112" s="128"/>
      <c r="HXZ112" s="128"/>
      <c r="HYA112" s="128"/>
      <c r="HYB112" s="128"/>
      <c r="HYC112" s="128"/>
      <c r="HYD112" s="128"/>
      <c r="HYE112" s="128"/>
      <c r="HYF112" s="128"/>
      <c r="HYG112" s="128"/>
      <c r="HYH112" s="128"/>
      <c r="HYI112" s="128"/>
      <c r="HYJ112" s="128"/>
      <c r="HYK112" s="128"/>
      <c r="HYL112" s="128"/>
      <c r="HYM112" s="128"/>
      <c r="HYN112" s="128"/>
      <c r="HYO112" s="128"/>
      <c r="HYP112" s="128"/>
      <c r="HYQ112" s="128"/>
      <c r="HYR112" s="128"/>
      <c r="HYS112" s="128"/>
      <c r="HYT112" s="128"/>
      <c r="HYU112" s="128"/>
      <c r="HYV112" s="128"/>
      <c r="HYW112" s="128"/>
      <c r="HYX112" s="128"/>
      <c r="HYY112" s="128"/>
      <c r="HYZ112" s="128"/>
      <c r="HZA112" s="128"/>
      <c r="HZB112" s="128"/>
      <c r="HZC112" s="128"/>
      <c r="HZD112" s="128"/>
      <c r="HZE112" s="128"/>
      <c r="HZF112" s="128"/>
      <c r="HZG112" s="128"/>
      <c r="HZH112" s="128"/>
      <c r="HZI112" s="128"/>
      <c r="HZJ112" s="128"/>
      <c r="HZK112" s="128"/>
      <c r="HZL112" s="128"/>
      <c r="HZM112" s="128"/>
      <c r="HZN112" s="128"/>
      <c r="HZO112" s="128"/>
      <c r="HZP112" s="128"/>
      <c r="HZQ112" s="128"/>
      <c r="HZR112" s="128"/>
      <c r="HZS112" s="128"/>
      <c r="HZT112" s="128"/>
      <c r="HZU112" s="128"/>
      <c r="HZV112" s="128"/>
      <c r="HZW112" s="128"/>
      <c r="HZX112" s="128"/>
      <c r="HZY112" s="128"/>
      <c r="HZZ112" s="128"/>
      <c r="IAA112" s="128"/>
      <c r="IAB112" s="128"/>
      <c r="IAC112" s="128"/>
      <c r="IAD112" s="128"/>
      <c r="IAE112" s="128"/>
      <c r="IAF112" s="128"/>
      <c r="IAG112" s="128"/>
      <c r="IAH112" s="128"/>
      <c r="IAI112" s="128"/>
      <c r="IAJ112" s="128"/>
      <c r="IAK112" s="128"/>
      <c r="IAL112" s="128"/>
      <c r="IAM112" s="128"/>
      <c r="IAN112" s="128"/>
      <c r="IAO112" s="128"/>
      <c r="IAP112" s="128"/>
      <c r="IAQ112" s="128"/>
      <c r="IAR112" s="128"/>
      <c r="IAS112" s="128"/>
      <c r="IAT112" s="128"/>
      <c r="IAU112" s="128"/>
      <c r="IAV112" s="128"/>
      <c r="IAW112" s="128"/>
      <c r="IAX112" s="128"/>
      <c r="IAY112" s="128"/>
      <c r="IAZ112" s="128"/>
      <c r="IBA112" s="128"/>
      <c r="IBB112" s="128"/>
      <c r="IBC112" s="128"/>
      <c r="IBD112" s="128"/>
      <c r="IBE112" s="128"/>
      <c r="IBF112" s="128"/>
      <c r="IBG112" s="128"/>
      <c r="IBH112" s="128"/>
      <c r="IBI112" s="128"/>
      <c r="IBJ112" s="128"/>
      <c r="IBK112" s="128"/>
      <c r="IBL112" s="128"/>
      <c r="IBM112" s="128"/>
      <c r="IBN112" s="128"/>
      <c r="IBO112" s="128"/>
      <c r="IBP112" s="128"/>
      <c r="IBQ112" s="128"/>
      <c r="IBR112" s="128"/>
      <c r="IBS112" s="128"/>
      <c r="IBT112" s="128"/>
      <c r="IBU112" s="128"/>
      <c r="IBV112" s="128"/>
      <c r="IBW112" s="128"/>
      <c r="IBX112" s="128"/>
      <c r="IBY112" s="128"/>
      <c r="IBZ112" s="128"/>
      <c r="ICA112" s="128"/>
      <c r="ICB112" s="128"/>
      <c r="ICC112" s="128"/>
      <c r="ICD112" s="128"/>
      <c r="ICE112" s="128"/>
      <c r="ICF112" s="128"/>
      <c r="ICG112" s="128"/>
      <c r="ICH112" s="128"/>
      <c r="ICI112" s="128"/>
      <c r="ICJ112" s="128"/>
      <c r="ICK112" s="128"/>
      <c r="ICL112" s="128"/>
      <c r="ICM112" s="128"/>
      <c r="ICN112" s="128"/>
      <c r="ICO112" s="128"/>
      <c r="ICP112" s="128"/>
      <c r="ICQ112" s="128"/>
      <c r="ICR112" s="128"/>
      <c r="ICS112" s="128"/>
      <c r="ICT112" s="128"/>
      <c r="ICU112" s="128"/>
      <c r="ICV112" s="128"/>
      <c r="ICW112" s="128"/>
      <c r="ICX112" s="128"/>
      <c r="ICY112" s="128"/>
      <c r="ICZ112" s="128"/>
      <c r="IDA112" s="128"/>
      <c r="IDB112" s="128"/>
      <c r="IDC112" s="128"/>
      <c r="IDD112" s="128"/>
      <c r="IDE112" s="128"/>
      <c r="IDF112" s="128"/>
      <c r="IDG112" s="128"/>
      <c r="IDH112" s="128"/>
      <c r="IDI112" s="128"/>
      <c r="IDJ112" s="128"/>
      <c r="IDK112" s="128"/>
      <c r="IDL112" s="128"/>
      <c r="IDM112" s="128"/>
      <c r="IDN112" s="128"/>
      <c r="IDO112" s="128"/>
      <c r="IDP112" s="128"/>
      <c r="IDQ112" s="128"/>
      <c r="IDR112" s="128"/>
      <c r="IDS112" s="128"/>
      <c r="IDT112" s="128"/>
      <c r="IDU112" s="128"/>
      <c r="IDV112" s="128"/>
      <c r="IDW112" s="128"/>
      <c r="IDX112" s="128"/>
      <c r="IDY112" s="128"/>
      <c r="IDZ112" s="128"/>
      <c r="IEA112" s="128"/>
      <c r="IEB112" s="128"/>
      <c r="IEC112" s="128"/>
      <c r="IED112" s="128"/>
      <c r="IEE112" s="128"/>
      <c r="IEF112" s="128"/>
      <c r="IEG112" s="128"/>
      <c r="IEH112" s="128"/>
      <c r="IEI112" s="128"/>
      <c r="IEJ112" s="128"/>
      <c r="IEK112" s="128"/>
      <c r="IEL112" s="128"/>
      <c r="IEM112" s="128"/>
      <c r="IEN112" s="128"/>
      <c r="IEO112" s="128"/>
      <c r="IEP112" s="128"/>
      <c r="IEQ112" s="128"/>
      <c r="IER112" s="128"/>
      <c r="IES112" s="128"/>
      <c r="IET112" s="128"/>
      <c r="IEU112" s="128"/>
      <c r="IEV112" s="128"/>
      <c r="IEW112" s="128"/>
      <c r="IEX112" s="128"/>
      <c r="IEY112" s="128"/>
      <c r="IEZ112" s="128"/>
      <c r="IFA112" s="128"/>
      <c r="IFB112" s="128"/>
      <c r="IFC112" s="128"/>
      <c r="IFD112" s="128"/>
      <c r="IFE112" s="128"/>
      <c r="IFF112" s="128"/>
      <c r="IFG112" s="128"/>
      <c r="IFH112" s="128"/>
      <c r="IFI112" s="128"/>
      <c r="IFJ112" s="128"/>
      <c r="IFK112" s="128"/>
      <c r="IFL112" s="128"/>
      <c r="IFM112" s="128"/>
      <c r="IFN112" s="128"/>
      <c r="IFO112" s="128"/>
      <c r="IFP112" s="128"/>
      <c r="IFQ112" s="128"/>
      <c r="IFR112" s="128"/>
      <c r="IFS112" s="128"/>
      <c r="IFT112" s="128"/>
      <c r="IFU112" s="128"/>
      <c r="IFV112" s="128"/>
      <c r="IFW112" s="128"/>
      <c r="IFX112" s="128"/>
      <c r="IFY112" s="128"/>
      <c r="IFZ112" s="128"/>
      <c r="IGA112" s="128"/>
      <c r="IGB112" s="128"/>
      <c r="IGC112" s="128"/>
      <c r="IGD112" s="128"/>
      <c r="IGE112" s="128"/>
      <c r="IGF112" s="128"/>
      <c r="IGG112" s="128"/>
      <c r="IGH112" s="128"/>
      <c r="IGI112" s="128"/>
      <c r="IGJ112" s="128"/>
      <c r="IGK112" s="128"/>
      <c r="IGL112" s="128"/>
      <c r="IGM112" s="128"/>
      <c r="IGN112" s="128"/>
      <c r="IGO112" s="128"/>
      <c r="IGP112" s="128"/>
      <c r="IGQ112" s="128"/>
      <c r="IGR112" s="128"/>
      <c r="IGS112" s="128"/>
      <c r="IGT112" s="128"/>
      <c r="IGU112" s="128"/>
      <c r="IGV112" s="128"/>
      <c r="IGW112" s="128"/>
      <c r="IGX112" s="128"/>
      <c r="IGY112" s="128"/>
      <c r="IGZ112" s="128"/>
      <c r="IHA112" s="128"/>
      <c r="IHB112" s="128"/>
      <c r="IHC112" s="128"/>
      <c r="IHD112" s="128"/>
      <c r="IHE112" s="128"/>
      <c r="IHF112" s="128"/>
      <c r="IHG112" s="128"/>
      <c r="IHH112" s="128"/>
      <c r="IHI112" s="128"/>
      <c r="IHJ112" s="128"/>
      <c r="IHK112" s="128"/>
      <c r="IHL112" s="128"/>
      <c r="IHM112" s="128"/>
      <c r="IHN112" s="128"/>
      <c r="IHO112" s="128"/>
      <c r="IHP112" s="128"/>
      <c r="IHQ112" s="128"/>
      <c r="IHR112" s="128"/>
      <c r="IHS112" s="128"/>
      <c r="IHT112" s="128"/>
      <c r="IHU112" s="128"/>
      <c r="IHV112" s="128"/>
      <c r="IHW112" s="128"/>
      <c r="IHX112" s="128"/>
      <c r="IHY112" s="128"/>
      <c r="IHZ112" s="128"/>
      <c r="IIA112" s="128"/>
      <c r="IIB112" s="128"/>
      <c r="IIC112" s="128"/>
      <c r="IID112" s="128"/>
      <c r="IIE112" s="128"/>
      <c r="IIF112" s="128"/>
      <c r="IIG112" s="128"/>
      <c r="IIH112" s="128"/>
      <c r="III112" s="128"/>
      <c r="IIJ112" s="128"/>
      <c r="IIK112" s="128"/>
      <c r="IIL112" s="128"/>
      <c r="IIM112" s="128"/>
      <c r="IIN112" s="128"/>
      <c r="IIO112" s="128"/>
      <c r="IIP112" s="128"/>
      <c r="IIQ112" s="128"/>
      <c r="IIR112" s="128"/>
      <c r="IIS112" s="128"/>
      <c r="IIT112" s="128"/>
      <c r="IIU112" s="128"/>
      <c r="IIV112" s="128"/>
      <c r="IIW112" s="128"/>
      <c r="IIX112" s="128"/>
      <c r="IIY112" s="128"/>
      <c r="IIZ112" s="128"/>
      <c r="IJA112" s="128"/>
      <c r="IJB112" s="128"/>
      <c r="IJC112" s="128"/>
      <c r="IJD112" s="128"/>
      <c r="IJE112" s="128"/>
      <c r="IJF112" s="128"/>
      <c r="IJG112" s="128"/>
      <c r="IJH112" s="128"/>
      <c r="IJI112" s="128"/>
      <c r="IJJ112" s="128"/>
      <c r="IJK112" s="128"/>
      <c r="IJL112" s="128"/>
      <c r="IJM112" s="128"/>
      <c r="IJN112" s="128"/>
      <c r="IJO112" s="128"/>
      <c r="IJP112" s="128"/>
      <c r="IJQ112" s="128"/>
      <c r="IJR112" s="128"/>
      <c r="IJS112" s="128"/>
      <c r="IJT112" s="128"/>
      <c r="IJU112" s="128"/>
      <c r="IJV112" s="128"/>
      <c r="IJW112" s="128"/>
      <c r="IJX112" s="128"/>
      <c r="IJY112" s="128"/>
      <c r="IJZ112" s="128"/>
      <c r="IKA112" s="128"/>
      <c r="IKB112" s="128"/>
      <c r="IKC112" s="128"/>
      <c r="IKD112" s="128"/>
      <c r="IKE112" s="128"/>
      <c r="IKF112" s="128"/>
      <c r="IKG112" s="128"/>
      <c r="IKH112" s="128"/>
      <c r="IKI112" s="128"/>
      <c r="IKJ112" s="128"/>
      <c r="IKK112" s="128"/>
      <c r="IKL112" s="128"/>
      <c r="IKM112" s="128"/>
      <c r="IKN112" s="128"/>
      <c r="IKO112" s="128"/>
      <c r="IKP112" s="128"/>
      <c r="IKQ112" s="128"/>
      <c r="IKR112" s="128"/>
      <c r="IKS112" s="128"/>
      <c r="IKT112" s="128"/>
      <c r="IKU112" s="128"/>
      <c r="IKV112" s="128"/>
      <c r="IKW112" s="128"/>
      <c r="IKX112" s="128"/>
      <c r="IKY112" s="128"/>
      <c r="IKZ112" s="128"/>
      <c r="ILA112" s="128"/>
      <c r="ILB112" s="128"/>
      <c r="ILC112" s="128"/>
      <c r="ILD112" s="128"/>
      <c r="ILE112" s="128"/>
      <c r="ILF112" s="128"/>
      <c r="ILG112" s="128"/>
      <c r="ILH112" s="128"/>
      <c r="ILI112" s="128"/>
      <c r="ILJ112" s="128"/>
      <c r="ILK112" s="128"/>
      <c r="ILL112" s="128"/>
      <c r="ILM112" s="128"/>
      <c r="ILN112" s="128"/>
      <c r="ILO112" s="128"/>
      <c r="ILP112" s="128"/>
      <c r="ILQ112" s="128"/>
      <c r="ILR112" s="128"/>
      <c r="ILS112" s="128"/>
      <c r="ILT112" s="128"/>
      <c r="ILU112" s="128"/>
      <c r="ILV112" s="128"/>
      <c r="ILW112" s="128"/>
      <c r="ILX112" s="128"/>
      <c r="ILY112" s="128"/>
      <c r="ILZ112" s="128"/>
      <c r="IMA112" s="128"/>
      <c r="IMB112" s="128"/>
      <c r="IMC112" s="128"/>
      <c r="IMD112" s="128"/>
      <c r="IME112" s="128"/>
      <c r="IMF112" s="128"/>
      <c r="IMG112" s="128"/>
      <c r="IMH112" s="128"/>
      <c r="IMI112" s="128"/>
      <c r="IMJ112" s="128"/>
      <c r="IMK112" s="128"/>
      <c r="IML112" s="128"/>
      <c r="IMM112" s="128"/>
      <c r="IMN112" s="128"/>
      <c r="IMO112" s="128"/>
      <c r="IMP112" s="128"/>
      <c r="IMQ112" s="128"/>
      <c r="IMR112" s="128"/>
      <c r="IMS112" s="128"/>
      <c r="IMT112" s="128"/>
      <c r="IMU112" s="128"/>
      <c r="IMV112" s="128"/>
      <c r="IMW112" s="128"/>
      <c r="IMX112" s="128"/>
      <c r="IMY112" s="128"/>
      <c r="IMZ112" s="128"/>
      <c r="INA112" s="128"/>
      <c r="INB112" s="128"/>
      <c r="INC112" s="128"/>
      <c r="IND112" s="128"/>
      <c r="INE112" s="128"/>
      <c r="INF112" s="128"/>
      <c r="ING112" s="128"/>
      <c r="INH112" s="128"/>
      <c r="INI112" s="128"/>
      <c r="INJ112" s="128"/>
      <c r="INK112" s="128"/>
      <c r="INL112" s="128"/>
      <c r="INM112" s="128"/>
      <c r="INN112" s="128"/>
      <c r="INO112" s="128"/>
      <c r="INP112" s="128"/>
      <c r="INQ112" s="128"/>
      <c r="INR112" s="128"/>
      <c r="INS112" s="128"/>
      <c r="INT112" s="128"/>
      <c r="INU112" s="128"/>
      <c r="INV112" s="128"/>
      <c r="INW112" s="128"/>
      <c r="INX112" s="128"/>
      <c r="INY112" s="128"/>
      <c r="INZ112" s="128"/>
      <c r="IOA112" s="128"/>
      <c r="IOB112" s="128"/>
      <c r="IOC112" s="128"/>
      <c r="IOD112" s="128"/>
      <c r="IOE112" s="128"/>
      <c r="IOF112" s="128"/>
      <c r="IOG112" s="128"/>
      <c r="IOH112" s="128"/>
      <c r="IOI112" s="128"/>
      <c r="IOJ112" s="128"/>
      <c r="IOK112" s="128"/>
      <c r="IOL112" s="128"/>
      <c r="IOM112" s="128"/>
      <c r="ION112" s="128"/>
      <c r="IOO112" s="128"/>
      <c r="IOP112" s="128"/>
      <c r="IOQ112" s="128"/>
      <c r="IOR112" s="128"/>
      <c r="IOS112" s="128"/>
      <c r="IOT112" s="128"/>
      <c r="IOU112" s="128"/>
      <c r="IOV112" s="128"/>
      <c r="IOW112" s="128"/>
      <c r="IOX112" s="128"/>
      <c r="IOY112" s="128"/>
      <c r="IOZ112" s="128"/>
      <c r="IPA112" s="128"/>
      <c r="IPB112" s="128"/>
      <c r="IPC112" s="128"/>
      <c r="IPD112" s="128"/>
      <c r="IPE112" s="128"/>
      <c r="IPF112" s="128"/>
      <c r="IPG112" s="128"/>
      <c r="IPH112" s="128"/>
      <c r="IPI112" s="128"/>
      <c r="IPJ112" s="128"/>
      <c r="IPK112" s="128"/>
      <c r="IPL112" s="128"/>
      <c r="IPM112" s="128"/>
      <c r="IPN112" s="128"/>
      <c r="IPO112" s="128"/>
      <c r="IPP112" s="128"/>
      <c r="IPQ112" s="128"/>
      <c r="IPR112" s="128"/>
      <c r="IPS112" s="128"/>
      <c r="IPT112" s="128"/>
      <c r="IPU112" s="128"/>
      <c r="IPV112" s="128"/>
      <c r="IPW112" s="128"/>
      <c r="IPX112" s="128"/>
      <c r="IPY112" s="128"/>
      <c r="IPZ112" s="128"/>
      <c r="IQA112" s="128"/>
      <c r="IQB112" s="128"/>
      <c r="IQC112" s="128"/>
      <c r="IQD112" s="128"/>
      <c r="IQE112" s="128"/>
      <c r="IQF112" s="128"/>
      <c r="IQG112" s="128"/>
      <c r="IQH112" s="128"/>
      <c r="IQI112" s="128"/>
      <c r="IQJ112" s="128"/>
      <c r="IQK112" s="128"/>
      <c r="IQL112" s="128"/>
      <c r="IQM112" s="128"/>
      <c r="IQN112" s="128"/>
      <c r="IQO112" s="128"/>
      <c r="IQP112" s="128"/>
      <c r="IQQ112" s="128"/>
      <c r="IQR112" s="128"/>
      <c r="IQS112" s="128"/>
      <c r="IQT112" s="128"/>
      <c r="IQU112" s="128"/>
      <c r="IQV112" s="128"/>
      <c r="IQW112" s="128"/>
      <c r="IQX112" s="128"/>
      <c r="IQY112" s="128"/>
      <c r="IQZ112" s="128"/>
      <c r="IRA112" s="128"/>
      <c r="IRB112" s="128"/>
      <c r="IRC112" s="128"/>
      <c r="IRD112" s="128"/>
      <c r="IRE112" s="128"/>
      <c r="IRF112" s="128"/>
      <c r="IRG112" s="128"/>
      <c r="IRH112" s="128"/>
      <c r="IRI112" s="128"/>
      <c r="IRJ112" s="128"/>
      <c r="IRK112" s="128"/>
      <c r="IRL112" s="128"/>
      <c r="IRM112" s="128"/>
      <c r="IRN112" s="128"/>
      <c r="IRO112" s="128"/>
      <c r="IRP112" s="128"/>
      <c r="IRQ112" s="128"/>
      <c r="IRR112" s="128"/>
      <c r="IRS112" s="128"/>
      <c r="IRT112" s="128"/>
      <c r="IRU112" s="128"/>
      <c r="IRV112" s="128"/>
      <c r="IRW112" s="128"/>
      <c r="IRX112" s="128"/>
      <c r="IRY112" s="128"/>
      <c r="IRZ112" s="128"/>
      <c r="ISA112" s="128"/>
      <c r="ISB112" s="128"/>
      <c r="ISC112" s="128"/>
      <c r="ISD112" s="128"/>
      <c r="ISE112" s="128"/>
      <c r="ISF112" s="128"/>
      <c r="ISG112" s="128"/>
      <c r="ISH112" s="128"/>
      <c r="ISI112" s="128"/>
      <c r="ISJ112" s="128"/>
      <c r="ISK112" s="128"/>
      <c r="ISL112" s="128"/>
      <c r="ISM112" s="128"/>
      <c r="ISN112" s="128"/>
      <c r="ISO112" s="128"/>
      <c r="ISP112" s="128"/>
      <c r="ISQ112" s="128"/>
      <c r="ISR112" s="128"/>
      <c r="ISS112" s="128"/>
      <c r="IST112" s="128"/>
      <c r="ISU112" s="128"/>
      <c r="ISV112" s="128"/>
      <c r="ISW112" s="128"/>
      <c r="ISX112" s="128"/>
      <c r="ISY112" s="128"/>
      <c r="ISZ112" s="128"/>
      <c r="ITA112" s="128"/>
      <c r="ITB112" s="128"/>
      <c r="ITC112" s="128"/>
      <c r="ITD112" s="128"/>
      <c r="ITE112" s="128"/>
      <c r="ITF112" s="128"/>
      <c r="ITG112" s="128"/>
      <c r="ITH112" s="128"/>
      <c r="ITI112" s="128"/>
      <c r="ITJ112" s="128"/>
      <c r="ITK112" s="128"/>
      <c r="ITL112" s="128"/>
      <c r="ITM112" s="128"/>
      <c r="ITN112" s="128"/>
      <c r="ITO112" s="128"/>
      <c r="ITP112" s="128"/>
      <c r="ITQ112" s="128"/>
      <c r="ITR112" s="128"/>
      <c r="ITS112" s="128"/>
      <c r="ITT112" s="128"/>
      <c r="ITU112" s="128"/>
      <c r="ITV112" s="128"/>
      <c r="ITW112" s="128"/>
      <c r="ITX112" s="128"/>
      <c r="ITY112" s="128"/>
      <c r="ITZ112" s="128"/>
      <c r="IUA112" s="128"/>
      <c r="IUB112" s="128"/>
      <c r="IUC112" s="128"/>
      <c r="IUD112" s="128"/>
      <c r="IUE112" s="128"/>
      <c r="IUF112" s="128"/>
      <c r="IUG112" s="128"/>
      <c r="IUH112" s="128"/>
      <c r="IUI112" s="128"/>
      <c r="IUJ112" s="128"/>
      <c r="IUK112" s="128"/>
      <c r="IUL112" s="128"/>
      <c r="IUM112" s="128"/>
      <c r="IUN112" s="128"/>
      <c r="IUO112" s="128"/>
      <c r="IUP112" s="128"/>
      <c r="IUQ112" s="128"/>
      <c r="IUR112" s="128"/>
      <c r="IUS112" s="128"/>
      <c r="IUT112" s="128"/>
      <c r="IUU112" s="128"/>
      <c r="IUV112" s="128"/>
      <c r="IUW112" s="128"/>
      <c r="IUX112" s="128"/>
      <c r="IUY112" s="128"/>
      <c r="IUZ112" s="128"/>
      <c r="IVA112" s="128"/>
      <c r="IVB112" s="128"/>
      <c r="IVC112" s="128"/>
      <c r="IVD112" s="128"/>
      <c r="IVE112" s="128"/>
      <c r="IVF112" s="128"/>
      <c r="IVG112" s="128"/>
      <c r="IVH112" s="128"/>
      <c r="IVI112" s="128"/>
      <c r="IVJ112" s="128"/>
      <c r="IVK112" s="128"/>
      <c r="IVL112" s="128"/>
      <c r="IVM112" s="128"/>
      <c r="IVN112" s="128"/>
      <c r="IVO112" s="128"/>
      <c r="IVP112" s="128"/>
      <c r="IVQ112" s="128"/>
      <c r="IVR112" s="128"/>
      <c r="IVS112" s="128"/>
      <c r="IVT112" s="128"/>
      <c r="IVU112" s="128"/>
      <c r="IVV112" s="128"/>
      <c r="IVW112" s="128"/>
      <c r="IVX112" s="128"/>
      <c r="IVY112" s="128"/>
      <c r="IVZ112" s="128"/>
      <c r="IWA112" s="128"/>
      <c r="IWB112" s="128"/>
      <c r="IWC112" s="128"/>
      <c r="IWD112" s="128"/>
      <c r="IWE112" s="128"/>
      <c r="IWF112" s="128"/>
      <c r="IWG112" s="128"/>
      <c r="IWH112" s="128"/>
      <c r="IWI112" s="128"/>
      <c r="IWJ112" s="128"/>
      <c r="IWK112" s="128"/>
      <c r="IWL112" s="128"/>
      <c r="IWM112" s="128"/>
      <c r="IWN112" s="128"/>
      <c r="IWO112" s="128"/>
      <c r="IWP112" s="128"/>
      <c r="IWQ112" s="128"/>
      <c r="IWR112" s="128"/>
      <c r="IWS112" s="128"/>
      <c r="IWT112" s="128"/>
      <c r="IWU112" s="128"/>
      <c r="IWV112" s="128"/>
      <c r="IWW112" s="128"/>
      <c r="IWX112" s="128"/>
      <c r="IWY112" s="128"/>
      <c r="IWZ112" s="128"/>
      <c r="IXA112" s="128"/>
      <c r="IXB112" s="128"/>
      <c r="IXC112" s="128"/>
      <c r="IXD112" s="128"/>
      <c r="IXE112" s="128"/>
      <c r="IXF112" s="128"/>
      <c r="IXG112" s="128"/>
      <c r="IXH112" s="128"/>
      <c r="IXI112" s="128"/>
      <c r="IXJ112" s="128"/>
      <c r="IXK112" s="128"/>
      <c r="IXL112" s="128"/>
      <c r="IXM112" s="128"/>
      <c r="IXN112" s="128"/>
      <c r="IXO112" s="128"/>
      <c r="IXP112" s="128"/>
      <c r="IXQ112" s="128"/>
      <c r="IXR112" s="128"/>
      <c r="IXS112" s="128"/>
      <c r="IXT112" s="128"/>
      <c r="IXU112" s="128"/>
      <c r="IXV112" s="128"/>
      <c r="IXW112" s="128"/>
      <c r="IXX112" s="128"/>
      <c r="IXY112" s="128"/>
      <c r="IXZ112" s="128"/>
      <c r="IYA112" s="128"/>
      <c r="IYB112" s="128"/>
      <c r="IYC112" s="128"/>
      <c r="IYD112" s="128"/>
      <c r="IYE112" s="128"/>
      <c r="IYF112" s="128"/>
      <c r="IYG112" s="128"/>
      <c r="IYH112" s="128"/>
      <c r="IYI112" s="128"/>
      <c r="IYJ112" s="128"/>
      <c r="IYK112" s="128"/>
      <c r="IYL112" s="128"/>
      <c r="IYM112" s="128"/>
      <c r="IYN112" s="128"/>
      <c r="IYO112" s="128"/>
      <c r="IYP112" s="128"/>
      <c r="IYQ112" s="128"/>
      <c r="IYR112" s="128"/>
      <c r="IYS112" s="128"/>
      <c r="IYT112" s="128"/>
      <c r="IYU112" s="128"/>
      <c r="IYV112" s="128"/>
      <c r="IYW112" s="128"/>
      <c r="IYX112" s="128"/>
      <c r="IYY112" s="128"/>
      <c r="IYZ112" s="128"/>
      <c r="IZA112" s="128"/>
      <c r="IZB112" s="128"/>
      <c r="IZC112" s="128"/>
      <c r="IZD112" s="128"/>
      <c r="IZE112" s="128"/>
      <c r="IZF112" s="128"/>
      <c r="IZG112" s="128"/>
      <c r="IZH112" s="128"/>
      <c r="IZI112" s="128"/>
      <c r="IZJ112" s="128"/>
      <c r="IZK112" s="128"/>
      <c r="IZL112" s="128"/>
      <c r="IZM112" s="128"/>
      <c r="IZN112" s="128"/>
      <c r="IZO112" s="128"/>
      <c r="IZP112" s="128"/>
      <c r="IZQ112" s="128"/>
      <c r="IZR112" s="128"/>
      <c r="IZS112" s="128"/>
      <c r="IZT112" s="128"/>
      <c r="IZU112" s="128"/>
      <c r="IZV112" s="128"/>
      <c r="IZW112" s="128"/>
      <c r="IZX112" s="128"/>
      <c r="IZY112" s="128"/>
      <c r="IZZ112" s="128"/>
      <c r="JAA112" s="128"/>
      <c r="JAB112" s="128"/>
      <c r="JAC112" s="128"/>
      <c r="JAD112" s="128"/>
      <c r="JAE112" s="128"/>
      <c r="JAF112" s="128"/>
      <c r="JAG112" s="128"/>
      <c r="JAH112" s="128"/>
      <c r="JAI112" s="128"/>
      <c r="JAJ112" s="128"/>
      <c r="JAK112" s="128"/>
      <c r="JAL112" s="128"/>
      <c r="JAM112" s="128"/>
      <c r="JAN112" s="128"/>
      <c r="JAO112" s="128"/>
      <c r="JAP112" s="128"/>
      <c r="JAQ112" s="128"/>
      <c r="JAR112" s="128"/>
      <c r="JAS112" s="128"/>
      <c r="JAT112" s="128"/>
      <c r="JAU112" s="128"/>
      <c r="JAV112" s="128"/>
      <c r="JAW112" s="128"/>
      <c r="JAX112" s="128"/>
      <c r="JAY112" s="128"/>
      <c r="JAZ112" s="128"/>
      <c r="JBA112" s="128"/>
      <c r="JBB112" s="128"/>
      <c r="JBC112" s="128"/>
      <c r="JBD112" s="128"/>
      <c r="JBE112" s="128"/>
      <c r="JBF112" s="128"/>
      <c r="JBG112" s="128"/>
      <c r="JBH112" s="128"/>
      <c r="JBI112" s="128"/>
      <c r="JBJ112" s="128"/>
      <c r="JBK112" s="128"/>
      <c r="JBL112" s="128"/>
      <c r="JBM112" s="128"/>
      <c r="JBN112" s="128"/>
      <c r="JBO112" s="128"/>
      <c r="JBP112" s="128"/>
      <c r="JBQ112" s="128"/>
      <c r="JBR112" s="128"/>
      <c r="JBS112" s="128"/>
      <c r="JBT112" s="128"/>
      <c r="JBU112" s="128"/>
      <c r="JBV112" s="128"/>
      <c r="JBW112" s="128"/>
      <c r="JBX112" s="128"/>
      <c r="JBY112" s="128"/>
      <c r="JBZ112" s="128"/>
      <c r="JCA112" s="128"/>
      <c r="JCB112" s="128"/>
      <c r="JCC112" s="128"/>
      <c r="JCD112" s="128"/>
      <c r="JCE112" s="128"/>
      <c r="JCF112" s="128"/>
      <c r="JCG112" s="128"/>
      <c r="JCH112" s="128"/>
      <c r="JCI112" s="128"/>
      <c r="JCJ112" s="128"/>
      <c r="JCK112" s="128"/>
      <c r="JCL112" s="128"/>
      <c r="JCM112" s="128"/>
      <c r="JCN112" s="128"/>
      <c r="JCO112" s="128"/>
      <c r="JCP112" s="128"/>
      <c r="JCQ112" s="128"/>
      <c r="JCR112" s="128"/>
      <c r="JCS112" s="128"/>
      <c r="JCT112" s="128"/>
      <c r="JCU112" s="128"/>
      <c r="JCV112" s="128"/>
      <c r="JCW112" s="128"/>
      <c r="JCX112" s="128"/>
      <c r="JCY112" s="128"/>
      <c r="JCZ112" s="128"/>
      <c r="JDA112" s="128"/>
      <c r="JDB112" s="128"/>
      <c r="JDC112" s="128"/>
      <c r="JDD112" s="128"/>
      <c r="JDE112" s="128"/>
      <c r="JDF112" s="128"/>
      <c r="JDG112" s="128"/>
      <c r="JDH112" s="128"/>
      <c r="JDI112" s="128"/>
      <c r="JDJ112" s="128"/>
      <c r="JDK112" s="128"/>
      <c r="JDL112" s="128"/>
      <c r="JDM112" s="128"/>
      <c r="JDN112" s="128"/>
      <c r="JDO112" s="128"/>
      <c r="JDP112" s="128"/>
      <c r="JDQ112" s="128"/>
      <c r="JDR112" s="128"/>
      <c r="JDS112" s="128"/>
      <c r="JDT112" s="128"/>
      <c r="JDU112" s="128"/>
      <c r="JDV112" s="128"/>
      <c r="JDW112" s="128"/>
      <c r="JDX112" s="128"/>
      <c r="JDY112" s="128"/>
      <c r="JDZ112" s="128"/>
      <c r="JEA112" s="128"/>
      <c r="JEB112" s="128"/>
      <c r="JEC112" s="128"/>
      <c r="JED112" s="128"/>
      <c r="JEE112" s="128"/>
      <c r="JEF112" s="128"/>
      <c r="JEG112" s="128"/>
      <c r="JEH112" s="128"/>
      <c r="JEI112" s="128"/>
      <c r="JEJ112" s="128"/>
      <c r="JEK112" s="128"/>
      <c r="JEL112" s="128"/>
      <c r="JEM112" s="128"/>
      <c r="JEN112" s="128"/>
      <c r="JEO112" s="128"/>
      <c r="JEP112" s="128"/>
      <c r="JEQ112" s="128"/>
      <c r="JER112" s="128"/>
      <c r="JES112" s="128"/>
      <c r="JET112" s="128"/>
      <c r="JEU112" s="128"/>
      <c r="JEV112" s="128"/>
      <c r="JEW112" s="128"/>
      <c r="JEX112" s="128"/>
      <c r="JEY112" s="128"/>
      <c r="JEZ112" s="128"/>
      <c r="JFA112" s="128"/>
      <c r="JFB112" s="128"/>
      <c r="JFC112" s="128"/>
      <c r="JFD112" s="128"/>
      <c r="JFE112" s="128"/>
      <c r="JFF112" s="128"/>
      <c r="JFG112" s="128"/>
      <c r="JFH112" s="128"/>
      <c r="JFI112" s="128"/>
      <c r="JFJ112" s="128"/>
      <c r="JFK112" s="128"/>
      <c r="JFL112" s="128"/>
      <c r="JFM112" s="128"/>
      <c r="JFN112" s="128"/>
      <c r="JFO112" s="128"/>
      <c r="JFP112" s="128"/>
      <c r="JFQ112" s="128"/>
      <c r="JFR112" s="128"/>
      <c r="JFS112" s="128"/>
      <c r="JFT112" s="128"/>
      <c r="JFU112" s="128"/>
      <c r="JFV112" s="128"/>
      <c r="JFW112" s="128"/>
      <c r="JFX112" s="128"/>
      <c r="JFY112" s="128"/>
      <c r="JFZ112" s="128"/>
      <c r="JGA112" s="128"/>
      <c r="JGB112" s="128"/>
      <c r="JGC112" s="128"/>
      <c r="JGD112" s="128"/>
      <c r="JGE112" s="128"/>
      <c r="JGF112" s="128"/>
      <c r="JGG112" s="128"/>
      <c r="JGH112" s="128"/>
      <c r="JGI112" s="128"/>
      <c r="JGJ112" s="128"/>
      <c r="JGK112" s="128"/>
      <c r="JGL112" s="128"/>
      <c r="JGM112" s="128"/>
      <c r="JGN112" s="128"/>
      <c r="JGO112" s="128"/>
      <c r="JGP112" s="128"/>
      <c r="JGQ112" s="128"/>
      <c r="JGR112" s="128"/>
      <c r="JGS112" s="128"/>
      <c r="JGT112" s="128"/>
      <c r="JGU112" s="128"/>
      <c r="JGV112" s="128"/>
      <c r="JGW112" s="128"/>
      <c r="JGX112" s="128"/>
      <c r="JGY112" s="128"/>
      <c r="JGZ112" s="128"/>
      <c r="JHA112" s="128"/>
      <c r="JHB112" s="128"/>
      <c r="JHC112" s="128"/>
      <c r="JHD112" s="128"/>
      <c r="JHE112" s="128"/>
      <c r="JHF112" s="128"/>
      <c r="JHG112" s="128"/>
      <c r="JHH112" s="128"/>
      <c r="JHI112" s="128"/>
      <c r="JHJ112" s="128"/>
      <c r="JHK112" s="128"/>
      <c r="JHL112" s="128"/>
      <c r="JHM112" s="128"/>
      <c r="JHN112" s="128"/>
      <c r="JHO112" s="128"/>
      <c r="JHP112" s="128"/>
      <c r="JHQ112" s="128"/>
      <c r="JHR112" s="128"/>
      <c r="JHS112" s="128"/>
      <c r="JHT112" s="128"/>
      <c r="JHU112" s="128"/>
      <c r="JHV112" s="128"/>
      <c r="JHW112" s="128"/>
      <c r="JHX112" s="128"/>
      <c r="JHY112" s="128"/>
      <c r="JHZ112" s="128"/>
      <c r="JIA112" s="128"/>
      <c r="JIB112" s="128"/>
      <c r="JIC112" s="128"/>
      <c r="JID112" s="128"/>
      <c r="JIE112" s="128"/>
      <c r="JIF112" s="128"/>
      <c r="JIG112" s="128"/>
      <c r="JIH112" s="128"/>
      <c r="JII112" s="128"/>
      <c r="JIJ112" s="128"/>
      <c r="JIK112" s="128"/>
      <c r="JIL112" s="128"/>
      <c r="JIM112" s="128"/>
      <c r="JIN112" s="128"/>
      <c r="JIO112" s="128"/>
      <c r="JIP112" s="128"/>
      <c r="JIQ112" s="128"/>
      <c r="JIR112" s="128"/>
      <c r="JIS112" s="128"/>
      <c r="JIT112" s="128"/>
      <c r="JIU112" s="128"/>
      <c r="JIV112" s="128"/>
      <c r="JIW112" s="128"/>
      <c r="JIX112" s="128"/>
      <c r="JIY112" s="128"/>
      <c r="JIZ112" s="128"/>
      <c r="JJA112" s="128"/>
      <c r="JJB112" s="128"/>
      <c r="JJC112" s="128"/>
      <c r="JJD112" s="128"/>
      <c r="JJE112" s="128"/>
      <c r="JJF112" s="128"/>
      <c r="JJG112" s="128"/>
      <c r="JJH112" s="128"/>
      <c r="JJI112" s="128"/>
      <c r="JJJ112" s="128"/>
      <c r="JJK112" s="128"/>
      <c r="JJL112" s="128"/>
      <c r="JJM112" s="128"/>
      <c r="JJN112" s="128"/>
      <c r="JJO112" s="128"/>
      <c r="JJP112" s="128"/>
      <c r="JJQ112" s="128"/>
      <c r="JJR112" s="128"/>
      <c r="JJS112" s="128"/>
      <c r="JJT112" s="128"/>
      <c r="JJU112" s="128"/>
      <c r="JJV112" s="128"/>
      <c r="JJW112" s="128"/>
      <c r="JJX112" s="128"/>
      <c r="JJY112" s="128"/>
      <c r="JJZ112" s="128"/>
      <c r="JKA112" s="128"/>
      <c r="JKB112" s="128"/>
      <c r="JKC112" s="128"/>
      <c r="JKD112" s="128"/>
      <c r="JKE112" s="128"/>
      <c r="JKF112" s="128"/>
      <c r="JKG112" s="128"/>
      <c r="JKH112" s="128"/>
      <c r="JKI112" s="128"/>
      <c r="JKJ112" s="128"/>
      <c r="JKK112" s="128"/>
      <c r="JKL112" s="128"/>
      <c r="JKM112" s="128"/>
      <c r="JKN112" s="128"/>
      <c r="JKO112" s="128"/>
      <c r="JKP112" s="128"/>
      <c r="JKQ112" s="128"/>
      <c r="JKR112" s="128"/>
      <c r="JKS112" s="128"/>
      <c r="JKT112" s="128"/>
      <c r="JKU112" s="128"/>
      <c r="JKV112" s="128"/>
      <c r="JKW112" s="128"/>
      <c r="JKX112" s="128"/>
      <c r="JKY112" s="128"/>
      <c r="JKZ112" s="128"/>
      <c r="JLA112" s="128"/>
      <c r="JLB112" s="128"/>
      <c r="JLC112" s="128"/>
      <c r="JLD112" s="128"/>
      <c r="JLE112" s="128"/>
      <c r="JLF112" s="128"/>
      <c r="JLG112" s="128"/>
      <c r="JLH112" s="128"/>
      <c r="JLI112" s="128"/>
      <c r="JLJ112" s="128"/>
      <c r="JLK112" s="128"/>
      <c r="JLL112" s="128"/>
      <c r="JLM112" s="128"/>
      <c r="JLN112" s="128"/>
      <c r="JLO112" s="128"/>
      <c r="JLP112" s="128"/>
      <c r="JLQ112" s="128"/>
      <c r="JLR112" s="128"/>
      <c r="JLS112" s="128"/>
      <c r="JLT112" s="128"/>
      <c r="JLU112" s="128"/>
      <c r="JLV112" s="128"/>
      <c r="JLW112" s="128"/>
      <c r="JLX112" s="128"/>
      <c r="JLY112" s="128"/>
      <c r="JLZ112" s="128"/>
      <c r="JMA112" s="128"/>
      <c r="JMB112" s="128"/>
      <c r="JMC112" s="128"/>
      <c r="JMD112" s="128"/>
      <c r="JME112" s="128"/>
      <c r="JMF112" s="128"/>
      <c r="JMG112" s="128"/>
      <c r="JMH112" s="128"/>
      <c r="JMI112" s="128"/>
      <c r="JMJ112" s="128"/>
      <c r="JMK112" s="128"/>
      <c r="JML112" s="128"/>
      <c r="JMM112" s="128"/>
      <c r="JMN112" s="128"/>
      <c r="JMO112" s="128"/>
      <c r="JMP112" s="128"/>
      <c r="JMQ112" s="128"/>
      <c r="JMR112" s="128"/>
      <c r="JMS112" s="128"/>
      <c r="JMT112" s="128"/>
      <c r="JMU112" s="128"/>
      <c r="JMV112" s="128"/>
      <c r="JMW112" s="128"/>
      <c r="JMX112" s="128"/>
      <c r="JMY112" s="128"/>
      <c r="JMZ112" s="128"/>
      <c r="JNA112" s="128"/>
      <c r="JNB112" s="128"/>
      <c r="JNC112" s="128"/>
      <c r="JND112" s="128"/>
      <c r="JNE112" s="128"/>
      <c r="JNF112" s="128"/>
      <c r="JNG112" s="128"/>
      <c r="JNH112" s="128"/>
      <c r="JNI112" s="128"/>
      <c r="JNJ112" s="128"/>
      <c r="JNK112" s="128"/>
      <c r="JNL112" s="128"/>
      <c r="JNM112" s="128"/>
      <c r="JNN112" s="128"/>
      <c r="JNO112" s="128"/>
      <c r="JNP112" s="128"/>
      <c r="JNQ112" s="128"/>
      <c r="JNR112" s="128"/>
      <c r="JNS112" s="128"/>
      <c r="JNT112" s="128"/>
      <c r="JNU112" s="128"/>
      <c r="JNV112" s="128"/>
      <c r="JNW112" s="128"/>
      <c r="JNX112" s="128"/>
      <c r="JNY112" s="128"/>
      <c r="JNZ112" s="128"/>
      <c r="JOA112" s="128"/>
      <c r="JOB112" s="128"/>
      <c r="JOC112" s="128"/>
      <c r="JOD112" s="128"/>
      <c r="JOE112" s="128"/>
      <c r="JOF112" s="128"/>
      <c r="JOG112" s="128"/>
      <c r="JOH112" s="128"/>
      <c r="JOI112" s="128"/>
      <c r="JOJ112" s="128"/>
      <c r="JOK112" s="128"/>
      <c r="JOL112" s="128"/>
      <c r="JOM112" s="128"/>
      <c r="JON112" s="128"/>
      <c r="JOO112" s="128"/>
      <c r="JOP112" s="128"/>
      <c r="JOQ112" s="128"/>
      <c r="JOR112" s="128"/>
      <c r="JOS112" s="128"/>
      <c r="JOT112" s="128"/>
      <c r="JOU112" s="128"/>
      <c r="JOV112" s="128"/>
      <c r="JOW112" s="128"/>
      <c r="JOX112" s="128"/>
      <c r="JOY112" s="128"/>
      <c r="JOZ112" s="128"/>
      <c r="JPA112" s="128"/>
      <c r="JPB112" s="128"/>
      <c r="JPC112" s="128"/>
      <c r="JPD112" s="128"/>
      <c r="JPE112" s="128"/>
      <c r="JPF112" s="128"/>
      <c r="JPG112" s="128"/>
      <c r="JPH112" s="128"/>
      <c r="JPI112" s="128"/>
      <c r="JPJ112" s="128"/>
      <c r="JPK112" s="128"/>
      <c r="JPL112" s="128"/>
      <c r="JPM112" s="128"/>
      <c r="JPN112" s="128"/>
      <c r="JPO112" s="128"/>
      <c r="JPP112" s="128"/>
      <c r="JPQ112" s="128"/>
      <c r="JPR112" s="128"/>
      <c r="JPS112" s="128"/>
      <c r="JPT112" s="128"/>
      <c r="JPU112" s="128"/>
      <c r="JPV112" s="128"/>
      <c r="JPW112" s="128"/>
      <c r="JPX112" s="128"/>
      <c r="JPY112" s="128"/>
      <c r="JPZ112" s="128"/>
      <c r="JQA112" s="128"/>
      <c r="JQB112" s="128"/>
      <c r="JQC112" s="128"/>
      <c r="JQD112" s="128"/>
      <c r="JQE112" s="128"/>
      <c r="JQF112" s="128"/>
      <c r="JQG112" s="128"/>
      <c r="JQH112" s="128"/>
      <c r="JQI112" s="128"/>
      <c r="JQJ112" s="128"/>
      <c r="JQK112" s="128"/>
      <c r="JQL112" s="128"/>
      <c r="JQM112" s="128"/>
      <c r="JQN112" s="128"/>
      <c r="JQO112" s="128"/>
      <c r="JQP112" s="128"/>
      <c r="JQQ112" s="128"/>
      <c r="JQR112" s="128"/>
      <c r="JQS112" s="128"/>
      <c r="JQT112" s="128"/>
      <c r="JQU112" s="128"/>
      <c r="JQV112" s="128"/>
      <c r="JQW112" s="128"/>
      <c r="JQX112" s="128"/>
      <c r="JQY112" s="128"/>
      <c r="JQZ112" s="128"/>
      <c r="JRA112" s="128"/>
      <c r="JRB112" s="128"/>
      <c r="JRC112" s="128"/>
      <c r="JRD112" s="128"/>
      <c r="JRE112" s="128"/>
      <c r="JRF112" s="128"/>
      <c r="JRG112" s="128"/>
      <c r="JRH112" s="128"/>
      <c r="JRI112" s="128"/>
      <c r="JRJ112" s="128"/>
      <c r="JRK112" s="128"/>
      <c r="JRL112" s="128"/>
      <c r="JRM112" s="128"/>
      <c r="JRN112" s="128"/>
      <c r="JRO112" s="128"/>
      <c r="JRP112" s="128"/>
      <c r="JRQ112" s="128"/>
      <c r="JRR112" s="128"/>
      <c r="JRS112" s="128"/>
      <c r="JRT112" s="128"/>
      <c r="JRU112" s="128"/>
      <c r="JRV112" s="128"/>
      <c r="JRW112" s="128"/>
      <c r="JRX112" s="128"/>
      <c r="JRY112" s="128"/>
      <c r="JRZ112" s="128"/>
      <c r="JSA112" s="128"/>
      <c r="JSB112" s="128"/>
      <c r="JSC112" s="128"/>
      <c r="JSD112" s="128"/>
      <c r="JSE112" s="128"/>
      <c r="JSF112" s="128"/>
      <c r="JSG112" s="128"/>
      <c r="JSH112" s="128"/>
      <c r="JSI112" s="128"/>
      <c r="JSJ112" s="128"/>
      <c r="JSK112" s="128"/>
      <c r="JSL112" s="128"/>
      <c r="JSM112" s="128"/>
      <c r="JSN112" s="128"/>
      <c r="JSO112" s="128"/>
      <c r="JSP112" s="128"/>
      <c r="JSQ112" s="128"/>
      <c r="JSR112" s="128"/>
      <c r="JSS112" s="128"/>
      <c r="JST112" s="128"/>
      <c r="JSU112" s="128"/>
      <c r="JSV112" s="128"/>
      <c r="JSW112" s="128"/>
      <c r="JSX112" s="128"/>
      <c r="JSY112" s="128"/>
      <c r="JSZ112" s="128"/>
      <c r="JTA112" s="128"/>
      <c r="JTB112" s="128"/>
      <c r="JTC112" s="128"/>
      <c r="JTD112" s="128"/>
      <c r="JTE112" s="128"/>
      <c r="JTF112" s="128"/>
      <c r="JTG112" s="128"/>
      <c r="JTH112" s="128"/>
      <c r="JTI112" s="128"/>
      <c r="JTJ112" s="128"/>
      <c r="JTK112" s="128"/>
      <c r="JTL112" s="128"/>
      <c r="JTM112" s="128"/>
      <c r="JTN112" s="128"/>
      <c r="JTO112" s="128"/>
      <c r="JTP112" s="128"/>
      <c r="JTQ112" s="128"/>
      <c r="JTR112" s="128"/>
      <c r="JTS112" s="128"/>
      <c r="JTT112" s="128"/>
      <c r="JTU112" s="128"/>
      <c r="JTV112" s="128"/>
      <c r="JTW112" s="128"/>
      <c r="JTX112" s="128"/>
      <c r="JTY112" s="128"/>
      <c r="JTZ112" s="128"/>
      <c r="JUA112" s="128"/>
      <c r="JUB112" s="128"/>
      <c r="JUC112" s="128"/>
      <c r="JUD112" s="128"/>
      <c r="JUE112" s="128"/>
      <c r="JUF112" s="128"/>
      <c r="JUG112" s="128"/>
      <c r="JUH112" s="128"/>
      <c r="JUI112" s="128"/>
      <c r="JUJ112" s="128"/>
      <c r="JUK112" s="128"/>
      <c r="JUL112" s="128"/>
      <c r="JUM112" s="128"/>
      <c r="JUN112" s="128"/>
      <c r="JUO112" s="128"/>
      <c r="JUP112" s="128"/>
      <c r="JUQ112" s="128"/>
      <c r="JUR112" s="128"/>
      <c r="JUS112" s="128"/>
      <c r="JUT112" s="128"/>
      <c r="JUU112" s="128"/>
      <c r="JUV112" s="128"/>
      <c r="JUW112" s="128"/>
      <c r="JUX112" s="128"/>
      <c r="JUY112" s="128"/>
      <c r="JUZ112" s="128"/>
      <c r="JVA112" s="128"/>
      <c r="JVB112" s="128"/>
      <c r="JVC112" s="128"/>
      <c r="JVD112" s="128"/>
      <c r="JVE112" s="128"/>
      <c r="JVF112" s="128"/>
      <c r="JVG112" s="128"/>
      <c r="JVH112" s="128"/>
      <c r="JVI112" s="128"/>
      <c r="JVJ112" s="128"/>
      <c r="JVK112" s="128"/>
      <c r="JVL112" s="128"/>
      <c r="JVM112" s="128"/>
      <c r="JVN112" s="128"/>
      <c r="JVO112" s="128"/>
      <c r="JVP112" s="128"/>
      <c r="JVQ112" s="128"/>
      <c r="JVR112" s="128"/>
      <c r="JVS112" s="128"/>
      <c r="JVT112" s="128"/>
      <c r="JVU112" s="128"/>
      <c r="JVV112" s="128"/>
      <c r="JVW112" s="128"/>
      <c r="JVX112" s="128"/>
      <c r="JVY112" s="128"/>
      <c r="JVZ112" s="128"/>
      <c r="JWA112" s="128"/>
      <c r="JWB112" s="128"/>
      <c r="JWC112" s="128"/>
      <c r="JWD112" s="128"/>
      <c r="JWE112" s="128"/>
      <c r="JWF112" s="128"/>
      <c r="JWG112" s="128"/>
      <c r="JWH112" s="128"/>
      <c r="JWI112" s="128"/>
      <c r="JWJ112" s="128"/>
      <c r="JWK112" s="128"/>
      <c r="JWL112" s="128"/>
      <c r="JWM112" s="128"/>
      <c r="JWN112" s="128"/>
      <c r="JWO112" s="128"/>
      <c r="JWP112" s="128"/>
      <c r="JWQ112" s="128"/>
      <c r="JWR112" s="128"/>
      <c r="JWS112" s="128"/>
      <c r="JWT112" s="128"/>
      <c r="JWU112" s="128"/>
      <c r="JWV112" s="128"/>
      <c r="JWW112" s="128"/>
      <c r="JWX112" s="128"/>
      <c r="JWY112" s="128"/>
      <c r="JWZ112" s="128"/>
      <c r="JXA112" s="128"/>
      <c r="JXB112" s="128"/>
      <c r="JXC112" s="128"/>
      <c r="JXD112" s="128"/>
      <c r="JXE112" s="128"/>
      <c r="JXF112" s="128"/>
      <c r="JXG112" s="128"/>
      <c r="JXH112" s="128"/>
      <c r="JXI112" s="128"/>
      <c r="JXJ112" s="128"/>
      <c r="JXK112" s="128"/>
      <c r="JXL112" s="128"/>
      <c r="JXM112" s="128"/>
      <c r="JXN112" s="128"/>
      <c r="JXO112" s="128"/>
      <c r="JXP112" s="128"/>
      <c r="JXQ112" s="128"/>
      <c r="JXR112" s="128"/>
      <c r="JXS112" s="128"/>
      <c r="JXT112" s="128"/>
      <c r="JXU112" s="128"/>
      <c r="JXV112" s="128"/>
      <c r="JXW112" s="128"/>
      <c r="JXX112" s="128"/>
      <c r="JXY112" s="128"/>
      <c r="JXZ112" s="128"/>
      <c r="JYA112" s="128"/>
      <c r="JYB112" s="128"/>
      <c r="JYC112" s="128"/>
      <c r="JYD112" s="128"/>
      <c r="JYE112" s="128"/>
      <c r="JYF112" s="128"/>
      <c r="JYG112" s="128"/>
      <c r="JYH112" s="128"/>
      <c r="JYI112" s="128"/>
      <c r="JYJ112" s="128"/>
      <c r="JYK112" s="128"/>
      <c r="JYL112" s="128"/>
      <c r="JYM112" s="128"/>
      <c r="JYN112" s="128"/>
      <c r="JYO112" s="128"/>
      <c r="JYP112" s="128"/>
      <c r="JYQ112" s="128"/>
      <c r="JYR112" s="128"/>
      <c r="JYS112" s="128"/>
      <c r="JYT112" s="128"/>
      <c r="JYU112" s="128"/>
      <c r="JYV112" s="128"/>
      <c r="JYW112" s="128"/>
      <c r="JYX112" s="128"/>
      <c r="JYY112" s="128"/>
      <c r="JYZ112" s="128"/>
      <c r="JZA112" s="128"/>
      <c r="JZB112" s="128"/>
      <c r="JZC112" s="128"/>
      <c r="JZD112" s="128"/>
      <c r="JZE112" s="128"/>
      <c r="JZF112" s="128"/>
      <c r="JZG112" s="128"/>
      <c r="JZH112" s="128"/>
      <c r="JZI112" s="128"/>
      <c r="JZJ112" s="128"/>
      <c r="JZK112" s="128"/>
      <c r="JZL112" s="128"/>
      <c r="JZM112" s="128"/>
      <c r="JZN112" s="128"/>
      <c r="JZO112" s="128"/>
      <c r="JZP112" s="128"/>
      <c r="JZQ112" s="128"/>
      <c r="JZR112" s="128"/>
      <c r="JZS112" s="128"/>
      <c r="JZT112" s="128"/>
      <c r="JZU112" s="128"/>
      <c r="JZV112" s="128"/>
      <c r="JZW112" s="128"/>
      <c r="JZX112" s="128"/>
      <c r="JZY112" s="128"/>
      <c r="JZZ112" s="128"/>
      <c r="KAA112" s="128"/>
      <c r="KAB112" s="128"/>
      <c r="KAC112" s="128"/>
      <c r="KAD112" s="128"/>
      <c r="KAE112" s="128"/>
      <c r="KAF112" s="128"/>
      <c r="KAG112" s="128"/>
      <c r="KAH112" s="128"/>
      <c r="KAI112" s="128"/>
      <c r="KAJ112" s="128"/>
      <c r="KAK112" s="128"/>
      <c r="KAL112" s="128"/>
      <c r="KAM112" s="128"/>
      <c r="KAN112" s="128"/>
      <c r="KAO112" s="128"/>
      <c r="KAP112" s="128"/>
      <c r="KAQ112" s="128"/>
      <c r="KAR112" s="128"/>
      <c r="KAS112" s="128"/>
      <c r="KAT112" s="128"/>
      <c r="KAU112" s="128"/>
      <c r="KAV112" s="128"/>
      <c r="KAW112" s="128"/>
      <c r="KAX112" s="128"/>
      <c r="KAY112" s="128"/>
      <c r="KAZ112" s="128"/>
      <c r="KBA112" s="128"/>
      <c r="KBB112" s="128"/>
      <c r="KBC112" s="128"/>
      <c r="KBD112" s="128"/>
      <c r="KBE112" s="128"/>
      <c r="KBF112" s="128"/>
      <c r="KBG112" s="128"/>
      <c r="KBH112" s="128"/>
      <c r="KBI112" s="128"/>
      <c r="KBJ112" s="128"/>
      <c r="KBK112" s="128"/>
      <c r="KBL112" s="128"/>
      <c r="KBM112" s="128"/>
      <c r="KBN112" s="128"/>
      <c r="KBO112" s="128"/>
      <c r="KBP112" s="128"/>
      <c r="KBQ112" s="128"/>
      <c r="KBR112" s="128"/>
      <c r="KBS112" s="128"/>
      <c r="KBT112" s="128"/>
      <c r="KBU112" s="128"/>
      <c r="KBV112" s="128"/>
      <c r="KBW112" s="128"/>
      <c r="KBX112" s="128"/>
      <c r="KBY112" s="128"/>
      <c r="KBZ112" s="128"/>
      <c r="KCA112" s="128"/>
      <c r="KCB112" s="128"/>
      <c r="KCC112" s="128"/>
      <c r="KCD112" s="128"/>
      <c r="KCE112" s="128"/>
      <c r="KCF112" s="128"/>
      <c r="KCG112" s="128"/>
      <c r="KCH112" s="128"/>
      <c r="KCI112" s="128"/>
      <c r="KCJ112" s="128"/>
      <c r="KCK112" s="128"/>
      <c r="KCL112" s="128"/>
      <c r="KCM112" s="128"/>
      <c r="KCN112" s="128"/>
      <c r="KCO112" s="128"/>
      <c r="KCP112" s="128"/>
      <c r="KCQ112" s="128"/>
      <c r="KCR112" s="128"/>
      <c r="KCS112" s="128"/>
      <c r="KCT112" s="128"/>
      <c r="KCU112" s="128"/>
      <c r="KCV112" s="128"/>
      <c r="KCW112" s="128"/>
      <c r="KCX112" s="128"/>
      <c r="KCY112" s="128"/>
      <c r="KCZ112" s="128"/>
      <c r="KDA112" s="128"/>
      <c r="KDB112" s="128"/>
      <c r="KDC112" s="128"/>
      <c r="KDD112" s="128"/>
      <c r="KDE112" s="128"/>
      <c r="KDF112" s="128"/>
      <c r="KDG112" s="128"/>
      <c r="KDH112" s="128"/>
      <c r="KDI112" s="128"/>
      <c r="KDJ112" s="128"/>
      <c r="KDK112" s="128"/>
      <c r="KDL112" s="128"/>
      <c r="KDM112" s="128"/>
      <c r="KDN112" s="128"/>
      <c r="KDO112" s="128"/>
      <c r="KDP112" s="128"/>
      <c r="KDQ112" s="128"/>
      <c r="KDR112" s="128"/>
      <c r="KDS112" s="128"/>
      <c r="KDT112" s="128"/>
      <c r="KDU112" s="128"/>
      <c r="KDV112" s="128"/>
      <c r="KDW112" s="128"/>
      <c r="KDX112" s="128"/>
      <c r="KDY112" s="128"/>
      <c r="KDZ112" s="128"/>
      <c r="KEA112" s="128"/>
      <c r="KEB112" s="128"/>
      <c r="KEC112" s="128"/>
      <c r="KED112" s="128"/>
      <c r="KEE112" s="128"/>
      <c r="KEF112" s="128"/>
      <c r="KEG112" s="128"/>
      <c r="KEH112" s="128"/>
      <c r="KEI112" s="128"/>
      <c r="KEJ112" s="128"/>
      <c r="KEK112" s="128"/>
      <c r="KEL112" s="128"/>
      <c r="KEM112" s="128"/>
      <c r="KEN112" s="128"/>
      <c r="KEO112" s="128"/>
      <c r="KEP112" s="128"/>
      <c r="KEQ112" s="128"/>
      <c r="KER112" s="128"/>
      <c r="KES112" s="128"/>
      <c r="KET112" s="128"/>
      <c r="KEU112" s="128"/>
      <c r="KEV112" s="128"/>
      <c r="KEW112" s="128"/>
      <c r="KEX112" s="128"/>
      <c r="KEY112" s="128"/>
      <c r="KEZ112" s="128"/>
      <c r="KFA112" s="128"/>
      <c r="KFB112" s="128"/>
      <c r="KFC112" s="128"/>
      <c r="KFD112" s="128"/>
      <c r="KFE112" s="128"/>
      <c r="KFF112" s="128"/>
      <c r="KFG112" s="128"/>
      <c r="KFH112" s="128"/>
      <c r="KFI112" s="128"/>
      <c r="KFJ112" s="128"/>
      <c r="KFK112" s="128"/>
      <c r="KFL112" s="128"/>
      <c r="KFM112" s="128"/>
      <c r="KFN112" s="128"/>
      <c r="KFO112" s="128"/>
      <c r="KFP112" s="128"/>
      <c r="KFQ112" s="128"/>
      <c r="KFR112" s="128"/>
      <c r="KFS112" s="128"/>
      <c r="KFT112" s="128"/>
      <c r="KFU112" s="128"/>
      <c r="KFV112" s="128"/>
      <c r="KFW112" s="128"/>
      <c r="KFX112" s="128"/>
      <c r="KFY112" s="128"/>
      <c r="KFZ112" s="128"/>
      <c r="KGA112" s="128"/>
      <c r="KGB112" s="128"/>
      <c r="KGC112" s="128"/>
      <c r="KGD112" s="128"/>
      <c r="KGE112" s="128"/>
      <c r="KGF112" s="128"/>
      <c r="KGG112" s="128"/>
      <c r="KGH112" s="128"/>
      <c r="KGI112" s="128"/>
      <c r="KGJ112" s="128"/>
      <c r="KGK112" s="128"/>
      <c r="KGL112" s="128"/>
      <c r="KGM112" s="128"/>
      <c r="KGN112" s="128"/>
      <c r="KGO112" s="128"/>
      <c r="KGP112" s="128"/>
      <c r="KGQ112" s="128"/>
      <c r="KGR112" s="128"/>
      <c r="KGS112" s="128"/>
      <c r="KGT112" s="128"/>
      <c r="KGU112" s="128"/>
      <c r="KGV112" s="128"/>
      <c r="KGW112" s="128"/>
      <c r="KGX112" s="128"/>
      <c r="KGY112" s="128"/>
      <c r="KGZ112" s="128"/>
      <c r="KHA112" s="128"/>
      <c r="KHB112" s="128"/>
      <c r="KHC112" s="128"/>
      <c r="KHD112" s="128"/>
      <c r="KHE112" s="128"/>
      <c r="KHF112" s="128"/>
      <c r="KHG112" s="128"/>
      <c r="KHH112" s="128"/>
      <c r="KHI112" s="128"/>
      <c r="KHJ112" s="128"/>
      <c r="KHK112" s="128"/>
      <c r="KHL112" s="128"/>
      <c r="KHM112" s="128"/>
      <c r="KHN112" s="128"/>
      <c r="KHO112" s="128"/>
      <c r="KHP112" s="128"/>
      <c r="KHQ112" s="128"/>
      <c r="KHR112" s="128"/>
      <c r="KHS112" s="128"/>
      <c r="KHT112" s="128"/>
      <c r="KHU112" s="128"/>
      <c r="KHV112" s="128"/>
      <c r="KHW112" s="128"/>
      <c r="KHX112" s="128"/>
      <c r="KHY112" s="128"/>
      <c r="KHZ112" s="128"/>
      <c r="KIA112" s="128"/>
      <c r="KIB112" s="128"/>
      <c r="KIC112" s="128"/>
      <c r="KID112" s="128"/>
      <c r="KIE112" s="128"/>
      <c r="KIF112" s="128"/>
      <c r="KIG112" s="128"/>
      <c r="KIH112" s="128"/>
      <c r="KII112" s="128"/>
      <c r="KIJ112" s="128"/>
      <c r="KIK112" s="128"/>
      <c r="KIL112" s="128"/>
      <c r="KIM112" s="128"/>
      <c r="KIN112" s="128"/>
      <c r="KIO112" s="128"/>
      <c r="KIP112" s="128"/>
      <c r="KIQ112" s="128"/>
      <c r="KIR112" s="128"/>
      <c r="KIS112" s="128"/>
      <c r="KIT112" s="128"/>
      <c r="KIU112" s="128"/>
      <c r="KIV112" s="128"/>
      <c r="KIW112" s="128"/>
      <c r="KIX112" s="128"/>
      <c r="KIY112" s="128"/>
      <c r="KIZ112" s="128"/>
      <c r="KJA112" s="128"/>
      <c r="KJB112" s="128"/>
      <c r="KJC112" s="128"/>
      <c r="KJD112" s="128"/>
      <c r="KJE112" s="128"/>
      <c r="KJF112" s="128"/>
      <c r="KJG112" s="128"/>
      <c r="KJH112" s="128"/>
      <c r="KJI112" s="128"/>
      <c r="KJJ112" s="128"/>
      <c r="KJK112" s="128"/>
      <c r="KJL112" s="128"/>
      <c r="KJM112" s="128"/>
      <c r="KJN112" s="128"/>
      <c r="KJO112" s="128"/>
      <c r="KJP112" s="128"/>
      <c r="KJQ112" s="128"/>
      <c r="KJR112" s="128"/>
      <c r="KJS112" s="128"/>
      <c r="KJT112" s="128"/>
      <c r="KJU112" s="128"/>
      <c r="KJV112" s="128"/>
      <c r="KJW112" s="128"/>
      <c r="KJX112" s="128"/>
      <c r="KJY112" s="128"/>
      <c r="KJZ112" s="128"/>
      <c r="KKA112" s="128"/>
      <c r="KKB112" s="128"/>
      <c r="KKC112" s="128"/>
      <c r="KKD112" s="128"/>
      <c r="KKE112" s="128"/>
      <c r="KKF112" s="128"/>
      <c r="KKG112" s="128"/>
      <c r="KKH112" s="128"/>
      <c r="KKI112" s="128"/>
      <c r="KKJ112" s="128"/>
      <c r="KKK112" s="128"/>
      <c r="KKL112" s="128"/>
      <c r="KKM112" s="128"/>
      <c r="KKN112" s="128"/>
      <c r="KKO112" s="128"/>
      <c r="KKP112" s="128"/>
      <c r="KKQ112" s="128"/>
      <c r="KKR112" s="128"/>
      <c r="KKS112" s="128"/>
      <c r="KKT112" s="128"/>
      <c r="KKU112" s="128"/>
      <c r="KKV112" s="128"/>
      <c r="KKW112" s="128"/>
      <c r="KKX112" s="128"/>
      <c r="KKY112" s="128"/>
      <c r="KKZ112" s="128"/>
      <c r="KLA112" s="128"/>
      <c r="KLB112" s="128"/>
      <c r="KLC112" s="128"/>
      <c r="KLD112" s="128"/>
      <c r="KLE112" s="128"/>
      <c r="KLF112" s="128"/>
      <c r="KLG112" s="128"/>
      <c r="KLH112" s="128"/>
      <c r="KLI112" s="128"/>
      <c r="KLJ112" s="128"/>
      <c r="KLK112" s="128"/>
      <c r="KLL112" s="128"/>
      <c r="KLM112" s="128"/>
      <c r="KLN112" s="128"/>
      <c r="KLO112" s="128"/>
      <c r="KLP112" s="128"/>
      <c r="KLQ112" s="128"/>
      <c r="KLR112" s="128"/>
      <c r="KLS112" s="128"/>
      <c r="KLT112" s="128"/>
      <c r="KLU112" s="128"/>
      <c r="KLV112" s="128"/>
      <c r="KLW112" s="128"/>
      <c r="KLX112" s="128"/>
      <c r="KLY112" s="128"/>
      <c r="KLZ112" s="128"/>
      <c r="KMA112" s="128"/>
      <c r="KMB112" s="128"/>
      <c r="KMC112" s="128"/>
      <c r="KMD112" s="128"/>
      <c r="KME112" s="128"/>
      <c r="KMF112" s="128"/>
      <c r="KMG112" s="128"/>
      <c r="KMH112" s="128"/>
      <c r="KMI112" s="128"/>
      <c r="KMJ112" s="128"/>
      <c r="KMK112" s="128"/>
      <c r="KML112" s="128"/>
      <c r="KMM112" s="128"/>
      <c r="KMN112" s="128"/>
      <c r="KMO112" s="128"/>
      <c r="KMP112" s="128"/>
      <c r="KMQ112" s="128"/>
      <c r="KMR112" s="128"/>
      <c r="KMS112" s="128"/>
      <c r="KMT112" s="128"/>
      <c r="KMU112" s="128"/>
      <c r="KMV112" s="128"/>
      <c r="KMW112" s="128"/>
      <c r="KMX112" s="128"/>
      <c r="KMY112" s="128"/>
      <c r="KMZ112" s="128"/>
      <c r="KNA112" s="128"/>
      <c r="KNB112" s="128"/>
      <c r="KNC112" s="128"/>
      <c r="KND112" s="128"/>
      <c r="KNE112" s="128"/>
      <c r="KNF112" s="128"/>
      <c r="KNG112" s="128"/>
      <c r="KNH112" s="128"/>
      <c r="KNI112" s="128"/>
      <c r="KNJ112" s="128"/>
      <c r="KNK112" s="128"/>
      <c r="KNL112" s="128"/>
      <c r="KNM112" s="128"/>
      <c r="KNN112" s="128"/>
      <c r="KNO112" s="128"/>
      <c r="KNP112" s="128"/>
      <c r="KNQ112" s="128"/>
      <c r="KNR112" s="128"/>
      <c r="KNS112" s="128"/>
      <c r="KNT112" s="128"/>
      <c r="KNU112" s="128"/>
      <c r="KNV112" s="128"/>
      <c r="KNW112" s="128"/>
      <c r="KNX112" s="128"/>
      <c r="KNY112" s="128"/>
      <c r="KNZ112" s="128"/>
      <c r="KOA112" s="128"/>
      <c r="KOB112" s="128"/>
      <c r="KOC112" s="128"/>
      <c r="KOD112" s="128"/>
      <c r="KOE112" s="128"/>
      <c r="KOF112" s="128"/>
      <c r="KOG112" s="128"/>
      <c r="KOH112" s="128"/>
      <c r="KOI112" s="128"/>
      <c r="KOJ112" s="128"/>
      <c r="KOK112" s="128"/>
      <c r="KOL112" s="128"/>
      <c r="KOM112" s="128"/>
      <c r="KON112" s="128"/>
      <c r="KOO112" s="128"/>
      <c r="KOP112" s="128"/>
      <c r="KOQ112" s="128"/>
      <c r="KOR112" s="128"/>
      <c r="KOS112" s="128"/>
      <c r="KOT112" s="128"/>
      <c r="KOU112" s="128"/>
      <c r="KOV112" s="128"/>
      <c r="KOW112" s="128"/>
      <c r="KOX112" s="128"/>
      <c r="KOY112" s="128"/>
      <c r="KOZ112" s="128"/>
      <c r="KPA112" s="128"/>
      <c r="KPB112" s="128"/>
      <c r="KPC112" s="128"/>
      <c r="KPD112" s="128"/>
      <c r="KPE112" s="128"/>
      <c r="KPF112" s="128"/>
      <c r="KPG112" s="128"/>
      <c r="KPH112" s="128"/>
      <c r="KPI112" s="128"/>
      <c r="KPJ112" s="128"/>
      <c r="KPK112" s="128"/>
      <c r="KPL112" s="128"/>
      <c r="KPM112" s="128"/>
      <c r="KPN112" s="128"/>
      <c r="KPO112" s="128"/>
      <c r="KPP112" s="128"/>
      <c r="KPQ112" s="128"/>
      <c r="KPR112" s="128"/>
      <c r="KPS112" s="128"/>
      <c r="KPT112" s="128"/>
      <c r="KPU112" s="128"/>
      <c r="KPV112" s="128"/>
      <c r="KPW112" s="128"/>
      <c r="KPX112" s="128"/>
      <c r="KPY112" s="128"/>
      <c r="KPZ112" s="128"/>
      <c r="KQA112" s="128"/>
      <c r="KQB112" s="128"/>
      <c r="KQC112" s="128"/>
      <c r="KQD112" s="128"/>
      <c r="KQE112" s="128"/>
      <c r="KQF112" s="128"/>
      <c r="KQG112" s="128"/>
      <c r="KQH112" s="128"/>
      <c r="KQI112" s="128"/>
      <c r="KQJ112" s="128"/>
      <c r="KQK112" s="128"/>
      <c r="KQL112" s="128"/>
      <c r="KQM112" s="128"/>
      <c r="KQN112" s="128"/>
      <c r="KQO112" s="128"/>
      <c r="KQP112" s="128"/>
      <c r="KQQ112" s="128"/>
      <c r="KQR112" s="128"/>
      <c r="KQS112" s="128"/>
      <c r="KQT112" s="128"/>
      <c r="KQU112" s="128"/>
      <c r="KQV112" s="128"/>
      <c r="KQW112" s="128"/>
      <c r="KQX112" s="128"/>
      <c r="KQY112" s="128"/>
      <c r="KQZ112" s="128"/>
      <c r="KRA112" s="128"/>
      <c r="KRB112" s="128"/>
      <c r="KRC112" s="128"/>
      <c r="KRD112" s="128"/>
      <c r="KRE112" s="128"/>
      <c r="KRF112" s="128"/>
      <c r="KRG112" s="128"/>
      <c r="KRH112" s="128"/>
      <c r="KRI112" s="128"/>
      <c r="KRJ112" s="128"/>
      <c r="KRK112" s="128"/>
      <c r="KRL112" s="128"/>
      <c r="KRM112" s="128"/>
      <c r="KRN112" s="128"/>
      <c r="KRO112" s="128"/>
      <c r="KRP112" s="128"/>
      <c r="KRQ112" s="128"/>
      <c r="KRR112" s="128"/>
      <c r="KRS112" s="128"/>
      <c r="KRT112" s="128"/>
      <c r="KRU112" s="128"/>
      <c r="KRV112" s="128"/>
      <c r="KRW112" s="128"/>
      <c r="KRX112" s="128"/>
      <c r="KRY112" s="128"/>
      <c r="KRZ112" s="128"/>
      <c r="KSA112" s="128"/>
      <c r="KSB112" s="128"/>
      <c r="KSC112" s="128"/>
      <c r="KSD112" s="128"/>
      <c r="KSE112" s="128"/>
      <c r="KSF112" s="128"/>
      <c r="KSG112" s="128"/>
      <c r="KSH112" s="128"/>
      <c r="KSI112" s="128"/>
      <c r="KSJ112" s="128"/>
      <c r="KSK112" s="128"/>
      <c r="KSL112" s="128"/>
      <c r="KSM112" s="128"/>
      <c r="KSN112" s="128"/>
      <c r="KSO112" s="128"/>
      <c r="KSP112" s="128"/>
      <c r="KSQ112" s="128"/>
      <c r="KSR112" s="128"/>
      <c r="KSS112" s="128"/>
      <c r="KST112" s="128"/>
      <c r="KSU112" s="128"/>
      <c r="KSV112" s="128"/>
      <c r="KSW112" s="128"/>
      <c r="KSX112" s="128"/>
      <c r="KSY112" s="128"/>
      <c r="KSZ112" s="128"/>
      <c r="KTA112" s="128"/>
      <c r="KTB112" s="128"/>
      <c r="KTC112" s="128"/>
      <c r="KTD112" s="128"/>
      <c r="KTE112" s="128"/>
      <c r="KTF112" s="128"/>
      <c r="KTG112" s="128"/>
      <c r="KTH112" s="128"/>
      <c r="KTI112" s="128"/>
      <c r="KTJ112" s="128"/>
      <c r="KTK112" s="128"/>
      <c r="KTL112" s="128"/>
      <c r="KTM112" s="128"/>
      <c r="KTN112" s="128"/>
      <c r="KTO112" s="128"/>
      <c r="KTP112" s="128"/>
      <c r="KTQ112" s="128"/>
      <c r="KTR112" s="128"/>
      <c r="KTS112" s="128"/>
      <c r="KTT112" s="128"/>
      <c r="KTU112" s="128"/>
      <c r="KTV112" s="128"/>
      <c r="KTW112" s="128"/>
      <c r="KTX112" s="128"/>
      <c r="KTY112" s="128"/>
      <c r="KTZ112" s="128"/>
      <c r="KUA112" s="128"/>
      <c r="KUB112" s="128"/>
      <c r="KUC112" s="128"/>
      <c r="KUD112" s="128"/>
      <c r="KUE112" s="128"/>
      <c r="KUF112" s="128"/>
      <c r="KUG112" s="128"/>
      <c r="KUH112" s="128"/>
      <c r="KUI112" s="128"/>
      <c r="KUJ112" s="128"/>
      <c r="KUK112" s="128"/>
      <c r="KUL112" s="128"/>
      <c r="KUM112" s="128"/>
      <c r="KUN112" s="128"/>
      <c r="KUO112" s="128"/>
      <c r="KUP112" s="128"/>
      <c r="KUQ112" s="128"/>
      <c r="KUR112" s="128"/>
      <c r="KUS112" s="128"/>
      <c r="KUT112" s="128"/>
      <c r="KUU112" s="128"/>
      <c r="KUV112" s="128"/>
      <c r="KUW112" s="128"/>
      <c r="KUX112" s="128"/>
      <c r="KUY112" s="128"/>
      <c r="KUZ112" s="128"/>
      <c r="KVA112" s="128"/>
      <c r="KVB112" s="128"/>
      <c r="KVC112" s="128"/>
      <c r="KVD112" s="128"/>
      <c r="KVE112" s="128"/>
      <c r="KVF112" s="128"/>
      <c r="KVG112" s="128"/>
      <c r="KVH112" s="128"/>
      <c r="KVI112" s="128"/>
      <c r="KVJ112" s="128"/>
      <c r="KVK112" s="128"/>
      <c r="KVL112" s="128"/>
      <c r="KVM112" s="128"/>
      <c r="KVN112" s="128"/>
      <c r="KVO112" s="128"/>
      <c r="KVP112" s="128"/>
      <c r="KVQ112" s="128"/>
      <c r="KVR112" s="128"/>
      <c r="KVS112" s="128"/>
      <c r="KVT112" s="128"/>
      <c r="KVU112" s="128"/>
      <c r="KVV112" s="128"/>
      <c r="KVW112" s="128"/>
      <c r="KVX112" s="128"/>
      <c r="KVY112" s="128"/>
      <c r="KVZ112" s="128"/>
      <c r="KWA112" s="128"/>
      <c r="KWB112" s="128"/>
      <c r="KWC112" s="128"/>
      <c r="KWD112" s="128"/>
      <c r="KWE112" s="128"/>
      <c r="KWF112" s="128"/>
      <c r="KWG112" s="128"/>
      <c r="KWH112" s="128"/>
      <c r="KWI112" s="128"/>
      <c r="KWJ112" s="128"/>
      <c r="KWK112" s="128"/>
      <c r="KWL112" s="128"/>
      <c r="KWM112" s="128"/>
      <c r="KWN112" s="128"/>
      <c r="KWO112" s="128"/>
      <c r="KWP112" s="128"/>
      <c r="KWQ112" s="128"/>
      <c r="KWR112" s="128"/>
      <c r="KWS112" s="128"/>
      <c r="KWT112" s="128"/>
      <c r="KWU112" s="128"/>
      <c r="KWV112" s="128"/>
      <c r="KWW112" s="128"/>
      <c r="KWX112" s="128"/>
      <c r="KWY112" s="128"/>
      <c r="KWZ112" s="128"/>
      <c r="KXA112" s="128"/>
      <c r="KXB112" s="128"/>
      <c r="KXC112" s="128"/>
      <c r="KXD112" s="128"/>
      <c r="KXE112" s="128"/>
      <c r="KXF112" s="128"/>
      <c r="KXG112" s="128"/>
      <c r="KXH112" s="128"/>
      <c r="KXI112" s="128"/>
      <c r="KXJ112" s="128"/>
      <c r="KXK112" s="128"/>
      <c r="KXL112" s="128"/>
      <c r="KXM112" s="128"/>
      <c r="KXN112" s="128"/>
      <c r="KXO112" s="128"/>
      <c r="KXP112" s="128"/>
      <c r="KXQ112" s="128"/>
      <c r="KXR112" s="128"/>
      <c r="KXS112" s="128"/>
      <c r="KXT112" s="128"/>
      <c r="KXU112" s="128"/>
      <c r="KXV112" s="128"/>
      <c r="KXW112" s="128"/>
      <c r="KXX112" s="128"/>
      <c r="KXY112" s="128"/>
      <c r="KXZ112" s="128"/>
      <c r="KYA112" s="128"/>
      <c r="KYB112" s="128"/>
      <c r="KYC112" s="128"/>
      <c r="KYD112" s="128"/>
      <c r="KYE112" s="128"/>
      <c r="KYF112" s="128"/>
      <c r="KYG112" s="128"/>
      <c r="KYH112" s="128"/>
      <c r="KYI112" s="128"/>
      <c r="KYJ112" s="128"/>
      <c r="KYK112" s="128"/>
      <c r="KYL112" s="128"/>
      <c r="KYM112" s="128"/>
      <c r="KYN112" s="128"/>
      <c r="KYO112" s="128"/>
      <c r="KYP112" s="128"/>
      <c r="KYQ112" s="128"/>
      <c r="KYR112" s="128"/>
      <c r="KYS112" s="128"/>
      <c r="KYT112" s="128"/>
      <c r="KYU112" s="128"/>
      <c r="KYV112" s="128"/>
      <c r="KYW112" s="128"/>
      <c r="KYX112" s="128"/>
      <c r="KYY112" s="128"/>
      <c r="KYZ112" s="128"/>
      <c r="KZA112" s="128"/>
      <c r="KZB112" s="128"/>
      <c r="KZC112" s="128"/>
      <c r="KZD112" s="128"/>
      <c r="KZE112" s="128"/>
      <c r="KZF112" s="128"/>
      <c r="KZG112" s="128"/>
      <c r="KZH112" s="128"/>
      <c r="KZI112" s="128"/>
      <c r="KZJ112" s="128"/>
      <c r="KZK112" s="128"/>
      <c r="KZL112" s="128"/>
      <c r="KZM112" s="128"/>
      <c r="KZN112" s="128"/>
      <c r="KZO112" s="128"/>
      <c r="KZP112" s="128"/>
      <c r="KZQ112" s="128"/>
      <c r="KZR112" s="128"/>
      <c r="KZS112" s="128"/>
      <c r="KZT112" s="128"/>
      <c r="KZU112" s="128"/>
      <c r="KZV112" s="128"/>
      <c r="KZW112" s="128"/>
      <c r="KZX112" s="128"/>
      <c r="KZY112" s="128"/>
      <c r="KZZ112" s="128"/>
      <c r="LAA112" s="128"/>
      <c r="LAB112" s="128"/>
      <c r="LAC112" s="128"/>
      <c r="LAD112" s="128"/>
      <c r="LAE112" s="128"/>
      <c r="LAF112" s="128"/>
      <c r="LAG112" s="128"/>
      <c r="LAH112" s="128"/>
      <c r="LAI112" s="128"/>
      <c r="LAJ112" s="128"/>
      <c r="LAK112" s="128"/>
      <c r="LAL112" s="128"/>
      <c r="LAM112" s="128"/>
      <c r="LAN112" s="128"/>
      <c r="LAO112" s="128"/>
      <c r="LAP112" s="128"/>
      <c r="LAQ112" s="128"/>
      <c r="LAR112" s="128"/>
      <c r="LAS112" s="128"/>
      <c r="LAT112" s="128"/>
      <c r="LAU112" s="128"/>
      <c r="LAV112" s="128"/>
      <c r="LAW112" s="128"/>
      <c r="LAX112" s="128"/>
      <c r="LAY112" s="128"/>
      <c r="LAZ112" s="128"/>
      <c r="LBA112" s="128"/>
      <c r="LBB112" s="128"/>
      <c r="LBC112" s="128"/>
      <c r="LBD112" s="128"/>
      <c r="LBE112" s="128"/>
      <c r="LBF112" s="128"/>
      <c r="LBG112" s="128"/>
      <c r="LBH112" s="128"/>
      <c r="LBI112" s="128"/>
      <c r="LBJ112" s="128"/>
      <c r="LBK112" s="128"/>
      <c r="LBL112" s="128"/>
      <c r="LBM112" s="128"/>
      <c r="LBN112" s="128"/>
      <c r="LBO112" s="128"/>
      <c r="LBP112" s="128"/>
      <c r="LBQ112" s="128"/>
      <c r="LBR112" s="128"/>
      <c r="LBS112" s="128"/>
      <c r="LBT112" s="128"/>
      <c r="LBU112" s="128"/>
      <c r="LBV112" s="128"/>
      <c r="LBW112" s="128"/>
      <c r="LBX112" s="128"/>
      <c r="LBY112" s="128"/>
      <c r="LBZ112" s="128"/>
      <c r="LCA112" s="128"/>
      <c r="LCB112" s="128"/>
      <c r="LCC112" s="128"/>
      <c r="LCD112" s="128"/>
      <c r="LCE112" s="128"/>
      <c r="LCF112" s="128"/>
      <c r="LCG112" s="128"/>
      <c r="LCH112" s="128"/>
      <c r="LCI112" s="128"/>
      <c r="LCJ112" s="128"/>
      <c r="LCK112" s="128"/>
      <c r="LCL112" s="128"/>
      <c r="LCM112" s="128"/>
      <c r="LCN112" s="128"/>
      <c r="LCO112" s="128"/>
      <c r="LCP112" s="128"/>
      <c r="LCQ112" s="128"/>
      <c r="LCR112" s="128"/>
      <c r="LCS112" s="128"/>
      <c r="LCT112" s="128"/>
      <c r="LCU112" s="128"/>
      <c r="LCV112" s="128"/>
      <c r="LCW112" s="128"/>
      <c r="LCX112" s="128"/>
      <c r="LCY112" s="128"/>
      <c r="LCZ112" s="128"/>
      <c r="LDA112" s="128"/>
      <c r="LDB112" s="128"/>
      <c r="LDC112" s="128"/>
      <c r="LDD112" s="128"/>
      <c r="LDE112" s="128"/>
      <c r="LDF112" s="128"/>
      <c r="LDG112" s="128"/>
      <c r="LDH112" s="128"/>
      <c r="LDI112" s="128"/>
      <c r="LDJ112" s="128"/>
      <c r="LDK112" s="128"/>
      <c r="LDL112" s="128"/>
      <c r="LDM112" s="128"/>
      <c r="LDN112" s="128"/>
      <c r="LDO112" s="128"/>
      <c r="LDP112" s="128"/>
      <c r="LDQ112" s="128"/>
      <c r="LDR112" s="128"/>
      <c r="LDS112" s="128"/>
      <c r="LDT112" s="128"/>
      <c r="LDU112" s="128"/>
      <c r="LDV112" s="128"/>
      <c r="LDW112" s="128"/>
      <c r="LDX112" s="128"/>
      <c r="LDY112" s="128"/>
      <c r="LDZ112" s="128"/>
      <c r="LEA112" s="128"/>
      <c r="LEB112" s="128"/>
      <c r="LEC112" s="128"/>
      <c r="LED112" s="128"/>
      <c r="LEE112" s="128"/>
      <c r="LEF112" s="128"/>
      <c r="LEG112" s="128"/>
      <c r="LEH112" s="128"/>
      <c r="LEI112" s="128"/>
      <c r="LEJ112" s="128"/>
      <c r="LEK112" s="128"/>
      <c r="LEL112" s="128"/>
      <c r="LEM112" s="128"/>
      <c r="LEN112" s="128"/>
      <c r="LEO112" s="128"/>
      <c r="LEP112" s="128"/>
      <c r="LEQ112" s="128"/>
      <c r="LER112" s="128"/>
      <c r="LES112" s="128"/>
      <c r="LET112" s="128"/>
      <c r="LEU112" s="128"/>
      <c r="LEV112" s="128"/>
      <c r="LEW112" s="128"/>
      <c r="LEX112" s="128"/>
      <c r="LEY112" s="128"/>
      <c r="LEZ112" s="128"/>
      <c r="LFA112" s="128"/>
      <c r="LFB112" s="128"/>
      <c r="LFC112" s="128"/>
      <c r="LFD112" s="128"/>
      <c r="LFE112" s="128"/>
      <c r="LFF112" s="128"/>
      <c r="LFG112" s="128"/>
      <c r="LFH112" s="128"/>
      <c r="LFI112" s="128"/>
      <c r="LFJ112" s="128"/>
      <c r="LFK112" s="128"/>
      <c r="LFL112" s="128"/>
      <c r="LFM112" s="128"/>
      <c r="LFN112" s="128"/>
      <c r="LFO112" s="128"/>
      <c r="LFP112" s="128"/>
      <c r="LFQ112" s="128"/>
      <c r="LFR112" s="128"/>
      <c r="LFS112" s="128"/>
      <c r="LFT112" s="128"/>
      <c r="LFU112" s="128"/>
      <c r="LFV112" s="128"/>
      <c r="LFW112" s="128"/>
      <c r="LFX112" s="128"/>
      <c r="LFY112" s="128"/>
      <c r="LFZ112" s="128"/>
      <c r="LGA112" s="128"/>
      <c r="LGB112" s="128"/>
      <c r="LGC112" s="128"/>
      <c r="LGD112" s="128"/>
      <c r="LGE112" s="128"/>
      <c r="LGF112" s="128"/>
      <c r="LGG112" s="128"/>
      <c r="LGH112" s="128"/>
      <c r="LGI112" s="128"/>
      <c r="LGJ112" s="128"/>
      <c r="LGK112" s="128"/>
      <c r="LGL112" s="128"/>
      <c r="LGM112" s="128"/>
      <c r="LGN112" s="128"/>
      <c r="LGO112" s="128"/>
      <c r="LGP112" s="128"/>
      <c r="LGQ112" s="128"/>
      <c r="LGR112" s="128"/>
      <c r="LGS112" s="128"/>
      <c r="LGT112" s="128"/>
      <c r="LGU112" s="128"/>
      <c r="LGV112" s="128"/>
      <c r="LGW112" s="128"/>
      <c r="LGX112" s="128"/>
      <c r="LGY112" s="128"/>
      <c r="LGZ112" s="128"/>
      <c r="LHA112" s="128"/>
      <c r="LHB112" s="128"/>
      <c r="LHC112" s="128"/>
      <c r="LHD112" s="128"/>
      <c r="LHE112" s="128"/>
      <c r="LHF112" s="128"/>
      <c r="LHG112" s="128"/>
      <c r="LHH112" s="128"/>
      <c r="LHI112" s="128"/>
      <c r="LHJ112" s="128"/>
      <c r="LHK112" s="128"/>
      <c r="LHL112" s="128"/>
      <c r="LHM112" s="128"/>
      <c r="LHN112" s="128"/>
      <c r="LHO112" s="128"/>
      <c r="LHP112" s="128"/>
      <c r="LHQ112" s="128"/>
      <c r="LHR112" s="128"/>
      <c r="LHS112" s="128"/>
      <c r="LHT112" s="128"/>
      <c r="LHU112" s="128"/>
      <c r="LHV112" s="128"/>
      <c r="LHW112" s="128"/>
      <c r="LHX112" s="128"/>
      <c r="LHY112" s="128"/>
      <c r="LHZ112" s="128"/>
      <c r="LIA112" s="128"/>
      <c r="LIB112" s="128"/>
      <c r="LIC112" s="128"/>
      <c r="LID112" s="128"/>
      <c r="LIE112" s="128"/>
      <c r="LIF112" s="128"/>
      <c r="LIG112" s="128"/>
      <c r="LIH112" s="128"/>
      <c r="LII112" s="128"/>
      <c r="LIJ112" s="128"/>
      <c r="LIK112" s="128"/>
      <c r="LIL112" s="128"/>
      <c r="LIM112" s="128"/>
      <c r="LIN112" s="128"/>
      <c r="LIO112" s="128"/>
      <c r="LIP112" s="128"/>
      <c r="LIQ112" s="128"/>
      <c r="LIR112" s="128"/>
      <c r="LIS112" s="128"/>
      <c r="LIT112" s="128"/>
      <c r="LIU112" s="128"/>
      <c r="LIV112" s="128"/>
      <c r="LIW112" s="128"/>
      <c r="LIX112" s="128"/>
      <c r="LIY112" s="128"/>
      <c r="LIZ112" s="128"/>
      <c r="LJA112" s="128"/>
      <c r="LJB112" s="128"/>
      <c r="LJC112" s="128"/>
      <c r="LJD112" s="128"/>
      <c r="LJE112" s="128"/>
      <c r="LJF112" s="128"/>
      <c r="LJG112" s="128"/>
      <c r="LJH112" s="128"/>
      <c r="LJI112" s="128"/>
      <c r="LJJ112" s="128"/>
      <c r="LJK112" s="128"/>
      <c r="LJL112" s="128"/>
      <c r="LJM112" s="128"/>
      <c r="LJN112" s="128"/>
      <c r="LJO112" s="128"/>
      <c r="LJP112" s="128"/>
      <c r="LJQ112" s="128"/>
      <c r="LJR112" s="128"/>
      <c r="LJS112" s="128"/>
      <c r="LJT112" s="128"/>
      <c r="LJU112" s="128"/>
      <c r="LJV112" s="128"/>
      <c r="LJW112" s="128"/>
      <c r="LJX112" s="128"/>
      <c r="LJY112" s="128"/>
      <c r="LJZ112" s="128"/>
      <c r="LKA112" s="128"/>
      <c r="LKB112" s="128"/>
      <c r="LKC112" s="128"/>
      <c r="LKD112" s="128"/>
      <c r="LKE112" s="128"/>
      <c r="LKF112" s="128"/>
      <c r="LKG112" s="128"/>
      <c r="LKH112" s="128"/>
      <c r="LKI112" s="128"/>
      <c r="LKJ112" s="128"/>
      <c r="LKK112" s="128"/>
      <c r="LKL112" s="128"/>
      <c r="LKM112" s="128"/>
      <c r="LKN112" s="128"/>
      <c r="LKO112" s="128"/>
      <c r="LKP112" s="128"/>
      <c r="LKQ112" s="128"/>
      <c r="LKR112" s="128"/>
      <c r="LKS112" s="128"/>
      <c r="LKT112" s="128"/>
      <c r="LKU112" s="128"/>
      <c r="LKV112" s="128"/>
      <c r="LKW112" s="128"/>
      <c r="LKX112" s="128"/>
      <c r="LKY112" s="128"/>
      <c r="LKZ112" s="128"/>
      <c r="LLA112" s="128"/>
      <c r="LLB112" s="128"/>
      <c r="LLC112" s="128"/>
      <c r="LLD112" s="128"/>
      <c r="LLE112" s="128"/>
      <c r="LLF112" s="128"/>
      <c r="LLG112" s="128"/>
      <c r="LLH112" s="128"/>
      <c r="LLI112" s="128"/>
      <c r="LLJ112" s="128"/>
      <c r="LLK112" s="128"/>
      <c r="LLL112" s="128"/>
      <c r="LLM112" s="128"/>
      <c r="LLN112" s="128"/>
      <c r="LLO112" s="128"/>
      <c r="LLP112" s="128"/>
      <c r="LLQ112" s="128"/>
      <c r="LLR112" s="128"/>
      <c r="LLS112" s="128"/>
      <c r="LLT112" s="128"/>
      <c r="LLU112" s="128"/>
      <c r="LLV112" s="128"/>
      <c r="LLW112" s="128"/>
      <c r="LLX112" s="128"/>
      <c r="LLY112" s="128"/>
      <c r="LLZ112" s="128"/>
      <c r="LMA112" s="128"/>
      <c r="LMB112" s="128"/>
      <c r="LMC112" s="128"/>
      <c r="LMD112" s="128"/>
      <c r="LME112" s="128"/>
      <c r="LMF112" s="128"/>
      <c r="LMG112" s="128"/>
      <c r="LMH112" s="128"/>
      <c r="LMI112" s="128"/>
      <c r="LMJ112" s="128"/>
      <c r="LMK112" s="128"/>
      <c r="LML112" s="128"/>
      <c r="LMM112" s="128"/>
      <c r="LMN112" s="128"/>
      <c r="LMO112" s="128"/>
      <c r="LMP112" s="128"/>
      <c r="LMQ112" s="128"/>
      <c r="LMR112" s="128"/>
      <c r="LMS112" s="128"/>
      <c r="LMT112" s="128"/>
      <c r="LMU112" s="128"/>
      <c r="LMV112" s="128"/>
      <c r="LMW112" s="128"/>
      <c r="LMX112" s="128"/>
      <c r="LMY112" s="128"/>
      <c r="LMZ112" s="128"/>
      <c r="LNA112" s="128"/>
      <c r="LNB112" s="128"/>
      <c r="LNC112" s="128"/>
      <c r="LND112" s="128"/>
      <c r="LNE112" s="128"/>
      <c r="LNF112" s="128"/>
      <c r="LNG112" s="128"/>
      <c r="LNH112" s="128"/>
      <c r="LNI112" s="128"/>
      <c r="LNJ112" s="128"/>
      <c r="LNK112" s="128"/>
      <c r="LNL112" s="128"/>
      <c r="LNM112" s="128"/>
      <c r="LNN112" s="128"/>
      <c r="LNO112" s="128"/>
      <c r="LNP112" s="128"/>
      <c r="LNQ112" s="128"/>
      <c r="LNR112" s="128"/>
      <c r="LNS112" s="128"/>
      <c r="LNT112" s="128"/>
      <c r="LNU112" s="128"/>
      <c r="LNV112" s="128"/>
      <c r="LNW112" s="128"/>
      <c r="LNX112" s="128"/>
      <c r="LNY112" s="128"/>
      <c r="LNZ112" s="128"/>
      <c r="LOA112" s="128"/>
      <c r="LOB112" s="128"/>
      <c r="LOC112" s="128"/>
      <c r="LOD112" s="128"/>
      <c r="LOE112" s="128"/>
      <c r="LOF112" s="128"/>
      <c r="LOG112" s="128"/>
      <c r="LOH112" s="128"/>
      <c r="LOI112" s="128"/>
      <c r="LOJ112" s="128"/>
      <c r="LOK112" s="128"/>
      <c r="LOL112" s="128"/>
      <c r="LOM112" s="128"/>
      <c r="LON112" s="128"/>
      <c r="LOO112" s="128"/>
      <c r="LOP112" s="128"/>
      <c r="LOQ112" s="128"/>
      <c r="LOR112" s="128"/>
      <c r="LOS112" s="128"/>
      <c r="LOT112" s="128"/>
      <c r="LOU112" s="128"/>
      <c r="LOV112" s="128"/>
      <c r="LOW112" s="128"/>
      <c r="LOX112" s="128"/>
      <c r="LOY112" s="128"/>
      <c r="LOZ112" s="128"/>
      <c r="LPA112" s="128"/>
      <c r="LPB112" s="128"/>
      <c r="LPC112" s="128"/>
      <c r="LPD112" s="128"/>
      <c r="LPE112" s="128"/>
      <c r="LPF112" s="128"/>
      <c r="LPG112" s="128"/>
      <c r="LPH112" s="128"/>
      <c r="LPI112" s="128"/>
      <c r="LPJ112" s="128"/>
      <c r="LPK112" s="128"/>
      <c r="LPL112" s="128"/>
      <c r="LPM112" s="128"/>
      <c r="LPN112" s="128"/>
      <c r="LPO112" s="128"/>
      <c r="LPP112" s="128"/>
      <c r="LPQ112" s="128"/>
      <c r="LPR112" s="128"/>
      <c r="LPS112" s="128"/>
      <c r="LPT112" s="128"/>
      <c r="LPU112" s="128"/>
      <c r="LPV112" s="128"/>
      <c r="LPW112" s="128"/>
      <c r="LPX112" s="128"/>
      <c r="LPY112" s="128"/>
      <c r="LPZ112" s="128"/>
      <c r="LQA112" s="128"/>
      <c r="LQB112" s="128"/>
      <c r="LQC112" s="128"/>
      <c r="LQD112" s="128"/>
      <c r="LQE112" s="128"/>
      <c r="LQF112" s="128"/>
      <c r="LQG112" s="128"/>
      <c r="LQH112" s="128"/>
      <c r="LQI112" s="128"/>
      <c r="LQJ112" s="128"/>
      <c r="LQK112" s="128"/>
      <c r="LQL112" s="128"/>
      <c r="LQM112" s="128"/>
      <c r="LQN112" s="128"/>
      <c r="LQO112" s="128"/>
      <c r="LQP112" s="128"/>
      <c r="LQQ112" s="128"/>
      <c r="LQR112" s="128"/>
      <c r="LQS112" s="128"/>
      <c r="LQT112" s="128"/>
      <c r="LQU112" s="128"/>
      <c r="LQV112" s="128"/>
      <c r="LQW112" s="128"/>
      <c r="LQX112" s="128"/>
      <c r="LQY112" s="128"/>
      <c r="LQZ112" s="128"/>
      <c r="LRA112" s="128"/>
      <c r="LRB112" s="128"/>
      <c r="LRC112" s="128"/>
      <c r="LRD112" s="128"/>
      <c r="LRE112" s="128"/>
      <c r="LRF112" s="128"/>
      <c r="LRG112" s="128"/>
      <c r="LRH112" s="128"/>
      <c r="LRI112" s="128"/>
      <c r="LRJ112" s="128"/>
      <c r="LRK112" s="128"/>
      <c r="LRL112" s="128"/>
      <c r="LRM112" s="128"/>
      <c r="LRN112" s="128"/>
      <c r="LRO112" s="128"/>
      <c r="LRP112" s="128"/>
      <c r="LRQ112" s="128"/>
      <c r="LRR112" s="128"/>
      <c r="LRS112" s="128"/>
      <c r="LRT112" s="128"/>
      <c r="LRU112" s="128"/>
      <c r="LRV112" s="128"/>
      <c r="LRW112" s="128"/>
      <c r="LRX112" s="128"/>
      <c r="LRY112" s="128"/>
      <c r="LRZ112" s="128"/>
      <c r="LSA112" s="128"/>
      <c r="LSB112" s="128"/>
      <c r="LSC112" s="128"/>
      <c r="LSD112" s="128"/>
      <c r="LSE112" s="128"/>
      <c r="LSF112" s="128"/>
      <c r="LSG112" s="128"/>
      <c r="LSH112" s="128"/>
      <c r="LSI112" s="128"/>
      <c r="LSJ112" s="128"/>
      <c r="LSK112" s="128"/>
      <c r="LSL112" s="128"/>
      <c r="LSM112" s="128"/>
      <c r="LSN112" s="128"/>
      <c r="LSO112" s="128"/>
      <c r="LSP112" s="128"/>
      <c r="LSQ112" s="128"/>
      <c r="LSR112" s="128"/>
      <c r="LSS112" s="128"/>
      <c r="LST112" s="128"/>
      <c r="LSU112" s="128"/>
      <c r="LSV112" s="128"/>
      <c r="LSW112" s="128"/>
      <c r="LSX112" s="128"/>
      <c r="LSY112" s="128"/>
      <c r="LSZ112" s="128"/>
      <c r="LTA112" s="128"/>
      <c r="LTB112" s="128"/>
      <c r="LTC112" s="128"/>
      <c r="LTD112" s="128"/>
      <c r="LTE112" s="128"/>
      <c r="LTF112" s="128"/>
      <c r="LTG112" s="128"/>
      <c r="LTH112" s="128"/>
      <c r="LTI112" s="128"/>
      <c r="LTJ112" s="128"/>
      <c r="LTK112" s="128"/>
      <c r="LTL112" s="128"/>
      <c r="LTM112" s="128"/>
      <c r="LTN112" s="128"/>
      <c r="LTO112" s="128"/>
      <c r="LTP112" s="128"/>
      <c r="LTQ112" s="128"/>
      <c r="LTR112" s="128"/>
      <c r="LTS112" s="128"/>
      <c r="LTT112" s="128"/>
      <c r="LTU112" s="128"/>
      <c r="LTV112" s="128"/>
      <c r="LTW112" s="128"/>
      <c r="LTX112" s="128"/>
      <c r="LTY112" s="128"/>
      <c r="LTZ112" s="128"/>
      <c r="LUA112" s="128"/>
      <c r="LUB112" s="128"/>
      <c r="LUC112" s="128"/>
      <c r="LUD112" s="128"/>
      <c r="LUE112" s="128"/>
      <c r="LUF112" s="128"/>
      <c r="LUG112" s="128"/>
      <c r="LUH112" s="128"/>
      <c r="LUI112" s="128"/>
      <c r="LUJ112" s="128"/>
      <c r="LUK112" s="128"/>
      <c r="LUL112" s="128"/>
      <c r="LUM112" s="128"/>
      <c r="LUN112" s="128"/>
      <c r="LUO112" s="128"/>
      <c r="LUP112" s="128"/>
      <c r="LUQ112" s="128"/>
      <c r="LUR112" s="128"/>
      <c r="LUS112" s="128"/>
      <c r="LUT112" s="128"/>
      <c r="LUU112" s="128"/>
      <c r="LUV112" s="128"/>
      <c r="LUW112" s="128"/>
      <c r="LUX112" s="128"/>
      <c r="LUY112" s="128"/>
      <c r="LUZ112" s="128"/>
      <c r="LVA112" s="128"/>
      <c r="LVB112" s="128"/>
      <c r="LVC112" s="128"/>
      <c r="LVD112" s="128"/>
      <c r="LVE112" s="128"/>
      <c r="LVF112" s="128"/>
      <c r="LVG112" s="128"/>
      <c r="LVH112" s="128"/>
      <c r="LVI112" s="128"/>
      <c r="LVJ112" s="128"/>
      <c r="LVK112" s="128"/>
      <c r="LVL112" s="128"/>
      <c r="LVM112" s="128"/>
      <c r="LVN112" s="128"/>
      <c r="LVO112" s="128"/>
      <c r="LVP112" s="128"/>
      <c r="LVQ112" s="128"/>
      <c r="LVR112" s="128"/>
      <c r="LVS112" s="128"/>
      <c r="LVT112" s="128"/>
      <c r="LVU112" s="128"/>
      <c r="LVV112" s="128"/>
      <c r="LVW112" s="128"/>
      <c r="LVX112" s="128"/>
      <c r="LVY112" s="128"/>
      <c r="LVZ112" s="128"/>
      <c r="LWA112" s="128"/>
      <c r="LWB112" s="128"/>
      <c r="LWC112" s="128"/>
      <c r="LWD112" s="128"/>
      <c r="LWE112" s="128"/>
      <c r="LWF112" s="128"/>
      <c r="LWG112" s="128"/>
      <c r="LWH112" s="128"/>
      <c r="LWI112" s="128"/>
      <c r="LWJ112" s="128"/>
      <c r="LWK112" s="128"/>
      <c r="LWL112" s="128"/>
      <c r="LWM112" s="128"/>
      <c r="LWN112" s="128"/>
      <c r="LWO112" s="128"/>
      <c r="LWP112" s="128"/>
      <c r="LWQ112" s="128"/>
      <c r="LWR112" s="128"/>
      <c r="LWS112" s="128"/>
      <c r="LWT112" s="128"/>
      <c r="LWU112" s="128"/>
      <c r="LWV112" s="128"/>
      <c r="LWW112" s="128"/>
      <c r="LWX112" s="128"/>
      <c r="LWY112" s="128"/>
      <c r="LWZ112" s="128"/>
      <c r="LXA112" s="128"/>
      <c r="LXB112" s="128"/>
      <c r="LXC112" s="128"/>
      <c r="LXD112" s="128"/>
      <c r="LXE112" s="128"/>
      <c r="LXF112" s="128"/>
      <c r="LXG112" s="128"/>
      <c r="LXH112" s="128"/>
      <c r="LXI112" s="128"/>
      <c r="LXJ112" s="128"/>
      <c r="LXK112" s="128"/>
      <c r="LXL112" s="128"/>
      <c r="LXM112" s="128"/>
      <c r="LXN112" s="128"/>
      <c r="LXO112" s="128"/>
      <c r="LXP112" s="128"/>
      <c r="LXQ112" s="128"/>
      <c r="LXR112" s="128"/>
      <c r="LXS112" s="128"/>
      <c r="LXT112" s="128"/>
      <c r="LXU112" s="128"/>
      <c r="LXV112" s="128"/>
      <c r="LXW112" s="128"/>
      <c r="LXX112" s="128"/>
      <c r="LXY112" s="128"/>
      <c r="LXZ112" s="128"/>
      <c r="LYA112" s="128"/>
      <c r="LYB112" s="128"/>
      <c r="LYC112" s="128"/>
      <c r="LYD112" s="128"/>
      <c r="LYE112" s="128"/>
      <c r="LYF112" s="128"/>
      <c r="LYG112" s="128"/>
      <c r="LYH112" s="128"/>
      <c r="LYI112" s="128"/>
      <c r="LYJ112" s="128"/>
      <c r="LYK112" s="128"/>
      <c r="LYL112" s="128"/>
      <c r="LYM112" s="128"/>
      <c r="LYN112" s="128"/>
      <c r="LYO112" s="128"/>
      <c r="LYP112" s="128"/>
      <c r="LYQ112" s="128"/>
      <c r="LYR112" s="128"/>
      <c r="LYS112" s="128"/>
      <c r="LYT112" s="128"/>
      <c r="LYU112" s="128"/>
      <c r="LYV112" s="128"/>
      <c r="LYW112" s="128"/>
      <c r="LYX112" s="128"/>
      <c r="LYY112" s="128"/>
      <c r="LYZ112" s="128"/>
      <c r="LZA112" s="128"/>
      <c r="LZB112" s="128"/>
      <c r="LZC112" s="128"/>
      <c r="LZD112" s="128"/>
      <c r="LZE112" s="128"/>
      <c r="LZF112" s="128"/>
      <c r="LZG112" s="128"/>
      <c r="LZH112" s="128"/>
      <c r="LZI112" s="128"/>
      <c r="LZJ112" s="128"/>
      <c r="LZK112" s="128"/>
      <c r="LZL112" s="128"/>
      <c r="LZM112" s="128"/>
      <c r="LZN112" s="128"/>
      <c r="LZO112" s="128"/>
      <c r="LZP112" s="128"/>
      <c r="LZQ112" s="128"/>
      <c r="LZR112" s="128"/>
      <c r="LZS112" s="128"/>
      <c r="LZT112" s="128"/>
      <c r="LZU112" s="128"/>
      <c r="LZV112" s="128"/>
      <c r="LZW112" s="128"/>
      <c r="LZX112" s="128"/>
      <c r="LZY112" s="128"/>
      <c r="LZZ112" s="128"/>
      <c r="MAA112" s="128"/>
      <c r="MAB112" s="128"/>
      <c r="MAC112" s="128"/>
      <c r="MAD112" s="128"/>
      <c r="MAE112" s="128"/>
      <c r="MAF112" s="128"/>
      <c r="MAG112" s="128"/>
      <c r="MAH112" s="128"/>
      <c r="MAI112" s="128"/>
      <c r="MAJ112" s="128"/>
      <c r="MAK112" s="128"/>
      <c r="MAL112" s="128"/>
      <c r="MAM112" s="128"/>
      <c r="MAN112" s="128"/>
      <c r="MAO112" s="128"/>
      <c r="MAP112" s="128"/>
      <c r="MAQ112" s="128"/>
      <c r="MAR112" s="128"/>
      <c r="MAS112" s="128"/>
      <c r="MAT112" s="128"/>
      <c r="MAU112" s="128"/>
      <c r="MAV112" s="128"/>
      <c r="MAW112" s="128"/>
      <c r="MAX112" s="128"/>
      <c r="MAY112" s="128"/>
      <c r="MAZ112" s="128"/>
      <c r="MBA112" s="128"/>
      <c r="MBB112" s="128"/>
      <c r="MBC112" s="128"/>
      <c r="MBD112" s="128"/>
      <c r="MBE112" s="128"/>
      <c r="MBF112" s="128"/>
      <c r="MBG112" s="128"/>
      <c r="MBH112" s="128"/>
      <c r="MBI112" s="128"/>
      <c r="MBJ112" s="128"/>
      <c r="MBK112" s="128"/>
      <c r="MBL112" s="128"/>
      <c r="MBM112" s="128"/>
      <c r="MBN112" s="128"/>
      <c r="MBO112" s="128"/>
      <c r="MBP112" s="128"/>
      <c r="MBQ112" s="128"/>
      <c r="MBR112" s="128"/>
      <c r="MBS112" s="128"/>
      <c r="MBT112" s="128"/>
      <c r="MBU112" s="128"/>
      <c r="MBV112" s="128"/>
      <c r="MBW112" s="128"/>
      <c r="MBX112" s="128"/>
      <c r="MBY112" s="128"/>
      <c r="MBZ112" s="128"/>
      <c r="MCA112" s="128"/>
      <c r="MCB112" s="128"/>
      <c r="MCC112" s="128"/>
      <c r="MCD112" s="128"/>
      <c r="MCE112" s="128"/>
      <c r="MCF112" s="128"/>
      <c r="MCG112" s="128"/>
      <c r="MCH112" s="128"/>
      <c r="MCI112" s="128"/>
      <c r="MCJ112" s="128"/>
      <c r="MCK112" s="128"/>
      <c r="MCL112" s="128"/>
      <c r="MCM112" s="128"/>
      <c r="MCN112" s="128"/>
      <c r="MCO112" s="128"/>
      <c r="MCP112" s="128"/>
      <c r="MCQ112" s="128"/>
      <c r="MCR112" s="128"/>
      <c r="MCS112" s="128"/>
      <c r="MCT112" s="128"/>
      <c r="MCU112" s="128"/>
      <c r="MCV112" s="128"/>
      <c r="MCW112" s="128"/>
      <c r="MCX112" s="128"/>
      <c r="MCY112" s="128"/>
      <c r="MCZ112" s="128"/>
      <c r="MDA112" s="128"/>
      <c r="MDB112" s="128"/>
      <c r="MDC112" s="128"/>
      <c r="MDD112" s="128"/>
      <c r="MDE112" s="128"/>
      <c r="MDF112" s="128"/>
      <c r="MDG112" s="128"/>
      <c r="MDH112" s="128"/>
      <c r="MDI112" s="128"/>
      <c r="MDJ112" s="128"/>
      <c r="MDK112" s="128"/>
      <c r="MDL112" s="128"/>
      <c r="MDM112" s="128"/>
      <c r="MDN112" s="128"/>
      <c r="MDO112" s="128"/>
      <c r="MDP112" s="128"/>
      <c r="MDQ112" s="128"/>
      <c r="MDR112" s="128"/>
      <c r="MDS112" s="128"/>
      <c r="MDT112" s="128"/>
      <c r="MDU112" s="128"/>
      <c r="MDV112" s="128"/>
      <c r="MDW112" s="128"/>
      <c r="MDX112" s="128"/>
      <c r="MDY112" s="128"/>
      <c r="MDZ112" s="128"/>
      <c r="MEA112" s="128"/>
      <c r="MEB112" s="128"/>
      <c r="MEC112" s="128"/>
      <c r="MED112" s="128"/>
      <c r="MEE112" s="128"/>
      <c r="MEF112" s="128"/>
      <c r="MEG112" s="128"/>
      <c r="MEH112" s="128"/>
      <c r="MEI112" s="128"/>
      <c r="MEJ112" s="128"/>
      <c r="MEK112" s="128"/>
      <c r="MEL112" s="128"/>
      <c r="MEM112" s="128"/>
      <c r="MEN112" s="128"/>
      <c r="MEO112" s="128"/>
      <c r="MEP112" s="128"/>
      <c r="MEQ112" s="128"/>
      <c r="MER112" s="128"/>
      <c r="MES112" s="128"/>
      <c r="MET112" s="128"/>
      <c r="MEU112" s="128"/>
      <c r="MEV112" s="128"/>
      <c r="MEW112" s="128"/>
      <c r="MEX112" s="128"/>
      <c r="MEY112" s="128"/>
      <c r="MEZ112" s="128"/>
      <c r="MFA112" s="128"/>
      <c r="MFB112" s="128"/>
      <c r="MFC112" s="128"/>
      <c r="MFD112" s="128"/>
      <c r="MFE112" s="128"/>
      <c r="MFF112" s="128"/>
      <c r="MFG112" s="128"/>
      <c r="MFH112" s="128"/>
      <c r="MFI112" s="128"/>
      <c r="MFJ112" s="128"/>
      <c r="MFK112" s="128"/>
      <c r="MFL112" s="128"/>
      <c r="MFM112" s="128"/>
      <c r="MFN112" s="128"/>
      <c r="MFO112" s="128"/>
      <c r="MFP112" s="128"/>
      <c r="MFQ112" s="128"/>
      <c r="MFR112" s="128"/>
      <c r="MFS112" s="128"/>
      <c r="MFT112" s="128"/>
      <c r="MFU112" s="128"/>
      <c r="MFV112" s="128"/>
      <c r="MFW112" s="128"/>
      <c r="MFX112" s="128"/>
      <c r="MFY112" s="128"/>
      <c r="MFZ112" s="128"/>
      <c r="MGA112" s="128"/>
      <c r="MGB112" s="128"/>
      <c r="MGC112" s="128"/>
      <c r="MGD112" s="128"/>
      <c r="MGE112" s="128"/>
      <c r="MGF112" s="128"/>
      <c r="MGG112" s="128"/>
      <c r="MGH112" s="128"/>
      <c r="MGI112" s="128"/>
      <c r="MGJ112" s="128"/>
      <c r="MGK112" s="128"/>
      <c r="MGL112" s="128"/>
      <c r="MGM112" s="128"/>
      <c r="MGN112" s="128"/>
      <c r="MGO112" s="128"/>
      <c r="MGP112" s="128"/>
      <c r="MGQ112" s="128"/>
      <c r="MGR112" s="128"/>
      <c r="MGS112" s="128"/>
      <c r="MGT112" s="128"/>
      <c r="MGU112" s="128"/>
      <c r="MGV112" s="128"/>
      <c r="MGW112" s="128"/>
      <c r="MGX112" s="128"/>
      <c r="MGY112" s="128"/>
      <c r="MGZ112" s="128"/>
      <c r="MHA112" s="128"/>
      <c r="MHB112" s="128"/>
      <c r="MHC112" s="128"/>
      <c r="MHD112" s="128"/>
      <c r="MHE112" s="128"/>
      <c r="MHF112" s="128"/>
      <c r="MHG112" s="128"/>
      <c r="MHH112" s="128"/>
      <c r="MHI112" s="128"/>
      <c r="MHJ112" s="128"/>
      <c r="MHK112" s="128"/>
      <c r="MHL112" s="128"/>
      <c r="MHM112" s="128"/>
      <c r="MHN112" s="128"/>
      <c r="MHO112" s="128"/>
      <c r="MHP112" s="128"/>
      <c r="MHQ112" s="128"/>
      <c r="MHR112" s="128"/>
      <c r="MHS112" s="128"/>
      <c r="MHT112" s="128"/>
      <c r="MHU112" s="128"/>
      <c r="MHV112" s="128"/>
      <c r="MHW112" s="128"/>
      <c r="MHX112" s="128"/>
      <c r="MHY112" s="128"/>
      <c r="MHZ112" s="128"/>
      <c r="MIA112" s="128"/>
      <c r="MIB112" s="128"/>
      <c r="MIC112" s="128"/>
      <c r="MID112" s="128"/>
      <c r="MIE112" s="128"/>
      <c r="MIF112" s="128"/>
      <c r="MIG112" s="128"/>
      <c r="MIH112" s="128"/>
      <c r="MII112" s="128"/>
      <c r="MIJ112" s="128"/>
      <c r="MIK112" s="128"/>
      <c r="MIL112" s="128"/>
      <c r="MIM112" s="128"/>
      <c r="MIN112" s="128"/>
      <c r="MIO112" s="128"/>
      <c r="MIP112" s="128"/>
      <c r="MIQ112" s="128"/>
      <c r="MIR112" s="128"/>
      <c r="MIS112" s="128"/>
      <c r="MIT112" s="128"/>
      <c r="MIU112" s="128"/>
      <c r="MIV112" s="128"/>
      <c r="MIW112" s="128"/>
      <c r="MIX112" s="128"/>
      <c r="MIY112" s="128"/>
      <c r="MIZ112" s="128"/>
      <c r="MJA112" s="128"/>
      <c r="MJB112" s="128"/>
      <c r="MJC112" s="128"/>
      <c r="MJD112" s="128"/>
      <c r="MJE112" s="128"/>
      <c r="MJF112" s="128"/>
      <c r="MJG112" s="128"/>
      <c r="MJH112" s="128"/>
      <c r="MJI112" s="128"/>
      <c r="MJJ112" s="128"/>
      <c r="MJK112" s="128"/>
      <c r="MJL112" s="128"/>
      <c r="MJM112" s="128"/>
      <c r="MJN112" s="128"/>
      <c r="MJO112" s="128"/>
      <c r="MJP112" s="128"/>
      <c r="MJQ112" s="128"/>
      <c r="MJR112" s="128"/>
      <c r="MJS112" s="128"/>
      <c r="MJT112" s="128"/>
      <c r="MJU112" s="128"/>
      <c r="MJV112" s="128"/>
      <c r="MJW112" s="128"/>
      <c r="MJX112" s="128"/>
      <c r="MJY112" s="128"/>
      <c r="MJZ112" s="128"/>
      <c r="MKA112" s="128"/>
      <c r="MKB112" s="128"/>
      <c r="MKC112" s="128"/>
      <c r="MKD112" s="128"/>
      <c r="MKE112" s="128"/>
      <c r="MKF112" s="128"/>
      <c r="MKG112" s="128"/>
      <c r="MKH112" s="128"/>
      <c r="MKI112" s="128"/>
      <c r="MKJ112" s="128"/>
      <c r="MKK112" s="128"/>
      <c r="MKL112" s="128"/>
      <c r="MKM112" s="128"/>
      <c r="MKN112" s="128"/>
      <c r="MKO112" s="128"/>
      <c r="MKP112" s="128"/>
      <c r="MKQ112" s="128"/>
      <c r="MKR112" s="128"/>
      <c r="MKS112" s="128"/>
      <c r="MKT112" s="128"/>
      <c r="MKU112" s="128"/>
      <c r="MKV112" s="128"/>
      <c r="MKW112" s="128"/>
      <c r="MKX112" s="128"/>
      <c r="MKY112" s="128"/>
      <c r="MKZ112" s="128"/>
      <c r="MLA112" s="128"/>
      <c r="MLB112" s="128"/>
      <c r="MLC112" s="128"/>
      <c r="MLD112" s="128"/>
      <c r="MLE112" s="128"/>
      <c r="MLF112" s="128"/>
      <c r="MLG112" s="128"/>
      <c r="MLH112" s="128"/>
      <c r="MLI112" s="128"/>
      <c r="MLJ112" s="128"/>
      <c r="MLK112" s="128"/>
      <c r="MLL112" s="128"/>
      <c r="MLM112" s="128"/>
      <c r="MLN112" s="128"/>
      <c r="MLO112" s="128"/>
      <c r="MLP112" s="128"/>
      <c r="MLQ112" s="128"/>
      <c r="MLR112" s="128"/>
      <c r="MLS112" s="128"/>
      <c r="MLT112" s="128"/>
      <c r="MLU112" s="128"/>
      <c r="MLV112" s="128"/>
      <c r="MLW112" s="128"/>
      <c r="MLX112" s="128"/>
      <c r="MLY112" s="128"/>
      <c r="MLZ112" s="128"/>
      <c r="MMA112" s="128"/>
      <c r="MMB112" s="128"/>
      <c r="MMC112" s="128"/>
      <c r="MMD112" s="128"/>
      <c r="MME112" s="128"/>
      <c r="MMF112" s="128"/>
      <c r="MMG112" s="128"/>
      <c r="MMH112" s="128"/>
      <c r="MMI112" s="128"/>
      <c r="MMJ112" s="128"/>
      <c r="MMK112" s="128"/>
      <c r="MML112" s="128"/>
      <c r="MMM112" s="128"/>
      <c r="MMN112" s="128"/>
      <c r="MMO112" s="128"/>
      <c r="MMP112" s="128"/>
      <c r="MMQ112" s="128"/>
      <c r="MMR112" s="128"/>
      <c r="MMS112" s="128"/>
      <c r="MMT112" s="128"/>
      <c r="MMU112" s="128"/>
      <c r="MMV112" s="128"/>
      <c r="MMW112" s="128"/>
      <c r="MMX112" s="128"/>
      <c r="MMY112" s="128"/>
      <c r="MMZ112" s="128"/>
      <c r="MNA112" s="128"/>
      <c r="MNB112" s="128"/>
      <c r="MNC112" s="128"/>
      <c r="MND112" s="128"/>
      <c r="MNE112" s="128"/>
      <c r="MNF112" s="128"/>
      <c r="MNG112" s="128"/>
      <c r="MNH112" s="128"/>
      <c r="MNI112" s="128"/>
      <c r="MNJ112" s="128"/>
      <c r="MNK112" s="128"/>
      <c r="MNL112" s="128"/>
      <c r="MNM112" s="128"/>
      <c r="MNN112" s="128"/>
      <c r="MNO112" s="128"/>
      <c r="MNP112" s="128"/>
      <c r="MNQ112" s="128"/>
      <c r="MNR112" s="128"/>
      <c r="MNS112" s="128"/>
      <c r="MNT112" s="128"/>
      <c r="MNU112" s="128"/>
      <c r="MNV112" s="128"/>
      <c r="MNW112" s="128"/>
      <c r="MNX112" s="128"/>
      <c r="MNY112" s="128"/>
      <c r="MNZ112" s="128"/>
      <c r="MOA112" s="128"/>
      <c r="MOB112" s="128"/>
      <c r="MOC112" s="128"/>
      <c r="MOD112" s="128"/>
      <c r="MOE112" s="128"/>
      <c r="MOF112" s="128"/>
      <c r="MOG112" s="128"/>
      <c r="MOH112" s="128"/>
      <c r="MOI112" s="128"/>
      <c r="MOJ112" s="128"/>
      <c r="MOK112" s="128"/>
      <c r="MOL112" s="128"/>
      <c r="MOM112" s="128"/>
      <c r="MON112" s="128"/>
      <c r="MOO112" s="128"/>
      <c r="MOP112" s="128"/>
      <c r="MOQ112" s="128"/>
      <c r="MOR112" s="128"/>
      <c r="MOS112" s="128"/>
      <c r="MOT112" s="128"/>
      <c r="MOU112" s="128"/>
      <c r="MOV112" s="128"/>
      <c r="MOW112" s="128"/>
      <c r="MOX112" s="128"/>
      <c r="MOY112" s="128"/>
      <c r="MOZ112" s="128"/>
      <c r="MPA112" s="128"/>
      <c r="MPB112" s="128"/>
      <c r="MPC112" s="128"/>
      <c r="MPD112" s="128"/>
      <c r="MPE112" s="128"/>
      <c r="MPF112" s="128"/>
      <c r="MPG112" s="128"/>
      <c r="MPH112" s="128"/>
      <c r="MPI112" s="128"/>
      <c r="MPJ112" s="128"/>
      <c r="MPK112" s="128"/>
      <c r="MPL112" s="128"/>
      <c r="MPM112" s="128"/>
      <c r="MPN112" s="128"/>
      <c r="MPO112" s="128"/>
      <c r="MPP112" s="128"/>
      <c r="MPQ112" s="128"/>
      <c r="MPR112" s="128"/>
      <c r="MPS112" s="128"/>
      <c r="MPT112" s="128"/>
      <c r="MPU112" s="128"/>
      <c r="MPV112" s="128"/>
      <c r="MPW112" s="128"/>
      <c r="MPX112" s="128"/>
      <c r="MPY112" s="128"/>
      <c r="MPZ112" s="128"/>
      <c r="MQA112" s="128"/>
      <c r="MQB112" s="128"/>
      <c r="MQC112" s="128"/>
      <c r="MQD112" s="128"/>
      <c r="MQE112" s="128"/>
      <c r="MQF112" s="128"/>
      <c r="MQG112" s="128"/>
      <c r="MQH112" s="128"/>
      <c r="MQI112" s="128"/>
      <c r="MQJ112" s="128"/>
      <c r="MQK112" s="128"/>
      <c r="MQL112" s="128"/>
      <c r="MQM112" s="128"/>
      <c r="MQN112" s="128"/>
      <c r="MQO112" s="128"/>
      <c r="MQP112" s="128"/>
      <c r="MQQ112" s="128"/>
      <c r="MQR112" s="128"/>
      <c r="MQS112" s="128"/>
      <c r="MQT112" s="128"/>
      <c r="MQU112" s="128"/>
      <c r="MQV112" s="128"/>
      <c r="MQW112" s="128"/>
      <c r="MQX112" s="128"/>
      <c r="MQY112" s="128"/>
      <c r="MQZ112" s="128"/>
      <c r="MRA112" s="128"/>
      <c r="MRB112" s="128"/>
      <c r="MRC112" s="128"/>
      <c r="MRD112" s="128"/>
      <c r="MRE112" s="128"/>
      <c r="MRF112" s="128"/>
      <c r="MRG112" s="128"/>
      <c r="MRH112" s="128"/>
      <c r="MRI112" s="128"/>
      <c r="MRJ112" s="128"/>
      <c r="MRK112" s="128"/>
      <c r="MRL112" s="128"/>
      <c r="MRM112" s="128"/>
      <c r="MRN112" s="128"/>
      <c r="MRO112" s="128"/>
      <c r="MRP112" s="128"/>
      <c r="MRQ112" s="128"/>
      <c r="MRR112" s="128"/>
      <c r="MRS112" s="128"/>
      <c r="MRT112" s="128"/>
      <c r="MRU112" s="128"/>
      <c r="MRV112" s="128"/>
      <c r="MRW112" s="128"/>
      <c r="MRX112" s="128"/>
      <c r="MRY112" s="128"/>
      <c r="MRZ112" s="128"/>
      <c r="MSA112" s="128"/>
      <c r="MSB112" s="128"/>
      <c r="MSC112" s="128"/>
      <c r="MSD112" s="128"/>
      <c r="MSE112" s="128"/>
      <c r="MSF112" s="128"/>
      <c r="MSG112" s="128"/>
      <c r="MSH112" s="128"/>
      <c r="MSI112" s="128"/>
      <c r="MSJ112" s="128"/>
      <c r="MSK112" s="128"/>
      <c r="MSL112" s="128"/>
      <c r="MSM112" s="128"/>
      <c r="MSN112" s="128"/>
      <c r="MSO112" s="128"/>
      <c r="MSP112" s="128"/>
      <c r="MSQ112" s="128"/>
      <c r="MSR112" s="128"/>
      <c r="MSS112" s="128"/>
      <c r="MST112" s="128"/>
      <c r="MSU112" s="128"/>
      <c r="MSV112" s="128"/>
      <c r="MSW112" s="128"/>
      <c r="MSX112" s="128"/>
      <c r="MSY112" s="128"/>
      <c r="MSZ112" s="128"/>
      <c r="MTA112" s="128"/>
      <c r="MTB112" s="128"/>
      <c r="MTC112" s="128"/>
      <c r="MTD112" s="128"/>
      <c r="MTE112" s="128"/>
      <c r="MTF112" s="128"/>
      <c r="MTG112" s="128"/>
      <c r="MTH112" s="128"/>
      <c r="MTI112" s="128"/>
      <c r="MTJ112" s="128"/>
      <c r="MTK112" s="128"/>
      <c r="MTL112" s="128"/>
      <c r="MTM112" s="128"/>
      <c r="MTN112" s="128"/>
      <c r="MTO112" s="128"/>
      <c r="MTP112" s="128"/>
      <c r="MTQ112" s="128"/>
      <c r="MTR112" s="128"/>
      <c r="MTS112" s="128"/>
      <c r="MTT112" s="128"/>
      <c r="MTU112" s="128"/>
      <c r="MTV112" s="128"/>
      <c r="MTW112" s="128"/>
      <c r="MTX112" s="128"/>
      <c r="MTY112" s="128"/>
      <c r="MTZ112" s="128"/>
      <c r="MUA112" s="128"/>
      <c r="MUB112" s="128"/>
      <c r="MUC112" s="128"/>
      <c r="MUD112" s="128"/>
      <c r="MUE112" s="128"/>
      <c r="MUF112" s="128"/>
      <c r="MUG112" s="128"/>
      <c r="MUH112" s="128"/>
      <c r="MUI112" s="128"/>
      <c r="MUJ112" s="128"/>
      <c r="MUK112" s="128"/>
      <c r="MUL112" s="128"/>
      <c r="MUM112" s="128"/>
      <c r="MUN112" s="128"/>
      <c r="MUO112" s="128"/>
      <c r="MUP112" s="128"/>
      <c r="MUQ112" s="128"/>
      <c r="MUR112" s="128"/>
      <c r="MUS112" s="128"/>
      <c r="MUT112" s="128"/>
      <c r="MUU112" s="128"/>
      <c r="MUV112" s="128"/>
      <c r="MUW112" s="128"/>
      <c r="MUX112" s="128"/>
      <c r="MUY112" s="128"/>
      <c r="MUZ112" s="128"/>
      <c r="MVA112" s="128"/>
      <c r="MVB112" s="128"/>
      <c r="MVC112" s="128"/>
      <c r="MVD112" s="128"/>
      <c r="MVE112" s="128"/>
      <c r="MVF112" s="128"/>
      <c r="MVG112" s="128"/>
      <c r="MVH112" s="128"/>
      <c r="MVI112" s="128"/>
      <c r="MVJ112" s="128"/>
      <c r="MVK112" s="128"/>
      <c r="MVL112" s="128"/>
      <c r="MVM112" s="128"/>
      <c r="MVN112" s="128"/>
      <c r="MVO112" s="128"/>
      <c r="MVP112" s="128"/>
      <c r="MVQ112" s="128"/>
      <c r="MVR112" s="128"/>
      <c r="MVS112" s="128"/>
      <c r="MVT112" s="128"/>
      <c r="MVU112" s="128"/>
      <c r="MVV112" s="128"/>
      <c r="MVW112" s="128"/>
      <c r="MVX112" s="128"/>
      <c r="MVY112" s="128"/>
      <c r="MVZ112" s="128"/>
      <c r="MWA112" s="128"/>
      <c r="MWB112" s="128"/>
      <c r="MWC112" s="128"/>
      <c r="MWD112" s="128"/>
      <c r="MWE112" s="128"/>
      <c r="MWF112" s="128"/>
      <c r="MWG112" s="128"/>
      <c r="MWH112" s="128"/>
      <c r="MWI112" s="128"/>
      <c r="MWJ112" s="128"/>
      <c r="MWK112" s="128"/>
      <c r="MWL112" s="128"/>
      <c r="MWM112" s="128"/>
      <c r="MWN112" s="128"/>
      <c r="MWO112" s="128"/>
      <c r="MWP112" s="128"/>
      <c r="MWQ112" s="128"/>
      <c r="MWR112" s="128"/>
      <c r="MWS112" s="128"/>
      <c r="MWT112" s="128"/>
      <c r="MWU112" s="128"/>
      <c r="MWV112" s="128"/>
      <c r="MWW112" s="128"/>
      <c r="MWX112" s="128"/>
      <c r="MWY112" s="128"/>
      <c r="MWZ112" s="128"/>
      <c r="MXA112" s="128"/>
      <c r="MXB112" s="128"/>
      <c r="MXC112" s="128"/>
      <c r="MXD112" s="128"/>
      <c r="MXE112" s="128"/>
      <c r="MXF112" s="128"/>
      <c r="MXG112" s="128"/>
      <c r="MXH112" s="128"/>
      <c r="MXI112" s="128"/>
      <c r="MXJ112" s="128"/>
      <c r="MXK112" s="128"/>
      <c r="MXL112" s="128"/>
      <c r="MXM112" s="128"/>
      <c r="MXN112" s="128"/>
      <c r="MXO112" s="128"/>
      <c r="MXP112" s="128"/>
      <c r="MXQ112" s="128"/>
      <c r="MXR112" s="128"/>
      <c r="MXS112" s="128"/>
      <c r="MXT112" s="128"/>
      <c r="MXU112" s="128"/>
      <c r="MXV112" s="128"/>
      <c r="MXW112" s="128"/>
      <c r="MXX112" s="128"/>
      <c r="MXY112" s="128"/>
      <c r="MXZ112" s="128"/>
      <c r="MYA112" s="128"/>
      <c r="MYB112" s="128"/>
      <c r="MYC112" s="128"/>
      <c r="MYD112" s="128"/>
      <c r="MYE112" s="128"/>
      <c r="MYF112" s="128"/>
      <c r="MYG112" s="128"/>
      <c r="MYH112" s="128"/>
      <c r="MYI112" s="128"/>
      <c r="MYJ112" s="128"/>
      <c r="MYK112" s="128"/>
      <c r="MYL112" s="128"/>
      <c r="MYM112" s="128"/>
      <c r="MYN112" s="128"/>
      <c r="MYO112" s="128"/>
      <c r="MYP112" s="128"/>
      <c r="MYQ112" s="128"/>
      <c r="MYR112" s="128"/>
      <c r="MYS112" s="128"/>
      <c r="MYT112" s="128"/>
      <c r="MYU112" s="128"/>
      <c r="MYV112" s="128"/>
      <c r="MYW112" s="128"/>
      <c r="MYX112" s="128"/>
      <c r="MYY112" s="128"/>
      <c r="MYZ112" s="128"/>
      <c r="MZA112" s="128"/>
      <c r="MZB112" s="128"/>
      <c r="MZC112" s="128"/>
      <c r="MZD112" s="128"/>
      <c r="MZE112" s="128"/>
      <c r="MZF112" s="128"/>
      <c r="MZG112" s="128"/>
      <c r="MZH112" s="128"/>
      <c r="MZI112" s="128"/>
      <c r="MZJ112" s="128"/>
      <c r="MZK112" s="128"/>
      <c r="MZL112" s="128"/>
      <c r="MZM112" s="128"/>
      <c r="MZN112" s="128"/>
      <c r="MZO112" s="128"/>
      <c r="MZP112" s="128"/>
      <c r="MZQ112" s="128"/>
      <c r="MZR112" s="128"/>
      <c r="MZS112" s="128"/>
      <c r="MZT112" s="128"/>
      <c r="MZU112" s="128"/>
      <c r="MZV112" s="128"/>
      <c r="MZW112" s="128"/>
      <c r="MZX112" s="128"/>
      <c r="MZY112" s="128"/>
      <c r="MZZ112" s="128"/>
      <c r="NAA112" s="128"/>
      <c r="NAB112" s="128"/>
      <c r="NAC112" s="128"/>
      <c r="NAD112" s="128"/>
      <c r="NAE112" s="128"/>
      <c r="NAF112" s="128"/>
      <c r="NAG112" s="128"/>
      <c r="NAH112" s="128"/>
      <c r="NAI112" s="128"/>
      <c r="NAJ112" s="128"/>
      <c r="NAK112" s="128"/>
      <c r="NAL112" s="128"/>
      <c r="NAM112" s="128"/>
      <c r="NAN112" s="128"/>
      <c r="NAO112" s="128"/>
      <c r="NAP112" s="128"/>
      <c r="NAQ112" s="128"/>
      <c r="NAR112" s="128"/>
      <c r="NAS112" s="128"/>
      <c r="NAT112" s="128"/>
      <c r="NAU112" s="128"/>
      <c r="NAV112" s="128"/>
      <c r="NAW112" s="128"/>
      <c r="NAX112" s="128"/>
      <c r="NAY112" s="128"/>
      <c r="NAZ112" s="128"/>
      <c r="NBA112" s="128"/>
      <c r="NBB112" s="128"/>
      <c r="NBC112" s="128"/>
      <c r="NBD112" s="128"/>
      <c r="NBE112" s="128"/>
      <c r="NBF112" s="128"/>
      <c r="NBG112" s="128"/>
      <c r="NBH112" s="128"/>
      <c r="NBI112" s="128"/>
      <c r="NBJ112" s="128"/>
      <c r="NBK112" s="128"/>
      <c r="NBL112" s="128"/>
      <c r="NBM112" s="128"/>
      <c r="NBN112" s="128"/>
      <c r="NBO112" s="128"/>
      <c r="NBP112" s="128"/>
      <c r="NBQ112" s="128"/>
      <c r="NBR112" s="128"/>
      <c r="NBS112" s="128"/>
      <c r="NBT112" s="128"/>
      <c r="NBU112" s="128"/>
      <c r="NBV112" s="128"/>
      <c r="NBW112" s="128"/>
      <c r="NBX112" s="128"/>
      <c r="NBY112" s="128"/>
      <c r="NBZ112" s="128"/>
      <c r="NCA112" s="128"/>
      <c r="NCB112" s="128"/>
      <c r="NCC112" s="128"/>
      <c r="NCD112" s="128"/>
      <c r="NCE112" s="128"/>
      <c r="NCF112" s="128"/>
      <c r="NCG112" s="128"/>
      <c r="NCH112" s="128"/>
      <c r="NCI112" s="128"/>
      <c r="NCJ112" s="128"/>
      <c r="NCK112" s="128"/>
      <c r="NCL112" s="128"/>
      <c r="NCM112" s="128"/>
      <c r="NCN112" s="128"/>
      <c r="NCO112" s="128"/>
      <c r="NCP112" s="128"/>
      <c r="NCQ112" s="128"/>
      <c r="NCR112" s="128"/>
      <c r="NCS112" s="128"/>
      <c r="NCT112" s="128"/>
      <c r="NCU112" s="128"/>
      <c r="NCV112" s="128"/>
      <c r="NCW112" s="128"/>
      <c r="NCX112" s="128"/>
      <c r="NCY112" s="128"/>
      <c r="NCZ112" s="128"/>
      <c r="NDA112" s="128"/>
      <c r="NDB112" s="128"/>
      <c r="NDC112" s="128"/>
      <c r="NDD112" s="128"/>
      <c r="NDE112" s="128"/>
      <c r="NDF112" s="128"/>
      <c r="NDG112" s="128"/>
      <c r="NDH112" s="128"/>
      <c r="NDI112" s="128"/>
      <c r="NDJ112" s="128"/>
      <c r="NDK112" s="128"/>
      <c r="NDL112" s="128"/>
      <c r="NDM112" s="128"/>
      <c r="NDN112" s="128"/>
      <c r="NDO112" s="128"/>
      <c r="NDP112" s="128"/>
      <c r="NDQ112" s="128"/>
      <c r="NDR112" s="128"/>
      <c r="NDS112" s="128"/>
      <c r="NDT112" s="128"/>
      <c r="NDU112" s="128"/>
      <c r="NDV112" s="128"/>
      <c r="NDW112" s="128"/>
      <c r="NDX112" s="128"/>
      <c r="NDY112" s="128"/>
      <c r="NDZ112" s="128"/>
      <c r="NEA112" s="128"/>
      <c r="NEB112" s="128"/>
      <c r="NEC112" s="128"/>
      <c r="NED112" s="128"/>
      <c r="NEE112" s="128"/>
      <c r="NEF112" s="128"/>
      <c r="NEG112" s="128"/>
      <c r="NEH112" s="128"/>
      <c r="NEI112" s="128"/>
      <c r="NEJ112" s="128"/>
      <c r="NEK112" s="128"/>
      <c r="NEL112" s="128"/>
      <c r="NEM112" s="128"/>
      <c r="NEN112" s="128"/>
      <c r="NEO112" s="128"/>
      <c r="NEP112" s="128"/>
      <c r="NEQ112" s="128"/>
      <c r="NER112" s="128"/>
      <c r="NES112" s="128"/>
      <c r="NET112" s="128"/>
      <c r="NEU112" s="128"/>
      <c r="NEV112" s="128"/>
      <c r="NEW112" s="128"/>
      <c r="NEX112" s="128"/>
      <c r="NEY112" s="128"/>
      <c r="NEZ112" s="128"/>
      <c r="NFA112" s="128"/>
      <c r="NFB112" s="128"/>
      <c r="NFC112" s="128"/>
      <c r="NFD112" s="128"/>
      <c r="NFE112" s="128"/>
      <c r="NFF112" s="128"/>
      <c r="NFG112" s="128"/>
      <c r="NFH112" s="128"/>
      <c r="NFI112" s="128"/>
      <c r="NFJ112" s="128"/>
      <c r="NFK112" s="128"/>
      <c r="NFL112" s="128"/>
      <c r="NFM112" s="128"/>
      <c r="NFN112" s="128"/>
      <c r="NFO112" s="128"/>
      <c r="NFP112" s="128"/>
      <c r="NFQ112" s="128"/>
      <c r="NFR112" s="128"/>
      <c r="NFS112" s="128"/>
      <c r="NFT112" s="128"/>
      <c r="NFU112" s="128"/>
      <c r="NFV112" s="128"/>
      <c r="NFW112" s="128"/>
      <c r="NFX112" s="128"/>
      <c r="NFY112" s="128"/>
      <c r="NFZ112" s="128"/>
      <c r="NGA112" s="128"/>
      <c r="NGB112" s="128"/>
      <c r="NGC112" s="128"/>
      <c r="NGD112" s="128"/>
      <c r="NGE112" s="128"/>
      <c r="NGF112" s="128"/>
      <c r="NGG112" s="128"/>
      <c r="NGH112" s="128"/>
      <c r="NGI112" s="128"/>
      <c r="NGJ112" s="128"/>
      <c r="NGK112" s="128"/>
      <c r="NGL112" s="128"/>
      <c r="NGM112" s="128"/>
      <c r="NGN112" s="128"/>
      <c r="NGO112" s="128"/>
      <c r="NGP112" s="128"/>
      <c r="NGQ112" s="128"/>
      <c r="NGR112" s="128"/>
      <c r="NGS112" s="128"/>
      <c r="NGT112" s="128"/>
      <c r="NGU112" s="128"/>
      <c r="NGV112" s="128"/>
      <c r="NGW112" s="128"/>
      <c r="NGX112" s="128"/>
      <c r="NGY112" s="128"/>
      <c r="NGZ112" s="128"/>
      <c r="NHA112" s="128"/>
      <c r="NHB112" s="128"/>
      <c r="NHC112" s="128"/>
      <c r="NHD112" s="128"/>
      <c r="NHE112" s="128"/>
      <c r="NHF112" s="128"/>
      <c r="NHG112" s="128"/>
      <c r="NHH112" s="128"/>
      <c r="NHI112" s="128"/>
      <c r="NHJ112" s="128"/>
      <c r="NHK112" s="128"/>
      <c r="NHL112" s="128"/>
      <c r="NHM112" s="128"/>
      <c r="NHN112" s="128"/>
      <c r="NHO112" s="128"/>
      <c r="NHP112" s="128"/>
      <c r="NHQ112" s="128"/>
      <c r="NHR112" s="128"/>
      <c r="NHS112" s="128"/>
      <c r="NHT112" s="128"/>
      <c r="NHU112" s="128"/>
      <c r="NHV112" s="128"/>
      <c r="NHW112" s="128"/>
      <c r="NHX112" s="128"/>
      <c r="NHY112" s="128"/>
      <c r="NHZ112" s="128"/>
      <c r="NIA112" s="128"/>
      <c r="NIB112" s="128"/>
      <c r="NIC112" s="128"/>
      <c r="NID112" s="128"/>
      <c r="NIE112" s="128"/>
      <c r="NIF112" s="128"/>
      <c r="NIG112" s="128"/>
      <c r="NIH112" s="128"/>
      <c r="NII112" s="128"/>
      <c r="NIJ112" s="128"/>
      <c r="NIK112" s="128"/>
      <c r="NIL112" s="128"/>
      <c r="NIM112" s="128"/>
      <c r="NIN112" s="128"/>
      <c r="NIO112" s="128"/>
      <c r="NIP112" s="128"/>
      <c r="NIQ112" s="128"/>
      <c r="NIR112" s="128"/>
      <c r="NIS112" s="128"/>
      <c r="NIT112" s="128"/>
      <c r="NIU112" s="128"/>
      <c r="NIV112" s="128"/>
      <c r="NIW112" s="128"/>
      <c r="NIX112" s="128"/>
      <c r="NIY112" s="128"/>
      <c r="NIZ112" s="128"/>
      <c r="NJA112" s="128"/>
      <c r="NJB112" s="128"/>
      <c r="NJC112" s="128"/>
      <c r="NJD112" s="128"/>
      <c r="NJE112" s="128"/>
      <c r="NJF112" s="128"/>
      <c r="NJG112" s="128"/>
      <c r="NJH112" s="128"/>
      <c r="NJI112" s="128"/>
      <c r="NJJ112" s="128"/>
      <c r="NJK112" s="128"/>
      <c r="NJL112" s="128"/>
      <c r="NJM112" s="128"/>
      <c r="NJN112" s="128"/>
      <c r="NJO112" s="128"/>
      <c r="NJP112" s="128"/>
      <c r="NJQ112" s="128"/>
      <c r="NJR112" s="128"/>
      <c r="NJS112" s="128"/>
      <c r="NJT112" s="128"/>
      <c r="NJU112" s="128"/>
      <c r="NJV112" s="128"/>
      <c r="NJW112" s="128"/>
      <c r="NJX112" s="128"/>
      <c r="NJY112" s="128"/>
      <c r="NJZ112" s="128"/>
      <c r="NKA112" s="128"/>
      <c r="NKB112" s="128"/>
      <c r="NKC112" s="128"/>
      <c r="NKD112" s="128"/>
      <c r="NKE112" s="128"/>
      <c r="NKF112" s="128"/>
      <c r="NKG112" s="128"/>
      <c r="NKH112" s="128"/>
      <c r="NKI112" s="128"/>
      <c r="NKJ112" s="128"/>
      <c r="NKK112" s="128"/>
      <c r="NKL112" s="128"/>
      <c r="NKM112" s="128"/>
      <c r="NKN112" s="128"/>
      <c r="NKO112" s="128"/>
      <c r="NKP112" s="128"/>
      <c r="NKQ112" s="128"/>
      <c r="NKR112" s="128"/>
      <c r="NKS112" s="128"/>
      <c r="NKT112" s="128"/>
      <c r="NKU112" s="128"/>
      <c r="NKV112" s="128"/>
      <c r="NKW112" s="128"/>
      <c r="NKX112" s="128"/>
      <c r="NKY112" s="128"/>
      <c r="NKZ112" s="128"/>
      <c r="NLA112" s="128"/>
      <c r="NLB112" s="128"/>
      <c r="NLC112" s="128"/>
      <c r="NLD112" s="128"/>
      <c r="NLE112" s="128"/>
      <c r="NLF112" s="128"/>
      <c r="NLG112" s="128"/>
      <c r="NLH112" s="128"/>
      <c r="NLI112" s="128"/>
      <c r="NLJ112" s="128"/>
      <c r="NLK112" s="128"/>
      <c r="NLL112" s="128"/>
      <c r="NLM112" s="128"/>
      <c r="NLN112" s="128"/>
      <c r="NLO112" s="128"/>
      <c r="NLP112" s="128"/>
      <c r="NLQ112" s="128"/>
      <c r="NLR112" s="128"/>
      <c r="NLS112" s="128"/>
      <c r="NLT112" s="128"/>
      <c r="NLU112" s="128"/>
      <c r="NLV112" s="128"/>
      <c r="NLW112" s="128"/>
      <c r="NLX112" s="128"/>
      <c r="NLY112" s="128"/>
      <c r="NLZ112" s="128"/>
      <c r="NMA112" s="128"/>
      <c r="NMB112" s="128"/>
      <c r="NMC112" s="128"/>
      <c r="NMD112" s="128"/>
      <c r="NME112" s="128"/>
      <c r="NMF112" s="128"/>
      <c r="NMG112" s="128"/>
      <c r="NMH112" s="128"/>
      <c r="NMI112" s="128"/>
      <c r="NMJ112" s="128"/>
      <c r="NMK112" s="128"/>
      <c r="NML112" s="128"/>
      <c r="NMM112" s="128"/>
      <c r="NMN112" s="128"/>
      <c r="NMO112" s="128"/>
      <c r="NMP112" s="128"/>
      <c r="NMQ112" s="128"/>
      <c r="NMR112" s="128"/>
      <c r="NMS112" s="128"/>
      <c r="NMT112" s="128"/>
      <c r="NMU112" s="128"/>
      <c r="NMV112" s="128"/>
      <c r="NMW112" s="128"/>
      <c r="NMX112" s="128"/>
      <c r="NMY112" s="128"/>
      <c r="NMZ112" s="128"/>
      <c r="NNA112" s="128"/>
      <c r="NNB112" s="128"/>
      <c r="NNC112" s="128"/>
      <c r="NND112" s="128"/>
      <c r="NNE112" s="128"/>
      <c r="NNF112" s="128"/>
      <c r="NNG112" s="128"/>
      <c r="NNH112" s="128"/>
      <c r="NNI112" s="128"/>
      <c r="NNJ112" s="128"/>
      <c r="NNK112" s="128"/>
      <c r="NNL112" s="128"/>
      <c r="NNM112" s="128"/>
      <c r="NNN112" s="128"/>
      <c r="NNO112" s="128"/>
      <c r="NNP112" s="128"/>
      <c r="NNQ112" s="128"/>
      <c r="NNR112" s="128"/>
      <c r="NNS112" s="128"/>
      <c r="NNT112" s="128"/>
      <c r="NNU112" s="128"/>
      <c r="NNV112" s="128"/>
      <c r="NNW112" s="128"/>
      <c r="NNX112" s="128"/>
      <c r="NNY112" s="128"/>
      <c r="NNZ112" s="128"/>
      <c r="NOA112" s="128"/>
      <c r="NOB112" s="128"/>
      <c r="NOC112" s="128"/>
      <c r="NOD112" s="128"/>
      <c r="NOE112" s="128"/>
      <c r="NOF112" s="128"/>
      <c r="NOG112" s="128"/>
      <c r="NOH112" s="128"/>
      <c r="NOI112" s="128"/>
      <c r="NOJ112" s="128"/>
      <c r="NOK112" s="128"/>
      <c r="NOL112" s="128"/>
      <c r="NOM112" s="128"/>
      <c r="NON112" s="128"/>
      <c r="NOO112" s="128"/>
      <c r="NOP112" s="128"/>
      <c r="NOQ112" s="128"/>
      <c r="NOR112" s="128"/>
      <c r="NOS112" s="128"/>
      <c r="NOT112" s="128"/>
      <c r="NOU112" s="128"/>
      <c r="NOV112" s="128"/>
      <c r="NOW112" s="128"/>
      <c r="NOX112" s="128"/>
      <c r="NOY112" s="128"/>
      <c r="NOZ112" s="128"/>
      <c r="NPA112" s="128"/>
      <c r="NPB112" s="128"/>
      <c r="NPC112" s="128"/>
      <c r="NPD112" s="128"/>
      <c r="NPE112" s="128"/>
      <c r="NPF112" s="128"/>
      <c r="NPG112" s="128"/>
      <c r="NPH112" s="128"/>
      <c r="NPI112" s="128"/>
      <c r="NPJ112" s="128"/>
      <c r="NPK112" s="128"/>
      <c r="NPL112" s="128"/>
      <c r="NPM112" s="128"/>
      <c r="NPN112" s="128"/>
      <c r="NPO112" s="128"/>
      <c r="NPP112" s="128"/>
      <c r="NPQ112" s="128"/>
      <c r="NPR112" s="128"/>
      <c r="NPS112" s="128"/>
      <c r="NPT112" s="128"/>
      <c r="NPU112" s="128"/>
      <c r="NPV112" s="128"/>
      <c r="NPW112" s="128"/>
      <c r="NPX112" s="128"/>
      <c r="NPY112" s="128"/>
      <c r="NPZ112" s="128"/>
      <c r="NQA112" s="128"/>
      <c r="NQB112" s="128"/>
      <c r="NQC112" s="128"/>
      <c r="NQD112" s="128"/>
      <c r="NQE112" s="128"/>
      <c r="NQF112" s="128"/>
      <c r="NQG112" s="128"/>
      <c r="NQH112" s="128"/>
      <c r="NQI112" s="128"/>
      <c r="NQJ112" s="128"/>
      <c r="NQK112" s="128"/>
      <c r="NQL112" s="128"/>
      <c r="NQM112" s="128"/>
      <c r="NQN112" s="128"/>
      <c r="NQO112" s="128"/>
      <c r="NQP112" s="128"/>
      <c r="NQQ112" s="128"/>
      <c r="NQR112" s="128"/>
      <c r="NQS112" s="128"/>
      <c r="NQT112" s="128"/>
      <c r="NQU112" s="128"/>
      <c r="NQV112" s="128"/>
      <c r="NQW112" s="128"/>
      <c r="NQX112" s="128"/>
      <c r="NQY112" s="128"/>
      <c r="NQZ112" s="128"/>
      <c r="NRA112" s="128"/>
      <c r="NRB112" s="128"/>
      <c r="NRC112" s="128"/>
      <c r="NRD112" s="128"/>
      <c r="NRE112" s="128"/>
      <c r="NRF112" s="128"/>
      <c r="NRG112" s="128"/>
      <c r="NRH112" s="128"/>
      <c r="NRI112" s="128"/>
      <c r="NRJ112" s="128"/>
      <c r="NRK112" s="128"/>
      <c r="NRL112" s="128"/>
      <c r="NRM112" s="128"/>
      <c r="NRN112" s="128"/>
      <c r="NRO112" s="128"/>
      <c r="NRP112" s="128"/>
      <c r="NRQ112" s="128"/>
      <c r="NRR112" s="128"/>
      <c r="NRS112" s="128"/>
      <c r="NRT112" s="128"/>
      <c r="NRU112" s="128"/>
      <c r="NRV112" s="128"/>
      <c r="NRW112" s="128"/>
      <c r="NRX112" s="128"/>
      <c r="NRY112" s="128"/>
      <c r="NRZ112" s="128"/>
      <c r="NSA112" s="128"/>
      <c r="NSB112" s="128"/>
      <c r="NSC112" s="128"/>
      <c r="NSD112" s="128"/>
      <c r="NSE112" s="128"/>
      <c r="NSF112" s="128"/>
      <c r="NSG112" s="128"/>
      <c r="NSH112" s="128"/>
      <c r="NSI112" s="128"/>
      <c r="NSJ112" s="128"/>
      <c r="NSK112" s="128"/>
      <c r="NSL112" s="128"/>
      <c r="NSM112" s="128"/>
      <c r="NSN112" s="128"/>
      <c r="NSO112" s="128"/>
      <c r="NSP112" s="128"/>
      <c r="NSQ112" s="128"/>
      <c r="NSR112" s="128"/>
      <c r="NSS112" s="128"/>
      <c r="NST112" s="128"/>
      <c r="NSU112" s="128"/>
      <c r="NSV112" s="128"/>
      <c r="NSW112" s="128"/>
      <c r="NSX112" s="128"/>
      <c r="NSY112" s="128"/>
      <c r="NSZ112" s="128"/>
      <c r="NTA112" s="128"/>
      <c r="NTB112" s="128"/>
      <c r="NTC112" s="128"/>
      <c r="NTD112" s="128"/>
      <c r="NTE112" s="128"/>
      <c r="NTF112" s="128"/>
      <c r="NTG112" s="128"/>
      <c r="NTH112" s="128"/>
      <c r="NTI112" s="128"/>
      <c r="NTJ112" s="128"/>
      <c r="NTK112" s="128"/>
      <c r="NTL112" s="128"/>
      <c r="NTM112" s="128"/>
      <c r="NTN112" s="128"/>
      <c r="NTO112" s="128"/>
      <c r="NTP112" s="128"/>
      <c r="NTQ112" s="128"/>
      <c r="NTR112" s="128"/>
      <c r="NTS112" s="128"/>
      <c r="NTT112" s="128"/>
      <c r="NTU112" s="128"/>
      <c r="NTV112" s="128"/>
      <c r="NTW112" s="128"/>
      <c r="NTX112" s="128"/>
      <c r="NTY112" s="128"/>
      <c r="NTZ112" s="128"/>
      <c r="NUA112" s="128"/>
      <c r="NUB112" s="128"/>
      <c r="NUC112" s="128"/>
      <c r="NUD112" s="128"/>
      <c r="NUE112" s="128"/>
      <c r="NUF112" s="128"/>
      <c r="NUG112" s="128"/>
      <c r="NUH112" s="128"/>
      <c r="NUI112" s="128"/>
      <c r="NUJ112" s="128"/>
      <c r="NUK112" s="128"/>
      <c r="NUL112" s="128"/>
      <c r="NUM112" s="128"/>
      <c r="NUN112" s="128"/>
      <c r="NUO112" s="128"/>
      <c r="NUP112" s="128"/>
      <c r="NUQ112" s="128"/>
      <c r="NUR112" s="128"/>
      <c r="NUS112" s="128"/>
      <c r="NUT112" s="128"/>
      <c r="NUU112" s="128"/>
      <c r="NUV112" s="128"/>
      <c r="NUW112" s="128"/>
      <c r="NUX112" s="128"/>
      <c r="NUY112" s="128"/>
      <c r="NUZ112" s="128"/>
      <c r="NVA112" s="128"/>
      <c r="NVB112" s="128"/>
      <c r="NVC112" s="128"/>
      <c r="NVD112" s="128"/>
      <c r="NVE112" s="128"/>
      <c r="NVF112" s="128"/>
      <c r="NVG112" s="128"/>
      <c r="NVH112" s="128"/>
      <c r="NVI112" s="128"/>
      <c r="NVJ112" s="128"/>
      <c r="NVK112" s="128"/>
      <c r="NVL112" s="128"/>
      <c r="NVM112" s="128"/>
      <c r="NVN112" s="128"/>
      <c r="NVO112" s="128"/>
      <c r="NVP112" s="128"/>
      <c r="NVQ112" s="128"/>
      <c r="NVR112" s="128"/>
      <c r="NVS112" s="128"/>
      <c r="NVT112" s="128"/>
      <c r="NVU112" s="128"/>
      <c r="NVV112" s="128"/>
      <c r="NVW112" s="128"/>
      <c r="NVX112" s="128"/>
      <c r="NVY112" s="128"/>
      <c r="NVZ112" s="128"/>
      <c r="NWA112" s="128"/>
      <c r="NWB112" s="128"/>
      <c r="NWC112" s="128"/>
      <c r="NWD112" s="128"/>
      <c r="NWE112" s="128"/>
      <c r="NWF112" s="128"/>
      <c r="NWG112" s="128"/>
      <c r="NWH112" s="128"/>
      <c r="NWI112" s="128"/>
      <c r="NWJ112" s="128"/>
      <c r="NWK112" s="128"/>
      <c r="NWL112" s="128"/>
      <c r="NWM112" s="128"/>
      <c r="NWN112" s="128"/>
      <c r="NWO112" s="128"/>
      <c r="NWP112" s="128"/>
      <c r="NWQ112" s="128"/>
      <c r="NWR112" s="128"/>
      <c r="NWS112" s="128"/>
      <c r="NWT112" s="128"/>
      <c r="NWU112" s="128"/>
      <c r="NWV112" s="128"/>
      <c r="NWW112" s="128"/>
      <c r="NWX112" s="128"/>
      <c r="NWY112" s="128"/>
      <c r="NWZ112" s="128"/>
      <c r="NXA112" s="128"/>
      <c r="NXB112" s="128"/>
      <c r="NXC112" s="128"/>
      <c r="NXD112" s="128"/>
      <c r="NXE112" s="128"/>
      <c r="NXF112" s="128"/>
      <c r="NXG112" s="128"/>
      <c r="NXH112" s="128"/>
      <c r="NXI112" s="128"/>
      <c r="NXJ112" s="128"/>
      <c r="NXK112" s="128"/>
      <c r="NXL112" s="128"/>
      <c r="NXM112" s="128"/>
      <c r="NXN112" s="128"/>
      <c r="NXO112" s="128"/>
      <c r="NXP112" s="128"/>
      <c r="NXQ112" s="128"/>
      <c r="NXR112" s="128"/>
      <c r="NXS112" s="128"/>
      <c r="NXT112" s="128"/>
      <c r="NXU112" s="128"/>
      <c r="NXV112" s="128"/>
      <c r="NXW112" s="128"/>
      <c r="NXX112" s="128"/>
      <c r="NXY112" s="128"/>
      <c r="NXZ112" s="128"/>
      <c r="NYA112" s="128"/>
      <c r="NYB112" s="128"/>
      <c r="NYC112" s="128"/>
      <c r="NYD112" s="128"/>
      <c r="NYE112" s="128"/>
      <c r="NYF112" s="128"/>
      <c r="NYG112" s="128"/>
      <c r="NYH112" s="128"/>
      <c r="NYI112" s="128"/>
      <c r="NYJ112" s="128"/>
      <c r="NYK112" s="128"/>
      <c r="NYL112" s="128"/>
      <c r="NYM112" s="128"/>
      <c r="NYN112" s="128"/>
      <c r="NYO112" s="128"/>
      <c r="NYP112" s="128"/>
      <c r="NYQ112" s="128"/>
      <c r="NYR112" s="128"/>
      <c r="NYS112" s="128"/>
      <c r="NYT112" s="128"/>
      <c r="NYU112" s="128"/>
      <c r="NYV112" s="128"/>
      <c r="NYW112" s="128"/>
      <c r="NYX112" s="128"/>
      <c r="NYY112" s="128"/>
      <c r="NYZ112" s="128"/>
      <c r="NZA112" s="128"/>
      <c r="NZB112" s="128"/>
      <c r="NZC112" s="128"/>
      <c r="NZD112" s="128"/>
      <c r="NZE112" s="128"/>
      <c r="NZF112" s="128"/>
      <c r="NZG112" s="128"/>
      <c r="NZH112" s="128"/>
      <c r="NZI112" s="128"/>
      <c r="NZJ112" s="128"/>
      <c r="NZK112" s="128"/>
      <c r="NZL112" s="128"/>
      <c r="NZM112" s="128"/>
      <c r="NZN112" s="128"/>
      <c r="NZO112" s="128"/>
      <c r="NZP112" s="128"/>
      <c r="NZQ112" s="128"/>
      <c r="NZR112" s="128"/>
      <c r="NZS112" s="128"/>
      <c r="NZT112" s="128"/>
      <c r="NZU112" s="128"/>
      <c r="NZV112" s="128"/>
      <c r="NZW112" s="128"/>
      <c r="NZX112" s="128"/>
      <c r="NZY112" s="128"/>
      <c r="NZZ112" s="128"/>
      <c r="OAA112" s="128"/>
      <c r="OAB112" s="128"/>
      <c r="OAC112" s="128"/>
      <c r="OAD112" s="128"/>
      <c r="OAE112" s="128"/>
      <c r="OAF112" s="128"/>
      <c r="OAG112" s="128"/>
      <c r="OAH112" s="128"/>
      <c r="OAI112" s="128"/>
      <c r="OAJ112" s="128"/>
      <c r="OAK112" s="128"/>
      <c r="OAL112" s="128"/>
      <c r="OAM112" s="128"/>
      <c r="OAN112" s="128"/>
      <c r="OAO112" s="128"/>
      <c r="OAP112" s="128"/>
      <c r="OAQ112" s="128"/>
      <c r="OAR112" s="128"/>
      <c r="OAS112" s="128"/>
      <c r="OAT112" s="128"/>
      <c r="OAU112" s="128"/>
      <c r="OAV112" s="128"/>
      <c r="OAW112" s="128"/>
      <c r="OAX112" s="128"/>
      <c r="OAY112" s="128"/>
      <c r="OAZ112" s="128"/>
      <c r="OBA112" s="128"/>
      <c r="OBB112" s="128"/>
      <c r="OBC112" s="128"/>
      <c r="OBD112" s="128"/>
      <c r="OBE112" s="128"/>
      <c r="OBF112" s="128"/>
      <c r="OBG112" s="128"/>
      <c r="OBH112" s="128"/>
      <c r="OBI112" s="128"/>
      <c r="OBJ112" s="128"/>
      <c r="OBK112" s="128"/>
      <c r="OBL112" s="128"/>
      <c r="OBM112" s="128"/>
      <c r="OBN112" s="128"/>
      <c r="OBO112" s="128"/>
      <c r="OBP112" s="128"/>
      <c r="OBQ112" s="128"/>
      <c r="OBR112" s="128"/>
      <c r="OBS112" s="128"/>
      <c r="OBT112" s="128"/>
      <c r="OBU112" s="128"/>
      <c r="OBV112" s="128"/>
      <c r="OBW112" s="128"/>
      <c r="OBX112" s="128"/>
      <c r="OBY112" s="128"/>
      <c r="OBZ112" s="128"/>
      <c r="OCA112" s="128"/>
      <c r="OCB112" s="128"/>
      <c r="OCC112" s="128"/>
      <c r="OCD112" s="128"/>
      <c r="OCE112" s="128"/>
      <c r="OCF112" s="128"/>
      <c r="OCG112" s="128"/>
      <c r="OCH112" s="128"/>
      <c r="OCI112" s="128"/>
      <c r="OCJ112" s="128"/>
      <c r="OCK112" s="128"/>
      <c r="OCL112" s="128"/>
      <c r="OCM112" s="128"/>
      <c r="OCN112" s="128"/>
      <c r="OCO112" s="128"/>
      <c r="OCP112" s="128"/>
      <c r="OCQ112" s="128"/>
      <c r="OCR112" s="128"/>
      <c r="OCS112" s="128"/>
      <c r="OCT112" s="128"/>
      <c r="OCU112" s="128"/>
      <c r="OCV112" s="128"/>
      <c r="OCW112" s="128"/>
      <c r="OCX112" s="128"/>
      <c r="OCY112" s="128"/>
      <c r="OCZ112" s="128"/>
      <c r="ODA112" s="128"/>
      <c r="ODB112" s="128"/>
      <c r="ODC112" s="128"/>
      <c r="ODD112" s="128"/>
      <c r="ODE112" s="128"/>
      <c r="ODF112" s="128"/>
      <c r="ODG112" s="128"/>
      <c r="ODH112" s="128"/>
      <c r="ODI112" s="128"/>
      <c r="ODJ112" s="128"/>
      <c r="ODK112" s="128"/>
      <c r="ODL112" s="128"/>
      <c r="ODM112" s="128"/>
      <c r="ODN112" s="128"/>
      <c r="ODO112" s="128"/>
      <c r="ODP112" s="128"/>
      <c r="ODQ112" s="128"/>
      <c r="ODR112" s="128"/>
      <c r="ODS112" s="128"/>
      <c r="ODT112" s="128"/>
      <c r="ODU112" s="128"/>
      <c r="ODV112" s="128"/>
      <c r="ODW112" s="128"/>
      <c r="ODX112" s="128"/>
      <c r="ODY112" s="128"/>
      <c r="ODZ112" s="128"/>
      <c r="OEA112" s="128"/>
      <c r="OEB112" s="128"/>
      <c r="OEC112" s="128"/>
      <c r="OED112" s="128"/>
      <c r="OEE112" s="128"/>
      <c r="OEF112" s="128"/>
      <c r="OEG112" s="128"/>
      <c r="OEH112" s="128"/>
      <c r="OEI112" s="128"/>
      <c r="OEJ112" s="128"/>
      <c r="OEK112" s="128"/>
      <c r="OEL112" s="128"/>
      <c r="OEM112" s="128"/>
      <c r="OEN112" s="128"/>
      <c r="OEO112" s="128"/>
      <c r="OEP112" s="128"/>
      <c r="OEQ112" s="128"/>
      <c r="OER112" s="128"/>
      <c r="OES112" s="128"/>
      <c r="OET112" s="128"/>
      <c r="OEU112" s="128"/>
      <c r="OEV112" s="128"/>
      <c r="OEW112" s="128"/>
      <c r="OEX112" s="128"/>
      <c r="OEY112" s="128"/>
      <c r="OEZ112" s="128"/>
      <c r="OFA112" s="128"/>
      <c r="OFB112" s="128"/>
      <c r="OFC112" s="128"/>
      <c r="OFD112" s="128"/>
      <c r="OFE112" s="128"/>
      <c r="OFF112" s="128"/>
      <c r="OFG112" s="128"/>
      <c r="OFH112" s="128"/>
      <c r="OFI112" s="128"/>
      <c r="OFJ112" s="128"/>
      <c r="OFK112" s="128"/>
      <c r="OFL112" s="128"/>
      <c r="OFM112" s="128"/>
      <c r="OFN112" s="128"/>
      <c r="OFO112" s="128"/>
      <c r="OFP112" s="128"/>
      <c r="OFQ112" s="128"/>
      <c r="OFR112" s="128"/>
      <c r="OFS112" s="128"/>
      <c r="OFT112" s="128"/>
      <c r="OFU112" s="128"/>
      <c r="OFV112" s="128"/>
      <c r="OFW112" s="128"/>
      <c r="OFX112" s="128"/>
      <c r="OFY112" s="128"/>
      <c r="OFZ112" s="128"/>
      <c r="OGA112" s="128"/>
      <c r="OGB112" s="128"/>
      <c r="OGC112" s="128"/>
      <c r="OGD112" s="128"/>
      <c r="OGE112" s="128"/>
      <c r="OGF112" s="128"/>
      <c r="OGG112" s="128"/>
      <c r="OGH112" s="128"/>
      <c r="OGI112" s="128"/>
      <c r="OGJ112" s="128"/>
      <c r="OGK112" s="128"/>
      <c r="OGL112" s="128"/>
      <c r="OGM112" s="128"/>
      <c r="OGN112" s="128"/>
      <c r="OGO112" s="128"/>
      <c r="OGP112" s="128"/>
      <c r="OGQ112" s="128"/>
      <c r="OGR112" s="128"/>
      <c r="OGS112" s="128"/>
      <c r="OGT112" s="128"/>
      <c r="OGU112" s="128"/>
      <c r="OGV112" s="128"/>
      <c r="OGW112" s="128"/>
      <c r="OGX112" s="128"/>
      <c r="OGY112" s="128"/>
      <c r="OGZ112" s="128"/>
      <c r="OHA112" s="128"/>
      <c r="OHB112" s="128"/>
      <c r="OHC112" s="128"/>
      <c r="OHD112" s="128"/>
      <c r="OHE112" s="128"/>
      <c r="OHF112" s="128"/>
      <c r="OHG112" s="128"/>
      <c r="OHH112" s="128"/>
      <c r="OHI112" s="128"/>
      <c r="OHJ112" s="128"/>
      <c r="OHK112" s="128"/>
      <c r="OHL112" s="128"/>
      <c r="OHM112" s="128"/>
      <c r="OHN112" s="128"/>
      <c r="OHO112" s="128"/>
      <c r="OHP112" s="128"/>
      <c r="OHQ112" s="128"/>
      <c r="OHR112" s="128"/>
      <c r="OHS112" s="128"/>
      <c r="OHT112" s="128"/>
      <c r="OHU112" s="128"/>
      <c r="OHV112" s="128"/>
      <c r="OHW112" s="128"/>
      <c r="OHX112" s="128"/>
      <c r="OHY112" s="128"/>
      <c r="OHZ112" s="128"/>
      <c r="OIA112" s="128"/>
      <c r="OIB112" s="128"/>
      <c r="OIC112" s="128"/>
      <c r="OID112" s="128"/>
      <c r="OIE112" s="128"/>
      <c r="OIF112" s="128"/>
      <c r="OIG112" s="128"/>
      <c r="OIH112" s="128"/>
      <c r="OII112" s="128"/>
      <c r="OIJ112" s="128"/>
      <c r="OIK112" s="128"/>
      <c r="OIL112" s="128"/>
      <c r="OIM112" s="128"/>
      <c r="OIN112" s="128"/>
      <c r="OIO112" s="128"/>
      <c r="OIP112" s="128"/>
      <c r="OIQ112" s="128"/>
      <c r="OIR112" s="128"/>
      <c r="OIS112" s="128"/>
      <c r="OIT112" s="128"/>
      <c r="OIU112" s="128"/>
      <c r="OIV112" s="128"/>
      <c r="OIW112" s="128"/>
      <c r="OIX112" s="128"/>
      <c r="OIY112" s="128"/>
      <c r="OIZ112" s="128"/>
      <c r="OJA112" s="128"/>
      <c r="OJB112" s="128"/>
      <c r="OJC112" s="128"/>
      <c r="OJD112" s="128"/>
      <c r="OJE112" s="128"/>
      <c r="OJF112" s="128"/>
      <c r="OJG112" s="128"/>
      <c r="OJH112" s="128"/>
      <c r="OJI112" s="128"/>
      <c r="OJJ112" s="128"/>
      <c r="OJK112" s="128"/>
      <c r="OJL112" s="128"/>
      <c r="OJM112" s="128"/>
      <c r="OJN112" s="128"/>
      <c r="OJO112" s="128"/>
      <c r="OJP112" s="128"/>
      <c r="OJQ112" s="128"/>
      <c r="OJR112" s="128"/>
      <c r="OJS112" s="128"/>
      <c r="OJT112" s="128"/>
      <c r="OJU112" s="128"/>
      <c r="OJV112" s="128"/>
      <c r="OJW112" s="128"/>
      <c r="OJX112" s="128"/>
      <c r="OJY112" s="128"/>
      <c r="OJZ112" s="128"/>
      <c r="OKA112" s="128"/>
      <c r="OKB112" s="128"/>
      <c r="OKC112" s="128"/>
      <c r="OKD112" s="128"/>
      <c r="OKE112" s="128"/>
      <c r="OKF112" s="128"/>
      <c r="OKG112" s="128"/>
      <c r="OKH112" s="128"/>
      <c r="OKI112" s="128"/>
      <c r="OKJ112" s="128"/>
      <c r="OKK112" s="128"/>
      <c r="OKL112" s="128"/>
      <c r="OKM112" s="128"/>
      <c r="OKN112" s="128"/>
      <c r="OKO112" s="128"/>
      <c r="OKP112" s="128"/>
      <c r="OKQ112" s="128"/>
      <c r="OKR112" s="128"/>
      <c r="OKS112" s="128"/>
      <c r="OKT112" s="128"/>
      <c r="OKU112" s="128"/>
      <c r="OKV112" s="128"/>
      <c r="OKW112" s="128"/>
      <c r="OKX112" s="128"/>
      <c r="OKY112" s="128"/>
      <c r="OKZ112" s="128"/>
      <c r="OLA112" s="128"/>
      <c r="OLB112" s="128"/>
      <c r="OLC112" s="128"/>
      <c r="OLD112" s="128"/>
      <c r="OLE112" s="128"/>
      <c r="OLF112" s="128"/>
      <c r="OLG112" s="128"/>
      <c r="OLH112" s="128"/>
      <c r="OLI112" s="128"/>
      <c r="OLJ112" s="128"/>
      <c r="OLK112" s="128"/>
      <c r="OLL112" s="128"/>
      <c r="OLM112" s="128"/>
      <c r="OLN112" s="128"/>
      <c r="OLO112" s="128"/>
      <c r="OLP112" s="128"/>
      <c r="OLQ112" s="128"/>
      <c r="OLR112" s="128"/>
      <c r="OLS112" s="128"/>
      <c r="OLT112" s="128"/>
      <c r="OLU112" s="128"/>
      <c r="OLV112" s="128"/>
      <c r="OLW112" s="128"/>
      <c r="OLX112" s="128"/>
      <c r="OLY112" s="128"/>
      <c r="OLZ112" s="128"/>
      <c r="OMA112" s="128"/>
      <c r="OMB112" s="128"/>
      <c r="OMC112" s="128"/>
      <c r="OMD112" s="128"/>
      <c r="OME112" s="128"/>
      <c r="OMF112" s="128"/>
      <c r="OMG112" s="128"/>
      <c r="OMH112" s="128"/>
      <c r="OMI112" s="128"/>
      <c r="OMJ112" s="128"/>
      <c r="OMK112" s="128"/>
      <c r="OML112" s="128"/>
      <c r="OMM112" s="128"/>
      <c r="OMN112" s="128"/>
      <c r="OMO112" s="128"/>
      <c r="OMP112" s="128"/>
      <c r="OMQ112" s="128"/>
      <c r="OMR112" s="128"/>
      <c r="OMS112" s="128"/>
      <c r="OMT112" s="128"/>
      <c r="OMU112" s="128"/>
      <c r="OMV112" s="128"/>
      <c r="OMW112" s="128"/>
      <c r="OMX112" s="128"/>
      <c r="OMY112" s="128"/>
      <c r="OMZ112" s="128"/>
      <c r="ONA112" s="128"/>
      <c r="ONB112" s="128"/>
      <c r="ONC112" s="128"/>
      <c r="OND112" s="128"/>
      <c r="ONE112" s="128"/>
      <c r="ONF112" s="128"/>
      <c r="ONG112" s="128"/>
      <c r="ONH112" s="128"/>
      <c r="ONI112" s="128"/>
      <c r="ONJ112" s="128"/>
      <c r="ONK112" s="128"/>
      <c r="ONL112" s="128"/>
      <c r="ONM112" s="128"/>
      <c r="ONN112" s="128"/>
      <c r="ONO112" s="128"/>
      <c r="ONP112" s="128"/>
      <c r="ONQ112" s="128"/>
      <c r="ONR112" s="128"/>
      <c r="ONS112" s="128"/>
      <c r="ONT112" s="128"/>
      <c r="ONU112" s="128"/>
      <c r="ONV112" s="128"/>
      <c r="ONW112" s="128"/>
      <c r="ONX112" s="128"/>
      <c r="ONY112" s="128"/>
      <c r="ONZ112" s="128"/>
      <c r="OOA112" s="128"/>
      <c r="OOB112" s="128"/>
      <c r="OOC112" s="128"/>
      <c r="OOD112" s="128"/>
      <c r="OOE112" s="128"/>
      <c r="OOF112" s="128"/>
      <c r="OOG112" s="128"/>
      <c r="OOH112" s="128"/>
      <c r="OOI112" s="128"/>
      <c r="OOJ112" s="128"/>
      <c r="OOK112" s="128"/>
      <c r="OOL112" s="128"/>
      <c r="OOM112" s="128"/>
      <c r="OON112" s="128"/>
      <c r="OOO112" s="128"/>
      <c r="OOP112" s="128"/>
      <c r="OOQ112" s="128"/>
      <c r="OOR112" s="128"/>
      <c r="OOS112" s="128"/>
      <c r="OOT112" s="128"/>
      <c r="OOU112" s="128"/>
      <c r="OOV112" s="128"/>
      <c r="OOW112" s="128"/>
      <c r="OOX112" s="128"/>
      <c r="OOY112" s="128"/>
      <c r="OOZ112" s="128"/>
      <c r="OPA112" s="128"/>
      <c r="OPB112" s="128"/>
      <c r="OPC112" s="128"/>
      <c r="OPD112" s="128"/>
      <c r="OPE112" s="128"/>
      <c r="OPF112" s="128"/>
      <c r="OPG112" s="128"/>
      <c r="OPH112" s="128"/>
      <c r="OPI112" s="128"/>
      <c r="OPJ112" s="128"/>
      <c r="OPK112" s="128"/>
      <c r="OPL112" s="128"/>
      <c r="OPM112" s="128"/>
      <c r="OPN112" s="128"/>
      <c r="OPO112" s="128"/>
      <c r="OPP112" s="128"/>
      <c r="OPQ112" s="128"/>
      <c r="OPR112" s="128"/>
      <c r="OPS112" s="128"/>
      <c r="OPT112" s="128"/>
      <c r="OPU112" s="128"/>
      <c r="OPV112" s="128"/>
      <c r="OPW112" s="128"/>
      <c r="OPX112" s="128"/>
      <c r="OPY112" s="128"/>
      <c r="OPZ112" s="128"/>
      <c r="OQA112" s="128"/>
      <c r="OQB112" s="128"/>
      <c r="OQC112" s="128"/>
      <c r="OQD112" s="128"/>
      <c r="OQE112" s="128"/>
      <c r="OQF112" s="128"/>
      <c r="OQG112" s="128"/>
      <c r="OQH112" s="128"/>
      <c r="OQI112" s="128"/>
      <c r="OQJ112" s="128"/>
      <c r="OQK112" s="128"/>
      <c r="OQL112" s="128"/>
      <c r="OQM112" s="128"/>
      <c r="OQN112" s="128"/>
      <c r="OQO112" s="128"/>
      <c r="OQP112" s="128"/>
      <c r="OQQ112" s="128"/>
      <c r="OQR112" s="128"/>
      <c r="OQS112" s="128"/>
      <c r="OQT112" s="128"/>
      <c r="OQU112" s="128"/>
      <c r="OQV112" s="128"/>
      <c r="OQW112" s="128"/>
      <c r="OQX112" s="128"/>
      <c r="OQY112" s="128"/>
      <c r="OQZ112" s="128"/>
      <c r="ORA112" s="128"/>
      <c r="ORB112" s="128"/>
      <c r="ORC112" s="128"/>
      <c r="ORD112" s="128"/>
      <c r="ORE112" s="128"/>
      <c r="ORF112" s="128"/>
      <c r="ORG112" s="128"/>
      <c r="ORH112" s="128"/>
      <c r="ORI112" s="128"/>
      <c r="ORJ112" s="128"/>
      <c r="ORK112" s="128"/>
      <c r="ORL112" s="128"/>
      <c r="ORM112" s="128"/>
      <c r="ORN112" s="128"/>
      <c r="ORO112" s="128"/>
      <c r="ORP112" s="128"/>
      <c r="ORQ112" s="128"/>
      <c r="ORR112" s="128"/>
      <c r="ORS112" s="128"/>
      <c r="ORT112" s="128"/>
      <c r="ORU112" s="128"/>
      <c r="ORV112" s="128"/>
      <c r="ORW112" s="128"/>
      <c r="ORX112" s="128"/>
      <c r="ORY112" s="128"/>
      <c r="ORZ112" s="128"/>
      <c r="OSA112" s="128"/>
      <c r="OSB112" s="128"/>
      <c r="OSC112" s="128"/>
      <c r="OSD112" s="128"/>
      <c r="OSE112" s="128"/>
      <c r="OSF112" s="128"/>
      <c r="OSG112" s="128"/>
      <c r="OSH112" s="128"/>
      <c r="OSI112" s="128"/>
      <c r="OSJ112" s="128"/>
      <c r="OSK112" s="128"/>
      <c r="OSL112" s="128"/>
      <c r="OSM112" s="128"/>
      <c r="OSN112" s="128"/>
      <c r="OSO112" s="128"/>
      <c r="OSP112" s="128"/>
      <c r="OSQ112" s="128"/>
      <c r="OSR112" s="128"/>
      <c r="OSS112" s="128"/>
      <c r="OST112" s="128"/>
      <c r="OSU112" s="128"/>
      <c r="OSV112" s="128"/>
      <c r="OSW112" s="128"/>
      <c r="OSX112" s="128"/>
      <c r="OSY112" s="128"/>
      <c r="OSZ112" s="128"/>
      <c r="OTA112" s="128"/>
      <c r="OTB112" s="128"/>
      <c r="OTC112" s="128"/>
      <c r="OTD112" s="128"/>
      <c r="OTE112" s="128"/>
      <c r="OTF112" s="128"/>
      <c r="OTG112" s="128"/>
      <c r="OTH112" s="128"/>
      <c r="OTI112" s="128"/>
      <c r="OTJ112" s="128"/>
      <c r="OTK112" s="128"/>
      <c r="OTL112" s="128"/>
      <c r="OTM112" s="128"/>
      <c r="OTN112" s="128"/>
      <c r="OTO112" s="128"/>
      <c r="OTP112" s="128"/>
      <c r="OTQ112" s="128"/>
      <c r="OTR112" s="128"/>
      <c r="OTS112" s="128"/>
      <c r="OTT112" s="128"/>
      <c r="OTU112" s="128"/>
      <c r="OTV112" s="128"/>
      <c r="OTW112" s="128"/>
      <c r="OTX112" s="128"/>
      <c r="OTY112" s="128"/>
      <c r="OTZ112" s="128"/>
      <c r="OUA112" s="128"/>
      <c r="OUB112" s="128"/>
      <c r="OUC112" s="128"/>
      <c r="OUD112" s="128"/>
      <c r="OUE112" s="128"/>
      <c r="OUF112" s="128"/>
      <c r="OUG112" s="128"/>
      <c r="OUH112" s="128"/>
      <c r="OUI112" s="128"/>
      <c r="OUJ112" s="128"/>
      <c r="OUK112" s="128"/>
      <c r="OUL112" s="128"/>
      <c r="OUM112" s="128"/>
      <c r="OUN112" s="128"/>
      <c r="OUO112" s="128"/>
      <c r="OUP112" s="128"/>
      <c r="OUQ112" s="128"/>
      <c r="OUR112" s="128"/>
      <c r="OUS112" s="128"/>
      <c r="OUT112" s="128"/>
      <c r="OUU112" s="128"/>
      <c r="OUV112" s="128"/>
      <c r="OUW112" s="128"/>
      <c r="OUX112" s="128"/>
      <c r="OUY112" s="128"/>
      <c r="OUZ112" s="128"/>
      <c r="OVA112" s="128"/>
      <c r="OVB112" s="128"/>
      <c r="OVC112" s="128"/>
      <c r="OVD112" s="128"/>
      <c r="OVE112" s="128"/>
      <c r="OVF112" s="128"/>
      <c r="OVG112" s="128"/>
      <c r="OVH112" s="128"/>
      <c r="OVI112" s="128"/>
      <c r="OVJ112" s="128"/>
      <c r="OVK112" s="128"/>
      <c r="OVL112" s="128"/>
      <c r="OVM112" s="128"/>
      <c r="OVN112" s="128"/>
      <c r="OVO112" s="128"/>
      <c r="OVP112" s="128"/>
      <c r="OVQ112" s="128"/>
      <c r="OVR112" s="128"/>
      <c r="OVS112" s="128"/>
      <c r="OVT112" s="128"/>
      <c r="OVU112" s="128"/>
      <c r="OVV112" s="128"/>
      <c r="OVW112" s="128"/>
      <c r="OVX112" s="128"/>
      <c r="OVY112" s="128"/>
      <c r="OVZ112" s="128"/>
      <c r="OWA112" s="128"/>
      <c r="OWB112" s="128"/>
      <c r="OWC112" s="128"/>
      <c r="OWD112" s="128"/>
      <c r="OWE112" s="128"/>
      <c r="OWF112" s="128"/>
      <c r="OWG112" s="128"/>
      <c r="OWH112" s="128"/>
      <c r="OWI112" s="128"/>
      <c r="OWJ112" s="128"/>
      <c r="OWK112" s="128"/>
      <c r="OWL112" s="128"/>
      <c r="OWM112" s="128"/>
      <c r="OWN112" s="128"/>
      <c r="OWO112" s="128"/>
      <c r="OWP112" s="128"/>
      <c r="OWQ112" s="128"/>
      <c r="OWR112" s="128"/>
      <c r="OWS112" s="128"/>
      <c r="OWT112" s="128"/>
      <c r="OWU112" s="128"/>
      <c r="OWV112" s="128"/>
      <c r="OWW112" s="128"/>
      <c r="OWX112" s="128"/>
      <c r="OWY112" s="128"/>
      <c r="OWZ112" s="128"/>
      <c r="OXA112" s="128"/>
      <c r="OXB112" s="128"/>
      <c r="OXC112" s="128"/>
      <c r="OXD112" s="128"/>
      <c r="OXE112" s="128"/>
      <c r="OXF112" s="128"/>
      <c r="OXG112" s="128"/>
      <c r="OXH112" s="128"/>
      <c r="OXI112" s="128"/>
      <c r="OXJ112" s="128"/>
      <c r="OXK112" s="128"/>
      <c r="OXL112" s="128"/>
      <c r="OXM112" s="128"/>
      <c r="OXN112" s="128"/>
      <c r="OXO112" s="128"/>
      <c r="OXP112" s="128"/>
      <c r="OXQ112" s="128"/>
      <c r="OXR112" s="128"/>
      <c r="OXS112" s="128"/>
      <c r="OXT112" s="128"/>
      <c r="OXU112" s="128"/>
      <c r="OXV112" s="128"/>
      <c r="OXW112" s="128"/>
      <c r="OXX112" s="128"/>
      <c r="OXY112" s="128"/>
      <c r="OXZ112" s="128"/>
      <c r="OYA112" s="128"/>
      <c r="OYB112" s="128"/>
      <c r="OYC112" s="128"/>
      <c r="OYD112" s="128"/>
      <c r="OYE112" s="128"/>
      <c r="OYF112" s="128"/>
      <c r="OYG112" s="128"/>
      <c r="OYH112" s="128"/>
      <c r="OYI112" s="128"/>
      <c r="OYJ112" s="128"/>
      <c r="OYK112" s="128"/>
      <c r="OYL112" s="128"/>
      <c r="OYM112" s="128"/>
      <c r="OYN112" s="128"/>
      <c r="OYO112" s="128"/>
      <c r="OYP112" s="128"/>
      <c r="OYQ112" s="128"/>
      <c r="OYR112" s="128"/>
      <c r="OYS112" s="128"/>
      <c r="OYT112" s="128"/>
      <c r="OYU112" s="128"/>
      <c r="OYV112" s="128"/>
      <c r="OYW112" s="128"/>
      <c r="OYX112" s="128"/>
      <c r="OYY112" s="128"/>
      <c r="OYZ112" s="128"/>
      <c r="OZA112" s="128"/>
      <c r="OZB112" s="128"/>
      <c r="OZC112" s="128"/>
      <c r="OZD112" s="128"/>
      <c r="OZE112" s="128"/>
      <c r="OZF112" s="128"/>
      <c r="OZG112" s="128"/>
      <c r="OZH112" s="128"/>
      <c r="OZI112" s="128"/>
      <c r="OZJ112" s="128"/>
      <c r="OZK112" s="128"/>
      <c r="OZL112" s="128"/>
      <c r="OZM112" s="128"/>
      <c r="OZN112" s="128"/>
      <c r="OZO112" s="128"/>
      <c r="OZP112" s="128"/>
      <c r="OZQ112" s="128"/>
      <c r="OZR112" s="128"/>
      <c r="OZS112" s="128"/>
      <c r="OZT112" s="128"/>
      <c r="OZU112" s="128"/>
      <c r="OZV112" s="128"/>
      <c r="OZW112" s="128"/>
      <c r="OZX112" s="128"/>
      <c r="OZY112" s="128"/>
      <c r="OZZ112" s="128"/>
      <c r="PAA112" s="128"/>
      <c r="PAB112" s="128"/>
      <c r="PAC112" s="128"/>
      <c r="PAD112" s="128"/>
      <c r="PAE112" s="128"/>
      <c r="PAF112" s="128"/>
      <c r="PAG112" s="128"/>
      <c r="PAH112" s="128"/>
      <c r="PAI112" s="128"/>
      <c r="PAJ112" s="128"/>
      <c r="PAK112" s="128"/>
      <c r="PAL112" s="128"/>
      <c r="PAM112" s="128"/>
      <c r="PAN112" s="128"/>
      <c r="PAO112" s="128"/>
      <c r="PAP112" s="128"/>
      <c r="PAQ112" s="128"/>
      <c r="PAR112" s="128"/>
      <c r="PAS112" s="128"/>
      <c r="PAT112" s="128"/>
      <c r="PAU112" s="128"/>
      <c r="PAV112" s="128"/>
      <c r="PAW112" s="128"/>
      <c r="PAX112" s="128"/>
      <c r="PAY112" s="128"/>
      <c r="PAZ112" s="128"/>
      <c r="PBA112" s="128"/>
      <c r="PBB112" s="128"/>
      <c r="PBC112" s="128"/>
      <c r="PBD112" s="128"/>
      <c r="PBE112" s="128"/>
      <c r="PBF112" s="128"/>
      <c r="PBG112" s="128"/>
      <c r="PBH112" s="128"/>
      <c r="PBI112" s="128"/>
      <c r="PBJ112" s="128"/>
      <c r="PBK112" s="128"/>
      <c r="PBL112" s="128"/>
      <c r="PBM112" s="128"/>
      <c r="PBN112" s="128"/>
      <c r="PBO112" s="128"/>
      <c r="PBP112" s="128"/>
      <c r="PBQ112" s="128"/>
      <c r="PBR112" s="128"/>
      <c r="PBS112" s="128"/>
      <c r="PBT112" s="128"/>
      <c r="PBU112" s="128"/>
      <c r="PBV112" s="128"/>
      <c r="PBW112" s="128"/>
      <c r="PBX112" s="128"/>
      <c r="PBY112" s="128"/>
      <c r="PBZ112" s="128"/>
      <c r="PCA112" s="128"/>
      <c r="PCB112" s="128"/>
      <c r="PCC112" s="128"/>
      <c r="PCD112" s="128"/>
      <c r="PCE112" s="128"/>
      <c r="PCF112" s="128"/>
      <c r="PCG112" s="128"/>
      <c r="PCH112" s="128"/>
      <c r="PCI112" s="128"/>
      <c r="PCJ112" s="128"/>
      <c r="PCK112" s="128"/>
      <c r="PCL112" s="128"/>
      <c r="PCM112" s="128"/>
      <c r="PCN112" s="128"/>
      <c r="PCO112" s="128"/>
      <c r="PCP112" s="128"/>
      <c r="PCQ112" s="128"/>
      <c r="PCR112" s="128"/>
      <c r="PCS112" s="128"/>
      <c r="PCT112" s="128"/>
      <c r="PCU112" s="128"/>
      <c r="PCV112" s="128"/>
      <c r="PCW112" s="128"/>
      <c r="PCX112" s="128"/>
      <c r="PCY112" s="128"/>
      <c r="PCZ112" s="128"/>
      <c r="PDA112" s="128"/>
      <c r="PDB112" s="128"/>
      <c r="PDC112" s="128"/>
      <c r="PDD112" s="128"/>
      <c r="PDE112" s="128"/>
      <c r="PDF112" s="128"/>
      <c r="PDG112" s="128"/>
      <c r="PDH112" s="128"/>
      <c r="PDI112" s="128"/>
      <c r="PDJ112" s="128"/>
      <c r="PDK112" s="128"/>
      <c r="PDL112" s="128"/>
      <c r="PDM112" s="128"/>
      <c r="PDN112" s="128"/>
      <c r="PDO112" s="128"/>
      <c r="PDP112" s="128"/>
      <c r="PDQ112" s="128"/>
      <c r="PDR112" s="128"/>
      <c r="PDS112" s="128"/>
      <c r="PDT112" s="128"/>
      <c r="PDU112" s="128"/>
      <c r="PDV112" s="128"/>
      <c r="PDW112" s="128"/>
      <c r="PDX112" s="128"/>
      <c r="PDY112" s="128"/>
      <c r="PDZ112" s="128"/>
      <c r="PEA112" s="128"/>
      <c r="PEB112" s="128"/>
      <c r="PEC112" s="128"/>
      <c r="PED112" s="128"/>
      <c r="PEE112" s="128"/>
      <c r="PEF112" s="128"/>
      <c r="PEG112" s="128"/>
      <c r="PEH112" s="128"/>
      <c r="PEI112" s="128"/>
      <c r="PEJ112" s="128"/>
      <c r="PEK112" s="128"/>
      <c r="PEL112" s="128"/>
      <c r="PEM112" s="128"/>
      <c r="PEN112" s="128"/>
      <c r="PEO112" s="128"/>
      <c r="PEP112" s="128"/>
      <c r="PEQ112" s="128"/>
      <c r="PER112" s="128"/>
      <c r="PES112" s="128"/>
      <c r="PET112" s="128"/>
      <c r="PEU112" s="128"/>
      <c r="PEV112" s="128"/>
      <c r="PEW112" s="128"/>
      <c r="PEX112" s="128"/>
      <c r="PEY112" s="128"/>
      <c r="PEZ112" s="128"/>
      <c r="PFA112" s="128"/>
      <c r="PFB112" s="128"/>
      <c r="PFC112" s="128"/>
      <c r="PFD112" s="128"/>
      <c r="PFE112" s="128"/>
      <c r="PFF112" s="128"/>
      <c r="PFG112" s="128"/>
      <c r="PFH112" s="128"/>
      <c r="PFI112" s="128"/>
      <c r="PFJ112" s="128"/>
      <c r="PFK112" s="128"/>
      <c r="PFL112" s="128"/>
      <c r="PFM112" s="128"/>
      <c r="PFN112" s="128"/>
      <c r="PFO112" s="128"/>
      <c r="PFP112" s="128"/>
      <c r="PFQ112" s="128"/>
      <c r="PFR112" s="128"/>
      <c r="PFS112" s="128"/>
      <c r="PFT112" s="128"/>
      <c r="PFU112" s="128"/>
      <c r="PFV112" s="128"/>
      <c r="PFW112" s="128"/>
      <c r="PFX112" s="128"/>
      <c r="PFY112" s="128"/>
      <c r="PFZ112" s="128"/>
      <c r="PGA112" s="128"/>
      <c r="PGB112" s="128"/>
      <c r="PGC112" s="128"/>
      <c r="PGD112" s="128"/>
      <c r="PGE112" s="128"/>
      <c r="PGF112" s="128"/>
      <c r="PGG112" s="128"/>
      <c r="PGH112" s="128"/>
      <c r="PGI112" s="128"/>
      <c r="PGJ112" s="128"/>
      <c r="PGK112" s="128"/>
      <c r="PGL112" s="128"/>
      <c r="PGM112" s="128"/>
      <c r="PGN112" s="128"/>
      <c r="PGO112" s="128"/>
      <c r="PGP112" s="128"/>
      <c r="PGQ112" s="128"/>
      <c r="PGR112" s="128"/>
      <c r="PGS112" s="128"/>
      <c r="PGT112" s="128"/>
      <c r="PGU112" s="128"/>
      <c r="PGV112" s="128"/>
      <c r="PGW112" s="128"/>
      <c r="PGX112" s="128"/>
      <c r="PGY112" s="128"/>
      <c r="PGZ112" s="128"/>
      <c r="PHA112" s="128"/>
      <c r="PHB112" s="128"/>
      <c r="PHC112" s="128"/>
      <c r="PHD112" s="128"/>
      <c r="PHE112" s="128"/>
      <c r="PHF112" s="128"/>
      <c r="PHG112" s="128"/>
      <c r="PHH112" s="128"/>
      <c r="PHI112" s="128"/>
      <c r="PHJ112" s="128"/>
      <c r="PHK112" s="128"/>
      <c r="PHL112" s="128"/>
      <c r="PHM112" s="128"/>
      <c r="PHN112" s="128"/>
      <c r="PHO112" s="128"/>
      <c r="PHP112" s="128"/>
      <c r="PHQ112" s="128"/>
      <c r="PHR112" s="128"/>
      <c r="PHS112" s="128"/>
      <c r="PHT112" s="128"/>
      <c r="PHU112" s="128"/>
      <c r="PHV112" s="128"/>
      <c r="PHW112" s="128"/>
      <c r="PHX112" s="128"/>
      <c r="PHY112" s="128"/>
      <c r="PHZ112" s="128"/>
      <c r="PIA112" s="128"/>
      <c r="PIB112" s="128"/>
      <c r="PIC112" s="128"/>
      <c r="PID112" s="128"/>
      <c r="PIE112" s="128"/>
      <c r="PIF112" s="128"/>
      <c r="PIG112" s="128"/>
      <c r="PIH112" s="128"/>
      <c r="PII112" s="128"/>
      <c r="PIJ112" s="128"/>
      <c r="PIK112" s="128"/>
      <c r="PIL112" s="128"/>
      <c r="PIM112" s="128"/>
      <c r="PIN112" s="128"/>
      <c r="PIO112" s="128"/>
      <c r="PIP112" s="128"/>
      <c r="PIQ112" s="128"/>
      <c r="PIR112" s="128"/>
      <c r="PIS112" s="128"/>
      <c r="PIT112" s="128"/>
      <c r="PIU112" s="128"/>
      <c r="PIV112" s="128"/>
      <c r="PIW112" s="128"/>
      <c r="PIX112" s="128"/>
      <c r="PIY112" s="128"/>
      <c r="PIZ112" s="128"/>
      <c r="PJA112" s="128"/>
      <c r="PJB112" s="128"/>
      <c r="PJC112" s="128"/>
      <c r="PJD112" s="128"/>
      <c r="PJE112" s="128"/>
      <c r="PJF112" s="128"/>
      <c r="PJG112" s="128"/>
      <c r="PJH112" s="128"/>
      <c r="PJI112" s="128"/>
      <c r="PJJ112" s="128"/>
      <c r="PJK112" s="128"/>
      <c r="PJL112" s="128"/>
      <c r="PJM112" s="128"/>
      <c r="PJN112" s="128"/>
      <c r="PJO112" s="128"/>
      <c r="PJP112" s="128"/>
      <c r="PJQ112" s="128"/>
      <c r="PJR112" s="128"/>
      <c r="PJS112" s="128"/>
      <c r="PJT112" s="128"/>
      <c r="PJU112" s="128"/>
      <c r="PJV112" s="128"/>
      <c r="PJW112" s="128"/>
      <c r="PJX112" s="128"/>
      <c r="PJY112" s="128"/>
      <c r="PJZ112" s="128"/>
      <c r="PKA112" s="128"/>
      <c r="PKB112" s="128"/>
      <c r="PKC112" s="128"/>
      <c r="PKD112" s="128"/>
      <c r="PKE112" s="128"/>
      <c r="PKF112" s="128"/>
      <c r="PKG112" s="128"/>
      <c r="PKH112" s="128"/>
      <c r="PKI112" s="128"/>
      <c r="PKJ112" s="128"/>
      <c r="PKK112" s="128"/>
      <c r="PKL112" s="128"/>
      <c r="PKM112" s="128"/>
      <c r="PKN112" s="128"/>
      <c r="PKO112" s="128"/>
      <c r="PKP112" s="128"/>
      <c r="PKQ112" s="128"/>
      <c r="PKR112" s="128"/>
      <c r="PKS112" s="128"/>
      <c r="PKT112" s="128"/>
      <c r="PKU112" s="128"/>
      <c r="PKV112" s="128"/>
      <c r="PKW112" s="128"/>
      <c r="PKX112" s="128"/>
      <c r="PKY112" s="128"/>
      <c r="PKZ112" s="128"/>
      <c r="PLA112" s="128"/>
      <c r="PLB112" s="128"/>
      <c r="PLC112" s="128"/>
      <c r="PLD112" s="128"/>
      <c r="PLE112" s="128"/>
      <c r="PLF112" s="128"/>
      <c r="PLG112" s="128"/>
      <c r="PLH112" s="128"/>
      <c r="PLI112" s="128"/>
      <c r="PLJ112" s="128"/>
      <c r="PLK112" s="128"/>
      <c r="PLL112" s="128"/>
      <c r="PLM112" s="128"/>
      <c r="PLN112" s="128"/>
      <c r="PLO112" s="128"/>
      <c r="PLP112" s="128"/>
      <c r="PLQ112" s="128"/>
      <c r="PLR112" s="128"/>
      <c r="PLS112" s="128"/>
      <c r="PLT112" s="128"/>
      <c r="PLU112" s="128"/>
      <c r="PLV112" s="128"/>
      <c r="PLW112" s="128"/>
      <c r="PLX112" s="128"/>
      <c r="PLY112" s="128"/>
      <c r="PLZ112" s="128"/>
      <c r="PMA112" s="128"/>
      <c r="PMB112" s="128"/>
      <c r="PMC112" s="128"/>
      <c r="PMD112" s="128"/>
      <c r="PME112" s="128"/>
      <c r="PMF112" s="128"/>
      <c r="PMG112" s="128"/>
      <c r="PMH112" s="128"/>
      <c r="PMI112" s="128"/>
      <c r="PMJ112" s="128"/>
      <c r="PMK112" s="128"/>
      <c r="PML112" s="128"/>
      <c r="PMM112" s="128"/>
      <c r="PMN112" s="128"/>
      <c r="PMO112" s="128"/>
      <c r="PMP112" s="128"/>
      <c r="PMQ112" s="128"/>
      <c r="PMR112" s="128"/>
      <c r="PMS112" s="128"/>
      <c r="PMT112" s="128"/>
      <c r="PMU112" s="128"/>
      <c r="PMV112" s="128"/>
      <c r="PMW112" s="128"/>
      <c r="PMX112" s="128"/>
      <c r="PMY112" s="128"/>
      <c r="PMZ112" s="128"/>
      <c r="PNA112" s="128"/>
      <c r="PNB112" s="128"/>
      <c r="PNC112" s="128"/>
      <c r="PND112" s="128"/>
      <c r="PNE112" s="128"/>
      <c r="PNF112" s="128"/>
      <c r="PNG112" s="128"/>
      <c r="PNH112" s="128"/>
      <c r="PNI112" s="128"/>
      <c r="PNJ112" s="128"/>
      <c r="PNK112" s="128"/>
      <c r="PNL112" s="128"/>
      <c r="PNM112" s="128"/>
      <c r="PNN112" s="128"/>
      <c r="PNO112" s="128"/>
      <c r="PNP112" s="128"/>
      <c r="PNQ112" s="128"/>
      <c r="PNR112" s="128"/>
      <c r="PNS112" s="128"/>
      <c r="PNT112" s="128"/>
      <c r="PNU112" s="128"/>
      <c r="PNV112" s="128"/>
      <c r="PNW112" s="128"/>
      <c r="PNX112" s="128"/>
      <c r="PNY112" s="128"/>
      <c r="PNZ112" s="128"/>
      <c r="POA112" s="128"/>
      <c r="POB112" s="128"/>
      <c r="POC112" s="128"/>
      <c r="POD112" s="128"/>
      <c r="POE112" s="128"/>
      <c r="POF112" s="128"/>
      <c r="POG112" s="128"/>
      <c r="POH112" s="128"/>
      <c r="POI112" s="128"/>
      <c r="POJ112" s="128"/>
      <c r="POK112" s="128"/>
      <c r="POL112" s="128"/>
      <c r="POM112" s="128"/>
      <c r="PON112" s="128"/>
      <c r="POO112" s="128"/>
      <c r="POP112" s="128"/>
      <c r="POQ112" s="128"/>
      <c r="POR112" s="128"/>
      <c r="POS112" s="128"/>
      <c r="POT112" s="128"/>
      <c r="POU112" s="128"/>
      <c r="POV112" s="128"/>
      <c r="POW112" s="128"/>
      <c r="POX112" s="128"/>
      <c r="POY112" s="128"/>
      <c r="POZ112" s="128"/>
      <c r="PPA112" s="128"/>
      <c r="PPB112" s="128"/>
      <c r="PPC112" s="128"/>
      <c r="PPD112" s="128"/>
      <c r="PPE112" s="128"/>
      <c r="PPF112" s="128"/>
      <c r="PPG112" s="128"/>
      <c r="PPH112" s="128"/>
      <c r="PPI112" s="128"/>
      <c r="PPJ112" s="128"/>
      <c r="PPK112" s="128"/>
      <c r="PPL112" s="128"/>
      <c r="PPM112" s="128"/>
      <c r="PPN112" s="128"/>
      <c r="PPO112" s="128"/>
      <c r="PPP112" s="128"/>
      <c r="PPQ112" s="128"/>
      <c r="PPR112" s="128"/>
      <c r="PPS112" s="128"/>
      <c r="PPT112" s="128"/>
      <c r="PPU112" s="128"/>
      <c r="PPV112" s="128"/>
      <c r="PPW112" s="128"/>
      <c r="PPX112" s="128"/>
      <c r="PPY112" s="128"/>
      <c r="PPZ112" s="128"/>
      <c r="PQA112" s="128"/>
      <c r="PQB112" s="128"/>
      <c r="PQC112" s="128"/>
      <c r="PQD112" s="128"/>
      <c r="PQE112" s="128"/>
      <c r="PQF112" s="128"/>
      <c r="PQG112" s="128"/>
      <c r="PQH112" s="128"/>
      <c r="PQI112" s="128"/>
      <c r="PQJ112" s="128"/>
      <c r="PQK112" s="128"/>
      <c r="PQL112" s="128"/>
      <c r="PQM112" s="128"/>
      <c r="PQN112" s="128"/>
      <c r="PQO112" s="128"/>
      <c r="PQP112" s="128"/>
      <c r="PQQ112" s="128"/>
      <c r="PQR112" s="128"/>
      <c r="PQS112" s="128"/>
      <c r="PQT112" s="128"/>
      <c r="PQU112" s="128"/>
      <c r="PQV112" s="128"/>
      <c r="PQW112" s="128"/>
      <c r="PQX112" s="128"/>
      <c r="PQY112" s="128"/>
      <c r="PQZ112" s="128"/>
      <c r="PRA112" s="128"/>
      <c r="PRB112" s="128"/>
      <c r="PRC112" s="128"/>
      <c r="PRD112" s="128"/>
      <c r="PRE112" s="128"/>
      <c r="PRF112" s="128"/>
      <c r="PRG112" s="128"/>
      <c r="PRH112" s="128"/>
      <c r="PRI112" s="128"/>
      <c r="PRJ112" s="128"/>
      <c r="PRK112" s="128"/>
      <c r="PRL112" s="128"/>
      <c r="PRM112" s="128"/>
      <c r="PRN112" s="128"/>
      <c r="PRO112" s="128"/>
      <c r="PRP112" s="128"/>
      <c r="PRQ112" s="128"/>
      <c r="PRR112" s="128"/>
      <c r="PRS112" s="128"/>
      <c r="PRT112" s="128"/>
      <c r="PRU112" s="128"/>
      <c r="PRV112" s="128"/>
      <c r="PRW112" s="128"/>
      <c r="PRX112" s="128"/>
      <c r="PRY112" s="128"/>
      <c r="PRZ112" s="128"/>
      <c r="PSA112" s="128"/>
      <c r="PSB112" s="128"/>
      <c r="PSC112" s="128"/>
      <c r="PSD112" s="128"/>
      <c r="PSE112" s="128"/>
      <c r="PSF112" s="128"/>
      <c r="PSG112" s="128"/>
      <c r="PSH112" s="128"/>
      <c r="PSI112" s="128"/>
      <c r="PSJ112" s="128"/>
      <c r="PSK112" s="128"/>
      <c r="PSL112" s="128"/>
      <c r="PSM112" s="128"/>
      <c r="PSN112" s="128"/>
      <c r="PSO112" s="128"/>
      <c r="PSP112" s="128"/>
      <c r="PSQ112" s="128"/>
      <c r="PSR112" s="128"/>
      <c r="PSS112" s="128"/>
      <c r="PST112" s="128"/>
      <c r="PSU112" s="128"/>
      <c r="PSV112" s="128"/>
      <c r="PSW112" s="128"/>
      <c r="PSX112" s="128"/>
      <c r="PSY112" s="128"/>
      <c r="PSZ112" s="128"/>
      <c r="PTA112" s="128"/>
      <c r="PTB112" s="128"/>
      <c r="PTC112" s="128"/>
      <c r="PTD112" s="128"/>
      <c r="PTE112" s="128"/>
      <c r="PTF112" s="128"/>
      <c r="PTG112" s="128"/>
      <c r="PTH112" s="128"/>
      <c r="PTI112" s="128"/>
      <c r="PTJ112" s="128"/>
      <c r="PTK112" s="128"/>
      <c r="PTL112" s="128"/>
      <c r="PTM112" s="128"/>
      <c r="PTN112" s="128"/>
      <c r="PTO112" s="128"/>
      <c r="PTP112" s="128"/>
      <c r="PTQ112" s="128"/>
      <c r="PTR112" s="128"/>
      <c r="PTS112" s="128"/>
      <c r="PTT112" s="128"/>
      <c r="PTU112" s="128"/>
      <c r="PTV112" s="128"/>
      <c r="PTW112" s="128"/>
      <c r="PTX112" s="128"/>
      <c r="PTY112" s="128"/>
      <c r="PTZ112" s="128"/>
      <c r="PUA112" s="128"/>
      <c r="PUB112" s="128"/>
      <c r="PUC112" s="128"/>
      <c r="PUD112" s="128"/>
      <c r="PUE112" s="128"/>
      <c r="PUF112" s="128"/>
      <c r="PUG112" s="128"/>
      <c r="PUH112" s="128"/>
      <c r="PUI112" s="128"/>
      <c r="PUJ112" s="128"/>
      <c r="PUK112" s="128"/>
      <c r="PUL112" s="128"/>
      <c r="PUM112" s="128"/>
      <c r="PUN112" s="128"/>
      <c r="PUO112" s="128"/>
      <c r="PUP112" s="128"/>
      <c r="PUQ112" s="128"/>
      <c r="PUR112" s="128"/>
      <c r="PUS112" s="128"/>
      <c r="PUT112" s="128"/>
      <c r="PUU112" s="128"/>
      <c r="PUV112" s="128"/>
      <c r="PUW112" s="128"/>
      <c r="PUX112" s="128"/>
      <c r="PUY112" s="128"/>
      <c r="PUZ112" s="128"/>
      <c r="PVA112" s="128"/>
      <c r="PVB112" s="128"/>
      <c r="PVC112" s="128"/>
      <c r="PVD112" s="128"/>
      <c r="PVE112" s="128"/>
      <c r="PVF112" s="128"/>
      <c r="PVG112" s="128"/>
      <c r="PVH112" s="128"/>
      <c r="PVI112" s="128"/>
      <c r="PVJ112" s="128"/>
      <c r="PVK112" s="128"/>
      <c r="PVL112" s="128"/>
      <c r="PVM112" s="128"/>
      <c r="PVN112" s="128"/>
      <c r="PVO112" s="128"/>
      <c r="PVP112" s="128"/>
      <c r="PVQ112" s="128"/>
      <c r="PVR112" s="128"/>
      <c r="PVS112" s="128"/>
      <c r="PVT112" s="128"/>
      <c r="PVU112" s="128"/>
      <c r="PVV112" s="128"/>
      <c r="PVW112" s="128"/>
      <c r="PVX112" s="128"/>
      <c r="PVY112" s="128"/>
      <c r="PVZ112" s="128"/>
      <c r="PWA112" s="128"/>
      <c r="PWB112" s="128"/>
      <c r="PWC112" s="128"/>
      <c r="PWD112" s="128"/>
      <c r="PWE112" s="128"/>
      <c r="PWF112" s="128"/>
      <c r="PWG112" s="128"/>
      <c r="PWH112" s="128"/>
      <c r="PWI112" s="128"/>
      <c r="PWJ112" s="128"/>
      <c r="PWK112" s="128"/>
      <c r="PWL112" s="128"/>
      <c r="PWM112" s="128"/>
      <c r="PWN112" s="128"/>
      <c r="PWO112" s="128"/>
      <c r="PWP112" s="128"/>
      <c r="PWQ112" s="128"/>
      <c r="PWR112" s="128"/>
      <c r="PWS112" s="128"/>
      <c r="PWT112" s="128"/>
      <c r="PWU112" s="128"/>
      <c r="PWV112" s="128"/>
      <c r="PWW112" s="128"/>
      <c r="PWX112" s="128"/>
      <c r="PWY112" s="128"/>
      <c r="PWZ112" s="128"/>
      <c r="PXA112" s="128"/>
      <c r="PXB112" s="128"/>
      <c r="PXC112" s="128"/>
      <c r="PXD112" s="128"/>
      <c r="PXE112" s="128"/>
      <c r="PXF112" s="128"/>
      <c r="PXG112" s="128"/>
      <c r="PXH112" s="128"/>
      <c r="PXI112" s="128"/>
      <c r="PXJ112" s="128"/>
      <c r="PXK112" s="128"/>
      <c r="PXL112" s="128"/>
      <c r="PXM112" s="128"/>
      <c r="PXN112" s="128"/>
      <c r="PXO112" s="128"/>
      <c r="PXP112" s="128"/>
      <c r="PXQ112" s="128"/>
      <c r="PXR112" s="128"/>
      <c r="PXS112" s="128"/>
      <c r="PXT112" s="128"/>
      <c r="PXU112" s="128"/>
      <c r="PXV112" s="128"/>
      <c r="PXW112" s="128"/>
      <c r="PXX112" s="128"/>
      <c r="PXY112" s="128"/>
      <c r="PXZ112" s="128"/>
      <c r="PYA112" s="128"/>
      <c r="PYB112" s="128"/>
      <c r="PYC112" s="128"/>
      <c r="PYD112" s="128"/>
      <c r="PYE112" s="128"/>
      <c r="PYF112" s="128"/>
      <c r="PYG112" s="128"/>
      <c r="PYH112" s="128"/>
      <c r="PYI112" s="128"/>
      <c r="PYJ112" s="128"/>
      <c r="PYK112" s="128"/>
      <c r="PYL112" s="128"/>
      <c r="PYM112" s="128"/>
      <c r="PYN112" s="128"/>
      <c r="PYO112" s="128"/>
      <c r="PYP112" s="128"/>
      <c r="PYQ112" s="128"/>
      <c r="PYR112" s="128"/>
      <c r="PYS112" s="128"/>
      <c r="PYT112" s="128"/>
      <c r="PYU112" s="128"/>
      <c r="PYV112" s="128"/>
      <c r="PYW112" s="128"/>
      <c r="PYX112" s="128"/>
      <c r="PYY112" s="128"/>
      <c r="PYZ112" s="128"/>
      <c r="PZA112" s="128"/>
      <c r="PZB112" s="128"/>
      <c r="PZC112" s="128"/>
      <c r="PZD112" s="128"/>
      <c r="PZE112" s="128"/>
      <c r="PZF112" s="128"/>
      <c r="PZG112" s="128"/>
      <c r="PZH112" s="128"/>
      <c r="PZI112" s="128"/>
      <c r="PZJ112" s="128"/>
      <c r="PZK112" s="128"/>
      <c r="PZL112" s="128"/>
      <c r="PZM112" s="128"/>
      <c r="PZN112" s="128"/>
      <c r="PZO112" s="128"/>
      <c r="PZP112" s="128"/>
      <c r="PZQ112" s="128"/>
      <c r="PZR112" s="128"/>
      <c r="PZS112" s="128"/>
      <c r="PZT112" s="128"/>
      <c r="PZU112" s="128"/>
      <c r="PZV112" s="128"/>
      <c r="PZW112" s="128"/>
      <c r="PZX112" s="128"/>
      <c r="PZY112" s="128"/>
      <c r="PZZ112" s="128"/>
      <c r="QAA112" s="128"/>
      <c r="QAB112" s="128"/>
      <c r="QAC112" s="128"/>
      <c r="QAD112" s="128"/>
      <c r="QAE112" s="128"/>
      <c r="QAF112" s="128"/>
      <c r="QAG112" s="128"/>
      <c r="QAH112" s="128"/>
      <c r="QAI112" s="128"/>
      <c r="QAJ112" s="128"/>
      <c r="QAK112" s="128"/>
      <c r="QAL112" s="128"/>
      <c r="QAM112" s="128"/>
      <c r="QAN112" s="128"/>
      <c r="QAO112" s="128"/>
      <c r="QAP112" s="128"/>
      <c r="QAQ112" s="128"/>
      <c r="QAR112" s="128"/>
      <c r="QAS112" s="128"/>
      <c r="QAT112" s="128"/>
      <c r="QAU112" s="128"/>
      <c r="QAV112" s="128"/>
      <c r="QAW112" s="128"/>
      <c r="QAX112" s="128"/>
      <c r="QAY112" s="128"/>
      <c r="QAZ112" s="128"/>
      <c r="QBA112" s="128"/>
      <c r="QBB112" s="128"/>
      <c r="QBC112" s="128"/>
      <c r="QBD112" s="128"/>
      <c r="QBE112" s="128"/>
      <c r="QBF112" s="128"/>
      <c r="QBG112" s="128"/>
      <c r="QBH112" s="128"/>
      <c r="QBI112" s="128"/>
      <c r="QBJ112" s="128"/>
      <c r="QBK112" s="128"/>
      <c r="QBL112" s="128"/>
      <c r="QBM112" s="128"/>
      <c r="QBN112" s="128"/>
      <c r="QBO112" s="128"/>
      <c r="QBP112" s="128"/>
      <c r="QBQ112" s="128"/>
      <c r="QBR112" s="128"/>
      <c r="QBS112" s="128"/>
      <c r="QBT112" s="128"/>
      <c r="QBU112" s="128"/>
      <c r="QBV112" s="128"/>
      <c r="QBW112" s="128"/>
      <c r="QBX112" s="128"/>
      <c r="QBY112" s="128"/>
      <c r="QBZ112" s="128"/>
      <c r="QCA112" s="128"/>
      <c r="QCB112" s="128"/>
      <c r="QCC112" s="128"/>
      <c r="QCD112" s="128"/>
      <c r="QCE112" s="128"/>
      <c r="QCF112" s="128"/>
      <c r="QCG112" s="128"/>
      <c r="QCH112" s="128"/>
      <c r="QCI112" s="128"/>
      <c r="QCJ112" s="128"/>
      <c r="QCK112" s="128"/>
      <c r="QCL112" s="128"/>
      <c r="QCM112" s="128"/>
      <c r="QCN112" s="128"/>
      <c r="QCO112" s="128"/>
      <c r="QCP112" s="128"/>
      <c r="QCQ112" s="128"/>
      <c r="QCR112" s="128"/>
      <c r="QCS112" s="128"/>
      <c r="QCT112" s="128"/>
      <c r="QCU112" s="128"/>
      <c r="QCV112" s="128"/>
      <c r="QCW112" s="128"/>
      <c r="QCX112" s="128"/>
      <c r="QCY112" s="128"/>
      <c r="QCZ112" s="128"/>
      <c r="QDA112" s="128"/>
      <c r="QDB112" s="128"/>
      <c r="QDC112" s="128"/>
      <c r="QDD112" s="128"/>
      <c r="QDE112" s="128"/>
      <c r="QDF112" s="128"/>
      <c r="QDG112" s="128"/>
      <c r="QDH112" s="128"/>
      <c r="QDI112" s="128"/>
      <c r="QDJ112" s="128"/>
      <c r="QDK112" s="128"/>
      <c r="QDL112" s="128"/>
      <c r="QDM112" s="128"/>
      <c r="QDN112" s="128"/>
      <c r="QDO112" s="128"/>
      <c r="QDP112" s="128"/>
      <c r="QDQ112" s="128"/>
      <c r="QDR112" s="128"/>
      <c r="QDS112" s="128"/>
      <c r="QDT112" s="128"/>
      <c r="QDU112" s="128"/>
      <c r="QDV112" s="128"/>
      <c r="QDW112" s="128"/>
      <c r="QDX112" s="128"/>
      <c r="QDY112" s="128"/>
      <c r="QDZ112" s="128"/>
      <c r="QEA112" s="128"/>
      <c r="QEB112" s="128"/>
      <c r="QEC112" s="128"/>
      <c r="QED112" s="128"/>
      <c r="QEE112" s="128"/>
      <c r="QEF112" s="128"/>
      <c r="QEG112" s="128"/>
      <c r="QEH112" s="128"/>
      <c r="QEI112" s="128"/>
      <c r="QEJ112" s="128"/>
      <c r="QEK112" s="128"/>
      <c r="QEL112" s="128"/>
      <c r="QEM112" s="128"/>
      <c r="QEN112" s="128"/>
      <c r="QEO112" s="128"/>
      <c r="QEP112" s="128"/>
      <c r="QEQ112" s="128"/>
      <c r="QER112" s="128"/>
      <c r="QES112" s="128"/>
      <c r="QET112" s="128"/>
      <c r="QEU112" s="128"/>
      <c r="QEV112" s="128"/>
      <c r="QEW112" s="128"/>
      <c r="QEX112" s="128"/>
      <c r="QEY112" s="128"/>
      <c r="QEZ112" s="128"/>
      <c r="QFA112" s="128"/>
      <c r="QFB112" s="128"/>
      <c r="QFC112" s="128"/>
      <c r="QFD112" s="128"/>
      <c r="QFE112" s="128"/>
      <c r="QFF112" s="128"/>
      <c r="QFG112" s="128"/>
      <c r="QFH112" s="128"/>
      <c r="QFI112" s="128"/>
      <c r="QFJ112" s="128"/>
      <c r="QFK112" s="128"/>
      <c r="QFL112" s="128"/>
      <c r="QFM112" s="128"/>
      <c r="QFN112" s="128"/>
      <c r="QFO112" s="128"/>
      <c r="QFP112" s="128"/>
      <c r="QFQ112" s="128"/>
      <c r="QFR112" s="128"/>
      <c r="QFS112" s="128"/>
      <c r="QFT112" s="128"/>
      <c r="QFU112" s="128"/>
      <c r="QFV112" s="128"/>
      <c r="QFW112" s="128"/>
      <c r="QFX112" s="128"/>
      <c r="QFY112" s="128"/>
      <c r="QFZ112" s="128"/>
      <c r="QGA112" s="128"/>
      <c r="QGB112" s="128"/>
      <c r="QGC112" s="128"/>
      <c r="QGD112" s="128"/>
      <c r="QGE112" s="128"/>
      <c r="QGF112" s="128"/>
      <c r="QGG112" s="128"/>
      <c r="QGH112" s="128"/>
      <c r="QGI112" s="128"/>
      <c r="QGJ112" s="128"/>
      <c r="QGK112" s="128"/>
      <c r="QGL112" s="128"/>
      <c r="QGM112" s="128"/>
      <c r="QGN112" s="128"/>
      <c r="QGO112" s="128"/>
      <c r="QGP112" s="128"/>
      <c r="QGQ112" s="128"/>
      <c r="QGR112" s="128"/>
      <c r="QGS112" s="128"/>
      <c r="QGT112" s="128"/>
      <c r="QGU112" s="128"/>
      <c r="QGV112" s="128"/>
      <c r="QGW112" s="128"/>
      <c r="QGX112" s="128"/>
      <c r="QGY112" s="128"/>
      <c r="QGZ112" s="128"/>
      <c r="QHA112" s="128"/>
      <c r="QHB112" s="128"/>
      <c r="QHC112" s="128"/>
      <c r="QHD112" s="128"/>
      <c r="QHE112" s="128"/>
      <c r="QHF112" s="128"/>
      <c r="QHG112" s="128"/>
      <c r="QHH112" s="128"/>
      <c r="QHI112" s="128"/>
      <c r="QHJ112" s="128"/>
      <c r="QHK112" s="128"/>
      <c r="QHL112" s="128"/>
      <c r="QHM112" s="128"/>
      <c r="QHN112" s="128"/>
      <c r="QHO112" s="128"/>
      <c r="QHP112" s="128"/>
      <c r="QHQ112" s="128"/>
      <c r="QHR112" s="128"/>
      <c r="QHS112" s="128"/>
      <c r="QHT112" s="128"/>
      <c r="QHU112" s="128"/>
      <c r="QHV112" s="128"/>
      <c r="QHW112" s="128"/>
      <c r="QHX112" s="128"/>
      <c r="QHY112" s="128"/>
      <c r="QHZ112" s="128"/>
      <c r="QIA112" s="128"/>
      <c r="QIB112" s="128"/>
      <c r="QIC112" s="128"/>
      <c r="QID112" s="128"/>
      <c r="QIE112" s="128"/>
      <c r="QIF112" s="128"/>
      <c r="QIG112" s="128"/>
      <c r="QIH112" s="128"/>
      <c r="QII112" s="128"/>
      <c r="QIJ112" s="128"/>
      <c r="QIK112" s="128"/>
      <c r="QIL112" s="128"/>
      <c r="QIM112" s="128"/>
      <c r="QIN112" s="128"/>
      <c r="QIO112" s="128"/>
      <c r="QIP112" s="128"/>
      <c r="QIQ112" s="128"/>
      <c r="QIR112" s="128"/>
      <c r="QIS112" s="128"/>
      <c r="QIT112" s="128"/>
      <c r="QIU112" s="128"/>
      <c r="QIV112" s="128"/>
      <c r="QIW112" s="128"/>
      <c r="QIX112" s="128"/>
      <c r="QIY112" s="128"/>
      <c r="QIZ112" s="128"/>
      <c r="QJA112" s="128"/>
      <c r="QJB112" s="128"/>
      <c r="QJC112" s="128"/>
      <c r="QJD112" s="128"/>
      <c r="QJE112" s="128"/>
      <c r="QJF112" s="128"/>
      <c r="QJG112" s="128"/>
      <c r="QJH112" s="128"/>
      <c r="QJI112" s="128"/>
      <c r="QJJ112" s="128"/>
      <c r="QJK112" s="128"/>
      <c r="QJL112" s="128"/>
      <c r="QJM112" s="128"/>
      <c r="QJN112" s="128"/>
      <c r="QJO112" s="128"/>
      <c r="QJP112" s="128"/>
      <c r="QJQ112" s="128"/>
      <c r="QJR112" s="128"/>
      <c r="QJS112" s="128"/>
      <c r="QJT112" s="128"/>
      <c r="QJU112" s="128"/>
      <c r="QJV112" s="128"/>
      <c r="QJW112" s="128"/>
      <c r="QJX112" s="128"/>
      <c r="QJY112" s="128"/>
      <c r="QJZ112" s="128"/>
      <c r="QKA112" s="128"/>
      <c r="QKB112" s="128"/>
      <c r="QKC112" s="128"/>
      <c r="QKD112" s="128"/>
      <c r="QKE112" s="128"/>
      <c r="QKF112" s="128"/>
      <c r="QKG112" s="128"/>
      <c r="QKH112" s="128"/>
      <c r="QKI112" s="128"/>
      <c r="QKJ112" s="128"/>
      <c r="QKK112" s="128"/>
      <c r="QKL112" s="128"/>
      <c r="QKM112" s="128"/>
      <c r="QKN112" s="128"/>
      <c r="QKO112" s="128"/>
      <c r="QKP112" s="128"/>
      <c r="QKQ112" s="128"/>
      <c r="QKR112" s="128"/>
      <c r="QKS112" s="128"/>
      <c r="QKT112" s="128"/>
      <c r="QKU112" s="128"/>
      <c r="QKV112" s="128"/>
      <c r="QKW112" s="128"/>
      <c r="QKX112" s="128"/>
      <c r="QKY112" s="128"/>
      <c r="QKZ112" s="128"/>
      <c r="QLA112" s="128"/>
      <c r="QLB112" s="128"/>
      <c r="QLC112" s="128"/>
      <c r="QLD112" s="128"/>
      <c r="QLE112" s="128"/>
      <c r="QLF112" s="128"/>
      <c r="QLG112" s="128"/>
      <c r="QLH112" s="128"/>
      <c r="QLI112" s="128"/>
      <c r="QLJ112" s="128"/>
      <c r="QLK112" s="128"/>
      <c r="QLL112" s="128"/>
      <c r="QLM112" s="128"/>
      <c r="QLN112" s="128"/>
      <c r="QLO112" s="128"/>
      <c r="QLP112" s="128"/>
      <c r="QLQ112" s="128"/>
      <c r="QLR112" s="128"/>
      <c r="QLS112" s="128"/>
      <c r="QLT112" s="128"/>
      <c r="QLU112" s="128"/>
      <c r="QLV112" s="128"/>
      <c r="QLW112" s="128"/>
      <c r="QLX112" s="128"/>
      <c r="QLY112" s="128"/>
      <c r="QLZ112" s="128"/>
      <c r="QMA112" s="128"/>
      <c r="QMB112" s="128"/>
      <c r="QMC112" s="128"/>
      <c r="QMD112" s="128"/>
      <c r="QME112" s="128"/>
      <c r="QMF112" s="128"/>
      <c r="QMG112" s="128"/>
      <c r="QMH112" s="128"/>
      <c r="QMI112" s="128"/>
      <c r="QMJ112" s="128"/>
      <c r="QMK112" s="128"/>
      <c r="QML112" s="128"/>
      <c r="QMM112" s="128"/>
      <c r="QMN112" s="128"/>
      <c r="QMO112" s="128"/>
      <c r="QMP112" s="128"/>
      <c r="QMQ112" s="128"/>
      <c r="QMR112" s="128"/>
      <c r="QMS112" s="128"/>
      <c r="QMT112" s="128"/>
      <c r="QMU112" s="128"/>
      <c r="QMV112" s="128"/>
      <c r="QMW112" s="128"/>
      <c r="QMX112" s="128"/>
      <c r="QMY112" s="128"/>
      <c r="QMZ112" s="128"/>
      <c r="QNA112" s="128"/>
      <c r="QNB112" s="128"/>
      <c r="QNC112" s="128"/>
      <c r="QND112" s="128"/>
      <c r="QNE112" s="128"/>
      <c r="QNF112" s="128"/>
      <c r="QNG112" s="128"/>
      <c r="QNH112" s="128"/>
      <c r="QNI112" s="128"/>
      <c r="QNJ112" s="128"/>
      <c r="QNK112" s="128"/>
      <c r="QNL112" s="128"/>
      <c r="QNM112" s="128"/>
      <c r="QNN112" s="128"/>
      <c r="QNO112" s="128"/>
      <c r="QNP112" s="128"/>
      <c r="QNQ112" s="128"/>
      <c r="QNR112" s="128"/>
      <c r="QNS112" s="128"/>
      <c r="QNT112" s="128"/>
      <c r="QNU112" s="128"/>
      <c r="QNV112" s="128"/>
      <c r="QNW112" s="128"/>
      <c r="QNX112" s="128"/>
      <c r="QNY112" s="128"/>
      <c r="QNZ112" s="128"/>
      <c r="QOA112" s="128"/>
      <c r="QOB112" s="128"/>
      <c r="QOC112" s="128"/>
      <c r="QOD112" s="128"/>
      <c r="QOE112" s="128"/>
      <c r="QOF112" s="128"/>
      <c r="QOG112" s="128"/>
      <c r="QOH112" s="128"/>
      <c r="QOI112" s="128"/>
      <c r="QOJ112" s="128"/>
      <c r="QOK112" s="128"/>
      <c r="QOL112" s="128"/>
      <c r="QOM112" s="128"/>
      <c r="QON112" s="128"/>
      <c r="QOO112" s="128"/>
      <c r="QOP112" s="128"/>
      <c r="QOQ112" s="128"/>
      <c r="QOR112" s="128"/>
      <c r="QOS112" s="128"/>
      <c r="QOT112" s="128"/>
      <c r="QOU112" s="128"/>
      <c r="QOV112" s="128"/>
      <c r="QOW112" s="128"/>
      <c r="QOX112" s="128"/>
      <c r="QOY112" s="128"/>
      <c r="QOZ112" s="128"/>
      <c r="QPA112" s="128"/>
      <c r="QPB112" s="128"/>
      <c r="QPC112" s="128"/>
      <c r="QPD112" s="128"/>
      <c r="QPE112" s="128"/>
      <c r="QPF112" s="128"/>
      <c r="QPG112" s="128"/>
      <c r="QPH112" s="128"/>
      <c r="QPI112" s="128"/>
      <c r="QPJ112" s="128"/>
      <c r="QPK112" s="128"/>
      <c r="QPL112" s="128"/>
      <c r="QPM112" s="128"/>
      <c r="QPN112" s="128"/>
      <c r="QPO112" s="128"/>
      <c r="QPP112" s="128"/>
      <c r="QPQ112" s="128"/>
      <c r="QPR112" s="128"/>
      <c r="QPS112" s="128"/>
      <c r="QPT112" s="128"/>
      <c r="QPU112" s="128"/>
      <c r="QPV112" s="128"/>
      <c r="QPW112" s="128"/>
      <c r="QPX112" s="128"/>
      <c r="QPY112" s="128"/>
      <c r="QPZ112" s="128"/>
      <c r="QQA112" s="128"/>
      <c r="QQB112" s="128"/>
      <c r="QQC112" s="128"/>
      <c r="QQD112" s="128"/>
      <c r="QQE112" s="128"/>
      <c r="QQF112" s="128"/>
      <c r="QQG112" s="128"/>
      <c r="QQH112" s="128"/>
      <c r="QQI112" s="128"/>
      <c r="QQJ112" s="128"/>
      <c r="QQK112" s="128"/>
      <c r="QQL112" s="128"/>
      <c r="QQM112" s="128"/>
      <c r="QQN112" s="128"/>
      <c r="QQO112" s="128"/>
      <c r="QQP112" s="128"/>
      <c r="QQQ112" s="128"/>
      <c r="QQR112" s="128"/>
      <c r="QQS112" s="128"/>
      <c r="QQT112" s="128"/>
      <c r="QQU112" s="128"/>
      <c r="QQV112" s="128"/>
      <c r="QQW112" s="128"/>
      <c r="QQX112" s="128"/>
      <c r="QQY112" s="128"/>
      <c r="QQZ112" s="128"/>
      <c r="QRA112" s="128"/>
      <c r="QRB112" s="128"/>
      <c r="QRC112" s="128"/>
      <c r="QRD112" s="128"/>
      <c r="QRE112" s="128"/>
      <c r="QRF112" s="128"/>
      <c r="QRG112" s="128"/>
      <c r="QRH112" s="128"/>
      <c r="QRI112" s="128"/>
      <c r="QRJ112" s="128"/>
      <c r="QRK112" s="128"/>
      <c r="QRL112" s="128"/>
      <c r="QRM112" s="128"/>
      <c r="QRN112" s="128"/>
      <c r="QRO112" s="128"/>
      <c r="QRP112" s="128"/>
      <c r="QRQ112" s="128"/>
      <c r="QRR112" s="128"/>
      <c r="QRS112" s="128"/>
      <c r="QRT112" s="128"/>
      <c r="QRU112" s="128"/>
      <c r="QRV112" s="128"/>
      <c r="QRW112" s="128"/>
      <c r="QRX112" s="128"/>
      <c r="QRY112" s="128"/>
      <c r="QRZ112" s="128"/>
      <c r="QSA112" s="128"/>
      <c r="QSB112" s="128"/>
      <c r="QSC112" s="128"/>
      <c r="QSD112" s="128"/>
      <c r="QSE112" s="128"/>
      <c r="QSF112" s="128"/>
      <c r="QSG112" s="128"/>
      <c r="QSH112" s="128"/>
      <c r="QSI112" s="128"/>
      <c r="QSJ112" s="128"/>
      <c r="QSK112" s="128"/>
      <c r="QSL112" s="128"/>
      <c r="QSM112" s="128"/>
      <c r="QSN112" s="128"/>
      <c r="QSO112" s="128"/>
      <c r="QSP112" s="128"/>
      <c r="QSQ112" s="128"/>
      <c r="QSR112" s="128"/>
      <c r="QSS112" s="128"/>
      <c r="QST112" s="128"/>
      <c r="QSU112" s="128"/>
      <c r="QSV112" s="128"/>
      <c r="QSW112" s="128"/>
      <c r="QSX112" s="128"/>
      <c r="QSY112" s="128"/>
      <c r="QSZ112" s="128"/>
      <c r="QTA112" s="128"/>
      <c r="QTB112" s="128"/>
      <c r="QTC112" s="128"/>
      <c r="QTD112" s="128"/>
      <c r="QTE112" s="128"/>
      <c r="QTF112" s="128"/>
      <c r="QTG112" s="128"/>
      <c r="QTH112" s="128"/>
      <c r="QTI112" s="128"/>
      <c r="QTJ112" s="128"/>
      <c r="QTK112" s="128"/>
      <c r="QTL112" s="128"/>
      <c r="QTM112" s="128"/>
      <c r="QTN112" s="128"/>
      <c r="QTO112" s="128"/>
      <c r="QTP112" s="128"/>
      <c r="QTQ112" s="128"/>
      <c r="QTR112" s="128"/>
      <c r="QTS112" s="128"/>
      <c r="QTT112" s="128"/>
      <c r="QTU112" s="128"/>
      <c r="QTV112" s="128"/>
      <c r="QTW112" s="128"/>
      <c r="QTX112" s="128"/>
      <c r="QTY112" s="128"/>
      <c r="QTZ112" s="128"/>
      <c r="QUA112" s="128"/>
      <c r="QUB112" s="128"/>
      <c r="QUC112" s="128"/>
      <c r="QUD112" s="128"/>
      <c r="QUE112" s="128"/>
      <c r="QUF112" s="128"/>
      <c r="QUG112" s="128"/>
      <c r="QUH112" s="128"/>
      <c r="QUI112" s="128"/>
      <c r="QUJ112" s="128"/>
      <c r="QUK112" s="128"/>
      <c r="QUL112" s="128"/>
      <c r="QUM112" s="128"/>
      <c r="QUN112" s="128"/>
      <c r="QUO112" s="128"/>
      <c r="QUP112" s="128"/>
      <c r="QUQ112" s="128"/>
      <c r="QUR112" s="128"/>
      <c r="QUS112" s="128"/>
      <c r="QUT112" s="128"/>
      <c r="QUU112" s="128"/>
      <c r="QUV112" s="128"/>
      <c r="QUW112" s="128"/>
      <c r="QUX112" s="128"/>
      <c r="QUY112" s="128"/>
      <c r="QUZ112" s="128"/>
      <c r="QVA112" s="128"/>
      <c r="QVB112" s="128"/>
      <c r="QVC112" s="128"/>
      <c r="QVD112" s="128"/>
      <c r="QVE112" s="128"/>
      <c r="QVF112" s="128"/>
      <c r="QVG112" s="128"/>
      <c r="QVH112" s="128"/>
      <c r="QVI112" s="128"/>
      <c r="QVJ112" s="128"/>
      <c r="QVK112" s="128"/>
      <c r="QVL112" s="128"/>
      <c r="QVM112" s="128"/>
      <c r="QVN112" s="128"/>
      <c r="QVO112" s="128"/>
      <c r="QVP112" s="128"/>
      <c r="QVQ112" s="128"/>
      <c r="QVR112" s="128"/>
      <c r="QVS112" s="128"/>
      <c r="QVT112" s="128"/>
      <c r="QVU112" s="128"/>
      <c r="QVV112" s="128"/>
      <c r="QVW112" s="128"/>
      <c r="QVX112" s="128"/>
      <c r="QVY112" s="128"/>
      <c r="QVZ112" s="128"/>
      <c r="QWA112" s="128"/>
      <c r="QWB112" s="128"/>
      <c r="QWC112" s="128"/>
      <c r="QWD112" s="128"/>
      <c r="QWE112" s="128"/>
      <c r="QWF112" s="128"/>
      <c r="QWG112" s="128"/>
      <c r="QWH112" s="128"/>
      <c r="QWI112" s="128"/>
      <c r="QWJ112" s="128"/>
      <c r="QWK112" s="128"/>
      <c r="QWL112" s="128"/>
      <c r="QWM112" s="128"/>
      <c r="QWN112" s="128"/>
      <c r="QWO112" s="128"/>
      <c r="QWP112" s="128"/>
      <c r="QWQ112" s="128"/>
      <c r="QWR112" s="128"/>
      <c r="QWS112" s="128"/>
      <c r="QWT112" s="128"/>
      <c r="QWU112" s="128"/>
      <c r="QWV112" s="128"/>
      <c r="QWW112" s="128"/>
      <c r="QWX112" s="128"/>
      <c r="QWY112" s="128"/>
      <c r="QWZ112" s="128"/>
      <c r="QXA112" s="128"/>
      <c r="QXB112" s="128"/>
      <c r="QXC112" s="128"/>
      <c r="QXD112" s="128"/>
      <c r="QXE112" s="128"/>
      <c r="QXF112" s="128"/>
      <c r="QXG112" s="128"/>
      <c r="QXH112" s="128"/>
      <c r="QXI112" s="128"/>
      <c r="QXJ112" s="128"/>
      <c r="QXK112" s="128"/>
      <c r="QXL112" s="128"/>
      <c r="QXM112" s="128"/>
      <c r="QXN112" s="128"/>
      <c r="QXO112" s="128"/>
      <c r="QXP112" s="128"/>
      <c r="QXQ112" s="128"/>
      <c r="QXR112" s="128"/>
      <c r="QXS112" s="128"/>
      <c r="QXT112" s="128"/>
      <c r="QXU112" s="128"/>
      <c r="QXV112" s="128"/>
      <c r="QXW112" s="128"/>
      <c r="QXX112" s="128"/>
      <c r="QXY112" s="128"/>
      <c r="QXZ112" s="128"/>
      <c r="QYA112" s="128"/>
      <c r="QYB112" s="128"/>
      <c r="QYC112" s="128"/>
      <c r="QYD112" s="128"/>
      <c r="QYE112" s="128"/>
      <c r="QYF112" s="128"/>
      <c r="QYG112" s="128"/>
      <c r="QYH112" s="128"/>
      <c r="QYI112" s="128"/>
      <c r="QYJ112" s="128"/>
      <c r="QYK112" s="128"/>
      <c r="QYL112" s="128"/>
      <c r="QYM112" s="128"/>
      <c r="QYN112" s="128"/>
      <c r="QYO112" s="128"/>
      <c r="QYP112" s="128"/>
      <c r="QYQ112" s="128"/>
      <c r="QYR112" s="128"/>
      <c r="QYS112" s="128"/>
      <c r="QYT112" s="128"/>
      <c r="QYU112" s="128"/>
      <c r="QYV112" s="128"/>
      <c r="QYW112" s="128"/>
      <c r="QYX112" s="128"/>
      <c r="QYY112" s="128"/>
      <c r="QYZ112" s="128"/>
      <c r="QZA112" s="128"/>
      <c r="QZB112" s="128"/>
      <c r="QZC112" s="128"/>
      <c r="QZD112" s="128"/>
      <c r="QZE112" s="128"/>
      <c r="QZF112" s="128"/>
      <c r="QZG112" s="128"/>
      <c r="QZH112" s="128"/>
      <c r="QZI112" s="128"/>
      <c r="QZJ112" s="128"/>
      <c r="QZK112" s="128"/>
      <c r="QZL112" s="128"/>
      <c r="QZM112" s="128"/>
      <c r="QZN112" s="128"/>
      <c r="QZO112" s="128"/>
      <c r="QZP112" s="128"/>
      <c r="QZQ112" s="128"/>
      <c r="QZR112" s="128"/>
      <c r="QZS112" s="128"/>
      <c r="QZT112" s="128"/>
      <c r="QZU112" s="128"/>
      <c r="QZV112" s="128"/>
      <c r="QZW112" s="128"/>
      <c r="QZX112" s="128"/>
      <c r="QZY112" s="128"/>
      <c r="QZZ112" s="128"/>
      <c r="RAA112" s="128"/>
      <c r="RAB112" s="128"/>
      <c r="RAC112" s="128"/>
      <c r="RAD112" s="128"/>
      <c r="RAE112" s="128"/>
      <c r="RAF112" s="128"/>
      <c r="RAG112" s="128"/>
      <c r="RAH112" s="128"/>
      <c r="RAI112" s="128"/>
      <c r="RAJ112" s="128"/>
      <c r="RAK112" s="128"/>
      <c r="RAL112" s="128"/>
      <c r="RAM112" s="128"/>
      <c r="RAN112" s="128"/>
      <c r="RAO112" s="128"/>
      <c r="RAP112" s="128"/>
      <c r="RAQ112" s="128"/>
      <c r="RAR112" s="128"/>
      <c r="RAS112" s="128"/>
      <c r="RAT112" s="128"/>
      <c r="RAU112" s="128"/>
      <c r="RAV112" s="128"/>
      <c r="RAW112" s="128"/>
      <c r="RAX112" s="128"/>
      <c r="RAY112" s="128"/>
      <c r="RAZ112" s="128"/>
      <c r="RBA112" s="128"/>
      <c r="RBB112" s="128"/>
      <c r="RBC112" s="128"/>
      <c r="RBD112" s="128"/>
      <c r="RBE112" s="128"/>
      <c r="RBF112" s="128"/>
      <c r="RBG112" s="128"/>
      <c r="RBH112" s="128"/>
      <c r="RBI112" s="128"/>
      <c r="RBJ112" s="128"/>
      <c r="RBK112" s="128"/>
      <c r="RBL112" s="128"/>
      <c r="RBM112" s="128"/>
      <c r="RBN112" s="128"/>
      <c r="RBO112" s="128"/>
      <c r="RBP112" s="128"/>
      <c r="RBQ112" s="128"/>
      <c r="RBR112" s="128"/>
      <c r="RBS112" s="128"/>
      <c r="RBT112" s="128"/>
      <c r="RBU112" s="128"/>
      <c r="RBV112" s="128"/>
      <c r="RBW112" s="128"/>
      <c r="RBX112" s="128"/>
      <c r="RBY112" s="128"/>
      <c r="RBZ112" s="128"/>
      <c r="RCA112" s="128"/>
      <c r="RCB112" s="128"/>
      <c r="RCC112" s="128"/>
      <c r="RCD112" s="128"/>
      <c r="RCE112" s="128"/>
      <c r="RCF112" s="128"/>
      <c r="RCG112" s="128"/>
      <c r="RCH112" s="128"/>
      <c r="RCI112" s="128"/>
      <c r="RCJ112" s="128"/>
      <c r="RCK112" s="128"/>
      <c r="RCL112" s="128"/>
      <c r="RCM112" s="128"/>
      <c r="RCN112" s="128"/>
      <c r="RCO112" s="128"/>
      <c r="RCP112" s="128"/>
      <c r="RCQ112" s="128"/>
      <c r="RCR112" s="128"/>
      <c r="RCS112" s="128"/>
      <c r="RCT112" s="128"/>
      <c r="RCU112" s="128"/>
      <c r="RCV112" s="128"/>
      <c r="RCW112" s="128"/>
      <c r="RCX112" s="128"/>
      <c r="RCY112" s="128"/>
      <c r="RCZ112" s="128"/>
      <c r="RDA112" s="128"/>
      <c r="RDB112" s="128"/>
      <c r="RDC112" s="128"/>
      <c r="RDD112" s="128"/>
      <c r="RDE112" s="128"/>
      <c r="RDF112" s="128"/>
      <c r="RDG112" s="128"/>
      <c r="RDH112" s="128"/>
      <c r="RDI112" s="128"/>
      <c r="RDJ112" s="128"/>
      <c r="RDK112" s="128"/>
      <c r="RDL112" s="128"/>
      <c r="RDM112" s="128"/>
      <c r="RDN112" s="128"/>
      <c r="RDO112" s="128"/>
      <c r="RDP112" s="128"/>
      <c r="RDQ112" s="128"/>
      <c r="RDR112" s="128"/>
      <c r="RDS112" s="128"/>
      <c r="RDT112" s="128"/>
      <c r="RDU112" s="128"/>
      <c r="RDV112" s="128"/>
      <c r="RDW112" s="128"/>
      <c r="RDX112" s="128"/>
      <c r="RDY112" s="128"/>
      <c r="RDZ112" s="128"/>
      <c r="REA112" s="128"/>
      <c r="REB112" s="128"/>
      <c r="REC112" s="128"/>
      <c r="RED112" s="128"/>
      <c r="REE112" s="128"/>
      <c r="REF112" s="128"/>
      <c r="REG112" s="128"/>
      <c r="REH112" s="128"/>
      <c r="REI112" s="128"/>
      <c r="REJ112" s="128"/>
      <c r="REK112" s="128"/>
      <c r="REL112" s="128"/>
      <c r="REM112" s="128"/>
      <c r="REN112" s="128"/>
      <c r="REO112" s="128"/>
      <c r="REP112" s="128"/>
      <c r="REQ112" s="128"/>
      <c r="RER112" s="128"/>
      <c r="RES112" s="128"/>
      <c r="RET112" s="128"/>
      <c r="REU112" s="128"/>
      <c r="REV112" s="128"/>
      <c r="REW112" s="128"/>
      <c r="REX112" s="128"/>
      <c r="REY112" s="128"/>
      <c r="REZ112" s="128"/>
      <c r="RFA112" s="128"/>
      <c r="RFB112" s="128"/>
      <c r="RFC112" s="128"/>
      <c r="RFD112" s="128"/>
      <c r="RFE112" s="128"/>
      <c r="RFF112" s="128"/>
      <c r="RFG112" s="128"/>
      <c r="RFH112" s="128"/>
      <c r="RFI112" s="128"/>
      <c r="RFJ112" s="128"/>
      <c r="RFK112" s="128"/>
      <c r="RFL112" s="128"/>
      <c r="RFM112" s="128"/>
      <c r="RFN112" s="128"/>
      <c r="RFO112" s="128"/>
      <c r="RFP112" s="128"/>
      <c r="RFQ112" s="128"/>
      <c r="RFR112" s="128"/>
      <c r="RFS112" s="128"/>
      <c r="RFT112" s="128"/>
      <c r="RFU112" s="128"/>
      <c r="RFV112" s="128"/>
      <c r="RFW112" s="128"/>
      <c r="RFX112" s="128"/>
      <c r="RFY112" s="128"/>
      <c r="RFZ112" s="128"/>
      <c r="RGA112" s="128"/>
      <c r="RGB112" s="128"/>
      <c r="RGC112" s="128"/>
      <c r="RGD112" s="128"/>
      <c r="RGE112" s="128"/>
      <c r="RGF112" s="128"/>
      <c r="RGG112" s="128"/>
      <c r="RGH112" s="128"/>
      <c r="RGI112" s="128"/>
      <c r="RGJ112" s="128"/>
      <c r="RGK112" s="128"/>
      <c r="RGL112" s="128"/>
      <c r="RGM112" s="128"/>
      <c r="RGN112" s="128"/>
      <c r="RGO112" s="128"/>
      <c r="RGP112" s="128"/>
      <c r="RGQ112" s="128"/>
      <c r="RGR112" s="128"/>
      <c r="RGS112" s="128"/>
      <c r="RGT112" s="128"/>
      <c r="RGU112" s="128"/>
      <c r="RGV112" s="128"/>
      <c r="RGW112" s="128"/>
      <c r="RGX112" s="128"/>
      <c r="RGY112" s="128"/>
      <c r="RGZ112" s="128"/>
      <c r="RHA112" s="128"/>
      <c r="RHB112" s="128"/>
      <c r="RHC112" s="128"/>
      <c r="RHD112" s="128"/>
      <c r="RHE112" s="128"/>
      <c r="RHF112" s="128"/>
      <c r="RHG112" s="128"/>
      <c r="RHH112" s="128"/>
      <c r="RHI112" s="128"/>
      <c r="RHJ112" s="128"/>
      <c r="RHK112" s="128"/>
      <c r="RHL112" s="128"/>
      <c r="RHM112" s="128"/>
      <c r="RHN112" s="128"/>
      <c r="RHO112" s="128"/>
      <c r="RHP112" s="128"/>
      <c r="RHQ112" s="128"/>
      <c r="RHR112" s="128"/>
      <c r="RHS112" s="128"/>
      <c r="RHT112" s="128"/>
      <c r="RHU112" s="128"/>
      <c r="RHV112" s="128"/>
      <c r="RHW112" s="128"/>
      <c r="RHX112" s="128"/>
      <c r="RHY112" s="128"/>
      <c r="RHZ112" s="128"/>
      <c r="RIA112" s="128"/>
      <c r="RIB112" s="128"/>
      <c r="RIC112" s="128"/>
      <c r="RID112" s="128"/>
      <c r="RIE112" s="128"/>
      <c r="RIF112" s="128"/>
      <c r="RIG112" s="128"/>
      <c r="RIH112" s="128"/>
      <c r="RII112" s="128"/>
      <c r="RIJ112" s="128"/>
      <c r="RIK112" s="128"/>
      <c r="RIL112" s="128"/>
      <c r="RIM112" s="128"/>
      <c r="RIN112" s="128"/>
      <c r="RIO112" s="128"/>
      <c r="RIP112" s="128"/>
      <c r="RIQ112" s="128"/>
      <c r="RIR112" s="128"/>
      <c r="RIS112" s="128"/>
      <c r="RIT112" s="128"/>
      <c r="RIU112" s="128"/>
      <c r="RIV112" s="128"/>
      <c r="RIW112" s="128"/>
      <c r="RIX112" s="128"/>
      <c r="RIY112" s="128"/>
      <c r="RIZ112" s="128"/>
      <c r="RJA112" s="128"/>
      <c r="RJB112" s="128"/>
      <c r="RJC112" s="128"/>
      <c r="RJD112" s="128"/>
      <c r="RJE112" s="128"/>
      <c r="RJF112" s="128"/>
      <c r="RJG112" s="128"/>
      <c r="RJH112" s="128"/>
      <c r="RJI112" s="128"/>
      <c r="RJJ112" s="128"/>
      <c r="RJK112" s="128"/>
      <c r="RJL112" s="128"/>
      <c r="RJM112" s="128"/>
      <c r="RJN112" s="128"/>
      <c r="RJO112" s="128"/>
      <c r="RJP112" s="128"/>
      <c r="RJQ112" s="128"/>
      <c r="RJR112" s="128"/>
      <c r="RJS112" s="128"/>
      <c r="RJT112" s="128"/>
      <c r="RJU112" s="128"/>
      <c r="RJV112" s="128"/>
      <c r="RJW112" s="128"/>
      <c r="RJX112" s="128"/>
      <c r="RJY112" s="128"/>
      <c r="RJZ112" s="128"/>
      <c r="RKA112" s="128"/>
      <c r="RKB112" s="128"/>
      <c r="RKC112" s="128"/>
      <c r="RKD112" s="128"/>
      <c r="RKE112" s="128"/>
      <c r="RKF112" s="128"/>
      <c r="RKG112" s="128"/>
      <c r="RKH112" s="128"/>
      <c r="RKI112" s="128"/>
      <c r="RKJ112" s="128"/>
      <c r="RKK112" s="128"/>
      <c r="RKL112" s="128"/>
      <c r="RKM112" s="128"/>
      <c r="RKN112" s="128"/>
      <c r="RKO112" s="128"/>
      <c r="RKP112" s="128"/>
      <c r="RKQ112" s="128"/>
      <c r="RKR112" s="128"/>
      <c r="RKS112" s="128"/>
      <c r="RKT112" s="128"/>
      <c r="RKU112" s="128"/>
      <c r="RKV112" s="128"/>
      <c r="RKW112" s="128"/>
      <c r="RKX112" s="128"/>
      <c r="RKY112" s="128"/>
      <c r="RKZ112" s="128"/>
      <c r="RLA112" s="128"/>
      <c r="RLB112" s="128"/>
      <c r="RLC112" s="128"/>
      <c r="RLD112" s="128"/>
      <c r="RLE112" s="128"/>
      <c r="RLF112" s="128"/>
      <c r="RLG112" s="128"/>
      <c r="RLH112" s="128"/>
      <c r="RLI112" s="128"/>
      <c r="RLJ112" s="128"/>
      <c r="RLK112" s="128"/>
      <c r="RLL112" s="128"/>
      <c r="RLM112" s="128"/>
      <c r="RLN112" s="128"/>
      <c r="RLO112" s="128"/>
      <c r="RLP112" s="128"/>
      <c r="RLQ112" s="128"/>
      <c r="RLR112" s="128"/>
      <c r="RLS112" s="128"/>
      <c r="RLT112" s="128"/>
      <c r="RLU112" s="128"/>
      <c r="RLV112" s="128"/>
      <c r="RLW112" s="128"/>
      <c r="RLX112" s="128"/>
      <c r="RLY112" s="128"/>
      <c r="RLZ112" s="128"/>
      <c r="RMA112" s="128"/>
      <c r="RMB112" s="128"/>
      <c r="RMC112" s="128"/>
      <c r="RMD112" s="128"/>
      <c r="RME112" s="128"/>
      <c r="RMF112" s="128"/>
      <c r="RMG112" s="128"/>
      <c r="RMH112" s="128"/>
      <c r="RMI112" s="128"/>
      <c r="RMJ112" s="128"/>
      <c r="RMK112" s="128"/>
      <c r="RML112" s="128"/>
      <c r="RMM112" s="128"/>
      <c r="RMN112" s="128"/>
      <c r="RMO112" s="128"/>
      <c r="RMP112" s="128"/>
      <c r="RMQ112" s="128"/>
      <c r="RMR112" s="128"/>
      <c r="RMS112" s="128"/>
      <c r="RMT112" s="128"/>
      <c r="RMU112" s="128"/>
      <c r="RMV112" s="128"/>
      <c r="RMW112" s="128"/>
      <c r="RMX112" s="128"/>
      <c r="RMY112" s="128"/>
      <c r="RMZ112" s="128"/>
      <c r="RNA112" s="128"/>
      <c r="RNB112" s="128"/>
      <c r="RNC112" s="128"/>
      <c r="RND112" s="128"/>
      <c r="RNE112" s="128"/>
      <c r="RNF112" s="128"/>
      <c r="RNG112" s="128"/>
      <c r="RNH112" s="128"/>
      <c r="RNI112" s="128"/>
      <c r="RNJ112" s="128"/>
      <c r="RNK112" s="128"/>
      <c r="RNL112" s="128"/>
      <c r="RNM112" s="128"/>
      <c r="RNN112" s="128"/>
      <c r="RNO112" s="128"/>
      <c r="RNP112" s="128"/>
      <c r="RNQ112" s="128"/>
      <c r="RNR112" s="128"/>
      <c r="RNS112" s="128"/>
      <c r="RNT112" s="128"/>
      <c r="RNU112" s="128"/>
      <c r="RNV112" s="128"/>
      <c r="RNW112" s="128"/>
      <c r="RNX112" s="128"/>
      <c r="RNY112" s="128"/>
      <c r="RNZ112" s="128"/>
      <c r="ROA112" s="128"/>
      <c r="ROB112" s="128"/>
      <c r="ROC112" s="128"/>
      <c r="ROD112" s="128"/>
      <c r="ROE112" s="128"/>
      <c r="ROF112" s="128"/>
      <c r="ROG112" s="128"/>
      <c r="ROH112" s="128"/>
      <c r="ROI112" s="128"/>
      <c r="ROJ112" s="128"/>
      <c r="ROK112" s="128"/>
      <c r="ROL112" s="128"/>
      <c r="ROM112" s="128"/>
      <c r="RON112" s="128"/>
      <c r="ROO112" s="128"/>
      <c r="ROP112" s="128"/>
      <c r="ROQ112" s="128"/>
      <c r="ROR112" s="128"/>
      <c r="ROS112" s="128"/>
      <c r="ROT112" s="128"/>
      <c r="ROU112" s="128"/>
      <c r="ROV112" s="128"/>
      <c r="ROW112" s="128"/>
      <c r="ROX112" s="128"/>
      <c r="ROY112" s="128"/>
      <c r="ROZ112" s="128"/>
      <c r="RPA112" s="128"/>
      <c r="RPB112" s="128"/>
      <c r="RPC112" s="128"/>
      <c r="RPD112" s="128"/>
      <c r="RPE112" s="128"/>
      <c r="RPF112" s="128"/>
      <c r="RPG112" s="128"/>
      <c r="RPH112" s="128"/>
      <c r="RPI112" s="128"/>
      <c r="RPJ112" s="128"/>
      <c r="RPK112" s="128"/>
      <c r="RPL112" s="128"/>
      <c r="RPM112" s="128"/>
      <c r="RPN112" s="128"/>
      <c r="RPO112" s="128"/>
      <c r="RPP112" s="128"/>
      <c r="RPQ112" s="128"/>
      <c r="RPR112" s="128"/>
      <c r="RPS112" s="128"/>
      <c r="RPT112" s="128"/>
      <c r="RPU112" s="128"/>
      <c r="RPV112" s="128"/>
      <c r="RPW112" s="128"/>
      <c r="RPX112" s="128"/>
      <c r="RPY112" s="128"/>
      <c r="RPZ112" s="128"/>
      <c r="RQA112" s="128"/>
      <c r="RQB112" s="128"/>
      <c r="RQC112" s="128"/>
      <c r="RQD112" s="128"/>
      <c r="RQE112" s="128"/>
      <c r="RQF112" s="128"/>
      <c r="RQG112" s="128"/>
      <c r="RQH112" s="128"/>
      <c r="RQI112" s="128"/>
      <c r="RQJ112" s="128"/>
      <c r="RQK112" s="128"/>
      <c r="RQL112" s="128"/>
      <c r="RQM112" s="128"/>
      <c r="RQN112" s="128"/>
      <c r="RQO112" s="128"/>
      <c r="RQP112" s="128"/>
      <c r="RQQ112" s="128"/>
      <c r="RQR112" s="128"/>
      <c r="RQS112" s="128"/>
      <c r="RQT112" s="128"/>
      <c r="RQU112" s="128"/>
      <c r="RQV112" s="128"/>
      <c r="RQW112" s="128"/>
      <c r="RQX112" s="128"/>
      <c r="RQY112" s="128"/>
      <c r="RQZ112" s="128"/>
      <c r="RRA112" s="128"/>
      <c r="RRB112" s="128"/>
      <c r="RRC112" s="128"/>
      <c r="RRD112" s="128"/>
      <c r="RRE112" s="128"/>
      <c r="RRF112" s="128"/>
      <c r="RRG112" s="128"/>
      <c r="RRH112" s="128"/>
      <c r="RRI112" s="128"/>
      <c r="RRJ112" s="128"/>
      <c r="RRK112" s="128"/>
      <c r="RRL112" s="128"/>
      <c r="RRM112" s="128"/>
      <c r="RRN112" s="128"/>
      <c r="RRO112" s="128"/>
      <c r="RRP112" s="128"/>
      <c r="RRQ112" s="128"/>
      <c r="RRR112" s="128"/>
      <c r="RRS112" s="128"/>
      <c r="RRT112" s="128"/>
      <c r="RRU112" s="128"/>
      <c r="RRV112" s="128"/>
      <c r="RRW112" s="128"/>
      <c r="RRX112" s="128"/>
      <c r="RRY112" s="128"/>
      <c r="RRZ112" s="128"/>
      <c r="RSA112" s="128"/>
      <c r="RSB112" s="128"/>
      <c r="RSC112" s="128"/>
      <c r="RSD112" s="128"/>
      <c r="RSE112" s="128"/>
      <c r="RSF112" s="128"/>
      <c r="RSG112" s="128"/>
      <c r="RSH112" s="128"/>
      <c r="RSI112" s="128"/>
      <c r="RSJ112" s="128"/>
      <c r="RSK112" s="128"/>
      <c r="RSL112" s="128"/>
      <c r="RSM112" s="128"/>
      <c r="RSN112" s="128"/>
      <c r="RSO112" s="128"/>
      <c r="RSP112" s="128"/>
      <c r="RSQ112" s="128"/>
      <c r="RSR112" s="128"/>
      <c r="RSS112" s="128"/>
      <c r="RST112" s="128"/>
      <c r="RSU112" s="128"/>
      <c r="RSV112" s="128"/>
      <c r="RSW112" s="128"/>
      <c r="RSX112" s="128"/>
      <c r="RSY112" s="128"/>
      <c r="RSZ112" s="128"/>
      <c r="RTA112" s="128"/>
      <c r="RTB112" s="128"/>
      <c r="RTC112" s="128"/>
      <c r="RTD112" s="128"/>
      <c r="RTE112" s="128"/>
      <c r="RTF112" s="128"/>
      <c r="RTG112" s="128"/>
      <c r="RTH112" s="128"/>
      <c r="RTI112" s="128"/>
      <c r="RTJ112" s="128"/>
      <c r="RTK112" s="128"/>
      <c r="RTL112" s="128"/>
      <c r="RTM112" s="128"/>
      <c r="RTN112" s="128"/>
      <c r="RTO112" s="128"/>
      <c r="RTP112" s="128"/>
      <c r="RTQ112" s="128"/>
      <c r="RTR112" s="128"/>
      <c r="RTS112" s="128"/>
      <c r="RTT112" s="128"/>
      <c r="RTU112" s="128"/>
      <c r="RTV112" s="128"/>
      <c r="RTW112" s="128"/>
      <c r="RTX112" s="128"/>
      <c r="RTY112" s="128"/>
      <c r="RTZ112" s="128"/>
      <c r="RUA112" s="128"/>
      <c r="RUB112" s="128"/>
      <c r="RUC112" s="128"/>
      <c r="RUD112" s="128"/>
      <c r="RUE112" s="128"/>
      <c r="RUF112" s="128"/>
      <c r="RUG112" s="128"/>
      <c r="RUH112" s="128"/>
      <c r="RUI112" s="128"/>
      <c r="RUJ112" s="128"/>
      <c r="RUK112" s="128"/>
      <c r="RUL112" s="128"/>
      <c r="RUM112" s="128"/>
      <c r="RUN112" s="128"/>
      <c r="RUO112" s="128"/>
      <c r="RUP112" s="128"/>
      <c r="RUQ112" s="128"/>
      <c r="RUR112" s="128"/>
      <c r="RUS112" s="128"/>
      <c r="RUT112" s="128"/>
      <c r="RUU112" s="128"/>
      <c r="RUV112" s="128"/>
      <c r="RUW112" s="128"/>
      <c r="RUX112" s="128"/>
      <c r="RUY112" s="128"/>
      <c r="RUZ112" s="128"/>
      <c r="RVA112" s="128"/>
      <c r="RVB112" s="128"/>
      <c r="RVC112" s="128"/>
      <c r="RVD112" s="128"/>
      <c r="RVE112" s="128"/>
      <c r="RVF112" s="128"/>
      <c r="RVG112" s="128"/>
      <c r="RVH112" s="128"/>
      <c r="RVI112" s="128"/>
      <c r="RVJ112" s="128"/>
      <c r="RVK112" s="128"/>
      <c r="RVL112" s="128"/>
      <c r="RVM112" s="128"/>
      <c r="RVN112" s="128"/>
      <c r="RVO112" s="128"/>
      <c r="RVP112" s="128"/>
      <c r="RVQ112" s="128"/>
      <c r="RVR112" s="128"/>
      <c r="RVS112" s="128"/>
      <c r="RVT112" s="128"/>
      <c r="RVU112" s="128"/>
      <c r="RVV112" s="128"/>
      <c r="RVW112" s="128"/>
      <c r="RVX112" s="128"/>
      <c r="RVY112" s="128"/>
      <c r="RVZ112" s="128"/>
      <c r="RWA112" s="128"/>
      <c r="RWB112" s="128"/>
      <c r="RWC112" s="128"/>
      <c r="RWD112" s="128"/>
      <c r="RWE112" s="128"/>
      <c r="RWF112" s="128"/>
      <c r="RWG112" s="128"/>
      <c r="RWH112" s="128"/>
      <c r="RWI112" s="128"/>
      <c r="RWJ112" s="128"/>
      <c r="RWK112" s="128"/>
      <c r="RWL112" s="128"/>
      <c r="RWM112" s="128"/>
      <c r="RWN112" s="128"/>
      <c r="RWO112" s="128"/>
      <c r="RWP112" s="128"/>
      <c r="RWQ112" s="128"/>
      <c r="RWR112" s="128"/>
      <c r="RWS112" s="128"/>
      <c r="RWT112" s="128"/>
      <c r="RWU112" s="128"/>
      <c r="RWV112" s="128"/>
      <c r="RWW112" s="128"/>
      <c r="RWX112" s="128"/>
      <c r="RWY112" s="128"/>
      <c r="RWZ112" s="128"/>
      <c r="RXA112" s="128"/>
      <c r="RXB112" s="128"/>
      <c r="RXC112" s="128"/>
      <c r="RXD112" s="128"/>
      <c r="RXE112" s="128"/>
      <c r="RXF112" s="128"/>
      <c r="RXG112" s="128"/>
      <c r="RXH112" s="128"/>
      <c r="RXI112" s="128"/>
      <c r="RXJ112" s="128"/>
      <c r="RXK112" s="128"/>
      <c r="RXL112" s="128"/>
      <c r="RXM112" s="128"/>
      <c r="RXN112" s="128"/>
      <c r="RXO112" s="128"/>
      <c r="RXP112" s="128"/>
      <c r="RXQ112" s="128"/>
      <c r="RXR112" s="128"/>
      <c r="RXS112" s="128"/>
      <c r="RXT112" s="128"/>
      <c r="RXU112" s="128"/>
      <c r="RXV112" s="128"/>
      <c r="RXW112" s="128"/>
      <c r="RXX112" s="128"/>
      <c r="RXY112" s="128"/>
      <c r="RXZ112" s="128"/>
      <c r="RYA112" s="128"/>
      <c r="RYB112" s="128"/>
      <c r="RYC112" s="128"/>
      <c r="RYD112" s="128"/>
      <c r="RYE112" s="128"/>
      <c r="RYF112" s="128"/>
      <c r="RYG112" s="128"/>
      <c r="RYH112" s="128"/>
      <c r="RYI112" s="128"/>
      <c r="RYJ112" s="128"/>
      <c r="RYK112" s="128"/>
      <c r="RYL112" s="128"/>
      <c r="RYM112" s="128"/>
      <c r="RYN112" s="128"/>
      <c r="RYO112" s="128"/>
      <c r="RYP112" s="128"/>
      <c r="RYQ112" s="128"/>
      <c r="RYR112" s="128"/>
      <c r="RYS112" s="128"/>
      <c r="RYT112" s="128"/>
      <c r="RYU112" s="128"/>
      <c r="RYV112" s="128"/>
      <c r="RYW112" s="128"/>
      <c r="RYX112" s="128"/>
      <c r="RYY112" s="128"/>
      <c r="RYZ112" s="128"/>
      <c r="RZA112" s="128"/>
      <c r="RZB112" s="128"/>
      <c r="RZC112" s="128"/>
      <c r="RZD112" s="128"/>
      <c r="RZE112" s="128"/>
      <c r="RZF112" s="128"/>
      <c r="RZG112" s="128"/>
      <c r="RZH112" s="128"/>
      <c r="RZI112" s="128"/>
      <c r="RZJ112" s="128"/>
      <c r="RZK112" s="128"/>
      <c r="RZL112" s="128"/>
      <c r="RZM112" s="128"/>
      <c r="RZN112" s="128"/>
      <c r="RZO112" s="128"/>
      <c r="RZP112" s="128"/>
      <c r="RZQ112" s="128"/>
      <c r="RZR112" s="128"/>
      <c r="RZS112" s="128"/>
      <c r="RZT112" s="128"/>
      <c r="RZU112" s="128"/>
      <c r="RZV112" s="128"/>
      <c r="RZW112" s="128"/>
      <c r="RZX112" s="128"/>
      <c r="RZY112" s="128"/>
      <c r="RZZ112" s="128"/>
      <c r="SAA112" s="128"/>
      <c r="SAB112" s="128"/>
      <c r="SAC112" s="128"/>
      <c r="SAD112" s="128"/>
      <c r="SAE112" s="128"/>
      <c r="SAF112" s="128"/>
      <c r="SAG112" s="128"/>
      <c r="SAH112" s="128"/>
      <c r="SAI112" s="128"/>
      <c r="SAJ112" s="128"/>
      <c r="SAK112" s="128"/>
      <c r="SAL112" s="128"/>
      <c r="SAM112" s="128"/>
      <c r="SAN112" s="128"/>
      <c r="SAO112" s="128"/>
      <c r="SAP112" s="128"/>
      <c r="SAQ112" s="128"/>
      <c r="SAR112" s="128"/>
      <c r="SAS112" s="128"/>
      <c r="SAT112" s="128"/>
      <c r="SAU112" s="128"/>
      <c r="SAV112" s="128"/>
      <c r="SAW112" s="128"/>
      <c r="SAX112" s="128"/>
      <c r="SAY112" s="128"/>
      <c r="SAZ112" s="128"/>
      <c r="SBA112" s="128"/>
      <c r="SBB112" s="128"/>
      <c r="SBC112" s="128"/>
      <c r="SBD112" s="128"/>
      <c r="SBE112" s="128"/>
      <c r="SBF112" s="128"/>
      <c r="SBG112" s="128"/>
      <c r="SBH112" s="128"/>
      <c r="SBI112" s="128"/>
      <c r="SBJ112" s="128"/>
      <c r="SBK112" s="128"/>
      <c r="SBL112" s="128"/>
      <c r="SBM112" s="128"/>
      <c r="SBN112" s="128"/>
      <c r="SBO112" s="128"/>
      <c r="SBP112" s="128"/>
      <c r="SBQ112" s="128"/>
      <c r="SBR112" s="128"/>
      <c r="SBS112" s="128"/>
      <c r="SBT112" s="128"/>
      <c r="SBU112" s="128"/>
      <c r="SBV112" s="128"/>
      <c r="SBW112" s="128"/>
      <c r="SBX112" s="128"/>
      <c r="SBY112" s="128"/>
      <c r="SBZ112" s="128"/>
      <c r="SCA112" s="128"/>
      <c r="SCB112" s="128"/>
      <c r="SCC112" s="128"/>
      <c r="SCD112" s="128"/>
      <c r="SCE112" s="128"/>
      <c r="SCF112" s="128"/>
      <c r="SCG112" s="128"/>
      <c r="SCH112" s="128"/>
      <c r="SCI112" s="128"/>
      <c r="SCJ112" s="128"/>
      <c r="SCK112" s="128"/>
      <c r="SCL112" s="128"/>
      <c r="SCM112" s="128"/>
      <c r="SCN112" s="128"/>
      <c r="SCO112" s="128"/>
      <c r="SCP112" s="128"/>
      <c r="SCQ112" s="128"/>
      <c r="SCR112" s="128"/>
      <c r="SCS112" s="128"/>
      <c r="SCT112" s="128"/>
      <c r="SCU112" s="128"/>
      <c r="SCV112" s="128"/>
      <c r="SCW112" s="128"/>
      <c r="SCX112" s="128"/>
      <c r="SCY112" s="128"/>
      <c r="SCZ112" s="128"/>
      <c r="SDA112" s="128"/>
      <c r="SDB112" s="128"/>
      <c r="SDC112" s="128"/>
      <c r="SDD112" s="128"/>
      <c r="SDE112" s="128"/>
      <c r="SDF112" s="128"/>
      <c r="SDG112" s="128"/>
      <c r="SDH112" s="128"/>
      <c r="SDI112" s="128"/>
      <c r="SDJ112" s="128"/>
      <c r="SDK112" s="128"/>
      <c r="SDL112" s="128"/>
      <c r="SDM112" s="128"/>
      <c r="SDN112" s="128"/>
      <c r="SDO112" s="128"/>
      <c r="SDP112" s="128"/>
      <c r="SDQ112" s="128"/>
      <c r="SDR112" s="128"/>
      <c r="SDS112" s="128"/>
      <c r="SDT112" s="128"/>
      <c r="SDU112" s="128"/>
      <c r="SDV112" s="128"/>
      <c r="SDW112" s="128"/>
      <c r="SDX112" s="128"/>
      <c r="SDY112" s="128"/>
      <c r="SDZ112" s="128"/>
      <c r="SEA112" s="128"/>
      <c r="SEB112" s="128"/>
      <c r="SEC112" s="128"/>
      <c r="SED112" s="128"/>
      <c r="SEE112" s="128"/>
      <c r="SEF112" s="128"/>
      <c r="SEG112" s="128"/>
      <c r="SEH112" s="128"/>
      <c r="SEI112" s="128"/>
      <c r="SEJ112" s="128"/>
      <c r="SEK112" s="128"/>
      <c r="SEL112" s="128"/>
      <c r="SEM112" s="128"/>
      <c r="SEN112" s="128"/>
      <c r="SEO112" s="128"/>
      <c r="SEP112" s="128"/>
      <c r="SEQ112" s="128"/>
      <c r="SER112" s="128"/>
      <c r="SES112" s="128"/>
      <c r="SET112" s="128"/>
      <c r="SEU112" s="128"/>
      <c r="SEV112" s="128"/>
      <c r="SEW112" s="128"/>
      <c r="SEX112" s="128"/>
      <c r="SEY112" s="128"/>
      <c r="SEZ112" s="128"/>
      <c r="SFA112" s="128"/>
      <c r="SFB112" s="128"/>
      <c r="SFC112" s="128"/>
      <c r="SFD112" s="128"/>
      <c r="SFE112" s="128"/>
      <c r="SFF112" s="128"/>
      <c r="SFG112" s="128"/>
      <c r="SFH112" s="128"/>
      <c r="SFI112" s="128"/>
      <c r="SFJ112" s="128"/>
      <c r="SFK112" s="128"/>
      <c r="SFL112" s="128"/>
      <c r="SFM112" s="128"/>
      <c r="SFN112" s="128"/>
      <c r="SFO112" s="128"/>
      <c r="SFP112" s="128"/>
      <c r="SFQ112" s="128"/>
      <c r="SFR112" s="128"/>
      <c r="SFS112" s="128"/>
      <c r="SFT112" s="128"/>
      <c r="SFU112" s="128"/>
      <c r="SFV112" s="128"/>
      <c r="SFW112" s="128"/>
      <c r="SFX112" s="128"/>
      <c r="SFY112" s="128"/>
      <c r="SFZ112" s="128"/>
      <c r="SGA112" s="128"/>
      <c r="SGB112" s="128"/>
      <c r="SGC112" s="128"/>
      <c r="SGD112" s="128"/>
      <c r="SGE112" s="128"/>
      <c r="SGF112" s="128"/>
      <c r="SGG112" s="128"/>
      <c r="SGH112" s="128"/>
      <c r="SGI112" s="128"/>
      <c r="SGJ112" s="128"/>
      <c r="SGK112" s="128"/>
      <c r="SGL112" s="128"/>
      <c r="SGM112" s="128"/>
      <c r="SGN112" s="128"/>
      <c r="SGO112" s="128"/>
      <c r="SGP112" s="128"/>
      <c r="SGQ112" s="128"/>
      <c r="SGR112" s="128"/>
      <c r="SGS112" s="128"/>
      <c r="SGT112" s="128"/>
      <c r="SGU112" s="128"/>
      <c r="SGV112" s="128"/>
      <c r="SGW112" s="128"/>
      <c r="SGX112" s="128"/>
      <c r="SGY112" s="128"/>
      <c r="SGZ112" s="128"/>
      <c r="SHA112" s="128"/>
      <c r="SHB112" s="128"/>
      <c r="SHC112" s="128"/>
      <c r="SHD112" s="128"/>
      <c r="SHE112" s="128"/>
      <c r="SHF112" s="128"/>
      <c r="SHG112" s="128"/>
      <c r="SHH112" s="128"/>
      <c r="SHI112" s="128"/>
      <c r="SHJ112" s="128"/>
      <c r="SHK112" s="128"/>
      <c r="SHL112" s="128"/>
      <c r="SHM112" s="128"/>
      <c r="SHN112" s="128"/>
      <c r="SHO112" s="128"/>
      <c r="SHP112" s="128"/>
      <c r="SHQ112" s="128"/>
      <c r="SHR112" s="128"/>
      <c r="SHS112" s="128"/>
      <c r="SHT112" s="128"/>
      <c r="SHU112" s="128"/>
      <c r="SHV112" s="128"/>
      <c r="SHW112" s="128"/>
      <c r="SHX112" s="128"/>
      <c r="SHY112" s="128"/>
      <c r="SHZ112" s="128"/>
      <c r="SIA112" s="128"/>
      <c r="SIB112" s="128"/>
      <c r="SIC112" s="128"/>
      <c r="SID112" s="128"/>
      <c r="SIE112" s="128"/>
      <c r="SIF112" s="128"/>
      <c r="SIG112" s="128"/>
      <c r="SIH112" s="128"/>
      <c r="SII112" s="128"/>
      <c r="SIJ112" s="128"/>
      <c r="SIK112" s="128"/>
      <c r="SIL112" s="128"/>
      <c r="SIM112" s="128"/>
      <c r="SIN112" s="128"/>
      <c r="SIO112" s="128"/>
      <c r="SIP112" s="128"/>
      <c r="SIQ112" s="128"/>
      <c r="SIR112" s="128"/>
      <c r="SIS112" s="128"/>
      <c r="SIT112" s="128"/>
      <c r="SIU112" s="128"/>
      <c r="SIV112" s="128"/>
      <c r="SIW112" s="128"/>
      <c r="SIX112" s="128"/>
      <c r="SIY112" s="128"/>
      <c r="SIZ112" s="128"/>
      <c r="SJA112" s="128"/>
      <c r="SJB112" s="128"/>
      <c r="SJC112" s="128"/>
      <c r="SJD112" s="128"/>
      <c r="SJE112" s="128"/>
      <c r="SJF112" s="128"/>
      <c r="SJG112" s="128"/>
      <c r="SJH112" s="128"/>
      <c r="SJI112" s="128"/>
      <c r="SJJ112" s="128"/>
      <c r="SJK112" s="128"/>
      <c r="SJL112" s="128"/>
      <c r="SJM112" s="128"/>
      <c r="SJN112" s="128"/>
      <c r="SJO112" s="128"/>
      <c r="SJP112" s="128"/>
      <c r="SJQ112" s="128"/>
      <c r="SJR112" s="128"/>
      <c r="SJS112" s="128"/>
      <c r="SJT112" s="128"/>
      <c r="SJU112" s="128"/>
      <c r="SJV112" s="128"/>
      <c r="SJW112" s="128"/>
      <c r="SJX112" s="128"/>
      <c r="SJY112" s="128"/>
      <c r="SJZ112" s="128"/>
      <c r="SKA112" s="128"/>
      <c r="SKB112" s="128"/>
      <c r="SKC112" s="128"/>
      <c r="SKD112" s="128"/>
      <c r="SKE112" s="128"/>
      <c r="SKF112" s="128"/>
      <c r="SKG112" s="128"/>
      <c r="SKH112" s="128"/>
      <c r="SKI112" s="128"/>
      <c r="SKJ112" s="128"/>
      <c r="SKK112" s="128"/>
      <c r="SKL112" s="128"/>
      <c r="SKM112" s="128"/>
      <c r="SKN112" s="128"/>
      <c r="SKO112" s="128"/>
      <c r="SKP112" s="128"/>
      <c r="SKQ112" s="128"/>
      <c r="SKR112" s="128"/>
      <c r="SKS112" s="128"/>
      <c r="SKT112" s="128"/>
      <c r="SKU112" s="128"/>
      <c r="SKV112" s="128"/>
      <c r="SKW112" s="128"/>
      <c r="SKX112" s="128"/>
      <c r="SKY112" s="128"/>
      <c r="SKZ112" s="128"/>
      <c r="SLA112" s="128"/>
      <c r="SLB112" s="128"/>
      <c r="SLC112" s="128"/>
      <c r="SLD112" s="128"/>
      <c r="SLE112" s="128"/>
      <c r="SLF112" s="128"/>
      <c r="SLG112" s="128"/>
      <c r="SLH112" s="128"/>
      <c r="SLI112" s="128"/>
      <c r="SLJ112" s="128"/>
      <c r="SLK112" s="128"/>
      <c r="SLL112" s="128"/>
      <c r="SLM112" s="128"/>
      <c r="SLN112" s="128"/>
      <c r="SLO112" s="128"/>
      <c r="SLP112" s="128"/>
      <c r="SLQ112" s="128"/>
      <c r="SLR112" s="128"/>
      <c r="SLS112" s="128"/>
      <c r="SLT112" s="128"/>
      <c r="SLU112" s="128"/>
      <c r="SLV112" s="128"/>
      <c r="SLW112" s="128"/>
      <c r="SLX112" s="128"/>
      <c r="SLY112" s="128"/>
      <c r="SLZ112" s="128"/>
      <c r="SMA112" s="128"/>
      <c r="SMB112" s="128"/>
      <c r="SMC112" s="128"/>
      <c r="SMD112" s="128"/>
      <c r="SME112" s="128"/>
      <c r="SMF112" s="128"/>
      <c r="SMG112" s="128"/>
      <c r="SMH112" s="128"/>
      <c r="SMI112" s="128"/>
      <c r="SMJ112" s="128"/>
      <c r="SMK112" s="128"/>
      <c r="SML112" s="128"/>
      <c r="SMM112" s="128"/>
      <c r="SMN112" s="128"/>
      <c r="SMO112" s="128"/>
      <c r="SMP112" s="128"/>
      <c r="SMQ112" s="128"/>
      <c r="SMR112" s="128"/>
      <c r="SMS112" s="128"/>
      <c r="SMT112" s="128"/>
      <c r="SMU112" s="128"/>
      <c r="SMV112" s="128"/>
      <c r="SMW112" s="128"/>
      <c r="SMX112" s="128"/>
      <c r="SMY112" s="128"/>
      <c r="SMZ112" s="128"/>
      <c r="SNA112" s="128"/>
      <c r="SNB112" s="128"/>
      <c r="SNC112" s="128"/>
      <c r="SND112" s="128"/>
      <c r="SNE112" s="128"/>
      <c r="SNF112" s="128"/>
      <c r="SNG112" s="128"/>
      <c r="SNH112" s="128"/>
      <c r="SNI112" s="128"/>
      <c r="SNJ112" s="128"/>
      <c r="SNK112" s="128"/>
      <c r="SNL112" s="128"/>
      <c r="SNM112" s="128"/>
      <c r="SNN112" s="128"/>
      <c r="SNO112" s="128"/>
      <c r="SNP112" s="128"/>
      <c r="SNQ112" s="128"/>
      <c r="SNR112" s="128"/>
      <c r="SNS112" s="128"/>
      <c r="SNT112" s="128"/>
      <c r="SNU112" s="128"/>
      <c r="SNV112" s="128"/>
      <c r="SNW112" s="128"/>
      <c r="SNX112" s="128"/>
      <c r="SNY112" s="128"/>
      <c r="SNZ112" s="128"/>
      <c r="SOA112" s="128"/>
      <c r="SOB112" s="128"/>
      <c r="SOC112" s="128"/>
      <c r="SOD112" s="128"/>
      <c r="SOE112" s="128"/>
      <c r="SOF112" s="128"/>
      <c r="SOG112" s="128"/>
      <c r="SOH112" s="128"/>
      <c r="SOI112" s="128"/>
      <c r="SOJ112" s="128"/>
      <c r="SOK112" s="128"/>
      <c r="SOL112" s="128"/>
      <c r="SOM112" s="128"/>
      <c r="SON112" s="128"/>
      <c r="SOO112" s="128"/>
      <c r="SOP112" s="128"/>
      <c r="SOQ112" s="128"/>
      <c r="SOR112" s="128"/>
      <c r="SOS112" s="128"/>
      <c r="SOT112" s="128"/>
      <c r="SOU112" s="128"/>
      <c r="SOV112" s="128"/>
      <c r="SOW112" s="128"/>
      <c r="SOX112" s="128"/>
      <c r="SOY112" s="128"/>
      <c r="SOZ112" s="128"/>
      <c r="SPA112" s="128"/>
      <c r="SPB112" s="128"/>
      <c r="SPC112" s="128"/>
      <c r="SPD112" s="128"/>
      <c r="SPE112" s="128"/>
      <c r="SPF112" s="128"/>
      <c r="SPG112" s="128"/>
      <c r="SPH112" s="128"/>
      <c r="SPI112" s="128"/>
      <c r="SPJ112" s="128"/>
      <c r="SPK112" s="128"/>
      <c r="SPL112" s="128"/>
      <c r="SPM112" s="128"/>
      <c r="SPN112" s="128"/>
      <c r="SPO112" s="128"/>
      <c r="SPP112" s="128"/>
      <c r="SPQ112" s="128"/>
      <c r="SPR112" s="128"/>
      <c r="SPS112" s="128"/>
      <c r="SPT112" s="128"/>
      <c r="SPU112" s="128"/>
      <c r="SPV112" s="128"/>
      <c r="SPW112" s="128"/>
      <c r="SPX112" s="128"/>
      <c r="SPY112" s="128"/>
      <c r="SPZ112" s="128"/>
      <c r="SQA112" s="128"/>
      <c r="SQB112" s="128"/>
      <c r="SQC112" s="128"/>
      <c r="SQD112" s="128"/>
      <c r="SQE112" s="128"/>
      <c r="SQF112" s="128"/>
      <c r="SQG112" s="128"/>
      <c r="SQH112" s="128"/>
      <c r="SQI112" s="128"/>
      <c r="SQJ112" s="128"/>
      <c r="SQK112" s="128"/>
      <c r="SQL112" s="128"/>
      <c r="SQM112" s="128"/>
      <c r="SQN112" s="128"/>
      <c r="SQO112" s="128"/>
      <c r="SQP112" s="128"/>
      <c r="SQQ112" s="128"/>
      <c r="SQR112" s="128"/>
      <c r="SQS112" s="128"/>
      <c r="SQT112" s="128"/>
      <c r="SQU112" s="128"/>
      <c r="SQV112" s="128"/>
      <c r="SQW112" s="128"/>
      <c r="SQX112" s="128"/>
      <c r="SQY112" s="128"/>
      <c r="SQZ112" s="128"/>
      <c r="SRA112" s="128"/>
      <c r="SRB112" s="128"/>
      <c r="SRC112" s="128"/>
      <c r="SRD112" s="128"/>
      <c r="SRE112" s="128"/>
      <c r="SRF112" s="128"/>
      <c r="SRG112" s="128"/>
      <c r="SRH112" s="128"/>
      <c r="SRI112" s="128"/>
      <c r="SRJ112" s="128"/>
      <c r="SRK112" s="128"/>
      <c r="SRL112" s="128"/>
      <c r="SRM112" s="128"/>
      <c r="SRN112" s="128"/>
      <c r="SRO112" s="128"/>
      <c r="SRP112" s="128"/>
      <c r="SRQ112" s="128"/>
      <c r="SRR112" s="128"/>
      <c r="SRS112" s="128"/>
      <c r="SRT112" s="128"/>
      <c r="SRU112" s="128"/>
      <c r="SRV112" s="128"/>
      <c r="SRW112" s="128"/>
      <c r="SRX112" s="128"/>
      <c r="SRY112" s="128"/>
      <c r="SRZ112" s="128"/>
      <c r="SSA112" s="128"/>
      <c r="SSB112" s="128"/>
      <c r="SSC112" s="128"/>
      <c r="SSD112" s="128"/>
      <c r="SSE112" s="128"/>
      <c r="SSF112" s="128"/>
      <c r="SSG112" s="128"/>
      <c r="SSH112" s="128"/>
      <c r="SSI112" s="128"/>
      <c r="SSJ112" s="128"/>
      <c r="SSK112" s="128"/>
      <c r="SSL112" s="128"/>
      <c r="SSM112" s="128"/>
      <c r="SSN112" s="128"/>
      <c r="SSO112" s="128"/>
      <c r="SSP112" s="128"/>
      <c r="SSQ112" s="128"/>
      <c r="SSR112" s="128"/>
      <c r="SSS112" s="128"/>
      <c r="SST112" s="128"/>
      <c r="SSU112" s="128"/>
      <c r="SSV112" s="128"/>
      <c r="SSW112" s="128"/>
      <c r="SSX112" s="128"/>
      <c r="SSY112" s="128"/>
      <c r="SSZ112" s="128"/>
      <c r="STA112" s="128"/>
      <c r="STB112" s="128"/>
      <c r="STC112" s="128"/>
      <c r="STD112" s="128"/>
      <c r="STE112" s="128"/>
      <c r="STF112" s="128"/>
      <c r="STG112" s="128"/>
      <c r="STH112" s="128"/>
      <c r="STI112" s="128"/>
      <c r="STJ112" s="128"/>
      <c r="STK112" s="128"/>
      <c r="STL112" s="128"/>
      <c r="STM112" s="128"/>
      <c r="STN112" s="128"/>
      <c r="STO112" s="128"/>
      <c r="STP112" s="128"/>
      <c r="STQ112" s="128"/>
      <c r="STR112" s="128"/>
      <c r="STS112" s="128"/>
      <c r="STT112" s="128"/>
      <c r="STU112" s="128"/>
      <c r="STV112" s="128"/>
      <c r="STW112" s="128"/>
      <c r="STX112" s="128"/>
      <c r="STY112" s="128"/>
      <c r="STZ112" s="128"/>
      <c r="SUA112" s="128"/>
      <c r="SUB112" s="128"/>
      <c r="SUC112" s="128"/>
      <c r="SUD112" s="128"/>
      <c r="SUE112" s="128"/>
      <c r="SUF112" s="128"/>
      <c r="SUG112" s="128"/>
      <c r="SUH112" s="128"/>
      <c r="SUI112" s="128"/>
      <c r="SUJ112" s="128"/>
      <c r="SUK112" s="128"/>
      <c r="SUL112" s="128"/>
      <c r="SUM112" s="128"/>
      <c r="SUN112" s="128"/>
      <c r="SUO112" s="128"/>
      <c r="SUP112" s="128"/>
      <c r="SUQ112" s="128"/>
      <c r="SUR112" s="128"/>
      <c r="SUS112" s="128"/>
      <c r="SUT112" s="128"/>
      <c r="SUU112" s="128"/>
      <c r="SUV112" s="128"/>
      <c r="SUW112" s="128"/>
      <c r="SUX112" s="128"/>
      <c r="SUY112" s="128"/>
      <c r="SUZ112" s="128"/>
      <c r="SVA112" s="128"/>
      <c r="SVB112" s="128"/>
      <c r="SVC112" s="128"/>
      <c r="SVD112" s="128"/>
      <c r="SVE112" s="128"/>
      <c r="SVF112" s="128"/>
      <c r="SVG112" s="128"/>
      <c r="SVH112" s="128"/>
      <c r="SVI112" s="128"/>
      <c r="SVJ112" s="128"/>
      <c r="SVK112" s="128"/>
      <c r="SVL112" s="128"/>
      <c r="SVM112" s="128"/>
      <c r="SVN112" s="128"/>
      <c r="SVO112" s="128"/>
      <c r="SVP112" s="128"/>
      <c r="SVQ112" s="128"/>
      <c r="SVR112" s="128"/>
      <c r="SVS112" s="128"/>
      <c r="SVT112" s="128"/>
      <c r="SVU112" s="128"/>
      <c r="SVV112" s="128"/>
      <c r="SVW112" s="128"/>
      <c r="SVX112" s="128"/>
      <c r="SVY112" s="128"/>
      <c r="SVZ112" s="128"/>
      <c r="SWA112" s="128"/>
      <c r="SWB112" s="128"/>
      <c r="SWC112" s="128"/>
      <c r="SWD112" s="128"/>
      <c r="SWE112" s="128"/>
      <c r="SWF112" s="128"/>
      <c r="SWG112" s="128"/>
      <c r="SWH112" s="128"/>
      <c r="SWI112" s="128"/>
      <c r="SWJ112" s="128"/>
      <c r="SWK112" s="128"/>
      <c r="SWL112" s="128"/>
      <c r="SWM112" s="128"/>
      <c r="SWN112" s="128"/>
      <c r="SWO112" s="128"/>
      <c r="SWP112" s="128"/>
      <c r="SWQ112" s="128"/>
      <c r="SWR112" s="128"/>
      <c r="SWS112" s="128"/>
      <c r="SWT112" s="128"/>
      <c r="SWU112" s="128"/>
      <c r="SWV112" s="128"/>
      <c r="SWW112" s="128"/>
      <c r="SWX112" s="128"/>
      <c r="SWY112" s="128"/>
      <c r="SWZ112" s="128"/>
      <c r="SXA112" s="128"/>
      <c r="SXB112" s="128"/>
      <c r="SXC112" s="128"/>
      <c r="SXD112" s="128"/>
      <c r="SXE112" s="128"/>
      <c r="SXF112" s="128"/>
      <c r="SXG112" s="128"/>
      <c r="SXH112" s="128"/>
      <c r="SXI112" s="128"/>
      <c r="SXJ112" s="128"/>
      <c r="SXK112" s="128"/>
      <c r="SXL112" s="128"/>
      <c r="SXM112" s="128"/>
      <c r="SXN112" s="128"/>
      <c r="SXO112" s="128"/>
      <c r="SXP112" s="128"/>
      <c r="SXQ112" s="128"/>
      <c r="SXR112" s="128"/>
      <c r="SXS112" s="128"/>
      <c r="SXT112" s="128"/>
      <c r="SXU112" s="128"/>
      <c r="SXV112" s="128"/>
      <c r="SXW112" s="128"/>
      <c r="SXX112" s="128"/>
      <c r="SXY112" s="128"/>
      <c r="SXZ112" s="128"/>
      <c r="SYA112" s="128"/>
      <c r="SYB112" s="128"/>
      <c r="SYC112" s="128"/>
      <c r="SYD112" s="128"/>
      <c r="SYE112" s="128"/>
      <c r="SYF112" s="128"/>
      <c r="SYG112" s="128"/>
      <c r="SYH112" s="128"/>
      <c r="SYI112" s="128"/>
      <c r="SYJ112" s="128"/>
      <c r="SYK112" s="128"/>
      <c r="SYL112" s="128"/>
      <c r="SYM112" s="128"/>
      <c r="SYN112" s="128"/>
      <c r="SYO112" s="128"/>
      <c r="SYP112" s="128"/>
      <c r="SYQ112" s="128"/>
      <c r="SYR112" s="128"/>
      <c r="SYS112" s="128"/>
      <c r="SYT112" s="128"/>
      <c r="SYU112" s="128"/>
      <c r="SYV112" s="128"/>
      <c r="SYW112" s="128"/>
      <c r="SYX112" s="128"/>
      <c r="SYY112" s="128"/>
      <c r="SYZ112" s="128"/>
      <c r="SZA112" s="128"/>
      <c r="SZB112" s="128"/>
      <c r="SZC112" s="128"/>
      <c r="SZD112" s="128"/>
      <c r="SZE112" s="128"/>
      <c r="SZF112" s="128"/>
      <c r="SZG112" s="128"/>
      <c r="SZH112" s="128"/>
      <c r="SZI112" s="128"/>
      <c r="SZJ112" s="128"/>
      <c r="SZK112" s="128"/>
      <c r="SZL112" s="128"/>
      <c r="SZM112" s="128"/>
      <c r="SZN112" s="128"/>
      <c r="SZO112" s="128"/>
      <c r="SZP112" s="128"/>
      <c r="SZQ112" s="128"/>
      <c r="SZR112" s="128"/>
      <c r="SZS112" s="128"/>
      <c r="SZT112" s="128"/>
      <c r="SZU112" s="128"/>
      <c r="SZV112" s="128"/>
      <c r="SZW112" s="128"/>
      <c r="SZX112" s="128"/>
      <c r="SZY112" s="128"/>
      <c r="SZZ112" s="128"/>
      <c r="TAA112" s="128"/>
      <c r="TAB112" s="128"/>
      <c r="TAC112" s="128"/>
      <c r="TAD112" s="128"/>
      <c r="TAE112" s="128"/>
      <c r="TAF112" s="128"/>
      <c r="TAG112" s="128"/>
      <c r="TAH112" s="128"/>
      <c r="TAI112" s="128"/>
      <c r="TAJ112" s="128"/>
      <c r="TAK112" s="128"/>
      <c r="TAL112" s="128"/>
      <c r="TAM112" s="128"/>
      <c r="TAN112" s="128"/>
      <c r="TAO112" s="128"/>
      <c r="TAP112" s="128"/>
      <c r="TAQ112" s="128"/>
      <c r="TAR112" s="128"/>
      <c r="TAS112" s="128"/>
      <c r="TAT112" s="128"/>
      <c r="TAU112" s="128"/>
      <c r="TAV112" s="128"/>
      <c r="TAW112" s="128"/>
      <c r="TAX112" s="128"/>
      <c r="TAY112" s="128"/>
      <c r="TAZ112" s="128"/>
      <c r="TBA112" s="128"/>
      <c r="TBB112" s="128"/>
      <c r="TBC112" s="128"/>
      <c r="TBD112" s="128"/>
      <c r="TBE112" s="128"/>
      <c r="TBF112" s="128"/>
      <c r="TBG112" s="128"/>
      <c r="TBH112" s="128"/>
      <c r="TBI112" s="128"/>
      <c r="TBJ112" s="128"/>
      <c r="TBK112" s="128"/>
      <c r="TBL112" s="128"/>
      <c r="TBM112" s="128"/>
      <c r="TBN112" s="128"/>
      <c r="TBO112" s="128"/>
      <c r="TBP112" s="128"/>
      <c r="TBQ112" s="128"/>
      <c r="TBR112" s="128"/>
      <c r="TBS112" s="128"/>
      <c r="TBT112" s="128"/>
      <c r="TBU112" s="128"/>
      <c r="TBV112" s="128"/>
      <c r="TBW112" s="128"/>
      <c r="TBX112" s="128"/>
      <c r="TBY112" s="128"/>
      <c r="TBZ112" s="128"/>
      <c r="TCA112" s="128"/>
      <c r="TCB112" s="128"/>
      <c r="TCC112" s="128"/>
      <c r="TCD112" s="128"/>
      <c r="TCE112" s="128"/>
      <c r="TCF112" s="128"/>
      <c r="TCG112" s="128"/>
      <c r="TCH112" s="128"/>
      <c r="TCI112" s="128"/>
      <c r="TCJ112" s="128"/>
      <c r="TCK112" s="128"/>
      <c r="TCL112" s="128"/>
      <c r="TCM112" s="128"/>
      <c r="TCN112" s="128"/>
      <c r="TCO112" s="128"/>
      <c r="TCP112" s="128"/>
      <c r="TCQ112" s="128"/>
      <c r="TCR112" s="128"/>
      <c r="TCS112" s="128"/>
      <c r="TCT112" s="128"/>
      <c r="TCU112" s="128"/>
      <c r="TCV112" s="128"/>
      <c r="TCW112" s="128"/>
      <c r="TCX112" s="128"/>
      <c r="TCY112" s="128"/>
      <c r="TCZ112" s="128"/>
      <c r="TDA112" s="128"/>
      <c r="TDB112" s="128"/>
      <c r="TDC112" s="128"/>
      <c r="TDD112" s="128"/>
      <c r="TDE112" s="128"/>
      <c r="TDF112" s="128"/>
      <c r="TDG112" s="128"/>
      <c r="TDH112" s="128"/>
      <c r="TDI112" s="128"/>
      <c r="TDJ112" s="128"/>
      <c r="TDK112" s="128"/>
      <c r="TDL112" s="128"/>
      <c r="TDM112" s="128"/>
      <c r="TDN112" s="128"/>
      <c r="TDO112" s="128"/>
      <c r="TDP112" s="128"/>
      <c r="TDQ112" s="128"/>
      <c r="TDR112" s="128"/>
      <c r="TDS112" s="128"/>
      <c r="TDT112" s="128"/>
      <c r="TDU112" s="128"/>
      <c r="TDV112" s="128"/>
      <c r="TDW112" s="128"/>
      <c r="TDX112" s="128"/>
      <c r="TDY112" s="128"/>
      <c r="TDZ112" s="128"/>
      <c r="TEA112" s="128"/>
      <c r="TEB112" s="128"/>
      <c r="TEC112" s="128"/>
      <c r="TED112" s="128"/>
      <c r="TEE112" s="128"/>
      <c r="TEF112" s="128"/>
      <c r="TEG112" s="128"/>
      <c r="TEH112" s="128"/>
      <c r="TEI112" s="128"/>
      <c r="TEJ112" s="128"/>
      <c r="TEK112" s="128"/>
      <c r="TEL112" s="128"/>
      <c r="TEM112" s="128"/>
      <c r="TEN112" s="128"/>
      <c r="TEO112" s="128"/>
      <c r="TEP112" s="128"/>
      <c r="TEQ112" s="128"/>
      <c r="TER112" s="128"/>
      <c r="TES112" s="128"/>
      <c r="TET112" s="128"/>
      <c r="TEU112" s="128"/>
      <c r="TEV112" s="128"/>
      <c r="TEW112" s="128"/>
      <c r="TEX112" s="128"/>
      <c r="TEY112" s="128"/>
      <c r="TEZ112" s="128"/>
      <c r="TFA112" s="128"/>
      <c r="TFB112" s="128"/>
      <c r="TFC112" s="128"/>
      <c r="TFD112" s="128"/>
      <c r="TFE112" s="128"/>
      <c r="TFF112" s="128"/>
      <c r="TFG112" s="128"/>
      <c r="TFH112" s="128"/>
      <c r="TFI112" s="128"/>
      <c r="TFJ112" s="128"/>
      <c r="TFK112" s="128"/>
      <c r="TFL112" s="128"/>
      <c r="TFM112" s="128"/>
      <c r="TFN112" s="128"/>
      <c r="TFO112" s="128"/>
      <c r="TFP112" s="128"/>
      <c r="TFQ112" s="128"/>
      <c r="TFR112" s="128"/>
      <c r="TFS112" s="128"/>
      <c r="TFT112" s="128"/>
      <c r="TFU112" s="128"/>
      <c r="TFV112" s="128"/>
      <c r="TFW112" s="128"/>
      <c r="TFX112" s="128"/>
      <c r="TFY112" s="128"/>
      <c r="TFZ112" s="128"/>
      <c r="TGA112" s="128"/>
      <c r="TGB112" s="128"/>
      <c r="TGC112" s="128"/>
      <c r="TGD112" s="128"/>
      <c r="TGE112" s="128"/>
      <c r="TGF112" s="128"/>
      <c r="TGG112" s="128"/>
      <c r="TGH112" s="128"/>
      <c r="TGI112" s="128"/>
      <c r="TGJ112" s="128"/>
      <c r="TGK112" s="128"/>
      <c r="TGL112" s="128"/>
      <c r="TGM112" s="128"/>
      <c r="TGN112" s="128"/>
      <c r="TGO112" s="128"/>
      <c r="TGP112" s="128"/>
      <c r="TGQ112" s="128"/>
      <c r="TGR112" s="128"/>
      <c r="TGS112" s="128"/>
      <c r="TGT112" s="128"/>
      <c r="TGU112" s="128"/>
      <c r="TGV112" s="128"/>
      <c r="TGW112" s="128"/>
      <c r="TGX112" s="128"/>
      <c r="TGY112" s="128"/>
      <c r="TGZ112" s="128"/>
      <c r="THA112" s="128"/>
      <c r="THB112" s="128"/>
      <c r="THC112" s="128"/>
      <c r="THD112" s="128"/>
      <c r="THE112" s="128"/>
      <c r="THF112" s="128"/>
      <c r="THG112" s="128"/>
      <c r="THH112" s="128"/>
      <c r="THI112" s="128"/>
      <c r="THJ112" s="128"/>
      <c r="THK112" s="128"/>
      <c r="THL112" s="128"/>
      <c r="THM112" s="128"/>
      <c r="THN112" s="128"/>
      <c r="THO112" s="128"/>
      <c r="THP112" s="128"/>
      <c r="THQ112" s="128"/>
      <c r="THR112" s="128"/>
      <c r="THS112" s="128"/>
      <c r="THT112" s="128"/>
      <c r="THU112" s="128"/>
      <c r="THV112" s="128"/>
      <c r="THW112" s="128"/>
      <c r="THX112" s="128"/>
      <c r="THY112" s="128"/>
      <c r="THZ112" s="128"/>
      <c r="TIA112" s="128"/>
      <c r="TIB112" s="128"/>
      <c r="TIC112" s="128"/>
      <c r="TID112" s="128"/>
      <c r="TIE112" s="128"/>
      <c r="TIF112" s="128"/>
      <c r="TIG112" s="128"/>
      <c r="TIH112" s="128"/>
      <c r="TII112" s="128"/>
      <c r="TIJ112" s="128"/>
      <c r="TIK112" s="128"/>
      <c r="TIL112" s="128"/>
      <c r="TIM112" s="128"/>
      <c r="TIN112" s="128"/>
      <c r="TIO112" s="128"/>
      <c r="TIP112" s="128"/>
      <c r="TIQ112" s="128"/>
      <c r="TIR112" s="128"/>
      <c r="TIS112" s="128"/>
      <c r="TIT112" s="128"/>
      <c r="TIU112" s="128"/>
      <c r="TIV112" s="128"/>
      <c r="TIW112" s="128"/>
      <c r="TIX112" s="128"/>
      <c r="TIY112" s="128"/>
      <c r="TIZ112" s="128"/>
      <c r="TJA112" s="128"/>
      <c r="TJB112" s="128"/>
      <c r="TJC112" s="128"/>
      <c r="TJD112" s="128"/>
      <c r="TJE112" s="128"/>
      <c r="TJF112" s="128"/>
      <c r="TJG112" s="128"/>
      <c r="TJH112" s="128"/>
      <c r="TJI112" s="128"/>
      <c r="TJJ112" s="128"/>
      <c r="TJK112" s="128"/>
      <c r="TJL112" s="128"/>
      <c r="TJM112" s="128"/>
      <c r="TJN112" s="128"/>
      <c r="TJO112" s="128"/>
      <c r="TJP112" s="128"/>
      <c r="TJQ112" s="128"/>
      <c r="TJR112" s="128"/>
      <c r="TJS112" s="128"/>
      <c r="TJT112" s="128"/>
      <c r="TJU112" s="128"/>
      <c r="TJV112" s="128"/>
      <c r="TJW112" s="128"/>
      <c r="TJX112" s="128"/>
      <c r="TJY112" s="128"/>
      <c r="TJZ112" s="128"/>
      <c r="TKA112" s="128"/>
      <c r="TKB112" s="128"/>
      <c r="TKC112" s="128"/>
      <c r="TKD112" s="128"/>
      <c r="TKE112" s="128"/>
      <c r="TKF112" s="128"/>
      <c r="TKG112" s="128"/>
      <c r="TKH112" s="128"/>
      <c r="TKI112" s="128"/>
      <c r="TKJ112" s="128"/>
      <c r="TKK112" s="128"/>
      <c r="TKL112" s="128"/>
      <c r="TKM112" s="128"/>
      <c r="TKN112" s="128"/>
      <c r="TKO112" s="128"/>
      <c r="TKP112" s="128"/>
      <c r="TKQ112" s="128"/>
      <c r="TKR112" s="128"/>
      <c r="TKS112" s="128"/>
      <c r="TKT112" s="128"/>
      <c r="TKU112" s="128"/>
      <c r="TKV112" s="128"/>
      <c r="TKW112" s="128"/>
      <c r="TKX112" s="128"/>
      <c r="TKY112" s="128"/>
      <c r="TKZ112" s="128"/>
      <c r="TLA112" s="128"/>
      <c r="TLB112" s="128"/>
      <c r="TLC112" s="128"/>
      <c r="TLD112" s="128"/>
      <c r="TLE112" s="128"/>
      <c r="TLF112" s="128"/>
      <c r="TLG112" s="128"/>
      <c r="TLH112" s="128"/>
      <c r="TLI112" s="128"/>
      <c r="TLJ112" s="128"/>
      <c r="TLK112" s="128"/>
      <c r="TLL112" s="128"/>
      <c r="TLM112" s="128"/>
      <c r="TLN112" s="128"/>
      <c r="TLO112" s="128"/>
      <c r="TLP112" s="128"/>
      <c r="TLQ112" s="128"/>
      <c r="TLR112" s="128"/>
      <c r="TLS112" s="128"/>
      <c r="TLT112" s="128"/>
      <c r="TLU112" s="128"/>
      <c r="TLV112" s="128"/>
      <c r="TLW112" s="128"/>
      <c r="TLX112" s="128"/>
      <c r="TLY112" s="128"/>
      <c r="TLZ112" s="128"/>
      <c r="TMA112" s="128"/>
      <c r="TMB112" s="128"/>
      <c r="TMC112" s="128"/>
      <c r="TMD112" s="128"/>
      <c r="TME112" s="128"/>
      <c r="TMF112" s="128"/>
      <c r="TMG112" s="128"/>
      <c r="TMH112" s="128"/>
      <c r="TMI112" s="128"/>
      <c r="TMJ112" s="128"/>
      <c r="TMK112" s="128"/>
      <c r="TML112" s="128"/>
      <c r="TMM112" s="128"/>
      <c r="TMN112" s="128"/>
      <c r="TMO112" s="128"/>
      <c r="TMP112" s="128"/>
      <c r="TMQ112" s="128"/>
      <c r="TMR112" s="128"/>
      <c r="TMS112" s="128"/>
      <c r="TMT112" s="128"/>
      <c r="TMU112" s="128"/>
      <c r="TMV112" s="128"/>
      <c r="TMW112" s="128"/>
      <c r="TMX112" s="128"/>
      <c r="TMY112" s="128"/>
      <c r="TMZ112" s="128"/>
      <c r="TNA112" s="128"/>
      <c r="TNB112" s="128"/>
      <c r="TNC112" s="128"/>
      <c r="TND112" s="128"/>
      <c r="TNE112" s="128"/>
      <c r="TNF112" s="128"/>
      <c r="TNG112" s="128"/>
      <c r="TNH112" s="128"/>
      <c r="TNI112" s="128"/>
      <c r="TNJ112" s="128"/>
      <c r="TNK112" s="128"/>
      <c r="TNL112" s="128"/>
      <c r="TNM112" s="128"/>
      <c r="TNN112" s="128"/>
      <c r="TNO112" s="128"/>
      <c r="TNP112" s="128"/>
      <c r="TNQ112" s="128"/>
      <c r="TNR112" s="128"/>
      <c r="TNS112" s="128"/>
      <c r="TNT112" s="128"/>
      <c r="TNU112" s="128"/>
      <c r="TNV112" s="128"/>
      <c r="TNW112" s="128"/>
      <c r="TNX112" s="128"/>
      <c r="TNY112" s="128"/>
      <c r="TNZ112" s="128"/>
      <c r="TOA112" s="128"/>
      <c r="TOB112" s="128"/>
      <c r="TOC112" s="128"/>
      <c r="TOD112" s="128"/>
      <c r="TOE112" s="128"/>
      <c r="TOF112" s="128"/>
      <c r="TOG112" s="128"/>
      <c r="TOH112" s="128"/>
      <c r="TOI112" s="128"/>
      <c r="TOJ112" s="128"/>
      <c r="TOK112" s="128"/>
      <c r="TOL112" s="128"/>
      <c r="TOM112" s="128"/>
      <c r="TON112" s="128"/>
      <c r="TOO112" s="128"/>
      <c r="TOP112" s="128"/>
      <c r="TOQ112" s="128"/>
      <c r="TOR112" s="128"/>
      <c r="TOS112" s="128"/>
      <c r="TOT112" s="128"/>
      <c r="TOU112" s="128"/>
      <c r="TOV112" s="128"/>
      <c r="TOW112" s="128"/>
      <c r="TOX112" s="128"/>
      <c r="TOY112" s="128"/>
      <c r="TOZ112" s="128"/>
      <c r="TPA112" s="128"/>
      <c r="TPB112" s="128"/>
      <c r="TPC112" s="128"/>
      <c r="TPD112" s="128"/>
      <c r="TPE112" s="128"/>
      <c r="TPF112" s="128"/>
      <c r="TPG112" s="128"/>
      <c r="TPH112" s="128"/>
      <c r="TPI112" s="128"/>
      <c r="TPJ112" s="128"/>
      <c r="TPK112" s="128"/>
      <c r="TPL112" s="128"/>
      <c r="TPM112" s="128"/>
      <c r="TPN112" s="128"/>
      <c r="TPO112" s="128"/>
      <c r="TPP112" s="128"/>
      <c r="TPQ112" s="128"/>
      <c r="TPR112" s="128"/>
      <c r="TPS112" s="128"/>
      <c r="TPT112" s="128"/>
      <c r="TPU112" s="128"/>
      <c r="TPV112" s="128"/>
      <c r="TPW112" s="128"/>
      <c r="TPX112" s="128"/>
      <c r="TPY112" s="128"/>
      <c r="TPZ112" s="128"/>
      <c r="TQA112" s="128"/>
      <c r="TQB112" s="128"/>
      <c r="TQC112" s="128"/>
      <c r="TQD112" s="128"/>
      <c r="TQE112" s="128"/>
      <c r="TQF112" s="128"/>
      <c r="TQG112" s="128"/>
      <c r="TQH112" s="128"/>
      <c r="TQI112" s="128"/>
      <c r="TQJ112" s="128"/>
      <c r="TQK112" s="128"/>
      <c r="TQL112" s="128"/>
      <c r="TQM112" s="128"/>
      <c r="TQN112" s="128"/>
      <c r="TQO112" s="128"/>
      <c r="TQP112" s="128"/>
      <c r="TQQ112" s="128"/>
      <c r="TQR112" s="128"/>
      <c r="TQS112" s="128"/>
      <c r="TQT112" s="128"/>
      <c r="TQU112" s="128"/>
      <c r="TQV112" s="128"/>
      <c r="TQW112" s="128"/>
      <c r="TQX112" s="128"/>
      <c r="TQY112" s="128"/>
      <c r="TQZ112" s="128"/>
      <c r="TRA112" s="128"/>
      <c r="TRB112" s="128"/>
      <c r="TRC112" s="128"/>
      <c r="TRD112" s="128"/>
      <c r="TRE112" s="128"/>
      <c r="TRF112" s="128"/>
      <c r="TRG112" s="128"/>
      <c r="TRH112" s="128"/>
      <c r="TRI112" s="128"/>
      <c r="TRJ112" s="128"/>
      <c r="TRK112" s="128"/>
      <c r="TRL112" s="128"/>
      <c r="TRM112" s="128"/>
      <c r="TRN112" s="128"/>
      <c r="TRO112" s="128"/>
      <c r="TRP112" s="128"/>
      <c r="TRQ112" s="128"/>
      <c r="TRR112" s="128"/>
      <c r="TRS112" s="128"/>
      <c r="TRT112" s="128"/>
      <c r="TRU112" s="128"/>
      <c r="TRV112" s="128"/>
      <c r="TRW112" s="128"/>
      <c r="TRX112" s="128"/>
      <c r="TRY112" s="128"/>
      <c r="TRZ112" s="128"/>
      <c r="TSA112" s="128"/>
      <c r="TSB112" s="128"/>
      <c r="TSC112" s="128"/>
      <c r="TSD112" s="128"/>
      <c r="TSE112" s="128"/>
      <c r="TSF112" s="128"/>
      <c r="TSG112" s="128"/>
      <c r="TSH112" s="128"/>
      <c r="TSI112" s="128"/>
      <c r="TSJ112" s="128"/>
      <c r="TSK112" s="128"/>
      <c r="TSL112" s="128"/>
      <c r="TSM112" s="128"/>
      <c r="TSN112" s="128"/>
      <c r="TSO112" s="128"/>
      <c r="TSP112" s="128"/>
      <c r="TSQ112" s="128"/>
      <c r="TSR112" s="128"/>
      <c r="TSS112" s="128"/>
      <c r="TST112" s="128"/>
      <c r="TSU112" s="128"/>
      <c r="TSV112" s="128"/>
      <c r="TSW112" s="128"/>
      <c r="TSX112" s="128"/>
      <c r="TSY112" s="128"/>
      <c r="TSZ112" s="128"/>
      <c r="TTA112" s="128"/>
      <c r="TTB112" s="128"/>
      <c r="TTC112" s="128"/>
      <c r="TTD112" s="128"/>
      <c r="TTE112" s="128"/>
      <c r="TTF112" s="128"/>
      <c r="TTG112" s="128"/>
      <c r="TTH112" s="128"/>
      <c r="TTI112" s="128"/>
      <c r="TTJ112" s="128"/>
      <c r="TTK112" s="128"/>
      <c r="TTL112" s="128"/>
      <c r="TTM112" s="128"/>
      <c r="TTN112" s="128"/>
      <c r="TTO112" s="128"/>
      <c r="TTP112" s="128"/>
      <c r="TTQ112" s="128"/>
      <c r="TTR112" s="128"/>
      <c r="TTS112" s="128"/>
      <c r="TTT112" s="128"/>
      <c r="TTU112" s="128"/>
      <c r="TTV112" s="128"/>
      <c r="TTW112" s="128"/>
      <c r="TTX112" s="128"/>
      <c r="TTY112" s="128"/>
      <c r="TTZ112" s="128"/>
      <c r="TUA112" s="128"/>
      <c r="TUB112" s="128"/>
      <c r="TUC112" s="128"/>
      <c r="TUD112" s="128"/>
      <c r="TUE112" s="128"/>
      <c r="TUF112" s="128"/>
      <c r="TUG112" s="128"/>
      <c r="TUH112" s="128"/>
      <c r="TUI112" s="128"/>
      <c r="TUJ112" s="128"/>
      <c r="TUK112" s="128"/>
      <c r="TUL112" s="128"/>
      <c r="TUM112" s="128"/>
      <c r="TUN112" s="128"/>
      <c r="TUO112" s="128"/>
      <c r="TUP112" s="128"/>
      <c r="TUQ112" s="128"/>
      <c r="TUR112" s="128"/>
      <c r="TUS112" s="128"/>
      <c r="TUT112" s="128"/>
      <c r="TUU112" s="128"/>
      <c r="TUV112" s="128"/>
      <c r="TUW112" s="128"/>
      <c r="TUX112" s="128"/>
      <c r="TUY112" s="128"/>
      <c r="TUZ112" s="128"/>
      <c r="TVA112" s="128"/>
      <c r="TVB112" s="128"/>
      <c r="TVC112" s="128"/>
      <c r="TVD112" s="128"/>
      <c r="TVE112" s="128"/>
      <c r="TVF112" s="128"/>
      <c r="TVG112" s="128"/>
      <c r="TVH112" s="128"/>
      <c r="TVI112" s="128"/>
      <c r="TVJ112" s="128"/>
      <c r="TVK112" s="128"/>
      <c r="TVL112" s="128"/>
      <c r="TVM112" s="128"/>
      <c r="TVN112" s="128"/>
      <c r="TVO112" s="128"/>
      <c r="TVP112" s="128"/>
      <c r="TVQ112" s="128"/>
      <c r="TVR112" s="128"/>
      <c r="TVS112" s="128"/>
      <c r="TVT112" s="128"/>
      <c r="TVU112" s="128"/>
      <c r="TVV112" s="128"/>
      <c r="TVW112" s="128"/>
      <c r="TVX112" s="128"/>
      <c r="TVY112" s="128"/>
      <c r="TVZ112" s="128"/>
      <c r="TWA112" s="128"/>
      <c r="TWB112" s="128"/>
      <c r="TWC112" s="128"/>
      <c r="TWD112" s="128"/>
      <c r="TWE112" s="128"/>
      <c r="TWF112" s="128"/>
      <c r="TWG112" s="128"/>
      <c r="TWH112" s="128"/>
      <c r="TWI112" s="128"/>
      <c r="TWJ112" s="128"/>
      <c r="TWK112" s="128"/>
      <c r="TWL112" s="128"/>
      <c r="TWM112" s="128"/>
      <c r="TWN112" s="128"/>
      <c r="TWO112" s="128"/>
      <c r="TWP112" s="128"/>
      <c r="TWQ112" s="128"/>
      <c r="TWR112" s="128"/>
      <c r="TWS112" s="128"/>
      <c r="TWT112" s="128"/>
      <c r="TWU112" s="128"/>
      <c r="TWV112" s="128"/>
      <c r="TWW112" s="128"/>
      <c r="TWX112" s="128"/>
      <c r="TWY112" s="128"/>
      <c r="TWZ112" s="128"/>
      <c r="TXA112" s="128"/>
      <c r="TXB112" s="128"/>
      <c r="TXC112" s="128"/>
      <c r="TXD112" s="128"/>
      <c r="TXE112" s="128"/>
      <c r="TXF112" s="128"/>
      <c r="TXG112" s="128"/>
      <c r="TXH112" s="128"/>
      <c r="TXI112" s="128"/>
      <c r="TXJ112" s="128"/>
      <c r="TXK112" s="128"/>
      <c r="TXL112" s="128"/>
      <c r="TXM112" s="128"/>
      <c r="TXN112" s="128"/>
      <c r="TXO112" s="128"/>
      <c r="TXP112" s="128"/>
      <c r="TXQ112" s="128"/>
      <c r="TXR112" s="128"/>
      <c r="TXS112" s="128"/>
      <c r="TXT112" s="128"/>
      <c r="TXU112" s="128"/>
      <c r="TXV112" s="128"/>
      <c r="TXW112" s="128"/>
      <c r="TXX112" s="128"/>
      <c r="TXY112" s="128"/>
      <c r="TXZ112" s="128"/>
      <c r="TYA112" s="128"/>
      <c r="TYB112" s="128"/>
      <c r="TYC112" s="128"/>
      <c r="TYD112" s="128"/>
      <c r="TYE112" s="128"/>
      <c r="TYF112" s="128"/>
      <c r="TYG112" s="128"/>
      <c r="TYH112" s="128"/>
      <c r="TYI112" s="128"/>
      <c r="TYJ112" s="128"/>
      <c r="TYK112" s="128"/>
      <c r="TYL112" s="128"/>
      <c r="TYM112" s="128"/>
      <c r="TYN112" s="128"/>
      <c r="TYO112" s="128"/>
      <c r="TYP112" s="128"/>
      <c r="TYQ112" s="128"/>
      <c r="TYR112" s="128"/>
      <c r="TYS112" s="128"/>
      <c r="TYT112" s="128"/>
      <c r="TYU112" s="128"/>
      <c r="TYV112" s="128"/>
      <c r="TYW112" s="128"/>
      <c r="TYX112" s="128"/>
      <c r="TYY112" s="128"/>
      <c r="TYZ112" s="128"/>
      <c r="TZA112" s="128"/>
      <c r="TZB112" s="128"/>
      <c r="TZC112" s="128"/>
      <c r="TZD112" s="128"/>
      <c r="TZE112" s="128"/>
      <c r="TZF112" s="128"/>
      <c r="TZG112" s="128"/>
      <c r="TZH112" s="128"/>
      <c r="TZI112" s="128"/>
      <c r="TZJ112" s="128"/>
      <c r="TZK112" s="128"/>
      <c r="TZL112" s="128"/>
      <c r="TZM112" s="128"/>
      <c r="TZN112" s="128"/>
      <c r="TZO112" s="128"/>
      <c r="TZP112" s="128"/>
      <c r="TZQ112" s="128"/>
      <c r="TZR112" s="128"/>
      <c r="TZS112" s="128"/>
      <c r="TZT112" s="128"/>
      <c r="TZU112" s="128"/>
      <c r="TZV112" s="128"/>
      <c r="TZW112" s="128"/>
      <c r="TZX112" s="128"/>
      <c r="TZY112" s="128"/>
      <c r="TZZ112" s="128"/>
      <c r="UAA112" s="128"/>
      <c r="UAB112" s="128"/>
      <c r="UAC112" s="128"/>
      <c r="UAD112" s="128"/>
      <c r="UAE112" s="128"/>
      <c r="UAF112" s="128"/>
      <c r="UAG112" s="128"/>
      <c r="UAH112" s="128"/>
      <c r="UAI112" s="128"/>
      <c r="UAJ112" s="128"/>
      <c r="UAK112" s="128"/>
      <c r="UAL112" s="128"/>
      <c r="UAM112" s="128"/>
      <c r="UAN112" s="128"/>
      <c r="UAO112" s="128"/>
      <c r="UAP112" s="128"/>
      <c r="UAQ112" s="128"/>
      <c r="UAR112" s="128"/>
      <c r="UAS112" s="128"/>
      <c r="UAT112" s="128"/>
      <c r="UAU112" s="128"/>
      <c r="UAV112" s="128"/>
      <c r="UAW112" s="128"/>
      <c r="UAX112" s="128"/>
      <c r="UAY112" s="128"/>
      <c r="UAZ112" s="128"/>
      <c r="UBA112" s="128"/>
      <c r="UBB112" s="128"/>
      <c r="UBC112" s="128"/>
      <c r="UBD112" s="128"/>
      <c r="UBE112" s="128"/>
      <c r="UBF112" s="128"/>
      <c r="UBG112" s="128"/>
      <c r="UBH112" s="128"/>
      <c r="UBI112" s="128"/>
      <c r="UBJ112" s="128"/>
      <c r="UBK112" s="128"/>
      <c r="UBL112" s="128"/>
      <c r="UBM112" s="128"/>
      <c r="UBN112" s="128"/>
      <c r="UBO112" s="128"/>
      <c r="UBP112" s="128"/>
      <c r="UBQ112" s="128"/>
      <c r="UBR112" s="128"/>
      <c r="UBS112" s="128"/>
      <c r="UBT112" s="128"/>
      <c r="UBU112" s="128"/>
      <c r="UBV112" s="128"/>
      <c r="UBW112" s="128"/>
      <c r="UBX112" s="128"/>
      <c r="UBY112" s="128"/>
      <c r="UBZ112" s="128"/>
      <c r="UCA112" s="128"/>
      <c r="UCB112" s="128"/>
      <c r="UCC112" s="128"/>
      <c r="UCD112" s="128"/>
      <c r="UCE112" s="128"/>
      <c r="UCF112" s="128"/>
      <c r="UCG112" s="128"/>
      <c r="UCH112" s="128"/>
      <c r="UCI112" s="128"/>
      <c r="UCJ112" s="128"/>
      <c r="UCK112" s="128"/>
      <c r="UCL112" s="128"/>
      <c r="UCM112" s="128"/>
      <c r="UCN112" s="128"/>
      <c r="UCO112" s="128"/>
      <c r="UCP112" s="128"/>
      <c r="UCQ112" s="128"/>
      <c r="UCR112" s="128"/>
      <c r="UCS112" s="128"/>
      <c r="UCT112" s="128"/>
      <c r="UCU112" s="128"/>
      <c r="UCV112" s="128"/>
      <c r="UCW112" s="128"/>
      <c r="UCX112" s="128"/>
      <c r="UCY112" s="128"/>
      <c r="UCZ112" s="128"/>
      <c r="UDA112" s="128"/>
      <c r="UDB112" s="128"/>
      <c r="UDC112" s="128"/>
      <c r="UDD112" s="128"/>
      <c r="UDE112" s="128"/>
      <c r="UDF112" s="128"/>
      <c r="UDG112" s="128"/>
      <c r="UDH112" s="128"/>
      <c r="UDI112" s="128"/>
      <c r="UDJ112" s="128"/>
      <c r="UDK112" s="128"/>
      <c r="UDL112" s="128"/>
      <c r="UDM112" s="128"/>
      <c r="UDN112" s="128"/>
      <c r="UDO112" s="128"/>
      <c r="UDP112" s="128"/>
      <c r="UDQ112" s="128"/>
      <c r="UDR112" s="128"/>
      <c r="UDS112" s="128"/>
      <c r="UDT112" s="128"/>
      <c r="UDU112" s="128"/>
      <c r="UDV112" s="128"/>
      <c r="UDW112" s="128"/>
      <c r="UDX112" s="128"/>
      <c r="UDY112" s="128"/>
      <c r="UDZ112" s="128"/>
      <c r="UEA112" s="128"/>
      <c r="UEB112" s="128"/>
      <c r="UEC112" s="128"/>
      <c r="UED112" s="128"/>
      <c r="UEE112" s="128"/>
      <c r="UEF112" s="128"/>
      <c r="UEG112" s="128"/>
      <c r="UEH112" s="128"/>
      <c r="UEI112" s="128"/>
      <c r="UEJ112" s="128"/>
      <c r="UEK112" s="128"/>
      <c r="UEL112" s="128"/>
      <c r="UEM112" s="128"/>
      <c r="UEN112" s="128"/>
      <c r="UEO112" s="128"/>
      <c r="UEP112" s="128"/>
      <c r="UEQ112" s="128"/>
      <c r="UER112" s="128"/>
      <c r="UES112" s="128"/>
      <c r="UET112" s="128"/>
      <c r="UEU112" s="128"/>
      <c r="UEV112" s="128"/>
      <c r="UEW112" s="128"/>
      <c r="UEX112" s="128"/>
      <c r="UEY112" s="128"/>
      <c r="UEZ112" s="128"/>
      <c r="UFA112" s="128"/>
      <c r="UFB112" s="128"/>
      <c r="UFC112" s="128"/>
      <c r="UFD112" s="128"/>
      <c r="UFE112" s="128"/>
      <c r="UFF112" s="128"/>
      <c r="UFG112" s="128"/>
      <c r="UFH112" s="128"/>
      <c r="UFI112" s="128"/>
      <c r="UFJ112" s="128"/>
      <c r="UFK112" s="128"/>
      <c r="UFL112" s="128"/>
      <c r="UFM112" s="128"/>
      <c r="UFN112" s="128"/>
      <c r="UFO112" s="128"/>
      <c r="UFP112" s="128"/>
      <c r="UFQ112" s="128"/>
      <c r="UFR112" s="128"/>
      <c r="UFS112" s="128"/>
      <c r="UFT112" s="128"/>
      <c r="UFU112" s="128"/>
      <c r="UFV112" s="128"/>
      <c r="UFW112" s="128"/>
      <c r="UFX112" s="128"/>
      <c r="UFY112" s="128"/>
      <c r="UFZ112" s="128"/>
      <c r="UGA112" s="128"/>
      <c r="UGB112" s="128"/>
      <c r="UGC112" s="128"/>
      <c r="UGD112" s="128"/>
      <c r="UGE112" s="128"/>
      <c r="UGF112" s="128"/>
      <c r="UGG112" s="128"/>
      <c r="UGH112" s="128"/>
      <c r="UGI112" s="128"/>
      <c r="UGJ112" s="128"/>
      <c r="UGK112" s="128"/>
      <c r="UGL112" s="128"/>
      <c r="UGM112" s="128"/>
      <c r="UGN112" s="128"/>
      <c r="UGO112" s="128"/>
      <c r="UGP112" s="128"/>
      <c r="UGQ112" s="128"/>
      <c r="UGR112" s="128"/>
      <c r="UGS112" s="128"/>
      <c r="UGT112" s="128"/>
      <c r="UGU112" s="128"/>
      <c r="UGV112" s="128"/>
      <c r="UGW112" s="128"/>
      <c r="UGX112" s="128"/>
      <c r="UGY112" s="128"/>
      <c r="UGZ112" s="128"/>
      <c r="UHA112" s="128"/>
      <c r="UHB112" s="128"/>
      <c r="UHC112" s="128"/>
      <c r="UHD112" s="128"/>
      <c r="UHE112" s="128"/>
      <c r="UHF112" s="128"/>
      <c r="UHG112" s="128"/>
      <c r="UHH112" s="128"/>
      <c r="UHI112" s="128"/>
      <c r="UHJ112" s="128"/>
      <c r="UHK112" s="128"/>
      <c r="UHL112" s="128"/>
      <c r="UHM112" s="128"/>
      <c r="UHN112" s="128"/>
      <c r="UHO112" s="128"/>
      <c r="UHP112" s="128"/>
      <c r="UHQ112" s="128"/>
      <c r="UHR112" s="128"/>
      <c r="UHS112" s="128"/>
      <c r="UHT112" s="128"/>
      <c r="UHU112" s="128"/>
      <c r="UHV112" s="128"/>
      <c r="UHW112" s="128"/>
      <c r="UHX112" s="128"/>
      <c r="UHY112" s="128"/>
      <c r="UHZ112" s="128"/>
      <c r="UIA112" s="128"/>
      <c r="UIB112" s="128"/>
      <c r="UIC112" s="128"/>
      <c r="UID112" s="128"/>
      <c r="UIE112" s="128"/>
      <c r="UIF112" s="128"/>
      <c r="UIG112" s="128"/>
      <c r="UIH112" s="128"/>
      <c r="UII112" s="128"/>
      <c r="UIJ112" s="128"/>
      <c r="UIK112" s="128"/>
      <c r="UIL112" s="128"/>
      <c r="UIM112" s="128"/>
      <c r="UIN112" s="128"/>
      <c r="UIO112" s="128"/>
      <c r="UIP112" s="128"/>
      <c r="UIQ112" s="128"/>
      <c r="UIR112" s="128"/>
      <c r="UIS112" s="128"/>
      <c r="UIT112" s="128"/>
      <c r="UIU112" s="128"/>
      <c r="UIV112" s="128"/>
      <c r="UIW112" s="128"/>
      <c r="UIX112" s="128"/>
      <c r="UIY112" s="128"/>
      <c r="UIZ112" s="128"/>
      <c r="UJA112" s="128"/>
      <c r="UJB112" s="128"/>
      <c r="UJC112" s="128"/>
      <c r="UJD112" s="128"/>
      <c r="UJE112" s="128"/>
      <c r="UJF112" s="128"/>
      <c r="UJG112" s="128"/>
      <c r="UJH112" s="128"/>
      <c r="UJI112" s="128"/>
      <c r="UJJ112" s="128"/>
      <c r="UJK112" s="128"/>
      <c r="UJL112" s="128"/>
      <c r="UJM112" s="128"/>
      <c r="UJN112" s="128"/>
      <c r="UJO112" s="128"/>
      <c r="UJP112" s="128"/>
      <c r="UJQ112" s="128"/>
      <c r="UJR112" s="128"/>
      <c r="UJS112" s="128"/>
      <c r="UJT112" s="128"/>
      <c r="UJU112" s="128"/>
      <c r="UJV112" s="128"/>
      <c r="UJW112" s="128"/>
      <c r="UJX112" s="128"/>
      <c r="UJY112" s="128"/>
      <c r="UJZ112" s="128"/>
      <c r="UKA112" s="128"/>
      <c r="UKB112" s="128"/>
      <c r="UKC112" s="128"/>
      <c r="UKD112" s="128"/>
      <c r="UKE112" s="128"/>
      <c r="UKF112" s="128"/>
      <c r="UKG112" s="128"/>
      <c r="UKH112" s="128"/>
      <c r="UKI112" s="128"/>
      <c r="UKJ112" s="128"/>
      <c r="UKK112" s="128"/>
      <c r="UKL112" s="128"/>
      <c r="UKM112" s="128"/>
      <c r="UKN112" s="128"/>
      <c r="UKO112" s="128"/>
      <c r="UKP112" s="128"/>
      <c r="UKQ112" s="128"/>
      <c r="UKR112" s="128"/>
      <c r="UKS112" s="128"/>
      <c r="UKT112" s="128"/>
      <c r="UKU112" s="128"/>
      <c r="UKV112" s="128"/>
      <c r="UKW112" s="128"/>
      <c r="UKX112" s="128"/>
      <c r="UKY112" s="128"/>
      <c r="UKZ112" s="128"/>
      <c r="ULA112" s="128"/>
      <c r="ULB112" s="128"/>
      <c r="ULC112" s="128"/>
      <c r="ULD112" s="128"/>
      <c r="ULE112" s="128"/>
      <c r="ULF112" s="128"/>
      <c r="ULG112" s="128"/>
      <c r="ULH112" s="128"/>
      <c r="ULI112" s="128"/>
      <c r="ULJ112" s="128"/>
      <c r="ULK112" s="128"/>
      <c r="ULL112" s="128"/>
      <c r="ULM112" s="128"/>
      <c r="ULN112" s="128"/>
      <c r="ULO112" s="128"/>
      <c r="ULP112" s="128"/>
      <c r="ULQ112" s="128"/>
      <c r="ULR112" s="128"/>
      <c r="ULS112" s="128"/>
      <c r="ULT112" s="128"/>
      <c r="ULU112" s="128"/>
      <c r="ULV112" s="128"/>
      <c r="ULW112" s="128"/>
      <c r="ULX112" s="128"/>
      <c r="ULY112" s="128"/>
      <c r="ULZ112" s="128"/>
      <c r="UMA112" s="128"/>
      <c r="UMB112" s="128"/>
      <c r="UMC112" s="128"/>
      <c r="UMD112" s="128"/>
      <c r="UME112" s="128"/>
      <c r="UMF112" s="128"/>
      <c r="UMG112" s="128"/>
      <c r="UMH112" s="128"/>
      <c r="UMI112" s="128"/>
      <c r="UMJ112" s="128"/>
      <c r="UMK112" s="128"/>
      <c r="UML112" s="128"/>
      <c r="UMM112" s="128"/>
      <c r="UMN112" s="128"/>
      <c r="UMO112" s="128"/>
      <c r="UMP112" s="128"/>
      <c r="UMQ112" s="128"/>
      <c r="UMR112" s="128"/>
      <c r="UMS112" s="128"/>
      <c r="UMT112" s="128"/>
      <c r="UMU112" s="128"/>
      <c r="UMV112" s="128"/>
      <c r="UMW112" s="128"/>
      <c r="UMX112" s="128"/>
      <c r="UMY112" s="128"/>
      <c r="UMZ112" s="128"/>
      <c r="UNA112" s="128"/>
      <c r="UNB112" s="128"/>
      <c r="UNC112" s="128"/>
      <c r="UND112" s="128"/>
      <c r="UNE112" s="128"/>
      <c r="UNF112" s="128"/>
      <c r="UNG112" s="128"/>
      <c r="UNH112" s="128"/>
      <c r="UNI112" s="128"/>
      <c r="UNJ112" s="128"/>
      <c r="UNK112" s="128"/>
      <c r="UNL112" s="128"/>
      <c r="UNM112" s="128"/>
      <c r="UNN112" s="128"/>
      <c r="UNO112" s="128"/>
      <c r="UNP112" s="128"/>
      <c r="UNQ112" s="128"/>
      <c r="UNR112" s="128"/>
      <c r="UNS112" s="128"/>
      <c r="UNT112" s="128"/>
      <c r="UNU112" s="128"/>
      <c r="UNV112" s="128"/>
      <c r="UNW112" s="128"/>
      <c r="UNX112" s="128"/>
      <c r="UNY112" s="128"/>
      <c r="UNZ112" s="128"/>
      <c r="UOA112" s="128"/>
      <c r="UOB112" s="128"/>
      <c r="UOC112" s="128"/>
      <c r="UOD112" s="128"/>
      <c r="UOE112" s="128"/>
      <c r="UOF112" s="128"/>
      <c r="UOG112" s="128"/>
      <c r="UOH112" s="128"/>
      <c r="UOI112" s="128"/>
      <c r="UOJ112" s="128"/>
      <c r="UOK112" s="128"/>
      <c r="UOL112" s="128"/>
      <c r="UOM112" s="128"/>
      <c r="UON112" s="128"/>
      <c r="UOO112" s="128"/>
      <c r="UOP112" s="128"/>
      <c r="UOQ112" s="128"/>
      <c r="UOR112" s="128"/>
      <c r="UOS112" s="128"/>
      <c r="UOT112" s="128"/>
      <c r="UOU112" s="128"/>
      <c r="UOV112" s="128"/>
      <c r="UOW112" s="128"/>
      <c r="UOX112" s="128"/>
      <c r="UOY112" s="128"/>
      <c r="UOZ112" s="128"/>
      <c r="UPA112" s="128"/>
      <c r="UPB112" s="128"/>
      <c r="UPC112" s="128"/>
      <c r="UPD112" s="128"/>
      <c r="UPE112" s="128"/>
      <c r="UPF112" s="128"/>
      <c r="UPG112" s="128"/>
      <c r="UPH112" s="128"/>
      <c r="UPI112" s="128"/>
      <c r="UPJ112" s="128"/>
      <c r="UPK112" s="128"/>
      <c r="UPL112" s="128"/>
      <c r="UPM112" s="128"/>
      <c r="UPN112" s="128"/>
      <c r="UPO112" s="128"/>
      <c r="UPP112" s="128"/>
      <c r="UPQ112" s="128"/>
      <c r="UPR112" s="128"/>
      <c r="UPS112" s="128"/>
      <c r="UPT112" s="128"/>
      <c r="UPU112" s="128"/>
      <c r="UPV112" s="128"/>
      <c r="UPW112" s="128"/>
      <c r="UPX112" s="128"/>
      <c r="UPY112" s="128"/>
      <c r="UPZ112" s="128"/>
      <c r="UQA112" s="128"/>
      <c r="UQB112" s="128"/>
      <c r="UQC112" s="128"/>
      <c r="UQD112" s="128"/>
      <c r="UQE112" s="128"/>
      <c r="UQF112" s="128"/>
      <c r="UQG112" s="128"/>
      <c r="UQH112" s="128"/>
      <c r="UQI112" s="128"/>
      <c r="UQJ112" s="128"/>
      <c r="UQK112" s="128"/>
      <c r="UQL112" s="128"/>
      <c r="UQM112" s="128"/>
      <c r="UQN112" s="128"/>
      <c r="UQO112" s="128"/>
      <c r="UQP112" s="128"/>
      <c r="UQQ112" s="128"/>
      <c r="UQR112" s="128"/>
      <c r="UQS112" s="128"/>
      <c r="UQT112" s="128"/>
      <c r="UQU112" s="128"/>
      <c r="UQV112" s="128"/>
      <c r="UQW112" s="128"/>
      <c r="UQX112" s="128"/>
      <c r="UQY112" s="128"/>
      <c r="UQZ112" s="128"/>
      <c r="URA112" s="128"/>
      <c r="URB112" s="128"/>
      <c r="URC112" s="128"/>
      <c r="URD112" s="128"/>
      <c r="URE112" s="128"/>
      <c r="URF112" s="128"/>
      <c r="URG112" s="128"/>
      <c r="URH112" s="128"/>
      <c r="URI112" s="128"/>
      <c r="URJ112" s="128"/>
      <c r="URK112" s="128"/>
      <c r="URL112" s="128"/>
      <c r="URM112" s="128"/>
      <c r="URN112" s="128"/>
      <c r="URO112" s="128"/>
      <c r="URP112" s="128"/>
      <c r="URQ112" s="128"/>
      <c r="URR112" s="128"/>
      <c r="URS112" s="128"/>
      <c r="URT112" s="128"/>
      <c r="URU112" s="128"/>
      <c r="URV112" s="128"/>
      <c r="URW112" s="128"/>
      <c r="URX112" s="128"/>
      <c r="URY112" s="128"/>
      <c r="URZ112" s="128"/>
      <c r="USA112" s="128"/>
      <c r="USB112" s="128"/>
      <c r="USC112" s="128"/>
      <c r="USD112" s="128"/>
      <c r="USE112" s="128"/>
      <c r="USF112" s="128"/>
      <c r="USG112" s="128"/>
      <c r="USH112" s="128"/>
      <c r="USI112" s="128"/>
      <c r="USJ112" s="128"/>
      <c r="USK112" s="128"/>
      <c r="USL112" s="128"/>
      <c r="USM112" s="128"/>
      <c r="USN112" s="128"/>
      <c r="USO112" s="128"/>
      <c r="USP112" s="128"/>
      <c r="USQ112" s="128"/>
      <c r="USR112" s="128"/>
      <c r="USS112" s="128"/>
      <c r="UST112" s="128"/>
      <c r="USU112" s="128"/>
      <c r="USV112" s="128"/>
      <c r="USW112" s="128"/>
      <c r="USX112" s="128"/>
      <c r="USY112" s="128"/>
      <c r="USZ112" s="128"/>
      <c r="UTA112" s="128"/>
      <c r="UTB112" s="128"/>
      <c r="UTC112" s="128"/>
      <c r="UTD112" s="128"/>
      <c r="UTE112" s="128"/>
      <c r="UTF112" s="128"/>
      <c r="UTG112" s="128"/>
      <c r="UTH112" s="128"/>
      <c r="UTI112" s="128"/>
      <c r="UTJ112" s="128"/>
      <c r="UTK112" s="128"/>
      <c r="UTL112" s="128"/>
      <c r="UTM112" s="128"/>
      <c r="UTN112" s="128"/>
      <c r="UTO112" s="128"/>
      <c r="UTP112" s="128"/>
      <c r="UTQ112" s="128"/>
      <c r="UTR112" s="128"/>
      <c r="UTS112" s="128"/>
      <c r="UTT112" s="128"/>
      <c r="UTU112" s="128"/>
      <c r="UTV112" s="128"/>
      <c r="UTW112" s="128"/>
      <c r="UTX112" s="128"/>
      <c r="UTY112" s="128"/>
      <c r="UTZ112" s="128"/>
      <c r="UUA112" s="128"/>
      <c r="UUB112" s="128"/>
      <c r="UUC112" s="128"/>
      <c r="UUD112" s="128"/>
      <c r="UUE112" s="128"/>
      <c r="UUF112" s="128"/>
      <c r="UUG112" s="128"/>
      <c r="UUH112" s="128"/>
      <c r="UUI112" s="128"/>
      <c r="UUJ112" s="128"/>
      <c r="UUK112" s="128"/>
      <c r="UUL112" s="128"/>
      <c r="UUM112" s="128"/>
      <c r="UUN112" s="128"/>
      <c r="UUO112" s="128"/>
      <c r="UUP112" s="128"/>
      <c r="UUQ112" s="128"/>
      <c r="UUR112" s="128"/>
      <c r="UUS112" s="128"/>
      <c r="UUT112" s="128"/>
      <c r="UUU112" s="128"/>
      <c r="UUV112" s="128"/>
      <c r="UUW112" s="128"/>
      <c r="UUX112" s="128"/>
      <c r="UUY112" s="128"/>
      <c r="UUZ112" s="128"/>
      <c r="UVA112" s="128"/>
      <c r="UVB112" s="128"/>
      <c r="UVC112" s="128"/>
      <c r="UVD112" s="128"/>
      <c r="UVE112" s="128"/>
      <c r="UVF112" s="128"/>
      <c r="UVG112" s="128"/>
      <c r="UVH112" s="128"/>
      <c r="UVI112" s="128"/>
      <c r="UVJ112" s="128"/>
      <c r="UVK112" s="128"/>
      <c r="UVL112" s="128"/>
      <c r="UVM112" s="128"/>
      <c r="UVN112" s="128"/>
      <c r="UVO112" s="128"/>
      <c r="UVP112" s="128"/>
      <c r="UVQ112" s="128"/>
      <c r="UVR112" s="128"/>
      <c r="UVS112" s="128"/>
      <c r="UVT112" s="128"/>
      <c r="UVU112" s="128"/>
      <c r="UVV112" s="128"/>
      <c r="UVW112" s="128"/>
      <c r="UVX112" s="128"/>
      <c r="UVY112" s="128"/>
      <c r="UVZ112" s="128"/>
      <c r="UWA112" s="128"/>
      <c r="UWB112" s="128"/>
      <c r="UWC112" s="128"/>
      <c r="UWD112" s="128"/>
      <c r="UWE112" s="128"/>
      <c r="UWF112" s="128"/>
      <c r="UWG112" s="128"/>
      <c r="UWH112" s="128"/>
      <c r="UWI112" s="128"/>
      <c r="UWJ112" s="128"/>
      <c r="UWK112" s="128"/>
      <c r="UWL112" s="128"/>
      <c r="UWM112" s="128"/>
      <c r="UWN112" s="128"/>
      <c r="UWO112" s="128"/>
      <c r="UWP112" s="128"/>
      <c r="UWQ112" s="128"/>
      <c r="UWR112" s="128"/>
      <c r="UWS112" s="128"/>
      <c r="UWT112" s="128"/>
      <c r="UWU112" s="128"/>
      <c r="UWV112" s="128"/>
      <c r="UWW112" s="128"/>
      <c r="UWX112" s="128"/>
      <c r="UWY112" s="128"/>
      <c r="UWZ112" s="128"/>
      <c r="UXA112" s="128"/>
      <c r="UXB112" s="128"/>
      <c r="UXC112" s="128"/>
      <c r="UXD112" s="128"/>
      <c r="UXE112" s="128"/>
      <c r="UXF112" s="128"/>
      <c r="UXG112" s="128"/>
      <c r="UXH112" s="128"/>
      <c r="UXI112" s="128"/>
      <c r="UXJ112" s="128"/>
      <c r="UXK112" s="128"/>
      <c r="UXL112" s="128"/>
      <c r="UXM112" s="128"/>
      <c r="UXN112" s="128"/>
      <c r="UXO112" s="128"/>
      <c r="UXP112" s="128"/>
      <c r="UXQ112" s="128"/>
      <c r="UXR112" s="128"/>
      <c r="UXS112" s="128"/>
      <c r="UXT112" s="128"/>
      <c r="UXU112" s="128"/>
      <c r="UXV112" s="128"/>
      <c r="UXW112" s="128"/>
      <c r="UXX112" s="128"/>
      <c r="UXY112" s="128"/>
      <c r="UXZ112" s="128"/>
      <c r="UYA112" s="128"/>
      <c r="UYB112" s="128"/>
      <c r="UYC112" s="128"/>
      <c r="UYD112" s="128"/>
      <c r="UYE112" s="128"/>
      <c r="UYF112" s="128"/>
      <c r="UYG112" s="128"/>
      <c r="UYH112" s="128"/>
      <c r="UYI112" s="128"/>
      <c r="UYJ112" s="128"/>
      <c r="UYK112" s="128"/>
      <c r="UYL112" s="128"/>
      <c r="UYM112" s="128"/>
      <c r="UYN112" s="128"/>
      <c r="UYO112" s="128"/>
      <c r="UYP112" s="128"/>
      <c r="UYQ112" s="128"/>
      <c r="UYR112" s="128"/>
      <c r="UYS112" s="128"/>
      <c r="UYT112" s="128"/>
      <c r="UYU112" s="128"/>
      <c r="UYV112" s="128"/>
      <c r="UYW112" s="128"/>
      <c r="UYX112" s="128"/>
      <c r="UYY112" s="128"/>
      <c r="UYZ112" s="128"/>
      <c r="UZA112" s="128"/>
      <c r="UZB112" s="128"/>
      <c r="UZC112" s="128"/>
      <c r="UZD112" s="128"/>
      <c r="UZE112" s="128"/>
      <c r="UZF112" s="128"/>
      <c r="UZG112" s="128"/>
      <c r="UZH112" s="128"/>
      <c r="UZI112" s="128"/>
      <c r="UZJ112" s="128"/>
      <c r="UZK112" s="128"/>
      <c r="UZL112" s="128"/>
      <c r="UZM112" s="128"/>
      <c r="UZN112" s="128"/>
      <c r="UZO112" s="128"/>
      <c r="UZP112" s="128"/>
      <c r="UZQ112" s="128"/>
      <c r="UZR112" s="128"/>
      <c r="UZS112" s="128"/>
      <c r="UZT112" s="128"/>
      <c r="UZU112" s="128"/>
      <c r="UZV112" s="128"/>
      <c r="UZW112" s="128"/>
      <c r="UZX112" s="128"/>
      <c r="UZY112" s="128"/>
      <c r="UZZ112" s="128"/>
      <c r="VAA112" s="128"/>
      <c r="VAB112" s="128"/>
      <c r="VAC112" s="128"/>
      <c r="VAD112" s="128"/>
      <c r="VAE112" s="128"/>
      <c r="VAF112" s="128"/>
      <c r="VAG112" s="128"/>
      <c r="VAH112" s="128"/>
      <c r="VAI112" s="128"/>
      <c r="VAJ112" s="128"/>
      <c r="VAK112" s="128"/>
      <c r="VAL112" s="128"/>
      <c r="VAM112" s="128"/>
      <c r="VAN112" s="128"/>
      <c r="VAO112" s="128"/>
      <c r="VAP112" s="128"/>
      <c r="VAQ112" s="128"/>
      <c r="VAR112" s="128"/>
      <c r="VAS112" s="128"/>
      <c r="VAT112" s="128"/>
      <c r="VAU112" s="128"/>
      <c r="VAV112" s="128"/>
      <c r="VAW112" s="128"/>
      <c r="VAX112" s="128"/>
      <c r="VAY112" s="128"/>
      <c r="VAZ112" s="128"/>
      <c r="VBA112" s="128"/>
      <c r="VBB112" s="128"/>
      <c r="VBC112" s="128"/>
      <c r="VBD112" s="128"/>
      <c r="VBE112" s="128"/>
      <c r="VBF112" s="128"/>
      <c r="VBG112" s="128"/>
      <c r="VBH112" s="128"/>
      <c r="VBI112" s="128"/>
      <c r="VBJ112" s="128"/>
      <c r="VBK112" s="128"/>
      <c r="VBL112" s="128"/>
      <c r="VBM112" s="128"/>
      <c r="VBN112" s="128"/>
      <c r="VBO112" s="128"/>
      <c r="VBP112" s="128"/>
      <c r="VBQ112" s="128"/>
      <c r="VBR112" s="128"/>
      <c r="VBS112" s="128"/>
      <c r="VBT112" s="128"/>
      <c r="VBU112" s="128"/>
      <c r="VBV112" s="128"/>
      <c r="VBW112" s="128"/>
      <c r="VBX112" s="128"/>
      <c r="VBY112" s="128"/>
      <c r="VBZ112" s="128"/>
      <c r="VCA112" s="128"/>
      <c r="VCB112" s="128"/>
      <c r="VCC112" s="128"/>
      <c r="VCD112" s="128"/>
      <c r="VCE112" s="128"/>
      <c r="VCF112" s="128"/>
      <c r="VCG112" s="128"/>
      <c r="VCH112" s="128"/>
      <c r="VCI112" s="128"/>
      <c r="VCJ112" s="128"/>
      <c r="VCK112" s="128"/>
      <c r="VCL112" s="128"/>
      <c r="VCM112" s="128"/>
      <c r="VCN112" s="128"/>
      <c r="VCO112" s="128"/>
      <c r="VCP112" s="128"/>
      <c r="VCQ112" s="128"/>
      <c r="VCR112" s="128"/>
      <c r="VCS112" s="128"/>
      <c r="VCT112" s="128"/>
      <c r="VCU112" s="128"/>
      <c r="VCV112" s="128"/>
      <c r="VCW112" s="128"/>
      <c r="VCX112" s="128"/>
      <c r="VCY112" s="128"/>
      <c r="VCZ112" s="128"/>
      <c r="VDA112" s="128"/>
      <c r="VDB112" s="128"/>
      <c r="VDC112" s="128"/>
      <c r="VDD112" s="128"/>
      <c r="VDE112" s="128"/>
      <c r="VDF112" s="128"/>
      <c r="VDG112" s="128"/>
      <c r="VDH112" s="128"/>
      <c r="VDI112" s="128"/>
      <c r="VDJ112" s="128"/>
      <c r="VDK112" s="128"/>
      <c r="VDL112" s="128"/>
      <c r="VDM112" s="128"/>
      <c r="VDN112" s="128"/>
      <c r="VDO112" s="128"/>
      <c r="VDP112" s="128"/>
      <c r="VDQ112" s="128"/>
      <c r="VDR112" s="128"/>
      <c r="VDS112" s="128"/>
      <c r="VDT112" s="128"/>
      <c r="VDU112" s="128"/>
      <c r="VDV112" s="128"/>
      <c r="VDW112" s="128"/>
      <c r="VDX112" s="128"/>
      <c r="VDY112" s="128"/>
      <c r="VDZ112" s="128"/>
      <c r="VEA112" s="128"/>
      <c r="VEB112" s="128"/>
      <c r="VEC112" s="128"/>
      <c r="VED112" s="128"/>
      <c r="VEE112" s="128"/>
      <c r="VEF112" s="128"/>
      <c r="VEG112" s="128"/>
      <c r="VEH112" s="128"/>
      <c r="VEI112" s="128"/>
      <c r="VEJ112" s="128"/>
      <c r="VEK112" s="128"/>
      <c r="VEL112" s="128"/>
      <c r="VEM112" s="128"/>
      <c r="VEN112" s="128"/>
      <c r="VEO112" s="128"/>
      <c r="VEP112" s="128"/>
      <c r="VEQ112" s="128"/>
      <c r="VER112" s="128"/>
      <c r="VES112" s="128"/>
      <c r="VET112" s="128"/>
      <c r="VEU112" s="128"/>
      <c r="VEV112" s="128"/>
      <c r="VEW112" s="128"/>
      <c r="VEX112" s="128"/>
      <c r="VEY112" s="128"/>
      <c r="VEZ112" s="128"/>
      <c r="VFA112" s="128"/>
      <c r="VFB112" s="128"/>
      <c r="VFC112" s="128"/>
      <c r="VFD112" s="128"/>
      <c r="VFE112" s="128"/>
      <c r="VFF112" s="128"/>
      <c r="VFG112" s="128"/>
      <c r="VFH112" s="128"/>
      <c r="VFI112" s="128"/>
      <c r="VFJ112" s="128"/>
      <c r="VFK112" s="128"/>
      <c r="VFL112" s="128"/>
      <c r="VFM112" s="128"/>
      <c r="VFN112" s="128"/>
      <c r="VFO112" s="128"/>
      <c r="VFP112" s="128"/>
      <c r="VFQ112" s="128"/>
      <c r="VFR112" s="128"/>
      <c r="VFS112" s="128"/>
      <c r="VFT112" s="128"/>
      <c r="VFU112" s="128"/>
      <c r="VFV112" s="128"/>
      <c r="VFW112" s="128"/>
      <c r="VFX112" s="128"/>
      <c r="VFY112" s="128"/>
      <c r="VFZ112" s="128"/>
      <c r="VGA112" s="128"/>
      <c r="VGB112" s="128"/>
      <c r="VGC112" s="128"/>
      <c r="VGD112" s="128"/>
      <c r="VGE112" s="128"/>
      <c r="VGF112" s="128"/>
      <c r="VGG112" s="128"/>
      <c r="VGH112" s="128"/>
      <c r="VGI112" s="128"/>
      <c r="VGJ112" s="128"/>
      <c r="VGK112" s="128"/>
      <c r="VGL112" s="128"/>
      <c r="VGM112" s="128"/>
      <c r="VGN112" s="128"/>
      <c r="VGO112" s="128"/>
      <c r="VGP112" s="128"/>
      <c r="VGQ112" s="128"/>
      <c r="VGR112" s="128"/>
      <c r="VGS112" s="128"/>
      <c r="VGT112" s="128"/>
      <c r="VGU112" s="128"/>
      <c r="VGV112" s="128"/>
      <c r="VGW112" s="128"/>
      <c r="VGX112" s="128"/>
      <c r="VGY112" s="128"/>
      <c r="VGZ112" s="128"/>
      <c r="VHA112" s="128"/>
      <c r="VHB112" s="128"/>
      <c r="VHC112" s="128"/>
      <c r="VHD112" s="128"/>
      <c r="VHE112" s="128"/>
      <c r="VHF112" s="128"/>
      <c r="VHG112" s="128"/>
      <c r="VHH112" s="128"/>
      <c r="VHI112" s="128"/>
      <c r="VHJ112" s="128"/>
      <c r="VHK112" s="128"/>
      <c r="VHL112" s="128"/>
      <c r="VHM112" s="128"/>
      <c r="VHN112" s="128"/>
      <c r="VHO112" s="128"/>
      <c r="VHP112" s="128"/>
      <c r="VHQ112" s="128"/>
      <c r="VHR112" s="128"/>
      <c r="VHS112" s="128"/>
      <c r="VHT112" s="128"/>
      <c r="VHU112" s="128"/>
      <c r="VHV112" s="128"/>
      <c r="VHW112" s="128"/>
      <c r="VHX112" s="128"/>
      <c r="VHY112" s="128"/>
      <c r="VHZ112" s="128"/>
      <c r="VIA112" s="128"/>
      <c r="VIB112" s="128"/>
      <c r="VIC112" s="128"/>
      <c r="VID112" s="128"/>
      <c r="VIE112" s="128"/>
      <c r="VIF112" s="128"/>
      <c r="VIG112" s="128"/>
      <c r="VIH112" s="128"/>
      <c r="VII112" s="128"/>
      <c r="VIJ112" s="128"/>
      <c r="VIK112" s="128"/>
      <c r="VIL112" s="128"/>
      <c r="VIM112" s="128"/>
      <c r="VIN112" s="128"/>
      <c r="VIO112" s="128"/>
      <c r="VIP112" s="128"/>
      <c r="VIQ112" s="128"/>
      <c r="VIR112" s="128"/>
      <c r="VIS112" s="128"/>
      <c r="VIT112" s="128"/>
      <c r="VIU112" s="128"/>
      <c r="VIV112" s="128"/>
      <c r="VIW112" s="128"/>
      <c r="VIX112" s="128"/>
      <c r="VIY112" s="128"/>
      <c r="VIZ112" s="128"/>
      <c r="VJA112" s="128"/>
      <c r="VJB112" s="128"/>
      <c r="VJC112" s="128"/>
      <c r="VJD112" s="128"/>
      <c r="VJE112" s="128"/>
      <c r="VJF112" s="128"/>
      <c r="VJG112" s="128"/>
      <c r="VJH112" s="128"/>
      <c r="VJI112" s="128"/>
      <c r="VJJ112" s="128"/>
      <c r="VJK112" s="128"/>
      <c r="VJL112" s="128"/>
      <c r="VJM112" s="128"/>
      <c r="VJN112" s="128"/>
      <c r="VJO112" s="128"/>
      <c r="VJP112" s="128"/>
      <c r="VJQ112" s="128"/>
      <c r="VJR112" s="128"/>
      <c r="VJS112" s="128"/>
      <c r="VJT112" s="128"/>
      <c r="VJU112" s="128"/>
      <c r="VJV112" s="128"/>
      <c r="VJW112" s="128"/>
      <c r="VJX112" s="128"/>
      <c r="VJY112" s="128"/>
      <c r="VJZ112" s="128"/>
      <c r="VKA112" s="128"/>
      <c r="VKB112" s="128"/>
      <c r="VKC112" s="128"/>
      <c r="VKD112" s="128"/>
      <c r="VKE112" s="128"/>
      <c r="VKF112" s="128"/>
      <c r="VKG112" s="128"/>
      <c r="VKH112" s="128"/>
      <c r="VKI112" s="128"/>
      <c r="VKJ112" s="128"/>
      <c r="VKK112" s="128"/>
      <c r="VKL112" s="128"/>
      <c r="VKM112" s="128"/>
      <c r="VKN112" s="128"/>
      <c r="VKO112" s="128"/>
      <c r="VKP112" s="128"/>
      <c r="VKQ112" s="128"/>
      <c r="VKR112" s="128"/>
      <c r="VKS112" s="128"/>
      <c r="VKT112" s="128"/>
      <c r="VKU112" s="128"/>
      <c r="VKV112" s="128"/>
      <c r="VKW112" s="128"/>
      <c r="VKX112" s="128"/>
      <c r="VKY112" s="128"/>
      <c r="VKZ112" s="128"/>
      <c r="VLA112" s="128"/>
      <c r="VLB112" s="128"/>
      <c r="VLC112" s="128"/>
      <c r="VLD112" s="128"/>
      <c r="VLE112" s="128"/>
      <c r="VLF112" s="128"/>
      <c r="VLG112" s="128"/>
      <c r="VLH112" s="128"/>
      <c r="VLI112" s="128"/>
      <c r="VLJ112" s="128"/>
      <c r="VLK112" s="128"/>
      <c r="VLL112" s="128"/>
      <c r="VLM112" s="128"/>
      <c r="VLN112" s="128"/>
      <c r="VLO112" s="128"/>
      <c r="VLP112" s="128"/>
      <c r="VLQ112" s="128"/>
      <c r="VLR112" s="128"/>
      <c r="VLS112" s="128"/>
      <c r="VLT112" s="128"/>
      <c r="VLU112" s="128"/>
      <c r="VLV112" s="128"/>
      <c r="VLW112" s="128"/>
      <c r="VLX112" s="128"/>
      <c r="VLY112" s="128"/>
      <c r="VLZ112" s="128"/>
      <c r="VMA112" s="128"/>
      <c r="VMB112" s="128"/>
      <c r="VMC112" s="128"/>
      <c r="VMD112" s="128"/>
      <c r="VME112" s="128"/>
      <c r="VMF112" s="128"/>
      <c r="VMG112" s="128"/>
      <c r="VMH112" s="128"/>
      <c r="VMI112" s="128"/>
      <c r="VMJ112" s="128"/>
      <c r="VMK112" s="128"/>
      <c r="VML112" s="128"/>
      <c r="VMM112" s="128"/>
      <c r="VMN112" s="128"/>
      <c r="VMO112" s="128"/>
      <c r="VMP112" s="128"/>
      <c r="VMQ112" s="128"/>
      <c r="VMR112" s="128"/>
      <c r="VMS112" s="128"/>
      <c r="VMT112" s="128"/>
      <c r="VMU112" s="128"/>
      <c r="VMV112" s="128"/>
      <c r="VMW112" s="128"/>
      <c r="VMX112" s="128"/>
      <c r="VMY112" s="128"/>
      <c r="VMZ112" s="128"/>
      <c r="VNA112" s="128"/>
      <c r="VNB112" s="128"/>
      <c r="VNC112" s="128"/>
      <c r="VND112" s="128"/>
      <c r="VNE112" s="128"/>
      <c r="VNF112" s="128"/>
      <c r="VNG112" s="128"/>
      <c r="VNH112" s="128"/>
      <c r="VNI112" s="128"/>
      <c r="VNJ112" s="128"/>
      <c r="VNK112" s="128"/>
      <c r="VNL112" s="128"/>
      <c r="VNM112" s="128"/>
      <c r="VNN112" s="128"/>
      <c r="VNO112" s="128"/>
      <c r="VNP112" s="128"/>
      <c r="VNQ112" s="128"/>
      <c r="VNR112" s="128"/>
      <c r="VNS112" s="128"/>
      <c r="VNT112" s="128"/>
      <c r="VNU112" s="128"/>
      <c r="VNV112" s="128"/>
      <c r="VNW112" s="128"/>
      <c r="VNX112" s="128"/>
      <c r="VNY112" s="128"/>
      <c r="VNZ112" s="128"/>
      <c r="VOA112" s="128"/>
      <c r="VOB112" s="128"/>
      <c r="VOC112" s="128"/>
      <c r="VOD112" s="128"/>
      <c r="VOE112" s="128"/>
      <c r="VOF112" s="128"/>
      <c r="VOG112" s="128"/>
      <c r="VOH112" s="128"/>
      <c r="VOI112" s="128"/>
      <c r="VOJ112" s="128"/>
      <c r="VOK112" s="128"/>
      <c r="VOL112" s="128"/>
      <c r="VOM112" s="128"/>
      <c r="VON112" s="128"/>
      <c r="VOO112" s="128"/>
      <c r="VOP112" s="128"/>
      <c r="VOQ112" s="128"/>
      <c r="VOR112" s="128"/>
      <c r="VOS112" s="128"/>
      <c r="VOT112" s="128"/>
      <c r="VOU112" s="128"/>
      <c r="VOV112" s="128"/>
      <c r="VOW112" s="128"/>
      <c r="VOX112" s="128"/>
      <c r="VOY112" s="128"/>
      <c r="VOZ112" s="128"/>
      <c r="VPA112" s="128"/>
      <c r="VPB112" s="128"/>
      <c r="VPC112" s="128"/>
      <c r="VPD112" s="128"/>
      <c r="VPE112" s="128"/>
      <c r="VPF112" s="128"/>
      <c r="VPG112" s="128"/>
      <c r="VPH112" s="128"/>
      <c r="VPI112" s="128"/>
      <c r="VPJ112" s="128"/>
      <c r="VPK112" s="128"/>
      <c r="VPL112" s="128"/>
      <c r="VPM112" s="128"/>
      <c r="VPN112" s="128"/>
      <c r="VPO112" s="128"/>
      <c r="VPP112" s="128"/>
      <c r="VPQ112" s="128"/>
      <c r="VPR112" s="128"/>
      <c r="VPS112" s="128"/>
      <c r="VPT112" s="128"/>
      <c r="VPU112" s="128"/>
      <c r="VPV112" s="128"/>
      <c r="VPW112" s="128"/>
      <c r="VPX112" s="128"/>
      <c r="VPY112" s="128"/>
      <c r="VPZ112" s="128"/>
      <c r="VQA112" s="128"/>
      <c r="VQB112" s="128"/>
      <c r="VQC112" s="128"/>
      <c r="VQD112" s="128"/>
      <c r="VQE112" s="128"/>
      <c r="VQF112" s="128"/>
      <c r="VQG112" s="128"/>
      <c r="VQH112" s="128"/>
      <c r="VQI112" s="128"/>
      <c r="VQJ112" s="128"/>
      <c r="VQK112" s="128"/>
      <c r="VQL112" s="128"/>
      <c r="VQM112" s="128"/>
      <c r="VQN112" s="128"/>
      <c r="VQO112" s="128"/>
      <c r="VQP112" s="128"/>
      <c r="VQQ112" s="128"/>
      <c r="VQR112" s="128"/>
      <c r="VQS112" s="128"/>
      <c r="VQT112" s="128"/>
      <c r="VQU112" s="128"/>
      <c r="VQV112" s="128"/>
      <c r="VQW112" s="128"/>
      <c r="VQX112" s="128"/>
      <c r="VQY112" s="128"/>
      <c r="VQZ112" s="128"/>
      <c r="VRA112" s="128"/>
      <c r="VRB112" s="128"/>
      <c r="VRC112" s="128"/>
      <c r="VRD112" s="128"/>
      <c r="VRE112" s="128"/>
      <c r="VRF112" s="128"/>
      <c r="VRG112" s="128"/>
      <c r="VRH112" s="128"/>
      <c r="VRI112" s="128"/>
      <c r="VRJ112" s="128"/>
      <c r="VRK112" s="128"/>
      <c r="VRL112" s="128"/>
      <c r="VRM112" s="128"/>
      <c r="VRN112" s="128"/>
      <c r="VRO112" s="128"/>
      <c r="VRP112" s="128"/>
      <c r="VRQ112" s="128"/>
      <c r="VRR112" s="128"/>
      <c r="VRS112" s="128"/>
      <c r="VRT112" s="128"/>
      <c r="VRU112" s="128"/>
      <c r="VRV112" s="128"/>
      <c r="VRW112" s="128"/>
      <c r="VRX112" s="128"/>
      <c r="VRY112" s="128"/>
      <c r="VRZ112" s="128"/>
      <c r="VSA112" s="128"/>
      <c r="VSB112" s="128"/>
      <c r="VSC112" s="128"/>
      <c r="VSD112" s="128"/>
      <c r="VSE112" s="128"/>
      <c r="VSF112" s="128"/>
      <c r="VSG112" s="128"/>
      <c r="VSH112" s="128"/>
      <c r="VSI112" s="128"/>
      <c r="VSJ112" s="128"/>
      <c r="VSK112" s="128"/>
      <c r="VSL112" s="128"/>
      <c r="VSM112" s="128"/>
      <c r="VSN112" s="128"/>
      <c r="VSO112" s="128"/>
      <c r="VSP112" s="128"/>
      <c r="VSQ112" s="128"/>
      <c r="VSR112" s="128"/>
      <c r="VSS112" s="128"/>
      <c r="VST112" s="128"/>
      <c r="VSU112" s="128"/>
      <c r="VSV112" s="128"/>
      <c r="VSW112" s="128"/>
      <c r="VSX112" s="128"/>
      <c r="VSY112" s="128"/>
      <c r="VSZ112" s="128"/>
      <c r="VTA112" s="128"/>
      <c r="VTB112" s="128"/>
      <c r="VTC112" s="128"/>
      <c r="VTD112" s="128"/>
      <c r="VTE112" s="128"/>
      <c r="VTF112" s="128"/>
      <c r="VTG112" s="128"/>
      <c r="VTH112" s="128"/>
      <c r="VTI112" s="128"/>
      <c r="VTJ112" s="128"/>
      <c r="VTK112" s="128"/>
      <c r="VTL112" s="128"/>
      <c r="VTM112" s="128"/>
      <c r="VTN112" s="128"/>
      <c r="VTO112" s="128"/>
      <c r="VTP112" s="128"/>
      <c r="VTQ112" s="128"/>
      <c r="VTR112" s="128"/>
      <c r="VTS112" s="128"/>
      <c r="VTT112" s="128"/>
      <c r="VTU112" s="128"/>
      <c r="VTV112" s="128"/>
      <c r="VTW112" s="128"/>
      <c r="VTX112" s="128"/>
      <c r="VTY112" s="128"/>
      <c r="VTZ112" s="128"/>
      <c r="VUA112" s="128"/>
      <c r="VUB112" s="128"/>
      <c r="VUC112" s="128"/>
      <c r="VUD112" s="128"/>
      <c r="VUE112" s="128"/>
      <c r="VUF112" s="128"/>
      <c r="VUG112" s="128"/>
      <c r="VUH112" s="128"/>
      <c r="VUI112" s="128"/>
      <c r="VUJ112" s="128"/>
      <c r="VUK112" s="128"/>
      <c r="VUL112" s="128"/>
      <c r="VUM112" s="128"/>
      <c r="VUN112" s="128"/>
      <c r="VUO112" s="128"/>
      <c r="VUP112" s="128"/>
      <c r="VUQ112" s="128"/>
      <c r="VUR112" s="128"/>
      <c r="VUS112" s="128"/>
      <c r="VUT112" s="128"/>
      <c r="VUU112" s="128"/>
      <c r="VUV112" s="128"/>
      <c r="VUW112" s="128"/>
      <c r="VUX112" s="128"/>
      <c r="VUY112" s="128"/>
      <c r="VUZ112" s="128"/>
      <c r="VVA112" s="128"/>
      <c r="VVB112" s="128"/>
      <c r="VVC112" s="128"/>
      <c r="VVD112" s="128"/>
      <c r="VVE112" s="128"/>
      <c r="VVF112" s="128"/>
      <c r="VVG112" s="128"/>
      <c r="VVH112" s="128"/>
      <c r="VVI112" s="128"/>
      <c r="VVJ112" s="128"/>
      <c r="VVK112" s="128"/>
      <c r="VVL112" s="128"/>
      <c r="VVM112" s="128"/>
      <c r="VVN112" s="128"/>
      <c r="VVO112" s="128"/>
      <c r="VVP112" s="128"/>
      <c r="VVQ112" s="128"/>
      <c r="VVR112" s="128"/>
      <c r="VVS112" s="128"/>
      <c r="VVT112" s="128"/>
      <c r="VVU112" s="128"/>
      <c r="VVV112" s="128"/>
      <c r="VVW112" s="128"/>
      <c r="VVX112" s="128"/>
      <c r="VVY112" s="128"/>
      <c r="VVZ112" s="128"/>
      <c r="VWA112" s="128"/>
      <c r="VWB112" s="128"/>
      <c r="VWC112" s="128"/>
      <c r="VWD112" s="128"/>
      <c r="VWE112" s="128"/>
      <c r="VWF112" s="128"/>
      <c r="VWG112" s="128"/>
      <c r="VWH112" s="128"/>
      <c r="VWI112" s="128"/>
      <c r="VWJ112" s="128"/>
      <c r="VWK112" s="128"/>
      <c r="VWL112" s="128"/>
      <c r="VWM112" s="128"/>
      <c r="VWN112" s="128"/>
      <c r="VWO112" s="128"/>
      <c r="VWP112" s="128"/>
      <c r="VWQ112" s="128"/>
      <c r="VWR112" s="128"/>
      <c r="VWS112" s="128"/>
      <c r="VWT112" s="128"/>
      <c r="VWU112" s="128"/>
      <c r="VWV112" s="128"/>
      <c r="VWW112" s="128"/>
      <c r="VWX112" s="128"/>
      <c r="VWY112" s="128"/>
      <c r="VWZ112" s="128"/>
      <c r="VXA112" s="128"/>
      <c r="VXB112" s="128"/>
      <c r="VXC112" s="128"/>
      <c r="VXD112" s="128"/>
      <c r="VXE112" s="128"/>
      <c r="VXF112" s="128"/>
      <c r="VXG112" s="128"/>
      <c r="VXH112" s="128"/>
      <c r="VXI112" s="128"/>
      <c r="VXJ112" s="128"/>
      <c r="VXK112" s="128"/>
      <c r="VXL112" s="128"/>
      <c r="VXM112" s="128"/>
      <c r="VXN112" s="128"/>
      <c r="VXO112" s="128"/>
      <c r="VXP112" s="128"/>
      <c r="VXQ112" s="128"/>
      <c r="VXR112" s="128"/>
      <c r="VXS112" s="128"/>
      <c r="VXT112" s="128"/>
      <c r="VXU112" s="128"/>
      <c r="VXV112" s="128"/>
      <c r="VXW112" s="128"/>
      <c r="VXX112" s="128"/>
      <c r="VXY112" s="128"/>
      <c r="VXZ112" s="128"/>
      <c r="VYA112" s="128"/>
      <c r="VYB112" s="128"/>
      <c r="VYC112" s="128"/>
      <c r="VYD112" s="128"/>
      <c r="VYE112" s="128"/>
      <c r="VYF112" s="128"/>
      <c r="VYG112" s="128"/>
      <c r="VYH112" s="128"/>
      <c r="VYI112" s="128"/>
      <c r="VYJ112" s="128"/>
      <c r="VYK112" s="128"/>
      <c r="VYL112" s="128"/>
      <c r="VYM112" s="128"/>
      <c r="VYN112" s="128"/>
      <c r="VYO112" s="128"/>
      <c r="VYP112" s="128"/>
      <c r="VYQ112" s="128"/>
      <c r="VYR112" s="128"/>
      <c r="VYS112" s="128"/>
      <c r="VYT112" s="128"/>
      <c r="VYU112" s="128"/>
      <c r="VYV112" s="128"/>
      <c r="VYW112" s="128"/>
      <c r="VYX112" s="128"/>
      <c r="VYY112" s="128"/>
      <c r="VYZ112" s="128"/>
      <c r="VZA112" s="128"/>
      <c r="VZB112" s="128"/>
      <c r="VZC112" s="128"/>
      <c r="VZD112" s="128"/>
      <c r="VZE112" s="128"/>
      <c r="VZF112" s="128"/>
      <c r="VZG112" s="128"/>
      <c r="VZH112" s="128"/>
      <c r="VZI112" s="128"/>
      <c r="VZJ112" s="128"/>
      <c r="VZK112" s="128"/>
      <c r="VZL112" s="128"/>
      <c r="VZM112" s="128"/>
      <c r="VZN112" s="128"/>
      <c r="VZO112" s="128"/>
      <c r="VZP112" s="128"/>
      <c r="VZQ112" s="128"/>
      <c r="VZR112" s="128"/>
      <c r="VZS112" s="128"/>
      <c r="VZT112" s="128"/>
      <c r="VZU112" s="128"/>
      <c r="VZV112" s="128"/>
      <c r="VZW112" s="128"/>
      <c r="VZX112" s="128"/>
      <c r="VZY112" s="128"/>
      <c r="VZZ112" s="128"/>
      <c r="WAA112" s="128"/>
      <c r="WAB112" s="128"/>
      <c r="WAC112" s="128"/>
      <c r="WAD112" s="128"/>
      <c r="WAE112" s="128"/>
      <c r="WAF112" s="128"/>
      <c r="WAG112" s="128"/>
      <c r="WAH112" s="128"/>
      <c r="WAI112" s="128"/>
      <c r="WAJ112" s="128"/>
      <c r="WAK112" s="128"/>
      <c r="WAL112" s="128"/>
      <c r="WAM112" s="128"/>
      <c r="WAN112" s="128"/>
      <c r="WAO112" s="128"/>
      <c r="WAP112" s="128"/>
      <c r="WAQ112" s="128"/>
      <c r="WAR112" s="128"/>
      <c r="WAS112" s="128"/>
      <c r="WAT112" s="128"/>
      <c r="WAU112" s="128"/>
      <c r="WAV112" s="128"/>
      <c r="WAW112" s="128"/>
      <c r="WAX112" s="128"/>
      <c r="WAY112" s="128"/>
      <c r="WAZ112" s="128"/>
      <c r="WBA112" s="128"/>
      <c r="WBB112" s="128"/>
      <c r="WBC112" s="128"/>
      <c r="WBD112" s="128"/>
      <c r="WBE112" s="128"/>
      <c r="WBF112" s="128"/>
      <c r="WBG112" s="128"/>
      <c r="WBH112" s="128"/>
      <c r="WBI112" s="128"/>
      <c r="WBJ112" s="128"/>
      <c r="WBK112" s="128"/>
      <c r="WBL112" s="128"/>
      <c r="WBM112" s="128"/>
      <c r="WBN112" s="128"/>
      <c r="WBO112" s="128"/>
      <c r="WBP112" s="128"/>
      <c r="WBQ112" s="128"/>
      <c r="WBR112" s="128"/>
      <c r="WBS112" s="128"/>
      <c r="WBT112" s="128"/>
      <c r="WBU112" s="128"/>
      <c r="WBV112" s="128"/>
      <c r="WBW112" s="128"/>
      <c r="WBX112" s="128"/>
      <c r="WBY112" s="128"/>
      <c r="WBZ112" s="128"/>
      <c r="WCA112" s="128"/>
      <c r="WCB112" s="128"/>
      <c r="WCC112" s="128"/>
      <c r="WCD112" s="128"/>
      <c r="WCE112" s="128"/>
      <c r="WCF112" s="128"/>
      <c r="WCG112" s="128"/>
      <c r="WCH112" s="128"/>
      <c r="WCI112" s="128"/>
      <c r="WCJ112" s="128"/>
      <c r="WCK112" s="128"/>
      <c r="WCL112" s="128"/>
      <c r="WCM112" s="128"/>
      <c r="WCN112" s="128"/>
      <c r="WCO112" s="128"/>
      <c r="WCP112" s="128"/>
      <c r="WCQ112" s="128"/>
      <c r="WCR112" s="128"/>
      <c r="WCS112" s="128"/>
      <c r="WCT112" s="128"/>
      <c r="WCU112" s="128"/>
      <c r="WCV112" s="128"/>
      <c r="WCW112" s="128"/>
      <c r="WCX112" s="128"/>
      <c r="WCY112" s="128"/>
      <c r="WCZ112" s="128"/>
      <c r="WDA112" s="128"/>
      <c r="WDB112" s="128"/>
      <c r="WDC112" s="128"/>
      <c r="WDD112" s="128"/>
      <c r="WDE112" s="128"/>
      <c r="WDF112" s="128"/>
      <c r="WDG112" s="128"/>
      <c r="WDH112" s="128"/>
      <c r="WDI112" s="128"/>
      <c r="WDJ112" s="128"/>
      <c r="WDK112" s="128"/>
      <c r="WDL112" s="128"/>
      <c r="WDM112" s="128"/>
      <c r="WDN112" s="128"/>
      <c r="WDO112" s="128"/>
      <c r="WDP112" s="128"/>
      <c r="WDQ112" s="128"/>
      <c r="WDR112" s="128"/>
      <c r="WDS112" s="128"/>
      <c r="WDT112" s="128"/>
      <c r="WDU112" s="128"/>
      <c r="WDV112" s="128"/>
      <c r="WDW112" s="128"/>
      <c r="WDX112" s="128"/>
      <c r="WDY112" s="128"/>
      <c r="WDZ112" s="128"/>
      <c r="WEA112" s="128"/>
      <c r="WEB112" s="128"/>
      <c r="WEC112" s="128"/>
      <c r="WED112" s="128"/>
      <c r="WEE112" s="128"/>
      <c r="WEF112" s="128"/>
      <c r="WEG112" s="128"/>
      <c r="WEH112" s="128"/>
      <c r="WEI112" s="128"/>
      <c r="WEJ112" s="128"/>
      <c r="WEK112" s="128"/>
      <c r="WEL112" s="128"/>
      <c r="WEM112" s="128"/>
      <c r="WEN112" s="128"/>
      <c r="WEO112" s="128"/>
      <c r="WEP112" s="128"/>
      <c r="WEQ112" s="128"/>
      <c r="WER112" s="128"/>
      <c r="WES112" s="128"/>
      <c r="WET112" s="128"/>
      <c r="WEU112" s="128"/>
      <c r="WEV112" s="128"/>
      <c r="WEW112" s="128"/>
      <c r="WEX112" s="128"/>
      <c r="WEY112" s="128"/>
      <c r="WEZ112" s="128"/>
      <c r="WFA112" s="128"/>
      <c r="WFB112" s="128"/>
      <c r="WFC112" s="128"/>
      <c r="WFD112" s="128"/>
      <c r="WFE112" s="128"/>
      <c r="WFF112" s="128"/>
      <c r="WFG112" s="128"/>
      <c r="WFH112" s="128"/>
      <c r="WFI112" s="128"/>
      <c r="WFJ112" s="128"/>
      <c r="WFK112" s="128"/>
      <c r="WFL112" s="128"/>
      <c r="WFM112" s="128"/>
      <c r="WFN112" s="128"/>
      <c r="WFO112" s="128"/>
      <c r="WFP112" s="128"/>
      <c r="WFQ112" s="128"/>
      <c r="WFR112" s="128"/>
      <c r="WFS112" s="128"/>
      <c r="WFT112" s="128"/>
      <c r="WFU112" s="128"/>
      <c r="WFV112" s="128"/>
      <c r="WFW112" s="128"/>
      <c r="WFX112" s="128"/>
      <c r="WFY112" s="128"/>
      <c r="WFZ112" s="128"/>
      <c r="WGA112" s="128"/>
      <c r="WGB112" s="128"/>
      <c r="WGC112" s="128"/>
      <c r="WGD112" s="128"/>
      <c r="WGE112" s="128"/>
      <c r="WGF112" s="128"/>
      <c r="WGG112" s="128"/>
      <c r="WGH112" s="128"/>
      <c r="WGI112" s="128"/>
      <c r="WGJ112" s="128"/>
      <c r="WGK112" s="128"/>
      <c r="WGL112" s="128"/>
      <c r="WGM112" s="128"/>
      <c r="WGN112" s="128"/>
      <c r="WGO112" s="128"/>
      <c r="WGP112" s="128"/>
      <c r="WGQ112" s="128"/>
      <c r="WGR112" s="128"/>
      <c r="WGS112" s="128"/>
      <c r="WGT112" s="128"/>
      <c r="WGU112" s="128"/>
      <c r="WGV112" s="128"/>
      <c r="WGW112" s="128"/>
      <c r="WGX112" s="128"/>
      <c r="WGY112" s="128"/>
      <c r="WGZ112" s="128"/>
      <c r="WHA112" s="128"/>
      <c r="WHB112" s="128"/>
      <c r="WHC112" s="128"/>
      <c r="WHD112" s="128"/>
      <c r="WHE112" s="128"/>
      <c r="WHF112" s="128"/>
      <c r="WHG112" s="128"/>
      <c r="WHH112" s="128"/>
      <c r="WHI112" s="128"/>
      <c r="WHJ112" s="128"/>
      <c r="WHK112" s="128"/>
      <c r="WHL112" s="128"/>
      <c r="WHM112" s="128"/>
      <c r="WHN112" s="128"/>
      <c r="WHO112" s="128"/>
      <c r="WHP112" s="128"/>
      <c r="WHQ112" s="128"/>
      <c r="WHR112" s="128"/>
      <c r="WHS112" s="128"/>
      <c r="WHT112" s="128"/>
      <c r="WHU112" s="128"/>
      <c r="WHV112" s="128"/>
      <c r="WHW112" s="128"/>
      <c r="WHX112" s="128"/>
      <c r="WHY112" s="128"/>
      <c r="WHZ112" s="128"/>
      <c r="WIA112" s="128"/>
      <c r="WIB112" s="128"/>
      <c r="WIC112" s="128"/>
      <c r="WID112" s="128"/>
      <c r="WIE112" s="128"/>
      <c r="WIF112" s="128"/>
      <c r="WIG112" s="128"/>
      <c r="WIH112" s="128"/>
      <c r="WII112" s="128"/>
      <c r="WIJ112" s="128"/>
      <c r="WIK112" s="128"/>
      <c r="WIL112" s="128"/>
      <c r="WIM112" s="128"/>
      <c r="WIN112" s="128"/>
      <c r="WIO112" s="128"/>
      <c r="WIP112" s="128"/>
      <c r="WIQ112" s="128"/>
      <c r="WIR112" s="128"/>
      <c r="WIS112" s="128"/>
      <c r="WIT112" s="128"/>
      <c r="WIU112" s="128"/>
      <c r="WIV112" s="128"/>
      <c r="WIW112" s="128"/>
      <c r="WIX112" s="128"/>
      <c r="WIY112" s="128"/>
      <c r="WIZ112" s="128"/>
      <c r="WJA112" s="128"/>
      <c r="WJB112" s="128"/>
      <c r="WJC112" s="128"/>
      <c r="WJD112" s="128"/>
      <c r="WJE112" s="128"/>
      <c r="WJF112" s="128"/>
      <c r="WJG112" s="128"/>
      <c r="WJH112" s="128"/>
      <c r="WJI112" s="128"/>
      <c r="WJJ112" s="128"/>
      <c r="WJK112" s="128"/>
      <c r="WJL112" s="128"/>
      <c r="WJM112" s="128"/>
      <c r="WJN112" s="128"/>
      <c r="WJO112" s="128"/>
      <c r="WJP112" s="128"/>
      <c r="WJQ112" s="128"/>
      <c r="WJR112" s="128"/>
      <c r="WJS112" s="128"/>
      <c r="WJT112" s="128"/>
      <c r="WJU112" s="128"/>
      <c r="WJV112" s="128"/>
      <c r="WJW112" s="128"/>
      <c r="WJX112" s="128"/>
      <c r="WJY112" s="128"/>
      <c r="WJZ112" s="128"/>
      <c r="WKA112" s="128"/>
      <c r="WKB112" s="128"/>
      <c r="WKC112" s="128"/>
      <c r="WKD112" s="128"/>
      <c r="WKE112" s="128"/>
      <c r="WKF112" s="128"/>
      <c r="WKG112" s="128"/>
      <c r="WKH112" s="128"/>
      <c r="WKI112" s="128"/>
      <c r="WKJ112" s="128"/>
      <c r="WKK112" s="128"/>
      <c r="WKL112" s="128"/>
      <c r="WKM112" s="128"/>
      <c r="WKN112" s="128"/>
      <c r="WKO112" s="128"/>
      <c r="WKP112" s="128"/>
      <c r="WKQ112" s="128"/>
      <c r="WKR112" s="128"/>
      <c r="WKS112" s="128"/>
      <c r="WKT112" s="128"/>
      <c r="WKU112" s="128"/>
      <c r="WKV112" s="128"/>
      <c r="WKW112" s="128"/>
      <c r="WKX112" s="128"/>
      <c r="WKY112" s="128"/>
      <c r="WKZ112" s="128"/>
      <c r="WLA112" s="128"/>
      <c r="WLB112" s="128"/>
      <c r="WLC112" s="128"/>
      <c r="WLD112" s="128"/>
      <c r="WLE112" s="128"/>
      <c r="WLF112" s="128"/>
      <c r="WLG112" s="128"/>
      <c r="WLH112" s="128"/>
      <c r="WLI112" s="128"/>
      <c r="WLJ112" s="128"/>
      <c r="WLK112" s="128"/>
      <c r="WLL112" s="128"/>
      <c r="WLM112" s="128"/>
      <c r="WLN112" s="128"/>
      <c r="WLO112" s="128"/>
      <c r="WLP112" s="128"/>
      <c r="WLQ112" s="128"/>
      <c r="WLR112" s="128"/>
      <c r="WLS112" s="128"/>
      <c r="WLT112" s="128"/>
      <c r="WLU112" s="128"/>
      <c r="WLV112" s="128"/>
      <c r="WLW112" s="128"/>
      <c r="WLX112" s="128"/>
      <c r="WLY112" s="128"/>
      <c r="WLZ112" s="128"/>
      <c r="WMA112" s="128"/>
      <c r="WMB112" s="128"/>
      <c r="WMC112" s="128"/>
      <c r="WMD112" s="128"/>
      <c r="WME112" s="128"/>
      <c r="WMF112" s="128"/>
      <c r="WMG112" s="128"/>
      <c r="WMH112" s="128"/>
      <c r="WMI112" s="128"/>
      <c r="WMJ112" s="128"/>
      <c r="WMK112" s="128"/>
      <c r="WML112" s="128"/>
      <c r="WMM112" s="128"/>
      <c r="WMN112" s="128"/>
      <c r="WMO112" s="128"/>
      <c r="WMP112" s="128"/>
      <c r="WMQ112" s="128"/>
      <c r="WMR112" s="128"/>
      <c r="WMS112" s="128"/>
      <c r="WMT112" s="128"/>
      <c r="WMU112" s="128"/>
      <c r="WMV112" s="128"/>
      <c r="WMW112" s="128"/>
      <c r="WMX112" s="128"/>
      <c r="WMY112" s="128"/>
      <c r="WMZ112" s="128"/>
      <c r="WNA112" s="128"/>
      <c r="WNB112" s="128"/>
      <c r="WNC112" s="128"/>
      <c r="WND112" s="128"/>
      <c r="WNE112" s="128"/>
      <c r="WNF112" s="128"/>
      <c r="WNG112" s="128"/>
      <c r="WNH112" s="128"/>
      <c r="WNI112" s="128"/>
      <c r="WNJ112" s="128"/>
      <c r="WNK112" s="128"/>
      <c r="WNL112" s="128"/>
      <c r="WNM112" s="128"/>
      <c r="WNN112" s="128"/>
      <c r="WNO112" s="128"/>
      <c r="WNP112" s="128"/>
      <c r="WNQ112" s="128"/>
      <c r="WNR112" s="128"/>
      <c r="WNS112" s="128"/>
      <c r="WNT112" s="128"/>
      <c r="WNU112" s="128"/>
      <c r="WNV112" s="128"/>
      <c r="WNW112" s="128"/>
      <c r="WNX112" s="128"/>
      <c r="WNY112" s="128"/>
      <c r="WNZ112" s="128"/>
      <c r="WOA112" s="128"/>
      <c r="WOB112" s="128"/>
      <c r="WOC112" s="128"/>
      <c r="WOD112" s="128"/>
      <c r="WOE112" s="128"/>
      <c r="WOF112" s="128"/>
      <c r="WOG112" s="128"/>
      <c r="WOH112" s="128"/>
      <c r="WOI112" s="128"/>
      <c r="WOJ112" s="128"/>
      <c r="WOK112" s="128"/>
      <c r="WOL112" s="128"/>
      <c r="WOM112" s="128"/>
      <c r="WON112" s="128"/>
      <c r="WOO112" s="128"/>
      <c r="WOP112" s="128"/>
      <c r="WOQ112" s="128"/>
      <c r="WOR112" s="128"/>
      <c r="WOS112" s="128"/>
      <c r="WOT112" s="128"/>
      <c r="WOU112" s="128"/>
      <c r="WOV112" s="128"/>
      <c r="WOW112" s="128"/>
      <c r="WOX112" s="128"/>
      <c r="WOY112" s="128"/>
      <c r="WOZ112" s="128"/>
      <c r="WPA112" s="128"/>
      <c r="WPB112" s="128"/>
      <c r="WPC112" s="128"/>
      <c r="WPD112" s="128"/>
      <c r="WPE112" s="128"/>
      <c r="WPF112" s="128"/>
      <c r="WPG112" s="128"/>
      <c r="WPH112" s="128"/>
      <c r="WPI112" s="128"/>
      <c r="WPJ112" s="128"/>
      <c r="WPK112" s="128"/>
      <c r="WPL112" s="128"/>
      <c r="WPM112" s="128"/>
      <c r="WPN112" s="128"/>
      <c r="WPO112" s="128"/>
      <c r="WPP112" s="128"/>
      <c r="WPQ112" s="128"/>
      <c r="WPR112" s="128"/>
      <c r="WPS112" s="128"/>
      <c r="WPT112" s="128"/>
      <c r="WPU112" s="128"/>
      <c r="WPV112" s="128"/>
      <c r="WPW112" s="128"/>
      <c r="WPX112" s="128"/>
      <c r="WPY112" s="128"/>
      <c r="WPZ112" s="128"/>
      <c r="WQA112" s="128"/>
      <c r="WQB112" s="128"/>
      <c r="WQC112" s="128"/>
      <c r="WQD112" s="128"/>
      <c r="WQE112" s="128"/>
      <c r="WQF112" s="128"/>
      <c r="WQG112" s="128"/>
      <c r="WQH112" s="128"/>
      <c r="WQI112" s="128"/>
      <c r="WQJ112" s="128"/>
      <c r="WQK112" s="128"/>
      <c r="WQL112" s="128"/>
      <c r="WQM112" s="128"/>
      <c r="WQN112" s="128"/>
      <c r="WQO112" s="128"/>
      <c r="WQP112" s="128"/>
      <c r="WQQ112" s="128"/>
      <c r="WQR112" s="128"/>
      <c r="WQS112" s="128"/>
      <c r="WQT112" s="128"/>
      <c r="WQU112" s="128"/>
      <c r="WQV112" s="128"/>
      <c r="WQW112" s="128"/>
      <c r="WQX112" s="128"/>
      <c r="WQY112" s="128"/>
      <c r="WQZ112" s="128"/>
      <c r="WRA112" s="128"/>
      <c r="WRB112" s="128"/>
      <c r="WRC112" s="128"/>
      <c r="WRD112" s="128"/>
      <c r="WRE112" s="128"/>
      <c r="WRF112" s="128"/>
      <c r="WRG112" s="128"/>
      <c r="WRH112" s="128"/>
      <c r="WRI112" s="128"/>
      <c r="WRJ112" s="128"/>
      <c r="WRK112" s="128"/>
      <c r="WRL112" s="128"/>
      <c r="WRM112" s="128"/>
      <c r="WRN112" s="128"/>
      <c r="WRO112" s="128"/>
      <c r="WRP112" s="128"/>
      <c r="WRQ112" s="128"/>
      <c r="WRR112" s="128"/>
      <c r="WRS112" s="128"/>
      <c r="WRT112" s="128"/>
      <c r="WRU112" s="128"/>
      <c r="WRV112" s="128"/>
      <c r="WRW112" s="128"/>
      <c r="WRX112" s="128"/>
      <c r="WRY112" s="128"/>
      <c r="WRZ112" s="128"/>
      <c r="WSA112" s="128"/>
      <c r="WSB112" s="128"/>
      <c r="WSC112" s="128"/>
      <c r="WSD112" s="128"/>
      <c r="WSE112" s="128"/>
      <c r="WSF112" s="128"/>
      <c r="WSG112" s="128"/>
      <c r="WSH112" s="128"/>
      <c r="WSI112" s="128"/>
      <c r="WSJ112" s="128"/>
      <c r="WSK112" s="128"/>
      <c r="WSL112" s="128"/>
      <c r="WSM112" s="128"/>
      <c r="WSN112" s="128"/>
      <c r="WSO112" s="128"/>
      <c r="WSP112" s="128"/>
      <c r="WSQ112" s="128"/>
      <c r="WSR112" s="128"/>
      <c r="WSS112" s="128"/>
      <c r="WST112" s="128"/>
      <c r="WSU112" s="128"/>
      <c r="WSV112" s="128"/>
      <c r="WSW112" s="128"/>
      <c r="WSX112" s="128"/>
      <c r="WSY112" s="128"/>
      <c r="WSZ112" s="128"/>
      <c r="WTA112" s="128"/>
      <c r="WTB112" s="128"/>
      <c r="WTC112" s="128"/>
      <c r="WTD112" s="128"/>
      <c r="WTE112" s="128"/>
      <c r="WTF112" s="128"/>
      <c r="WTG112" s="128"/>
      <c r="WTH112" s="128"/>
      <c r="WTI112" s="128"/>
      <c r="WTJ112" s="128"/>
      <c r="WTK112" s="128"/>
      <c r="WTL112" s="128"/>
      <c r="WTM112" s="128"/>
      <c r="WTN112" s="128"/>
      <c r="WTO112" s="128"/>
      <c r="WTP112" s="128"/>
      <c r="WTQ112" s="128"/>
      <c r="WTR112" s="128"/>
      <c r="WTS112" s="128"/>
      <c r="WTT112" s="128"/>
      <c r="WTU112" s="128"/>
      <c r="WTV112" s="128"/>
      <c r="WTW112" s="128"/>
      <c r="WTX112" s="128"/>
      <c r="WTY112" s="128"/>
      <c r="WTZ112" s="128"/>
      <c r="WUA112" s="128"/>
      <c r="WUB112" s="128"/>
      <c r="WUC112" s="128"/>
      <c r="WUD112" s="128"/>
      <c r="WUE112" s="128"/>
      <c r="WUF112" s="128"/>
      <c r="WUG112" s="128"/>
      <c r="WUH112" s="128"/>
      <c r="WUI112" s="128"/>
      <c r="WUJ112" s="128"/>
      <c r="WUK112" s="128"/>
      <c r="WUL112" s="128"/>
      <c r="WUM112" s="128"/>
      <c r="WUN112" s="128"/>
      <c r="WUO112" s="128"/>
      <c r="WUP112" s="128"/>
      <c r="WUQ112" s="128"/>
      <c r="WUR112" s="128"/>
      <c r="WUS112" s="128"/>
      <c r="WUT112" s="128"/>
      <c r="WUU112" s="128"/>
      <c r="WUV112" s="128"/>
      <c r="WUW112" s="128"/>
      <c r="WUX112" s="128"/>
      <c r="WUY112" s="128"/>
      <c r="WUZ112" s="128"/>
      <c r="WVA112" s="128"/>
      <c r="WVB112" s="128"/>
      <c r="WVC112" s="128"/>
      <c r="WVD112" s="128"/>
      <c r="WVE112" s="128"/>
      <c r="WVF112" s="128"/>
      <c r="WVG112" s="128"/>
      <c r="WVH112" s="128"/>
      <c r="WVI112" s="128"/>
      <c r="WVJ112" s="128"/>
      <c r="WVK112" s="128"/>
      <c r="WVL112" s="128"/>
      <c r="WVM112" s="128"/>
      <c r="WVN112" s="128"/>
      <c r="WVO112" s="128"/>
      <c r="WVP112" s="128"/>
      <c r="WVQ112" s="128"/>
      <c r="WVR112" s="128"/>
      <c r="WVS112" s="128"/>
      <c r="WVT112" s="128"/>
      <c r="WVU112" s="128"/>
      <c r="WVV112" s="128"/>
      <c r="WVW112" s="128"/>
      <c r="WVX112" s="128"/>
      <c r="WVY112" s="128"/>
      <c r="WVZ112" s="128"/>
      <c r="WWA112" s="128"/>
      <c r="WWB112" s="128"/>
      <c r="WWC112" s="128"/>
      <c r="WWD112" s="128"/>
      <c r="WWE112" s="128"/>
      <c r="WWF112" s="128"/>
      <c r="WWG112" s="128"/>
      <c r="WWH112" s="128"/>
      <c r="WWI112" s="128"/>
      <c r="WWJ112" s="128"/>
      <c r="WWK112" s="128"/>
      <c r="WWL112" s="128"/>
      <c r="WWM112" s="128"/>
      <c r="WWN112" s="128"/>
      <c r="WWO112" s="128"/>
      <c r="WWP112" s="128"/>
      <c r="WWQ112" s="128"/>
      <c r="WWR112" s="128"/>
      <c r="WWS112" s="128"/>
      <c r="WWT112" s="128"/>
      <c r="WWU112" s="128"/>
      <c r="WWV112" s="128"/>
      <c r="WWW112" s="128"/>
      <c r="WWX112" s="128"/>
      <c r="WWY112" s="128"/>
      <c r="WWZ112" s="128"/>
      <c r="WXA112" s="128"/>
      <c r="WXB112" s="128"/>
      <c r="WXC112" s="128"/>
      <c r="WXD112" s="128"/>
      <c r="WXE112" s="128"/>
      <c r="WXF112" s="128"/>
      <c r="WXG112" s="128"/>
      <c r="WXH112" s="128"/>
      <c r="WXI112" s="128"/>
      <c r="WXJ112" s="128"/>
      <c r="WXK112" s="128"/>
      <c r="WXL112" s="128"/>
      <c r="WXM112" s="128"/>
      <c r="WXN112" s="128"/>
      <c r="WXO112" s="128"/>
      <c r="WXP112" s="128"/>
      <c r="WXQ112" s="128"/>
      <c r="WXR112" s="128"/>
      <c r="WXS112" s="128"/>
      <c r="WXT112" s="128"/>
      <c r="WXU112" s="128"/>
      <c r="WXV112" s="128"/>
      <c r="WXW112" s="128"/>
      <c r="WXX112" s="128"/>
      <c r="WXY112" s="128"/>
      <c r="WXZ112" s="128"/>
      <c r="WYA112" s="128"/>
      <c r="WYB112" s="128"/>
      <c r="WYC112" s="128"/>
      <c r="WYD112" s="128"/>
      <c r="WYE112" s="128"/>
      <c r="WYF112" s="128"/>
      <c r="WYG112" s="128"/>
      <c r="WYH112" s="128"/>
      <c r="WYI112" s="128"/>
      <c r="WYJ112" s="128"/>
      <c r="WYK112" s="128"/>
      <c r="WYL112" s="128"/>
      <c r="WYM112" s="128"/>
      <c r="WYN112" s="128"/>
      <c r="WYO112" s="128"/>
      <c r="WYP112" s="128"/>
      <c r="WYQ112" s="128"/>
      <c r="WYR112" s="128"/>
      <c r="WYS112" s="128"/>
      <c r="WYT112" s="128"/>
      <c r="WYU112" s="128"/>
      <c r="WYV112" s="128"/>
      <c r="WYW112" s="128"/>
      <c r="WYX112" s="128"/>
      <c r="WYY112" s="128"/>
      <c r="WYZ112" s="128"/>
      <c r="WZA112" s="128"/>
      <c r="WZB112" s="128"/>
      <c r="WZC112" s="128"/>
      <c r="WZD112" s="128"/>
      <c r="WZE112" s="128"/>
      <c r="WZF112" s="128"/>
      <c r="WZG112" s="128"/>
      <c r="WZH112" s="128"/>
      <c r="WZI112" s="128"/>
      <c r="WZJ112" s="128"/>
      <c r="WZK112" s="128"/>
      <c r="WZL112" s="128"/>
      <c r="WZM112" s="128"/>
      <c r="WZN112" s="128"/>
      <c r="WZO112" s="128"/>
      <c r="WZP112" s="128"/>
      <c r="WZQ112" s="128"/>
      <c r="WZR112" s="128"/>
      <c r="WZS112" s="128"/>
      <c r="WZT112" s="128"/>
      <c r="WZU112" s="128"/>
      <c r="WZV112" s="128"/>
      <c r="WZW112" s="128"/>
      <c r="WZX112" s="128"/>
      <c r="WZY112" s="128"/>
      <c r="WZZ112" s="128"/>
      <c r="XAA112" s="128"/>
      <c r="XAB112" s="128"/>
      <c r="XAC112" s="128"/>
      <c r="XAD112" s="128"/>
      <c r="XAE112" s="128"/>
      <c r="XAF112" s="128"/>
      <c r="XAG112" s="128"/>
      <c r="XAH112" s="128"/>
      <c r="XAI112" s="128"/>
      <c r="XAJ112" s="128"/>
      <c r="XAK112" s="128"/>
      <c r="XAL112" s="128"/>
      <c r="XAM112" s="128"/>
      <c r="XAN112" s="128"/>
      <c r="XAO112" s="128"/>
      <c r="XAP112" s="128"/>
      <c r="XAQ112" s="128"/>
      <c r="XAR112" s="128"/>
      <c r="XAS112" s="128"/>
      <c r="XAT112" s="128"/>
      <c r="XAU112" s="128"/>
      <c r="XAV112" s="128"/>
      <c r="XAW112" s="128"/>
      <c r="XAX112" s="128"/>
      <c r="XAY112" s="128"/>
      <c r="XAZ112" s="128"/>
      <c r="XBA112" s="128"/>
      <c r="XBB112" s="128"/>
      <c r="XBC112" s="128"/>
      <c r="XBD112" s="128"/>
      <c r="XBE112" s="128"/>
      <c r="XBF112" s="128"/>
      <c r="XBG112" s="128"/>
      <c r="XBH112" s="128"/>
      <c r="XBI112" s="128"/>
      <c r="XBJ112" s="128"/>
      <c r="XBK112" s="128"/>
      <c r="XBL112" s="128"/>
      <c r="XBM112" s="128"/>
      <c r="XBN112" s="128"/>
      <c r="XBO112" s="128"/>
      <c r="XBP112" s="128"/>
      <c r="XBQ112" s="128"/>
      <c r="XBR112" s="128"/>
      <c r="XBS112" s="128"/>
      <c r="XBT112" s="128"/>
      <c r="XBU112" s="128"/>
      <c r="XBV112" s="128"/>
      <c r="XBW112" s="128"/>
      <c r="XBX112" s="128"/>
      <c r="XBY112" s="128"/>
      <c r="XBZ112" s="128"/>
      <c r="XCA112" s="128"/>
      <c r="XCB112" s="128"/>
      <c r="XCC112" s="128"/>
      <c r="XCD112" s="128"/>
      <c r="XCE112" s="128"/>
      <c r="XCF112" s="128"/>
      <c r="XCG112" s="128"/>
      <c r="XCH112" s="128"/>
      <c r="XCI112" s="128"/>
      <c r="XCJ112" s="128"/>
      <c r="XCK112" s="128"/>
      <c r="XCL112" s="128"/>
      <c r="XCM112" s="128"/>
      <c r="XCN112" s="128"/>
      <c r="XCO112" s="128"/>
      <c r="XCP112" s="128"/>
      <c r="XCQ112" s="128"/>
      <c r="XCR112" s="128"/>
      <c r="XCS112" s="128"/>
      <c r="XCT112" s="128"/>
      <c r="XCU112" s="128"/>
      <c r="XCV112" s="128"/>
      <c r="XCW112" s="128"/>
      <c r="XCX112" s="128"/>
      <c r="XCY112" s="128"/>
      <c r="XCZ112" s="128"/>
      <c r="XDA112" s="128"/>
      <c r="XDB112" s="128"/>
      <c r="XDC112" s="128"/>
      <c r="XDD112" s="128"/>
      <c r="XDE112" s="128"/>
      <c r="XDF112" s="128"/>
      <c r="XDG112" s="128"/>
      <c r="XDH112" s="128"/>
      <c r="XDI112" s="128"/>
      <c r="XDJ112" s="128"/>
      <c r="XDK112" s="128"/>
      <c r="XDL112" s="128"/>
      <c r="XDM112" s="128"/>
      <c r="XDN112" s="128"/>
      <c r="XDO112" s="128"/>
      <c r="XDP112" s="128"/>
      <c r="XDQ112" s="128"/>
      <c r="XDR112" s="128"/>
      <c r="XDS112" s="128"/>
      <c r="XDT112" s="128"/>
      <c r="XDU112" s="128"/>
      <c r="XDV112" s="128"/>
      <c r="XDW112" s="128"/>
      <c r="XDX112" s="128"/>
      <c r="XDY112" s="128"/>
      <c r="XDZ112" s="128"/>
      <c r="XEA112" s="128"/>
      <c r="XEB112" s="128"/>
      <c r="XEC112" s="128"/>
      <c r="XED112" s="128"/>
      <c r="XEE112" s="128"/>
      <c r="XEF112" s="128"/>
      <c r="XEG112" s="128"/>
      <c r="XEH112" s="128"/>
      <c r="XEI112" s="128"/>
      <c r="XEJ112" s="128"/>
      <c r="XEK112" s="128"/>
      <c r="XEL112" s="128"/>
      <c r="XEM112" s="128"/>
      <c r="XEN112" s="128"/>
      <c r="XEO112" s="128"/>
      <c r="XEP112" s="128"/>
      <c r="XEQ112" s="128"/>
      <c r="XER112" s="128"/>
      <c r="XES112" s="128"/>
      <c r="XET112" s="128"/>
    </row>
    <row r="113" spans="1:8" s="77" customFormat="1" ht="13.8" thickBot="1">
      <c r="B113" s="128"/>
      <c r="C113" s="1045"/>
      <c r="D113" s="1046"/>
      <c r="E113" s="92"/>
      <c r="F113" s="1026"/>
      <c r="G113" s="92"/>
    </row>
    <row r="114" spans="1:8" s="125" customFormat="1" ht="13.8">
      <c r="A114" s="2060">
        <f>A18+1</f>
        <v>168</v>
      </c>
      <c r="B114" s="1003" t="s">
        <v>43</v>
      </c>
      <c r="C114" s="90"/>
      <c r="D114" s="921"/>
      <c r="E114" s="584"/>
      <c r="F114" s="584"/>
      <c r="G114" s="584"/>
      <c r="H114" s="351" t="s">
        <v>33</v>
      </c>
    </row>
    <row r="115" spans="1:8" s="373" customFormat="1" ht="15.75" customHeight="1">
      <c r="B115" s="413" t="s">
        <v>22</v>
      </c>
      <c r="C115" s="1005"/>
      <c r="D115" s="643"/>
      <c r="E115" s="584"/>
      <c r="F115" s="584"/>
      <c r="G115" s="584"/>
    </row>
    <row r="116" spans="1:8" s="373" customFormat="1">
      <c r="B116" s="1007" t="s">
        <v>227</v>
      </c>
      <c r="C116" s="1008"/>
      <c r="D116" s="1009"/>
      <c r="E116" s="584"/>
      <c r="F116" s="584"/>
      <c r="G116" s="584"/>
    </row>
    <row r="117" spans="1:8" s="1012" customFormat="1">
      <c r="B117" s="1013" t="s">
        <v>4</v>
      </c>
      <c r="C117" s="675">
        <v>7437405</v>
      </c>
      <c r="D117" s="817"/>
      <c r="E117" s="1047"/>
      <c r="F117" s="1048"/>
      <c r="G117" s="799"/>
    </row>
    <row r="118" spans="1:8" s="125" customFormat="1" ht="13.5" customHeight="1">
      <c r="B118" s="1016" t="s">
        <v>10</v>
      </c>
      <c r="C118" s="676">
        <v>7437405</v>
      </c>
      <c r="D118" s="1036"/>
      <c r="E118" s="482"/>
      <c r="F118" s="481"/>
      <c r="G118" s="347"/>
    </row>
    <row r="119" spans="1:8" s="125" customFormat="1" ht="14.25" customHeight="1">
      <c r="B119" s="1020" t="s">
        <v>11</v>
      </c>
      <c r="C119" s="676">
        <v>7437405</v>
      </c>
      <c r="D119" s="813"/>
      <c r="E119" s="800"/>
      <c r="F119" s="481"/>
      <c r="G119" s="586"/>
    </row>
    <row r="120" spans="1:8" s="1012" customFormat="1">
      <c r="B120" s="1013" t="s">
        <v>28</v>
      </c>
      <c r="C120" s="675">
        <v>7437405</v>
      </c>
      <c r="D120" s="1036">
        <v>0</v>
      </c>
      <c r="E120" s="801"/>
      <c r="F120" s="1048"/>
      <c r="G120" s="346"/>
    </row>
    <row r="121" spans="1:8" s="125" customFormat="1">
      <c r="B121" s="1016" t="s">
        <v>2</v>
      </c>
      <c r="C121" s="676">
        <v>7437405</v>
      </c>
      <c r="D121" s="817"/>
      <c r="E121" s="802"/>
      <c r="F121" s="1048"/>
      <c r="G121" s="346"/>
    </row>
    <row r="122" spans="1:8" s="794" customFormat="1">
      <c r="B122" s="1020" t="s">
        <v>12</v>
      </c>
      <c r="C122" s="676">
        <v>92088</v>
      </c>
      <c r="D122" s="813">
        <v>55255</v>
      </c>
      <c r="E122" s="803"/>
      <c r="F122" s="804"/>
      <c r="G122" s="347"/>
    </row>
    <row r="123" spans="1:8" s="373" customFormat="1">
      <c r="B123" s="1022" t="s">
        <v>37</v>
      </c>
      <c r="C123" s="676">
        <v>80910</v>
      </c>
      <c r="D123" s="78">
        <v>48584</v>
      </c>
      <c r="E123" s="805"/>
      <c r="F123" s="804"/>
      <c r="G123" s="347"/>
    </row>
    <row r="124" spans="1:8" s="373" customFormat="1">
      <c r="B124" s="1024" t="s">
        <v>35</v>
      </c>
      <c r="C124" s="676">
        <v>65203</v>
      </c>
      <c r="D124" s="1049">
        <v>39273</v>
      </c>
      <c r="E124" s="806"/>
      <c r="F124" s="804"/>
      <c r="G124" s="347"/>
    </row>
    <row r="125" spans="1:8" s="373" customFormat="1">
      <c r="B125" s="1022" t="s">
        <v>15</v>
      </c>
      <c r="C125" s="676">
        <v>11178</v>
      </c>
      <c r="D125" s="1049">
        <v>6671</v>
      </c>
      <c r="E125" s="805"/>
      <c r="F125" s="804"/>
      <c r="G125" s="347"/>
    </row>
    <row r="126" spans="1:8" s="373" customFormat="1">
      <c r="B126" s="1020" t="s">
        <v>19</v>
      </c>
      <c r="C126" s="676">
        <v>7345317</v>
      </c>
      <c r="D126" s="1049">
        <v>-55255</v>
      </c>
      <c r="E126" s="805"/>
      <c r="F126" s="481"/>
      <c r="G126" s="586"/>
    </row>
    <row r="127" spans="1:8" s="373" customFormat="1" ht="26.4">
      <c r="B127" s="1022" t="s">
        <v>51</v>
      </c>
      <c r="C127" s="676">
        <v>7345317</v>
      </c>
      <c r="D127" s="1049">
        <v>-55255</v>
      </c>
      <c r="E127" s="805"/>
      <c r="F127" s="481"/>
      <c r="G127" s="586"/>
    </row>
    <row r="128" spans="1:8" s="373" customFormat="1" ht="40.200000000000003" thickBot="1">
      <c r="B128" s="1050" t="s">
        <v>191</v>
      </c>
      <c r="C128" s="679">
        <v>7345317</v>
      </c>
      <c r="D128" s="1051">
        <v>-55255</v>
      </c>
      <c r="E128" s="805"/>
      <c r="F128" s="481"/>
      <c r="G128" s="586"/>
    </row>
    <row r="129" spans="1:8" s="125" customFormat="1" ht="267.75" customHeight="1" thickBot="1">
      <c r="B129" s="3886" t="s">
        <v>281</v>
      </c>
      <c r="C129" s="3887"/>
      <c r="D129" s="3888"/>
      <c r="E129" s="81"/>
      <c r="F129" s="1025"/>
      <c r="G129" s="81"/>
    </row>
    <row r="130" spans="1:8" s="81" customFormat="1">
      <c r="C130" s="1025"/>
      <c r="D130" s="1025"/>
      <c r="E130" s="92"/>
      <c r="F130" s="1026"/>
      <c r="G130" s="92"/>
    </row>
    <row r="131" spans="1:8" s="48" customFormat="1">
      <c r="B131" s="128" t="s">
        <v>190</v>
      </c>
      <c r="D131" s="1026"/>
      <c r="E131" s="92"/>
      <c r="F131" s="1026"/>
      <c r="G131" s="92"/>
    </row>
    <row r="132" spans="1:8" s="48" customFormat="1" ht="13.8" thickBot="1">
      <c r="B132" s="120"/>
      <c r="C132" s="1026"/>
      <c r="D132" s="1026"/>
      <c r="E132" s="92"/>
      <c r="F132" s="1026"/>
      <c r="G132" s="92"/>
    </row>
    <row r="133" spans="1:8" s="125" customFormat="1" ht="13.8">
      <c r="A133" s="351">
        <f>A114</f>
        <v>168</v>
      </c>
      <c r="B133" s="1003" t="s">
        <v>43</v>
      </c>
      <c r="C133" s="90"/>
      <c r="D133" s="921"/>
      <c r="E133" s="92"/>
      <c r="F133" s="1026"/>
      <c r="G133" s="92"/>
      <c r="H133" s="351" t="s">
        <v>33</v>
      </c>
    </row>
    <row r="134" spans="1:8" s="373" customFormat="1" ht="15.75" customHeight="1">
      <c r="B134" s="413" t="s">
        <v>82</v>
      </c>
      <c r="C134" s="1005"/>
      <c r="D134" s="643"/>
      <c r="E134" s="92"/>
      <c r="F134" s="1026"/>
      <c r="G134" s="92"/>
    </row>
    <row r="135" spans="1:8" s="1027" customFormat="1">
      <c r="B135" s="1028" t="s">
        <v>83</v>
      </c>
      <c r="C135" s="1029"/>
      <c r="D135" s="1030"/>
      <c r="E135" s="1031"/>
      <c r="F135" s="1032"/>
      <c r="G135" s="1031"/>
    </row>
    <row r="136" spans="1:8" s="374" customFormat="1">
      <c r="B136" s="369" t="s">
        <v>87</v>
      </c>
      <c r="C136" s="1005"/>
      <c r="D136" s="643"/>
      <c r="E136" s="92"/>
      <c r="F136" s="1026"/>
      <c r="G136" s="92"/>
    </row>
    <row r="137" spans="1:8" s="125" customFormat="1">
      <c r="B137" s="208" t="s">
        <v>4</v>
      </c>
      <c r="C137" s="666">
        <v>711269397</v>
      </c>
      <c r="D137" s="817"/>
      <c r="E137" s="92"/>
      <c r="F137" s="1026"/>
      <c r="G137" s="92"/>
    </row>
    <row r="138" spans="1:8" s="125" customFormat="1" ht="12.75" customHeight="1">
      <c r="B138" s="1016" t="s">
        <v>36</v>
      </c>
      <c r="C138" s="690">
        <v>8761177</v>
      </c>
      <c r="D138" s="1017"/>
      <c r="E138" s="92"/>
      <c r="F138" s="1026"/>
      <c r="G138" s="92"/>
    </row>
    <row r="139" spans="1:8" s="125" customFormat="1">
      <c r="B139" s="1033" t="s">
        <v>10</v>
      </c>
      <c r="C139" s="690">
        <v>702508220</v>
      </c>
      <c r="D139" s="813"/>
      <c r="E139" s="92"/>
      <c r="F139" s="1026"/>
      <c r="G139" s="92"/>
    </row>
    <row r="140" spans="1:8" s="125" customFormat="1" ht="12.75" customHeight="1">
      <c r="B140" s="1020" t="s">
        <v>11</v>
      </c>
      <c r="C140" s="690">
        <v>702508220</v>
      </c>
      <c r="D140" s="1017"/>
      <c r="E140" s="92"/>
      <c r="F140" s="1026"/>
      <c r="G140" s="92"/>
    </row>
    <row r="141" spans="1:8" s="125" customFormat="1">
      <c r="B141" s="208" t="s">
        <v>28</v>
      </c>
      <c r="C141" s="666">
        <v>711534203</v>
      </c>
      <c r="D141" s="817">
        <v>0</v>
      </c>
      <c r="E141" s="92"/>
      <c r="F141" s="1026"/>
      <c r="G141" s="92"/>
    </row>
    <row r="142" spans="1:8" s="794" customFormat="1">
      <c r="B142" s="1033" t="s">
        <v>2</v>
      </c>
      <c r="C142" s="690">
        <v>710974600</v>
      </c>
      <c r="D142" s="817"/>
      <c r="E142" s="92"/>
      <c r="F142" s="1026"/>
      <c r="G142" s="92"/>
    </row>
    <row r="143" spans="1:8" s="373" customFormat="1">
      <c r="B143" s="672" t="s">
        <v>12</v>
      </c>
      <c r="C143" s="690">
        <v>72908552</v>
      </c>
      <c r="D143" s="813">
        <f>D144+D146</f>
        <v>55255</v>
      </c>
      <c r="E143" s="92"/>
      <c r="F143" s="1026"/>
      <c r="G143" s="92"/>
    </row>
    <row r="144" spans="1:8" s="373" customFormat="1">
      <c r="B144" s="1034" t="s">
        <v>37</v>
      </c>
      <c r="C144" s="690">
        <v>49984169</v>
      </c>
      <c r="D144" s="1017">
        <v>48584</v>
      </c>
      <c r="E144" s="92"/>
      <c r="F144" s="1026"/>
      <c r="G144" s="92"/>
    </row>
    <row r="145" spans="2:7" s="373" customFormat="1">
      <c r="B145" s="1035" t="s">
        <v>35</v>
      </c>
      <c r="C145" s="690">
        <v>39942073</v>
      </c>
      <c r="D145" s="1017">
        <v>39273</v>
      </c>
      <c r="E145" s="92"/>
      <c r="F145" s="1026"/>
      <c r="G145" s="92"/>
    </row>
    <row r="146" spans="2:7" s="373" customFormat="1">
      <c r="B146" s="1034" t="s">
        <v>15</v>
      </c>
      <c r="C146" s="690">
        <v>22924383</v>
      </c>
      <c r="D146" s="1017">
        <v>6671</v>
      </c>
      <c r="E146" s="92"/>
      <c r="F146" s="1026"/>
      <c r="G146" s="92"/>
    </row>
    <row r="147" spans="2:7" s="373" customFormat="1">
      <c r="B147" s="672" t="s">
        <v>16</v>
      </c>
      <c r="C147" s="690">
        <v>613837638</v>
      </c>
      <c r="D147" s="813"/>
      <c r="E147" s="92"/>
      <c r="F147" s="1026"/>
      <c r="G147" s="92"/>
    </row>
    <row r="148" spans="2:7" s="373" customFormat="1">
      <c r="B148" s="1034" t="s">
        <v>17</v>
      </c>
      <c r="C148" s="690">
        <v>612151445</v>
      </c>
      <c r="D148" s="1017"/>
      <c r="E148" s="92"/>
      <c r="F148" s="1026"/>
      <c r="G148" s="92"/>
    </row>
    <row r="149" spans="2:7" s="373" customFormat="1">
      <c r="B149" s="1034" t="s">
        <v>93</v>
      </c>
      <c r="C149" s="690">
        <v>1686193</v>
      </c>
      <c r="D149" s="1017"/>
      <c r="E149" s="92"/>
      <c r="F149" s="1026"/>
      <c r="G149" s="92"/>
    </row>
    <row r="150" spans="2:7" s="373" customFormat="1" ht="26.4">
      <c r="B150" s="672" t="s">
        <v>49</v>
      </c>
      <c r="C150" s="690">
        <v>182314</v>
      </c>
      <c r="D150" s="1017"/>
      <c r="E150" s="92"/>
      <c r="F150" s="1026"/>
      <c r="G150" s="92"/>
    </row>
    <row r="151" spans="2:7" s="373" customFormat="1">
      <c r="B151" s="1034" t="s">
        <v>38</v>
      </c>
      <c r="C151" s="690">
        <v>182314</v>
      </c>
      <c r="D151" s="813"/>
      <c r="E151" s="92"/>
      <c r="F151" s="1026"/>
      <c r="G151" s="92"/>
    </row>
    <row r="152" spans="2:7" s="373" customFormat="1">
      <c r="B152" s="672" t="s">
        <v>19</v>
      </c>
      <c r="C152" s="690">
        <v>24046096</v>
      </c>
      <c r="D152" s="813">
        <f>D153+D154</f>
        <v>-55255</v>
      </c>
      <c r="E152" s="92"/>
      <c r="F152" s="1026"/>
      <c r="G152" s="92"/>
    </row>
    <row r="153" spans="2:7" s="373" customFormat="1" ht="26.4">
      <c r="B153" s="1034" t="s">
        <v>51</v>
      </c>
      <c r="C153" s="690">
        <v>24046096</v>
      </c>
      <c r="D153" s="1017">
        <v>-55255</v>
      </c>
      <c r="E153" s="92"/>
      <c r="F153" s="1026"/>
      <c r="G153" s="92"/>
    </row>
    <row r="154" spans="2:7" s="373" customFormat="1" ht="26.4">
      <c r="B154" s="1035" t="s">
        <v>52</v>
      </c>
      <c r="C154" s="690">
        <v>1077218</v>
      </c>
      <c r="D154" s="1017"/>
      <c r="E154" s="92"/>
      <c r="F154" s="1026"/>
      <c r="G154" s="92"/>
    </row>
    <row r="155" spans="2:7" s="373" customFormat="1" ht="39.6">
      <c r="B155" s="1035" t="s">
        <v>191</v>
      </c>
      <c r="C155" s="690">
        <v>22968878</v>
      </c>
      <c r="D155" s="1017">
        <v>-55255</v>
      </c>
      <c r="E155" s="92"/>
      <c r="F155" s="1026"/>
      <c r="G155" s="92"/>
    </row>
    <row r="156" spans="2:7" s="373" customFormat="1">
      <c r="B156" s="1033" t="s">
        <v>3</v>
      </c>
      <c r="C156" s="690">
        <v>559603</v>
      </c>
      <c r="D156" s="1017"/>
      <c r="E156" s="92"/>
      <c r="F156" s="1026"/>
      <c r="G156" s="92"/>
    </row>
    <row r="157" spans="2:7" s="794" customFormat="1">
      <c r="B157" s="672" t="s">
        <v>20</v>
      </c>
      <c r="C157" s="690">
        <v>559603</v>
      </c>
      <c r="D157" s="1036"/>
      <c r="E157" s="92"/>
      <c r="F157" s="1026"/>
      <c r="G157" s="92"/>
    </row>
    <row r="158" spans="2:7" s="373" customFormat="1">
      <c r="B158" s="1037" t="s">
        <v>61</v>
      </c>
      <c r="C158" s="690">
        <v>-264806</v>
      </c>
      <c r="D158" s="1017"/>
      <c r="E158" s="797"/>
      <c r="F158" s="1038"/>
      <c r="G158" s="797"/>
    </row>
    <row r="159" spans="2:7" s="794" customFormat="1">
      <c r="B159" s="1039" t="s">
        <v>23</v>
      </c>
      <c r="C159" s="690">
        <v>264806</v>
      </c>
      <c r="D159" s="817"/>
      <c r="E159" s="797"/>
      <c r="F159" s="1038"/>
      <c r="G159" s="797"/>
    </row>
    <row r="160" spans="2:7" s="794" customFormat="1">
      <c r="B160" s="1033" t="s">
        <v>24</v>
      </c>
      <c r="C160" s="690">
        <v>264806</v>
      </c>
      <c r="D160" s="817"/>
      <c r="E160" s="797"/>
      <c r="F160" s="1038"/>
      <c r="G160" s="797"/>
    </row>
    <row r="161" spans="2:7" s="794" customFormat="1" ht="24.75" customHeight="1">
      <c r="B161" s="672" t="s">
        <v>59</v>
      </c>
      <c r="C161" s="690">
        <v>264806</v>
      </c>
      <c r="D161" s="813"/>
      <c r="E161" s="92"/>
      <c r="F161" s="1026"/>
      <c r="G161" s="92"/>
    </row>
    <row r="162" spans="2:7" s="374" customFormat="1">
      <c r="B162" s="369" t="s">
        <v>88</v>
      </c>
      <c r="C162" s="1005"/>
      <c r="D162" s="643"/>
      <c r="E162" s="92"/>
      <c r="F162" s="1026"/>
      <c r="G162" s="92"/>
    </row>
    <row r="163" spans="2:7" s="125" customFormat="1">
      <c r="B163" s="208" t="s">
        <v>4</v>
      </c>
      <c r="C163" s="666">
        <v>712221096</v>
      </c>
      <c r="D163" s="817"/>
      <c r="E163" s="92"/>
      <c r="F163" s="1026"/>
      <c r="G163" s="92"/>
    </row>
    <row r="164" spans="2:7" s="125" customFormat="1" ht="12" customHeight="1">
      <c r="B164" s="1016" t="s">
        <v>36</v>
      </c>
      <c r="C164" s="690">
        <v>8761177</v>
      </c>
      <c r="D164" s="1017"/>
      <c r="E164" s="92"/>
      <c r="F164" s="1026"/>
      <c r="G164" s="92"/>
    </row>
    <row r="165" spans="2:7" s="125" customFormat="1">
      <c r="B165" s="1033" t="s">
        <v>10</v>
      </c>
      <c r="C165" s="690">
        <v>703459919</v>
      </c>
      <c r="D165" s="813"/>
      <c r="E165" s="92"/>
      <c r="F165" s="1026"/>
      <c r="G165" s="92"/>
    </row>
    <row r="166" spans="2:7" s="125" customFormat="1" ht="12.75" customHeight="1">
      <c r="B166" s="1020" t="s">
        <v>11</v>
      </c>
      <c r="C166" s="690">
        <v>703459919</v>
      </c>
      <c r="D166" s="1017"/>
      <c r="E166" s="92"/>
      <c r="F166" s="1026"/>
      <c r="G166" s="92"/>
    </row>
    <row r="167" spans="2:7" s="125" customFormat="1">
      <c r="B167" s="208" t="s">
        <v>28</v>
      </c>
      <c r="C167" s="666">
        <v>712221096</v>
      </c>
      <c r="D167" s="817">
        <v>0</v>
      </c>
      <c r="E167" s="92"/>
      <c r="F167" s="1026"/>
      <c r="G167" s="92"/>
    </row>
    <row r="168" spans="2:7" s="794" customFormat="1">
      <c r="B168" s="1033" t="s">
        <v>2</v>
      </c>
      <c r="C168" s="690">
        <v>711666657</v>
      </c>
      <c r="D168" s="817"/>
      <c r="E168" s="92"/>
      <c r="F168" s="1026"/>
      <c r="G168" s="92"/>
    </row>
    <row r="169" spans="2:7" s="373" customFormat="1">
      <c r="B169" s="672" t="s">
        <v>12</v>
      </c>
      <c r="C169" s="690">
        <v>71894554</v>
      </c>
      <c r="D169" s="813">
        <f>D170+D172</f>
        <v>55255</v>
      </c>
      <c r="E169" s="92"/>
      <c r="F169" s="1026"/>
      <c r="G169" s="92"/>
    </row>
    <row r="170" spans="2:7" s="373" customFormat="1">
      <c r="B170" s="1034" t="s">
        <v>37</v>
      </c>
      <c r="C170" s="690">
        <v>49467645</v>
      </c>
      <c r="D170" s="1017">
        <v>48584</v>
      </c>
      <c r="E170" s="92"/>
      <c r="F170" s="1026"/>
      <c r="G170" s="92"/>
    </row>
    <row r="171" spans="2:7" s="373" customFormat="1">
      <c r="B171" s="1035" t="s">
        <v>35</v>
      </c>
      <c r="C171" s="690">
        <v>39541145</v>
      </c>
      <c r="D171" s="1017">
        <v>39273</v>
      </c>
      <c r="E171" s="92"/>
      <c r="F171" s="1026"/>
      <c r="G171" s="92"/>
    </row>
    <row r="172" spans="2:7" s="373" customFormat="1">
      <c r="B172" s="1034" t="s">
        <v>15</v>
      </c>
      <c r="C172" s="690">
        <v>22426909</v>
      </c>
      <c r="D172" s="1017">
        <v>6671</v>
      </c>
      <c r="E172" s="92"/>
      <c r="F172" s="1026"/>
      <c r="G172" s="92"/>
    </row>
    <row r="173" spans="2:7" s="373" customFormat="1">
      <c r="B173" s="672" t="s">
        <v>16</v>
      </c>
      <c r="C173" s="690">
        <v>615543693</v>
      </c>
      <c r="D173" s="813"/>
      <c r="E173" s="92"/>
      <c r="F173" s="1026"/>
      <c r="G173" s="92"/>
    </row>
    <row r="174" spans="2:7" s="373" customFormat="1">
      <c r="B174" s="1034" t="s">
        <v>17</v>
      </c>
      <c r="C174" s="690">
        <v>614122307</v>
      </c>
      <c r="D174" s="1017"/>
      <c r="E174" s="92"/>
      <c r="F174" s="1026"/>
      <c r="G174" s="92"/>
    </row>
    <row r="175" spans="2:7" s="373" customFormat="1">
      <c r="B175" s="1034" t="s">
        <v>93</v>
      </c>
      <c r="C175" s="690">
        <v>1421386</v>
      </c>
      <c r="D175" s="1017"/>
      <c r="E175" s="92"/>
      <c r="F175" s="1026"/>
      <c r="G175" s="92"/>
    </row>
    <row r="176" spans="2:7" s="373" customFormat="1" ht="26.4">
      <c r="B176" s="672" t="s">
        <v>49</v>
      </c>
      <c r="C176" s="690">
        <v>182314</v>
      </c>
      <c r="D176" s="1017"/>
      <c r="E176" s="92"/>
      <c r="F176" s="1026"/>
      <c r="G176" s="92"/>
    </row>
    <row r="177" spans="2:7" s="373" customFormat="1">
      <c r="B177" s="1034" t="s">
        <v>38</v>
      </c>
      <c r="C177" s="690">
        <v>182314</v>
      </c>
      <c r="D177" s="813"/>
      <c r="E177" s="92"/>
      <c r="F177" s="1026"/>
      <c r="G177" s="92"/>
    </row>
    <row r="178" spans="2:7" s="373" customFormat="1">
      <c r="B178" s="672" t="s">
        <v>19</v>
      </c>
      <c r="C178" s="690">
        <v>24046096</v>
      </c>
      <c r="D178" s="813">
        <v>-55255</v>
      </c>
      <c r="E178" s="92"/>
      <c r="F178" s="1026"/>
      <c r="G178" s="92"/>
    </row>
    <row r="179" spans="2:7" s="373" customFormat="1" ht="26.4">
      <c r="B179" s="1034" t="s">
        <v>51</v>
      </c>
      <c r="C179" s="690">
        <v>24046096</v>
      </c>
      <c r="D179" s="813">
        <v>-55255</v>
      </c>
      <c r="E179" s="92"/>
      <c r="F179" s="1026"/>
      <c r="G179" s="92"/>
    </row>
    <row r="180" spans="2:7" s="373" customFormat="1" ht="26.4">
      <c r="B180" s="1035" t="s">
        <v>52</v>
      </c>
      <c r="C180" s="690">
        <v>1077218</v>
      </c>
      <c r="D180" s="813"/>
      <c r="E180" s="92"/>
      <c r="F180" s="1026"/>
      <c r="G180" s="92"/>
    </row>
    <row r="181" spans="2:7" s="373" customFormat="1" ht="39.6">
      <c r="B181" s="1035" t="s">
        <v>191</v>
      </c>
      <c r="C181" s="690">
        <v>22968878</v>
      </c>
      <c r="D181" s="1017">
        <v>-55255</v>
      </c>
      <c r="E181" s="92"/>
      <c r="F181" s="1026"/>
      <c r="G181" s="92"/>
    </row>
    <row r="182" spans="2:7" s="373" customFormat="1">
      <c r="B182" s="1033" t="s">
        <v>3</v>
      </c>
      <c r="C182" s="690">
        <v>554439</v>
      </c>
      <c r="D182" s="1017"/>
      <c r="E182" s="92"/>
      <c r="F182" s="1026"/>
      <c r="G182" s="92"/>
    </row>
    <row r="183" spans="2:7" s="794" customFormat="1">
      <c r="B183" s="672" t="s">
        <v>20</v>
      </c>
      <c r="C183" s="690">
        <v>554439</v>
      </c>
      <c r="D183" s="1036"/>
      <c r="E183" s="92"/>
      <c r="F183" s="1026"/>
      <c r="G183" s="92"/>
    </row>
    <row r="184" spans="2:7" s="373" customFormat="1">
      <c r="B184" s="369" t="s">
        <v>189</v>
      </c>
      <c r="C184" s="1005"/>
      <c r="D184" s="1017"/>
      <c r="E184" s="592"/>
      <c r="F184" s="1052"/>
      <c r="G184" s="592"/>
    </row>
    <row r="185" spans="2:7" s="374" customFormat="1" ht="12.75" customHeight="1">
      <c r="B185" s="208" t="s">
        <v>4</v>
      </c>
      <c r="C185" s="666">
        <v>714039337</v>
      </c>
      <c r="D185" s="643"/>
      <c r="E185" s="92"/>
      <c r="F185" s="1026"/>
      <c r="G185" s="92"/>
    </row>
    <row r="186" spans="2:7" s="125" customFormat="1" ht="13.5" customHeight="1">
      <c r="B186" s="1016" t="s">
        <v>36</v>
      </c>
      <c r="C186" s="690">
        <v>8761177</v>
      </c>
      <c r="D186" s="817"/>
      <c r="E186" s="92"/>
      <c r="F186" s="1026"/>
      <c r="G186" s="92"/>
    </row>
    <row r="187" spans="2:7" s="125" customFormat="1" ht="13.5" customHeight="1">
      <c r="B187" s="1033" t="s">
        <v>10</v>
      </c>
      <c r="C187" s="690">
        <v>705278160</v>
      </c>
      <c r="D187" s="1017"/>
      <c r="E187" s="92"/>
      <c r="F187" s="1026"/>
      <c r="G187" s="92"/>
    </row>
    <row r="188" spans="2:7" s="125" customFormat="1" ht="12.75" customHeight="1">
      <c r="B188" s="1020" t="s">
        <v>11</v>
      </c>
      <c r="C188" s="690">
        <v>705278160</v>
      </c>
      <c r="D188" s="813"/>
      <c r="E188" s="92"/>
      <c r="F188" s="1026"/>
      <c r="G188" s="92"/>
    </row>
    <row r="189" spans="2:7" s="125" customFormat="1">
      <c r="B189" s="208" t="s">
        <v>28</v>
      </c>
      <c r="C189" s="666">
        <v>714039337</v>
      </c>
      <c r="D189" s="1036">
        <v>0</v>
      </c>
      <c r="E189" s="92"/>
      <c r="F189" s="1026"/>
      <c r="G189" s="92"/>
    </row>
    <row r="190" spans="2:7" s="125" customFormat="1">
      <c r="B190" s="1033" t="s">
        <v>2</v>
      </c>
      <c r="C190" s="690">
        <v>713485702</v>
      </c>
      <c r="D190" s="817"/>
      <c r="E190" s="92"/>
      <c r="F190" s="1026"/>
      <c r="G190" s="92"/>
    </row>
    <row r="191" spans="2:7" s="794" customFormat="1">
      <c r="B191" s="672" t="s">
        <v>12</v>
      </c>
      <c r="C191" s="690">
        <v>73713599</v>
      </c>
      <c r="D191" s="813">
        <v>55255</v>
      </c>
      <c r="E191" s="92"/>
      <c r="F191" s="1026"/>
      <c r="G191" s="92"/>
    </row>
    <row r="192" spans="2:7" s="373" customFormat="1">
      <c r="B192" s="1034" t="s">
        <v>37</v>
      </c>
      <c r="C192" s="690">
        <v>51539510</v>
      </c>
      <c r="D192" s="1017">
        <v>48584</v>
      </c>
      <c r="E192" s="92"/>
      <c r="F192" s="1026"/>
      <c r="G192" s="92"/>
    </row>
    <row r="193" spans="2:16374" s="373" customFormat="1">
      <c r="B193" s="1035" t="s">
        <v>35</v>
      </c>
      <c r="C193" s="690">
        <v>41272379</v>
      </c>
      <c r="D193" s="1017">
        <v>39273</v>
      </c>
      <c r="E193" s="92"/>
      <c r="F193" s="1026"/>
      <c r="G193" s="92"/>
    </row>
    <row r="194" spans="2:16374" s="373" customFormat="1">
      <c r="B194" s="1034" t="s">
        <v>15</v>
      </c>
      <c r="C194" s="690">
        <v>22174089</v>
      </c>
      <c r="D194" s="1017">
        <v>6671</v>
      </c>
      <c r="E194" s="92"/>
      <c r="F194" s="1026"/>
      <c r="G194" s="92"/>
    </row>
    <row r="195" spans="2:16374" s="373" customFormat="1">
      <c r="B195" s="672" t="s">
        <v>16</v>
      </c>
      <c r="C195" s="690">
        <v>615543693</v>
      </c>
      <c r="D195" s="1017"/>
      <c r="E195" s="92"/>
      <c r="F195" s="1026"/>
      <c r="G195" s="92"/>
    </row>
    <row r="196" spans="2:16374" s="373" customFormat="1">
      <c r="B196" s="1034" t="s">
        <v>17</v>
      </c>
      <c r="C196" s="690">
        <v>614122307</v>
      </c>
      <c r="D196" s="813"/>
      <c r="E196" s="92"/>
      <c r="F196" s="1026"/>
      <c r="G196" s="92"/>
    </row>
    <row r="197" spans="2:16374" s="373" customFormat="1">
      <c r="B197" s="1034" t="s">
        <v>93</v>
      </c>
      <c r="C197" s="690">
        <v>1421386</v>
      </c>
      <c r="D197" s="1017"/>
      <c r="E197" s="92"/>
      <c r="F197" s="1026"/>
      <c r="G197" s="92"/>
    </row>
    <row r="198" spans="2:16374" s="373" customFormat="1" ht="26.4">
      <c r="B198" s="672" t="s">
        <v>49</v>
      </c>
      <c r="C198" s="690">
        <v>182314</v>
      </c>
      <c r="D198" s="1017"/>
      <c r="E198" s="92"/>
      <c r="F198" s="1026"/>
      <c r="G198" s="92"/>
    </row>
    <row r="199" spans="2:16374" s="373" customFormat="1">
      <c r="B199" s="1034" t="s">
        <v>38</v>
      </c>
      <c r="C199" s="690">
        <v>182314</v>
      </c>
      <c r="D199" s="1017"/>
      <c r="E199" s="92"/>
      <c r="F199" s="1026"/>
      <c r="G199" s="92"/>
    </row>
    <row r="200" spans="2:16374" s="373" customFormat="1">
      <c r="B200" s="672" t="s">
        <v>19</v>
      </c>
      <c r="C200" s="690">
        <v>24046096</v>
      </c>
      <c r="D200" s="813">
        <f>D201</f>
        <v>-55255</v>
      </c>
      <c r="E200" s="92"/>
      <c r="F200" s="1026"/>
      <c r="G200" s="92"/>
    </row>
    <row r="201" spans="2:16374" s="373" customFormat="1" ht="26.4">
      <c r="B201" s="1034" t="s">
        <v>51</v>
      </c>
      <c r="C201" s="690">
        <v>24046096</v>
      </c>
      <c r="D201" s="813">
        <f>D202+D203</f>
        <v>-55255</v>
      </c>
      <c r="E201" s="92"/>
      <c r="F201" s="1026"/>
      <c r="G201" s="92"/>
    </row>
    <row r="202" spans="2:16374" s="373" customFormat="1" ht="26.4">
      <c r="B202" s="1035" t="s">
        <v>52</v>
      </c>
      <c r="C202" s="690">
        <v>1077218</v>
      </c>
      <c r="D202" s="1017"/>
      <c r="E202" s="92"/>
      <c r="F202" s="1026"/>
      <c r="G202" s="92"/>
    </row>
    <row r="203" spans="2:16374" s="373" customFormat="1" ht="39.6">
      <c r="B203" s="1035" t="s">
        <v>191</v>
      </c>
      <c r="C203" s="690">
        <v>22968878</v>
      </c>
      <c r="D203" s="1017">
        <v>-55255</v>
      </c>
      <c r="E203" s="92"/>
      <c r="F203" s="1026"/>
      <c r="G203" s="92"/>
    </row>
    <row r="204" spans="2:16374" s="794" customFormat="1">
      <c r="B204" s="1033" t="s">
        <v>3</v>
      </c>
      <c r="C204" s="690">
        <v>553635</v>
      </c>
      <c r="D204" s="1036"/>
      <c r="E204" s="92"/>
      <c r="F204" s="1026"/>
      <c r="G204" s="92"/>
    </row>
    <row r="205" spans="2:16374" s="373" customFormat="1" ht="13.8" thickBot="1">
      <c r="B205" s="1042" t="s">
        <v>20</v>
      </c>
      <c r="C205" s="1043">
        <v>553635</v>
      </c>
      <c r="D205" s="1053"/>
      <c r="E205" s="92"/>
      <c r="F205" s="1026"/>
      <c r="G205" s="92"/>
    </row>
    <row r="206" spans="2:16374" s="125" customFormat="1" ht="279.75" customHeight="1" thickBot="1">
      <c r="B206" s="3886" t="s">
        <v>282</v>
      </c>
      <c r="C206" s="3887"/>
      <c r="D206" s="3888"/>
      <c r="E206" s="805"/>
      <c r="F206" s="481"/>
      <c r="G206" s="586"/>
    </row>
    <row r="207" spans="2:16374" s="81" customFormat="1">
      <c r="C207" s="1025"/>
      <c r="D207" s="1025"/>
      <c r="E207" s="128"/>
      <c r="F207" s="128"/>
      <c r="G207" s="128"/>
    </row>
    <row r="208" spans="2:16374" s="77" customFormat="1">
      <c r="B208" s="128" t="s">
        <v>187</v>
      </c>
      <c r="C208" s="166"/>
      <c r="D208" s="363"/>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c r="BF208" s="128"/>
      <c r="BG208" s="128"/>
      <c r="BH208" s="128"/>
      <c r="BI208" s="128"/>
      <c r="BJ208" s="128"/>
      <c r="BK208" s="128"/>
      <c r="BL208" s="128"/>
      <c r="BM208" s="128"/>
      <c r="BN208" s="128"/>
      <c r="BO208" s="128"/>
      <c r="BP208" s="128"/>
      <c r="BQ208" s="128"/>
      <c r="BR208" s="128"/>
      <c r="BS208" s="128"/>
      <c r="BT208" s="128"/>
      <c r="BU208" s="128"/>
      <c r="BV208" s="128"/>
      <c r="BW208" s="128"/>
      <c r="BX208" s="128"/>
      <c r="BY208" s="128"/>
      <c r="BZ208" s="128"/>
      <c r="CA208" s="128"/>
      <c r="CB208" s="128"/>
      <c r="CC208" s="128"/>
      <c r="CD208" s="128"/>
      <c r="CE208" s="128"/>
      <c r="CF208" s="128"/>
      <c r="CG208" s="128"/>
      <c r="CH208" s="128"/>
      <c r="CI208" s="128"/>
      <c r="CJ208" s="128"/>
      <c r="CK208" s="128"/>
      <c r="CL208" s="128"/>
      <c r="CM208" s="128"/>
      <c r="CN208" s="128"/>
      <c r="CO208" s="128"/>
      <c r="CP208" s="128"/>
      <c r="CQ208" s="128"/>
      <c r="CR208" s="128"/>
      <c r="CS208" s="128"/>
      <c r="CT208" s="128"/>
      <c r="CU208" s="128"/>
      <c r="CV208" s="128"/>
      <c r="CW208" s="128"/>
      <c r="CX208" s="128"/>
      <c r="CY208" s="128"/>
      <c r="CZ208" s="128"/>
      <c r="DA208" s="128"/>
      <c r="DB208" s="128"/>
      <c r="DC208" s="128"/>
      <c r="DD208" s="128"/>
      <c r="DE208" s="128"/>
      <c r="DF208" s="128"/>
      <c r="DG208" s="128"/>
      <c r="DH208" s="128"/>
      <c r="DI208" s="128"/>
      <c r="DJ208" s="128"/>
      <c r="DK208" s="128"/>
      <c r="DL208" s="128"/>
      <c r="DM208" s="128"/>
      <c r="DN208" s="128"/>
      <c r="DO208" s="128"/>
      <c r="DP208" s="128"/>
      <c r="DQ208" s="128"/>
      <c r="DR208" s="128"/>
      <c r="DS208" s="128"/>
      <c r="DT208" s="128"/>
      <c r="DU208" s="128"/>
      <c r="DV208" s="128"/>
      <c r="DW208" s="128"/>
      <c r="DX208" s="128"/>
      <c r="DY208" s="128"/>
      <c r="DZ208" s="128"/>
      <c r="EA208" s="128"/>
      <c r="EB208" s="128"/>
      <c r="EC208" s="128"/>
      <c r="ED208" s="128"/>
      <c r="EE208" s="128"/>
      <c r="EF208" s="128"/>
      <c r="EG208" s="128"/>
      <c r="EH208" s="128"/>
      <c r="EI208" s="128"/>
      <c r="EJ208" s="128"/>
      <c r="EK208" s="128"/>
      <c r="EL208" s="128"/>
      <c r="EM208" s="128"/>
      <c r="EN208" s="128"/>
      <c r="EO208" s="128"/>
      <c r="EP208" s="128"/>
      <c r="EQ208" s="128"/>
      <c r="ER208" s="128"/>
      <c r="ES208" s="128"/>
      <c r="ET208" s="128"/>
      <c r="EU208" s="128"/>
      <c r="EV208" s="128"/>
      <c r="EW208" s="128"/>
      <c r="EX208" s="128"/>
      <c r="EY208" s="128"/>
      <c r="EZ208" s="128"/>
      <c r="FA208" s="128"/>
      <c r="FB208" s="128"/>
      <c r="FC208" s="128"/>
      <c r="FD208" s="128"/>
      <c r="FE208" s="128"/>
      <c r="FF208" s="128"/>
      <c r="FG208" s="128"/>
      <c r="FH208" s="128"/>
      <c r="FI208" s="128"/>
      <c r="FJ208" s="128"/>
      <c r="FK208" s="128"/>
      <c r="FL208" s="128"/>
      <c r="FM208" s="128"/>
      <c r="FN208" s="128"/>
      <c r="FO208" s="128"/>
      <c r="FP208" s="128"/>
      <c r="FQ208" s="128"/>
      <c r="FR208" s="128"/>
      <c r="FS208" s="128"/>
      <c r="FT208" s="128"/>
      <c r="FU208" s="128"/>
      <c r="FV208" s="128"/>
      <c r="FW208" s="128"/>
      <c r="FX208" s="128"/>
      <c r="FY208" s="128"/>
      <c r="FZ208" s="128"/>
      <c r="GA208" s="128"/>
      <c r="GB208" s="128"/>
      <c r="GC208" s="128"/>
      <c r="GD208" s="128"/>
      <c r="GE208" s="128"/>
      <c r="GF208" s="128"/>
      <c r="GG208" s="128"/>
      <c r="GH208" s="128"/>
      <c r="GI208" s="128"/>
      <c r="GJ208" s="128"/>
      <c r="GK208" s="128"/>
      <c r="GL208" s="128"/>
      <c r="GM208" s="128"/>
      <c r="GN208" s="128"/>
      <c r="GO208" s="128"/>
      <c r="GP208" s="128"/>
      <c r="GQ208" s="128"/>
      <c r="GR208" s="128"/>
      <c r="GS208" s="128"/>
      <c r="GT208" s="128"/>
      <c r="GU208" s="128"/>
      <c r="GV208" s="128"/>
      <c r="GW208" s="128"/>
      <c r="GX208" s="128"/>
      <c r="GY208" s="128"/>
      <c r="GZ208" s="128"/>
      <c r="HA208" s="128"/>
      <c r="HB208" s="128"/>
      <c r="HC208" s="128"/>
      <c r="HD208" s="128"/>
      <c r="HE208" s="128"/>
      <c r="HF208" s="128"/>
      <c r="HG208" s="128"/>
      <c r="HH208" s="128"/>
      <c r="HI208" s="128"/>
      <c r="HJ208" s="128"/>
      <c r="HK208" s="128"/>
      <c r="HL208" s="128"/>
      <c r="HM208" s="128"/>
      <c r="HN208" s="128"/>
      <c r="HO208" s="128"/>
      <c r="HP208" s="128"/>
      <c r="HQ208" s="128"/>
      <c r="HR208" s="128"/>
      <c r="HS208" s="128"/>
      <c r="HT208" s="128"/>
      <c r="HU208" s="128"/>
      <c r="HV208" s="128"/>
      <c r="HW208" s="128"/>
      <c r="HX208" s="128"/>
      <c r="HY208" s="128"/>
      <c r="HZ208" s="128"/>
      <c r="IA208" s="128"/>
      <c r="IB208" s="128"/>
      <c r="IC208" s="128"/>
      <c r="ID208" s="128"/>
      <c r="IE208" s="128"/>
      <c r="IF208" s="128"/>
      <c r="IG208" s="128"/>
      <c r="IH208" s="128"/>
      <c r="II208" s="128"/>
      <c r="IJ208" s="128"/>
      <c r="IK208" s="128"/>
      <c r="IL208" s="128"/>
      <c r="IM208" s="128"/>
      <c r="IN208" s="128"/>
      <c r="IO208" s="128"/>
      <c r="IP208" s="128"/>
      <c r="IQ208" s="128"/>
      <c r="IR208" s="128"/>
      <c r="IS208" s="128"/>
      <c r="IT208" s="128"/>
      <c r="IU208" s="128"/>
      <c r="IV208" s="128"/>
      <c r="IW208" s="128"/>
      <c r="IX208" s="128"/>
      <c r="IY208" s="128"/>
      <c r="IZ208" s="128"/>
      <c r="JA208" s="128"/>
      <c r="JB208" s="128"/>
      <c r="JC208" s="128"/>
      <c r="JD208" s="128"/>
      <c r="JE208" s="128"/>
      <c r="JF208" s="128"/>
      <c r="JG208" s="128"/>
      <c r="JH208" s="128"/>
      <c r="JI208" s="128"/>
      <c r="JJ208" s="128"/>
      <c r="JK208" s="128"/>
      <c r="JL208" s="128"/>
      <c r="JM208" s="128"/>
      <c r="JN208" s="128"/>
      <c r="JO208" s="128"/>
      <c r="JP208" s="128"/>
      <c r="JQ208" s="128"/>
      <c r="JR208" s="128"/>
      <c r="JS208" s="128"/>
      <c r="JT208" s="128"/>
      <c r="JU208" s="128"/>
      <c r="JV208" s="128"/>
      <c r="JW208" s="128"/>
      <c r="JX208" s="128"/>
      <c r="JY208" s="128"/>
      <c r="JZ208" s="128"/>
      <c r="KA208" s="128"/>
      <c r="KB208" s="128"/>
      <c r="KC208" s="128"/>
      <c r="KD208" s="128"/>
      <c r="KE208" s="128"/>
      <c r="KF208" s="128"/>
      <c r="KG208" s="128"/>
      <c r="KH208" s="128"/>
      <c r="KI208" s="128"/>
      <c r="KJ208" s="128"/>
      <c r="KK208" s="128"/>
      <c r="KL208" s="128"/>
      <c r="KM208" s="128"/>
      <c r="KN208" s="128"/>
      <c r="KO208" s="128"/>
      <c r="KP208" s="128"/>
      <c r="KQ208" s="128"/>
      <c r="KR208" s="128"/>
      <c r="KS208" s="128"/>
      <c r="KT208" s="128"/>
      <c r="KU208" s="128"/>
      <c r="KV208" s="128"/>
      <c r="KW208" s="128"/>
      <c r="KX208" s="128"/>
      <c r="KY208" s="128"/>
      <c r="KZ208" s="128"/>
      <c r="LA208" s="128"/>
      <c r="LB208" s="128"/>
      <c r="LC208" s="128"/>
      <c r="LD208" s="128"/>
      <c r="LE208" s="128"/>
      <c r="LF208" s="128"/>
      <c r="LG208" s="128"/>
      <c r="LH208" s="128"/>
      <c r="LI208" s="128"/>
      <c r="LJ208" s="128"/>
      <c r="LK208" s="128"/>
      <c r="LL208" s="128"/>
      <c r="LM208" s="128"/>
      <c r="LN208" s="128"/>
      <c r="LO208" s="128"/>
      <c r="LP208" s="128"/>
      <c r="LQ208" s="128"/>
      <c r="LR208" s="128"/>
      <c r="LS208" s="128"/>
      <c r="LT208" s="128"/>
      <c r="LU208" s="128"/>
      <c r="LV208" s="128"/>
      <c r="LW208" s="128"/>
      <c r="LX208" s="128"/>
      <c r="LY208" s="128"/>
      <c r="LZ208" s="128"/>
      <c r="MA208" s="128"/>
      <c r="MB208" s="128"/>
      <c r="MC208" s="128"/>
      <c r="MD208" s="128"/>
      <c r="ME208" s="128"/>
      <c r="MF208" s="128"/>
      <c r="MG208" s="128"/>
      <c r="MH208" s="128"/>
      <c r="MI208" s="128"/>
      <c r="MJ208" s="128"/>
      <c r="MK208" s="128"/>
      <c r="ML208" s="128"/>
      <c r="MM208" s="128"/>
      <c r="MN208" s="128"/>
      <c r="MO208" s="128"/>
      <c r="MP208" s="128"/>
      <c r="MQ208" s="128"/>
      <c r="MR208" s="128"/>
      <c r="MS208" s="128"/>
      <c r="MT208" s="128"/>
      <c r="MU208" s="128"/>
      <c r="MV208" s="128"/>
      <c r="MW208" s="128"/>
      <c r="MX208" s="128"/>
      <c r="MY208" s="128"/>
      <c r="MZ208" s="128"/>
      <c r="NA208" s="128"/>
      <c r="NB208" s="128"/>
      <c r="NC208" s="128"/>
      <c r="ND208" s="128"/>
      <c r="NE208" s="128"/>
      <c r="NF208" s="128"/>
      <c r="NG208" s="128"/>
      <c r="NH208" s="128"/>
      <c r="NI208" s="128"/>
      <c r="NJ208" s="128"/>
      <c r="NK208" s="128"/>
      <c r="NL208" s="128"/>
      <c r="NM208" s="128"/>
      <c r="NN208" s="128"/>
      <c r="NO208" s="128"/>
      <c r="NP208" s="128"/>
      <c r="NQ208" s="128"/>
      <c r="NR208" s="128"/>
      <c r="NS208" s="128"/>
      <c r="NT208" s="128"/>
      <c r="NU208" s="128"/>
      <c r="NV208" s="128"/>
      <c r="NW208" s="128"/>
      <c r="NX208" s="128"/>
      <c r="NY208" s="128"/>
      <c r="NZ208" s="128"/>
      <c r="OA208" s="128"/>
      <c r="OB208" s="128"/>
      <c r="OC208" s="128"/>
      <c r="OD208" s="128"/>
      <c r="OE208" s="128"/>
      <c r="OF208" s="128"/>
      <c r="OG208" s="128"/>
      <c r="OH208" s="128"/>
      <c r="OI208" s="128"/>
      <c r="OJ208" s="128"/>
      <c r="OK208" s="128"/>
      <c r="OL208" s="128"/>
      <c r="OM208" s="128"/>
      <c r="ON208" s="128"/>
      <c r="OO208" s="128"/>
      <c r="OP208" s="128"/>
      <c r="OQ208" s="128"/>
      <c r="OR208" s="128"/>
      <c r="OS208" s="128"/>
      <c r="OT208" s="128"/>
      <c r="OU208" s="128"/>
      <c r="OV208" s="128"/>
      <c r="OW208" s="128"/>
      <c r="OX208" s="128"/>
      <c r="OY208" s="128"/>
      <c r="OZ208" s="128"/>
      <c r="PA208" s="128"/>
      <c r="PB208" s="128"/>
      <c r="PC208" s="128"/>
      <c r="PD208" s="128"/>
      <c r="PE208" s="128"/>
      <c r="PF208" s="128"/>
      <c r="PG208" s="128"/>
      <c r="PH208" s="128"/>
      <c r="PI208" s="128"/>
      <c r="PJ208" s="128"/>
      <c r="PK208" s="128"/>
      <c r="PL208" s="128"/>
      <c r="PM208" s="128"/>
      <c r="PN208" s="128"/>
      <c r="PO208" s="128"/>
      <c r="PP208" s="128"/>
      <c r="PQ208" s="128"/>
      <c r="PR208" s="128"/>
      <c r="PS208" s="128"/>
      <c r="PT208" s="128"/>
      <c r="PU208" s="128"/>
      <c r="PV208" s="128"/>
      <c r="PW208" s="128"/>
      <c r="PX208" s="128"/>
      <c r="PY208" s="128"/>
      <c r="PZ208" s="128"/>
      <c r="QA208" s="128"/>
      <c r="QB208" s="128"/>
      <c r="QC208" s="128"/>
      <c r="QD208" s="128"/>
      <c r="QE208" s="128"/>
      <c r="QF208" s="128"/>
      <c r="QG208" s="128"/>
      <c r="QH208" s="128"/>
      <c r="QI208" s="128"/>
      <c r="QJ208" s="128"/>
      <c r="QK208" s="128"/>
      <c r="QL208" s="128"/>
      <c r="QM208" s="128"/>
      <c r="QN208" s="128"/>
      <c r="QO208" s="128"/>
      <c r="QP208" s="128"/>
      <c r="QQ208" s="128"/>
      <c r="QR208" s="128"/>
      <c r="QS208" s="128"/>
      <c r="QT208" s="128"/>
      <c r="QU208" s="128"/>
      <c r="QV208" s="128"/>
      <c r="QW208" s="128"/>
      <c r="QX208" s="128"/>
      <c r="QY208" s="128"/>
      <c r="QZ208" s="128"/>
      <c r="RA208" s="128"/>
      <c r="RB208" s="128"/>
      <c r="RC208" s="128"/>
      <c r="RD208" s="128"/>
      <c r="RE208" s="128"/>
      <c r="RF208" s="128"/>
      <c r="RG208" s="128"/>
      <c r="RH208" s="128"/>
      <c r="RI208" s="128"/>
      <c r="RJ208" s="128"/>
      <c r="RK208" s="128"/>
      <c r="RL208" s="128"/>
      <c r="RM208" s="128"/>
      <c r="RN208" s="128"/>
      <c r="RO208" s="128"/>
      <c r="RP208" s="128"/>
      <c r="RQ208" s="128"/>
      <c r="RR208" s="128"/>
      <c r="RS208" s="128"/>
      <c r="RT208" s="128"/>
      <c r="RU208" s="128"/>
      <c r="RV208" s="128"/>
      <c r="RW208" s="128"/>
      <c r="RX208" s="128"/>
      <c r="RY208" s="128"/>
      <c r="RZ208" s="128"/>
      <c r="SA208" s="128"/>
      <c r="SB208" s="128"/>
      <c r="SC208" s="128"/>
      <c r="SD208" s="128"/>
      <c r="SE208" s="128"/>
      <c r="SF208" s="128"/>
      <c r="SG208" s="128"/>
      <c r="SH208" s="128"/>
      <c r="SI208" s="128"/>
      <c r="SJ208" s="128"/>
      <c r="SK208" s="128"/>
      <c r="SL208" s="128"/>
      <c r="SM208" s="128"/>
      <c r="SN208" s="128"/>
      <c r="SO208" s="128"/>
      <c r="SP208" s="128"/>
      <c r="SQ208" s="128"/>
      <c r="SR208" s="128"/>
      <c r="SS208" s="128"/>
      <c r="ST208" s="128"/>
      <c r="SU208" s="128"/>
      <c r="SV208" s="128"/>
      <c r="SW208" s="128"/>
      <c r="SX208" s="128"/>
      <c r="SY208" s="128"/>
      <c r="SZ208" s="128"/>
      <c r="TA208" s="128"/>
      <c r="TB208" s="128"/>
      <c r="TC208" s="128"/>
      <c r="TD208" s="128"/>
      <c r="TE208" s="128"/>
      <c r="TF208" s="128"/>
      <c r="TG208" s="128"/>
      <c r="TH208" s="128"/>
      <c r="TI208" s="128"/>
      <c r="TJ208" s="128"/>
      <c r="TK208" s="128"/>
      <c r="TL208" s="128"/>
      <c r="TM208" s="128"/>
      <c r="TN208" s="128"/>
      <c r="TO208" s="128"/>
      <c r="TP208" s="128"/>
      <c r="TQ208" s="128"/>
      <c r="TR208" s="128"/>
      <c r="TS208" s="128"/>
      <c r="TT208" s="128"/>
      <c r="TU208" s="128"/>
      <c r="TV208" s="128"/>
      <c r="TW208" s="128"/>
      <c r="TX208" s="128"/>
      <c r="TY208" s="128"/>
      <c r="TZ208" s="128"/>
      <c r="UA208" s="128"/>
      <c r="UB208" s="128"/>
      <c r="UC208" s="128"/>
      <c r="UD208" s="128"/>
      <c r="UE208" s="128"/>
      <c r="UF208" s="128"/>
      <c r="UG208" s="128"/>
      <c r="UH208" s="128"/>
      <c r="UI208" s="128"/>
      <c r="UJ208" s="128"/>
      <c r="UK208" s="128"/>
      <c r="UL208" s="128"/>
      <c r="UM208" s="128"/>
      <c r="UN208" s="128"/>
      <c r="UO208" s="128"/>
      <c r="UP208" s="128"/>
      <c r="UQ208" s="128"/>
      <c r="UR208" s="128"/>
      <c r="US208" s="128"/>
      <c r="UT208" s="128"/>
      <c r="UU208" s="128"/>
      <c r="UV208" s="128"/>
      <c r="UW208" s="128"/>
      <c r="UX208" s="128"/>
      <c r="UY208" s="128"/>
      <c r="UZ208" s="128"/>
      <c r="VA208" s="128"/>
      <c r="VB208" s="128"/>
      <c r="VC208" s="128"/>
      <c r="VD208" s="128"/>
      <c r="VE208" s="128"/>
      <c r="VF208" s="128"/>
      <c r="VG208" s="128"/>
      <c r="VH208" s="128"/>
      <c r="VI208" s="128"/>
      <c r="VJ208" s="128"/>
      <c r="VK208" s="128"/>
      <c r="VL208" s="128"/>
      <c r="VM208" s="128"/>
      <c r="VN208" s="128"/>
      <c r="VO208" s="128"/>
      <c r="VP208" s="128"/>
      <c r="VQ208" s="128"/>
      <c r="VR208" s="128"/>
      <c r="VS208" s="128"/>
      <c r="VT208" s="128"/>
      <c r="VU208" s="128"/>
      <c r="VV208" s="128"/>
      <c r="VW208" s="128"/>
      <c r="VX208" s="128"/>
      <c r="VY208" s="128"/>
      <c r="VZ208" s="128"/>
      <c r="WA208" s="128"/>
      <c r="WB208" s="128"/>
      <c r="WC208" s="128"/>
      <c r="WD208" s="128"/>
      <c r="WE208" s="128"/>
      <c r="WF208" s="128"/>
      <c r="WG208" s="128"/>
      <c r="WH208" s="128"/>
      <c r="WI208" s="128"/>
      <c r="WJ208" s="128"/>
      <c r="WK208" s="128"/>
      <c r="WL208" s="128"/>
      <c r="WM208" s="128"/>
      <c r="WN208" s="128"/>
      <c r="WO208" s="128"/>
      <c r="WP208" s="128"/>
      <c r="WQ208" s="128"/>
      <c r="WR208" s="128"/>
      <c r="WS208" s="128"/>
      <c r="WT208" s="128"/>
      <c r="WU208" s="128"/>
      <c r="WV208" s="128"/>
      <c r="WW208" s="128"/>
      <c r="WX208" s="128"/>
      <c r="WY208" s="128"/>
      <c r="WZ208" s="128"/>
      <c r="XA208" s="128"/>
      <c r="XB208" s="128"/>
      <c r="XC208" s="128"/>
      <c r="XD208" s="128"/>
      <c r="XE208" s="128"/>
      <c r="XF208" s="128"/>
      <c r="XG208" s="128"/>
      <c r="XH208" s="128"/>
      <c r="XI208" s="128"/>
      <c r="XJ208" s="128"/>
      <c r="XK208" s="128"/>
      <c r="XL208" s="128"/>
      <c r="XM208" s="128"/>
      <c r="XN208" s="128"/>
      <c r="XO208" s="128"/>
      <c r="XP208" s="128"/>
      <c r="XQ208" s="128"/>
      <c r="XR208" s="128"/>
      <c r="XS208" s="128"/>
      <c r="XT208" s="128"/>
      <c r="XU208" s="128"/>
      <c r="XV208" s="128"/>
      <c r="XW208" s="128"/>
      <c r="XX208" s="128"/>
      <c r="XY208" s="128"/>
      <c r="XZ208" s="128"/>
      <c r="YA208" s="128"/>
      <c r="YB208" s="128"/>
      <c r="YC208" s="128"/>
      <c r="YD208" s="128"/>
      <c r="YE208" s="128"/>
      <c r="YF208" s="128"/>
      <c r="YG208" s="128"/>
      <c r="YH208" s="128"/>
      <c r="YI208" s="128"/>
      <c r="YJ208" s="128"/>
      <c r="YK208" s="128"/>
      <c r="YL208" s="128"/>
      <c r="YM208" s="128"/>
      <c r="YN208" s="128"/>
      <c r="YO208" s="128"/>
      <c r="YP208" s="128"/>
      <c r="YQ208" s="128"/>
      <c r="YR208" s="128"/>
      <c r="YS208" s="128"/>
      <c r="YT208" s="128"/>
      <c r="YU208" s="128"/>
      <c r="YV208" s="128"/>
      <c r="YW208" s="128"/>
      <c r="YX208" s="128"/>
      <c r="YY208" s="128"/>
      <c r="YZ208" s="128"/>
      <c r="ZA208" s="128"/>
      <c r="ZB208" s="128"/>
      <c r="ZC208" s="128"/>
      <c r="ZD208" s="128"/>
      <c r="ZE208" s="128"/>
      <c r="ZF208" s="128"/>
      <c r="ZG208" s="128"/>
      <c r="ZH208" s="128"/>
      <c r="ZI208" s="128"/>
      <c r="ZJ208" s="128"/>
      <c r="ZK208" s="128"/>
      <c r="ZL208" s="128"/>
      <c r="ZM208" s="128"/>
      <c r="ZN208" s="128"/>
      <c r="ZO208" s="128"/>
      <c r="ZP208" s="128"/>
      <c r="ZQ208" s="128"/>
      <c r="ZR208" s="128"/>
      <c r="ZS208" s="128"/>
      <c r="ZT208" s="128"/>
      <c r="ZU208" s="128"/>
      <c r="ZV208" s="128"/>
      <c r="ZW208" s="128"/>
      <c r="ZX208" s="128"/>
      <c r="ZY208" s="128"/>
      <c r="ZZ208" s="128"/>
      <c r="AAA208" s="128"/>
      <c r="AAB208" s="128"/>
      <c r="AAC208" s="128"/>
      <c r="AAD208" s="128"/>
      <c r="AAE208" s="128"/>
      <c r="AAF208" s="128"/>
      <c r="AAG208" s="128"/>
      <c r="AAH208" s="128"/>
      <c r="AAI208" s="128"/>
      <c r="AAJ208" s="128"/>
      <c r="AAK208" s="128"/>
      <c r="AAL208" s="128"/>
      <c r="AAM208" s="128"/>
      <c r="AAN208" s="128"/>
      <c r="AAO208" s="128"/>
      <c r="AAP208" s="128"/>
      <c r="AAQ208" s="128"/>
      <c r="AAR208" s="128"/>
      <c r="AAS208" s="128"/>
      <c r="AAT208" s="128"/>
      <c r="AAU208" s="128"/>
      <c r="AAV208" s="128"/>
      <c r="AAW208" s="128"/>
      <c r="AAX208" s="128"/>
      <c r="AAY208" s="128"/>
      <c r="AAZ208" s="128"/>
      <c r="ABA208" s="128"/>
      <c r="ABB208" s="128"/>
      <c r="ABC208" s="128"/>
      <c r="ABD208" s="128"/>
      <c r="ABE208" s="128"/>
      <c r="ABF208" s="128"/>
      <c r="ABG208" s="128"/>
      <c r="ABH208" s="128"/>
      <c r="ABI208" s="128"/>
      <c r="ABJ208" s="128"/>
      <c r="ABK208" s="128"/>
      <c r="ABL208" s="128"/>
      <c r="ABM208" s="128"/>
      <c r="ABN208" s="128"/>
      <c r="ABO208" s="128"/>
      <c r="ABP208" s="128"/>
      <c r="ABQ208" s="128"/>
      <c r="ABR208" s="128"/>
      <c r="ABS208" s="128"/>
      <c r="ABT208" s="128"/>
      <c r="ABU208" s="128"/>
      <c r="ABV208" s="128"/>
      <c r="ABW208" s="128"/>
      <c r="ABX208" s="128"/>
      <c r="ABY208" s="128"/>
      <c r="ABZ208" s="128"/>
      <c r="ACA208" s="128"/>
      <c r="ACB208" s="128"/>
      <c r="ACC208" s="128"/>
      <c r="ACD208" s="128"/>
      <c r="ACE208" s="128"/>
      <c r="ACF208" s="128"/>
      <c r="ACG208" s="128"/>
      <c r="ACH208" s="128"/>
      <c r="ACI208" s="128"/>
      <c r="ACJ208" s="128"/>
      <c r="ACK208" s="128"/>
      <c r="ACL208" s="128"/>
      <c r="ACM208" s="128"/>
      <c r="ACN208" s="128"/>
      <c r="ACO208" s="128"/>
      <c r="ACP208" s="128"/>
      <c r="ACQ208" s="128"/>
      <c r="ACR208" s="128"/>
      <c r="ACS208" s="128"/>
      <c r="ACT208" s="128"/>
      <c r="ACU208" s="128"/>
      <c r="ACV208" s="128"/>
      <c r="ACW208" s="128"/>
      <c r="ACX208" s="128"/>
      <c r="ACY208" s="128"/>
      <c r="ACZ208" s="128"/>
      <c r="ADA208" s="128"/>
      <c r="ADB208" s="128"/>
      <c r="ADC208" s="128"/>
      <c r="ADD208" s="128"/>
      <c r="ADE208" s="128"/>
      <c r="ADF208" s="128"/>
      <c r="ADG208" s="128"/>
      <c r="ADH208" s="128"/>
      <c r="ADI208" s="128"/>
      <c r="ADJ208" s="128"/>
      <c r="ADK208" s="128"/>
      <c r="ADL208" s="128"/>
      <c r="ADM208" s="128"/>
      <c r="ADN208" s="128"/>
      <c r="ADO208" s="128"/>
      <c r="ADP208" s="128"/>
      <c r="ADQ208" s="128"/>
      <c r="ADR208" s="128"/>
      <c r="ADS208" s="128"/>
      <c r="ADT208" s="128"/>
      <c r="ADU208" s="128"/>
      <c r="ADV208" s="128"/>
      <c r="ADW208" s="128"/>
      <c r="ADX208" s="128"/>
      <c r="ADY208" s="128"/>
      <c r="ADZ208" s="128"/>
      <c r="AEA208" s="128"/>
      <c r="AEB208" s="128"/>
      <c r="AEC208" s="128"/>
      <c r="AED208" s="128"/>
      <c r="AEE208" s="128"/>
      <c r="AEF208" s="128"/>
      <c r="AEG208" s="128"/>
      <c r="AEH208" s="128"/>
      <c r="AEI208" s="128"/>
      <c r="AEJ208" s="128"/>
      <c r="AEK208" s="128"/>
      <c r="AEL208" s="128"/>
      <c r="AEM208" s="128"/>
      <c r="AEN208" s="128"/>
      <c r="AEO208" s="128"/>
      <c r="AEP208" s="128"/>
      <c r="AEQ208" s="128"/>
      <c r="AER208" s="128"/>
      <c r="AES208" s="128"/>
      <c r="AET208" s="128"/>
      <c r="AEU208" s="128"/>
      <c r="AEV208" s="128"/>
      <c r="AEW208" s="128"/>
      <c r="AEX208" s="128"/>
      <c r="AEY208" s="128"/>
      <c r="AEZ208" s="128"/>
      <c r="AFA208" s="128"/>
      <c r="AFB208" s="128"/>
      <c r="AFC208" s="128"/>
      <c r="AFD208" s="128"/>
      <c r="AFE208" s="128"/>
      <c r="AFF208" s="128"/>
      <c r="AFG208" s="128"/>
      <c r="AFH208" s="128"/>
      <c r="AFI208" s="128"/>
      <c r="AFJ208" s="128"/>
      <c r="AFK208" s="128"/>
      <c r="AFL208" s="128"/>
      <c r="AFM208" s="128"/>
      <c r="AFN208" s="128"/>
      <c r="AFO208" s="128"/>
      <c r="AFP208" s="128"/>
      <c r="AFQ208" s="128"/>
      <c r="AFR208" s="128"/>
      <c r="AFS208" s="128"/>
      <c r="AFT208" s="128"/>
      <c r="AFU208" s="128"/>
      <c r="AFV208" s="128"/>
      <c r="AFW208" s="128"/>
      <c r="AFX208" s="128"/>
      <c r="AFY208" s="128"/>
      <c r="AFZ208" s="128"/>
      <c r="AGA208" s="128"/>
      <c r="AGB208" s="128"/>
      <c r="AGC208" s="128"/>
      <c r="AGD208" s="128"/>
      <c r="AGE208" s="128"/>
      <c r="AGF208" s="128"/>
      <c r="AGG208" s="128"/>
      <c r="AGH208" s="128"/>
      <c r="AGI208" s="128"/>
      <c r="AGJ208" s="128"/>
      <c r="AGK208" s="128"/>
      <c r="AGL208" s="128"/>
      <c r="AGM208" s="128"/>
      <c r="AGN208" s="128"/>
      <c r="AGO208" s="128"/>
      <c r="AGP208" s="128"/>
      <c r="AGQ208" s="128"/>
      <c r="AGR208" s="128"/>
      <c r="AGS208" s="128"/>
      <c r="AGT208" s="128"/>
      <c r="AGU208" s="128"/>
      <c r="AGV208" s="128"/>
      <c r="AGW208" s="128"/>
      <c r="AGX208" s="128"/>
      <c r="AGY208" s="128"/>
      <c r="AGZ208" s="128"/>
      <c r="AHA208" s="128"/>
      <c r="AHB208" s="128"/>
      <c r="AHC208" s="128"/>
      <c r="AHD208" s="128"/>
      <c r="AHE208" s="128"/>
      <c r="AHF208" s="128"/>
      <c r="AHG208" s="128"/>
      <c r="AHH208" s="128"/>
      <c r="AHI208" s="128"/>
      <c r="AHJ208" s="128"/>
      <c r="AHK208" s="128"/>
      <c r="AHL208" s="128"/>
      <c r="AHM208" s="128"/>
      <c r="AHN208" s="128"/>
      <c r="AHO208" s="128"/>
      <c r="AHP208" s="128"/>
      <c r="AHQ208" s="128"/>
      <c r="AHR208" s="128"/>
      <c r="AHS208" s="128"/>
      <c r="AHT208" s="128"/>
      <c r="AHU208" s="128"/>
      <c r="AHV208" s="128"/>
      <c r="AHW208" s="128"/>
      <c r="AHX208" s="128"/>
      <c r="AHY208" s="128"/>
      <c r="AHZ208" s="128"/>
      <c r="AIA208" s="128"/>
      <c r="AIB208" s="128"/>
      <c r="AIC208" s="128"/>
      <c r="AID208" s="128"/>
      <c r="AIE208" s="128"/>
      <c r="AIF208" s="128"/>
      <c r="AIG208" s="128"/>
      <c r="AIH208" s="128"/>
      <c r="AII208" s="128"/>
      <c r="AIJ208" s="128"/>
      <c r="AIK208" s="128"/>
      <c r="AIL208" s="128"/>
      <c r="AIM208" s="128"/>
      <c r="AIN208" s="128"/>
      <c r="AIO208" s="128"/>
      <c r="AIP208" s="128"/>
      <c r="AIQ208" s="128"/>
      <c r="AIR208" s="128"/>
      <c r="AIS208" s="128"/>
      <c r="AIT208" s="128"/>
      <c r="AIU208" s="128"/>
      <c r="AIV208" s="128"/>
      <c r="AIW208" s="128"/>
      <c r="AIX208" s="128"/>
      <c r="AIY208" s="128"/>
      <c r="AIZ208" s="128"/>
      <c r="AJA208" s="128"/>
      <c r="AJB208" s="128"/>
      <c r="AJC208" s="128"/>
      <c r="AJD208" s="128"/>
      <c r="AJE208" s="128"/>
      <c r="AJF208" s="128"/>
      <c r="AJG208" s="128"/>
      <c r="AJH208" s="128"/>
      <c r="AJI208" s="128"/>
      <c r="AJJ208" s="128"/>
      <c r="AJK208" s="128"/>
      <c r="AJL208" s="128"/>
      <c r="AJM208" s="128"/>
      <c r="AJN208" s="128"/>
      <c r="AJO208" s="128"/>
      <c r="AJP208" s="128"/>
      <c r="AJQ208" s="128"/>
      <c r="AJR208" s="128"/>
      <c r="AJS208" s="128"/>
      <c r="AJT208" s="128"/>
      <c r="AJU208" s="128"/>
      <c r="AJV208" s="128"/>
      <c r="AJW208" s="128"/>
      <c r="AJX208" s="128"/>
      <c r="AJY208" s="128"/>
      <c r="AJZ208" s="128"/>
      <c r="AKA208" s="128"/>
      <c r="AKB208" s="128"/>
      <c r="AKC208" s="128"/>
      <c r="AKD208" s="128"/>
      <c r="AKE208" s="128"/>
      <c r="AKF208" s="128"/>
      <c r="AKG208" s="128"/>
      <c r="AKH208" s="128"/>
      <c r="AKI208" s="128"/>
      <c r="AKJ208" s="128"/>
      <c r="AKK208" s="128"/>
      <c r="AKL208" s="128"/>
      <c r="AKM208" s="128"/>
      <c r="AKN208" s="128"/>
      <c r="AKO208" s="128"/>
      <c r="AKP208" s="128"/>
      <c r="AKQ208" s="128"/>
      <c r="AKR208" s="128"/>
      <c r="AKS208" s="128"/>
      <c r="AKT208" s="128"/>
      <c r="AKU208" s="128"/>
      <c r="AKV208" s="128"/>
      <c r="AKW208" s="128"/>
      <c r="AKX208" s="128"/>
      <c r="AKY208" s="128"/>
      <c r="AKZ208" s="128"/>
      <c r="ALA208" s="128"/>
      <c r="ALB208" s="128"/>
      <c r="ALC208" s="128"/>
      <c r="ALD208" s="128"/>
      <c r="ALE208" s="128"/>
      <c r="ALF208" s="128"/>
      <c r="ALG208" s="128"/>
      <c r="ALH208" s="128"/>
      <c r="ALI208" s="128"/>
      <c r="ALJ208" s="128"/>
      <c r="ALK208" s="128"/>
      <c r="ALL208" s="128"/>
      <c r="ALM208" s="128"/>
      <c r="ALN208" s="128"/>
      <c r="ALO208" s="128"/>
      <c r="ALP208" s="128"/>
      <c r="ALQ208" s="128"/>
      <c r="ALR208" s="128"/>
      <c r="ALS208" s="128"/>
      <c r="ALT208" s="128"/>
      <c r="ALU208" s="128"/>
      <c r="ALV208" s="128"/>
      <c r="ALW208" s="128"/>
      <c r="ALX208" s="128"/>
      <c r="ALY208" s="128"/>
      <c r="ALZ208" s="128"/>
      <c r="AMA208" s="128"/>
      <c r="AMB208" s="128"/>
      <c r="AMC208" s="128"/>
      <c r="AMD208" s="128"/>
      <c r="AME208" s="128"/>
      <c r="AMF208" s="128"/>
      <c r="AMG208" s="128"/>
      <c r="AMH208" s="128"/>
      <c r="AMI208" s="128"/>
      <c r="AMJ208" s="128"/>
      <c r="AMK208" s="128"/>
      <c r="AML208" s="128"/>
      <c r="AMM208" s="128"/>
      <c r="AMN208" s="128"/>
      <c r="AMO208" s="128"/>
      <c r="AMP208" s="128"/>
      <c r="AMQ208" s="128"/>
      <c r="AMR208" s="128"/>
      <c r="AMS208" s="128"/>
      <c r="AMT208" s="128"/>
      <c r="AMU208" s="128"/>
      <c r="AMV208" s="128"/>
      <c r="AMW208" s="128"/>
      <c r="AMX208" s="128"/>
      <c r="AMY208" s="128"/>
      <c r="AMZ208" s="128"/>
      <c r="ANA208" s="128"/>
      <c r="ANB208" s="128"/>
      <c r="ANC208" s="128"/>
      <c r="AND208" s="128"/>
      <c r="ANE208" s="128"/>
      <c r="ANF208" s="128"/>
      <c r="ANG208" s="128"/>
      <c r="ANH208" s="128"/>
      <c r="ANI208" s="128"/>
      <c r="ANJ208" s="128"/>
      <c r="ANK208" s="128"/>
      <c r="ANL208" s="128"/>
      <c r="ANM208" s="128"/>
      <c r="ANN208" s="128"/>
      <c r="ANO208" s="128"/>
      <c r="ANP208" s="128"/>
      <c r="ANQ208" s="128"/>
      <c r="ANR208" s="128"/>
      <c r="ANS208" s="128"/>
      <c r="ANT208" s="128"/>
      <c r="ANU208" s="128"/>
      <c r="ANV208" s="128"/>
      <c r="ANW208" s="128"/>
      <c r="ANX208" s="128"/>
      <c r="ANY208" s="128"/>
      <c r="ANZ208" s="128"/>
      <c r="AOA208" s="128"/>
      <c r="AOB208" s="128"/>
      <c r="AOC208" s="128"/>
      <c r="AOD208" s="128"/>
      <c r="AOE208" s="128"/>
      <c r="AOF208" s="128"/>
      <c r="AOG208" s="128"/>
      <c r="AOH208" s="128"/>
      <c r="AOI208" s="128"/>
      <c r="AOJ208" s="128"/>
      <c r="AOK208" s="128"/>
      <c r="AOL208" s="128"/>
      <c r="AOM208" s="128"/>
      <c r="AON208" s="128"/>
      <c r="AOO208" s="128"/>
      <c r="AOP208" s="128"/>
      <c r="AOQ208" s="128"/>
      <c r="AOR208" s="128"/>
      <c r="AOS208" s="128"/>
      <c r="AOT208" s="128"/>
      <c r="AOU208" s="128"/>
      <c r="AOV208" s="128"/>
      <c r="AOW208" s="128"/>
      <c r="AOX208" s="128"/>
      <c r="AOY208" s="128"/>
      <c r="AOZ208" s="128"/>
      <c r="APA208" s="128"/>
      <c r="APB208" s="128"/>
      <c r="APC208" s="128"/>
      <c r="APD208" s="128"/>
      <c r="APE208" s="128"/>
      <c r="APF208" s="128"/>
      <c r="APG208" s="128"/>
      <c r="APH208" s="128"/>
      <c r="API208" s="128"/>
      <c r="APJ208" s="128"/>
      <c r="APK208" s="128"/>
      <c r="APL208" s="128"/>
      <c r="APM208" s="128"/>
      <c r="APN208" s="128"/>
      <c r="APO208" s="128"/>
      <c r="APP208" s="128"/>
      <c r="APQ208" s="128"/>
      <c r="APR208" s="128"/>
      <c r="APS208" s="128"/>
      <c r="APT208" s="128"/>
      <c r="APU208" s="128"/>
      <c r="APV208" s="128"/>
      <c r="APW208" s="128"/>
      <c r="APX208" s="128"/>
      <c r="APY208" s="128"/>
      <c r="APZ208" s="128"/>
      <c r="AQA208" s="128"/>
      <c r="AQB208" s="128"/>
      <c r="AQC208" s="128"/>
      <c r="AQD208" s="128"/>
      <c r="AQE208" s="128"/>
      <c r="AQF208" s="128"/>
      <c r="AQG208" s="128"/>
      <c r="AQH208" s="128"/>
      <c r="AQI208" s="128"/>
      <c r="AQJ208" s="128"/>
      <c r="AQK208" s="128"/>
      <c r="AQL208" s="128"/>
      <c r="AQM208" s="128"/>
      <c r="AQN208" s="128"/>
      <c r="AQO208" s="128"/>
      <c r="AQP208" s="128"/>
      <c r="AQQ208" s="128"/>
      <c r="AQR208" s="128"/>
      <c r="AQS208" s="128"/>
      <c r="AQT208" s="128"/>
      <c r="AQU208" s="128"/>
      <c r="AQV208" s="128"/>
      <c r="AQW208" s="128"/>
      <c r="AQX208" s="128"/>
      <c r="AQY208" s="128"/>
      <c r="AQZ208" s="128"/>
      <c r="ARA208" s="128"/>
      <c r="ARB208" s="128"/>
      <c r="ARC208" s="128"/>
      <c r="ARD208" s="128"/>
      <c r="ARE208" s="128"/>
      <c r="ARF208" s="128"/>
      <c r="ARG208" s="128"/>
      <c r="ARH208" s="128"/>
      <c r="ARI208" s="128"/>
      <c r="ARJ208" s="128"/>
      <c r="ARK208" s="128"/>
      <c r="ARL208" s="128"/>
      <c r="ARM208" s="128"/>
      <c r="ARN208" s="128"/>
      <c r="ARO208" s="128"/>
      <c r="ARP208" s="128"/>
      <c r="ARQ208" s="128"/>
      <c r="ARR208" s="128"/>
      <c r="ARS208" s="128"/>
      <c r="ART208" s="128"/>
      <c r="ARU208" s="128"/>
      <c r="ARV208" s="128"/>
      <c r="ARW208" s="128"/>
      <c r="ARX208" s="128"/>
      <c r="ARY208" s="128"/>
      <c r="ARZ208" s="128"/>
      <c r="ASA208" s="128"/>
      <c r="ASB208" s="128"/>
      <c r="ASC208" s="128"/>
      <c r="ASD208" s="128"/>
      <c r="ASE208" s="128"/>
      <c r="ASF208" s="128"/>
      <c r="ASG208" s="128"/>
      <c r="ASH208" s="128"/>
      <c r="ASI208" s="128"/>
      <c r="ASJ208" s="128"/>
      <c r="ASK208" s="128"/>
      <c r="ASL208" s="128"/>
      <c r="ASM208" s="128"/>
      <c r="ASN208" s="128"/>
      <c r="ASO208" s="128"/>
      <c r="ASP208" s="128"/>
      <c r="ASQ208" s="128"/>
      <c r="ASR208" s="128"/>
      <c r="ASS208" s="128"/>
      <c r="AST208" s="128"/>
      <c r="ASU208" s="128"/>
      <c r="ASV208" s="128"/>
      <c r="ASW208" s="128"/>
      <c r="ASX208" s="128"/>
      <c r="ASY208" s="128"/>
      <c r="ASZ208" s="128"/>
      <c r="ATA208" s="128"/>
      <c r="ATB208" s="128"/>
      <c r="ATC208" s="128"/>
      <c r="ATD208" s="128"/>
      <c r="ATE208" s="128"/>
      <c r="ATF208" s="128"/>
      <c r="ATG208" s="128"/>
      <c r="ATH208" s="128"/>
      <c r="ATI208" s="128"/>
      <c r="ATJ208" s="128"/>
      <c r="ATK208" s="128"/>
      <c r="ATL208" s="128"/>
      <c r="ATM208" s="128"/>
      <c r="ATN208" s="128"/>
      <c r="ATO208" s="128"/>
      <c r="ATP208" s="128"/>
      <c r="ATQ208" s="128"/>
      <c r="ATR208" s="128"/>
      <c r="ATS208" s="128"/>
      <c r="ATT208" s="128"/>
      <c r="ATU208" s="128"/>
      <c r="ATV208" s="128"/>
      <c r="ATW208" s="128"/>
      <c r="ATX208" s="128"/>
      <c r="ATY208" s="128"/>
      <c r="ATZ208" s="128"/>
      <c r="AUA208" s="128"/>
      <c r="AUB208" s="128"/>
      <c r="AUC208" s="128"/>
      <c r="AUD208" s="128"/>
      <c r="AUE208" s="128"/>
      <c r="AUF208" s="128"/>
      <c r="AUG208" s="128"/>
      <c r="AUH208" s="128"/>
      <c r="AUI208" s="128"/>
      <c r="AUJ208" s="128"/>
      <c r="AUK208" s="128"/>
      <c r="AUL208" s="128"/>
      <c r="AUM208" s="128"/>
      <c r="AUN208" s="128"/>
      <c r="AUO208" s="128"/>
      <c r="AUP208" s="128"/>
      <c r="AUQ208" s="128"/>
      <c r="AUR208" s="128"/>
      <c r="AUS208" s="128"/>
      <c r="AUT208" s="128"/>
      <c r="AUU208" s="128"/>
      <c r="AUV208" s="128"/>
      <c r="AUW208" s="128"/>
      <c r="AUX208" s="128"/>
      <c r="AUY208" s="128"/>
      <c r="AUZ208" s="128"/>
      <c r="AVA208" s="128"/>
      <c r="AVB208" s="128"/>
      <c r="AVC208" s="128"/>
      <c r="AVD208" s="128"/>
      <c r="AVE208" s="128"/>
      <c r="AVF208" s="128"/>
      <c r="AVG208" s="128"/>
      <c r="AVH208" s="128"/>
      <c r="AVI208" s="128"/>
      <c r="AVJ208" s="128"/>
      <c r="AVK208" s="128"/>
      <c r="AVL208" s="128"/>
      <c r="AVM208" s="128"/>
      <c r="AVN208" s="128"/>
      <c r="AVO208" s="128"/>
      <c r="AVP208" s="128"/>
      <c r="AVQ208" s="128"/>
      <c r="AVR208" s="128"/>
      <c r="AVS208" s="128"/>
      <c r="AVT208" s="128"/>
      <c r="AVU208" s="128"/>
      <c r="AVV208" s="128"/>
      <c r="AVW208" s="128"/>
      <c r="AVX208" s="128"/>
      <c r="AVY208" s="128"/>
      <c r="AVZ208" s="128"/>
      <c r="AWA208" s="128"/>
      <c r="AWB208" s="128"/>
      <c r="AWC208" s="128"/>
      <c r="AWD208" s="128"/>
      <c r="AWE208" s="128"/>
      <c r="AWF208" s="128"/>
      <c r="AWG208" s="128"/>
      <c r="AWH208" s="128"/>
      <c r="AWI208" s="128"/>
      <c r="AWJ208" s="128"/>
      <c r="AWK208" s="128"/>
      <c r="AWL208" s="128"/>
      <c r="AWM208" s="128"/>
      <c r="AWN208" s="128"/>
      <c r="AWO208" s="128"/>
      <c r="AWP208" s="128"/>
      <c r="AWQ208" s="128"/>
      <c r="AWR208" s="128"/>
      <c r="AWS208" s="128"/>
      <c r="AWT208" s="128"/>
      <c r="AWU208" s="128"/>
      <c r="AWV208" s="128"/>
      <c r="AWW208" s="128"/>
      <c r="AWX208" s="128"/>
      <c r="AWY208" s="128"/>
      <c r="AWZ208" s="128"/>
      <c r="AXA208" s="128"/>
      <c r="AXB208" s="128"/>
      <c r="AXC208" s="128"/>
      <c r="AXD208" s="128"/>
      <c r="AXE208" s="128"/>
      <c r="AXF208" s="128"/>
      <c r="AXG208" s="128"/>
      <c r="AXH208" s="128"/>
      <c r="AXI208" s="128"/>
      <c r="AXJ208" s="128"/>
      <c r="AXK208" s="128"/>
      <c r="AXL208" s="128"/>
      <c r="AXM208" s="128"/>
      <c r="AXN208" s="128"/>
      <c r="AXO208" s="128"/>
      <c r="AXP208" s="128"/>
      <c r="AXQ208" s="128"/>
      <c r="AXR208" s="128"/>
      <c r="AXS208" s="128"/>
      <c r="AXT208" s="128"/>
      <c r="AXU208" s="128"/>
      <c r="AXV208" s="128"/>
      <c r="AXW208" s="128"/>
      <c r="AXX208" s="128"/>
      <c r="AXY208" s="128"/>
      <c r="AXZ208" s="128"/>
      <c r="AYA208" s="128"/>
      <c r="AYB208" s="128"/>
      <c r="AYC208" s="128"/>
      <c r="AYD208" s="128"/>
      <c r="AYE208" s="128"/>
      <c r="AYF208" s="128"/>
      <c r="AYG208" s="128"/>
      <c r="AYH208" s="128"/>
      <c r="AYI208" s="128"/>
      <c r="AYJ208" s="128"/>
      <c r="AYK208" s="128"/>
      <c r="AYL208" s="128"/>
      <c r="AYM208" s="128"/>
      <c r="AYN208" s="128"/>
      <c r="AYO208" s="128"/>
      <c r="AYP208" s="128"/>
      <c r="AYQ208" s="128"/>
      <c r="AYR208" s="128"/>
      <c r="AYS208" s="128"/>
      <c r="AYT208" s="128"/>
      <c r="AYU208" s="128"/>
      <c r="AYV208" s="128"/>
      <c r="AYW208" s="128"/>
      <c r="AYX208" s="128"/>
      <c r="AYY208" s="128"/>
      <c r="AYZ208" s="128"/>
      <c r="AZA208" s="128"/>
      <c r="AZB208" s="128"/>
      <c r="AZC208" s="128"/>
      <c r="AZD208" s="128"/>
      <c r="AZE208" s="128"/>
      <c r="AZF208" s="128"/>
      <c r="AZG208" s="128"/>
      <c r="AZH208" s="128"/>
      <c r="AZI208" s="128"/>
      <c r="AZJ208" s="128"/>
      <c r="AZK208" s="128"/>
      <c r="AZL208" s="128"/>
      <c r="AZM208" s="128"/>
      <c r="AZN208" s="128"/>
      <c r="AZO208" s="128"/>
      <c r="AZP208" s="128"/>
      <c r="AZQ208" s="128"/>
      <c r="AZR208" s="128"/>
      <c r="AZS208" s="128"/>
      <c r="AZT208" s="128"/>
      <c r="AZU208" s="128"/>
      <c r="AZV208" s="128"/>
      <c r="AZW208" s="128"/>
      <c r="AZX208" s="128"/>
      <c r="AZY208" s="128"/>
      <c r="AZZ208" s="128"/>
      <c r="BAA208" s="128"/>
      <c r="BAB208" s="128"/>
      <c r="BAC208" s="128"/>
      <c r="BAD208" s="128"/>
      <c r="BAE208" s="128"/>
      <c r="BAF208" s="128"/>
      <c r="BAG208" s="128"/>
      <c r="BAH208" s="128"/>
      <c r="BAI208" s="128"/>
      <c r="BAJ208" s="128"/>
      <c r="BAK208" s="128"/>
      <c r="BAL208" s="128"/>
      <c r="BAM208" s="128"/>
      <c r="BAN208" s="128"/>
      <c r="BAO208" s="128"/>
      <c r="BAP208" s="128"/>
      <c r="BAQ208" s="128"/>
      <c r="BAR208" s="128"/>
      <c r="BAS208" s="128"/>
      <c r="BAT208" s="128"/>
      <c r="BAU208" s="128"/>
      <c r="BAV208" s="128"/>
      <c r="BAW208" s="128"/>
      <c r="BAX208" s="128"/>
      <c r="BAY208" s="128"/>
      <c r="BAZ208" s="128"/>
      <c r="BBA208" s="128"/>
      <c r="BBB208" s="128"/>
      <c r="BBC208" s="128"/>
      <c r="BBD208" s="128"/>
      <c r="BBE208" s="128"/>
      <c r="BBF208" s="128"/>
      <c r="BBG208" s="128"/>
      <c r="BBH208" s="128"/>
      <c r="BBI208" s="128"/>
      <c r="BBJ208" s="128"/>
      <c r="BBK208" s="128"/>
      <c r="BBL208" s="128"/>
      <c r="BBM208" s="128"/>
      <c r="BBN208" s="128"/>
      <c r="BBO208" s="128"/>
      <c r="BBP208" s="128"/>
      <c r="BBQ208" s="128"/>
      <c r="BBR208" s="128"/>
      <c r="BBS208" s="128"/>
      <c r="BBT208" s="128"/>
      <c r="BBU208" s="128"/>
      <c r="BBV208" s="128"/>
      <c r="BBW208" s="128"/>
      <c r="BBX208" s="128"/>
      <c r="BBY208" s="128"/>
      <c r="BBZ208" s="128"/>
      <c r="BCA208" s="128"/>
      <c r="BCB208" s="128"/>
      <c r="BCC208" s="128"/>
      <c r="BCD208" s="128"/>
      <c r="BCE208" s="128"/>
      <c r="BCF208" s="128"/>
      <c r="BCG208" s="128"/>
      <c r="BCH208" s="128"/>
      <c r="BCI208" s="128"/>
      <c r="BCJ208" s="128"/>
      <c r="BCK208" s="128"/>
      <c r="BCL208" s="128"/>
      <c r="BCM208" s="128"/>
      <c r="BCN208" s="128"/>
      <c r="BCO208" s="128"/>
      <c r="BCP208" s="128"/>
      <c r="BCQ208" s="128"/>
      <c r="BCR208" s="128"/>
      <c r="BCS208" s="128"/>
      <c r="BCT208" s="128"/>
      <c r="BCU208" s="128"/>
      <c r="BCV208" s="128"/>
      <c r="BCW208" s="128"/>
      <c r="BCX208" s="128"/>
      <c r="BCY208" s="128"/>
      <c r="BCZ208" s="128"/>
      <c r="BDA208" s="128"/>
      <c r="BDB208" s="128"/>
      <c r="BDC208" s="128"/>
      <c r="BDD208" s="128"/>
      <c r="BDE208" s="128"/>
      <c r="BDF208" s="128"/>
      <c r="BDG208" s="128"/>
      <c r="BDH208" s="128"/>
      <c r="BDI208" s="128"/>
      <c r="BDJ208" s="128"/>
      <c r="BDK208" s="128"/>
      <c r="BDL208" s="128"/>
      <c r="BDM208" s="128"/>
      <c r="BDN208" s="128"/>
      <c r="BDO208" s="128"/>
      <c r="BDP208" s="128"/>
      <c r="BDQ208" s="128"/>
      <c r="BDR208" s="128"/>
      <c r="BDS208" s="128"/>
      <c r="BDT208" s="128"/>
      <c r="BDU208" s="128"/>
      <c r="BDV208" s="128"/>
      <c r="BDW208" s="128"/>
      <c r="BDX208" s="128"/>
      <c r="BDY208" s="128"/>
      <c r="BDZ208" s="128"/>
      <c r="BEA208" s="128"/>
      <c r="BEB208" s="128"/>
      <c r="BEC208" s="128"/>
      <c r="BED208" s="128"/>
      <c r="BEE208" s="128"/>
      <c r="BEF208" s="128"/>
      <c r="BEG208" s="128"/>
      <c r="BEH208" s="128"/>
      <c r="BEI208" s="128"/>
      <c r="BEJ208" s="128"/>
      <c r="BEK208" s="128"/>
      <c r="BEL208" s="128"/>
      <c r="BEM208" s="128"/>
      <c r="BEN208" s="128"/>
      <c r="BEO208" s="128"/>
      <c r="BEP208" s="128"/>
      <c r="BEQ208" s="128"/>
      <c r="BER208" s="128"/>
      <c r="BES208" s="128"/>
      <c r="BET208" s="128"/>
      <c r="BEU208" s="128"/>
      <c r="BEV208" s="128"/>
      <c r="BEW208" s="128"/>
      <c r="BEX208" s="128"/>
      <c r="BEY208" s="128"/>
      <c r="BEZ208" s="128"/>
      <c r="BFA208" s="128"/>
      <c r="BFB208" s="128"/>
      <c r="BFC208" s="128"/>
      <c r="BFD208" s="128"/>
      <c r="BFE208" s="128"/>
      <c r="BFF208" s="128"/>
      <c r="BFG208" s="128"/>
      <c r="BFH208" s="128"/>
      <c r="BFI208" s="128"/>
      <c r="BFJ208" s="128"/>
      <c r="BFK208" s="128"/>
      <c r="BFL208" s="128"/>
      <c r="BFM208" s="128"/>
      <c r="BFN208" s="128"/>
      <c r="BFO208" s="128"/>
      <c r="BFP208" s="128"/>
      <c r="BFQ208" s="128"/>
      <c r="BFR208" s="128"/>
      <c r="BFS208" s="128"/>
      <c r="BFT208" s="128"/>
      <c r="BFU208" s="128"/>
      <c r="BFV208" s="128"/>
      <c r="BFW208" s="128"/>
      <c r="BFX208" s="128"/>
      <c r="BFY208" s="128"/>
      <c r="BFZ208" s="128"/>
      <c r="BGA208" s="128"/>
      <c r="BGB208" s="128"/>
      <c r="BGC208" s="128"/>
      <c r="BGD208" s="128"/>
      <c r="BGE208" s="128"/>
      <c r="BGF208" s="128"/>
      <c r="BGG208" s="128"/>
      <c r="BGH208" s="128"/>
      <c r="BGI208" s="128"/>
      <c r="BGJ208" s="128"/>
      <c r="BGK208" s="128"/>
      <c r="BGL208" s="128"/>
      <c r="BGM208" s="128"/>
      <c r="BGN208" s="128"/>
      <c r="BGO208" s="128"/>
      <c r="BGP208" s="128"/>
      <c r="BGQ208" s="128"/>
      <c r="BGR208" s="128"/>
      <c r="BGS208" s="128"/>
      <c r="BGT208" s="128"/>
      <c r="BGU208" s="128"/>
      <c r="BGV208" s="128"/>
      <c r="BGW208" s="128"/>
      <c r="BGX208" s="128"/>
      <c r="BGY208" s="128"/>
      <c r="BGZ208" s="128"/>
      <c r="BHA208" s="128"/>
      <c r="BHB208" s="128"/>
      <c r="BHC208" s="128"/>
      <c r="BHD208" s="128"/>
      <c r="BHE208" s="128"/>
      <c r="BHF208" s="128"/>
      <c r="BHG208" s="128"/>
      <c r="BHH208" s="128"/>
      <c r="BHI208" s="128"/>
      <c r="BHJ208" s="128"/>
      <c r="BHK208" s="128"/>
      <c r="BHL208" s="128"/>
      <c r="BHM208" s="128"/>
      <c r="BHN208" s="128"/>
      <c r="BHO208" s="128"/>
      <c r="BHP208" s="128"/>
      <c r="BHQ208" s="128"/>
      <c r="BHR208" s="128"/>
      <c r="BHS208" s="128"/>
      <c r="BHT208" s="128"/>
      <c r="BHU208" s="128"/>
      <c r="BHV208" s="128"/>
      <c r="BHW208" s="128"/>
      <c r="BHX208" s="128"/>
      <c r="BHY208" s="128"/>
      <c r="BHZ208" s="128"/>
      <c r="BIA208" s="128"/>
      <c r="BIB208" s="128"/>
      <c r="BIC208" s="128"/>
      <c r="BID208" s="128"/>
      <c r="BIE208" s="128"/>
      <c r="BIF208" s="128"/>
      <c r="BIG208" s="128"/>
      <c r="BIH208" s="128"/>
      <c r="BII208" s="128"/>
      <c r="BIJ208" s="128"/>
      <c r="BIK208" s="128"/>
      <c r="BIL208" s="128"/>
      <c r="BIM208" s="128"/>
      <c r="BIN208" s="128"/>
      <c r="BIO208" s="128"/>
      <c r="BIP208" s="128"/>
      <c r="BIQ208" s="128"/>
      <c r="BIR208" s="128"/>
      <c r="BIS208" s="128"/>
      <c r="BIT208" s="128"/>
      <c r="BIU208" s="128"/>
      <c r="BIV208" s="128"/>
      <c r="BIW208" s="128"/>
      <c r="BIX208" s="128"/>
      <c r="BIY208" s="128"/>
      <c r="BIZ208" s="128"/>
      <c r="BJA208" s="128"/>
      <c r="BJB208" s="128"/>
      <c r="BJC208" s="128"/>
      <c r="BJD208" s="128"/>
      <c r="BJE208" s="128"/>
      <c r="BJF208" s="128"/>
      <c r="BJG208" s="128"/>
      <c r="BJH208" s="128"/>
      <c r="BJI208" s="128"/>
      <c r="BJJ208" s="128"/>
      <c r="BJK208" s="128"/>
      <c r="BJL208" s="128"/>
      <c r="BJM208" s="128"/>
      <c r="BJN208" s="128"/>
      <c r="BJO208" s="128"/>
      <c r="BJP208" s="128"/>
      <c r="BJQ208" s="128"/>
      <c r="BJR208" s="128"/>
      <c r="BJS208" s="128"/>
      <c r="BJT208" s="128"/>
      <c r="BJU208" s="128"/>
      <c r="BJV208" s="128"/>
      <c r="BJW208" s="128"/>
      <c r="BJX208" s="128"/>
      <c r="BJY208" s="128"/>
      <c r="BJZ208" s="128"/>
      <c r="BKA208" s="128"/>
      <c r="BKB208" s="128"/>
      <c r="BKC208" s="128"/>
      <c r="BKD208" s="128"/>
      <c r="BKE208" s="128"/>
      <c r="BKF208" s="128"/>
      <c r="BKG208" s="128"/>
      <c r="BKH208" s="128"/>
      <c r="BKI208" s="128"/>
      <c r="BKJ208" s="128"/>
      <c r="BKK208" s="128"/>
      <c r="BKL208" s="128"/>
      <c r="BKM208" s="128"/>
      <c r="BKN208" s="128"/>
      <c r="BKO208" s="128"/>
      <c r="BKP208" s="128"/>
      <c r="BKQ208" s="128"/>
      <c r="BKR208" s="128"/>
      <c r="BKS208" s="128"/>
      <c r="BKT208" s="128"/>
      <c r="BKU208" s="128"/>
      <c r="BKV208" s="128"/>
      <c r="BKW208" s="128"/>
      <c r="BKX208" s="128"/>
      <c r="BKY208" s="128"/>
      <c r="BKZ208" s="128"/>
      <c r="BLA208" s="128"/>
      <c r="BLB208" s="128"/>
      <c r="BLC208" s="128"/>
      <c r="BLD208" s="128"/>
      <c r="BLE208" s="128"/>
      <c r="BLF208" s="128"/>
      <c r="BLG208" s="128"/>
      <c r="BLH208" s="128"/>
      <c r="BLI208" s="128"/>
      <c r="BLJ208" s="128"/>
      <c r="BLK208" s="128"/>
      <c r="BLL208" s="128"/>
      <c r="BLM208" s="128"/>
      <c r="BLN208" s="128"/>
      <c r="BLO208" s="128"/>
      <c r="BLP208" s="128"/>
      <c r="BLQ208" s="128"/>
      <c r="BLR208" s="128"/>
      <c r="BLS208" s="128"/>
      <c r="BLT208" s="128"/>
      <c r="BLU208" s="128"/>
      <c r="BLV208" s="128"/>
      <c r="BLW208" s="128"/>
      <c r="BLX208" s="128"/>
      <c r="BLY208" s="128"/>
      <c r="BLZ208" s="128"/>
      <c r="BMA208" s="128"/>
      <c r="BMB208" s="128"/>
      <c r="BMC208" s="128"/>
      <c r="BMD208" s="128"/>
      <c r="BME208" s="128"/>
      <c r="BMF208" s="128"/>
      <c r="BMG208" s="128"/>
      <c r="BMH208" s="128"/>
      <c r="BMI208" s="128"/>
      <c r="BMJ208" s="128"/>
      <c r="BMK208" s="128"/>
      <c r="BML208" s="128"/>
      <c r="BMM208" s="128"/>
      <c r="BMN208" s="128"/>
      <c r="BMO208" s="128"/>
      <c r="BMP208" s="128"/>
      <c r="BMQ208" s="128"/>
      <c r="BMR208" s="128"/>
      <c r="BMS208" s="128"/>
      <c r="BMT208" s="128"/>
      <c r="BMU208" s="128"/>
      <c r="BMV208" s="128"/>
      <c r="BMW208" s="128"/>
      <c r="BMX208" s="128"/>
      <c r="BMY208" s="128"/>
      <c r="BMZ208" s="128"/>
      <c r="BNA208" s="128"/>
      <c r="BNB208" s="128"/>
      <c r="BNC208" s="128"/>
      <c r="BND208" s="128"/>
      <c r="BNE208" s="128"/>
      <c r="BNF208" s="128"/>
      <c r="BNG208" s="128"/>
      <c r="BNH208" s="128"/>
      <c r="BNI208" s="128"/>
      <c r="BNJ208" s="128"/>
      <c r="BNK208" s="128"/>
      <c r="BNL208" s="128"/>
      <c r="BNM208" s="128"/>
      <c r="BNN208" s="128"/>
      <c r="BNO208" s="128"/>
      <c r="BNP208" s="128"/>
      <c r="BNQ208" s="128"/>
      <c r="BNR208" s="128"/>
      <c r="BNS208" s="128"/>
      <c r="BNT208" s="128"/>
      <c r="BNU208" s="128"/>
      <c r="BNV208" s="128"/>
      <c r="BNW208" s="128"/>
      <c r="BNX208" s="128"/>
      <c r="BNY208" s="128"/>
      <c r="BNZ208" s="128"/>
      <c r="BOA208" s="128"/>
      <c r="BOB208" s="128"/>
      <c r="BOC208" s="128"/>
      <c r="BOD208" s="128"/>
      <c r="BOE208" s="128"/>
      <c r="BOF208" s="128"/>
      <c r="BOG208" s="128"/>
      <c r="BOH208" s="128"/>
      <c r="BOI208" s="128"/>
      <c r="BOJ208" s="128"/>
      <c r="BOK208" s="128"/>
      <c r="BOL208" s="128"/>
      <c r="BOM208" s="128"/>
      <c r="BON208" s="128"/>
      <c r="BOO208" s="128"/>
      <c r="BOP208" s="128"/>
      <c r="BOQ208" s="128"/>
      <c r="BOR208" s="128"/>
      <c r="BOS208" s="128"/>
      <c r="BOT208" s="128"/>
      <c r="BOU208" s="128"/>
      <c r="BOV208" s="128"/>
      <c r="BOW208" s="128"/>
      <c r="BOX208" s="128"/>
      <c r="BOY208" s="128"/>
      <c r="BOZ208" s="128"/>
      <c r="BPA208" s="128"/>
      <c r="BPB208" s="128"/>
      <c r="BPC208" s="128"/>
      <c r="BPD208" s="128"/>
      <c r="BPE208" s="128"/>
      <c r="BPF208" s="128"/>
      <c r="BPG208" s="128"/>
      <c r="BPH208" s="128"/>
      <c r="BPI208" s="128"/>
      <c r="BPJ208" s="128"/>
      <c r="BPK208" s="128"/>
      <c r="BPL208" s="128"/>
      <c r="BPM208" s="128"/>
      <c r="BPN208" s="128"/>
      <c r="BPO208" s="128"/>
      <c r="BPP208" s="128"/>
      <c r="BPQ208" s="128"/>
      <c r="BPR208" s="128"/>
      <c r="BPS208" s="128"/>
      <c r="BPT208" s="128"/>
      <c r="BPU208" s="128"/>
      <c r="BPV208" s="128"/>
      <c r="BPW208" s="128"/>
      <c r="BPX208" s="128"/>
      <c r="BPY208" s="128"/>
      <c r="BPZ208" s="128"/>
      <c r="BQA208" s="128"/>
      <c r="BQB208" s="128"/>
      <c r="BQC208" s="128"/>
      <c r="BQD208" s="128"/>
      <c r="BQE208" s="128"/>
      <c r="BQF208" s="128"/>
      <c r="BQG208" s="128"/>
      <c r="BQH208" s="128"/>
      <c r="BQI208" s="128"/>
      <c r="BQJ208" s="128"/>
      <c r="BQK208" s="128"/>
      <c r="BQL208" s="128"/>
      <c r="BQM208" s="128"/>
      <c r="BQN208" s="128"/>
      <c r="BQO208" s="128"/>
      <c r="BQP208" s="128"/>
      <c r="BQQ208" s="128"/>
      <c r="BQR208" s="128"/>
      <c r="BQS208" s="128"/>
      <c r="BQT208" s="128"/>
      <c r="BQU208" s="128"/>
      <c r="BQV208" s="128"/>
      <c r="BQW208" s="128"/>
      <c r="BQX208" s="128"/>
      <c r="BQY208" s="128"/>
      <c r="BQZ208" s="128"/>
      <c r="BRA208" s="128"/>
      <c r="BRB208" s="128"/>
      <c r="BRC208" s="128"/>
      <c r="BRD208" s="128"/>
      <c r="BRE208" s="128"/>
      <c r="BRF208" s="128"/>
      <c r="BRG208" s="128"/>
      <c r="BRH208" s="128"/>
      <c r="BRI208" s="128"/>
      <c r="BRJ208" s="128"/>
      <c r="BRK208" s="128"/>
      <c r="BRL208" s="128"/>
      <c r="BRM208" s="128"/>
      <c r="BRN208" s="128"/>
      <c r="BRO208" s="128"/>
      <c r="BRP208" s="128"/>
      <c r="BRQ208" s="128"/>
      <c r="BRR208" s="128"/>
      <c r="BRS208" s="128"/>
      <c r="BRT208" s="128"/>
      <c r="BRU208" s="128"/>
      <c r="BRV208" s="128"/>
      <c r="BRW208" s="128"/>
      <c r="BRX208" s="128"/>
      <c r="BRY208" s="128"/>
      <c r="BRZ208" s="128"/>
      <c r="BSA208" s="128"/>
      <c r="BSB208" s="128"/>
      <c r="BSC208" s="128"/>
      <c r="BSD208" s="128"/>
      <c r="BSE208" s="128"/>
      <c r="BSF208" s="128"/>
      <c r="BSG208" s="128"/>
      <c r="BSH208" s="128"/>
      <c r="BSI208" s="128"/>
      <c r="BSJ208" s="128"/>
      <c r="BSK208" s="128"/>
      <c r="BSL208" s="128"/>
      <c r="BSM208" s="128"/>
      <c r="BSN208" s="128"/>
      <c r="BSO208" s="128"/>
      <c r="BSP208" s="128"/>
      <c r="BSQ208" s="128"/>
      <c r="BSR208" s="128"/>
      <c r="BSS208" s="128"/>
      <c r="BST208" s="128"/>
      <c r="BSU208" s="128"/>
      <c r="BSV208" s="128"/>
      <c r="BSW208" s="128"/>
      <c r="BSX208" s="128"/>
      <c r="BSY208" s="128"/>
      <c r="BSZ208" s="128"/>
      <c r="BTA208" s="128"/>
      <c r="BTB208" s="128"/>
      <c r="BTC208" s="128"/>
      <c r="BTD208" s="128"/>
      <c r="BTE208" s="128"/>
      <c r="BTF208" s="128"/>
      <c r="BTG208" s="128"/>
      <c r="BTH208" s="128"/>
      <c r="BTI208" s="128"/>
      <c r="BTJ208" s="128"/>
      <c r="BTK208" s="128"/>
      <c r="BTL208" s="128"/>
      <c r="BTM208" s="128"/>
      <c r="BTN208" s="128"/>
      <c r="BTO208" s="128"/>
      <c r="BTP208" s="128"/>
      <c r="BTQ208" s="128"/>
      <c r="BTR208" s="128"/>
      <c r="BTS208" s="128"/>
      <c r="BTT208" s="128"/>
      <c r="BTU208" s="128"/>
      <c r="BTV208" s="128"/>
      <c r="BTW208" s="128"/>
      <c r="BTX208" s="128"/>
      <c r="BTY208" s="128"/>
      <c r="BTZ208" s="128"/>
      <c r="BUA208" s="128"/>
      <c r="BUB208" s="128"/>
      <c r="BUC208" s="128"/>
      <c r="BUD208" s="128"/>
      <c r="BUE208" s="128"/>
      <c r="BUF208" s="128"/>
      <c r="BUG208" s="128"/>
      <c r="BUH208" s="128"/>
      <c r="BUI208" s="128"/>
      <c r="BUJ208" s="128"/>
      <c r="BUK208" s="128"/>
      <c r="BUL208" s="128"/>
      <c r="BUM208" s="128"/>
      <c r="BUN208" s="128"/>
      <c r="BUO208" s="128"/>
      <c r="BUP208" s="128"/>
      <c r="BUQ208" s="128"/>
      <c r="BUR208" s="128"/>
      <c r="BUS208" s="128"/>
      <c r="BUT208" s="128"/>
      <c r="BUU208" s="128"/>
      <c r="BUV208" s="128"/>
      <c r="BUW208" s="128"/>
      <c r="BUX208" s="128"/>
      <c r="BUY208" s="128"/>
      <c r="BUZ208" s="128"/>
      <c r="BVA208" s="128"/>
      <c r="BVB208" s="128"/>
      <c r="BVC208" s="128"/>
      <c r="BVD208" s="128"/>
      <c r="BVE208" s="128"/>
      <c r="BVF208" s="128"/>
      <c r="BVG208" s="128"/>
      <c r="BVH208" s="128"/>
      <c r="BVI208" s="128"/>
      <c r="BVJ208" s="128"/>
      <c r="BVK208" s="128"/>
      <c r="BVL208" s="128"/>
      <c r="BVM208" s="128"/>
      <c r="BVN208" s="128"/>
      <c r="BVO208" s="128"/>
      <c r="BVP208" s="128"/>
      <c r="BVQ208" s="128"/>
      <c r="BVR208" s="128"/>
      <c r="BVS208" s="128"/>
      <c r="BVT208" s="128"/>
      <c r="BVU208" s="128"/>
      <c r="BVV208" s="128"/>
      <c r="BVW208" s="128"/>
      <c r="BVX208" s="128"/>
      <c r="BVY208" s="128"/>
      <c r="BVZ208" s="128"/>
      <c r="BWA208" s="128"/>
      <c r="BWB208" s="128"/>
      <c r="BWC208" s="128"/>
      <c r="BWD208" s="128"/>
      <c r="BWE208" s="128"/>
      <c r="BWF208" s="128"/>
      <c r="BWG208" s="128"/>
      <c r="BWH208" s="128"/>
      <c r="BWI208" s="128"/>
      <c r="BWJ208" s="128"/>
      <c r="BWK208" s="128"/>
      <c r="BWL208" s="128"/>
      <c r="BWM208" s="128"/>
      <c r="BWN208" s="128"/>
      <c r="BWO208" s="128"/>
      <c r="BWP208" s="128"/>
      <c r="BWQ208" s="128"/>
      <c r="BWR208" s="128"/>
      <c r="BWS208" s="128"/>
      <c r="BWT208" s="128"/>
      <c r="BWU208" s="128"/>
      <c r="BWV208" s="128"/>
      <c r="BWW208" s="128"/>
      <c r="BWX208" s="128"/>
      <c r="BWY208" s="128"/>
      <c r="BWZ208" s="128"/>
      <c r="BXA208" s="128"/>
      <c r="BXB208" s="128"/>
      <c r="BXC208" s="128"/>
      <c r="BXD208" s="128"/>
      <c r="BXE208" s="128"/>
      <c r="BXF208" s="128"/>
      <c r="BXG208" s="128"/>
      <c r="BXH208" s="128"/>
      <c r="BXI208" s="128"/>
      <c r="BXJ208" s="128"/>
      <c r="BXK208" s="128"/>
      <c r="BXL208" s="128"/>
      <c r="BXM208" s="128"/>
      <c r="BXN208" s="128"/>
      <c r="BXO208" s="128"/>
      <c r="BXP208" s="128"/>
      <c r="BXQ208" s="128"/>
      <c r="BXR208" s="128"/>
      <c r="BXS208" s="128"/>
      <c r="BXT208" s="128"/>
      <c r="BXU208" s="128"/>
      <c r="BXV208" s="128"/>
      <c r="BXW208" s="128"/>
      <c r="BXX208" s="128"/>
      <c r="BXY208" s="128"/>
      <c r="BXZ208" s="128"/>
      <c r="BYA208" s="128"/>
      <c r="BYB208" s="128"/>
      <c r="BYC208" s="128"/>
      <c r="BYD208" s="128"/>
      <c r="BYE208" s="128"/>
      <c r="BYF208" s="128"/>
      <c r="BYG208" s="128"/>
      <c r="BYH208" s="128"/>
      <c r="BYI208" s="128"/>
      <c r="BYJ208" s="128"/>
      <c r="BYK208" s="128"/>
      <c r="BYL208" s="128"/>
      <c r="BYM208" s="128"/>
      <c r="BYN208" s="128"/>
      <c r="BYO208" s="128"/>
      <c r="BYP208" s="128"/>
      <c r="BYQ208" s="128"/>
      <c r="BYR208" s="128"/>
      <c r="BYS208" s="128"/>
      <c r="BYT208" s="128"/>
      <c r="BYU208" s="128"/>
      <c r="BYV208" s="128"/>
      <c r="BYW208" s="128"/>
      <c r="BYX208" s="128"/>
      <c r="BYY208" s="128"/>
      <c r="BYZ208" s="128"/>
      <c r="BZA208" s="128"/>
      <c r="BZB208" s="128"/>
      <c r="BZC208" s="128"/>
      <c r="BZD208" s="128"/>
      <c r="BZE208" s="128"/>
      <c r="BZF208" s="128"/>
      <c r="BZG208" s="128"/>
      <c r="BZH208" s="128"/>
      <c r="BZI208" s="128"/>
      <c r="BZJ208" s="128"/>
      <c r="BZK208" s="128"/>
      <c r="BZL208" s="128"/>
      <c r="BZM208" s="128"/>
      <c r="BZN208" s="128"/>
      <c r="BZO208" s="128"/>
      <c r="BZP208" s="128"/>
      <c r="BZQ208" s="128"/>
      <c r="BZR208" s="128"/>
      <c r="BZS208" s="128"/>
      <c r="BZT208" s="128"/>
      <c r="BZU208" s="128"/>
      <c r="BZV208" s="128"/>
      <c r="BZW208" s="128"/>
      <c r="BZX208" s="128"/>
      <c r="BZY208" s="128"/>
      <c r="BZZ208" s="128"/>
      <c r="CAA208" s="128"/>
      <c r="CAB208" s="128"/>
      <c r="CAC208" s="128"/>
      <c r="CAD208" s="128"/>
      <c r="CAE208" s="128"/>
      <c r="CAF208" s="128"/>
      <c r="CAG208" s="128"/>
      <c r="CAH208" s="128"/>
      <c r="CAI208" s="128"/>
      <c r="CAJ208" s="128"/>
      <c r="CAK208" s="128"/>
      <c r="CAL208" s="128"/>
      <c r="CAM208" s="128"/>
      <c r="CAN208" s="128"/>
      <c r="CAO208" s="128"/>
      <c r="CAP208" s="128"/>
      <c r="CAQ208" s="128"/>
      <c r="CAR208" s="128"/>
      <c r="CAS208" s="128"/>
      <c r="CAT208" s="128"/>
      <c r="CAU208" s="128"/>
      <c r="CAV208" s="128"/>
      <c r="CAW208" s="128"/>
      <c r="CAX208" s="128"/>
      <c r="CAY208" s="128"/>
      <c r="CAZ208" s="128"/>
      <c r="CBA208" s="128"/>
      <c r="CBB208" s="128"/>
      <c r="CBC208" s="128"/>
      <c r="CBD208" s="128"/>
      <c r="CBE208" s="128"/>
      <c r="CBF208" s="128"/>
      <c r="CBG208" s="128"/>
      <c r="CBH208" s="128"/>
      <c r="CBI208" s="128"/>
      <c r="CBJ208" s="128"/>
      <c r="CBK208" s="128"/>
      <c r="CBL208" s="128"/>
      <c r="CBM208" s="128"/>
      <c r="CBN208" s="128"/>
      <c r="CBO208" s="128"/>
      <c r="CBP208" s="128"/>
      <c r="CBQ208" s="128"/>
      <c r="CBR208" s="128"/>
      <c r="CBS208" s="128"/>
      <c r="CBT208" s="128"/>
      <c r="CBU208" s="128"/>
      <c r="CBV208" s="128"/>
      <c r="CBW208" s="128"/>
      <c r="CBX208" s="128"/>
      <c r="CBY208" s="128"/>
      <c r="CBZ208" s="128"/>
      <c r="CCA208" s="128"/>
      <c r="CCB208" s="128"/>
      <c r="CCC208" s="128"/>
      <c r="CCD208" s="128"/>
      <c r="CCE208" s="128"/>
      <c r="CCF208" s="128"/>
      <c r="CCG208" s="128"/>
      <c r="CCH208" s="128"/>
      <c r="CCI208" s="128"/>
      <c r="CCJ208" s="128"/>
      <c r="CCK208" s="128"/>
      <c r="CCL208" s="128"/>
      <c r="CCM208" s="128"/>
      <c r="CCN208" s="128"/>
      <c r="CCO208" s="128"/>
      <c r="CCP208" s="128"/>
      <c r="CCQ208" s="128"/>
      <c r="CCR208" s="128"/>
      <c r="CCS208" s="128"/>
      <c r="CCT208" s="128"/>
      <c r="CCU208" s="128"/>
      <c r="CCV208" s="128"/>
      <c r="CCW208" s="128"/>
      <c r="CCX208" s="128"/>
      <c r="CCY208" s="128"/>
      <c r="CCZ208" s="128"/>
      <c r="CDA208" s="128"/>
      <c r="CDB208" s="128"/>
      <c r="CDC208" s="128"/>
      <c r="CDD208" s="128"/>
      <c r="CDE208" s="128"/>
      <c r="CDF208" s="128"/>
      <c r="CDG208" s="128"/>
      <c r="CDH208" s="128"/>
      <c r="CDI208" s="128"/>
      <c r="CDJ208" s="128"/>
      <c r="CDK208" s="128"/>
      <c r="CDL208" s="128"/>
      <c r="CDM208" s="128"/>
      <c r="CDN208" s="128"/>
      <c r="CDO208" s="128"/>
      <c r="CDP208" s="128"/>
      <c r="CDQ208" s="128"/>
      <c r="CDR208" s="128"/>
      <c r="CDS208" s="128"/>
      <c r="CDT208" s="128"/>
      <c r="CDU208" s="128"/>
      <c r="CDV208" s="128"/>
      <c r="CDW208" s="128"/>
      <c r="CDX208" s="128"/>
      <c r="CDY208" s="128"/>
      <c r="CDZ208" s="128"/>
      <c r="CEA208" s="128"/>
      <c r="CEB208" s="128"/>
      <c r="CEC208" s="128"/>
      <c r="CED208" s="128"/>
      <c r="CEE208" s="128"/>
      <c r="CEF208" s="128"/>
      <c r="CEG208" s="128"/>
      <c r="CEH208" s="128"/>
      <c r="CEI208" s="128"/>
      <c r="CEJ208" s="128"/>
      <c r="CEK208" s="128"/>
      <c r="CEL208" s="128"/>
      <c r="CEM208" s="128"/>
      <c r="CEN208" s="128"/>
      <c r="CEO208" s="128"/>
      <c r="CEP208" s="128"/>
      <c r="CEQ208" s="128"/>
      <c r="CER208" s="128"/>
      <c r="CES208" s="128"/>
      <c r="CET208" s="128"/>
      <c r="CEU208" s="128"/>
      <c r="CEV208" s="128"/>
      <c r="CEW208" s="128"/>
      <c r="CEX208" s="128"/>
      <c r="CEY208" s="128"/>
      <c r="CEZ208" s="128"/>
      <c r="CFA208" s="128"/>
      <c r="CFB208" s="128"/>
      <c r="CFC208" s="128"/>
      <c r="CFD208" s="128"/>
      <c r="CFE208" s="128"/>
      <c r="CFF208" s="128"/>
      <c r="CFG208" s="128"/>
      <c r="CFH208" s="128"/>
      <c r="CFI208" s="128"/>
      <c r="CFJ208" s="128"/>
      <c r="CFK208" s="128"/>
      <c r="CFL208" s="128"/>
      <c r="CFM208" s="128"/>
      <c r="CFN208" s="128"/>
      <c r="CFO208" s="128"/>
      <c r="CFP208" s="128"/>
      <c r="CFQ208" s="128"/>
      <c r="CFR208" s="128"/>
      <c r="CFS208" s="128"/>
      <c r="CFT208" s="128"/>
      <c r="CFU208" s="128"/>
      <c r="CFV208" s="128"/>
      <c r="CFW208" s="128"/>
      <c r="CFX208" s="128"/>
      <c r="CFY208" s="128"/>
      <c r="CFZ208" s="128"/>
      <c r="CGA208" s="128"/>
      <c r="CGB208" s="128"/>
      <c r="CGC208" s="128"/>
      <c r="CGD208" s="128"/>
      <c r="CGE208" s="128"/>
      <c r="CGF208" s="128"/>
      <c r="CGG208" s="128"/>
      <c r="CGH208" s="128"/>
      <c r="CGI208" s="128"/>
      <c r="CGJ208" s="128"/>
      <c r="CGK208" s="128"/>
      <c r="CGL208" s="128"/>
      <c r="CGM208" s="128"/>
      <c r="CGN208" s="128"/>
      <c r="CGO208" s="128"/>
      <c r="CGP208" s="128"/>
      <c r="CGQ208" s="128"/>
      <c r="CGR208" s="128"/>
      <c r="CGS208" s="128"/>
      <c r="CGT208" s="128"/>
      <c r="CGU208" s="128"/>
      <c r="CGV208" s="128"/>
      <c r="CGW208" s="128"/>
      <c r="CGX208" s="128"/>
      <c r="CGY208" s="128"/>
      <c r="CGZ208" s="128"/>
      <c r="CHA208" s="128"/>
      <c r="CHB208" s="128"/>
      <c r="CHC208" s="128"/>
      <c r="CHD208" s="128"/>
      <c r="CHE208" s="128"/>
      <c r="CHF208" s="128"/>
      <c r="CHG208" s="128"/>
      <c r="CHH208" s="128"/>
      <c r="CHI208" s="128"/>
      <c r="CHJ208" s="128"/>
      <c r="CHK208" s="128"/>
      <c r="CHL208" s="128"/>
      <c r="CHM208" s="128"/>
      <c r="CHN208" s="128"/>
      <c r="CHO208" s="128"/>
      <c r="CHP208" s="128"/>
      <c r="CHQ208" s="128"/>
      <c r="CHR208" s="128"/>
      <c r="CHS208" s="128"/>
      <c r="CHT208" s="128"/>
      <c r="CHU208" s="128"/>
      <c r="CHV208" s="128"/>
      <c r="CHW208" s="128"/>
      <c r="CHX208" s="128"/>
      <c r="CHY208" s="128"/>
      <c r="CHZ208" s="128"/>
      <c r="CIA208" s="128"/>
      <c r="CIB208" s="128"/>
      <c r="CIC208" s="128"/>
      <c r="CID208" s="128"/>
      <c r="CIE208" s="128"/>
      <c r="CIF208" s="128"/>
      <c r="CIG208" s="128"/>
      <c r="CIH208" s="128"/>
      <c r="CII208" s="128"/>
      <c r="CIJ208" s="128"/>
      <c r="CIK208" s="128"/>
      <c r="CIL208" s="128"/>
      <c r="CIM208" s="128"/>
      <c r="CIN208" s="128"/>
      <c r="CIO208" s="128"/>
      <c r="CIP208" s="128"/>
      <c r="CIQ208" s="128"/>
      <c r="CIR208" s="128"/>
      <c r="CIS208" s="128"/>
      <c r="CIT208" s="128"/>
      <c r="CIU208" s="128"/>
      <c r="CIV208" s="128"/>
      <c r="CIW208" s="128"/>
      <c r="CIX208" s="128"/>
      <c r="CIY208" s="128"/>
      <c r="CIZ208" s="128"/>
      <c r="CJA208" s="128"/>
      <c r="CJB208" s="128"/>
      <c r="CJC208" s="128"/>
      <c r="CJD208" s="128"/>
      <c r="CJE208" s="128"/>
      <c r="CJF208" s="128"/>
      <c r="CJG208" s="128"/>
      <c r="CJH208" s="128"/>
      <c r="CJI208" s="128"/>
      <c r="CJJ208" s="128"/>
      <c r="CJK208" s="128"/>
      <c r="CJL208" s="128"/>
      <c r="CJM208" s="128"/>
      <c r="CJN208" s="128"/>
      <c r="CJO208" s="128"/>
      <c r="CJP208" s="128"/>
      <c r="CJQ208" s="128"/>
      <c r="CJR208" s="128"/>
      <c r="CJS208" s="128"/>
      <c r="CJT208" s="128"/>
      <c r="CJU208" s="128"/>
      <c r="CJV208" s="128"/>
      <c r="CJW208" s="128"/>
      <c r="CJX208" s="128"/>
      <c r="CJY208" s="128"/>
      <c r="CJZ208" s="128"/>
      <c r="CKA208" s="128"/>
      <c r="CKB208" s="128"/>
      <c r="CKC208" s="128"/>
      <c r="CKD208" s="128"/>
      <c r="CKE208" s="128"/>
      <c r="CKF208" s="128"/>
      <c r="CKG208" s="128"/>
      <c r="CKH208" s="128"/>
      <c r="CKI208" s="128"/>
      <c r="CKJ208" s="128"/>
      <c r="CKK208" s="128"/>
      <c r="CKL208" s="128"/>
      <c r="CKM208" s="128"/>
      <c r="CKN208" s="128"/>
      <c r="CKO208" s="128"/>
      <c r="CKP208" s="128"/>
      <c r="CKQ208" s="128"/>
      <c r="CKR208" s="128"/>
      <c r="CKS208" s="128"/>
      <c r="CKT208" s="128"/>
      <c r="CKU208" s="128"/>
      <c r="CKV208" s="128"/>
      <c r="CKW208" s="128"/>
      <c r="CKX208" s="128"/>
      <c r="CKY208" s="128"/>
      <c r="CKZ208" s="128"/>
      <c r="CLA208" s="128"/>
      <c r="CLB208" s="128"/>
      <c r="CLC208" s="128"/>
      <c r="CLD208" s="128"/>
      <c r="CLE208" s="128"/>
      <c r="CLF208" s="128"/>
      <c r="CLG208" s="128"/>
      <c r="CLH208" s="128"/>
      <c r="CLI208" s="128"/>
      <c r="CLJ208" s="128"/>
      <c r="CLK208" s="128"/>
      <c r="CLL208" s="128"/>
      <c r="CLM208" s="128"/>
      <c r="CLN208" s="128"/>
      <c r="CLO208" s="128"/>
      <c r="CLP208" s="128"/>
      <c r="CLQ208" s="128"/>
      <c r="CLR208" s="128"/>
      <c r="CLS208" s="128"/>
      <c r="CLT208" s="128"/>
      <c r="CLU208" s="128"/>
      <c r="CLV208" s="128"/>
      <c r="CLW208" s="128"/>
      <c r="CLX208" s="128"/>
      <c r="CLY208" s="128"/>
      <c r="CLZ208" s="128"/>
      <c r="CMA208" s="128"/>
      <c r="CMB208" s="128"/>
      <c r="CMC208" s="128"/>
      <c r="CMD208" s="128"/>
      <c r="CME208" s="128"/>
      <c r="CMF208" s="128"/>
      <c r="CMG208" s="128"/>
      <c r="CMH208" s="128"/>
      <c r="CMI208" s="128"/>
      <c r="CMJ208" s="128"/>
      <c r="CMK208" s="128"/>
      <c r="CML208" s="128"/>
      <c r="CMM208" s="128"/>
      <c r="CMN208" s="128"/>
      <c r="CMO208" s="128"/>
      <c r="CMP208" s="128"/>
      <c r="CMQ208" s="128"/>
      <c r="CMR208" s="128"/>
      <c r="CMS208" s="128"/>
      <c r="CMT208" s="128"/>
      <c r="CMU208" s="128"/>
      <c r="CMV208" s="128"/>
      <c r="CMW208" s="128"/>
      <c r="CMX208" s="128"/>
      <c r="CMY208" s="128"/>
      <c r="CMZ208" s="128"/>
      <c r="CNA208" s="128"/>
      <c r="CNB208" s="128"/>
      <c r="CNC208" s="128"/>
      <c r="CND208" s="128"/>
      <c r="CNE208" s="128"/>
      <c r="CNF208" s="128"/>
      <c r="CNG208" s="128"/>
      <c r="CNH208" s="128"/>
      <c r="CNI208" s="128"/>
      <c r="CNJ208" s="128"/>
      <c r="CNK208" s="128"/>
      <c r="CNL208" s="128"/>
      <c r="CNM208" s="128"/>
      <c r="CNN208" s="128"/>
      <c r="CNO208" s="128"/>
      <c r="CNP208" s="128"/>
      <c r="CNQ208" s="128"/>
      <c r="CNR208" s="128"/>
      <c r="CNS208" s="128"/>
      <c r="CNT208" s="128"/>
      <c r="CNU208" s="128"/>
      <c r="CNV208" s="128"/>
      <c r="CNW208" s="128"/>
      <c r="CNX208" s="128"/>
      <c r="CNY208" s="128"/>
      <c r="CNZ208" s="128"/>
      <c r="COA208" s="128"/>
      <c r="COB208" s="128"/>
      <c r="COC208" s="128"/>
      <c r="COD208" s="128"/>
      <c r="COE208" s="128"/>
      <c r="COF208" s="128"/>
      <c r="COG208" s="128"/>
      <c r="COH208" s="128"/>
      <c r="COI208" s="128"/>
      <c r="COJ208" s="128"/>
      <c r="COK208" s="128"/>
      <c r="COL208" s="128"/>
      <c r="COM208" s="128"/>
      <c r="CON208" s="128"/>
      <c r="COO208" s="128"/>
      <c r="COP208" s="128"/>
      <c r="COQ208" s="128"/>
      <c r="COR208" s="128"/>
      <c r="COS208" s="128"/>
      <c r="COT208" s="128"/>
      <c r="COU208" s="128"/>
      <c r="COV208" s="128"/>
      <c r="COW208" s="128"/>
      <c r="COX208" s="128"/>
      <c r="COY208" s="128"/>
      <c r="COZ208" s="128"/>
      <c r="CPA208" s="128"/>
      <c r="CPB208" s="128"/>
      <c r="CPC208" s="128"/>
      <c r="CPD208" s="128"/>
      <c r="CPE208" s="128"/>
      <c r="CPF208" s="128"/>
      <c r="CPG208" s="128"/>
      <c r="CPH208" s="128"/>
      <c r="CPI208" s="128"/>
      <c r="CPJ208" s="128"/>
      <c r="CPK208" s="128"/>
      <c r="CPL208" s="128"/>
      <c r="CPM208" s="128"/>
      <c r="CPN208" s="128"/>
      <c r="CPO208" s="128"/>
      <c r="CPP208" s="128"/>
      <c r="CPQ208" s="128"/>
      <c r="CPR208" s="128"/>
      <c r="CPS208" s="128"/>
      <c r="CPT208" s="128"/>
      <c r="CPU208" s="128"/>
      <c r="CPV208" s="128"/>
      <c r="CPW208" s="128"/>
      <c r="CPX208" s="128"/>
      <c r="CPY208" s="128"/>
      <c r="CPZ208" s="128"/>
      <c r="CQA208" s="128"/>
      <c r="CQB208" s="128"/>
      <c r="CQC208" s="128"/>
      <c r="CQD208" s="128"/>
      <c r="CQE208" s="128"/>
      <c r="CQF208" s="128"/>
      <c r="CQG208" s="128"/>
      <c r="CQH208" s="128"/>
      <c r="CQI208" s="128"/>
      <c r="CQJ208" s="128"/>
      <c r="CQK208" s="128"/>
      <c r="CQL208" s="128"/>
      <c r="CQM208" s="128"/>
      <c r="CQN208" s="128"/>
      <c r="CQO208" s="128"/>
      <c r="CQP208" s="128"/>
      <c r="CQQ208" s="128"/>
      <c r="CQR208" s="128"/>
      <c r="CQS208" s="128"/>
      <c r="CQT208" s="128"/>
      <c r="CQU208" s="128"/>
      <c r="CQV208" s="128"/>
      <c r="CQW208" s="128"/>
      <c r="CQX208" s="128"/>
      <c r="CQY208" s="128"/>
      <c r="CQZ208" s="128"/>
      <c r="CRA208" s="128"/>
      <c r="CRB208" s="128"/>
      <c r="CRC208" s="128"/>
      <c r="CRD208" s="128"/>
      <c r="CRE208" s="128"/>
      <c r="CRF208" s="128"/>
      <c r="CRG208" s="128"/>
      <c r="CRH208" s="128"/>
      <c r="CRI208" s="128"/>
      <c r="CRJ208" s="128"/>
      <c r="CRK208" s="128"/>
      <c r="CRL208" s="128"/>
      <c r="CRM208" s="128"/>
      <c r="CRN208" s="128"/>
      <c r="CRO208" s="128"/>
      <c r="CRP208" s="128"/>
      <c r="CRQ208" s="128"/>
      <c r="CRR208" s="128"/>
      <c r="CRS208" s="128"/>
      <c r="CRT208" s="128"/>
      <c r="CRU208" s="128"/>
      <c r="CRV208" s="128"/>
      <c r="CRW208" s="128"/>
      <c r="CRX208" s="128"/>
      <c r="CRY208" s="128"/>
      <c r="CRZ208" s="128"/>
      <c r="CSA208" s="128"/>
      <c r="CSB208" s="128"/>
      <c r="CSC208" s="128"/>
      <c r="CSD208" s="128"/>
      <c r="CSE208" s="128"/>
      <c r="CSF208" s="128"/>
      <c r="CSG208" s="128"/>
      <c r="CSH208" s="128"/>
      <c r="CSI208" s="128"/>
      <c r="CSJ208" s="128"/>
      <c r="CSK208" s="128"/>
      <c r="CSL208" s="128"/>
      <c r="CSM208" s="128"/>
      <c r="CSN208" s="128"/>
      <c r="CSO208" s="128"/>
      <c r="CSP208" s="128"/>
      <c r="CSQ208" s="128"/>
      <c r="CSR208" s="128"/>
      <c r="CSS208" s="128"/>
      <c r="CST208" s="128"/>
      <c r="CSU208" s="128"/>
      <c r="CSV208" s="128"/>
      <c r="CSW208" s="128"/>
      <c r="CSX208" s="128"/>
      <c r="CSY208" s="128"/>
      <c r="CSZ208" s="128"/>
      <c r="CTA208" s="128"/>
      <c r="CTB208" s="128"/>
      <c r="CTC208" s="128"/>
      <c r="CTD208" s="128"/>
      <c r="CTE208" s="128"/>
      <c r="CTF208" s="128"/>
      <c r="CTG208" s="128"/>
      <c r="CTH208" s="128"/>
      <c r="CTI208" s="128"/>
      <c r="CTJ208" s="128"/>
      <c r="CTK208" s="128"/>
      <c r="CTL208" s="128"/>
      <c r="CTM208" s="128"/>
      <c r="CTN208" s="128"/>
      <c r="CTO208" s="128"/>
      <c r="CTP208" s="128"/>
      <c r="CTQ208" s="128"/>
      <c r="CTR208" s="128"/>
      <c r="CTS208" s="128"/>
      <c r="CTT208" s="128"/>
      <c r="CTU208" s="128"/>
      <c r="CTV208" s="128"/>
      <c r="CTW208" s="128"/>
      <c r="CTX208" s="128"/>
      <c r="CTY208" s="128"/>
      <c r="CTZ208" s="128"/>
      <c r="CUA208" s="128"/>
      <c r="CUB208" s="128"/>
      <c r="CUC208" s="128"/>
      <c r="CUD208" s="128"/>
      <c r="CUE208" s="128"/>
      <c r="CUF208" s="128"/>
      <c r="CUG208" s="128"/>
      <c r="CUH208" s="128"/>
      <c r="CUI208" s="128"/>
      <c r="CUJ208" s="128"/>
      <c r="CUK208" s="128"/>
      <c r="CUL208" s="128"/>
      <c r="CUM208" s="128"/>
      <c r="CUN208" s="128"/>
      <c r="CUO208" s="128"/>
      <c r="CUP208" s="128"/>
      <c r="CUQ208" s="128"/>
      <c r="CUR208" s="128"/>
      <c r="CUS208" s="128"/>
      <c r="CUT208" s="128"/>
      <c r="CUU208" s="128"/>
      <c r="CUV208" s="128"/>
      <c r="CUW208" s="128"/>
      <c r="CUX208" s="128"/>
      <c r="CUY208" s="128"/>
      <c r="CUZ208" s="128"/>
      <c r="CVA208" s="128"/>
      <c r="CVB208" s="128"/>
      <c r="CVC208" s="128"/>
      <c r="CVD208" s="128"/>
      <c r="CVE208" s="128"/>
      <c r="CVF208" s="128"/>
      <c r="CVG208" s="128"/>
      <c r="CVH208" s="128"/>
      <c r="CVI208" s="128"/>
      <c r="CVJ208" s="128"/>
      <c r="CVK208" s="128"/>
      <c r="CVL208" s="128"/>
      <c r="CVM208" s="128"/>
      <c r="CVN208" s="128"/>
      <c r="CVO208" s="128"/>
      <c r="CVP208" s="128"/>
      <c r="CVQ208" s="128"/>
      <c r="CVR208" s="128"/>
      <c r="CVS208" s="128"/>
      <c r="CVT208" s="128"/>
      <c r="CVU208" s="128"/>
      <c r="CVV208" s="128"/>
      <c r="CVW208" s="128"/>
      <c r="CVX208" s="128"/>
      <c r="CVY208" s="128"/>
      <c r="CVZ208" s="128"/>
      <c r="CWA208" s="128"/>
      <c r="CWB208" s="128"/>
      <c r="CWC208" s="128"/>
      <c r="CWD208" s="128"/>
      <c r="CWE208" s="128"/>
      <c r="CWF208" s="128"/>
      <c r="CWG208" s="128"/>
      <c r="CWH208" s="128"/>
      <c r="CWI208" s="128"/>
      <c r="CWJ208" s="128"/>
      <c r="CWK208" s="128"/>
      <c r="CWL208" s="128"/>
      <c r="CWM208" s="128"/>
      <c r="CWN208" s="128"/>
      <c r="CWO208" s="128"/>
      <c r="CWP208" s="128"/>
      <c r="CWQ208" s="128"/>
      <c r="CWR208" s="128"/>
      <c r="CWS208" s="128"/>
      <c r="CWT208" s="128"/>
      <c r="CWU208" s="128"/>
      <c r="CWV208" s="128"/>
      <c r="CWW208" s="128"/>
      <c r="CWX208" s="128"/>
      <c r="CWY208" s="128"/>
      <c r="CWZ208" s="128"/>
      <c r="CXA208" s="128"/>
      <c r="CXB208" s="128"/>
      <c r="CXC208" s="128"/>
      <c r="CXD208" s="128"/>
      <c r="CXE208" s="128"/>
      <c r="CXF208" s="128"/>
      <c r="CXG208" s="128"/>
      <c r="CXH208" s="128"/>
      <c r="CXI208" s="128"/>
      <c r="CXJ208" s="128"/>
      <c r="CXK208" s="128"/>
      <c r="CXL208" s="128"/>
      <c r="CXM208" s="128"/>
      <c r="CXN208" s="128"/>
      <c r="CXO208" s="128"/>
      <c r="CXP208" s="128"/>
      <c r="CXQ208" s="128"/>
      <c r="CXR208" s="128"/>
      <c r="CXS208" s="128"/>
      <c r="CXT208" s="128"/>
      <c r="CXU208" s="128"/>
      <c r="CXV208" s="128"/>
      <c r="CXW208" s="128"/>
      <c r="CXX208" s="128"/>
      <c r="CXY208" s="128"/>
      <c r="CXZ208" s="128"/>
      <c r="CYA208" s="128"/>
      <c r="CYB208" s="128"/>
      <c r="CYC208" s="128"/>
      <c r="CYD208" s="128"/>
      <c r="CYE208" s="128"/>
      <c r="CYF208" s="128"/>
      <c r="CYG208" s="128"/>
      <c r="CYH208" s="128"/>
      <c r="CYI208" s="128"/>
      <c r="CYJ208" s="128"/>
      <c r="CYK208" s="128"/>
      <c r="CYL208" s="128"/>
      <c r="CYM208" s="128"/>
      <c r="CYN208" s="128"/>
      <c r="CYO208" s="128"/>
      <c r="CYP208" s="128"/>
      <c r="CYQ208" s="128"/>
      <c r="CYR208" s="128"/>
      <c r="CYS208" s="128"/>
      <c r="CYT208" s="128"/>
      <c r="CYU208" s="128"/>
      <c r="CYV208" s="128"/>
      <c r="CYW208" s="128"/>
      <c r="CYX208" s="128"/>
      <c r="CYY208" s="128"/>
      <c r="CYZ208" s="128"/>
      <c r="CZA208" s="128"/>
      <c r="CZB208" s="128"/>
      <c r="CZC208" s="128"/>
      <c r="CZD208" s="128"/>
      <c r="CZE208" s="128"/>
      <c r="CZF208" s="128"/>
      <c r="CZG208" s="128"/>
      <c r="CZH208" s="128"/>
      <c r="CZI208" s="128"/>
      <c r="CZJ208" s="128"/>
      <c r="CZK208" s="128"/>
      <c r="CZL208" s="128"/>
      <c r="CZM208" s="128"/>
      <c r="CZN208" s="128"/>
      <c r="CZO208" s="128"/>
      <c r="CZP208" s="128"/>
      <c r="CZQ208" s="128"/>
      <c r="CZR208" s="128"/>
      <c r="CZS208" s="128"/>
      <c r="CZT208" s="128"/>
      <c r="CZU208" s="128"/>
      <c r="CZV208" s="128"/>
      <c r="CZW208" s="128"/>
      <c r="CZX208" s="128"/>
      <c r="CZY208" s="128"/>
      <c r="CZZ208" s="128"/>
      <c r="DAA208" s="128"/>
      <c r="DAB208" s="128"/>
      <c r="DAC208" s="128"/>
      <c r="DAD208" s="128"/>
      <c r="DAE208" s="128"/>
      <c r="DAF208" s="128"/>
      <c r="DAG208" s="128"/>
      <c r="DAH208" s="128"/>
      <c r="DAI208" s="128"/>
      <c r="DAJ208" s="128"/>
      <c r="DAK208" s="128"/>
      <c r="DAL208" s="128"/>
      <c r="DAM208" s="128"/>
      <c r="DAN208" s="128"/>
      <c r="DAO208" s="128"/>
      <c r="DAP208" s="128"/>
      <c r="DAQ208" s="128"/>
      <c r="DAR208" s="128"/>
      <c r="DAS208" s="128"/>
      <c r="DAT208" s="128"/>
      <c r="DAU208" s="128"/>
      <c r="DAV208" s="128"/>
      <c r="DAW208" s="128"/>
      <c r="DAX208" s="128"/>
      <c r="DAY208" s="128"/>
      <c r="DAZ208" s="128"/>
      <c r="DBA208" s="128"/>
      <c r="DBB208" s="128"/>
      <c r="DBC208" s="128"/>
      <c r="DBD208" s="128"/>
      <c r="DBE208" s="128"/>
      <c r="DBF208" s="128"/>
      <c r="DBG208" s="128"/>
      <c r="DBH208" s="128"/>
      <c r="DBI208" s="128"/>
      <c r="DBJ208" s="128"/>
      <c r="DBK208" s="128"/>
      <c r="DBL208" s="128"/>
      <c r="DBM208" s="128"/>
      <c r="DBN208" s="128"/>
      <c r="DBO208" s="128"/>
      <c r="DBP208" s="128"/>
      <c r="DBQ208" s="128"/>
      <c r="DBR208" s="128"/>
      <c r="DBS208" s="128"/>
      <c r="DBT208" s="128"/>
      <c r="DBU208" s="128"/>
      <c r="DBV208" s="128"/>
      <c r="DBW208" s="128"/>
      <c r="DBX208" s="128"/>
      <c r="DBY208" s="128"/>
      <c r="DBZ208" s="128"/>
      <c r="DCA208" s="128"/>
      <c r="DCB208" s="128"/>
      <c r="DCC208" s="128"/>
      <c r="DCD208" s="128"/>
      <c r="DCE208" s="128"/>
      <c r="DCF208" s="128"/>
      <c r="DCG208" s="128"/>
      <c r="DCH208" s="128"/>
      <c r="DCI208" s="128"/>
      <c r="DCJ208" s="128"/>
      <c r="DCK208" s="128"/>
      <c r="DCL208" s="128"/>
      <c r="DCM208" s="128"/>
      <c r="DCN208" s="128"/>
      <c r="DCO208" s="128"/>
      <c r="DCP208" s="128"/>
      <c r="DCQ208" s="128"/>
      <c r="DCR208" s="128"/>
      <c r="DCS208" s="128"/>
      <c r="DCT208" s="128"/>
      <c r="DCU208" s="128"/>
      <c r="DCV208" s="128"/>
      <c r="DCW208" s="128"/>
      <c r="DCX208" s="128"/>
      <c r="DCY208" s="128"/>
      <c r="DCZ208" s="128"/>
      <c r="DDA208" s="128"/>
      <c r="DDB208" s="128"/>
      <c r="DDC208" s="128"/>
      <c r="DDD208" s="128"/>
      <c r="DDE208" s="128"/>
      <c r="DDF208" s="128"/>
      <c r="DDG208" s="128"/>
      <c r="DDH208" s="128"/>
      <c r="DDI208" s="128"/>
      <c r="DDJ208" s="128"/>
      <c r="DDK208" s="128"/>
      <c r="DDL208" s="128"/>
      <c r="DDM208" s="128"/>
      <c r="DDN208" s="128"/>
      <c r="DDO208" s="128"/>
      <c r="DDP208" s="128"/>
      <c r="DDQ208" s="128"/>
      <c r="DDR208" s="128"/>
      <c r="DDS208" s="128"/>
      <c r="DDT208" s="128"/>
      <c r="DDU208" s="128"/>
      <c r="DDV208" s="128"/>
      <c r="DDW208" s="128"/>
      <c r="DDX208" s="128"/>
      <c r="DDY208" s="128"/>
      <c r="DDZ208" s="128"/>
      <c r="DEA208" s="128"/>
      <c r="DEB208" s="128"/>
      <c r="DEC208" s="128"/>
      <c r="DED208" s="128"/>
      <c r="DEE208" s="128"/>
      <c r="DEF208" s="128"/>
      <c r="DEG208" s="128"/>
      <c r="DEH208" s="128"/>
      <c r="DEI208" s="128"/>
      <c r="DEJ208" s="128"/>
      <c r="DEK208" s="128"/>
      <c r="DEL208" s="128"/>
      <c r="DEM208" s="128"/>
      <c r="DEN208" s="128"/>
      <c r="DEO208" s="128"/>
      <c r="DEP208" s="128"/>
      <c r="DEQ208" s="128"/>
      <c r="DER208" s="128"/>
      <c r="DES208" s="128"/>
      <c r="DET208" s="128"/>
      <c r="DEU208" s="128"/>
      <c r="DEV208" s="128"/>
      <c r="DEW208" s="128"/>
      <c r="DEX208" s="128"/>
      <c r="DEY208" s="128"/>
      <c r="DEZ208" s="128"/>
      <c r="DFA208" s="128"/>
      <c r="DFB208" s="128"/>
      <c r="DFC208" s="128"/>
      <c r="DFD208" s="128"/>
      <c r="DFE208" s="128"/>
      <c r="DFF208" s="128"/>
      <c r="DFG208" s="128"/>
      <c r="DFH208" s="128"/>
      <c r="DFI208" s="128"/>
      <c r="DFJ208" s="128"/>
      <c r="DFK208" s="128"/>
      <c r="DFL208" s="128"/>
      <c r="DFM208" s="128"/>
      <c r="DFN208" s="128"/>
      <c r="DFO208" s="128"/>
      <c r="DFP208" s="128"/>
      <c r="DFQ208" s="128"/>
      <c r="DFR208" s="128"/>
      <c r="DFS208" s="128"/>
      <c r="DFT208" s="128"/>
      <c r="DFU208" s="128"/>
      <c r="DFV208" s="128"/>
      <c r="DFW208" s="128"/>
      <c r="DFX208" s="128"/>
      <c r="DFY208" s="128"/>
      <c r="DFZ208" s="128"/>
      <c r="DGA208" s="128"/>
      <c r="DGB208" s="128"/>
      <c r="DGC208" s="128"/>
      <c r="DGD208" s="128"/>
      <c r="DGE208" s="128"/>
      <c r="DGF208" s="128"/>
      <c r="DGG208" s="128"/>
      <c r="DGH208" s="128"/>
      <c r="DGI208" s="128"/>
      <c r="DGJ208" s="128"/>
      <c r="DGK208" s="128"/>
      <c r="DGL208" s="128"/>
      <c r="DGM208" s="128"/>
      <c r="DGN208" s="128"/>
      <c r="DGO208" s="128"/>
      <c r="DGP208" s="128"/>
      <c r="DGQ208" s="128"/>
      <c r="DGR208" s="128"/>
      <c r="DGS208" s="128"/>
      <c r="DGT208" s="128"/>
      <c r="DGU208" s="128"/>
      <c r="DGV208" s="128"/>
      <c r="DGW208" s="128"/>
      <c r="DGX208" s="128"/>
      <c r="DGY208" s="128"/>
      <c r="DGZ208" s="128"/>
      <c r="DHA208" s="128"/>
      <c r="DHB208" s="128"/>
      <c r="DHC208" s="128"/>
      <c r="DHD208" s="128"/>
      <c r="DHE208" s="128"/>
      <c r="DHF208" s="128"/>
      <c r="DHG208" s="128"/>
      <c r="DHH208" s="128"/>
      <c r="DHI208" s="128"/>
      <c r="DHJ208" s="128"/>
      <c r="DHK208" s="128"/>
      <c r="DHL208" s="128"/>
      <c r="DHM208" s="128"/>
      <c r="DHN208" s="128"/>
      <c r="DHO208" s="128"/>
      <c r="DHP208" s="128"/>
      <c r="DHQ208" s="128"/>
      <c r="DHR208" s="128"/>
      <c r="DHS208" s="128"/>
      <c r="DHT208" s="128"/>
      <c r="DHU208" s="128"/>
      <c r="DHV208" s="128"/>
      <c r="DHW208" s="128"/>
      <c r="DHX208" s="128"/>
      <c r="DHY208" s="128"/>
      <c r="DHZ208" s="128"/>
      <c r="DIA208" s="128"/>
      <c r="DIB208" s="128"/>
      <c r="DIC208" s="128"/>
      <c r="DID208" s="128"/>
      <c r="DIE208" s="128"/>
      <c r="DIF208" s="128"/>
      <c r="DIG208" s="128"/>
      <c r="DIH208" s="128"/>
      <c r="DII208" s="128"/>
      <c r="DIJ208" s="128"/>
      <c r="DIK208" s="128"/>
      <c r="DIL208" s="128"/>
      <c r="DIM208" s="128"/>
      <c r="DIN208" s="128"/>
      <c r="DIO208" s="128"/>
      <c r="DIP208" s="128"/>
      <c r="DIQ208" s="128"/>
      <c r="DIR208" s="128"/>
      <c r="DIS208" s="128"/>
      <c r="DIT208" s="128"/>
      <c r="DIU208" s="128"/>
      <c r="DIV208" s="128"/>
      <c r="DIW208" s="128"/>
      <c r="DIX208" s="128"/>
      <c r="DIY208" s="128"/>
      <c r="DIZ208" s="128"/>
      <c r="DJA208" s="128"/>
      <c r="DJB208" s="128"/>
      <c r="DJC208" s="128"/>
      <c r="DJD208" s="128"/>
      <c r="DJE208" s="128"/>
      <c r="DJF208" s="128"/>
      <c r="DJG208" s="128"/>
      <c r="DJH208" s="128"/>
      <c r="DJI208" s="128"/>
      <c r="DJJ208" s="128"/>
      <c r="DJK208" s="128"/>
      <c r="DJL208" s="128"/>
      <c r="DJM208" s="128"/>
      <c r="DJN208" s="128"/>
      <c r="DJO208" s="128"/>
      <c r="DJP208" s="128"/>
      <c r="DJQ208" s="128"/>
      <c r="DJR208" s="128"/>
      <c r="DJS208" s="128"/>
      <c r="DJT208" s="128"/>
      <c r="DJU208" s="128"/>
      <c r="DJV208" s="128"/>
      <c r="DJW208" s="128"/>
      <c r="DJX208" s="128"/>
      <c r="DJY208" s="128"/>
      <c r="DJZ208" s="128"/>
      <c r="DKA208" s="128"/>
      <c r="DKB208" s="128"/>
      <c r="DKC208" s="128"/>
      <c r="DKD208" s="128"/>
      <c r="DKE208" s="128"/>
      <c r="DKF208" s="128"/>
      <c r="DKG208" s="128"/>
      <c r="DKH208" s="128"/>
      <c r="DKI208" s="128"/>
      <c r="DKJ208" s="128"/>
      <c r="DKK208" s="128"/>
      <c r="DKL208" s="128"/>
      <c r="DKM208" s="128"/>
      <c r="DKN208" s="128"/>
      <c r="DKO208" s="128"/>
      <c r="DKP208" s="128"/>
      <c r="DKQ208" s="128"/>
      <c r="DKR208" s="128"/>
      <c r="DKS208" s="128"/>
      <c r="DKT208" s="128"/>
      <c r="DKU208" s="128"/>
      <c r="DKV208" s="128"/>
      <c r="DKW208" s="128"/>
      <c r="DKX208" s="128"/>
      <c r="DKY208" s="128"/>
      <c r="DKZ208" s="128"/>
      <c r="DLA208" s="128"/>
      <c r="DLB208" s="128"/>
      <c r="DLC208" s="128"/>
      <c r="DLD208" s="128"/>
      <c r="DLE208" s="128"/>
      <c r="DLF208" s="128"/>
      <c r="DLG208" s="128"/>
      <c r="DLH208" s="128"/>
      <c r="DLI208" s="128"/>
      <c r="DLJ208" s="128"/>
      <c r="DLK208" s="128"/>
      <c r="DLL208" s="128"/>
      <c r="DLM208" s="128"/>
      <c r="DLN208" s="128"/>
      <c r="DLO208" s="128"/>
      <c r="DLP208" s="128"/>
      <c r="DLQ208" s="128"/>
      <c r="DLR208" s="128"/>
      <c r="DLS208" s="128"/>
      <c r="DLT208" s="128"/>
      <c r="DLU208" s="128"/>
      <c r="DLV208" s="128"/>
      <c r="DLW208" s="128"/>
      <c r="DLX208" s="128"/>
      <c r="DLY208" s="128"/>
      <c r="DLZ208" s="128"/>
      <c r="DMA208" s="128"/>
      <c r="DMB208" s="128"/>
      <c r="DMC208" s="128"/>
      <c r="DMD208" s="128"/>
      <c r="DME208" s="128"/>
      <c r="DMF208" s="128"/>
      <c r="DMG208" s="128"/>
      <c r="DMH208" s="128"/>
      <c r="DMI208" s="128"/>
      <c r="DMJ208" s="128"/>
      <c r="DMK208" s="128"/>
      <c r="DML208" s="128"/>
      <c r="DMM208" s="128"/>
      <c r="DMN208" s="128"/>
      <c r="DMO208" s="128"/>
      <c r="DMP208" s="128"/>
      <c r="DMQ208" s="128"/>
      <c r="DMR208" s="128"/>
      <c r="DMS208" s="128"/>
      <c r="DMT208" s="128"/>
      <c r="DMU208" s="128"/>
      <c r="DMV208" s="128"/>
      <c r="DMW208" s="128"/>
      <c r="DMX208" s="128"/>
      <c r="DMY208" s="128"/>
      <c r="DMZ208" s="128"/>
      <c r="DNA208" s="128"/>
      <c r="DNB208" s="128"/>
      <c r="DNC208" s="128"/>
      <c r="DND208" s="128"/>
      <c r="DNE208" s="128"/>
      <c r="DNF208" s="128"/>
      <c r="DNG208" s="128"/>
      <c r="DNH208" s="128"/>
      <c r="DNI208" s="128"/>
      <c r="DNJ208" s="128"/>
      <c r="DNK208" s="128"/>
      <c r="DNL208" s="128"/>
      <c r="DNM208" s="128"/>
      <c r="DNN208" s="128"/>
      <c r="DNO208" s="128"/>
      <c r="DNP208" s="128"/>
      <c r="DNQ208" s="128"/>
      <c r="DNR208" s="128"/>
      <c r="DNS208" s="128"/>
      <c r="DNT208" s="128"/>
      <c r="DNU208" s="128"/>
      <c r="DNV208" s="128"/>
      <c r="DNW208" s="128"/>
      <c r="DNX208" s="128"/>
      <c r="DNY208" s="128"/>
      <c r="DNZ208" s="128"/>
      <c r="DOA208" s="128"/>
      <c r="DOB208" s="128"/>
      <c r="DOC208" s="128"/>
      <c r="DOD208" s="128"/>
      <c r="DOE208" s="128"/>
      <c r="DOF208" s="128"/>
      <c r="DOG208" s="128"/>
      <c r="DOH208" s="128"/>
      <c r="DOI208" s="128"/>
      <c r="DOJ208" s="128"/>
      <c r="DOK208" s="128"/>
      <c r="DOL208" s="128"/>
      <c r="DOM208" s="128"/>
      <c r="DON208" s="128"/>
      <c r="DOO208" s="128"/>
      <c r="DOP208" s="128"/>
      <c r="DOQ208" s="128"/>
      <c r="DOR208" s="128"/>
      <c r="DOS208" s="128"/>
      <c r="DOT208" s="128"/>
      <c r="DOU208" s="128"/>
      <c r="DOV208" s="128"/>
      <c r="DOW208" s="128"/>
      <c r="DOX208" s="128"/>
      <c r="DOY208" s="128"/>
      <c r="DOZ208" s="128"/>
      <c r="DPA208" s="128"/>
      <c r="DPB208" s="128"/>
      <c r="DPC208" s="128"/>
      <c r="DPD208" s="128"/>
      <c r="DPE208" s="128"/>
      <c r="DPF208" s="128"/>
      <c r="DPG208" s="128"/>
      <c r="DPH208" s="128"/>
      <c r="DPI208" s="128"/>
      <c r="DPJ208" s="128"/>
      <c r="DPK208" s="128"/>
      <c r="DPL208" s="128"/>
      <c r="DPM208" s="128"/>
      <c r="DPN208" s="128"/>
      <c r="DPO208" s="128"/>
      <c r="DPP208" s="128"/>
      <c r="DPQ208" s="128"/>
      <c r="DPR208" s="128"/>
      <c r="DPS208" s="128"/>
      <c r="DPT208" s="128"/>
      <c r="DPU208" s="128"/>
      <c r="DPV208" s="128"/>
      <c r="DPW208" s="128"/>
      <c r="DPX208" s="128"/>
      <c r="DPY208" s="128"/>
      <c r="DPZ208" s="128"/>
      <c r="DQA208" s="128"/>
      <c r="DQB208" s="128"/>
      <c r="DQC208" s="128"/>
      <c r="DQD208" s="128"/>
      <c r="DQE208" s="128"/>
      <c r="DQF208" s="128"/>
      <c r="DQG208" s="128"/>
      <c r="DQH208" s="128"/>
      <c r="DQI208" s="128"/>
      <c r="DQJ208" s="128"/>
      <c r="DQK208" s="128"/>
      <c r="DQL208" s="128"/>
      <c r="DQM208" s="128"/>
      <c r="DQN208" s="128"/>
      <c r="DQO208" s="128"/>
      <c r="DQP208" s="128"/>
      <c r="DQQ208" s="128"/>
      <c r="DQR208" s="128"/>
      <c r="DQS208" s="128"/>
      <c r="DQT208" s="128"/>
      <c r="DQU208" s="128"/>
      <c r="DQV208" s="128"/>
      <c r="DQW208" s="128"/>
      <c r="DQX208" s="128"/>
      <c r="DQY208" s="128"/>
      <c r="DQZ208" s="128"/>
      <c r="DRA208" s="128"/>
      <c r="DRB208" s="128"/>
      <c r="DRC208" s="128"/>
      <c r="DRD208" s="128"/>
      <c r="DRE208" s="128"/>
      <c r="DRF208" s="128"/>
      <c r="DRG208" s="128"/>
      <c r="DRH208" s="128"/>
      <c r="DRI208" s="128"/>
      <c r="DRJ208" s="128"/>
      <c r="DRK208" s="128"/>
      <c r="DRL208" s="128"/>
      <c r="DRM208" s="128"/>
      <c r="DRN208" s="128"/>
      <c r="DRO208" s="128"/>
      <c r="DRP208" s="128"/>
      <c r="DRQ208" s="128"/>
      <c r="DRR208" s="128"/>
      <c r="DRS208" s="128"/>
      <c r="DRT208" s="128"/>
      <c r="DRU208" s="128"/>
      <c r="DRV208" s="128"/>
      <c r="DRW208" s="128"/>
      <c r="DRX208" s="128"/>
      <c r="DRY208" s="128"/>
      <c r="DRZ208" s="128"/>
      <c r="DSA208" s="128"/>
      <c r="DSB208" s="128"/>
      <c r="DSC208" s="128"/>
      <c r="DSD208" s="128"/>
      <c r="DSE208" s="128"/>
      <c r="DSF208" s="128"/>
      <c r="DSG208" s="128"/>
      <c r="DSH208" s="128"/>
      <c r="DSI208" s="128"/>
      <c r="DSJ208" s="128"/>
      <c r="DSK208" s="128"/>
      <c r="DSL208" s="128"/>
      <c r="DSM208" s="128"/>
      <c r="DSN208" s="128"/>
      <c r="DSO208" s="128"/>
      <c r="DSP208" s="128"/>
      <c r="DSQ208" s="128"/>
      <c r="DSR208" s="128"/>
      <c r="DSS208" s="128"/>
      <c r="DST208" s="128"/>
      <c r="DSU208" s="128"/>
      <c r="DSV208" s="128"/>
      <c r="DSW208" s="128"/>
      <c r="DSX208" s="128"/>
      <c r="DSY208" s="128"/>
      <c r="DSZ208" s="128"/>
      <c r="DTA208" s="128"/>
      <c r="DTB208" s="128"/>
      <c r="DTC208" s="128"/>
      <c r="DTD208" s="128"/>
      <c r="DTE208" s="128"/>
      <c r="DTF208" s="128"/>
      <c r="DTG208" s="128"/>
      <c r="DTH208" s="128"/>
      <c r="DTI208" s="128"/>
      <c r="DTJ208" s="128"/>
      <c r="DTK208" s="128"/>
      <c r="DTL208" s="128"/>
      <c r="DTM208" s="128"/>
      <c r="DTN208" s="128"/>
      <c r="DTO208" s="128"/>
      <c r="DTP208" s="128"/>
      <c r="DTQ208" s="128"/>
      <c r="DTR208" s="128"/>
      <c r="DTS208" s="128"/>
      <c r="DTT208" s="128"/>
      <c r="DTU208" s="128"/>
      <c r="DTV208" s="128"/>
      <c r="DTW208" s="128"/>
      <c r="DTX208" s="128"/>
      <c r="DTY208" s="128"/>
      <c r="DTZ208" s="128"/>
      <c r="DUA208" s="128"/>
      <c r="DUB208" s="128"/>
      <c r="DUC208" s="128"/>
      <c r="DUD208" s="128"/>
      <c r="DUE208" s="128"/>
      <c r="DUF208" s="128"/>
      <c r="DUG208" s="128"/>
      <c r="DUH208" s="128"/>
      <c r="DUI208" s="128"/>
      <c r="DUJ208" s="128"/>
      <c r="DUK208" s="128"/>
      <c r="DUL208" s="128"/>
      <c r="DUM208" s="128"/>
      <c r="DUN208" s="128"/>
      <c r="DUO208" s="128"/>
      <c r="DUP208" s="128"/>
      <c r="DUQ208" s="128"/>
      <c r="DUR208" s="128"/>
      <c r="DUS208" s="128"/>
      <c r="DUT208" s="128"/>
      <c r="DUU208" s="128"/>
      <c r="DUV208" s="128"/>
      <c r="DUW208" s="128"/>
      <c r="DUX208" s="128"/>
      <c r="DUY208" s="128"/>
      <c r="DUZ208" s="128"/>
      <c r="DVA208" s="128"/>
      <c r="DVB208" s="128"/>
      <c r="DVC208" s="128"/>
      <c r="DVD208" s="128"/>
      <c r="DVE208" s="128"/>
      <c r="DVF208" s="128"/>
      <c r="DVG208" s="128"/>
      <c r="DVH208" s="128"/>
      <c r="DVI208" s="128"/>
      <c r="DVJ208" s="128"/>
      <c r="DVK208" s="128"/>
      <c r="DVL208" s="128"/>
      <c r="DVM208" s="128"/>
      <c r="DVN208" s="128"/>
      <c r="DVO208" s="128"/>
      <c r="DVP208" s="128"/>
      <c r="DVQ208" s="128"/>
      <c r="DVR208" s="128"/>
      <c r="DVS208" s="128"/>
      <c r="DVT208" s="128"/>
      <c r="DVU208" s="128"/>
      <c r="DVV208" s="128"/>
      <c r="DVW208" s="128"/>
      <c r="DVX208" s="128"/>
      <c r="DVY208" s="128"/>
      <c r="DVZ208" s="128"/>
      <c r="DWA208" s="128"/>
      <c r="DWB208" s="128"/>
      <c r="DWC208" s="128"/>
      <c r="DWD208" s="128"/>
      <c r="DWE208" s="128"/>
      <c r="DWF208" s="128"/>
      <c r="DWG208" s="128"/>
      <c r="DWH208" s="128"/>
      <c r="DWI208" s="128"/>
      <c r="DWJ208" s="128"/>
      <c r="DWK208" s="128"/>
      <c r="DWL208" s="128"/>
      <c r="DWM208" s="128"/>
      <c r="DWN208" s="128"/>
      <c r="DWO208" s="128"/>
      <c r="DWP208" s="128"/>
      <c r="DWQ208" s="128"/>
      <c r="DWR208" s="128"/>
      <c r="DWS208" s="128"/>
      <c r="DWT208" s="128"/>
      <c r="DWU208" s="128"/>
      <c r="DWV208" s="128"/>
      <c r="DWW208" s="128"/>
      <c r="DWX208" s="128"/>
      <c r="DWY208" s="128"/>
      <c r="DWZ208" s="128"/>
      <c r="DXA208" s="128"/>
      <c r="DXB208" s="128"/>
      <c r="DXC208" s="128"/>
      <c r="DXD208" s="128"/>
      <c r="DXE208" s="128"/>
      <c r="DXF208" s="128"/>
      <c r="DXG208" s="128"/>
      <c r="DXH208" s="128"/>
      <c r="DXI208" s="128"/>
      <c r="DXJ208" s="128"/>
      <c r="DXK208" s="128"/>
      <c r="DXL208" s="128"/>
      <c r="DXM208" s="128"/>
      <c r="DXN208" s="128"/>
      <c r="DXO208" s="128"/>
      <c r="DXP208" s="128"/>
      <c r="DXQ208" s="128"/>
      <c r="DXR208" s="128"/>
      <c r="DXS208" s="128"/>
      <c r="DXT208" s="128"/>
      <c r="DXU208" s="128"/>
      <c r="DXV208" s="128"/>
      <c r="DXW208" s="128"/>
      <c r="DXX208" s="128"/>
      <c r="DXY208" s="128"/>
      <c r="DXZ208" s="128"/>
      <c r="DYA208" s="128"/>
      <c r="DYB208" s="128"/>
      <c r="DYC208" s="128"/>
      <c r="DYD208" s="128"/>
      <c r="DYE208" s="128"/>
      <c r="DYF208" s="128"/>
      <c r="DYG208" s="128"/>
      <c r="DYH208" s="128"/>
      <c r="DYI208" s="128"/>
      <c r="DYJ208" s="128"/>
      <c r="DYK208" s="128"/>
      <c r="DYL208" s="128"/>
      <c r="DYM208" s="128"/>
      <c r="DYN208" s="128"/>
      <c r="DYO208" s="128"/>
      <c r="DYP208" s="128"/>
      <c r="DYQ208" s="128"/>
      <c r="DYR208" s="128"/>
      <c r="DYS208" s="128"/>
      <c r="DYT208" s="128"/>
      <c r="DYU208" s="128"/>
      <c r="DYV208" s="128"/>
      <c r="DYW208" s="128"/>
      <c r="DYX208" s="128"/>
      <c r="DYY208" s="128"/>
      <c r="DYZ208" s="128"/>
      <c r="DZA208" s="128"/>
      <c r="DZB208" s="128"/>
      <c r="DZC208" s="128"/>
      <c r="DZD208" s="128"/>
      <c r="DZE208" s="128"/>
      <c r="DZF208" s="128"/>
      <c r="DZG208" s="128"/>
      <c r="DZH208" s="128"/>
      <c r="DZI208" s="128"/>
      <c r="DZJ208" s="128"/>
      <c r="DZK208" s="128"/>
      <c r="DZL208" s="128"/>
      <c r="DZM208" s="128"/>
      <c r="DZN208" s="128"/>
      <c r="DZO208" s="128"/>
      <c r="DZP208" s="128"/>
      <c r="DZQ208" s="128"/>
      <c r="DZR208" s="128"/>
      <c r="DZS208" s="128"/>
      <c r="DZT208" s="128"/>
      <c r="DZU208" s="128"/>
      <c r="DZV208" s="128"/>
      <c r="DZW208" s="128"/>
      <c r="DZX208" s="128"/>
      <c r="DZY208" s="128"/>
      <c r="DZZ208" s="128"/>
      <c r="EAA208" s="128"/>
      <c r="EAB208" s="128"/>
      <c r="EAC208" s="128"/>
      <c r="EAD208" s="128"/>
      <c r="EAE208" s="128"/>
      <c r="EAF208" s="128"/>
      <c r="EAG208" s="128"/>
      <c r="EAH208" s="128"/>
      <c r="EAI208" s="128"/>
      <c r="EAJ208" s="128"/>
      <c r="EAK208" s="128"/>
      <c r="EAL208" s="128"/>
      <c r="EAM208" s="128"/>
      <c r="EAN208" s="128"/>
      <c r="EAO208" s="128"/>
      <c r="EAP208" s="128"/>
      <c r="EAQ208" s="128"/>
      <c r="EAR208" s="128"/>
      <c r="EAS208" s="128"/>
      <c r="EAT208" s="128"/>
      <c r="EAU208" s="128"/>
      <c r="EAV208" s="128"/>
      <c r="EAW208" s="128"/>
      <c r="EAX208" s="128"/>
      <c r="EAY208" s="128"/>
      <c r="EAZ208" s="128"/>
      <c r="EBA208" s="128"/>
      <c r="EBB208" s="128"/>
      <c r="EBC208" s="128"/>
      <c r="EBD208" s="128"/>
      <c r="EBE208" s="128"/>
      <c r="EBF208" s="128"/>
      <c r="EBG208" s="128"/>
      <c r="EBH208" s="128"/>
      <c r="EBI208" s="128"/>
      <c r="EBJ208" s="128"/>
      <c r="EBK208" s="128"/>
      <c r="EBL208" s="128"/>
      <c r="EBM208" s="128"/>
      <c r="EBN208" s="128"/>
      <c r="EBO208" s="128"/>
      <c r="EBP208" s="128"/>
      <c r="EBQ208" s="128"/>
      <c r="EBR208" s="128"/>
      <c r="EBS208" s="128"/>
      <c r="EBT208" s="128"/>
      <c r="EBU208" s="128"/>
      <c r="EBV208" s="128"/>
      <c r="EBW208" s="128"/>
      <c r="EBX208" s="128"/>
      <c r="EBY208" s="128"/>
      <c r="EBZ208" s="128"/>
      <c r="ECA208" s="128"/>
      <c r="ECB208" s="128"/>
      <c r="ECC208" s="128"/>
      <c r="ECD208" s="128"/>
      <c r="ECE208" s="128"/>
      <c r="ECF208" s="128"/>
      <c r="ECG208" s="128"/>
      <c r="ECH208" s="128"/>
      <c r="ECI208" s="128"/>
      <c r="ECJ208" s="128"/>
      <c r="ECK208" s="128"/>
      <c r="ECL208" s="128"/>
      <c r="ECM208" s="128"/>
      <c r="ECN208" s="128"/>
      <c r="ECO208" s="128"/>
      <c r="ECP208" s="128"/>
      <c r="ECQ208" s="128"/>
      <c r="ECR208" s="128"/>
      <c r="ECS208" s="128"/>
      <c r="ECT208" s="128"/>
      <c r="ECU208" s="128"/>
      <c r="ECV208" s="128"/>
      <c r="ECW208" s="128"/>
      <c r="ECX208" s="128"/>
      <c r="ECY208" s="128"/>
      <c r="ECZ208" s="128"/>
      <c r="EDA208" s="128"/>
      <c r="EDB208" s="128"/>
      <c r="EDC208" s="128"/>
      <c r="EDD208" s="128"/>
      <c r="EDE208" s="128"/>
      <c r="EDF208" s="128"/>
      <c r="EDG208" s="128"/>
      <c r="EDH208" s="128"/>
      <c r="EDI208" s="128"/>
      <c r="EDJ208" s="128"/>
      <c r="EDK208" s="128"/>
      <c r="EDL208" s="128"/>
      <c r="EDM208" s="128"/>
      <c r="EDN208" s="128"/>
      <c r="EDO208" s="128"/>
      <c r="EDP208" s="128"/>
      <c r="EDQ208" s="128"/>
      <c r="EDR208" s="128"/>
      <c r="EDS208" s="128"/>
      <c r="EDT208" s="128"/>
      <c r="EDU208" s="128"/>
      <c r="EDV208" s="128"/>
      <c r="EDW208" s="128"/>
      <c r="EDX208" s="128"/>
      <c r="EDY208" s="128"/>
      <c r="EDZ208" s="128"/>
      <c r="EEA208" s="128"/>
      <c r="EEB208" s="128"/>
      <c r="EEC208" s="128"/>
      <c r="EED208" s="128"/>
      <c r="EEE208" s="128"/>
      <c r="EEF208" s="128"/>
      <c r="EEG208" s="128"/>
      <c r="EEH208" s="128"/>
      <c r="EEI208" s="128"/>
      <c r="EEJ208" s="128"/>
      <c r="EEK208" s="128"/>
      <c r="EEL208" s="128"/>
      <c r="EEM208" s="128"/>
      <c r="EEN208" s="128"/>
      <c r="EEO208" s="128"/>
      <c r="EEP208" s="128"/>
      <c r="EEQ208" s="128"/>
      <c r="EER208" s="128"/>
      <c r="EES208" s="128"/>
      <c r="EET208" s="128"/>
      <c r="EEU208" s="128"/>
      <c r="EEV208" s="128"/>
      <c r="EEW208" s="128"/>
      <c r="EEX208" s="128"/>
      <c r="EEY208" s="128"/>
      <c r="EEZ208" s="128"/>
      <c r="EFA208" s="128"/>
      <c r="EFB208" s="128"/>
      <c r="EFC208" s="128"/>
      <c r="EFD208" s="128"/>
      <c r="EFE208" s="128"/>
      <c r="EFF208" s="128"/>
      <c r="EFG208" s="128"/>
      <c r="EFH208" s="128"/>
      <c r="EFI208" s="128"/>
      <c r="EFJ208" s="128"/>
      <c r="EFK208" s="128"/>
      <c r="EFL208" s="128"/>
      <c r="EFM208" s="128"/>
      <c r="EFN208" s="128"/>
      <c r="EFO208" s="128"/>
      <c r="EFP208" s="128"/>
      <c r="EFQ208" s="128"/>
      <c r="EFR208" s="128"/>
      <c r="EFS208" s="128"/>
      <c r="EFT208" s="128"/>
      <c r="EFU208" s="128"/>
      <c r="EFV208" s="128"/>
      <c r="EFW208" s="128"/>
      <c r="EFX208" s="128"/>
      <c r="EFY208" s="128"/>
      <c r="EFZ208" s="128"/>
      <c r="EGA208" s="128"/>
      <c r="EGB208" s="128"/>
      <c r="EGC208" s="128"/>
      <c r="EGD208" s="128"/>
      <c r="EGE208" s="128"/>
      <c r="EGF208" s="128"/>
      <c r="EGG208" s="128"/>
      <c r="EGH208" s="128"/>
      <c r="EGI208" s="128"/>
      <c r="EGJ208" s="128"/>
      <c r="EGK208" s="128"/>
      <c r="EGL208" s="128"/>
      <c r="EGM208" s="128"/>
      <c r="EGN208" s="128"/>
      <c r="EGO208" s="128"/>
      <c r="EGP208" s="128"/>
      <c r="EGQ208" s="128"/>
      <c r="EGR208" s="128"/>
      <c r="EGS208" s="128"/>
      <c r="EGT208" s="128"/>
      <c r="EGU208" s="128"/>
      <c r="EGV208" s="128"/>
      <c r="EGW208" s="128"/>
      <c r="EGX208" s="128"/>
      <c r="EGY208" s="128"/>
      <c r="EGZ208" s="128"/>
      <c r="EHA208" s="128"/>
      <c r="EHB208" s="128"/>
      <c r="EHC208" s="128"/>
      <c r="EHD208" s="128"/>
      <c r="EHE208" s="128"/>
      <c r="EHF208" s="128"/>
      <c r="EHG208" s="128"/>
      <c r="EHH208" s="128"/>
      <c r="EHI208" s="128"/>
      <c r="EHJ208" s="128"/>
      <c r="EHK208" s="128"/>
      <c r="EHL208" s="128"/>
      <c r="EHM208" s="128"/>
      <c r="EHN208" s="128"/>
      <c r="EHO208" s="128"/>
      <c r="EHP208" s="128"/>
      <c r="EHQ208" s="128"/>
      <c r="EHR208" s="128"/>
      <c r="EHS208" s="128"/>
      <c r="EHT208" s="128"/>
      <c r="EHU208" s="128"/>
      <c r="EHV208" s="128"/>
      <c r="EHW208" s="128"/>
      <c r="EHX208" s="128"/>
      <c r="EHY208" s="128"/>
      <c r="EHZ208" s="128"/>
      <c r="EIA208" s="128"/>
      <c r="EIB208" s="128"/>
      <c r="EIC208" s="128"/>
      <c r="EID208" s="128"/>
      <c r="EIE208" s="128"/>
      <c r="EIF208" s="128"/>
      <c r="EIG208" s="128"/>
      <c r="EIH208" s="128"/>
      <c r="EII208" s="128"/>
      <c r="EIJ208" s="128"/>
      <c r="EIK208" s="128"/>
      <c r="EIL208" s="128"/>
      <c r="EIM208" s="128"/>
      <c r="EIN208" s="128"/>
      <c r="EIO208" s="128"/>
      <c r="EIP208" s="128"/>
      <c r="EIQ208" s="128"/>
      <c r="EIR208" s="128"/>
      <c r="EIS208" s="128"/>
      <c r="EIT208" s="128"/>
      <c r="EIU208" s="128"/>
      <c r="EIV208" s="128"/>
      <c r="EIW208" s="128"/>
      <c r="EIX208" s="128"/>
      <c r="EIY208" s="128"/>
      <c r="EIZ208" s="128"/>
      <c r="EJA208" s="128"/>
      <c r="EJB208" s="128"/>
      <c r="EJC208" s="128"/>
      <c r="EJD208" s="128"/>
      <c r="EJE208" s="128"/>
      <c r="EJF208" s="128"/>
      <c r="EJG208" s="128"/>
      <c r="EJH208" s="128"/>
      <c r="EJI208" s="128"/>
      <c r="EJJ208" s="128"/>
      <c r="EJK208" s="128"/>
      <c r="EJL208" s="128"/>
      <c r="EJM208" s="128"/>
      <c r="EJN208" s="128"/>
      <c r="EJO208" s="128"/>
      <c r="EJP208" s="128"/>
      <c r="EJQ208" s="128"/>
      <c r="EJR208" s="128"/>
      <c r="EJS208" s="128"/>
      <c r="EJT208" s="128"/>
      <c r="EJU208" s="128"/>
      <c r="EJV208" s="128"/>
      <c r="EJW208" s="128"/>
      <c r="EJX208" s="128"/>
      <c r="EJY208" s="128"/>
      <c r="EJZ208" s="128"/>
      <c r="EKA208" s="128"/>
      <c r="EKB208" s="128"/>
      <c r="EKC208" s="128"/>
      <c r="EKD208" s="128"/>
      <c r="EKE208" s="128"/>
      <c r="EKF208" s="128"/>
      <c r="EKG208" s="128"/>
      <c r="EKH208" s="128"/>
      <c r="EKI208" s="128"/>
      <c r="EKJ208" s="128"/>
      <c r="EKK208" s="128"/>
      <c r="EKL208" s="128"/>
      <c r="EKM208" s="128"/>
      <c r="EKN208" s="128"/>
      <c r="EKO208" s="128"/>
      <c r="EKP208" s="128"/>
      <c r="EKQ208" s="128"/>
      <c r="EKR208" s="128"/>
      <c r="EKS208" s="128"/>
      <c r="EKT208" s="128"/>
      <c r="EKU208" s="128"/>
      <c r="EKV208" s="128"/>
      <c r="EKW208" s="128"/>
      <c r="EKX208" s="128"/>
      <c r="EKY208" s="128"/>
      <c r="EKZ208" s="128"/>
      <c r="ELA208" s="128"/>
      <c r="ELB208" s="128"/>
      <c r="ELC208" s="128"/>
      <c r="ELD208" s="128"/>
      <c r="ELE208" s="128"/>
      <c r="ELF208" s="128"/>
      <c r="ELG208" s="128"/>
      <c r="ELH208" s="128"/>
      <c r="ELI208" s="128"/>
      <c r="ELJ208" s="128"/>
      <c r="ELK208" s="128"/>
      <c r="ELL208" s="128"/>
      <c r="ELM208" s="128"/>
      <c r="ELN208" s="128"/>
      <c r="ELO208" s="128"/>
      <c r="ELP208" s="128"/>
      <c r="ELQ208" s="128"/>
      <c r="ELR208" s="128"/>
      <c r="ELS208" s="128"/>
      <c r="ELT208" s="128"/>
      <c r="ELU208" s="128"/>
      <c r="ELV208" s="128"/>
      <c r="ELW208" s="128"/>
      <c r="ELX208" s="128"/>
      <c r="ELY208" s="128"/>
      <c r="ELZ208" s="128"/>
      <c r="EMA208" s="128"/>
      <c r="EMB208" s="128"/>
      <c r="EMC208" s="128"/>
      <c r="EMD208" s="128"/>
      <c r="EME208" s="128"/>
      <c r="EMF208" s="128"/>
      <c r="EMG208" s="128"/>
      <c r="EMH208" s="128"/>
      <c r="EMI208" s="128"/>
      <c r="EMJ208" s="128"/>
      <c r="EMK208" s="128"/>
      <c r="EML208" s="128"/>
      <c r="EMM208" s="128"/>
      <c r="EMN208" s="128"/>
      <c r="EMO208" s="128"/>
      <c r="EMP208" s="128"/>
      <c r="EMQ208" s="128"/>
      <c r="EMR208" s="128"/>
      <c r="EMS208" s="128"/>
      <c r="EMT208" s="128"/>
      <c r="EMU208" s="128"/>
      <c r="EMV208" s="128"/>
      <c r="EMW208" s="128"/>
      <c r="EMX208" s="128"/>
      <c r="EMY208" s="128"/>
      <c r="EMZ208" s="128"/>
      <c r="ENA208" s="128"/>
      <c r="ENB208" s="128"/>
      <c r="ENC208" s="128"/>
      <c r="END208" s="128"/>
      <c r="ENE208" s="128"/>
      <c r="ENF208" s="128"/>
      <c r="ENG208" s="128"/>
      <c r="ENH208" s="128"/>
      <c r="ENI208" s="128"/>
      <c r="ENJ208" s="128"/>
      <c r="ENK208" s="128"/>
      <c r="ENL208" s="128"/>
      <c r="ENM208" s="128"/>
      <c r="ENN208" s="128"/>
      <c r="ENO208" s="128"/>
      <c r="ENP208" s="128"/>
      <c r="ENQ208" s="128"/>
      <c r="ENR208" s="128"/>
      <c r="ENS208" s="128"/>
      <c r="ENT208" s="128"/>
      <c r="ENU208" s="128"/>
      <c r="ENV208" s="128"/>
      <c r="ENW208" s="128"/>
      <c r="ENX208" s="128"/>
      <c r="ENY208" s="128"/>
      <c r="ENZ208" s="128"/>
      <c r="EOA208" s="128"/>
      <c r="EOB208" s="128"/>
      <c r="EOC208" s="128"/>
      <c r="EOD208" s="128"/>
      <c r="EOE208" s="128"/>
      <c r="EOF208" s="128"/>
      <c r="EOG208" s="128"/>
      <c r="EOH208" s="128"/>
      <c r="EOI208" s="128"/>
      <c r="EOJ208" s="128"/>
      <c r="EOK208" s="128"/>
      <c r="EOL208" s="128"/>
      <c r="EOM208" s="128"/>
      <c r="EON208" s="128"/>
      <c r="EOO208" s="128"/>
      <c r="EOP208" s="128"/>
      <c r="EOQ208" s="128"/>
      <c r="EOR208" s="128"/>
      <c r="EOS208" s="128"/>
      <c r="EOT208" s="128"/>
      <c r="EOU208" s="128"/>
      <c r="EOV208" s="128"/>
      <c r="EOW208" s="128"/>
      <c r="EOX208" s="128"/>
      <c r="EOY208" s="128"/>
      <c r="EOZ208" s="128"/>
      <c r="EPA208" s="128"/>
      <c r="EPB208" s="128"/>
      <c r="EPC208" s="128"/>
      <c r="EPD208" s="128"/>
      <c r="EPE208" s="128"/>
      <c r="EPF208" s="128"/>
      <c r="EPG208" s="128"/>
      <c r="EPH208" s="128"/>
      <c r="EPI208" s="128"/>
      <c r="EPJ208" s="128"/>
      <c r="EPK208" s="128"/>
      <c r="EPL208" s="128"/>
      <c r="EPM208" s="128"/>
      <c r="EPN208" s="128"/>
      <c r="EPO208" s="128"/>
      <c r="EPP208" s="128"/>
      <c r="EPQ208" s="128"/>
      <c r="EPR208" s="128"/>
      <c r="EPS208" s="128"/>
      <c r="EPT208" s="128"/>
      <c r="EPU208" s="128"/>
      <c r="EPV208" s="128"/>
      <c r="EPW208" s="128"/>
      <c r="EPX208" s="128"/>
      <c r="EPY208" s="128"/>
      <c r="EPZ208" s="128"/>
      <c r="EQA208" s="128"/>
      <c r="EQB208" s="128"/>
      <c r="EQC208" s="128"/>
      <c r="EQD208" s="128"/>
      <c r="EQE208" s="128"/>
      <c r="EQF208" s="128"/>
      <c r="EQG208" s="128"/>
      <c r="EQH208" s="128"/>
      <c r="EQI208" s="128"/>
      <c r="EQJ208" s="128"/>
      <c r="EQK208" s="128"/>
      <c r="EQL208" s="128"/>
      <c r="EQM208" s="128"/>
      <c r="EQN208" s="128"/>
      <c r="EQO208" s="128"/>
      <c r="EQP208" s="128"/>
      <c r="EQQ208" s="128"/>
      <c r="EQR208" s="128"/>
      <c r="EQS208" s="128"/>
      <c r="EQT208" s="128"/>
      <c r="EQU208" s="128"/>
      <c r="EQV208" s="128"/>
      <c r="EQW208" s="128"/>
      <c r="EQX208" s="128"/>
      <c r="EQY208" s="128"/>
      <c r="EQZ208" s="128"/>
      <c r="ERA208" s="128"/>
      <c r="ERB208" s="128"/>
      <c r="ERC208" s="128"/>
      <c r="ERD208" s="128"/>
      <c r="ERE208" s="128"/>
      <c r="ERF208" s="128"/>
      <c r="ERG208" s="128"/>
      <c r="ERH208" s="128"/>
      <c r="ERI208" s="128"/>
      <c r="ERJ208" s="128"/>
      <c r="ERK208" s="128"/>
      <c r="ERL208" s="128"/>
      <c r="ERM208" s="128"/>
      <c r="ERN208" s="128"/>
      <c r="ERO208" s="128"/>
      <c r="ERP208" s="128"/>
      <c r="ERQ208" s="128"/>
      <c r="ERR208" s="128"/>
      <c r="ERS208" s="128"/>
      <c r="ERT208" s="128"/>
      <c r="ERU208" s="128"/>
      <c r="ERV208" s="128"/>
      <c r="ERW208" s="128"/>
      <c r="ERX208" s="128"/>
      <c r="ERY208" s="128"/>
      <c r="ERZ208" s="128"/>
      <c r="ESA208" s="128"/>
      <c r="ESB208" s="128"/>
      <c r="ESC208" s="128"/>
      <c r="ESD208" s="128"/>
      <c r="ESE208" s="128"/>
      <c r="ESF208" s="128"/>
      <c r="ESG208" s="128"/>
      <c r="ESH208" s="128"/>
      <c r="ESI208" s="128"/>
      <c r="ESJ208" s="128"/>
      <c r="ESK208" s="128"/>
      <c r="ESL208" s="128"/>
      <c r="ESM208" s="128"/>
      <c r="ESN208" s="128"/>
      <c r="ESO208" s="128"/>
      <c r="ESP208" s="128"/>
      <c r="ESQ208" s="128"/>
      <c r="ESR208" s="128"/>
      <c r="ESS208" s="128"/>
      <c r="EST208" s="128"/>
      <c r="ESU208" s="128"/>
      <c r="ESV208" s="128"/>
      <c r="ESW208" s="128"/>
      <c r="ESX208" s="128"/>
      <c r="ESY208" s="128"/>
      <c r="ESZ208" s="128"/>
      <c r="ETA208" s="128"/>
      <c r="ETB208" s="128"/>
      <c r="ETC208" s="128"/>
      <c r="ETD208" s="128"/>
      <c r="ETE208" s="128"/>
      <c r="ETF208" s="128"/>
      <c r="ETG208" s="128"/>
      <c r="ETH208" s="128"/>
      <c r="ETI208" s="128"/>
      <c r="ETJ208" s="128"/>
      <c r="ETK208" s="128"/>
      <c r="ETL208" s="128"/>
      <c r="ETM208" s="128"/>
      <c r="ETN208" s="128"/>
      <c r="ETO208" s="128"/>
      <c r="ETP208" s="128"/>
      <c r="ETQ208" s="128"/>
      <c r="ETR208" s="128"/>
      <c r="ETS208" s="128"/>
      <c r="ETT208" s="128"/>
      <c r="ETU208" s="128"/>
      <c r="ETV208" s="128"/>
      <c r="ETW208" s="128"/>
      <c r="ETX208" s="128"/>
      <c r="ETY208" s="128"/>
      <c r="ETZ208" s="128"/>
      <c r="EUA208" s="128"/>
      <c r="EUB208" s="128"/>
      <c r="EUC208" s="128"/>
      <c r="EUD208" s="128"/>
      <c r="EUE208" s="128"/>
      <c r="EUF208" s="128"/>
      <c r="EUG208" s="128"/>
      <c r="EUH208" s="128"/>
      <c r="EUI208" s="128"/>
      <c r="EUJ208" s="128"/>
      <c r="EUK208" s="128"/>
      <c r="EUL208" s="128"/>
      <c r="EUM208" s="128"/>
      <c r="EUN208" s="128"/>
      <c r="EUO208" s="128"/>
      <c r="EUP208" s="128"/>
      <c r="EUQ208" s="128"/>
      <c r="EUR208" s="128"/>
      <c r="EUS208" s="128"/>
      <c r="EUT208" s="128"/>
      <c r="EUU208" s="128"/>
      <c r="EUV208" s="128"/>
      <c r="EUW208" s="128"/>
      <c r="EUX208" s="128"/>
      <c r="EUY208" s="128"/>
      <c r="EUZ208" s="128"/>
      <c r="EVA208" s="128"/>
      <c r="EVB208" s="128"/>
      <c r="EVC208" s="128"/>
      <c r="EVD208" s="128"/>
      <c r="EVE208" s="128"/>
      <c r="EVF208" s="128"/>
      <c r="EVG208" s="128"/>
      <c r="EVH208" s="128"/>
      <c r="EVI208" s="128"/>
      <c r="EVJ208" s="128"/>
      <c r="EVK208" s="128"/>
      <c r="EVL208" s="128"/>
      <c r="EVM208" s="128"/>
      <c r="EVN208" s="128"/>
      <c r="EVO208" s="128"/>
      <c r="EVP208" s="128"/>
      <c r="EVQ208" s="128"/>
      <c r="EVR208" s="128"/>
      <c r="EVS208" s="128"/>
      <c r="EVT208" s="128"/>
      <c r="EVU208" s="128"/>
      <c r="EVV208" s="128"/>
      <c r="EVW208" s="128"/>
      <c r="EVX208" s="128"/>
      <c r="EVY208" s="128"/>
      <c r="EVZ208" s="128"/>
      <c r="EWA208" s="128"/>
      <c r="EWB208" s="128"/>
      <c r="EWC208" s="128"/>
      <c r="EWD208" s="128"/>
      <c r="EWE208" s="128"/>
      <c r="EWF208" s="128"/>
      <c r="EWG208" s="128"/>
      <c r="EWH208" s="128"/>
      <c r="EWI208" s="128"/>
      <c r="EWJ208" s="128"/>
      <c r="EWK208" s="128"/>
      <c r="EWL208" s="128"/>
      <c r="EWM208" s="128"/>
      <c r="EWN208" s="128"/>
      <c r="EWO208" s="128"/>
      <c r="EWP208" s="128"/>
      <c r="EWQ208" s="128"/>
      <c r="EWR208" s="128"/>
      <c r="EWS208" s="128"/>
      <c r="EWT208" s="128"/>
      <c r="EWU208" s="128"/>
      <c r="EWV208" s="128"/>
      <c r="EWW208" s="128"/>
      <c r="EWX208" s="128"/>
      <c r="EWY208" s="128"/>
      <c r="EWZ208" s="128"/>
      <c r="EXA208" s="128"/>
      <c r="EXB208" s="128"/>
      <c r="EXC208" s="128"/>
      <c r="EXD208" s="128"/>
      <c r="EXE208" s="128"/>
      <c r="EXF208" s="128"/>
      <c r="EXG208" s="128"/>
      <c r="EXH208" s="128"/>
      <c r="EXI208" s="128"/>
      <c r="EXJ208" s="128"/>
      <c r="EXK208" s="128"/>
      <c r="EXL208" s="128"/>
      <c r="EXM208" s="128"/>
      <c r="EXN208" s="128"/>
      <c r="EXO208" s="128"/>
      <c r="EXP208" s="128"/>
      <c r="EXQ208" s="128"/>
      <c r="EXR208" s="128"/>
      <c r="EXS208" s="128"/>
      <c r="EXT208" s="128"/>
      <c r="EXU208" s="128"/>
      <c r="EXV208" s="128"/>
      <c r="EXW208" s="128"/>
      <c r="EXX208" s="128"/>
      <c r="EXY208" s="128"/>
      <c r="EXZ208" s="128"/>
      <c r="EYA208" s="128"/>
      <c r="EYB208" s="128"/>
      <c r="EYC208" s="128"/>
      <c r="EYD208" s="128"/>
      <c r="EYE208" s="128"/>
      <c r="EYF208" s="128"/>
      <c r="EYG208" s="128"/>
      <c r="EYH208" s="128"/>
      <c r="EYI208" s="128"/>
      <c r="EYJ208" s="128"/>
      <c r="EYK208" s="128"/>
      <c r="EYL208" s="128"/>
      <c r="EYM208" s="128"/>
      <c r="EYN208" s="128"/>
      <c r="EYO208" s="128"/>
      <c r="EYP208" s="128"/>
      <c r="EYQ208" s="128"/>
      <c r="EYR208" s="128"/>
      <c r="EYS208" s="128"/>
      <c r="EYT208" s="128"/>
      <c r="EYU208" s="128"/>
      <c r="EYV208" s="128"/>
      <c r="EYW208" s="128"/>
      <c r="EYX208" s="128"/>
      <c r="EYY208" s="128"/>
      <c r="EYZ208" s="128"/>
      <c r="EZA208" s="128"/>
      <c r="EZB208" s="128"/>
      <c r="EZC208" s="128"/>
      <c r="EZD208" s="128"/>
      <c r="EZE208" s="128"/>
      <c r="EZF208" s="128"/>
      <c r="EZG208" s="128"/>
      <c r="EZH208" s="128"/>
      <c r="EZI208" s="128"/>
      <c r="EZJ208" s="128"/>
      <c r="EZK208" s="128"/>
      <c r="EZL208" s="128"/>
      <c r="EZM208" s="128"/>
      <c r="EZN208" s="128"/>
      <c r="EZO208" s="128"/>
      <c r="EZP208" s="128"/>
      <c r="EZQ208" s="128"/>
      <c r="EZR208" s="128"/>
      <c r="EZS208" s="128"/>
      <c r="EZT208" s="128"/>
      <c r="EZU208" s="128"/>
      <c r="EZV208" s="128"/>
      <c r="EZW208" s="128"/>
      <c r="EZX208" s="128"/>
      <c r="EZY208" s="128"/>
      <c r="EZZ208" s="128"/>
      <c r="FAA208" s="128"/>
      <c r="FAB208" s="128"/>
      <c r="FAC208" s="128"/>
      <c r="FAD208" s="128"/>
      <c r="FAE208" s="128"/>
      <c r="FAF208" s="128"/>
      <c r="FAG208" s="128"/>
      <c r="FAH208" s="128"/>
      <c r="FAI208" s="128"/>
      <c r="FAJ208" s="128"/>
      <c r="FAK208" s="128"/>
      <c r="FAL208" s="128"/>
      <c r="FAM208" s="128"/>
      <c r="FAN208" s="128"/>
      <c r="FAO208" s="128"/>
      <c r="FAP208" s="128"/>
      <c r="FAQ208" s="128"/>
      <c r="FAR208" s="128"/>
      <c r="FAS208" s="128"/>
      <c r="FAT208" s="128"/>
      <c r="FAU208" s="128"/>
      <c r="FAV208" s="128"/>
      <c r="FAW208" s="128"/>
      <c r="FAX208" s="128"/>
      <c r="FAY208" s="128"/>
      <c r="FAZ208" s="128"/>
      <c r="FBA208" s="128"/>
      <c r="FBB208" s="128"/>
      <c r="FBC208" s="128"/>
      <c r="FBD208" s="128"/>
      <c r="FBE208" s="128"/>
      <c r="FBF208" s="128"/>
      <c r="FBG208" s="128"/>
      <c r="FBH208" s="128"/>
      <c r="FBI208" s="128"/>
      <c r="FBJ208" s="128"/>
      <c r="FBK208" s="128"/>
      <c r="FBL208" s="128"/>
      <c r="FBM208" s="128"/>
      <c r="FBN208" s="128"/>
      <c r="FBO208" s="128"/>
      <c r="FBP208" s="128"/>
      <c r="FBQ208" s="128"/>
      <c r="FBR208" s="128"/>
      <c r="FBS208" s="128"/>
      <c r="FBT208" s="128"/>
      <c r="FBU208" s="128"/>
      <c r="FBV208" s="128"/>
      <c r="FBW208" s="128"/>
      <c r="FBX208" s="128"/>
      <c r="FBY208" s="128"/>
      <c r="FBZ208" s="128"/>
      <c r="FCA208" s="128"/>
      <c r="FCB208" s="128"/>
      <c r="FCC208" s="128"/>
      <c r="FCD208" s="128"/>
      <c r="FCE208" s="128"/>
      <c r="FCF208" s="128"/>
      <c r="FCG208" s="128"/>
      <c r="FCH208" s="128"/>
      <c r="FCI208" s="128"/>
      <c r="FCJ208" s="128"/>
      <c r="FCK208" s="128"/>
      <c r="FCL208" s="128"/>
      <c r="FCM208" s="128"/>
      <c r="FCN208" s="128"/>
      <c r="FCO208" s="128"/>
      <c r="FCP208" s="128"/>
      <c r="FCQ208" s="128"/>
      <c r="FCR208" s="128"/>
      <c r="FCS208" s="128"/>
      <c r="FCT208" s="128"/>
      <c r="FCU208" s="128"/>
      <c r="FCV208" s="128"/>
      <c r="FCW208" s="128"/>
      <c r="FCX208" s="128"/>
      <c r="FCY208" s="128"/>
      <c r="FCZ208" s="128"/>
      <c r="FDA208" s="128"/>
      <c r="FDB208" s="128"/>
      <c r="FDC208" s="128"/>
      <c r="FDD208" s="128"/>
      <c r="FDE208" s="128"/>
      <c r="FDF208" s="128"/>
      <c r="FDG208" s="128"/>
      <c r="FDH208" s="128"/>
      <c r="FDI208" s="128"/>
      <c r="FDJ208" s="128"/>
      <c r="FDK208" s="128"/>
      <c r="FDL208" s="128"/>
      <c r="FDM208" s="128"/>
      <c r="FDN208" s="128"/>
      <c r="FDO208" s="128"/>
      <c r="FDP208" s="128"/>
      <c r="FDQ208" s="128"/>
      <c r="FDR208" s="128"/>
      <c r="FDS208" s="128"/>
      <c r="FDT208" s="128"/>
      <c r="FDU208" s="128"/>
      <c r="FDV208" s="128"/>
      <c r="FDW208" s="128"/>
      <c r="FDX208" s="128"/>
      <c r="FDY208" s="128"/>
      <c r="FDZ208" s="128"/>
      <c r="FEA208" s="128"/>
      <c r="FEB208" s="128"/>
      <c r="FEC208" s="128"/>
      <c r="FED208" s="128"/>
      <c r="FEE208" s="128"/>
      <c r="FEF208" s="128"/>
      <c r="FEG208" s="128"/>
      <c r="FEH208" s="128"/>
      <c r="FEI208" s="128"/>
      <c r="FEJ208" s="128"/>
      <c r="FEK208" s="128"/>
      <c r="FEL208" s="128"/>
      <c r="FEM208" s="128"/>
      <c r="FEN208" s="128"/>
      <c r="FEO208" s="128"/>
      <c r="FEP208" s="128"/>
      <c r="FEQ208" s="128"/>
      <c r="FER208" s="128"/>
      <c r="FES208" s="128"/>
      <c r="FET208" s="128"/>
      <c r="FEU208" s="128"/>
      <c r="FEV208" s="128"/>
      <c r="FEW208" s="128"/>
      <c r="FEX208" s="128"/>
      <c r="FEY208" s="128"/>
      <c r="FEZ208" s="128"/>
      <c r="FFA208" s="128"/>
      <c r="FFB208" s="128"/>
      <c r="FFC208" s="128"/>
      <c r="FFD208" s="128"/>
      <c r="FFE208" s="128"/>
      <c r="FFF208" s="128"/>
      <c r="FFG208" s="128"/>
      <c r="FFH208" s="128"/>
      <c r="FFI208" s="128"/>
      <c r="FFJ208" s="128"/>
      <c r="FFK208" s="128"/>
      <c r="FFL208" s="128"/>
      <c r="FFM208" s="128"/>
      <c r="FFN208" s="128"/>
      <c r="FFO208" s="128"/>
      <c r="FFP208" s="128"/>
      <c r="FFQ208" s="128"/>
      <c r="FFR208" s="128"/>
      <c r="FFS208" s="128"/>
      <c r="FFT208" s="128"/>
      <c r="FFU208" s="128"/>
      <c r="FFV208" s="128"/>
      <c r="FFW208" s="128"/>
      <c r="FFX208" s="128"/>
      <c r="FFY208" s="128"/>
      <c r="FFZ208" s="128"/>
      <c r="FGA208" s="128"/>
      <c r="FGB208" s="128"/>
      <c r="FGC208" s="128"/>
      <c r="FGD208" s="128"/>
      <c r="FGE208" s="128"/>
      <c r="FGF208" s="128"/>
      <c r="FGG208" s="128"/>
      <c r="FGH208" s="128"/>
      <c r="FGI208" s="128"/>
      <c r="FGJ208" s="128"/>
      <c r="FGK208" s="128"/>
      <c r="FGL208" s="128"/>
      <c r="FGM208" s="128"/>
      <c r="FGN208" s="128"/>
      <c r="FGO208" s="128"/>
      <c r="FGP208" s="128"/>
      <c r="FGQ208" s="128"/>
      <c r="FGR208" s="128"/>
      <c r="FGS208" s="128"/>
      <c r="FGT208" s="128"/>
      <c r="FGU208" s="128"/>
      <c r="FGV208" s="128"/>
      <c r="FGW208" s="128"/>
      <c r="FGX208" s="128"/>
      <c r="FGY208" s="128"/>
      <c r="FGZ208" s="128"/>
      <c r="FHA208" s="128"/>
      <c r="FHB208" s="128"/>
      <c r="FHC208" s="128"/>
      <c r="FHD208" s="128"/>
      <c r="FHE208" s="128"/>
      <c r="FHF208" s="128"/>
      <c r="FHG208" s="128"/>
      <c r="FHH208" s="128"/>
      <c r="FHI208" s="128"/>
      <c r="FHJ208" s="128"/>
      <c r="FHK208" s="128"/>
      <c r="FHL208" s="128"/>
      <c r="FHM208" s="128"/>
      <c r="FHN208" s="128"/>
      <c r="FHO208" s="128"/>
      <c r="FHP208" s="128"/>
      <c r="FHQ208" s="128"/>
      <c r="FHR208" s="128"/>
      <c r="FHS208" s="128"/>
      <c r="FHT208" s="128"/>
      <c r="FHU208" s="128"/>
      <c r="FHV208" s="128"/>
      <c r="FHW208" s="128"/>
      <c r="FHX208" s="128"/>
      <c r="FHY208" s="128"/>
      <c r="FHZ208" s="128"/>
      <c r="FIA208" s="128"/>
      <c r="FIB208" s="128"/>
      <c r="FIC208" s="128"/>
      <c r="FID208" s="128"/>
      <c r="FIE208" s="128"/>
      <c r="FIF208" s="128"/>
      <c r="FIG208" s="128"/>
      <c r="FIH208" s="128"/>
      <c r="FII208" s="128"/>
      <c r="FIJ208" s="128"/>
      <c r="FIK208" s="128"/>
      <c r="FIL208" s="128"/>
      <c r="FIM208" s="128"/>
      <c r="FIN208" s="128"/>
      <c r="FIO208" s="128"/>
      <c r="FIP208" s="128"/>
      <c r="FIQ208" s="128"/>
      <c r="FIR208" s="128"/>
      <c r="FIS208" s="128"/>
      <c r="FIT208" s="128"/>
      <c r="FIU208" s="128"/>
      <c r="FIV208" s="128"/>
      <c r="FIW208" s="128"/>
      <c r="FIX208" s="128"/>
      <c r="FIY208" s="128"/>
      <c r="FIZ208" s="128"/>
      <c r="FJA208" s="128"/>
      <c r="FJB208" s="128"/>
      <c r="FJC208" s="128"/>
      <c r="FJD208" s="128"/>
      <c r="FJE208" s="128"/>
      <c r="FJF208" s="128"/>
      <c r="FJG208" s="128"/>
      <c r="FJH208" s="128"/>
      <c r="FJI208" s="128"/>
      <c r="FJJ208" s="128"/>
      <c r="FJK208" s="128"/>
      <c r="FJL208" s="128"/>
      <c r="FJM208" s="128"/>
      <c r="FJN208" s="128"/>
      <c r="FJO208" s="128"/>
      <c r="FJP208" s="128"/>
      <c r="FJQ208" s="128"/>
      <c r="FJR208" s="128"/>
      <c r="FJS208" s="128"/>
      <c r="FJT208" s="128"/>
      <c r="FJU208" s="128"/>
      <c r="FJV208" s="128"/>
      <c r="FJW208" s="128"/>
      <c r="FJX208" s="128"/>
      <c r="FJY208" s="128"/>
      <c r="FJZ208" s="128"/>
      <c r="FKA208" s="128"/>
      <c r="FKB208" s="128"/>
      <c r="FKC208" s="128"/>
      <c r="FKD208" s="128"/>
      <c r="FKE208" s="128"/>
      <c r="FKF208" s="128"/>
      <c r="FKG208" s="128"/>
      <c r="FKH208" s="128"/>
      <c r="FKI208" s="128"/>
      <c r="FKJ208" s="128"/>
      <c r="FKK208" s="128"/>
      <c r="FKL208" s="128"/>
      <c r="FKM208" s="128"/>
      <c r="FKN208" s="128"/>
      <c r="FKO208" s="128"/>
      <c r="FKP208" s="128"/>
      <c r="FKQ208" s="128"/>
      <c r="FKR208" s="128"/>
      <c r="FKS208" s="128"/>
      <c r="FKT208" s="128"/>
      <c r="FKU208" s="128"/>
      <c r="FKV208" s="128"/>
      <c r="FKW208" s="128"/>
      <c r="FKX208" s="128"/>
      <c r="FKY208" s="128"/>
      <c r="FKZ208" s="128"/>
      <c r="FLA208" s="128"/>
      <c r="FLB208" s="128"/>
      <c r="FLC208" s="128"/>
      <c r="FLD208" s="128"/>
      <c r="FLE208" s="128"/>
      <c r="FLF208" s="128"/>
      <c r="FLG208" s="128"/>
      <c r="FLH208" s="128"/>
      <c r="FLI208" s="128"/>
      <c r="FLJ208" s="128"/>
      <c r="FLK208" s="128"/>
      <c r="FLL208" s="128"/>
      <c r="FLM208" s="128"/>
      <c r="FLN208" s="128"/>
      <c r="FLO208" s="128"/>
      <c r="FLP208" s="128"/>
      <c r="FLQ208" s="128"/>
      <c r="FLR208" s="128"/>
      <c r="FLS208" s="128"/>
      <c r="FLT208" s="128"/>
      <c r="FLU208" s="128"/>
      <c r="FLV208" s="128"/>
      <c r="FLW208" s="128"/>
      <c r="FLX208" s="128"/>
      <c r="FLY208" s="128"/>
      <c r="FLZ208" s="128"/>
      <c r="FMA208" s="128"/>
      <c r="FMB208" s="128"/>
      <c r="FMC208" s="128"/>
      <c r="FMD208" s="128"/>
      <c r="FME208" s="128"/>
      <c r="FMF208" s="128"/>
      <c r="FMG208" s="128"/>
      <c r="FMH208" s="128"/>
      <c r="FMI208" s="128"/>
      <c r="FMJ208" s="128"/>
      <c r="FMK208" s="128"/>
      <c r="FML208" s="128"/>
      <c r="FMM208" s="128"/>
      <c r="FMN208" s="128"/>
      <c r="FMO208" s="128"/>
      <c r="FMP208" s="128"/>
      <c r="FMQ208" s="128"/>
      <c r="FMR208" s="128"/>
      <c r="FMS208" s="128"/>
      <c r="FMT208" s="128"/>
      <c r="FMU208" s="128"/>
      <c r="FMV208" s="128"/>
      <c r="FMW208" s="128"/>
      <c r="FMX208" s="128"/>
      <c r="FMY208" s="128"/>
      <c r="FMZ208" s="128"/>
      <c r="FNA208" s="128"/>
      <c r="FNB208" s="128"/>
      <c r="FNC208" s="128"/>
      <c r="FND208" s="128"/>
      <c r="FNE208" s="128"/>
      <c r="FNF208" s="128"/>
      <c r="FNG208" s="128"/>
      <c r="FNH208" s="128"/>
      <c r="FNI208" s="128"/>
      <c r="FNJ208" s="128"/>
      <c r="FNK208" s="128"/>
      <c r="FNL208" s="128"/>
      <c r="FNM208" s="128"/>
      <c r="FNN208" s="128"/>
      <c r="FNO208" s="128"/>
      <c r="FNP208" s="128"/>
      <c r="FNQ208" s="128"/>
      <c r="FNR208" s="128"/>
      <c r="FNS208" s="128"/>
      <c r="FNT208" s="128"/>
      <c r="FNU208" s="128"/>
      <c r="FNV208" s="128"/>
      <c r="FNW208" s="128"/>
      <c r="FNX208" s="128"/>
      <c r="FNY208" s="128"/>
      <c r="FNZ208" s="128"/>
      <c r="FOA208" s="128"/>
      <c r="FOB208" s="128"/>
      <c r="FOC208" s="128"/>
      <c r="FOD208" s="128"/>
      <c r="FOE208" s="128"/>
      <c r="FOF208" s="128"/>
      <c r="FOG208" s="128"/>
      <c r="FOH208" s="128"/>
      <c r="FOI208" s="128"/>
      <c r="FOJ208" s="128"/>
      <c r="FOK208" s="128"/>
      <c r="FOL208" s="128"/>
      <c r="FOM208" s="128"/>
      <c r="FON208" s="128"/>
      <c r="FOO208" s="128"/>
      <c r="FOP208" s="128"/>
      <c r="FOQ208" s="128"/>
      <c r="FOR208" s="128"/>
      <c r="FOS208" s="128"/>
      <c r="FOT208" s="128"/>
      <c r="FOU208" s="128"/>
      <c r="FOV208" s="128"/>
      <c r="FOW208" s="128"/>
      <c r="FOX208" s="128"/>
      <c r="FOY208" s="128"/>
      <c r="FOZ208" s="128"/>
      <c r="FPA208" s="128"/>
      <c r="FPB208" s="128"/>
      <c r="FPC208" s="128"/>
      <c r="FPD208" s="128"/>
      <c r="FPE208" s="128"/>
      <c r="FPF208" s="128"/>
      <c r="FPG208" s="128"/>
      <c r="FPH208" s="128"/>
      <c r="FPI208" s="128"/>
      <c r="FPJ208" s="128"/>
      <c r="FPK208" s="128"/>
      <c r="FPL208" s="128"/>
      <c r="FPM208" s="128"/>
      <c r="FPN208" s="128"/>
      <c r="FPO208" s="128"/>
      <c r="FPP208" s="128"/>
      <c r="FPQ208" s="128"/>
      <c r="FPR208" s="128"/>
      <c r="FPS208" s="128"/>
      <c r="FPT208" s="128"/>
      <c r="FPU208" s="128"/>
      <c r="FPV208" s="128"/>
      <c r="FPW208" s="128"/>
      <c r="FPX208" s="128"/>
      <c r="FPY208" s="128"/>
      <c r="FPZ208" s="128"/>
      <c r="FQA208" s="128"/>
      <c r="FQB208" s="128"/>
      <c r="FQC208" s="128"/>
      <c r="FQD208" s="128"/>
      <c r="FQE208" s="128"/>
      <c r="FQF208" s="128"/>
      <c r="FQG208" s="128"/>
      <c r="FQH208" s="128"/>
      <c r="FQI208" s="128"/>
      <c r="FQJ208" s="128"/>
      <c r="FQK208" s="128"/>
      <c r="FQL208" s="128"/>
      <c r="FQM208" s="128"/>
      <c r="FQN208" s="128"/>
      <c r="FQO208" s="128"/>
      <c r="FQP208" s="128"/>
      <c r="FQQ208" s="128"/>
      <c r="FQR208" s="128"/>
      <c r="FQS208" s="128"/>
      <c r="FQT208" s="128"/>
      <c r="FQU208" s="128"/>
      <c r="FQV208" s="128"/>
      <c r="FQW208" s="128"/>
      <c r="FQX208" s="128"/>
      <c r="FQY208" s="128"/>
      <c r="FQZ208" s="128"/>
      <c r="FRA208" s="128"/>
      <c r="FRB208" s="128"/>
      <c r="FRC208" s="128"/>
      <c r="FRD208" s="128"/>
      <c r="FRE208" s="128"/>
      <c r="FRF208" s="128"/>
      <c r="FRG208" s="128"/>
      <c r="FRH208" s="128"/>
      <c r="FRI208" s="128"/>
      <c r="FRJ208" s="128"/>
      <c r="FRK208" s="128"/>
      <c r="FRL208" s="128"/>
      <c r="FRM208" s="128"/>
      <c r="FRN208" s="128"/>
      <c r="FRO208" s="128"/>
      <c r="FRP208" s="128"/>
      <c r="FRQ208" s="128"/>
      <c r="FRR208" s="128"/>
      <c r="FRS208" s="128"/>
      <c r="FRT208" s="128"/>
      <c r="FRU208" s="128"/>
      <c r="FRV208" s="128"/>
      <c r="FRW208" s="128"/>
      <c r="FRX208" s="128"/>
      <c r="FRY208" s="128"/>
      <c r="FRZ208" s="128"/>
      <c r="FSA208" s="128"/>
      <c r="FSB208" s="128"/>
      <c r="FSC208" s="128"/>
      <c r="FSD208" s="128"/>
      <c r="FSE208" s="128"/>
      <c r="FSF208" s="128"/>
      <c r="FSG208" s="128"/>
      <c r="FSH208" s="128"/>
      <c r="FSI208" s="128"/>
      <c r="FSJ208" s="128"/>
      <c r="FSK208" s="128"/>
      <c r="FSL208" s="128"/>
      <c r="FSM208" s="128"/>
      <c r="FSN208" s="128"/>
      <c r="FSO208" s="128"/>
      <c r="FSP208" s="128"/>
      <c r="FSQ208" s="128"/>
      <c r="FSR208" s="128"/>
      <c r="FSS208" s="128"/>
      <c r="FST208" s="128"/>
      <c r="FSU208" s="128"/>
      <c r="FSV208" s="128"/>
      <c r="FSW208" s="128"/>
      <c r="FSX208" s="128"/>
      <c r="FSY208" s="128"/>
      <c r="FSZ208" s="128"/>
      <c r="FTA208" s="128"/>
      <c r="FTB208" s="128"/>
      <c r="FTC208" s="128"/>
      <c r="FTD208" s="128"/>
      <c r="FTE208" s="128"/>
      <c r="FTF208" s="128"/>
      <c r="FTG208" s="128"/>
      <c r="FTH208" s="128"/>
      <c r="FTI208" s="128"/>
      <c r="FTJ208" s="128"/>
      <c r="FTK208" s="128"/>
      <c r="FTL208" s="128"/>
      <c r="FTM208" s="128"/>
      <c r="FTN208" s="128"/>
      <c r="FTO208" s="128"/>
      <c r="FTP208" s="128"/>
      <c r="FTQ208" s="128"/>
      <c r="FTR208" s="128"/>
      <c r="FTS208" s="128"/>
      <c r="FTT208" s="128"/>
      <c r="FTU208" s="128"/>
      <c r="FTV208" s="128"/>
      <c r="FTW208" s="128"/>
      <c r="FTX208" s="128"/>
      <c r="FTY208" s="128"/>
      <c r="FTZ208" s="128"/>
      <c r="FUA208" s="128"/>
      <c r="FUB208" s="128"/>
      <c r="FUC208" s="128"/>
      <c r="FUD208" s="128"/>
      <c r="FUE208" s="128"/>
      <c r="FUF208" s="128"/>
      <c r="FUG208" s="128"/>
      <c r="FUH208" s="128"/>
      <c r="FUI208" s="128"/>
      <c r="FUJ208" s="128"/>
      <c r="FUK208" s="128"/>
      <c r="FUL208" s="128"/>
      <c r="FUM208" s="128"/>
      <c r="FUN208" s="128"/>
      <c r="FUO208" s="128"/>
      <c r="FUP208" s="128"/>
      <c r="FUQ208" s="128"/>
      <c r="FUR208" s="128"/>
      <c r="FUS208" s="128"/>
      <c r="FUT208" s="128"/>
      <c r="FUU208" s="128"/>
      <c r="FUV208" s="128"/>
      <c r="FUW208" s="128"/>
      <c r="FUX208" s="128"/>
      <c r="FUY208" s="128"/>
      <c r="FUZ208" s="128"/>
      <c r="FVA208" s="128"/>
      <c r="FVB208" s="128"/>
      <c r="FVC208" s="128"/>
      <c r="FVD208" s="128"/>
      <c r="FVE208" s="128"/>
      <c r="FVF208" s="128"/>
      <c r="FVG208" s="128"/>
      <c r="FVH208" s="128"/>
      <c r="FVI208" s="128"/>
      <c r="FVJ208" s="128"/>
      <c r="FVK208" s="128"/>
      <c r="FVL208" s="128"/>
      <c r="FVM208" s="128"/>
      <c r="FVN208" s="128"/>
      <c r="FVO208" s="128"/>
      <c r="FVP208" s="128"/>
      <c r="FVQ208" s="128"/>
      <c r="FVR208" s="128"/>
      <c r="FVS208" s="128"/>
      <c r="FVT208" s="128"/>
      <c r="FVU208" s="128"/>
      <c r="FVV208" s="128"/>
      <c r="FVW208" s="128"/>
      <c r="FVX208" s="128"/>
      <c r="FVY208" s="128"/>
      <c r="FVZ208" s="128"/>
      <c r="FWA208" s="128"/>
      <c r="FWB208" s="128"/>
      <c r="FWC208" s="128"/>
      <c r="FWD208" s="128"/>
      <c r="FWE208" s="128"/>
      <c r="FWF208" s="128"/>
      <c r="FWG208" s="128"/>
      <c r="FWH208" s="128"/>
      <c r="FWI208" s="128"/>
      <c r="FWJ208" s="128"/>
      <c r="FWK208" s="128"/>
      <c r="FWL208" s="128"/>
      <c r="FWM208" s="128"/>
      <c r="FWN208" s="128"/>
      <c r="FWO208" s="128"/>
      <c r="FWP208" s="128"/>
      <c r="FWQ208" s="128"/>
      <c r="FWR208" s="128"/>
      <c r="FWS208" s="128"/>
      <c r="FWT208" s="128"/>
      <c r="FWU208" s="128"/>
      <c r="FWV208" s="128"/>
      <c r="FWW208" s="128"/>
      <c r="FWX208" s="128"/>
      <c r="FWY208" s="128"/>
      <c r="FWZ208" s="128"/>
      <c r="FXA208" s="128"/>
      <c r="FXB208" s="128"/>
      <c r="FXC208" s="128"/>
      <c r="FXD208" s="128"/>
      <c r="FXE208" s="128"/>
      <c r="FXF208" s="128"/>
      <c r="FXG208" s="128"/>
      <c r="FXH208" s="128"/>
      <c r="FXI208" s="128"/>
      <c r="FXJ208" s="128"/>
      <c r="FXK208" s="128"/>
      <c r="FXL208" s="128"/>
      <c r="FXM208" s="128"/>
      <c r="FXN208" s="128"/>
      <c r="FXO208" s="128"/>
      <c r="FXP208" s="128"/>
      <c r="FXQ208" s="128"/>
      <c r="FXR208" s="128"/>
      <c r="FXS208" s="128"/>
      <c r="FXT208" s="128"/>
      <c r="FXU208" s="128"/>
      <c r="FXV208" s="128"/>
      <c r="FXW208" s="128"/>
      <c r="FXX208" s="128"/>
      <c r="FXY208" s="128"/>
      <c r="FXZ208" s="128"/>
      <c r="FYA208" s="128"/>
      <c r="FYB208" s="128"/>
      <c r="FYC208" s="128"/>
      <c r="FYD208" s="128"/>
      <c r="FYE208" s="128"/>
      <c r="FYF208" s="128"/>
      <c r="FYG208" s="128"/>
      <c r="FYH208" s="128"/>
      <c r="FYI208" s="128"/>
      <c r="FYJ208" s="128"/>
      <c r="FYK208" s="128"/>
      <c r="FYL208" s="128"/>
      <c r="FYM208" s="128"/>
      <c r="FYN208" s="128"/>
      <c r="FYO208" s="128"/>
      <c r="FYP208" s="128"/>
      <c r="FYQ208" s="128"/>
      <c r="FYR208" s="128"/>
      <c r="FYS208" s="128"/>
      <c r="FYT208" s="128"/>
      <c r="FYU208" s="128"/>
      <c r="FYV208" s="128"/>
      <c r="FYW208" s="128"/>
      <c r="FYX208" s="128"/>
      <c r="FYY208" s="128"/>
      <c r="FYZ208" s="128"/>
      <c r="FZA208" s="128"/>
      <c r="FZB208" s="128"/>
      <c r="FZC208" s="128"/>
      <c r="FZD208" s="128"/>
      <c r="FZE208" s="128"/>
      <c r="FZF208" s="128"/>
      <c r="FZG208" s="128"/>
      <c r="FZH208" s="128"/>
      <c r="FZI208" s="128"/>
      <c r="FZJ208" s="128"/>
      <c r="FZK208" s="128"/>
      <c r="FZL208" s="128"/>
      <c r="FZM208" s="128"/>
      <c r="FZN208" s="128"/>
      <c r="FZO208" s="128"/>
      <c r="FZP208" s="128"/>
      <c r="FZQ208" s="128"/>
      <c r="FZR208" s="128"/>
      <c r="FZS208" s="128"/>
      <c r="FZT208" s="128"/>
      <c r="FZU208" s="128"/>
      <c r="FZV208" s="128"/>
      <c r="FZW208" s="128"/>
      <c r="FZX208" s="128"/>
      <c r="FZY208" s="128"/>
      <c r="FZZ208" s="128"/>
      <c r="GAA208" s="128"/>
      <c r="GAB208" s="128"/>
      <c r="GAC208" s="128"/>
      <c r="GAD208" s="128"/>
      <c r="GAE208" s="128"/>
      <c r="GAF208" s="128"/>
      <c r="GAG208" s="128"/>
      <c r="GAH208" s="128"/>
      <c r="GAI208" s="128"/>
      <c r="GAJ208" s="128"/>
      <c r="GAK208" s="128"/>
      <c r="GAL208" s="128"/>
      <c r="GAM208" s="128"/>
      <c r="GAN208" s="128"/>
      <c r="GAO208" s="128"/>
      <c r="GAP208" s="128"/>
      <c r="GAQ208" s="128"/>
      <c r="GAR208" s="128"/>
      <c r="GAS208" s="128"/>
      <c r="GAT208" s="128"/>
      <c r="GAU208" s="128"/>
      <c r="GAV208" s="128"/>
      <c r="GAW208" s="128"/>
      <c r="GAX208" s="128"/>
      <c r="GAY208" s="128"/>
      <c r="GAZ208" s="128"/>
      <c r="GBA208" s="128"/>
      <c r="GBB208" s="128"/>
      <c r="GBC208" s="128"/>
      <c r="GBD208" s="128"/>
      <c r="GBE208" s="128"/>
      <c r="GBF208" s="128"/>
      <c r="GBG208" s="128"/>
      <c r="GBH208" s="128"/>
      <c r="GBI208" s="128"/>
      <c r="GBJ208" s="128"/>
      <c r="GBK208" s="128"/>
      <c r="GBL208" s="128"/>
      <c r="GBM208" s="128"/>
      <c r="GBN208" s="128"/>
      <c r="GBO208" s="128"/>
      <c r="GBP208" s="128"/>
      <c r="GBQ208" s="128"/>
      <c r="GBR208" s="128"/>
      <c r="GBS208" s="128"/>
      <c r="GBT208" s="128"/>
      <c r="GBU208" s="128"/>
      <c r="GBV208" s="128"/>
      <c r="GBW208" s="128"/>
      <c r="GBX208" s="128"/>
      <c r="GBY208" s="128"/>
      <c r="GBZ208" s="128"/>
      <c r="GCA208" s="128"/>
      <c r="GCB208" s="128"/>
      <c r="GCC208" s="128"/>
      <c r="GCD208" s="128"/>
      <c r="GCE208" s="128"/>
      <c r="GCF208" s="128"/>
      <c r="GCG208" s="128"/>
      <c r="GCH208" s="128"/>
      <c r="GCI208" s="128"/>
      <c r="GCJ208" s="128"/>
      <c r="GCK208" s="128"/>
      <c r="GCL208" s="128"/>
      <c r="GCM208" s="128"/>
      <c r="GCN208" s="128"/>
      <c r="GCO208" s="128"/>
      <c r="GCP208" s="128"/>
      <c r="GCQ208" s="128"/>
      <c r="GCR208" s="128"/>
      <c r="GCS208" s="128"/>
      <c r="GCT208" s="128"/>
      <c r="GCU208" s="128"/>
      <c r="GCV208" s="128"/>
      <c r="GCW208" s="128"/>
      <c r="GCX208" s="128"/>
      <c r="GCY208" s="128"/>
      <c r="GCZ208" s="128"/>
      <c r="GDA208" s="128"/>
      <c r="GDB208" s="128"/>
      <c r="GDC208" s="128"/>
      <c r="GDD208" s="128"/>
      <c r="GDE208" s="128"/>
      <c r="GDF208" s="128"/>
      <c r="GDG208" s="128"/>
      <c r="GDH208" s="128"/>
      <c r="GDI208" s="128"/>
      <c r="GDJ208" s="128"/>
      <c r="GDK208" s="128"/>
      <c r="GDL208" s="128"/>
      <c r="GDM208" s="128"/>
      <c r="GDN208" s="128"/>
      <c r="GDO208" s="128"/>
      <c r="GDP208" s="128"/>
      <c r="GDQ208" s="128"/>
      <c r="GDR208" s="128"/>
      <c r="GDS208" s="128"/>
      <c r="GDT208" s="128"/>
      <c r="GDU208" s="128"/>
      <c r="GDV208" s="128"/>
      <c r="GDW208" s="128"/>
      <c r="GDX208" s="128"/>
      <c r="GDY208" s="128"/>
      <c r="GDZ208" s="128"/>
      <c r="GEA208" s="128"/>
      <c r="GEB208" s="128"/>
      <c r="GEC208" s="128"/>
      <c r="GED208" s="128"/>
      <c r="GEE208" s="128"/>
      <c r="GEF208" s="128"/>
      <c r="GEG208" s="128"/>
      <c r="GEH208" s="128"/>
      <c r="GEI208" s="128"/>
      <c r="GEJ208" s="128"/>
      <c r="GEK208" s="128"/>
      <c r="GEL208" s="128"/>
      <c r="GEM208" s="128"/>
      <c r="GEN208" s="128"/>
      <c r="GEO208" s="128"/>
      <c r="GEP208" s="128"/>
      <c r="GEQ208" s="128"/>
      <c r="GER208" s="128"/>
      <c r="GES208" s="128"/>
      <c r="GET208" s="128"/>
      <c r="GEU208" s="128"/>
      <c r="GEV208" s="128"/>
      <c r="GEW208" s="128"/>
      <c r="GEX208" s="128"/>
      <c r="GEY208" s="128"/>
      <c r="GEZ208" s="128"/>
      <c r="GFA208" s="128"/>
      <c r="GFB208" s="128"/>
      <c r="GFC208" s="128"/>
      <c r="GFD208" s="128"/>
      <c r="GFE208" s="128"/>
      <c r="GFF208" s="128"/>
      <c r="GFG208" s="128"/>
      <c r="GFH208" s="128"/>
      <c r="GFI208" s="128"/>
      <c r="GFJ208" s="128"/>
      <c r="GFK208" s="128"/>
      <c r="GFL208" s="128"/>
      <c r="GFM208" s="128"/>
      <c r="GFN208" s="128"/>
      <c r="GFO208" s="128"/>
      <c r="GFP208" s="128"/>
      <c r="GFQ208" s="128"/>
      <c r="GFR208" s="128"/>
      <c r="GFS208" s="128"/>
      <c r="GFT208" s="128"/>
      <c r="GFU208" s="128"/>
      <c r="GFV208" s="128"/>
      <c r="GFW208" s="128"/>
      <c r="GFX208" s="128"/>
      <c r="GFY208" s="128"/>
      <c r="GFZ208" s="128"/>
      <c r="GGA208" s="128"/>
      <c r="GGB208" s="128"/>
      <c r="GGC208" s="128"/>
      <c r="GGD208" s="128"/>
      <c r="GGE208" s="128"/>
      <c r="GGF208" s="128"/>
      <c r="GGG208" s="128"/>
      <c r="GGH208" s="128"/>
      <c r="GGI208" s="128"/>
      <c r="GGJ208" s="128"/>
      <c r="GGK208" s="128"/>
      <c r="GGL208" s="128"/>
      <c r="GGM208" s="128"/>
      <c r="GGN208" s="128"/>
      <c r="GGO208" s="128"/>
      <c r="GGP208" s="128"/>
      <c r="GGQ208" s="128"/>
      <c r="GGR208" s="128"/>
      <c r="GGS208" s="128"/>
      <c r="GGT208" s="128"/>
      <c r="GGU208" s="128"/>
      <c r="GGV208" s="128"/>
      <c r="GGW208" s="128"/>
      <c r="GGX208" s="128"/>
      <c r="GGY208" s="128"/>
      <c r="GGZ208" s="128"/>
      <c r="GHA208" s="128"/>
      <c r="GHB208" s="128"/>
      <c r="GHC208" s="128"/>
      <c r="GHD208" s="128"/>
      <c r="GHE208" s="128"/>
      <c r="GHF208" s="128"/>
      <c r="GHG208" s="128"/>
      <c r="GHH208" s="128"/>
      <c r="GHI208" s="128"/>
      <c r="GHJ208" s="128"/>
      <c r="GHK208" s="128"/>
      <c r="GHL208" s="128"/>
      <c r="GHM208" s="128"/>
      <c r="GHN208" s="128"/>
      <c r="GHO208" s="128"/>
      <c r="GHP208" s="128"/>
      <c r="GHQ208" s="128"/>
      <c r="GHR208" s="128"/>
      <c r="GHS208" s="128"/>
      <c r="GHT208" s="128"/>
      <c r="GHU208" s="128"/>
      <c r="GHV208" s="128"/>
      <c r="GHW208" s="128"/>
      <c r="GHX208" s="128"/>
      <c r="GHY208" s="128"/>
      <c r="GHZ208" s="128"/>
      <c r="GIA208" s="128"/>
      <c r="GIB208" s="128"/>
      <c r="GIC208" s="128"/>
      <c r="GID208" s="128"/>
      <c r="GIE208" s="128"/>
      <c r="GIF208" s="128"/>
      <c r="GIG208" s="128"/>
      <c r="GIH208" s="128"/>
      <c r="GII208" s="128"/>
      <c r="GIJ208" s="128"/>
      <c r="GIK208" s="128"/>
      <c r="GIL208" s="128"/>
      <c r="GIM208" s="128"/>
      <c r="GIN208" s="128"/>
      <c r="GIO208" s="128"/>
      <c r="GIP208" s="128"/>
      <c r="GIQ208" s="128"/>
      <c r="GIR208" s="128"/>
      <c r="GIS208" s="128"/>
      <c r="GIT208" s="128"/>
      <c r="GIU208" s="128"/>
      <c r="GIV208" s="128"/>
      <c r="GIW208" s="128"/>
      <c r="GIX208" s="128"/>
      <c r="GIY208" s="128"/>
      <c r="GIZ208" s="128"/>
      <c r="GJA208" s="128"/>
      <c r="GJB208" s="128"/>
      <c r="GJC208" s="128"/>
      <c r="GJD208" s="128"/>
      <c r="GJE208" s="128"/>
      <c r="GJF208" s="128"/>
      <c r="GJG208" s="128"/>
      <c r="GJH208" s="128"/>
      <c r="GJI208" s="128"/>
      <c r="GJJ208" s="128"/>
      <c r="GJK208" s="128"/>
      <c r="GJL208" s="128"/>
      <c r="GJM208" s="128"/>
      <c r="GJN208" s="128"/>
      <c r="GJO208" s="128"/>
      <c r="GJP208" s="128"/>
      <c r="GJQ208" s="128"/>
      <c r="GJR208" s="128"/>
      <c r="GJS208" s="128"/>
      <c r="GJT208" s="128"/>
      <c r="GJU208" s="128"/>
      <c r="GJV208" s="128"/>
      <c r="GJW208" s="128"/>
      <c r="GJX208" s="128"/>
      <c r="GJY208" s="128"/>
      <c r="GJZ208" s="128"/>
      <c r="GKA208" s="128"/>
      <c r="GKB208" s="128"/>
      <c r="GKC208" s="128"/>
      <c r="GKD208" s="128"/>
      <c r="GKE208" s="128"/>
      <c r="GKF208" s="128"/>
      <c r="GKG208" s="128"/>
      <c r="GKH208" s="128"/>
      <c r="GKI208" s="128"/>
      <c r="GKJ208" s="128"/>
      <c r="GKK208" s="128"/>
      <c r="GKL208" s="128"/>
      <c r="GKM208" s="128"/>
      <c r="GKN208" s="128"/>
      <c r="GKO208" s="128"/>
      <c r="GKP208" s="128"/>
      <c r="GKQ208" s="128"/>
      <c r="GKR208" s="128"/>
      <c r="GKS208" s="128"/>
      <c r="GKT208" s="128"/>
      <c r="GKU208" s="128"/>
      <c r="GKV208" s="128"/>
      <c r="GKW208" s="128"/>
      <c r="GKX208" s="128"/>
      <c r="GKY208" s="128"/>
      <c r="GKZ208" s="128"/>
      <c r="GLA208" s="128"/>
      <c r="GLB208" s="128"/>
      <c r="GLC208" s="128"/>
      <c r="GLD208" s="128"/>
      <c r="GLE208" s="128"/>
      <c r="GLF208" s="128"/>
      <c r="GLG208" s="128"/>
      <c r="GLH208" s="128"/>
      <c r="GLI208" s="128"/>
      <c r="GLJ208" s="128"/>
      <c r="GLK208" s="128"/>
      <c r="GLL208" s="128"/>
      <c r="GLM208" s="128"/>
      <c r="GLN208" s="128"/>
      <c r="GLO208" s="128"/>
      <c r="GLP208" s="128"/>
      <c r="GLQ208" s="128"/>
      <c r="GLR208" s="128"/>
      <c r="GLS208" s="128"/>
      <c r="GLT208" s="128"/>
      <c r="GLU208" s="128"/>
      <c r="GLV208" s="128"/>
      <c r="GLW208" s="128"/>
      <c r="GLX208" s="128"/>
      <c r="GLY208" s="128"/>
      <c r="GLZ208" s="128"/>
      <c r="GMA208" s="128"/>
      <c r="GMB208" s="128"/>
      <c r="GMC208" s="128"/>
      <c r="GMD208" s="128"/>
      <c r="GME208" s="128"/>
      <c r="GMF208" s="128"/>
      <c r="GMG208" s="128"/>
      <c r="GMH208" s="128"/>
      <c r="GMI208" s="128"/>
      <c r="GMJ208" s="128"/>
      <c r="GMK208" s="128"/>
      <c r="GML208" s="128"/>
      <c r="GMM208" s="128"/>
      <c r="GMN208" s="128"/>
      <c r="GMO208" s="128"/>
      <c r="GMP208" s="128"/>
      <c r="GMQ208" s="128"/>
      <c r="GMR208" s="128"/>
      <c r="GMS208" s="128"/>
      <c r="GMT208" s="128"/>
      <c r="GMU208" s="128"/>
      <c r="GMV208" s="128"/>
      <c r="GMW208" s="128"/>
      <c r="GMX208" s="128"/>
      <c r="GMY208" s="128"/>
      <c r="GMZ208" s="128"/>
      <c r="GNA208" s="128"/>
      <c r="GNB208" s="128"/>
      <c r="GNC208" s="128"/>
      <c r="GND208" s="128"/>
      <c r="GNE208" s="128"/>
      <c r="GNF208" s="128"/>
      <c r="GNG208" s="128"/>
      <c r="GNH208" s="128"/>
      <c r="GNI208" s="128"/>
      <c r="GNJ208" s="128"/>
      <c r="GNK208" s="128"/>
      <c r="GNL208" s="128"/>
      <c r="GNM208" s="128"/>
      <c r="GNN208" s="128"/>
      <c r="GNO208" s="128"/>
      <c r="GNP208" s="128"/>
      <c r="GNQ208" s="128"/>
      <c r="GNR208" s="128"/>
      <c r="GNS208" s="128"/>
      <c r="GNT208" s="128"/>
      <c r="GNU208" s="128"/>
      <c r="GNV208" s="128"/>
      <c r="GNW208" s="128"/>
      <c r="GNX208" s="128"/>
      <c r="GNY208" s="128"/>
      <c r="GNZ208" s="128"/>
      <c r="GOA208" s="128"/>
      <c r="GOB208" s="128"/>
      <c r="GOC208" s="128"/>
      <c r="GOD208" s="128"/>
      <c r="GOE208" s="128"/>
      <c r="GOF208" s="128"/>
      <c r="GOG208" s="128"/>
      <c r="GOH208" s="128"/>
      <c r="GOI208" s="128"/>
      <c r="GOJ208" s="128"/>
      <c r="GOK208" s="128"/>
      <c r="GOL208" s="128"/>
      <c r="GOM208" s="128"/>
      <c r="GON208" s="128"/>
      <c r="GOO208" s="128"/>
      <c r="GOP208" s="128"/>
      <c r="GOQ208" s="128"/>
      <c r="GOR208" s="128"/>
      <c r="GOS208" s="128"/>
      <c r="GOT208" s="128"/>
      <c r="GOU208" s="128"/>
      <c r="GOV208" s="128"/>
      <c r="GOW208" s="128"/>
      <c r="GOX208" s="128"/>
      <c r="GOY208" s="128"/>
      <c r="GOZ208" s="128"/>
      <c r="GPA208" s="128"/>
      <c r="GPB208" s="128"/>
      <c r="GPC208" s="128"/>
      <c r="GPD208" s="128"/>
      <c r="GPE208" s="128"/>
      <c r="GPF208" s="128"/>
      <c r="GPG208" s="128"/>
      <c r="GPH208" s="128"/>
      <c r="GPI208" s="128"/>
      <c r="GPJ208" s="128"/>
      <c r="GPK208" s="128"/>
      <c r="GPL208" s="128"/>
      <c r="GPM208" s="128"/>
      <c r="GPN208" s="128"/>
      <c r="GPO208" s="128"/>
      <c r="GPP208" s="128"/>
      <c r="GPQ208" s="128"/>
      <c r="GPR208" s="128"/>
      <c r="GPS208" s="128"/>
      <c r="GPT208" s="128"/>
      <c r="GPU208" s="128"/>
      <c r="GPV208" s="128"/>
      <c r="GPW208" s="128"/>
      <c r="GPX208" s="128"/>
      <c r="GPY208" s="128"/>
      <c r="GPZ208" s="128"/>
      <c r="GQA208" s="128"/>
      <c r="GQB208" s="128"/>
      <c r="GQC208" s="128"/>
      <c r="GQD208" s="128"/>
      <c r="GQE208" s="128"/>
      <c r="GQF208" s="128"/>
      <c r="GQG208" s="128"/>
      <c r="GQH208" s="128"/>
      <c r="GQI208" s="128"/>
      <c r="GQJ208" s="128"/>
      <c r="GQK208" s="128"/>
      <c r="GQL208" s="128"/>
      <c r="GQM208" s="128"/>
      <c r="GQN208" s="128"/>
      <c r="GQO208" s="128"/>
      <c r="GQP208" s="128"/>
      <c r="GQQ208" s="128"/>
      <c r="GQR208" s="128"/>
      <c r="GQS208" s="128"/>
      <c r="GQT208" s="128"/>
      <c r="GQU208" s="128"/>
      <c r="GQV208" s="128"/>
      <c r="GQW208" s="128"/>
      <c r="GQX208" s="128"/>
      <c r="GQY208" s="128"/>
      <c r="GQZ208" s="128"/>
      <c r="GRA208" s="128"/>
      <c r="GRB208" s="128"/>
      <c r="GRC208" s="128"/>
      <c r="GRD208" s="128"/>
      <c r="GRE208" s="128"/>
      <c r="GRF208" s="128"/>
      <c r="GRG208" s="128"/>
      <c r="GRH208" s="128"/>
      <c r="GRI208" s="128"/>
      <c r="GRJ208" s="128"/>
      <c r="GRK208" s="128"/>
      <c r="GRL208" s="128"/>
      <c r="GRM208" s="128"/>
      <c r="GRN208" s="128"/>
      <c r="GRO208" s="128"/>
      <c r="GRP208" s="128"/>
      <c r="GRQ208" s="128"/>
      <c r="GRR208" s="128"/>
      <c r="GRS208" s="128"/>
      <c r="GRT208" s="128"/>
      <c r="GRU208" s="128"/>
      <c r="GRV208" s="128"/>
      <c r="GRW208" s="128"/>
      <c r="GRX208" s="128"/>
      <c r="GRY208" s="128"/>
      <c r="GRZ208" s="128"/>
      <c r="GSA208" s="128"/>
      <c r="GSB208" s="128"/>
      <c r="GSC208" s="128"/>
      <c r="GSD208" s="128"/>
      <c r="GSE208" s="128"/>
      <c r="GSF208" s="128"/>
      <c r="GSG208" s="128"/>
      <c r="GSH208" s="128"/>
      <c r="GSI208" s="128"/>
      <c r="GSJ208" s="128"/>
      <c r="GSK208" s="128"/>
      <c r="GSL208" s="128"/>
      <c r="GSM208" s="128"/>
      <c r="GSN208" s="128"/>
      <c r="GSO208" s="128"/>
      <c r="GSP208" s="128"/>
      <c r="GSQ208" s="128"/>
      <c r="GSR208" s="128"/>
      <c r="GSS208" s="128"/>
      <c r="GST208" s="128"/>
      <c r="GSU208" s="128"/>
      <c r="GSV208" s="128"/>
      <c r="GSW208" s="128"/>
      <c r="GSX208" s="128"/>
      <c r="GSY208" s="128"/>
      <c r="GSZ208" s="128"/>
      <c r="GTA208" s="128"/>
      <c r="GTB208" s="128"/>
      <c r="GTC208" s="128"/>
      <c r="GTD208" s="128"/>
      <c r="GTE208" s="128"/>
      <c r="GTF208" s="128"/>
      <c r="GTG208" s="128"/>
      <c r="GTH208" s="128"/>
      <c r="GTI208" s="128"/>
      <c r="GTJ208" s="128"/>
      <c r="GTK208" s="128"/>
      <c r="GTL208" s="128"/>
      <c r="GTM208" s="128"/>
      <c r="GTN208" s="128"/>
      <c r="GTO208" s="128"/>
      <c r="GTP208" s="128"/>
      <c r="GTQ208" s="128"/>
      <c r="GTR208" s="128"/>
      <c r="GTS208" s="128"/>
      <c r="GTT208" s="128"/>
      <c r="GTU208" s="128"/>
      <c r="GTV208" s="128"/>
      <c r="GTW208" s="128"/>
      <c r="GTX208" s="128"/>
      <c r="GTY208" s="128"/>
      <c r="GTZ208" s="128"/>
      <c r="GUA208" s="128"/>
      <c r="GUB208" s="128"/>
      <c r="GUC208" s="128"/>
      <c r="GUD208" s="128"/>
      <c r="GUE208" s="128"/>
      <c r="GUF208" s="128"/>
      <c r="GUG208" s="128"/>
      <c r="GUH208" s="128"/>
      <c r="GUI208" s="128"/>
      <c r="GUJ208" s="128"/>
      <c r="GUK208" s="128"/>
      <c r="GUL208" s="128"/>
      <c r="GUM208" s="128"/>
      <c r="GUN208" s="128"/>
      <c r="GUO208" s="128"/>
      <c r="GUP208" s="128"/>
      <c r="GUQ208" s="128"/>
      <c r="GUR208" s="128"/>
      <c r="GUS208" s="128"/>
      <c r="GUT208" s="128"/>
      <c r="GUU208" s="128"/>
      <c r="GUV208" s="128"/>
      <c r="GUW208" s="128"/>
      <c r="GUX208" s="128"/>
      <c r="GUY208" s="128"/>
      <c r="GUZ208" s="128"/>
      <c r="GVA208" s="128"/>
      <c r="GVB208" s="128"/>
      <c r="GVC208" s="128"/>
      <c r="GVD208" s="128"/>
      <c r="GVE208" s="128"/>
      <c r="GVF208" s="128"/>
      <c r="GVG208" s="128"/>
      <c r="GVH208" s="128"/>
      <c r="GVI208" s="128"/>
      <c r="GVJ208" s="128"/>
      <c r="GVK208" s="128"/>
      <c r="GVL208" s="128"/>
      <c r="GVM208" s="128"/>
      <c r="GVN208" s="128"/>
      <c r="GVO208" s="128"/>
      <c r="GVP208" s="128"/>
      <c r="GVQ208" s="128"/>
      <c r="GVR208" s="128"/>
      <c r="GVS208" s="128"/>
      <c r="GVT208" s="128"/>
      <c r="GVU208" s="128"/>
      <c r="GVV208" s="128"/>
      <c r="GVW208" s="128"/>
      <c r="GVX208" s="128"/>
      <c r="GVY208" s="128"/>
      <c r="GVZ208" s="128"/>
      <c r="GWA208" s="128"/>
      <c r="GWB208" s="128"/>
      <c r="GWC208" s="128"/>
      <c r="GWD208" s="128"/>
      <c r="GWE208" s="128"/>
      <c r="GWF208" s="128"/>
      <c r="GWG208" s="128"/>
      <c r="GWH208" s="128"/>
      <c r="GWI208" s="128"/>
      <c r="GWJ208" s="128"/>
      <c r="GWK208" s="128"/>
      <c r="GWL208" s="128"/>
      <c r="GWM208" s="128"/>
      <c r="GWN208" s="128"/>
      <c r="GWO208" s="128"/>
      <c r="GWP208" s="128"/>
      <c r="GWQ208" s="128"/>
      <c r="GWR208" s="128"/>
      <c r="GWS208" s="128"/>
      <c r="GWT208" s="128"/>
      <c r="GWU208" s="128"/>
      <c r="GWV208" s="128"/>
      <c r="GWW208" s="128"/>
      <c r="GWX208" s="128"/>
      <c r="GWY208" s="128"/>
      <c r="GWZ208" s="128"/>
      <c r="GXA208" s="128"/>
      <c r="GXB208" s="128"/>
      <c r="GXC208" s="128"/>
      <c r="GXD208" s="128"/>
      <c r="GXE208" s="128"/>
      <c r="GXF208" s="128"/>
      <c r="GXG208" s="128"/>
      <c r="GXH208" s="128"/>
      <c r="GXI208" s="128"/>
      <c r="GXJ208" s="128"/>
      <c r="GXK208" s="128"/>
      <c r="GXL208" s="128"/>
      <c r="GXM208" s="128"/>
      <c r="GXN208" s="128"/>
      <c r="GXO208" s="128"/>
      <c r="GXP208" s="128"/>
      <c r="GXQ208" s="128"/>
      <c r="GXR208" s="128"/>
      <c r="GXS208" s="128"/>
      <c r="GXT208" s="128"/>
      <c r="GXU208" s="128"/>
      <c r="GXV208" s="128"/>
      <c r="GXW208" s="128"/>
      <c r="GXX208" s="128"/>
      <c r="GXY208" s="128"/>
      <c r="GXZ208" s="128"/>
      <c r="GYA208" s="128"/>
      <c r="GYB208" s="128"/>
      <c r="GYC208" s="128"/>
      <c r="GYD208" s="128"/>
      <c r="GYE208" s="128"/>
      <c r="GYF208" s="128"/>
      <c r="GYG208" s="128"/>
      <c r="GYH208" s="128"/>
      <c r="GYI208" s="128"/>
      <c r="GYJ208" s="128"/>
      <c r="GYK208" s="128"/>
      <c r="GYL208" s="128"/>
      <c r="GYM208" s="128"/>
      <c r="GYN208" s="128"/>
      <c r="GYO208" s="128"/>
      <c r="GYP208" s="128"/>
      <c r="GYQ208" s="128"/>
      <c r="GYR208" s="128"/>
      <c r="GYS208" s="128"/>
      <c r="GYT208" s="128"/>
      <c r="GYU208" s="128"/>
      <c r="GYV208" s="128"/>
      <c r="GYW208" s="128"/>
      <c r="GYX208" s="128"/>
      <c r="GYY208" s="128"/>
      <c r="GYZ208" s="128"/>
      <c r="GZA208" s="128"/>
      <c r="GZB208" s="128"/>
      <c r="GZC208" s="128"/>
      <c r="GZD208" s="128"/>
      <c r="GZE208" s="128"/>
      <c r="GZF208" s="128"/>
      <c r="GZG208" s="128"/>
      <c r="GZH208" s="128"/>
      <c r="GZI208" s="128"/>
      <c r="GZJ208" s="128"/>
      <c r="GZK208" s="128"/>
      <c r="GZL208" s="128"/>
      <c r="GZM208" s="128"/>
      <c r="GZN208" s="128"/>
      <c r="GZO208" s="128"/>
      <c r="GZP208" s="128"/>
      <c r="GZQ208" s="128"/>
      <c r="GZR208" s="128"/>
      <c r="GZS208" s="128"/>
      <c r="GZT208" s="128"/>
      <c r="GZU208" s="128"/>
      <c r="GZV208" s="128"/>
      <c r="GZW208" s="128"/>
      <c r="GZX208" s="128"/>
      <c r="GZY208" s="128"/>
      <c r="GZZ208" s="128"/>
      <c r="HAA208" s="128"/>
      <c r="HAB208" s="128"/>
      <c r="HAC208" s="128"/>
      <c r="HAD208" s="128"/>
      <c r="HAE208" s="128"/>
      <c r="HAF208" s="128"/>
      <c r="HAG208" s="128"/>
      <c r="HAH208" s="128"/>
      <c r="HAI208" s="128"/>
      <c r="HAJ208" s="128"/>
      <c r="HAK208" s="128"/>
      <c r="HAL208" s="128"/>
      <c r="HAM208" s="128"/>
      <c r="HAN208" s="128"/>
      <c r="HAO208" s="128"/>
      <c r="HAP208" s="128"/>
      <c r="HAQ208" s="128"/>
      <c r="HAR208" s="128"/>
      <c r="HAS208" s="128"/>
      <c r="HAT208" s="128"/>
      <c r="HAU208" s="128"/>
      <c r="HAV208" s="128"/>
      <c r="HAW208" s="128"/>
      <c r="HAX208" s="128"/>
      <c r="HAY208" s="128"/>
      <c r="HAZ208" s="128"/>
      <c r="HBA208" s="128"/>
      <c r="HBB208" s="128"/>
      <c r="HBC208" s="128"/>
      <c r="HBD208" s="128"/>
      <c r="HBE208" s="128"/>
      <c r="HBF208" s="128"/>
      <c r="HBG208" s="128"/>
      <c r="HBH208" s="128"/>
      <c r="HBI208" s="128"/>
      <c r="HBJ208" s="128"/>
      <c r="HBK208" s="128"/>
      <c r="HBL208" s="128"/>
      <c r="HBM208" s="128"/>
      <c r="HBN208" s="128"/>
      <c r="HBO208" s="128"/>
      <c r="HBP208" s="128"/>
      <c r="HBQ208" s="128"/>
      <c r="HBR208" s="128"/>
      <c r="HBS208" s="128"/>
      <c r="HBT208" s="128"/>
      <c r="HBU208" s="128"/>
      <c r="HBV208" s="128"/>
      <c r="HBW208" s="128"/>
      <c r="HBX208" s="128"/>
      <c r="HBY208" s="128"/>
      <c r="HBZ208" s="128"/>
      <c r="HCA208" s="128"/>
      <c r="HCB208" s="128"/>
      <c r="HCC208" s="128"/>
      <c r="HCD208" s="128"/>
      <c r="HCE208" s="128"/>
      <c r="HCF208" s="128"/>
      <c r="HCG208" s="128"/>
      <c r="HCH208" s="128"/>
      <c r="HCI208" s="128"/>
      <c r="HCJ208" s="128"/>
      <c r="HCK208" s="128"/>
      <c r="HCL208" s="128"/>
      <c r="HCM208" s="128"/>
      <c r="HCN208" s="128"/>
      <c r="HCO208" s="128"/>
      <c r="HCP208" s="128"/>
      <c r="HCQ208" s="128"/>
      <c r="HCR208" s="128"/>
      <c r="HCS208" s="128"/>
      <c r="HCT208" s="128"/>
      <c r="HCU208" s="128"/>
      <c r="HCV208" s="128"/>
      <c r="HCW208" s="128"/>
      <c r="HCX208" s="128"/>
      <c r="HCY208" s="128"/>
      <c r="HCZ208" s="128"/>
      <c r="HDA208" s="128"/>
      <c r="HDB208" s="128"/>
      <c r="HDC208" s="128"/>
      <c r="HDD208" s="128"/>
      <c r="HDE208" s="128"/>
      <c r="HDF208" s="128"/>
      <c r="HDG208" s="128"/>
      <c r="HDH208" s="128"/>
      <c r="HDI208" s="128"/>
      <c r="HDJ208" s="128"/>
      <c r="HDK208" s="128"/>
      <c r="HDL208" s="128"/>
      <c r="HDM208" s="128"/>
      <c r="HDN208" s="128"/>
      <c r="HDO208" s="128"/>
      <c r="HDP208" s="128"/>
      <c r="HDQ208" s="128"/>
      <c r="HDR208" s="128"/>
      <c r="HDS208" s="128"/>
      <c r="HDT208" s="128"/>
      <c r="HDU208" s="128"/>
      <c r="HDV208" s="128"/>
      <c r="HDW208" s="128"/>
      <c r="HDX208" s="128"/>
      <c r="HDY208" s="128"/>
      <c r="HDZ208" s="128"/>
      <c r="HEA208" s="128"/>
      <c r="HEB208" s="128"/>
      <c r="HEC208" s="128"/>
      <c r="HED208" s="128"/>
      <c r="HEE208" s="128"/>
      <c r="HEF208" s="128"/>
      <c r="HEG208" s="128"/>
      <c r="HEH208" s="128"/>
      <c r="HEI208" s="128"/>
      <c r="HEJ208" s="128"/>
      <c r="HEK208" s="128"/>
      <c r="HEL208" s="128"/>
      <c r="HEM208" s="128"/>
      <c r="HEN208" s="128"/>
      <c r="HEO208" s="128"/>
      <c r="HEP208" s="128"/>
      <c r="HEQ208" s="128"/>
      <c r="HER208" s="128"/>
      <c r="HES208" s="128"/>
      <c r="HET208" s="128"/>
      <c r="HEU208" s="128"/>
      <c r="HEV208" s="128"/>
      <c r="HEW208" s="128"/>
      <c r="HEX208" s="128"/>
      <c r="HEY208" s="128"/>
      <c r="HEZ208" s="128"/>
      <c r="HFA208" s="128"/>
      <c r="HFB208" s="128"/>
      <c r="HFC208" s="128"/>
      <c r="HFD208" s="128"/>
      <c r="HFE208" s="128"/>
      <c r="HFF208" s="128"/>
      <c r="HFG208" s="128"/>
      <c r="HFH208" s="128"/>
      <c r="HFI208" s="128"/>
      <c r="HFJ208" s="128"/>
      <c r="HFK208" s="128"/>
      <c r="HFL208" s="128"/>
      <c r="HFM208" s="128"/>
      <c r="HFN208" s="128"/>
      <c r="HFO208" s="128"/>
      <c r="HFP208" s="128"/>
      <c r="HFQ208" s="128"/>
      <c r="HFR208" s="128"/>
      <c r="HFS208" s="128"/>
      <c r="HFT208" s="128"/>
      <c r="HFU208" s="128"/>
      <c r="HFV208" s="128"/>
      <c r="HFW208" s="128"/>
      <c r="HFX208" s="128"/>
      <c r="HFY208" s="128"/>
      <c r="HFZ208" s="128"/>
      <c r="HGA208" s="128"/>
      <c r="HGB208" s="128"/>
      <c r="HGC208" s="128"/>
      <c r="HGD208" s="128"/>
      <c r="HGE208" s="128"/>
      <c r="HGF208" s="128"/>
      <c r="HGG208" s="128"/>
      <c r="HGH208" s="128"/>
      <c r="HGI208" s="128"/>
      <c r="HGJ208" s="128"/>
      <c r="HGK208" s="128"/>
      <c r="HGL208" s="128"/>
      <c r="HGM208" s="128"/>
      <c r="HGN208" s="128"/>
      <c r="HGO208" s="128"/>
      <c r="HGP208" s="128"/>
      <c r="HGQ208" s="128"/>
      <c r="HGR208" s="128"/>
      <c r="HGS208" s="128"/>
      <c r="HGT208" s="128"/>
      <c r="HGU208" s="128"/>
      <c r="HGV208" s="128"/>
      <c r="HGW208" s="128"/>
      <c r="HGX208" s="128"/>
      <c r="HGY208" s="128"/>
      <c r="HGZ208" s="128"/>
      <c r="HHA208" s="128"/>
      <c r="HHB208" s="128"/>
      <c r="HHC208" s="128"/>
      <c r="HHD208" s="128"/>
      <c r="HHE208" s="128"/>
      <c r="HHF208" s="128"/>
      <c r="HHG208" s="128"/>
      <c r="HHH208" s="128"/>
      <c r="HHI208" s="128"/>
      <c r="HHJ208" s="128"/>
      <c r="HHK208" s="128"/>
      <c r="HHL208" s="128"/>
      <c r="HHM208" s="128"/>
      <c r="HHN208" s="128"/>
      <c r="HHO208" s="128"/>
      <c r="HHP208" s="128"/>
      <c r="HHQ208" s="128"/>
      <c r="HHR208" s="128"/>
      <c r="HHS208" s="128"/>
      <c r="HHT208" s="128"/>
      <c r="HHU208" s="128"/>
      <c r="HHV208" s="128"/>
      <c r="HHW208" s="128"/>
      <c r="HHX208" s="128"/>
      <c r="HHY208" s="128"/>
      <c r="HHZ208" s="128"/>
      <c r="HIA208" s="128"/>
      <c r="HIB208" s="128"/>
      <c r="HIC208" s="128"/>
      <c r="HID208" s="128"/>
      <c r="HIE208" s="128"/>
      <c r="HIF208" s="128"/>
      <c r="HIG208" s="128"/>
      <c r="HIH208" s="128"/>
      <c r="HII208" s="128"/>
      <c r="HIJ208" s="128"/>
      <c r="HIK208" s="128"/>
      <c r="HIL208" s="128"/>
      <c r="HIM208" s="128"/>
      <c r="HIN208" s="128"/>
      <c r="HIO208" s="128"/>
      <c r="HIP208" s="128"/>
      <c r="HIQ208" s="128"/>
      <c r="HIR208" s="128"/>
      <c r="HIS208" s="128"/>
      <c r="HIT208" s="128"/>
      <c r="HIU208" s="128"/>
      <c r="HIV208" s="128"/>
      <c r="HIW208" s="128"/>
      <c r="HIX208" s="128"/>
      <c r="HIY208" s="128"/>
      <c r="HIZ208" s="128"/>
      <c r="HJA208" s="128"/>
      <c r="HJB208" s="128"/>
      <c r="HJC208" s="128"/>
      <c r="HJD208" s="128"/>
      <c r="HJE208" s="128"/>
      <c r="HJF208" s="128"/>
      <c r="HJG208" s="128"/>
      <c r="HJH208" s="128"/>
      <c r="HJI208" s="128"/>
      <c r="HJJ208" s="128"/>
      <c r="HJK208" s="128"/>
      <c r="HJL208" s="128"/>
      <c r="HJM208" s="128"/>
      <c r="HJN208" s="128"/>
      <c r="HJO208" s="128"/>
      <c r="HJP208" s="128"/>
      <c r="HJQ208" s="128"/>
      <c r="HJR208" s="128"/>
      <c r="HJS208" s="128"/>
      <c r="HJT208" s="128"/>
      <c r="HJU208" s="128"/>
      <c r="HJV208" s="128"/>
      <c r="HJW208" s="128"/>
      <c r="HJX208" s="128"/>
      <c r="HJY208" s="128"/>
      <c r="HJZ208" s="128"/>
      <c r="HKA208" s="128"/>
      <c r="HKB208" s="128"/>
      <c r="HKC208" s="128"/>
      <c r="HKD208" s="128"/>
      <c r="HKE208" s="128"/>
      <c r="HKF208" s="128"/>
      <c r="HKG208" s="128"/>
      <c r="HKH208" s="128"/>
      <c r="HKI208" s="128"/>
      <c r="HKJ208" s="128"/>
      <c r="HKK208" s="128"/>
      <c r="HKL208" s="128"/>
      <c r="HKM208" s="128"/>
      <c r="HKN208" s="128"/>
      <c r="HKO208" s="128"/>
      <c r="HKP208" s="128"/>
      <c r="HKQ208" s="128"/>
      <c r="HKR208" s="128"/>
      <c r="HKS208" s="128"/>
      <c r="HKT208" s="128"/>
      <c r="HKU208" s="128"/>
      <c r="HKV208" s="128"/>
      <c r="HKW208" s="128"/>
      <c r="HKX208" s="128"/>
      <c r="HKY208" s="128"/>
      <c r="HKZ208" s="128"/>
      <c r="HLA208" s="128"/>
      <c r="HLB208" s="128"/>
      <c r="HLC208" s="128"/>
      <c r="HLD208" s="128"/>
      <c r="HLE208" s="128"/>
      <c r="HLF208" s="128"/>
      <c r="HLG208" s="128"/>
      <c r="HLH208" s="128"/>
      <c r="HLI208" s="128"/>
      <c r="HLJ208" s="128"/>
      <c r="HLK208" s="128"/>
      <c r="HLL208" s="128"/>
      <c r="HLM208" s="128"/>
      <c r="HLN208" s="128"/>
      <c r="HLO208" s="128"/>
      <c r="HLP208" s="128"/>
      <c r="HLQ208" s="128"/>
      <c r="HLR208" s="128"/>
      <c r="HLS208" s="128"/>
      <c r="HLT208" s="128"/>
      <c r="HLU208" s="128"/>
      <c r="HLV208" s="128"/>
      <c r="HLW208" s="128"/>
      <c r="HLX208" s="128"/>
      <c r="HLY208" s="128"/>
      <c r="HLZ208" s="128"/>
      <c r="HMA208" s="128"/>
      <c r="HMB208" s="128"/>
      <c r="HMC208" s="128"/>
      <c r="HMD208" s="128"/>
      <c r="HME208" s="128"/>
      <c r="HMF208" s="128"/>
      <c r="HMG208" s="128"/>
      <c r="HMH208" s="128"/>
      <c r="HMI208" s="128"/>
      <c r="HMJ208" s="128"/>
      <c r="HMK208" s="128"/>
      <c r="HML208" s="128"/>
      <c r="HMM208" s="128"/>
      <c r="HMN208" s="128"/>
      <c r="HMO208" s="128"/>
      <c r="HMP208" s="128"/>
      <c r="HMQ208" s="128"/>
      <c r="HMR208" s="128"/>
      <c r="HMS208" s="128"/>
      <c r="HMT208" s="128"/>
      <c r="HMU208" s="128"/>
      <c r="HMV208" s="128"/>
      <c r="HMW208" s="128"/>
      <c r="HMX208" s="128"/>
      <c r="HMY208" s="128"/>
      <c r="HMZ208" s="128"/>
      <c r="HNA208" s="128"/>
      <c r="HNB208" s="128"/>
      <c r="HNC208" s="128"/>
      <c r="HND208" s="128"/>
      <c r="HNE208" s="128"/>
      <c r="HNF208" s="128"/>
      <c r="HNG208" s="128"/>
      <c r="HNH208" s="128"/>
      <c r="HNI208" s="128"/>
      <c r="HNJ208" s="128"/>
      <c r="HNK208" s="128"/>
      <c r="HNL208" s="128"/>
      <c r="HNM208" s="128"/>
      <c r="HNN208" s="128"/>
      <c r="HNO208" s="128"/>
      <c r="HNP208" s="128"/>
      <c r="HNQ208" s="128"/>
      <c r="HNR208" s="128"/>
      <c r="HNS208" s="128"/>
      <c r="HNT208" s="128"/>
      <c r="HNU208" s="128"/>
      <c r="HNV208" s="128"/>
      <c r="HNW208" s="128"/>
      <c r="HNX208" s="128"/>
      <c r="HNY208" s="128"/>
      <c r="HNZ208" s="128"/>
      <c r="HOA208" s="128"/>
      <c r="HOB208" s="128"/>
      <c r="HOC208" s="128"/>
      <c r="HOD208" s="128"/>
      <c r="HOE208" s="128"/>
      <c r="HOF208" s="128"/>
      <c r="HOG208" s="128"/>
      <c r="HOH208" s="128"/>
      <c r="HOI208" s="128"/>
      <c r="HOJ208" s="128"/>
      <c r="HOK208" s="128"/>
      <c r="HOL208" s="128"/>
      <c r="HOM208" s="128"/>
      <c r="HON208" s="128"/>
      <c r="HOO208" s="128"/>
      <c r="HOP208" s="128"/>
      <c r="HOQ208" s="128"/>
      <c r="HOR208" s="128"/>
      <c r="HOS208" s="128"/>
      <c r="HOT208" s="128"/>
      <c r="HOU208" s="128"/>
      <c r="HOV208" s="128"/>
      <c r="HOW208" s="128"/>
      <c r="HOX208" s="128"/>
      <c r="HOY208" s="128"/>
      <c r="HOZ208" s="128"/>
      <c r="HPA208" s="128"/>
      <c r="HPB208" s="128"/>
      <c r="HPC208" s="128"/>
      <c r="HPD208" s="128"/>
      <c r="HPE208" s="128"/>
      <c r="HPF208" s="128"/>
      <c r="HPG208" s="128"/>
      <c r="HPH208" s="128"/>
      <c r="HPI208" s="128"/>
      <c r="HPJ208" s="128"/>
      <c r="HPK208" s="128"/>
      <c r="HPL208" s="128"/>
      <c r="HPM208" s="128"/>
      <c r="HPN208" s="128"/>
      <c r="HPO208" s="128"/>
      <c r="HPP208" s="128"/>
      <c r="HPQ208" s="128"/>
      <c r="HPR208" s="128"/>
      <c r="HPS208" s="128"/>
      <c r="HPT208" s="128"/>
      <c r="HPU208" s="128"/>
      <c r="HPV208" s="128"/>
      <c r="HPW208" s="128"/>
      <c r="HPX208" s="128"/>
      <c r="HPY208" s="128"/>
      <c r="HPZ208" s="128"/>
      <c r="HQA208" s="128"/>
      <c r="HQB208" s="128"/>
      <c r="HQC208" s="128"/>
      <c r="HQD208" s="128"/>
      <c r="HQE208" s="128"/>
      <c r="HQF208" s="128"/>
      <c r="HQG208" s="128"/>
      <c r="HQH208" s="128"/>
      <c r="HQI208" s="128"/>
      <c r="HQJ208" s="128"/>
      <c r="HQK208" s="128"/>
      <c r="HQL208" s="128"/>
      <c r="HQM208" s="128"/>
      <c r="HQN208" s="128"/>
      <c r="HQO208" s="128"/>
      <c r="HQP208" s="128"/>
      <c r="HQQ208" s="128"/>
      <c r="HQR208" s="128"/>
      <c r="HQS208" s="128"/>
      <c r="HQT208" s="128"/>
      <c r="HQU208" s="128"/>
      <c r="HQV208" s="128"/>
      <c r="HQW208" s="128"/>
      <c r="HQX208" s="128"/>
      <c r="HQY208" s="128"/>
      <c r="HQZ208" s="128"/>
      <c r="HRA208" s="128"/>
      <c r="HRB208" s="128"/>
      <c r="HRC208" s="128"/>
      <c r="HRD208" s="128"/>
      <c r="HRE208" s="128"/>
      <c r="HRF208" s="128"/>
      <c r="HRG208" s="128"/>
      <c r="HRH208" s="128"/>
      <c r="HRI208" s="128"/>
      <c r="HRJ208" s="128"/>
      <c r="HRK208" s="128"/>
      <c r="HRL208" s="128"/>
      <c r="HRM208" s="128"/>
      <c r="HRN208" s="128"/>
      <c r="HRO208" s="128"/>
      <c r="HRP208" s="128"/>
      <c r="HRQ208" s="128"/>
      <c r="HRR208" s="128"/>
      <c r="HRS208" s="128"/>
      <c r="HRT208" s="128"/>
      <c r="HRU208" s="128"/>
      <c r="HRV208" s="128"/>
      <c r="HRW208" s="128"/>
      <c r="HRX208" s="128"/>
      <c r="HRY208" s="128"/>
      <c r="HRZ208" s="128"/>
      <c r="HSA208" s="128"/>
      <c r="HSB208" s="128"/>
      <c r="HSC208" s="128"/>
      <c r="HSD208" s="128"/>
      <c r="HSE208" s="128"/>
      <c r="HSF208" s="128"/>
      <c r="HSG208" s="128"/>
      <c r="HSH208" s="128"/>
      <c r="HSI208" s="128"/>
      <c r="HSJ208" s="128"/>
      <c r="HSK208" s="128"/>
      <c r="HSL208" s="128"/>
      <c r="HSM208" s="128"/>
      <c r="HSN208" s="128"/>
      <c r="HSO208" s="128"/>
      <c r="HSP208" s="128"/>
      <c r="HSQ208" s="128"/>
      <c r="HSR208" s="128"/>
      <c r="HSS208" s="128"/>
      <c r="HST208" s="128"/>
      <c r="HSU208" s="128"/>
      <c r="HSV208" s="128"/>
      <c r="HSW208" s="128"/>
      <c r="HSX208" s="128"/>
      <c r="HSY208" s="128"/>
      <c r="HSZ208" s="128"/>
      <c r="HTA208" s="128"/>
      <c r="HTB208" s="128"/>
      <c r="HTC208" s="128"/>
      <c r="HTD208" s="128"/>
      <c r="HTE208" s="128"/>
      <c r="HTF208" s="128"/>
      <c r="HTG208" s="128"/>
      <c r="HTH208" s="128"/>
      <c r="HTI208" s="128"/>
      <c r="HTJ208" s="128"/>
      <c r="HTK208" s="128"/>
      <c r="HTL208" s="128"/>
      <c r="HTM208" s="128"/>
      <c r="HTN208" s="128"/>
      <c r="HTO208" s="128"/>
      <c r="HTP208" s="128"/>
      <c r="HTQ208" s="128"/>
      <c r="HTR208" s="128"/>
      <c r="HTS208" s="128"/>
      <c r="HTT208" s="128"/>
      <c r="HTU208" s="128"/>
      <c r="HTV208" s="128"/>
      <c r="HTW208" s="128"/>
      <c r="HTX208" s="128"/>
      <c r="HTY208" s="128"/>
      <c r="HTZ208" s="128"/>
      <c r="HUA208" s="128"/>
      <c r="HUB208" s="128"/>
      <c r="HUC208" s="128"/>
      <c r="HUD208" s="128"/>
      <c r="HUE208" s="128"/>
      <c r="HUF208" s="128"/>
      <c r="HUG208" s="128"/>
      <c r="HUH208" s="128"/>
      <c r="HUI208" s="128"/>
      <c r="HUJ208" s="128"/>
      <c r="HUK208" s="128"/>
      <c r="HUL208" s="128"/>
      <c r="HUM208" s="128"/>
      <c r="HUN208" s="128"/>
      <c r="HUO208" s="128"/>
      <c r="HUP208" s="128"/>
      <c r="HUQ208" s="128"/>
      <c r="HUR208" s="128"/>
      <c r="HUS208" s="128"/>
      <c r="HUT208" s="128"/>
      <c r="HUU208" s="128"/>
      <c r="HUV208" s="128"/>
      <c r="HUW208" s="128"/>
      <c r="HUX208" s="128"/>
      <c r="HUY208" s="128"/>
      <c r="HUZ208" s="128"/>
      <c r="HVA208" s="128"/>
      <c r="HVB208" s="128"/>
      <c r="HVC208" s="128"/>
      <c r="HVD208" s="128"/>
      <c r="HVE208" s="128"/>
      <c r="HVF208" s="128"/>
      <c r="HVG208" s="128"/>
      <c r="HVH208" s="128"/>
      <c r="HVI208" s="128"/>
      <c r="HVJ208" s="128"/>
      <c r="HVK208" s="128"/>
      <c r="HVL208" s="128"/>
      <c r="HVM208" s="128"/>
      <c r="HVN208" s="128"/>
      <c r="HVO208" s="128"/>
      <c r="HVP208" s="128"/>
      <c r="HVQ208" s="128"/>
      <c r="HVR208" s="128"/>
      <c r="HVS208" s="128"/>
      <c r="HVT208" s="128"/>
      <c r="HVU208" s="128"/>
      <c r="HVV208" s="128"/>
      <c r="HVW208" s="128"/>
      <c r="HVX208" s="128"/>
      <c r="HVY208" s="128"/>
      <c r="HVZ208" s="128"/>
      <c r="HWA208" s="128"/>
      <c r="HWB208" s="128"/>
      <c r="HWC208" s="128"/>
      <c r="HWD208" s="128"/>
      <c r="HWE208" s="128"/>
      <c r="HWF208" s="128"/>
      <c r="HWG208" s="128"/>
      <c r="HWH208" s="128"/>
      <c r="HWI208" s="128"/>
      <c r="HWJ208" s="128"/>
      <c r="HWK208" s="128"/>
      <c r="HWL208" s="128"/>
      <c r="HWM208" s="128"/>
      <c r="HWN208" s="128"/>
      <c r="HWO208" s="128"/>
      <c r="HWP208" s="128"/>
      <c r="HWQ208" s="128"/>
      <c r="HWR208" s="128"/>
      <c r="HWS208" s="128"/>
      <c r="HWT208" s="128"/>
      <c r="HWU208" s="128"/>
      <c r="HWV208" s="128"/>
      <c r="HWW208" s="128"/>
      <c r="HWX208" s="128"/>
      <c r="HWY208" s="128"/>
      <c r="HWZ208" s="128"/>
      <c r="HXA208" s="128"/>
      <c r="HXB208" s="128"/>
      <c r="HXC208" s="128"/>
      <c r="HXD208" s="128"/>
      <c r="HXE208" s="128"/>
      <c r="HXF208" s="128"/>
      <c r="HXG208" s="128"/>
      <c r="HXH208" s="128"/>
      <c r="HXI208" s="128"/>
      <c r="HXJ208" s="128"/>
      <c r="HXK208" s="128"/>
      <c r="HXL208" s="128"/>
      <c r="HXM208" s="128"/>
      <c r="HXN208" s="128"/>
      <c r="HXO208" s="128"/>
      <c r="HXP208" s="128"/>
      <c r="HXQ208" s="128"/>
      <c r="HXR208" s="128"/>
      <c r="HXS208" s="128"/>
      <c r="HXT208" s="128"/>
      <c r="HXU208" s="128"/>
      <c r="HXV208" s="128"/>
      <c r="HXW208" s="128"/>
      <c r="HXX208" s="128"/>
      <c r="HXY208" s="128"/>
      <c r="HXZ208" s="128"/>
      <c r="HYA208" s="128"/>
      <c r="HYB208" s="128"/>
      <c r="HYC208" s="128"/>
      <c r="HYD208" s="128"/>
      <c r="HYE208" s="128"/>
      <c r="HYF208" s="128"/>
      <c r="HYG208" s="128"/>
      <c r="HYH208" s="128"/>
      <c r="HYI208" s="128"/>
      <c r="HYJ208" s="128"/>
      <c r="HYK208" s="128"/>
      <c r="HYL208" s="128"/>
      <c r="HYM208" s="128"/>
      <c r="HYN208" s="128"/>
      <c r="HYO208" s="128"/>
      <c r="HYP208" s="128"/>
      <c r="HYQ208" s="128"/>
      <c r="HYR208" s="128"/>
      <c r="HYS208" s="128"/>
      <c r="HYT208" s="128"/>
      <c r="HYU208" s="128"/>
      <c r="HYV208" s="128"/>
      <c r="HYW208" s="128"/>
      <c r="HYX208" s="128"/>
      <c r="HYY208" s="128"/>
      <c r="HYZ208" s="128"/>
      <c r="HZA208" s="128"/>
      <c r="HZB208" s="128"/>
      <c r="HZC208" s="128"/>
      <c r="HZD208" s="128"/>
      <c r="HZE208" s="128"/>
      <c r="HZF208" s="128"/>
      <c r="HZG208" s="128"/>
      <c r="HZH208" s="128"/>
      <c r="HZI208" s="128"/>
      <c r="HZJ208" s="128"/>
      <c r="HZK208" s="128"/>
      <c r="HZL208" s="128"/>
      <c r="HZM208" s="128"/>
      <c r="HZN208" s="128"/>
      <c r="HZO208" s="128"/>
      <c r="HZP208" s="128"/>
      <c r="HZQ208" s="128"/>
      <c r="HZR208" s="128"/>
      <c r="HZS208" s="128"/>
      <c r="HZT208" s="128"/>
      <c r="HZU208" s="128"/>
      <c r="HZV208" s="128"/>
      <c r="HZW208" s="128"/>
      <c r="HZX208" s="128"/>
      <c r="HZY208" s="128"/>
      <c r="HZZ208" s="128"/>
      <c r="IAA208" s="128"/>
      <c r="IAB208" s="128"/>
      <c r="IAC208" s="128"/>
      <c r="IAD208" s="128"/>
      <c r="IAE208" s="128"/>
      <c r="IAF208" s="128"/>
      <c r="IAG208" s="128"/>
      <c r="IAH208" s="128"/>
      <c r="IAI208" s="128"/>
      <c r="IAJ208" s="128"/>
      <c r="IAK208" s="128"/>
      <c r="IAL208" s="128"/>
      <c r="IAM208" s="128"/>
      <c r="IAN208" s="128"/>
      <c r="IAO208" s="128"/>
      <c r="IAP208" s="128"/>
      <c r="IAQ208" s="128"/>
      <c r="IAR208" s="128"/>
      <c r="IAS208" s="128"/>
      <c r="IAT208" s="128"/>
      <c r="IAU208" s="128"/>
      <c r="IAV208" s="128"/>
      <c r="IAW208" s="128"/>
      <c r="IAX208" s="128"/>
      <c r="IAY208" s="128"/>
      <c r="IAZ208" s="128"/>
      <c r="IBA208" s="128"/>
      <c r="IBB208" s="128"/>
      <c r="IBC208" s="128"/>
      <c r="IBD208" s="128"/>
      <c r="IBE208" s="128"/>
      <c r="IBF208" s="128"/>
      <c r="IBG208" s="128"/>
      <c r="IBH208" s="128"/>
      <c r="IBI208" s="128"/>
      <c r="IBJ208" s="128"/>
      <c r="IBK208" s="128"/>
      <c r="IBL208" s="128"/>
      <c r="IBM208" s="128"/>
      <c r="IBN208" s="128"/>
      <c r="IBO208" s="128"/>
      <c r="IBP208" s="128"/>
      <c r="IBQ208" s="128"/>
      <c r="IBR208" s="128"/>
      <c r="IBS208" s="128"/>
      <c r="IBT208" s="128"/>
      <c r="IBU208" s="128"/>
      <c r="IBV208" s="128"/>
      <c r="IBW208" s="128"/>
      <c r="IBX208" s="128"/>
      <c r="IBY208" s="128"/>
      <c r="IBZ208" s="128"/>
      <c r="ICA208" s="128"/>
      <c r="ICB208" s="128"/>
      <c r="ICC208" s="128"/>
      <c r="ICD208" s="128"/>
      <c r="ICE208" s="128"/>
      <c r="ICF208" s="128"/>
      <c r="ICG208" s="128"/>
      <c r="ICH208" s="128"/>
      <c r="ICI208" s="128"/>
      <c r="ICJ208" s="128"/>
      <c r="ICK208" s="128"/>
      <c r="ICL208" s="128"/>
      <c r="ICM208" s="128"/>
      <c r="ICN208" s="128"/>
      <c r="ICO208" s="128"/>
      <c r="ICP208" s="128"/>
      <c r="ICQ208" s="128"/>
      <c r="ICR208" s="128"/>
      <c r="ICS208" s="128"/>
      <c r="ICT208" s="128"/>
      <c r="ICU208" s="128"/>
      <c r="ICV208" s="128"/>
      <c r="ICW208" s="128"/>
      <c r="ICX208" s="128"/>
      <c r="ICY208" s="128"/>
      <c r="ICZ208" s="128"/>
      <c r="IDA208" s="128"/>
      <c r="IDB208" s="128"/>
      <c r="IDC208" s="128"/>
      <c r="IDD208" s="128"/>
      <c r="IDE208" s="128"/>
      <c r="IDF208" s="128"/>
      <c r="IDG208" s="128"/>
      <c r="IDH208" s="128"/>
      <c r="IDI208" s="128"/>
      <c r="IDJ208" s="128"/>
      <c r="IDK208" s="128"/>
      <c r="IDL208" s="128"/>
      <c r="IDM208" s="128"/>
      <c r="IDN208" s="128"/>
      <c r="IDO208" s="128"/>
      <c r="IDP208" s="128"/>
      <c r="IDQ208" s="128"/>
      <c r="IDR208" s="128"/>
      <c r="IDS208" s="128"/>
      <c r="IDT208" s="128"/>
      <c r="IDU208" s="128"/>
      <c r="IDV208" s="128"/>
      <c r="IDW208" s="128"/>
      <c r="IDX208" s="128"/>
      <c r="IDY208" s="128"/>
      <c r="IDZ208" s="128"/>
      <c r="IEA208" s="128"/>
      <c r="IEB208" s="128"/>
      <c r="IEC208" s="128"/>
      <c r="IED208" s="128"/>
      <c r="IEE208" s="128"/>
      <c r="IEF208" s="128"/>
      <c r="IEG208" s="128"/>
      <c r="IEH208" s="128"/>
      <c r="IEI208" s="128"/>
      <c r="IEJ208" s="128"/>
      <c r="IEK208" s="128"/>
      <c r="IEL208" s="128"/>
      <c r="IEM208" s="128"/>
      <c r="IEN208" s="128"/>
      <c r="IEO208" s="128"/>
      <c r="IEP208" s="128"/>
      <c r="IEQ208" s="128"/>
      <c r="IER208" s="128"/>
      <c r="IES208" s="128"/>
      <c r="IET208" s="128"/>
      <c r="IEU208" s="128"/>
      <c r="IEV208" s="128"/>
      <c r="IEW208" s="128"/>
      <c r="IEX208" s="128"/>
      <c r="IEY208" s="128"/>
      <c r="IEZ208" s="128"/>
      <c r="IFA208" s="128"/>
      <c r="IFB208" s="128"/>
      <c r="IFC208" s="128"/>
      <c r="IFD208" s="128"/>
      <c r="IFE208" s="128"/>
      <c r="IFF208" s="128"/>
      <c r="IFG208" s="128"/>
      <c r="IFH208" s="128"/>
      <c r="IFI208" s="128"/>
      <c r="IFJ208" s="128"/>
      <c r="IFK208" s="128"/>
      <c r="IFL208" s="128"/>
      <c r="IFM208" s="128"/>
      <c r="IFN208" s="128"/>
      <c r="IFO208" s="128"/>
      <c r="IFP208" s="128"/>
      <c r="IFQ208" s="128"/>
      <c r="IFR208" s="128"/>
      <c r="IFS208" s="128"/>
      <c r="IFT208" s="128"/>
      <c r="IFU208" s="128"/>
      <c r="IFV208" s="128"/>
      <c r="IFW208" s="128"/>
      <c r="IFX208" s="128"/>
      <c r="IFY208" s="128"/>
      <c r="IFZ208" s="128"/>
      <c r="IGA208" s="128"/>
      <c r="IGB208" s="128"/>
      <c r="IGC208" s="128"/>
      <c r="IGD208" s="128"/>
      <c r="IGE208" s="128"/>
      <c r="IGF208" s="128"/>
      <c r="IGG208" s="128"/>
      <c r="IGH208" s="128"/>
      <c r="IGI208" s="128"/>
      <c r="IGJ208" s="128"/>
      <c r="IGK208" s="128"/>
      <c r="IGL208" s="128"/>
      <c r="IGM208" s="128"/>
      <c r="IGN208" s="128"/>
      <c r="IGO208" s="128"/>
      <c r="IGP208" s="128"/>
      <c r="IGQ208" s="128"/>
      <c r="IGR208" s="128"/>
      <c r="IGS208" s="128"/>
      <c r="IGT208" s="128"/>
      <c r="IGU208" s="128"/>
      <c r="IGV208" s="128"/>
      <c r="IGW208" s="128"/>
      <c r="IGX208" s="128"/>
      <c r="IGY208" s="128"/>
      <c r="IGZ208" s="128"/>
      <c r="IHA208" s="128"/>
      <c r="IHB208" s="128"/>
      <c r="IHC208" s="128"/>
      <c r="IHD208" s="128"/>
      <c r="IHE208" s="128"/>
      <c r="IHF208" s="128"/>
      <c r="IHG208" s="128"/>
      <c r="IHH208" s="128"/>
      <c r="IHI208" s="128"/>
      <c r="IHJ208" s="128"/>
      <c r="IHK208" s="128"/>
      <c r="IHL208" s="128"/>
      <c r="IHM208" s="128"/>
      <c r="IHN208" s="128"/>
      <c r="IHO208" s="128"/>
      <c r="IHP208" s="128"/>
      <c r="IHQ208" s="128"/>
      <c r="IHR208" s="128"/>
      <c r="IHS208" s="128"/>
      <c r="IHT208" s="128"/>
      <c r="IHU208" s="128"/>
      <c r="IHV208" s="128"/>
      <c r="IHW208" s="128"/>
      <c r="IHX208" s="128"/>
      <c r="IHY208" s="128"/>
      <c r="IHZ208" s="128"/>
      <c r="IIA208" s="128"/>
      <c r="IIB208" s="128"/>
      <c r="IIC208" s="128"/>
      <c r="IID208" s="128"/>
      <c r="IIE208" s="128"/>
      <c r="IIF208" s="128"/>
      <c r="IIG208" s="128"/>
      <c r="IIH208" s="128"/>
      <c r="III208" s="128"/>
      <c r="IIJ208" s="128"/>
      <c r="IIK208" s="128"/>
      <c r="IIL208" s="128"/>
      <c r="IIM208" s="128"/>
      <c r="IIN208" s="128"/>
      <c r="IIO208" s="128"/>
      <c r="IIP208" s="128"/>
      <c r="IIQ208" s="128"/>
      <c r="IIR208" s="128"/>
      <c r="IIS208" s="128"/>
      <c r="IIT208" s="128"/>
      <c r="IIU208" s="128"/>
      <c r="IIV208" s="128"/>
      <c r="IIW208" s="128"/>
      <c r="IIX208" s="128"/>
      <c r="IIY208" s="128"/>
      <c r="IIZ208" s="128"/>
      <c r="IJA208" s="128"/>
      <c r="IJB208" s="128"/>
      <c r="IJC208" s="128"/>
      <c r="IJD208" s="128"/>
      <c r="IJE208" s="128"/>
      <c r="IJF208" s="128"/>
      <c r="IJG208" s="128"/>
      <c r="IJH208" s="128"/>
      <c r="IJI208" s="128"/>
      <c r="IJJ208" s="128"/>
      <c r="IJK208" s="128"/>
      <c r="IJL208" s="128"/>
      <c r="IJM208" s="128"/>
      <c r="IJN208" s="128"/>
      <c r="IJO208" s="128"/>
      <c r="IJP208" s="128"/>
      <c r="IJQ208" s="128"/>
      <c r="IJR208" s="128"/>
      <c r="IJS208" s="128"/>
      <c r="IJT208" s="128"/>
      <c r="IJU208" s="128"/>
      <c r="IJV208" s="128"/>
      <c r="IJW208" s="128"/>
      <c r="IJX208" s="128"/>
      <c r="IJY208" s="128"/>
      <c r="IJZ208" s="128"/>
      <c r="IKA208" s="128"/>
      <c r="IKB208" s="128"/>
      <c r="IKC208" s="128"/>
      <c r="IKD208" s="128"/>
      <c r="IKE208" s="128"/>
      <c r="IKF208" s="128"/>
      <c r="IKG208" s="128"/>
      <c r="IKH208" s="128"/>
      <c r="IKI208" s="128"/>
      <c r="IKJ208" s="128"/>
      <c r="IKK208" s="128"/>
      <c r="IKL208" s="128"/>
      <c r="IKM208" s="128"/>
      <c r="IKN208" s="128"/>
      <c r="IKO208" s="128"/>
      <c r="IKP208" s="128"/>
      <c r="IKQ208" s="128"/>
      <c r="IKR208" s="128"/>
      <c r="IKS208" s="128"/>
      <c r="IKT208" s="128"/>
      <c r="IKU208" s="128"/>
      <c r="IKV208" s="128"/>
      <c r="IKW208" s="128"/>
      <c r="IKX208" s="128"/>
      <c r="IKY208" s="128"/>
      <c r="IKZ208" s="128"/>
      <c r="ILA208" s="128"/>
      <c r="ILB208" s="128"/>
      <c r="ILC208" s="128"/>
      <c r="ILD208" s="128"/>
      <c r="ILE208" s="128"/>
      <c r="ILF208" s="128"/>
      <c r="ILG208" s="128"/>
      <c r="ILH208" s="128"/>
      <c r="ILI208" s="128"/>
      <c r="ILJ208" s="128"/>
      <c r="ILK208" s="128"/>
      <c r="ILL208" s="128"/>
      <c r="ILM208" s="128"/>
      <c r="ILN208" s="128"/>
      <c r="ILO208" s="128"/>
      <c r="ILP208" s="128"/>
      <c r="ILQ208" s="128"/>
      <c r="ILR208" s="128"/>
      <c r="ILS208" s="128"/>
      <c r="ILT208" s="128"/>
      <c r="ILU208" s="128"/>
      <c r="ILV208" s="128"/>
      <c r="ILW208" s="128"/>
      <c r="ILX208" s="128"/>
      <c r="ILY208" s="128"/>
      <c r="ILZ208" s="128"/>
      <c r="IMA208" s="128"/>
      <c r="IMB208" s="128"/>
      <c r="IMC208" s="128"/>
      <c r="IMD208" s="128"/>
      <c r="IME208" s="128"/>
      <c r="IMF208" s="128"/>
      <c r="IMG208" s="128"/>
      <c r="IMH208" s="128"/>
      <c r="IMI208" s="128"/>
      <c r="IMJ208" s="128"/>
      <c r="IMK208" s="128"/>
      <c r="IML208" s="128"/>
      <c r="IMM208" s="128"/>
      <c r="IMN208" s="128"/>
      <c r="IMO208" s="128"/>
      <c r="IMP208" s="128"/>
      <c r="IMQ208" s="128"/>
      <c r="IMR208" s="128"/>
      <c r="IMS208" s="128"/>
      <c r="IMT208" s="128"/>
      <c r="IMU208" s="128"/>
      <c r="IMV208" s="128"/>
      <c r="IMW208" s="128"/>
      <c r="IMX208" s="128"/>
      <c r="IMY208" s="128"/>
      <c r="IMZ208" s="128"/>
      <c r="INA208" s="128"/>
      <c r="INB208" s="128"/>
      <c r="INC208" s="128"/>
      <c r="IND208" s="128"/>
      <c r="INE208" s="128"/>
      <c r="INF208" s="128"/>
      <c r="ING208" s="128"/>
      <c r="INH208" s="128"/>
      <c r="INI208" s="128"/>
      <c r="INJ208" s="128"/>
      <c r="INK208" s="128"/>
      <c r="INL208" s="128"/>
      <c r="INM208" s="128"/>
      <c r="INN208" s="128"/>
      <c r="INO208" s="128"/>
      <c r="INP208" s="128"/>
      <c r="INQ208" s="128"/>
      <c r="INR208" s="128"/>
      <c r="INS208" s="128"/>
      <c r="INT208" s="128"/>
      <c r="INU208" s="128"/>
      <c r="INV208" s="128"/>
      <c r="INW208" s="128"/>
      <c r="INX208" s="128"/>
      <c r="INY208" s="128"/>
      <c r="INZ208" s="128"/>
      <c r="IOA208" s="128"/>
      <c r="IOB208" s="128"/>
      <c r="IOC208" s="128"/>
      <c r="IOD208" s="128"/>
      <c r="IOE208" s="128"/>
      <c r="IOF208" s="128"/>
      <c r="IOG208" s="128"/>
      <c r="IOH208" s="128"/>
      <c r="IOI208" s="128"/>
      <c r="IOJ208" s="128"/>
      <c r="IOK208" s="128"/>
      <c r="IOL208" s="128"/>
      <c r="IOM208" s="128"/>
      <c r="ION208" s="128"/>
      <c r="IOO208" s="128"/>
      <c r="IOP208" s="128"/>
      <c r="IOQ208" s="128"/>
      <c r="IOR208" s="128"/>
      <c r="IOS208" s="128"/>
      <c r="IOT208" s="128"/>
      <c r="IOU208" s="128"/>
      <c r="IOV208" s="128"/>
      <c r="IOW208" s="128"/>
      <c r="IOX208" s="128"/>
      <c r="IOY208" s="128"/>
      <c r="IOZ208" s="128"/>
      <c r="IPA208" s="128"/>
      <c r="IPB208" s="128"/>
      <c r="IPC208" s="128"/>
      <c r="IPD208" s="128"/>
      <c r="IPE208" s="128"/>
      <c r="IPF208" s="128"/>
      <c r="IPG208" s="128"/>
      <c r="IPH208" s="128"/>
      <c r="IPI208" s="128"/>
      <c r="IPJ208" s="128"/>
      <c r="IPK208" s="128"/>
      <c r="IPL208" s="128"/>
      <c r="IPM208" s="128"/>
      <c r="IPN208" s="128"/>
      <c r="IPO208" s="128"/>
      <c r="IPP208" s="128"/>
      <c r="IPQ208" s="128"/>
      <c r="IPR208" s="128"/>
      <c r="IPS208" s="128"/>
      <c r="IPT208" s="128"/>
      <c r="IPU208" s="128"/>
      <c r="IPV208" s="128"/>
      <c r="IPW208" s="128"/>
      <c r="IPX208" s="128"/>
      <c r="IPY208" s="128"/>
      <c r="IPZ208" s="128"/>
      <c r="IQA208" s="128"/>
      <c r="IQB208" s="128"/>
      <c r="IQC208" s="128"/>
      <c r="IQD208" s="128"/>
      <c r="IQE208" s="128"/>
      <c r="IQF208" s="128"/>
      <c r="IQG208" s="128"/>
      <c r="IQH208" s="128"/>
      <c r="IQI208" s="128"/>
      <c r="IQJ208" s="128"/>
      <c r="IQK208" s="128"/>
      <c r="IQL208" s="128"/>
      <c r="IQM208" s="128"/>
      <c r="IQN208" s="128"/>
      <c r="IQO208" s="128"/>
      <c r="IQP208" s="128"/>
      <c r="IQQ208" s="128"/>
      <c r="IQR208" s="128"/>
      <c r="IQS208" s="128"/>
      <c r="IQT208" s="128"/>
      <c r="IQU208" s="128"/>
      <c r="IQV208" s="128"/>
      <c r="IQW208" s="128"/>
      <c r="IQX208" s="128"/>
      <c r="IQY208" s="128"/>
      <c r="IQZ208" s="128"/>
      <c r="IRA208" s="128"/>
      <c r="IRB208" s="128"/>
      <c r="IRC208" s="128"/>
      <c r="IRD208" s="128"/>
      <c r="IRE208" s="128"/>
      <c r="IRF208" s="128"/>
      <c r="IRG208" s="128"/>
      <c r="IRH208" s="128"/>
      <c r="IRI208" s="128"/>
      <c r="IRJ208" s="128"/>
      <c r="IRK208" s="128"/>
      <c r="IRL208" s="128"/>
      <c r="IRM208" s="128"/>
      <c r="IRN208" s="128"/>
      <c r="IRO208" s="128"/>
      <c r="IRP208" s="128"/>
      <c r="IRQ208" s="128"/>
      <c r="IRR208" s="128"/>
      <c r="IRS208" s="128"/>
      <c r="IRT208" s="128"/>
      <c r="IRU208" s="128"/>
      <c r="IRV208" s="128"/>
      <c r="IRW208" s="128"/>
      <c r="IRX208" s="128"/>
      <c r="IRY208" s="128"/>
      <c r="IRZ208" s="128"/>
      <c r="ISA208" s="128"/>
      <c r="ISB208" s="128"/>
      <c r="ISC208" s="128"/>
      <c r="ISD208" s="128"/>
      <c r="ISE208" s="128"/>
      <c r="ISF208" s="128"/>
      <c r="ISG208" s="128"/>
      <c r="ISH208" s="128"/>
      <c r="ISI208" s="128"/>
      <c r="ISJ208" s="128"/>
      <c r="ISK208" s="128"/>
      <c r="ISL208" s="128"/>
      <c r="ISM208" s="128"/>
      <c r="ISN208" s="128"/>
      <c r="ISO208" s="128"/>
      <c r="ISP208" s="128"/>
      <c r="ISQ208" s="128"/>
      <c r="ISR208" s="128"/>
      <c r="ISS208" s="128"/>
      <c r="IST208" s="128"/>
      <c r="ISU208" s="128"/>
      <c r="ISV208" s="128"/>
      <c r="ISW208" s="128"/>
      <c r="ISX208" s="128"/>
      <c r="ISY208" s="128"/>
      <c r="ISZ208" s="128"/>
      <c r="ITA208" s="128"/>
      <c r="ITB208" s="128"/>
      <c r="ITC208" s="128"/>
      <c r="ITD208" s="128"/>
      <c r="ITE208" s="128"/>
      <c r="ITF208" s="128"/>
      <c r="ITG208" s="128"/>
      <c r="ITH208" s="128"/>
      <c r="ITI208" s="128"/>
      <c r="ITJ208" s="128"/>
      <c r="ITK208" s="128"/>
      <c r="ITL208" s="128"/>
      <c r="ITM208" s="128"/>
      <c r="ITN208" s="128"/>
      <c r="ITO208" s="128"/>
      <c r="ITP208" s="128"/>
      <c r="ITQ208" s="128"/>
      <c r="ITR208" s="128"/>
      <c r="ITS208" s="128"/>
      <c r="ITT208" s="128"/>
      <c r="ITU208" s="128"/>
      <c r="ITV208" s="128"/>
      <c r="ITW208" s="128"/>
      <c r="ITX208" s="128"/>
      <c r="ITY208" s="128"/>
      <c r="ITZ208" s="128"/>
      <c r="IUA208" s="128"/>
      <c r="IUB208" s="128"/>
      <c r="IUC208" s="128"/>
      <c r="IUD208" s="128"/>
      <c r="IUE208" s="128"/>
      <c r="IUF208" s="128"/>
      <c r="IUG208" s="128"/>
      <c r="IUH208" s="128"/>
      <c r="IUI208" s="128"/>
      <c r="IUJ208" s="128"/>
      <c r="IUK208" s="128"/>
      <c r="IUL208" s="128"/>
      <c r="IUM208" s="128"/>
      <c r="IUN208" s="128"/>
      <c r="IUO208" s="128"/>
      <c r="IUP208" s="128"/>
      <c r="IUQ208" s="128"/>
      <c r="IUR208" s="128"/>
      <c r="IUS208" s="128"/>
      <c r="IUT208" s="128"/>
      <c r="IUU208" s="128"/>
      <c r="IUV208" s="128"/>
      <c r="IUW208" s="128"/>
      <c r="IUX208" s="128"/>
      <c r="IUY208" s="128"/>
      <c r="IUZ208" s="128"/>
      <c r="IVA208" s="128"/>
      <c r="IVB208" s="128"/>
      <c r="IVC208" s="128"/>
      <c r="IVD208" s="128"/>
      <c r="IVE208" s="128"/>
      <c r="IVF208" s="128"/>
      <c r="IVG208" s="128"/>
      <c r="IVH208" s="128"/>
      <c r="IVI208" s="128"/>
      <c r="IVJ208" s="128"/>
      <c r="IVK208" s="128"/>
      <c r="IVL208" s="128"/>
      <c r="IVM208" s="128"/>
      <c r="IVN208" s="128"/>
      <c r="IVO208" s="128"/>
      <c r="IVP208" s="128"/>
      <c r="IVQ208" s="128"/>
      <c r="IVR208" s="128"/>
      <c r="IVS208" s="128"/>
      <c r="IVT208" s="128"/>
      <c r="IVU208" s="128"/>
      <c r="IVV208" s="128"/>
      <c r="IVW208" s="128"/>
      <c r="IVX208" s="128"/>
      <c r="IVY208" s="128"/>
      <c r="IVZ208" s="128"/>
      <c r="IWA208" s="128"/>
      <c r="IWB208" s="128"/>
      <c r="IWC208" s="128"/>
      <c r="IWD208" s="128"/>
      <c r="IWE208" s="128"/>
      <c r="IWF208" s="128"/>
      <c r="IWG208" s="128"/>
      <c r="IWH208" s="128"/>
      <c r="IWI208" s="128"/>
      <c r="IWJ208" s="128"/>
      <c r="IWK208" s="128"/>
      <c r="IWL208" s="128"/>
      <c r="IWM208" s="128"/>
      <c r="IWN208" s="128"/>
      <c r="IWO208" s="128"/>
      <c r="IWP208" s="128"/>
      <c r="IWQ208" s="128"/>
      <c r="IWR208" s="128"/>
      <c r="IWS208" s="128"/>
      <c r="IWT208" s="128"/>
      <c r="IWU208" s="128"/>
      <c r="IWV208" s="128"/>
      <c r="IWW208" s="128"/>
      <c r="IWX208" s="128"/>
      <c r="IWY208" s="128"/>
      <c r="IWZ208" s="128"/>
      <c r="IXA208" s="128"/>
      <c r="IXB208" s="128"/>
      <c r="IXC208" s="128"/>
      <c r="IXD208" s="128"/>
      <c r="IXE208" s="128"/>
      <c r="IXF208" s="128"/>
      <c r="IXG208" s="128"/>
      <c r="IXH208" s="128"/>
      <c r="IXI208" s="128"/>
      <c r="IXJ208" s="128"/>
      <c r="IXK208" s="128"/>
      <c r="IXL208" s="128"/>
      <c r="IXM208" s="128"/>
      <c r="IXN208" s="128"/>
      <c r="IXO208" s="128"/>
      <c r="IXP208" s="128"/>
      <c r="IXQ208" s="128"/>
      <c r="IXR208" s="128"/>
      <c r="IXS208" s="128"/>
      <c r="IXT208" s="128"/>
      <c r="IXU208" s="128"/>
      <c r="IXV208" s="128"/>
      <c r="IXW208" s="128"/>
      <c r="IXX208" s="128"/>
      <c r="IXY208" s="128"/>
      <c r="IXZ208" s="128"/>
      <c r="IYA208" s="128"/>
      <c r="IYB208" s="128"/>
      <c r="IYC208" s="128"/>
      <c r="IYD208" s="128"/>
      <c r="IYE208" s="128"/>
      <c r="IYF208" s="128"/>
      <c r="IYG208" s="128"/>
      <c r="IYH208" s="128"/>
      <c r="IYI208" s="128"/>
      <c r="IYJ208" s="128"/>
      <c r="IYK208" s="128"/>
      <c r="IYL208" s="128"/>
      <c r="IYM208" s="128"/>
      <c r="IYN208" s="128"/>
      <c r="IYO208" s="128"/>
      <c r="IYP208" s="128"/>
      <c r="IYQ208" s="128"/>
      <c r="IYR208" s="128"/>
      <c r="IYS208" s="128"/>
      <c r="IYT208" s="128"/>
      <c r="IYU208" s="128"/>
      <c r="IYV208" s="128"/>
      <c r="IYW208" s="128"/>
      <c r="IYX208" s="128"/>
      <c r="IYY208" s="128"/>
      <c r="IYZ208" s="128"/>
      <c r="IZA208" s="128"/>
      <c r="IZB208" s="128"/>
      <c r="IZC208" s="128"/>
      <c r="IZD208" s="128"/>
      <c r="IZE208" s="128"/>
      <c r="IZF208" s="128"/>
      <c r="IZG208" s="128"/>
      <c r="IZH208" s="128"/>
      <c r="IZI208" s="128"/>
      <c r="IZJ208" s="128"/>
      <c r="IZK208" s="128"/>
      <c r="IZL208" s="128"/>
      <c r="IZM208" s="128"/>
      <c r="IZN208" s="128"/>
      <c r="IZO208" s="128"/>
      <c r="IZP208" s="128"/>
      <c r="IZQ208" s="128"/>
      <c r="IZR208" s="128"/>
      <c r="IZS208" s="128"/>
      <c r="IZT208" s="128"/>
      <c r="IZU208" s="128"/>
      <c r="IZV208" s="128"/>
      <c r="IZW208" s="128"/>
      <c r="IZX208" s="128"/>
      <c r="IZY208" s="128"/>
      <c r="IZZ208" s="128"/>
      <c r="JAA208" s="128"/>
      <c r="JAB208" s="128"/>
      <c r="JAC208" s="128"/>
      <c r="JAD208" s="128"/>
      <c r="JAE208" s="128"/>
      <c r="JAF208" s="128"/>
      <c r="JAG208" s="128"/>
      <c r="JAH208" s="128"/>
      <c r="JAI208" s="128"/>
      <c r="JAJ208" s="128"/>
      <c r="JAK208" s="128"/>
      <c r="JAL208" s="128"/>
      <c r="JAM208" s="128"/>
      <c r="JAN208" s="128"/>
      <c r="JAO208" s="128"/>
      <c r="JAP208" s="128"/>
      <c r="JAQ208" s="128"/>
      <c r="JAR208" s="128"/>
      <c r="JAS208" s="128"/>
      <c r="JAT208" s="128"/>
      <c r="JAU208" s="128"/>
      <c r="JAV208" s="128"/>
      <c r="JAW208" s="128"/>
      <c r="JAX208" s="128"/>
      <c r="JAY208" s="128"/>
      <c r="JAZ208" s="128"/>
      <c r="JBA208" s="128"/>
      <c r="JBB208" s="128"/>
      <c r="JBC208" s="128"/>
      <c r="JBD208" s="128"/>
      <c r="JBE208" s="128"/>
      <c r="JBF208" s="128"/>
      <c r="JBG208" s="128"/>
      <c r="JBH208" s="128"/>
      <c r="JBI208" s="128"/>
      <c r="JBJ208" s="128"/>
      <c r="JBK208" s="128"/>
      <c r="JBL208" s="128"/>
      <c r="JBM208" s="128"/>
      <c r="JBN208" s="128"/>
      <c r="JBO208" s="128"/>
      <c r="JBP208" s="128"/>
      <c r="JBQ208" s="128"/>
      <c r="JBR208" s="128"/>
      <c r="JBS208" s="128"/>
      <c r="JBT208" s="128"/>
      <c r="JBU208" s="128"/>
      <c r="JBV208" s="128"/>
      <c r="JBW208" s="128"/>
      <c r="JBX208" s="128"/>
      <c r="JBY208" s="128"/>
      <c r="JBZ208" s="128"/>
      <c r="JCA208" s="128"/>
      <c r="JCB208" s="128"/>
      <c r="JCC208" s="128"/>
      <c r="JCD208" s="128"/>
      <c r="JCE208" s="128"/>
      <c r="JCF208" s="128"/>
      <c r="JCG208" s="128"/>
      <c r="JCH208" s="128"/>
      <c r="JCI208" s="128"/>
      <c r="JCJ208" s="128"/>
      <c r="JCK208" s="128"/>
      <c r="JCL208" s="128"/>
      <c r="JCM208" s="128"/>
      <c r="JCN208" s="128"/>
      <c r="JCO208" s="128"/>
      <c r="JCP208" s="128"/>
      <c r="JCQ208" s="128"/>
      <c r="JCR208" s="128"/>
      <c r="JCS208" s="128"/>
      <c r="JCT208" s="128"/>
      <c r="JCU208" s="128"/>
      <c r="JCV208" s="128"/>
      <c r="JCW208" s="128"/>
      <c r="JCX208" s="128"/>
      <c r="JCY208" s="128"/>
      <c r="JCZ208" s="128"/>
      <c r="JDA208" s="128"/>
      <c r="JDB208" s="128"/>
      <c r="JDC208" s="128"/>
      <c r="JDD208" s="128"/>
      <c r="JDE208" s="128"/>
      <c r="JDF208" s="128"/>
      <c r="JDG208" s="128"/>
      <c r="JDH208" s="128"/>
      <c r="JDI208" s="128"/>
      <c r="JDJ208" s="128"/>
      <c r="JDK208" s="128"/>
      <c r="JDL208" s="128"/>
      <c r="JDM208" s="128"/>
      <c r="JDN208" s="128"/>
      <c r="JDO208" s="128"/>
      <c r="JDP208" s="128"/>
      <c r="JDQ208" s="128"/>
      <c r="JDR208" s="128"/>
      <c r="JDS208" s="128"/>
      <c r="JDT208" s="128"/>
      <c r="JDU208" s="128"/>
      <c r="JDV208" s="128"/>
      <c r="JDW208" s="128"/>
      <c r="JDX208" s="128"/>
      <c r="JDY208" s="128"/>
      <c r="JDZ208" s="128"/>
      <c r="JEA208" s="128"/>
      <c r="JEB208" s="128"/>
      <c r="JEC208" s="128"/>
      <c r="JED208" s="128"/>
      <c r="JEE208" s="128"/>
      <c r="JEF208" s="128"/>
      <c r="JEG208" s="128"/>
      <c r="JEH208" s="128"/>
      <c r="JEI208" s="128"/>
      <c r="JEJ208" s="128"/>
      <c r="JEK208" s="128"/>
      <c r="JEL208" s="128"/>
      <c r="JEM208" s="128"/>
      <c r="JEN208" s="128"/>
      <c r="JEO208" s="128"/>
      <c r="JEP208" s="128"/>
      <c r="JEQ208" s="128"/>
      <c r="JER208" s="128"/>
      <c r="JES208" s="128"/>
      <c r="JET208" s="128"/>
      <c r="JEU208" s="128"/>
      <c r="JEV208" s="128"/>
      <c r="JEW208" s="128"/>
      <c r="JEX208" s="128"/>
      <c r="JEY208" s="128"/>
      <c r="JEZ208" s="128"/>
      <c r="JFA208" s="128"/>
      <c r="JFB208" s="128"/>
      <c r="JFC208" s="128"/>
      <c r="JFD208" s="128"/>
      <c r="JFE208" s="128"/>
      <c r="JFF208" s="128"/>
      <c r="JFG208" s="128"/>
      <c r="JFH208" s="128"/>
      <c r="JFI208" s="128"/>
      <c r="JFJ208" s="128"/>
      <c r="JFK208" s="128"/>
      <c r="JFL208" s="128"/>
      <c r="JFM208" s="128"/>
      <c r="JFN208" s="128"/>
      <c r="JFO208" s="128"/>
      <c r="JFP208" s="128"/>
      <c r="JFQ208" s="128"/>
      <c r="JFR208" s="128"/>
      <c r="JFS208" s="128"/>
      <c r="JFT208" s="128"/>
      <c r="JFU208" s="128"/>
      <c r="JFV208" s="128"/>
      <c r="JFW208" s="128"/>
      <c r="JFX208" s="128"/>
      <c r="JFY208" s="128"/>
      <c r="JFZ208" s="128"/>
      <c r="JGA208" s="128"/>
      <c r="JGB208" s="128"/>
      <c r="JGC208" s="128"/>
      <c r="JGD208" s="128"/>
      <c r="JGE208" s="128"/>
      <c r="JGF208" s="128"/>
      <c r="JGG208" s="128"/>
      <c r="JGH208" s="128"/>
      <c r="JGI208" s="128"/>
      <c r="JGJ208" s="128"/>
      <c r="JGK208" s="128"/>
      <c r="JGL208" s="128"/>
      <c r="JGM208" s="128"/>
      <c r="JGN208" s="128"/>
      <c r="JGO208" s="128"/>
      <c r="JGP208" s="128"/>
      <c r="JGQ208" s="128"/>
      <c r="JGR208" s="128"/>
      <c r="JGS208" s="128"/>
      <c r="JGT208" s="128"/>
      <c r="JGU208" s="128"/>
      <c r="JGV208" s="128"/>
      <c r="JGW208" s="128"/>
      <c r="JGX208" s="128"/>
      <c r="JGY208" s="128"/>
      <c r="JGZ208" s="128"/>
      <c r="JHA208" s="128"/>
      <c r="JHB208" s="128"/>
      <c r="JHC208" s="128"/>
      <c r="JHD208" s="128"/>
      <c r="JHE208" s="128"/>
      <c r="JHF208" s="128"/>
      <c r="JHG208" s="128"/>
      <c r="JHH208" s="128"/>
      <c r="JHI208" s="128"/>
      <c r="JHJ208" s="128"/>
      <c r="JHK208" s="128"/>
      <c r="JHL208" s="128"/>
      <c r="JHM208" s="128"/>
      <c r="JHN208" s="128"/>
      <c r="JHO208" s="128"/>
      <c r="JHP208" s="128"/>
      <c r="JHQ208" s="128"/>
      <c r="JHR208" s="128"/>
      <c r="JHS208" s="128"/>
      <c r="JHT208" s="128"/>
      <c r="JHU208" s="128"/>
      <c r="JHV208" s="128"/>
      <c r="JHW208" s="128"/>
      <c r="JHX208" s="128"/>
      <c r="JHY208" s="128"/>
      <c r="JHZ208" s="128"/>
      <c r="JIA208" s="128"/>
      <c r="JIB208" s="128"/>
      <c r="JIC208" s="128"/>
      <c r="JID208" s="128"/>
      <c r="JIE208" s="128"/>
      <c r="JIF208" s="128"/>
      <c r="JIG208" s="128"/>
      <c r="JIH208" s="128"/>
      <c r="JII208" s="128"/>
      <c r="JIJ208" s="128"/>
      <c r="JIK208" s="128"/>
      <c r="JIL208" s="128"/>
      <c r="JIM208" s="128"/>
      <c r="JIN208" s="128"/>
      <c r="JIO208" s="128"/>
      <c r="JIP208" s="128"/>
      <c r="JIQ208" s="128"/>
      <c r="JIR208" s="128"/>
      <c r="JIS208" s="128"/>
      <c r="JIT208" s="128"/>
      <c r="JIU208" s="128"/>
      <c r="JIV208" s="128"/>
      <c r="JIW208" s="128"/>
      <c r="JIX208" s="128"/>
      <c r="JIY208" s="128"/>
      <c r="JIZ208" s="128"/>
      <c r="JJA208" s="128"/>
      <c r="JJB208" s="128"/>
      <c r="JJC208" s="128"/>
      <c r="JJD208" s="128"/>
      <c r="JJE208" s="128"/>
      <c r="JJF208" s="128"/>
      <c r="JJG208" s="128"/>
      <c r="JJH208" s="128"/>
      <c r="JJI208" s="128"/>
      <c r="JJJ208" s="128"/>
      <c r="JJK208" s="128"/>
      <c r="JJL208" s="128"/>
      <c r="JJM208" s="128"/>
      <c r="JJN208" s="128"/>
      <c r="JJO208" s="128"/>
      <c r="JJP208" s="128"/>
      <c r="JJQ208" s="128"/>
      <c r="JJR208" s="128"/>
      <c r="JJS208" s="128"/>
      <c r="JJT208" s="128"/>
      <c r="JJU208" s="128"/>
      <c r="JJV208" s="128"/>
      <c r="JJW208" s="128"/>
      <c r="JJX208" s="128"/>
      <c r="JJY208" s="128"/>
      <c r="JJZ208" s="128"/>
      <c r="JKA208" s="128"/>
      <c r="JKB208" s="128"/>
      <c r="JKC208" s="128"/>
      <c r="JKD208" s="128"/>
      <c r="JKE208" s="128"/>
      <c r="JKF208" s="128"/>
      <c r="JKG208" s="128"/>
      <c r="JKH208" s="128"/>
      <c r="JKI208" s="128"/>
      <c r="JKJ208" s="128"/>
      <c r="JKK208" s="128"/>
      <c r="JKL208" s="128"/>
      <c r="JKM208" s="128"/>
      <c r="JKN208" s="128"/>
      <c r="JKO208" s="128"/>
      <c r="JKP208" s="128"/>
      <c r="JKQ208" s="128"/>
      <c r="JKR208" s="128"/>
      <c r="JKS208" s="128"/>
      <c r="JKT208" s="128"/>
      <c r="JKU208" s="128"/>
      <c r="JKV208" s="128"/>
      <c r="JKW208" s="128"/>
      <c r="JKX208" s="128"/>
      <c r="JKY208" s="128"/>
      <c r="JKZ208" s="128"/>
      <c r="JLA208" s="128"/>
      <c r="JLB208" s="128"/>
      <c r="JLC208" s="128"/>
      <c r="JLD208" s="128"/>
      <c r="JLE208" s="128"/>
      <c r="JLF208" s="128"/>
      <c r="JLG208" s="128"/>
      <c r="JLH208" s="128"/>
      <c r="JLI208" s="128"/>
      <c r="JLJ208" s="128"/>
      <c r="JLK208" s="128"/>
      <c r="JLL208" s="128"/>
      <c r="JLM208" s="128"/>
      <c r="JLN208" s="128"/>
      <c r="JLO208" s="128"/>
      <c r="JLP208" s="128"/>
      <c r="JLQ208" s="128"/>
      <c r="JLR208" s="128"/>
      <c r="JLS208" s="128"/>
      <c r="JLT208" s="128"/>
      <c r="JLU208" s="128"/>
      <c r="JLV208" s="128"/>
      <c r="JLW208" s="128"/>
      <c r="JLX208" s="128"/>
      <c r="JLY208" s="128"/>
      <c r="JLZ208" s="128"/>
      <c r="JMA208" s="128"/>
      <c r="JMB208" s="128"/>
      <c r="JMC208" s="128"/>
      <c r="JMD208" s="128"/>
      <c r="JME208" s="128"/>
      <c r="JMF208" s="128"/>
      <c r="JMG208" s="128"/>
      <c r="JMH208" s="128"/>
      <c r="JMI208" s="128"/>
      <c r="JMJ208" s="128"/>
      <c r="JMK208" s="128"/>
      <c r="JML208" s="128"/>
      <c r="JMM208" s="128"/>
      <c r="JMN208" s="128"/>
      <c r="JMO208" s="128"/>
      <c r="JMP208" s="128"/>
      <c r="JMQ208" s="128"/>
      <c r="JMR208" s="128"/>
      <c r="JMS208" s="128"/>
      <c r="JMT208" s="128"/>
      <c r="JMU208" s="128"/>
      <c r="JMV208" s="128"/>
      <c r="JMW208" s="128"/>
      <c r="JMX208" s="128"/>
      <c r="JMY208" s="128"/>
      <c r="JMZ208" s="128"/>
      <c r="JNA208" s="128"/>
      <c r="JNB208" s="128"/>
      <c r="JNC208" s="128"/>
      <c r="JND208" s="128"/>
      <c r="JNE208" s="128"/>
      <c r="JNF208" s="128"/>
      <c r="JNG208" s="128"/>
      <c r="JNH208" s="128"/>
      <c r="JNI208" s="128"/>
      <c r="JNJ208" s="128"/>
      <c r="JNK208" s="128"/>
      <c r="JNL208" s="128"/>
      <c r="JNM208" s="128"/>
      <c r="JNN208" s="128"/>
      <c r="JNO208" s="128"/>
      <c r="JNP208" s="128"/>
      <c r="JNQ208" s="128"/>
      <c r="JNR208" s="128"/>
      <c r="JNS208" s="128"/>
      <c r="JNT208" s="128"/>
      <c r="JNU208" s="128"/>
      <c r="JNV208" s="128"/>
      <c r="JNW208" s="128"/>
      <c r="JNX208" s="128"/>
      <c r="JNY208" s="128"/>
      <c r="JNZ208" s="128"/>
      <c r="JOA208" s="128"/>
      <c r="JOB208" s="128"/>
      <c r="JOC208" s="128"/>
      <c r="JOD208" s="128"/>
      <c r="JOE208" s="128"/>
      <c r="JOF208" s="128"/>
      <c r="JOG208" s="128"/>
      <c r="JOH208" s="128"/>
      <c r="JOI208" s="128"/>
      <c r="JOJ208" s="128"/>
      <c r="JOK208" s="128"/>
      <c r="JOL208" s="128"/>
      <c r="JOM208" s="128"/>
      <c r="JON208" s="128"/>
      <c r="JOO208" s="128"/>
      <c r="JOP208" s="128"/>
      <c r="JOQ208" s="128"/>
      <c r="JOR208" s="128"/>
      <c r="JOS208" s="128"/>
      <c r="JOT208" s="128"/>
      <c r="JOU208" s="128"/>
      <c r="JOV208" s="128"/>
      <c r="JOW208" s="128"/>
      <c r="JOX208" s="128"/>
      <c r="JOY208" s="128"/>
      <c r="JOZ208" s="128"/>
      <c r="JPA208" s="128"/>
      <c r="JPB208" s="128"/>
      <c r="JPC208" s="128"/>
      <c r="JPD208" s="128"/>
      <c r="JPE208" s="128"/>
      <c r="JPF208" s="128"/>
      <c r="JPG208" s="128"/>
      <c r="JPH208" s="128"/>
      <c r="JPI208" s="128"/>
      <c r="JPJ208" s="128"/>
      <c r="JPK208" s="128"/>
      <c r="JPL208" s="128"/>
      <c r="JPM208" s="128"/>
      <c r="JPN208" s="128"/>
      <c r="JPO208" s="128"/>
      <c r="JPP208" s="128"/>
      <c r="JPQ208" s="128"/>
      <c r="JPR208" s="128"/>
      <c r="JPS208" s="128"/>
      <c r="JPT208" s="128"/>
      <c r="JPU208" s="128"/>
      <c r="JPV208" s="128"/>
      <c r="JPW208" s="128"/>
      <c r="JPX208" s="128"/>
      <c r="JPY208" s="128"/>
      <c r="JPZ208" s="128"/>
      <c r="JQA208" s="128"/>
      <c r="JQB208" s="128"/>
      <c r="JQC208" s="128"/>
      <c r="JQD208" s="128"/>
      <c r="JQE208" s="128"/>
      <c r="JQF208" s="128"/>
      <c r="JQG208" s="128"/>
      <c r="JQH208" s="128"/>
      <c r="JQI208" s="128"/>
      <c r="JQJ208" s="128"/>
      <c r="JQK208" s="128"/>
      <c r="JQL208" s="128"/>
      <c r="JQM208" s="128"/>
      <c r="JQN208" s="128"/>
      <c r="JQO208" s="128"/>
      <c r="JQP208" s="128"/>
      <c r="JQQ208" s="128"/>
      <c r="JQR208" s="128"/>
      <c r="JQS208" s="128"/>
      <c r="JQT208" s="128"/>
      <c r="JQU208" s="128"/>
      <c r="JQV208" s="128"/>
      <c r="JQW208" s="128"/>
      <c r="JQX208" s="128"/>
      <c r="JQY208" s="128"/>
      <c r="JQZ208" s="128"/>
      <c r="JRA208" s="128"/>
      <c r="JRB208" s="128"/>
      <c r="JRC208" s="128"/>
      <c r="JRD208" s="128"/>
      <c r="JRE208" s="128"/>
      <c r="JRF208" s="128"/>
      <c r="JRG208" s="128"/>
      <c r="JRH208" s="128"/>
      <c r="JRI208" s="128"/>
      <c r="JRJ208" s="128"/>
      <c r="JRK208" s="128"/>
      <c r="JRL208" s="128"/>
      <c r="JRM208" s="128"/>
      <c r="JRN208" s="128"/>
      <c r="JRO208" s="128"/>
      <c r="JRP208" s="128"/>
      <c r="JRQ208" s="128"/>
      <c r="JRR208" s="128"/>
      <c r="JRS208" s="128"/>
      <c r="JRT208" s="128"/>
      <c r="JRU208" s="128"/>
      <c r="JRV208" s="128"/>
      <c r="JRW208" s="128"/>
      <c r="JRX208" s="128"/>
      <c r="JRY208" s="128"/>
      <c r="JRZ208" s="128"/>
      <c r="JSA208" s="128"/>
      <c r="JSB208" s="128"/>
      <c r="JSC208" s="128"/>
      <c r="JSD208" s="128"/>
      <c r="JSE208" s="128"/>
      <c r="JSF208" s="128"/>
      <c r="JSG208" s="128"/>
      <c r="JSH208" s="128"/>
      <c r="JSI208" s="128"/>
      <c r="JSJ208" s="128"/>
      <c r="JSK208" s="128"/>
      <c r="JSL208" s="128"/>
      <c r="JSM208" s="128"/>
      <c r="JSN208" s="128"/>
      <c r="JSO208" s="128"/>
      <c r="JSP208" s="128"/>
      <c r="JSQ208" s="128"/>
      <c r="JSR208" s="128"/>
      <c r="JSS208" s="128"/>
      <c r="JST208" s="128"/>
      <c r="JSU208" s="128"/>
      <c r="JSV208" s="128"/>
      <c r="JSW208" s="128"/>
      <c r="JSX208" s="128"/>
      <c r="JSY208" s="128"/>
      <c r="JSZ208" s="128"/>
      <c r="JTA208" s="128"/>
      <c r="JTB208" s="128"/>
      <c r="JTC208" s="128"/>
      <c r="JTD208" s="128"/>
      <c r="JTE208" s="128"/>
      <c r="JTF208" s="128"/>
      <c r="JTG208" s="128"/>
      <c r="JTH208" s="128"/>
      <c r="JTI208" s="128"/>
      <c r="JTJ208" s="128"/>
      <c r="JTK208" s="128"/>
      <c r="JTL208" s="128"/>
      <c r="JTM208" s="128"/>
      <c r="JTN208" s="128"/>
      <c r="JTO208" s="128"/>
      <c r="JTP208" s="128"/>
      <c r="JTQ208" s="128"/>
      <c r="JTR208" s="128"/>
      <c r="JTS208" s="128"/>
      <c r="JTT208" s="128"/>
      <c r="JTU208" s="128"/>
      <c r="JTV208" s="128"/>
      <c r="JTW208" s="128"/>
      <c r="JTX208" s="128"/>
      <c r="JTY208" s="128"/>
      <c r="JTZ208" s="128"/>
      <c r="JUA208" s="128"/>
      <c r="JUB208" s="128"/>
      <c r="JUC208" s="128"/>
      <c r="JUD208" s="128"/>
      <c r="JUE208" s="128"/>
      <c r="JUF208" s="128"/>
      <c r="JUG208" s="128"/>
      <c r="JUH208" s="128"/>
      <c r="JUI208" s="128"/>
      <c r="JUJ208" s="128"/>
      <c r="JUK208" s="128"/>
      <c r="JUL208" s="128"/>
      <c r="JUM208" s="128"/>
      <c r="JUN208" s="128"/>
      <c r="JUO208" s="128"/>
      <c r="JUP208" s="128"/>
      <c r="JUQ208" s="128"/>
      <c r="JUR208" s="128"/>
      <c r="JUS208" s="128"/>
      <c r="JUT208" s="128"/>
      <c r="JUU208" s="128"/>
      <c r="JUV208" s="128"/>
      <c r="JUW208" s="128"/>
      <c r="JUX208" s="128"/>
      <c r="JUY208" s="128"/>
      <c r="JUZ208" s="128"/>
      <c r="JVA208" s="128"/>
      <c r="JVB208" s="128"/>
      <c r="JVC208" s="128"/>
      <c r="JVD208" s="128"/>
      <c r="JVE208" s="128"/>
      <c r="JVF208" s="128"/>
      <c r="JVG208" s="128"/>
      <c r="JVH208" s="128"/>
      <c r="JVI208" s="128"/>
      <c r="JVJ208" s="128"/>
      <c r="JVK208" s="128"/>
      <c r="JVL208" s="128"/>
      <c r="JVM208" s="128"/>
      <c r="JVN208" s="128"/>
      <c r="JVO208" s="128"/>
      <c r="JVP208" s="128"/>
      <c r="JVQ208" s="128"/>
      <c r="JVR208" s="128"/>
      <c r="JVS208" s="128"/>
      <c r="JVT208" s="128"/>
      <c r="JVU208" s="128"/>
      <c r="JVV208" s="128"/>
      <c r="JVW208" s="128"/>
      <c r="JVX208" s="128"/>
      <c r="JVY208" s="128"/>
      <c r="JVZ208" s="128"/>
      <c r="JWA208" s="128"/>
      <c r="JWB208" s="128"/>
      <c r="JWC208" s="128"/>
      <c r="JWD208" s="128"/>
      <c r="JWE208" s="128"/>
      <c r="JWF208" s="128"/>
      <c r="JWG208" s="128"/>
      <c r="JWH208" s="128"/>
      <c r="JWI208" s="128"/>
      <c r="JWJ208" s="128"/>
      <c r="JWK208" s="128"/>
      <c r="JWL208" s="128"/>
      <c r="JWM208" s="128"/>
      <c r="JWN208" s="128"/>
      <c r="JWO208" s="128"/>
      <c r="JWP208" s="128"/>
      <c r="JWQ208" s="128"/>
      <c r="JWR208" s="128"/>
      <c r="JWS208" s="128"/>
      <c r="JWT208" s="128"/>
      <c r="JWU208" s="128"/>
      <c r="JWV208" s="128"/>
      <c r="JWW208" s="128"/>
      <c r="JWX208" s="128"/>
      <c r="JWY208" s="128"/>
      <c r="JWZ208" s="128"/>
      <c r="JXA208" s="128"/>
      <c r="JXB208" s="128"/>
      <c r="JXC208" s="128"/>
      <c r="JXD208" s="128"/>
      <c r="JXE208" s="128"/>
      <c r="JXF208" s="128"/>
      <c r="JXG208" s="128"/>
      <c r="JXH208" s="128"/>
      <c r="JXI208" s="128"/>
      <c r="JXJ208" s="128"/>
      <c r="JXK208" s="128"/>
      <c r="JXL208" s="128"/>
      <c r="JXM208" s="128"/>
      <c r="JXN208" s="128"/>
      <c r="JXO208" s="128"/>
      <c r="JXP208" s="128"/>
      <c r="JXQ208" s="128"/>
      <c r="JXR208" s="128"/>
      <c r="JXS208" s="128"/>
      <c r="JXT208" s="128"/>
      <c r="JXU208" s="128"/>
      <c r="JXV208" s="128"/>
      <c r="JXW208" s="128"/>
      <c r="JXX208" s="128"/>
      <c r="JXY208" s="128"/>
      <c r="JXZ208" s="128"/>
      <c r="JYA208" s="128"/>
      <c r="JYB208" s="128"/>
      <c r="JYC208" s="128"/>
      <c r="JYD208" s="128"/>
      <c r="JYE208" s="128"/>
      <c r="JYF208" s="128"/>
      <c r="JYG208" s="128"/>
      <c r="JYH208" s="128"/>
      <c r="JYI208" s="128"/>
      <c r="JYJ208" s="128"/>
      <c r="JYK208" s="128"/>
      <c r="JYL208" s="128"/>
      <c r="JYM208" s="128"/>
      <c r="JYN208" s="128"/>
      <c r="JYO208" s="128"/>
      <c r="JYP208" s="128"/>
      <c r="JYQ208" s="128"/>
      <c r="JYR208" s="128"/>
      <c r="JYS208" s="128"/>
      <c r="JYT208" s="128"/>
      <c r="JYU208" s="128"/>
      <c r="JYV208" s="128"/>
      <c r="JYW208" s="128"/>
      <c r="JYX208" s="128"/>
      <c r="JYY208" s="128"/>
      <c r="JYZ208" s="128"/>
      <c r="JZA208" s="128"/>
      <c r="JZB208" s="128"/>
      <c r="JZC208" s="128"/>
      <c r="JZD208" s="128"/>
      <c r="JZE208" s="128"/>
      <c r="JZF208" s="128"/>
      <c r="JZG208" s="128"/>
      <c r="JZH208" s="128"/>
      <c r="JZI208" s="128"/>
      <c r="JZJ208" s="128"/>
      <c r="JZK208" s="128"/>
      <c r="JZL208" s="128"/>
      <c r="JZM208" s="128"/>
      <c r="JZN208" s="128"/>
      <c r="JZO208" s="128"/>
      <c r="JZP208" s="128"/>
      <c r="JZQ208" s="128"/>
      <c r="JZR208" s="128"/>
      <c r="JZS208" s="128"/>
      <c r="JZT208" s="128"/>
      <c r="JZU208" s="128"/>
      <c r="JZV208" s="128"/>
      <c r="JZW208" s="128"/>
      <c r="JZX208" s="128"/>
      <c r="JZY208" s="128"/>
      <c r="JZZ208" s="128"/>
      <c r="KAA208" s="128"/>
      <c r="KAB208" s="128"/>
      <c r="KAC208" s="128"/>
      <c r="KAD208" s="128"/>
      <c r="KAE208" s="128"/>
      <c r="KAF208" s="128"/>
      <c r="KAG208" s="128"/>
      <c r="KAH208" s="128"/>
      <c r="KAI208" s="128"/>
      <c r="KAJ208" s="128"/>
      <c r="KAK208" s="128"/>
      <c r="KAL208" s="128"/>
      <c r="KAM208" s="128"/>
      <c r="KAN208" s="128"/>
      <c r="KAO208" s="128"/>
      <c r="KAP208" s="128"/>
      <c r="KAQ208" s="128"/>
      <c r="KAR208" s="128"/>
      <c r="KAS208" s="128"/>
      <c r="KAT208" s="128"/>
      <c r="KAU208" s="128"/>
      <c r="KAV208" s="128"/>
      <c r="KAW208" s="128"/>
      <c r="KAX208" s="128"/>
      <c r="KAY208" s="128"/>
      <c r="KAZ208" s="128"/>
      <c r="KBA208" s="128"/>
      <c r="KBB208" s="128"/>
      <c r="KBC208" s="128"/>
      <c r="KBD208" s="128"/>
      <c r="KBE208" s="128"/>
      <c r="KBF208" s="128"/>
      <c r="KBG208" s="128"/>
      <c r="KBH208" s="128"/>
      <c r="KBI208" s="128"/>
      <c r="KBJ208" s="128"/>
      <c r="KBK208" s="128"/>
      <c r="KBL208" s="128"/>
      <c r="KBM208" s="128"/>
      <c r="KBN208" s="128"/>
      <c r="KBO208" s="128"/>
      <c r="KBP208" s="128"/>
      <c r="KBQ208" s="128"/>
      <c r="KBR208" s="128"/>
      <c r="KBS208" s="128"/>
      <c r="KBT208" s="128"/>
      <c r="KBU208" s="128"/>
      <c r="KBV208" s="128"/>
      <c r="KBW208" s="128"/>
      <c r="KBX208" s="128"/>
      <c r="KBY208" s="128"/>
      <c r="KBZ208" s="128"/>
      <c r="KCA208" s="128"/>
      <c r="KCB208" s="128"/>
      <c r="KCC208" s="128"/>
      <c r="KCD208" s="128"/>
      <c r="KCE208" s="128"/>
      <c r="KCF208" s="128"/>
      <c r="KCG208" s="128"/>
      <c r="KCH208" s="128"/>
      <c r="KCI208" s="128"/>
      <c r="KCJ208" s="128"/>
      <c r="KCK208" s="128"/>
      <c r="KCL208" s="128"/>
      <c r="KCM208" s="128"/>
      <c r="KCN208" s="128"/>
      <c r="KCO208" s="128"/>
      <c r="KCP208" s="128"/>
      <c r="KCQ208" s="128"/>
      <c r="KCR208" s="128"/>
      <c r="KCS208" s="128"/>
      <c r="KCT208" s="128"/>
      <c r="KCU208" s="128"/>
      <c r="KCV208" s="128"/>
      <c r="KCW208" s="128"/>
      <c r="KCX208" s="128"/>
      <c r="KCY208" s="128"/>
      <c r="KCZ208" s="128"/>
      <c r="KDA208" s="128"/>
      <c r="KDB208" s="128"/>
      <c r="KDC208" s="128"/>
      <c r="KDD208" s="128"/>
      <c r="KDE208" s="128"/>
      <c r="KDF208" s="128"/>
      <c r="KDG208" s="128"/>
      <c r="KDH208" s="128"/>
      <c r="KDI208" s="128"/>
      <c r="KDJ208" s="128"/>
      <c r="KDK208" s="128"/>
      <c r="KDL208" s="128"/>
      <c r="KDM208" s="128"/>
      <c r="KDN208" s="128"/>
      <c r="KDO208" s="128"/>
      <c r="KDP208" s="128"/>
      <c r="KDQ208" s="128"/>
      <c r="KDR208" s="128"/>
      <c r="KDS208" s="128"/>
      <c r="KDT208" s="128"/>
      <c r="KDU208" s="128"/>
      <c r="KDV208" s="128"/>
      <c r="KDW208" s="128"/>
      <c r="KDX208" s="128"/>
      <c r="KDY208" s="128"/>
      <c r="KDZ208" s="128"/>
      <c r="KEA208" s="128"/>
      <c r="KEB208" s="128"/>
      <c r="KEC208" s="128"/>
      <c r="KED208" s="128"/>
      <c r="KEE208" s="128"/>
      <c r="KEF208" s="128"/>
      <c r="KEG208" s="128"/>
      <c r="KEH208" s="128"/>
      <c r="KEI208" s="128"/>
      <c r="KEJ208" s="128"/>
      <c r="KEK208" s="128"/>
      <c r="KEL208" s="128"/>
      <c r="KEM208" s="128"/>
      <c r="KEN208" s="128"/>
      <c r="KEO208" s="128"/>
      <c r="KEP208" s="128"/>
      <c r="KEQ208" s="128"/>
      <c r="KER208" s="128"/>
      <c r="KES208" s="128"/>
      <c r="KET208" s="128"/>
      <c r="KEU208" s="128"/>
      <c r="KEV208" s="128"/>
      <c r="KEW208" s="128"/>
      <c r="KEX208" s="128"/>
      <c r="KEY208" s="128"/>
      <c r="KEZ208" s="128"/>
      <c r="KFA208" s="128"/>
      <c r="KFB208" s="128"/>
      <c r="KFC208" s="128"/>
      <c r="KFD208" s="128"/>
      <c r="KFE208" s="128"/>
      <c r="KFF208" s="128"/>
      <c r="KFG208" s="128"/>
      <c r="KFH208" s="128"/>
      <c r="KFI208" s="128"/>
      <c r="KFJ208" s="128"/>
      <c r="KFK208" s="128"/>
      <c r="KFL208" s="128"/>
      <c r="KFM208" s="128"/>
      <c r="KFN208" s="128"/>
      <c r="KFO208" s="128"/>
      <c r="KFP208" s="128"/>
      <c r="KFQ208" s="128"/>
      <c r="KFR208" s="128"/>
      <c r="KFS208" s="128"/>
      <c r="KFT208" s="128"/>
      <c r="KFU208" s="128"/>
      <c r="KFV208" s="128"/>
      <c r="KFW208" s="128"/>
      <c r="KFX208" s="128"/>
      <c r="KFY208" s="128"/>
      <c r="KFZ208" s="128"/>
      <c r="KGA208" s="128"/>
      <c r="KGB208" s="128"/>
      <c r="KGC208" s="128"/>
      <c r="KGD208" s="128"/>
      <c r="KGE208" s="128"/>
      <c r="KGF208" s="128"/>
      <c r="KGG208" s="128"/>
      <c r="KGH208" s="128"/>
      <c r="KGI208" s="128"/>
      <c r="KGJ208" s="128"/>
      <c r="KGK208" s="128"/>
      <c r="KGL208" s="128"/>
      <c r="KGM208" s="128"/>
      <c r="KGN208" s="128"/>
      <c r="KGO208" s="128"/>
      <c r="KGP208" s="128"/>
      <c r="KGQ208" s="128"/>
      <c r="KGR208" s="128"/>
      <c r="KGS208" s="128"/>
      <c r="KGT208" s="128"/>
      <c r="KGU208" s="128"/>
      <c r="KGV208" s="128"/>
      <c r="KGW208" s="128"/>
      <c r="KGX208" s="128"/>
      <c r="KGY208" s="128"/>
      <c r="KGZ208" s="128"/>
      <c r="KHA208" s="128"/>
      <c r="KHB208" s="128"/>
      <c r="KHC208" s="128"/>
      <c r="KHD208" s="128"/>
      <c r="KHE208" s="128"/>
      <c r="KHF208" s="128"/>
      <c r="KHG208" s="128"/>
      <c r="KHH208" s="128"/>
      <c r="KHI208" s="128"/>
      <c r="KHJ208" s="128"/>
      <c r="KHK208" s="128"/>
      <c r="KHL208" s="128"/>
      <c r="KHM208" s="128"/>
      <c r="KHN208" s="128"/>
      <c r="KHO208" s="128"/>
      <c r="KHP208" s="128"/>
      <c r="KHQ208" s="128"/>
      <c r="KHR208" s="128"/>
      <c r="KHS208" s="128"/>
      <c r="KHT208" s="128"/>
      <c r="KHU208" s="128"/>
      <c r="KHV208" s="128"/>
      <c r="KHW208" s="128"/>
      <c r="KHX208" s="128"/>
      <c r="KHY208" s="128"/>
      <c r="KHZ208" s="128"/>
      <c r="KIA208" s="128"/>
      <c r="KIB208" s="128"/>
      <c r="KIC208" s="128"/>
      <c r="KID208" s="128"/>
      <c r="KIE208" s="128"/>
      <c r="KIF208" s="128"/>
      <c r="KIG208" s="128"/>
      <c r="KIH208" s="128"/>
      <c r="KII208" s="128"/>
      <c r="KIJ208" s="128"/>
      <c r="KIK208" s="128"/>
      <c r="KIL208" s="128"/>
      <c r="KIM208" s="128"/>
      <c r="KIN208" s="128"/>
      <c r="KIO208" s="128"/>
      <c r="KIP208" s="128"/>
      <c r="KIQ208" s="128"/>
      <c r="KIR208" s="128"/>
      <c r="KIS208" s="128"/>
      <c r="KIT208" s="128"/>
      <c r="KIU208" s="128"/>
      <c r="KIV208" s="128"/>
      <c r="KIW208" s="128"/>
      <c r="KIX208" s="128"/>
      <c r="KIY208" s="128"/>
      <c r="KIZ208" s="128"/>
      <c r="KJA208" s="128"/>
      <c r="KJB208" s="128"/>
      <c r="KJC208" s="128"/>
      <c r="KJD208" s="128"/>
      <c r="KJE208" s="128"/>
      <c r="KJF208" s="128"/>
      <c r="KJG208" s="128"/>
      <c r="KJH208" s="128"/>
      <c r="KJI208" s="128"/>
      <c r="KJJ208" s="128"/>
      <c r="KJK208" s="128"/>
      <c r="KJL208" s="128"/>
      <c r="KJM208" s="128"/>
      <c r="KJN208" s="128"/>
      <c r="KJO208" s="128"/>
      <c r="KJP208" s="128"/>
      <c r="KJQ208" s="128"/>
      <c r="KJR208" s="128"/>
      <c r="KJS208" s="128"/>
      <c r="KJT208" s="128"/>
      <c r="KJU208" s="128"/>
      <c r="KJV208" s="128"/>
      <c r="KJW208" s="128"/>
      <c r="KJX208" s="128"/>
      <c r="KJY208" s="128"/>
      <c r="KJZ208" s="128"/>
      <c r="KKA208" s="128"/>
      <c r="KKB208" s="128"/>
      <c r="KKC208" s="128"/>
      <c r="KKD208" s="128"/>
      <c r="KKE208" s="128"/>
      <c r="KKF208" s="128"/>
      <c r="KKG208" s="128"/>
      <c r="KKH208" s="128"/>
      <c r="KKI208" s="128"/>
      <c r="KKJ208" s="128"/>
      <c r="KKK208" s="128"/>
      <c r="KKL208" s="128"/>
      <c r="KKM208" s="128"/>
      <c r="KKN208" s="128"/>
      <c r="KKO208" s="128"/>
      <c r="KKP208" s="128"/>
      <c r="KKQ208" s="128"/>
      <c r="KKR208" s="128"/>
      <c r="KKS208" s="128"/>
      <c r="KKT208" s="128"/>
      <c r="KKU208" s="128"/>
      <c r="KKV208" s="128"/>
      <c r="KKW208" s="128"/>
      <c r="KKX208" s="128"/>
      <c r="KKY208" s="128"/>
      <c r="KKZ208" s="128"/>
      <c r="KLA208" s="128"/>
      <c r="KLB208" s="128"/>
      <c r="KLC208" s="128"/>
      <c r="KLD208" s="128"/>
      <c r="KLE208" s="128"/>
      <c r="KLF208" s="128"/>
      <c r="KLG208" s="128"/>
      <c r="KLH208" s="128"/>
      <c r="KLI208" s="128"/>
      <c r="KLJ208" s="128"/>
      <c r="KLK208" s="128"/>
      <c r="KLL208" s="128"/>
      <c r="KLM208" s="128"/>
      <c r="KLN208" s="128"/>
      <c r="KLO208" s="128"/>
      <c r="KLP208" s="128"/>
      <c r="KLQ208" s="128"/>
      <c r="KLR208" s="128"/>
      <c r="KLS208" s="128"/>
      <c r="KLT208" s="128"/>
      <c r="KLU208" s="128"/>
      <c r="KLV208" s="128"/>
      <c r="KLW208" s="128"/>
      <c r="KLX208" s="128"/>
      <c r="KLY208" s="128"/>
      <c r="KLZ208" s="128"/>
      <c r="KMA208" s="128"/>
      <c r="KMB208" s="128"/>
      <c r="KMC208" s="128"/>
      <c r="KMD208" s="128"/>
      <c r="KME208" s="128"/>
      <c r="KMF208" s="128"/>
      <c r="KMG208" s="128"/>
      <c r="KMH208" s="128"/>
      <c r="KMI208" s="128"/>
      <c r="KMJ208" s="128"/>
      <c r="KMK208" s="128"/>
      <c r="KML208" s="128"/>
      <c r="KMM208" s="128"/>
      <c r="KMN208" s="128"/>
      <c r="KMO208" s="128"/>
      <c r="KMP208" s="128"/>
      <c r="KMQ208" s="128"/>
      <c r="KMR208" s="128"/>
      <c r="KMS208" s="128"/>
      <c r="KMT208" s="128"/>
      <c r="KMU208" s="128"/>
      <c r="KMV208" s="128"/>
      <c r="KMW208" s="128"/>
      <c r="KMX208" s="128"/>
      <c r="KMY208" s="128"/>
      <c r="KMZ208" s="128"/>
      <c r="KNA208" s="128"/>
      <c r="KNB208" s="128"/>
      <c r="KNC208" s="128"/>
      <c r="KND208" s="128"/>
      <c r="KNE208" s="128"/>
      <c r="KNF208" s="128"/>
      <c r="KNG208" s="128"/>
      <c r="KNH208" s="128"/>
      <c r="KNI208" s="128"/>
      <c r="KNJ208" s="128"/>
      <c r="KNK208" s="128"/>
      <c r="KNL208" s="128"/>
      <c r="KNM208" s="128"/>
      <c r="KNN208" s="128"/>
      <c r="KNO208" s="128"/>
      <c r="KNP208" s="128"/>
      <c r="KNQ208" s="128"/>
      <c r="KNR208" s="128"/>
      <c r="KNS208" s="128"/>
      <c r="KNT208" s="128"/>
      <c r="KNU208" s="128"/>
      <c r="KNV208" s="128"/>
      <c r="KNW208" s="128"/>
      <c r="KNX208" s="128"/>
      <c r="KNY208" s="128"/>
      <c r="KNZ208" s="128"/>
      <c r="KOA208" s="128"/>
      <c r="KOB208" s="128"/>
      <c r="KOC208" s="128"/>
      <c r="KOD208" s="128"/>
      <c r="KOE208" s="128"/>
      <c r="KOF208" s="128"/>
      <c r="KOG208" s="128"/>
      <c r="KOH208" s="128"/>
      <c r="KOI208" s="128"/>
      <c r="KOJ208" s="128"/>
      <c r="KOK208" s="128"/>
      <c r="KOL208" s="128"/>
      <c r="KOM208" s="128"/>
      <c r="KON208" s="128"/>
      <c r="KOO208" s="128"/>
      <c r="KOP208" s="128"/>
      <c r="KOQ208" s="128"/>
      <c r="KOR208" s="128"/>
      <c r="KOS208" s="128"/>
      <c r="KOT208" s="128"/>
      <c r="KOU208" s="128"/>
      <c r="KOV208" s="128"/>
      <c r="KOW208" s="128"/>
      <c r="KOX208" s="128"/>
      <c r="KOY208" s="128"/>
      <c r="KOZ208" s="128"/>
      <c r="KPA208" s="128"/>
      <c r="KPB208" s="128"/>
      <c r="KPC208" s="128"/>
      <c r="KPD208" s="128"/>
      <c r="KPE208" s="128"/>
      <c r="KPF208" s="128"/>
      <c r="KPG208" s="128"/>
      <c r="KPH208" s="128"/>
      <c r="KPI208" s="128"/>
      <c r="KPJ208" s="128"/>
      <c r="KPK208" s="128"/>
      <c r="KPL208" s="128"/>
      <c r="KPM208" s="128"/>
      <c r="KPN208" s="128"/>
      <c r="KPO208" s="128"/>
      <c r="KPP208" s="128"/>
      <c r="KPQ208" s="128"/>
      <c r="KPR208" s="128"/>
      <c r="KPS208" s="128"/>
      <c r="KPT208" s="128"/>
      <c r="KPU208" s="128"/>
      <c r="KPV208" s="128"/>
      <c r="KPW208" s="128"/>
      <c r="KPX208" s="128"/>
      <c r="KPY208" s="128"/>
      <c r="KPZ208" s="128"/>
      <c r="KQA208" s="128"/>
      <c r="KQB208" s="128"/>
      <c r="KQC208" s="128"/>
      <c r="KQD208" s="128"/>
      <c r="KQE208" s="128"/>
      <c r="KQF208" s="128"/>
      <c r="KQG208" s="128"/>
      <c r="KQH208" s="128"/>
      <c r="KQI208" s="128"/>
      <c r="KQJ208" s="128"/>
      <c r="KQK208" s="128"/>
      <c r="KQL208" s="128"/>
      <c r="KQM208" s="128"/>
      <c r="KQN208" s="128"/>
      <c r="KQO208" s="128"/>
      <c r="KQP208" s="128"/>
      <c r="KQQ208" s="128"/>
      <c r="KQR208" s="128"/>
      <c r="KQS208" s="128"/>
      <c r="KQT208" s="128"/>
      <c r="KQU208" s="128"/>
      <c r="KQV208" s="128"/>
      <c r="KQW208" s="128"/>
      <c r="KQX208" s="128"/>
      <c r="KQY208" s="128"/>
      <c r="KQZ208" s="128"/>
      <c r="KRA208" s="128"/>
      <c r="KRB208" s="128"/>
      <c r="KRC208" s="128"/>
      <c r="KRD208" s="128"/>
      <c r="KRE208" s="128"/>
      <c r="KRF208" s="128"/>
      <c r="KRG208" s="128"/>
      <c r="KRH208" s="128"/>
      <c r="KRI208" s="128"/>
      <c r="KRJ208" s="128"/>
      <c r="KRK208" s="128"/>
      <c r="KRL208" s="128"/>
      <c r="KRM208" s="128"/>
      <c r="KRN208" s="128"/>
      <c r="KRO208" s="128"/>
      <c r="KRP208" s="128"/>
      <c r="KRQ208" s="128"/>
      <c r="KRR208" s="128"/>
      <c r="KRS208" s="128"/>
      <c r="KRT208" s="128"/>
      <c r="KRU208" s="128"/>
      <c r="KRV208" s="128"/>
      <c r="KRW208" s="128"/>
      <c r="KRX208" s="128"/>
      <c r="KRY208" s="128"/>
      <c r="KRZ208" s="128"/>
      <c r="KSA208" s="128"/>
      <c r="KSB208" s="128"/>
      <c r="KSC208" s="128"/>
      <c r="KSD208" s="128"/>
      <c r="KSE208" s="128"/>
      <c r="KSF208" s="128"/>
      <c r="KSG208" s="128"/>
      <c r="KSH208" s="128"/>
      <c r="KSI208" s="128"/>
      <c r="KSJ208" s="128"/>
      <c r="KSK208" s="128"/>
      <c r="KSL208" s="128"/>
      <c r="KSM208" s="128"/>
      <c r="KSN208" s="128"/>
      <c r="KSO208" s="128"/>
      <c r="KSP208" s="128"/>
      <c r="KSQ208" s="128"/>
      <c r="KSR208" s="128"/>
      <c r="KSS208" s="128"/>
      <c r="KST208" s="128"/>
      <c r="KSU208" s="128"/>
      <c r="KSV208" s="128"/>
      <c r="KSW208" s="128"/>
      <c r="KSX208" s="128"/>
      <c r="KSY208" s="128"/>
      <c r="KSZ208" s="128"/>
      <c r="KTA208" s="128"/>
      <c r="KTB208" s="128"/>
      <c r="KTC208" s="128"/>
      <c r="KTD208" s="128"/>
      <c r="KTE208" s="128"/>
      <c r="KTF208" s="128"/>
      <c r="KTG208" s="128"/>
      <c r="KTH208" s="128"/>
      <c r="KTI208" s="128"/>
      <c r="KTJ208" s="128"/>
      <c r="KTK208" s="128"/>
      <c r="KTL208" s="128"/>
      <c r="KTM208" s="128"/>
      <c r="KTN208" s="128"/>
      <c r="KTO208" s="128"/>
      <c r="KTP208" s="128"/>
      <c r="KTQ208" s="128"/>
      <c r="KTR208" s="128"/>
      <c r="KTS208" s="128"/>
      <c r="KTT208" s="128"/>
      <c r="KTU208" s="128"/>
      <c r="KTV208" s="128"/>
      <c r="KTW208" s="128"/>
      <c r="KTX208" s="128"/>
      <c r="KTY208" s="128"/>
      <c r="KTZ208" s="128"/>
      <c r="KUA208" s="128"/>
      <c r="KUB208" s="128"/>
      <c r="KUC208" s="128"/>
      <c r="KUD208" s="128"/>
      <c r="KUE208" s="128"/>
      <c r="KUF208" s="128"/>
      <c r="KUG208" s="128"/>
      <c r="KUH208" s="128"/>
      <c r="KUI208" s="128"/>
      <c r="KUJ208" s="128"/>
      <c r="KUK208" s="128"/>
      <c r="KUL208" s="128"/>
      <c r="KUM208" s="128"/>
      <c r="KUN208" s="128"/>
      <c r="KUO208" s="128"/>
      <c r="KUP208" s="128"/>
      <c r="KUQ208" s="128"/>
      <c r="KUR208" s="128"/>
      <c r="KUS208" s="128"/>
      <c r="KUT208" s="128"/>
      <c r="KUU208" s="128"/>
      <c r="KUV208" s="128"/>
      <c r="KUW208" s="128"/>
      <c r="KUX208" s="128"/>
      <c r="KUY208" s="128"/>
      <c r="KUZ208" s="128"/>
      <c r="KVA208" s="128"/>
      <c r="KVB208" s="128"/>
      <c r="KVC208" s="128"/>
      <c r="KVD208" s="128"/>
      <c r="KVE208" s="128"/>
      <c r="KVF208" s="128"/>
      <c r="KVG208" s="128"/>
      <c r="KVH208" s="128"/>
      <c r="KVI208" s="128"/>
      <c r="KVJ208" s="128"/>
      <c r="KVK208" s="128"/>
      <c r="KVL208" s="128"/>
      <c r="KVM208" s="128"/>
      <c r="KVN208" s="128"/>
      <c r="KVO208" s="128"/>
      <c r="KVP208" s="128"/>
      <c r="KVQ208" s="128"/>
      <c r="KVR208" s="128"/>
      <c r="KVS208" s="128"/>
      <c r="KVT208" s="128"/>
      <c r="KVU208" s="128"/>
      <c r="KVV208" s="128"/>
      <c r="KVW208" s="128"/>
      <c r="KVX208" s="128"/>
      <c r="KVY208" s="128"/>
      <c r="KVZ208" s="128"/>
      <c r="KWA208" s="128"/>
      <c r="KWB208" s="128"/>
      <c r="KWC208" s="128"/>
      <c r="KWD208" s="128"/>
      <c r="KWE208" s="128"/>
      <c r="KWF208" s="128"/>
      <c r="KWG208" s="128"/>
      <c r="KWH208" s="128"/>
      <c r="KWI208" s="128"/>
      <c r="KWJ208" s="128"/>
      <c r="KWK208" s="128"/>
      <c r="KWL208" s="128"/>
      <c r="KWM208" s="128"/>
      <c r="KWN208" s="128"/>
      <c r="KWO208" s="128"/>
      <c r="KWP208" s="128"/>
      <c r="KWQ208" s="128"/>
      <c r="KWR208" s="128"/>
      <c r="KWS208" s="128"/>
      <c r="KWT208" s="128"/>
      <c r="KWU208" s="128"/>
      <c r="KWV208" s="128"/>
      <c r="KWW208" s="128"/>
      <c r="KWX208" s="128"/>
      <c r="KWY208" s="128"/>
      <c r="KWZ208" s="128"/>
      <c r="KXA208" s="128"/>
      <c r="KXB208" s="128"/>
      <c r="KXC208" s="128"/>
      <c r="KXD208" s="128"/>
      <c r="KXE208" s="128"/>
      <c r="KXF208" s="128"/>
      <c r="KXG208" s="128"/>
      <c r="KXH208" s="128"/>
      <c r="KXI208" s="128"/>
      <c r="KXJ208" s="128"/>
      <c r="KXK208" s="128"/>
      <c r="KXL208" s="128"/>
      <c r="KXM208" s="128"/>
      <c r="KXN208" s="128"/>
      <c r="KXO208" s="128"/>
      <c r="KXP208" s="128"/>
      <c r="KXQ208" s="128"/>
      <c r="KXR208" s="128"/>
      <c r="KXS208" s="128"/>
      <c r="KXT208" s="128"/>
      <c r="KXU208" s="128"/>
      <c r="KXV208" s="128"/>
      <c r="KXW208" s="128"/>
      <c r="KXX208" s="128"/>
      <c r="KXY208" s="128"/>
      <c r="KXZ208" s="128"/>
      <c r="KYA208" s="128"/>
      <c r="KYB208" s="128"/>
      <c r="KYC208" s="128"/>
      <c r="KYD208" s="128"/>
      <c r="KYE208" s="128"/>
      <c r="KYF208" s="128"/>
      <c r="KYG208" s="128"/>
      <c r="KYH208" s="128"/>
      <c r="KYI208" s="128"/>
      <c r="KYJ208" s="128"/>
      <c r="KYK208" s="128"/>
      <c r="KYL208" s="128"/>
      <c r="KYM208" s="128"/>
      <c r="KYN208" s="128"/>
      <c r="KYO208" s="128"/>
      <c r="KYP208" s="128"/>
      <c r="KYQ208" s="128"/>
      <c r="KYR208" s="128"/>
      <c r="KYS208" s="128"/>
      <c r="KYT208" s="128"/>
      <c r="KYU208" s="128"/>
      <c r="KYV208" s="128"/>
      <c r="KYW208" s="128"/>
      <c r="KYX208" s="128"/>
      <c r="KYY208" s="128"/>
      <c r="KYZ208" s="128"/>
      <c r="KZA208" s="128"/>
      <c r="KZB208" s="128"/>
      <c r="KZC208" s="128"/>
      <c r="KZD208" s="128"/>
      <c r="KZE208" s="128"/>
      <c r="KZF208" s="128"/>
      <c r="KZG208" s="128"/>
      <c r="KZH208" s="128"/>
      <c r="KZI208" s="128"/>
      <c r="KZJ208" s="128"/>
      <c r="KZK208" s="128"/>
      <c r="KZL208" s="128"/>
      <c r="KZM208" s="128"/>
      <c r="KZN208" s="128"/>
      <c r="KZO208" s="128"/>
      <c r="KZP208" s="128"/>
      <c r="KZQ208" s="128"/>
      <c r="KZR208" s="128"/>
      <c r="KZS208" s="128"/>
      <c r="KZT208" s="128"/>
      <c r="KZU208" s="128"/>
      <c r="KZV208" s="128"/>
      <c r="KZW208" s="128"/>
      <c r="KZX208" s="128"/>
      <c r="KZY208" s="128"/>
      <c r="KZZ208" s="128"/>
      <c r="LAA208" s="128"/>
      <c r="LAB208" s="128"/>
      <c r="LAC208" s="128"/>
      <c r="LAD208" s="128"/>
      <c r="LAE208" s="128"/>
      <c r="LAF208" s="128"/>
      <c r="LAG208" s="128"/>
      <c r="LAH208" s="128"/>
      <c r="LAI208" s="128"/>
      <c r="LAJ208" s="128"/>
      <c r="LAK208" s="128"/>
      <c r="LAL208" s="128"/>
      <c r="LAM208" s="128"/>
      <c r="LAN208" s="128"/>
      <c r="LAO208" s="128"/>
      <c r="LAP208" s="128"/>
      <c r="LAQ208" s="128"/>
      <c r="LAR208" s="128"/>
      <c r="LAS208" s="128"/>
      <c r="LAT208" s="128"/>
      <c r="LAU208" s="128"/>
      <c r="LAV208" s="128"/>
      <c r="LAW208" s="128"/>
      <c r="LAX208" s="128"/>
      <c r="LAY208" s="128"/>
      <c r="LAZ208" s="128"/>
      <c r="LBA208" s="128"/>
      <c r="LBB208" s="128"/>
      <c r="LBC208" s="128"/>
      <c r="LBD208" s="128"/>
      <c r="LBE208" s="128"/>
      <c r="LBF208" s="128"/>
      <c r="LBG208" s="128"/>
      <c r="LBH208" s="128"/>
      <c r="LBI208" s="128"/>
      <c r="LBJ208" s="128"/>
      <c r="LBK208" s="128"/>
      <c r="LBL208" s="128"/>
      <c r="LBM208" s="128"/>
      <c r="LBN208" s="128"/>
      <c r="LBO208" s="128"/>
      <c r="LBP208" s="128"/>
      <c r="LBQ208" s="128"/>
      <c r="LBR208" s="128"/>
      <c r="LBS208" s="128"/>
      <c r="LBT208" s="128"/>
      <c r="LBU208" s="128"/>
      <c r="LBV208" s="128"/>
      <c r="LBW208" s="128"/>
      <c r="LBX208" s="128"/>
      <c r="LBY208" s="128"/>
      <c r="LBZ208" s="128"/>
      <c r="LCA208" s="128"/>
      <c r="LCB208" s="128"/>
      <c r="LCC208" s="128"/>
      <c r="LCD208" s="128"/>
      <c r="LCE208" s="128"/>
      <c r="LCF208" s="128"/>
      <c r="LCG208" s="128"/>
      <c r="LCH208" s="128"/>
      <c r="LCI208" s="128"/>
      <c r="LCJ208" s="128"/>
      <c r="LCK208" s="128"/>
      <c r="LCL208" s="128"/>
      <c r="LCM208" s="128"/>
      <c r="LCN208" s="128"/>
      <c r="LCO208" s="128"/>
      <c r="LCP208" s="128"/>
      <c r="LCQ208" s="128"/>
      <c r="LCR208" s="128"/>
      <c r="LCS208" s="128"/>
      <c r="LCT208" s="128"/>
      <c r="LCU208" s="128"/>
      <c r="LCV208" s="128"/>
      <c r="LCW208" s="128"/>
      <c r="LCX208" s="128"/>
      <c r="LCY208" s="128"/>
      <c r="LCZ208" s="128"/>
      <c r="LDA208" s="128"/>
      <c r="LDB208" s="128"/>
      <c r="LDC208" s="128"/>
      <c r="LDD208" s="128"/>
      <c r="LDE208" s="128"/>
      <c r="LDF208" s="128"/>
      <c r="LDG208" s="128"/>
      <c r="LDH208" s="128"/>
      <c r="LDI208" s="128"/>
      <c r="LDJ208" s="128"/>
      <c r="LDK208" s="128"/>
      <c r="LDL208" s="128"/>
      <c r="LDM208" s="128"/>
      <c r="LDN208" s="128"/>
      <c r="LDO208" s="128"/>
      <c r="LDP208" s="128"/>
      <c r="LDQ208" s="128"/>
      <c r="LDR208" s="128"/>
      <c r="LDS208" s="128"/>
      <c r="LDT208" s="128"/>
      <c r="LDU208" s="128"/>
      <c r="LDV208" s="128"/>
      <c r="LDW208" s="128"/>
      <c r="LDX208" s="128"/>
      <c r="LDY208" s="128"/>
      <c r="LDZ208" s="128"/>
      <c r="LEA208" s="128"/>
      <c r="LEB208" s="128"/>
      <c r="LEC208" s="128"/>
      <c r="LED208" s="128"/>
      <c r="LEE208" s="128"/>
      <c r="LEF208" s="128"/>
      <c r="LEG208" s="128"/>
      <c r="LEH208" s="128"/>
      <c r="LEI208" s="128"/>
      <c r="LEJ208" s="128"/>
      <c r="LEK208" s="128"/>
      <c r="LEL208" s="128"/>
      <c r="LEM208" s="128"/>
      <c r="LEN208" s="128"/>
      <c r="LEO208" s="128"/>
      <c r="LEP208" s="128"/>
      <c r="LEQ208" s="128"/>
      <c r="LER208" s="128"/>
      <c r="LES208" s="128"/>
      <c r="LET208" s="128"/>
      <c r="LEU208" s="128"/>
      <c r="LEV208" s="128"/>
      <c r="LEW208" s="128"/>
      <c r="LEX208" s="128"/>
      <c r="LEY208" s="128"/>
      <c r="LEZ208" s="128"/>
      <c r="LFA208" s="128"/>
      <c r="LFB208" s="128"/>
      <c r="LFC208" s="128"/>
      <c r="LFD208" s="128"/>
      <c r="LFE208" s="128"/>
      <c r="LFF208" s="128"/>
      <c r="LFG208" s="128"/>
      <c r="LFH208" s="128"/>
      <c r="LFI208" s="128"/>
      <c r="LFJ208" s="128"/>
      <c r="LFK208" s="128"/>
      <c r="LFL208" s="128"/>
      <c r="LFM208" s="128"/>
      <c r="LFN208" s="128"/>
      <c r="LFO208" s="128"/>
      <c r="LFP208" s="128"/>
      <c r="LFQ208" s="128"/>
      <c r="LFR208" s="128"/>
      <c r="LFS208" s="128"/>
      <c r="LFT208" s="128"/>
      <c r="LFU208" s="128"/>
      <c r="LFV208" s="128"/>
      <c r="LFW208" s="128"/>
      <c r="LFX208" s="128"/>
      <c r="LFY208" s="128"/>
      <c r="LFZ208" s="128"/>
      <c r="LGA208" s="128"/>
      <c r="LGB208" s="128"/>
      <c r="LGC208" s="128"/>
      <c r="LGD208" s="128"/>
      <c r="LGE208" s="128"/>
      <c r="LGF208" s="128"/>
      <c r="LGG208" s="128"/>
      <c r="LGH208" s="128"/>
      <c r="LGI208" s="128"/>
      <c r="LGJ208" s="128"/>
      <c r="LGK208" s="128"/>
      <c r="LGL208" s="128"/>
      <c r="LGM208" s="128"/>
      <c r="LGN208" s="128"/>
      <c r="LGO208" s="128"/>
      <c r="LGP208" s="128"/>
      <c r="LGQ208" s="128"/>
      <c r="LGR208" s="128"/>
      <c r="LGS208" s="128"/>
      <c r="LGT208" s="128"/>
      <c r="LGU208" s="128"/>
      <c r="LGV208" s="128"/>
      <c r="LGW208" s="128"/>
      <c r="LGX208" s="128"/>
      <c r="LGY208" s="128"/>
      <c r="LGZ208" s="128"/>
      <c r="LHA208" s="128"/>
      <c r="LHB208" s="128"/>
      <c r="LHC208" s="128"/>
      <c r="LHD208" s="128"/>
      <c r="LHE208" s="128"/>
      <c r="LHF208" s="128"/>
      <c r="LHG208" s="128"/>
      <c r="LHH208" s="128"/>
      <c r="LHI208" s="128"/>
      <c r="LHJ208" s="128"/>
      <c r="LHK208" s="128"/>
      <c r="LHL208" s="128"/>
      <c r="LHM208" s="128"/>
      <c r="LHN208" s="128"/>
      <c r="LHO208" s="128"/>
      <c r="LHP208" s="128"/>
      <c r="LHQ208" s="128"/>
      <c r="LHR208" s="128"/>
      <c r="LHS208" s="128"/>
      <c r="LHT208" s="128"/>
      <c r="LHU208" s="128"/>
      <c r="LHV208" s="128"/>
      <c r="LHW208" s="128"/>
      <c r="LHX208" s="128"/>
      <c r="LHY208" s="128"/>
      <c r="LHZ208" s="128"/>
      <c r="LIA208" s="128"/>
      <c r="LIB208" s="128"/>
      <c r="LIC208" s="128"/>
      <c r="LID208" s="128"/>
      <c r="LIE208" s="128"/>
      <c r="LIF208" s="128"/>
      <c r="LIG208" s="128"/>
      <c r="LIH208" s="128"/>
      <c r="LII208" s="128"/>
      <c r="LIJ208" s="128"/>
      <c r="LIK208" s="128"/>
      <c r="LIL208" s="128"/>
      <c r="LIM208" s="128"/>
      <c r="LIN208" s="128"/>
      <c r="LIO208" s="128"/>
      <c r="LIP208" s="128"/>
      <c r="LIQ208" s="128"/>
      <c r="LIR208" s="128"/>
      <c r="LIS208" s="128"/>
      <c r="LIT208" s="128"/>
      <c r="LIU208" s="128"/>
      <c r="LIV208" s="128"/>
      <c r="LIW208" s="128"/>
      <c r="LIX208" s="128"/>
      <c r="LIY208" s="128"/>
      <c r="LIZ208" s="128"/>
      <c r="LJA208" s="128"/>
      <c r="LJB208" s="128"/>
      <c r="LJC208" s="128"/>
      <c r="LJD208" s="128"/>
      <c r="LJE208" s="128"/>
      <c r="LJF208" s="128"/>
      <c r="LJG208" s="128"/>
      <c r="LJH208" s="128"/>
      <c r="LJI208" s="128"/>
      <c r="LJJ208" s="128"/>
      <c r="LJK208" s="128"/>
      <c r="LJL208" s="128"/>
      <c r="LJM208" s="128"/>
      <c r="LJN208" s="128"/>
      <c r="LJO208" s="128"/>
      <c r="LJP208" s="128"/>
      <c r="LJQ208" s="128"/>
      <c r="LJR208" s="128"/>
      <c r="LJS208" s="128"/>
      <c r="LJT208" s="128"/>
      <c r="LJU208" s="128"/>
      <c r="LJV208" s="128"/>
      <c r="LJW208" s="128"/>
      <c r="LJX208" s="128"/>
      <c r="LJY208" s="128"/>
      <c r="LJZ208" s="128"/>
      <c r="LKA208" s="128"/>
      <c r="LKB208" s="128"/>
      <c r="LKC208" s="128"/>
      <c r="LKD208" s="128"/>
      <c r="LKE208" s="128"/>
      <c r="LKF208" s="128"/>
      <c r="LKG208" s="128"/>
      <c r="LKH208" s="128"/>
      <c r="LKI208" s="128"/>
      <c r="LKJ208" s="128"/>
      <c r="LKK208" s="128"/>
      <c r="LKL208" s="128"/>
      <c r="LKM208" s="128"/>
      <c r="LKN208" s="128"/>
      <c r="LKO208" s="128"/>
      <c r="LKP208" s="128"/>
      <c r="LKQ208" s="128"/>
      <c r="LKR208" s="128"/>
      <c r="LKS208" s="128"/>
      <c r="LKT208" s="128"/>
      <c r="LKU208" s="128"/>
      <c r="LKV208" s="128"/>
      <c r="LKW208" s="128"/>
      <c r="LKX208" s="128"/>
      <c r="LKY208" s="128"/>
      <c r="LKZ208" s="128"/>
      <c r="LLA208" s="128"/>
      <c r="LLB208" s="128"/>
      <c r="LLC208" s="128"/>
      <c r="LLD208" s="128"/>
      <c r="LLE208" s="128"/>
      <c r="LLF208" s="128"/>
      <c r="LLG208" s="128"/>
      <c r="LLH208" s="128"/>
      <c r="LLI208" s="128"/>
      <c r="LLJ208" s="128"/>
      <c r="LLK208" s="128"/>
      <c r="LLL208" s="128"/>
      <c r="LLM208" s="128"/>
      <c r="LLN208" s="128"/>
      <c r="LLO208" s="128"/>
      <c r="LLP208" s="128"/>
      <c r="LLQ208" s="128"/>
      <c r="LLR208" s="128"/>
      <c r="LLS208" s="128"/>
      <c r="LLT208" s="128"/>
      <c r="LLU208" s="128"/>
      <c r="LLV208" s="128"/>
      <c r="LLW208" s="128"/>
      <c r="LLX208" s="128"/>
      <c r="LLY208" s="128"/>
      <c r="LLZ208" s="128"/>
      <c r="LMA208" s="128"/>
      <c r="LMB208" s="128"/>
      <c r="LMC208" s="128"/>
      <c r="LMD208" s="128"/>
      <c r="LME208" s="128"/>
      <c r="LMF208" s="128"/>
      <c r="LMG208" s="128"/>
      <c r="LMH208" s="128"/>
      <c r="LMI208" s="128"/>
      <c r="LMJ208" s="128"/>
      <c r="LMK208" s="128"/>
      <c r="LML208" s="128"/>
      <c r="LMM208" s="128"/>
      <c r="LMN208" s="128"/>
      <c r="LMO208" s="128"/>
      <c r="LMP208" s="128"/>
      <c r="LMQ208" s="128"/>
      <c r="LMR208" s="128"/>
      <c r="LMS208" s="128"/>
      <c r="LMT208" s="128"/>
      <c r="LMU208" s="128"/>
      <c r="LMV208" s="128"/>
      <c r="LMW208" s="128"/>
      <c r="LMX208" s="128"/>
      <c r="LMY208" s="128"/>
      <c r="LMZ208" s="128"/>
      <c r="LNA208" s="128"/>
      <c r="LNB208" s="128"/>
      <c r="LNC208" s="128"/>
      <c r="LND208" s="128"/>
      <c r="LNE208" s="128"/>
      <c r="LNF208" s="128"/>
      <c r="LNG208" s="128"/>
      <c r="LNH208" s="128"/>
      <c r="LNI208" s="128"/>
      <c r="LNJ208" s="128"/>
      <c r="LNK208" s="128"/>
      <c r="LNL208" s="128"/>
      <c r="LNM208" s="128"/>
      <c r="LNN208" s="128"/>
      <c r="LNO208" s="128"/>
      <c r="LNP208" s="128"/>
      <c r="LNQ208" s="128"/>
      <c r="LNR208" s="128"/>
      <c r="LNS208" s="128"/>
      <c r="LNT208" s="128"/>
      <c r="LNU208" s="128"/>
      <c r="LNV208" s="128"/>
      <c r="LNW208" s="128"/>
      <c r="LNX208" s="128"/>
      <c r="LNY208" s="128"/>
      <c r="LNZ208" s="128"/>
      <c r="LOA208" s="128"/>
      <c r="LOB208" s="128"/>
      <c r="LOC208" s="128"/>
      <c r="LOD208" s="128"/>
      <c r="LOE208" s="128"/>
      <c r="LOF208" s="128"/>
      <c r="LOG208" s="128"/>
      <c r="LOH208" s="128"/>
      <c r="LOI208" s="128"/>
      <c r="LOJ208" s="128"/>
      <c r="LOK208" s="128"/>
      <c r="LOL208" s="128"/>
      <c r="LOM208" s="128"/>
      <c r="LON208" s="128"/>
      <c r="LOO208" s="128"/>
      <c r="LOP208" s="128"/>
      <c r="LOQ208" s="128"/>
      <c r="LOR208" s="128"/>
      <c r="LOS208" s="128"/>
      <c r="LOT208" s="128"/>
      <c r="LOU208" s="128"/>
      <c r="LOV208" s="128"/>
      <c r="LOW208" s="128"/>
      <c r="LOX208" s="128"/>
      <c r="LOY208" s="128"/>
      <c r="LOZ208" s="128"/>
      <c r="LPA208" s="128"/>
      <c r="LPB208" s="128"/>
      <c r="LPC208" s="128"/>
      <c r="LPD208" s="128"/>
      <c r="LPE208" s="128"/>
      <c r="LPF208" s="128"/>
      <c r="LPG208" s="128"/>
      <c r="LPH208" s="128"/>
      <c r="LPI208" s="128"/>
      <c r="LPJ208" s="128"/>
      <c r="LPK208" s="128"/>
      <c r="LPL208" s="128"/>
      <c r="LPM208" s="128"/>
      <c r="LPN208" s="128"/>
      <c r="LPO208" s="128"/>
      <c r="LPP208" s="128"/>
      <c r="LPQ208" s="128"/>
      <c r="LPR208" s="128"/>
      <c r="LPS208" s="128"/>
      <c r="LPT208" s="128"/>
      <c r="LPU208" s="128"/>
      <c r="LPV208" s="128"/>
      <c r="LPW208" s="128"/>
      <c r="LPX208" s="128"/>
      <c r="LPY208" s="128"/>
      <c r="LPZ208" s="128"/>
      <c r="LQA208" s="128"/>
      <c r="LQB208" s="128"/>
      <c r="LQC208" s="128"/>
      <c r="LQD208" s="128"/>
      <c r="LQE208" s="128"/>
      <c r="LQF208" s="128"/>
      <c r="LQG208" s="128"/>
      <c r="LQH208" s="128"/>
      <c r="LQI208" s="128"/>
      <c r="LQJ208" s="128"/>
      <c r="LQK208" s="128"/>
      <c r="LQL208" s="128"/>
      <c r="LQM208" s="128"/>
      <c r="LQN208" s="128"/>
      <c r="LQO208" s="128"/>
      <c r="LQP208" s="128"/>
      <c r="LQQ208" s="128"/>
      <c r="LQR208" s="128"/>
      <c r="LQS208" s="128"/>
      <c r="LQT208" s="128"/>
      <c r="LQU208" s="128"/>
      <c r="LQV208" s="128"/>
      <c r="LQW208" s="128"/>
      <c r="LQX208" s="128"/>
      <c r="LQY208" s="128"/>
      <c r="LQZ208" s="128"/>
      <c r="LRA208" s="128"/>
      <c r="LRB208" s="128"/>
      <c r="LRC208" s="128"/>
      <c r="LRD208" s="128"/>
      <c r="LRE208" s="128"/>
      <c r="LRF208" s="128"/>
      <c r="LRG208" s="128"/>
      <c r="LRH208" s="128"/>
      <c r="LRI208" s="128"/>
      <c r="LRJ208" s="128"/>
      <c r="LRK208" s="128"/>
      <c r="LRL208" s="128"/>
      <c r="LRM208" s="128"/>
      <c r="LRN208" s="128"/>
      <c r="LRO208" s="128"/>
      <c r="LRP208" s="128"/>
      <c r="LRQ208" s="128"/>
      <c r="LRR208" s="128"/>
      <c r="LRS208" s="128"/>
      <c r="LRT208" s="128"/>
      <c r="LRU208" s="128"/>
      <c r="LRV208" s="128"/>
      <c r="LRW208" s="128"/>
      <c r="LRX208" s="128"/>
      <c r="LRY208" s="128"/>
      <c r="LRZ208" s="128"/>
      <c r="LSA208" s="128"/>
      <c r="LSB208" s="128"/>
      <c r="LSC208" s="128"/>
      <c r="LSD208" s="128"/>
      <c r="LSE208" s="128"/>
      <c r="LSF208" s="128"/>
      <c r="LSG208" s="128"/>
      <c r="LSH208" s="128"/>
      <c r="LSI208" s="128"/>
      <c r="LSJ208" s="128"/>
      <c r="LSK208" s="128"/>
      <c r="LSL208" s="128"/>
      <c r="LSM208" s="128"/>
      <c r="LSN208" s="128"/>
      <c r="LSO208" s="128"/>
      <c r="LSP208" s="128"/>
      <c r="LSQ208" s="128"/>
      <c r="LSR208" s="128"/>
      <c r="LSS208" s="128"/>
      <c r="LST208" s="128"/>
      <c r="LSU208" s="128"/>
      <c r="LSV208" s="128"/>
      <c r="LSW208" s="128"/>
      <c r="LSX208" s="128"/>
      <c r="LSY208" s="128"/>
      <c r="LSZ208" s="128"/>
      <c r="LTA208" s="128"/>
      <c r="LTB208" s="128"/>
      <c r="LTC208" s="128"/>
      <c r="LTD208" s="128"/>
      <c r="LTE208" s="128"/>
      <c r="LTF208" s="128"/>
      <c r="LTG208" s="128"/>
      <c r="LTH208" s="128"/>
      <c r="LTI208" s="128"/>
      <c r="LTJ208" s="128"/>
      <c r="LTK208" s="128"/>
      <c r="LTL208" s="128"/>
      <c r="LTM208" s="128"/>
      <c r="LTN208" s="128"/>
      <c r="LTO208" s="128"/>
      <c r="LTP208" s="128"/>
      <c r="LTQ208" s="128"/>
      <c r="LTR208" s="128"/>
      <c r="LTS208" s="128"/>
      <c r="LTT208" s="128"/>
      <c r="LTU208" s="128"/>
      <c r="LTV208" s="128"/>
      <c r="LTW208" s="128"/>
      <c r="LTX208" s="128"/>
      <c r="LTY208" s="128"/>
      <c r="LTZ208" s="128"/>
      <c r="LUA208" s="128"/>
      <c r="LUB208" s="128"/>
      <c r="LUC208" s="128"/>
      <c r="LUD208" s="128"/>
      <c r="LUE208" s="128"/>
      <c r="LUF208" s="128"/>
      <c r="LUG208" s="128"/>
      <c r="LUH208" s="128"/>
      <c r="LUI208" s="128"/>
      <c r="LUJ208" s="128"/>
      <c r="LUK208" s="128"/>
      <c r="LUL208" s="128"/>
      <c r="LUM208" s="128"/>
      <c r="LUN208" s="128"/>
      <c r="LUO208" s="128"/>
      <c r="LUP208" s="128"/>
      <c r="LUQ208" s="128"/>
      <c r="LUR208" s="128"/>
      <c r="LUS208" s="128"/>
      <c r="LUT208" s="128"/>
      <c r="LUU208" s="128"/>
      <c r="LUV208" s="128"/>
      <c r="LUW208" s="128"/>
      <c r="LUX208" s="128"/>
      <c r="LUY208" s="128"/>
      <c r="LUZ208" s="128"/>
      <c r="LVA208" s="128"/>
      <c r="LVB208" s="128"/>
      <c r="LVC208" s="128"/>
      <c r="LVD208" s="128"/>
      <c r="LVE208" s="128"/>
      <c r="LVF208" s="128"/>
      <c r="LVG208" s="128"/>
      <c r="LVH208" s="128"/>
      <c r="LVI208" s="128"/>
      <c r="LVJ208" s="128"/>
      <c r="LVK208" s="128"/>
      <c r="LVL208" s="128"/>
      <c r="LVM208" s="128"/>
      <c r="LVN208" s="128"/>
      <c r="LVO208" s="128"/>
      <c r="LVP208" s="128"/>
      <c r="LVQ208" s="128"/>
      <c r="LVR208" s="128"/>
      <c r="LVS208" s="128"/>
      <c r="LVT208" s="128"/>
      <c r="LVU208" s="128"/>
      <c r="LVV208" s="128"/>
      <c r="LVW208" s="128"/>
      <c r="LVX208" s="128"/>
      <c r="LVY208" s="128"/>
      <c r="LVZ208" s="128"/>
      <c r="LWA208" s="128"/>
      <c r="LWB208" s="128"/>
      <c r="LWC208" s="128"/>
      <c r="LWD208" s="128"/>
      <c r="LWE208" s="128"/>
      <c r="LWF208" s="128"/>
      <c r="LWG208" s="128"/>
      <c r="LWH208" s="128"/>
      <c r="LWI208" s="128"/>
      <c r="LWJ208" s="128"/>
      <c r="LWK208" s="128"/>
      <c r="LWL208" s="128"/>
      <c r="LWM208" s="128"/>
      <c r="LWN208" s="128"/>
      <c r="LWO208" s="128"/>
      <c r="LWP208" s="128"/>
      <c r="LWQ208" s="128"/>
      <c r="LWR208" s="128"/>
      <c r="LWS208" s="128"/>
      <c r="LWT208" s="128"/>
      <c r="LWU208" s="128"/>
      <c r="LWV208" s="128"/>
      <c r="LWW208" s="128"/>
      <c r="LWX208" s="128"/>
      <c r="LWY208" s="128"/>
      <c r="LWZ208" s="128"/>
      <c r="LXA208" s="128"/>
      <c r="LXB208" s="128"/>
      <c r="LXC208" s="128"/>
      <c r="LXD208" s="128"/>
      <c r="LXE208" s="128"/>
      <c r="LXF208" s="128"/>
      <c r="LXG208" s="128"/>
      <c r="LXH208" s="128"/>
      <c r="LXI208" s="128"/>
      <c r="LXJ208" s="128"/>
      <c r="LXK208" s="128"/>
      <c r="LXL208" s="128"/>
      <c r="LXM208" s="128"/>
      <c r="LXN208" s="128"/>
      <c r="LXO208" s="128"/>
      <c r="LXP208" s="128"/>
      <c r="LXQ208" s="128"/>
      <c r="LXR208" s="128"/>
      <c r="LXS208" s="128"/>
      <c r="LXT208" s="128"/>
      <c r="LXU208" s="128"/>
      <c r="LXV208" s="128"/>
      <c r="LXW208" s="128"/>
      <c r="LXX208" s="128"/>
      <c r="LXY208" s="128"/>
      <c r="LXZ208" s="128"/>
      <c r="LYA208" s="128"/>
      <c r="LYB208" s="128"/>
      <c r="LYC208" s="128"/>
      <c r="LYD208" s="128"/>
      <c r="LYE208" s="128"/>
      <c r="LYF208" s="128"/>
      <c r="LYG208" s="128"/>
      <c r="LYH208" s="128"/>
      <c r="LYI208" s="128"/>
      <c r="LYJ208" s="128"/>
      <c r="LYK208" s="128"/>
      <c r="LYL208" s="128"/>
      <c r="LYM208" s="128"/>
      <c r="LYN208" s="128"/>
      <c r="LYO208" s="128"/>
      <c r="LYP208" s="128"/>
      <c r="LYQ208" s="128"/>
      <c r="LYR208" s="128"/>
      <c r="LYS208" s="128"/>
      <c r="LYT208" s="128"/>
      <c r="LYU208" s="128"/>
      <c r="LYV208" s="128"/>
      <c r="LYW208" s="128"/>
      <c r="LYX208" s="128"/>
      <c r="LYY208" s="128"/>
      <c r="LYZ208" s="128"/>
      <c r="LZA208" s="128"/>
      <c r="LZB208" s="128"/>
      <c r="LZC208" s="128"/>
      <c r="LZD208" s="128"/>
      <c r="LZE208" s="128"/>
      <c r="LZF208" s="128"/>
      <c r="LZG208" s="128"/>
      <c r="LZH208" s="128"/>
      <c r="LZI208" s="128"/>
      <c r="LZJ208" s="128"/>
      <c r="LZK208" s="128"/>
      <c r="LZL208" s="128"/>
      <c r="LZM208" s="128"/>
      <c r="LZN208" s="128"/>
      <c r="LZO208" s="128"/>
      <c r="LZP208" s="128"/>
      <c r="LZQ208" s="128"/>
      <c r="LZR208" s="128"/>
      <c r="LZS208" s="128"/>
      <c r="LZT208" s="128"/>
      <c r="LZU208" s="128"/>
      <c r="LZV208" s="128"/>
      <c r="LZW208" s="128"/>
      <c r="LZX208" s="128"/>
      <c r="LZY208" s="128"/>
      <c r="LZZ208" s="128"/>
      <c r="MAA208" s="128"/>
      <c r="MAB208" s="128"/>
      <c r="MAC208" s="128"/>
      <c r="MAD208" s="128"/>
      <c r="MAE208" s="128"/>
      <c r="MAF208" s="128"/>
      <c r="MAG208" s="128"/>
      <c r="MAH208" s="128"/>
      <c r="MAI208" s="128"/>
      <c r="MAJ208" s="128"/>
      <c r="MAK208" s="128"/>
      <c r="MAL208" s="128"/>
      <c r="MAM208" s="128"/>
      <c r="MAN208" s="128"/>
      <c r="MAO208" s="128"/>
      <c r="MAP208" s="128"/>
      <c r="MAQ208" s="128"/>
      <c r="MAR208" s="128"/>
      <c r="MAS208" s="128"/>
      <c r="MAT208" s="128"/>
      <c r="MAU208" s="128"/>
      <c r="MAV208" s="128"/>
      <c r="MAW208" s="128"/>
      <c r="MAX208" s="128"/>
      <c r="MAY208" s="128"/>
      <c r="MAZ208" s="128"/>
      <c r="MBA208" s="128"/>
      <c r="MBB208" s="128"/>
      <c r="MBC208" s="128"/>
      <c r="MBD208" s="128"/>
      <c r="MBE208" s="128"/>
      <c r="MBF208" s="128"/>
      <c r="MBG208" s="128"/>
      <c r="MBH208" s="128"/>
      <c r="MBI208" s="128"/>
      <c r="MBJ208" s="128"/>
      <c r="MBK208" s="128"/>
      <c r="MBL208" s="128"/>
      <c r="MBM208" s="128"/>
      <c r="MBN208" s="128"/>
      <c r="MBO208" s="128"/>
      <c r="MBP208" s="128"/>
      <c r="MBQ208" s="128"/>
      <c r="MBR208" s="128"/>
      <c r="MBS208" s="128"/>
      <c r="MBT208" s="128"/>
      <c r="MBU208" s="128"/>
      <c r="MBV208" s="128"/>
      <c r="MBW208" s="128"/>
      <c r="MBX208" s="128"/>
      <c r="MBY208" s="128"/>
      <c r="MBZ208" s="128"/>
      <c r="MCA208" s="128"/>
      <c r="MCB208" s="128"/>
      <c r="MCC208" s="128"/>
      <c r="MCD208" s="128"/>
      <c r="MCE208" s="128"/>
      <c r="MCF208" s="128"/>
      <c r="MCG208" s="128"/>
      <c r="MCH208" s="128"/>
      <c r="MCI208" s="128"/>
      <c r="MCJ208" s="128"/>
      <c r="MCK208" s="128"/>
      <c r="MCL208" s="128"/>
      <c r="MCM208" s="128"/>
      <c r="MCN208" s="128"/>
      <c r="MCO208" s="128"/>
      <c r="MCP208" s="128"/>
      <c r="MCQ208" s="128"/>
      <c r="MCR208" s="128"/>
      <c r="MCS208" s="128"/>
      <c r="MCT208" s="128"/>
      <c r="MCU208" s="128"/>
      <c r="MCV208" s="128"/>
      <c r="MCW208" s="128"/>
      <c r="MCX208" s="128"/>
      <c r="MCY208" s="128"/>
      <c r="MCZ208" s="128"/>
      <c r="MDA208" s="128"/>
      <c r="MDB208" s="128"/>
      <c r="MDC208" s="128"/>
      <c r="MDD208" s="128"/>
      <c r="MDE208" s="128"/>
      <c r="MDF208" s="128"/>
      <c r="MDG208" s="128"/>
      <c r="MDH208" s="128"/>
      <c r="MDI208" s="128"/>
      <c r="MDJ208" s="128"/>
      <c r="MDK208" s="128"/>
      <c r="MDL208" s="128"/>
      <c r="MDM208" s="128"/>
      <c r="MDN208" s="128"/>
      <c r="MDO208" s="128"/>
      <c r="MDP208" s="128"/>
      <c r="MDQ208" s="128"/>
      <c r="MDR208" s="128"/>
      <c r="MDS208" s="128"/>
      <c r="MDT208" s="128"/>
      <c r="MDU208" s="128"/>
      <c r="MDV208" s="128"/>
      <c r="MDW208" s="128"/>
      <c r="MDX208" s="128"/>
      <c r="MDY208" s="128"/>
      <c r="MDZ208" s="128"/>
      <c r="MEA208" s="128"/>
      <c r="MEB208" s="128"/>
      <c r="MEC208" s="128"/>
      <c r="MED208" s="128"/>
      <c r="MEE208" s="128"/>
      <c r="MEF208" s="128"/>
      <c r="MEG208" s="128"/>
      <c r="MEH208" s="128"/>
      <c r="MEI208" s="128"/>
      <c r="MEJ208" s="128"/>
      <c r="MEK208" s="128"/>
      <c r="MEL208" s="128"/>
      <c r="MEM208" s="128"/>
      <c r="MEN208" s="128"/>
      <c r="MEO208" s="128"/>
      <c r="MEP208" s="128"/>
      <c r="MEQ208" s="128"/>
      <c r="MER208" s="128"/>
      <c r="MES208" s="128"/>
      <c r="MET208" s="128"/>
      <c r="MEU208" s="128"/>
      <c r="MEV208" s="128"/>
      <c r="MEW208" s="128"/>
      <c r="MEX208" s="128"/>
      <c r="MEY208" s="128"/>
      <c r="MEZ208" s="128"/>
      <c r="MFA208" s="128"/>
      <c r="MFB208" s="128"/>
      <c r="MFC208" s="128"/>
      <c r="MFD208" s="128"/>
      <c r="MFE208" s="128"/>
      <c r="MFF208" s="128"/>
      <c r="MFG208" s="128"/>
      <c r="MFH208" s="128"/>
      <c r="MFI208" s="128"/>
      <c r="MFJ208" s="128"/>
      <c r="MFK208" s="128"/>
      <c r="MFL208" s="128"/>
      <c r="MFM208" s="128"/>
      <c r="MFN208" s="128"/>
      <c r="MFO208" s="128"/>
      <c r="MFP208" s="128"/>
      <c r="MFQ208" s="128"/>
      <c r="MFR208" s="128"/>
      <c r="MFS208" s="128"/>
      <c r="MFT208" s="128"/>
      <c r="MFU208" s="128"/>
      <c r="MFV208" s="128"/>
      <c r="MFW208" s="128"/>
      <c r="MFX208" s="128"/>
      <c r="MFY208" s="128"/>
      <c r="MFZ208" s="128"/>
      <c r="MGA208" s="128"/>
      <c r="MGB208" s="128"/>
      <c r="MGC208" s="128"/>
      <c r="MGD208" s="128"/>
      <c r="MGE208" s="128"/>
      <c r="MGF208" s="128"/>
      <c r="MGG208" s="128"/>
      <c r="MGH208" s="128"/>
      <c r="MGI208" s="128"/>
      <c r="MGJ208" s="128"/>
      <c r="MGK208" s="128"/>
      <c r="MGL208" s="128"/>
      <c r="MGM208" s="128"/>
      <c r="MGN208" s="128"/>
      <c r="MGO208" s="128"/>
      <c r="MGP208" s="128"/>
      <c r="MGQ208" s="128"/>
      <c r="MGR208" s="128"/>
      <c r="MGS208" s="128"/>
      <c r="MGT208" s="128"/>
      <c r="MGU208" s="128"/>
      <c r="MGV208" s="128"/>
      <c r="MGW208" s="128"/>
      <c r="MGX208" s="128"/>
      <c r="MGY208" s="128"/>
      <c r="MGZ208" s="128"/>
      <c r="MHA208" s="128"/>
      <c r="MHB208" s="128"/>
      <c r="MHC208" s="128"/>
      <c r="MHD208" s="128"/>
      <c r="MHE208" s="128"/>
      <c r="MHF208" s="128"/>
      <c r="MHG208" s="128"/>
      <c r="MHH208" s="128"/>
      <c r="MHI208" s="128"/>
      <c r="MHJ208" s="128"/>
      <c r="MHK208" s="128"/>
      <c r="MHL208" s="128"/>
      <c r="MHM208" s="128"/>
      <c r="MHN208" s="128"/>
      <c r="MHO208" s="128"/>
      <c r="MHP208" s="128"/>
      <c r="MHQ208" s="128"/>
      <c r="MHR208" s="128"/>
      <c r="MHS208" s="128"/>
      <c r="MHT208" s="128"/>
      <c r="MHU208" s="128"/>
      <c r="MHV208" s="128"/>
      <c r="MHW208" s="128"/>
      <c r="MHX208" s="128"/>
      <c r="MHY208" s="128"/>
      <c r="MHZ208" s="128"/>
      <c r="MIA208" s="128"/>
      <c r="MIB208" s="128"/>
      <c r="MIC208" s="128"/>
      <c r="MID208" s="128"/>
      <c r="MIE208" s="128"/>
      <c r="MIF208" s="128"/>
      <c r="MIG208" s="128"/>
      <c r="MIH208" s="128"/>
      <c r="MII208" s="128"/>
      <c r="MIJ208" s="128"/>
      <c r="MIK208" s="128"/>
      <c r="MIL208" s="128"/>
      <c r="MIM208" s="128"/>
      <c r="MIN208" s="128"/>
      <c r="MIO208" s="128"/>
      <c r="MIP208" s="128"/>
      <c r="MIQ208" s="128"/>
      <c r="MIR208" s="128"/>
      <c r="MIS208" s="128"/>
      <c r="MIT208" s="128"/>
      <c r="MIU208" s="128"/>
      <c r="MIV208" s="128"/>
      <c r="MIW208" s="128"/>
      <c r="MIX208" s="128"/>
      <c r="MIY208" s="128"/>
      <c r="MIZ208" s="128"/>
      <c r="MJA208" s="128"/>
      <c r="MJB208" s="128"/>
      <c r="MJC208" s="128"/>
      <c r="MJD208" s="128"/>
      <c r="MJE208" s="128"/>
      <c r="MJF208" s="128"/>
      <c r="MJG208" s="128"/>
      <c r="MJH208" s="128"/>
      <c r="MJI208" s="128"/>
      <c r="MJJ208" s="128"/>
      <c r="MJK208" s="128"/>
      <c r="MJL208" s="128"/>
      <c r="MJM208" s="128"/>
      <c r="MJN208" s="128"/>
      <c r="MJO208" s="128"/>
      <c r="MJP208" s="128"/>
      <c r="MJQ208" s="128"/>
      <c r="MJR208" s="128"/>
      <c r="MJS208" s="128"/>
      <c r="MJT208" s="128"/>
      <c r="MJU208" s="128"/>
      <c r="MJV208" s="128"/>
      <c r="MJW208" s="128"/>
      <c r="MJX208" s="128"/>
      <c r="MJY208" s="128"/>
      <c r="MJZ208" s="128"/>
      <c r="MKA208" s="128"/>
      <c r="MKB208" s="128"/>
      <c r="MKC208" s="128"/>
      <c r="MKD208" s="128"/>
      <c r="MKE208" s="128"/>
      <c r="MKF208" s="128"/>
      <c r="MKG208" s="128"/>
      <c r="MKH208" s="128"/>
      <c r="MKI208" s="128"/>
      <c r="MKJ208" s="128"/>
      <c r="MKK208" s="128"/>
      <c r="MKL208" s="128"/>
      <c r="MKM208" s="128"/>
      <c r="MKN208" s="128"/>
      <c r="MKO208" s="128"/>
      <c r="MKP208" s="128"/>
      <c r="MKQ208" s="128"/>
      <c r="MKR208" s="128"/>
      <c r="MKS208" s="128"/>
      <c r="MKT208" s="128"/>
      <c r="MKU208" s="128"/>
      <c r="MKV208" s="128"/>
      <c r="MKW208" s="128"/>
      <c r="MKX208" s="128"/>
      <c r="MKY208" s="128"/>
      <c r="MKZ208" s="128"/>
      <c r="MLA208" s="128"/>
      <c r="MLB208" s="128"/>
      <c r="MLC208" s="128"/>
      <c r="MLD208" s="128"/>
      <c r="MLE208" s="128"/>
      <c r="MLF208" s="128"/>
      <c r="MLG208" s="128"/>
      <c r="MLH208" s="128"/>
      <c r="MLI208" s="128"/>
      <c r="MLJ208" s="128"/>
      <c r="MLK208" s="128"/>
      <c r="MLL208" s="128"/>
      <c r="MLM208" s="128"/>
      <c r="MLN208" s="128"/>
      <c r="MLO208" s="128"/>
      <c r="MLP208" s="128"/>
      <c r="MLQ208" s="128"/>
      <c r="MLR208" s="128"/>
      <c r="MLS208" s="128"/>
      <c r="MLT208" s="128"/>
      <c r="MLU208" s="128"/>
      <c r="MLV208" s="128"/>
      <c r="MLW208" s="128"/>
      <c r="MLX208" s="128"/>
      <c r="MLY208" s="128"/>
      <c r="MLZ208" s="128"/>
      <c r="MMA208" s="128"/>
      <c r="MMB208" s="128"/>
      <c r="MMC208" s="128"/>
      <c r="MMD208" s="128"/>
      <c r="MME208" s="128"/>
      <c r="MMF208" s="128"/>
      <c r="MMG208" s="128"/>
      <c r="MMH208" s="128"/>
      <c r="MMI208" s="128"/>
      <c r="MMJ208" s="128"/>
      <c r="MMK208" s="128"/>
      <c r="MML208" s="128"/>
      <c r="MMM208" s="128"/>
      <c r="MMN208" s="128"/>
      <c r="MMO208" s="128"/>
      <c r="MMP208" s="128"/>
      <c r="MMQ208" s="128"/>
      <c r="MMR208" s="128"/>
      <c r="MMS208" s="128"/>
      <c r="MMT208" s="128"/>
      <c r="MMU208" s="128"/>
      <c r="MMV208" s="128"/>
      <c r="MMW208" s="128"/>
      <c r="MMX208" s="128"/>
      <c r="MMY208" s="128"/>
      <c r="MMZ208" s="128"/>
      <c r="MNA208" s="128"/>
      <c r="MNB208" s="128"/>
      <c r="MNC208" s="128"/>
      <c r="MND208" s="128"/>
      <c r="MNE208" s="128"/>
      <c r="MNF208" s="128"/>
      <c r="MNG208" s="128"/>
      <c r="MNH208" s="128"/>
      <c r="MNI208" s="128"/>
      <c r="MNJ208" s="128"/>
      <c r="MNK208" s="128"/>
      <c r="MNL208" s="128"/>
      <c r="MNM208" s="128"/>
      <c r="MNN208" s="128"/>
      <c r="MNO208" s="128"/>
      <c r="MNP208" s="128"/>
      <c r="MNQ208" s="128"/>
      <c r="MNR208" s="128"/>
      <c r="MNS208" s="128"/>
      <c r="MNT208" s="128"/>
      <c r="MNU208" s="128"/>
      <c r="MNV208" s="128"/>
      <c r="MNW208" s="128"/>
      <c r="MNX208" s="128"/>
      <c r="MNY208" s="128"/>
      <c r="MNZ208" s="128"/>
      <c r="MOA208" s="128"/>
      <c r="MOB208" s="128"/>
      <c r="MOC208" s="128"/>
      <c r="MOD208" s="128"/>
      <c r="MOE208" s="128"/>
      <c r="MOF208" s="128"/>
      <c r="MOG208" s="128"/>
      <c r="MOH208" s="128"/>
      <c r="MOI208" s="128"/>
      <c r="MOJ208" s="128"/>
      <c r="MOK208" s="128"/>
      <c r="MOL208" s="128"/>
      <c r="MOM208" s="128"/>
      <c r="MON208" s="128"/>
      <c r="MOO208" s="128"/>
      <c r="MOP208" s="128"/>
      <c r="MOQ208" s="128"/>
      <c r="MOR208" s="128"/>
      <c r="MOS208" s="128"/>
      <c r="MOT208" s="128"/>
      <c r="MOU208" s="128"/>
      <c r="MOV208" s="128"/>
      <c r="MOW208" s="128"/>
      <c r="MOX208" s="128"/>
      <c r="MOY208" s="128"/>
      <c r="MOZ208" s="128"/>
      <c r="MPA208" s="128"/>
      <c r="MPB208" s="128"/>
      <c r="MPC208" s="128"/>
      <c r="MPD208" s="128"/>
      <c r="MPE208" s="128"/>
      <c r="MPF208" s="128"/>
      <c r="MPG208" s="128"/>
      <c r="MPH208" s="128"/>
      <c r="MPI208" s="128"/>
      <c r="MPJ208" s="128"/>
      <c r="MPK208" s="128"/>
      <c r="MPL208" s="128"/>
      <c r="MPM208" s="128"/>
      <c r="MPN208" s="128"/>
      <c r="MPO208" s="128"/>
      <c r="MPP208" s="128"/>
      <c r="MPQ208" s="128"/>
      <c r="MPR208" s="128"/>
      <c r="MPS208" s="128"/>
      <c r="MPT208" s="128"/>
      <c r="MPU208" s="128"/>
      <c r="MPV208" s="128"/>
      <c r="MPW208" s="128"/>
      <c r="MPX208" s="128"/>
      <c r="MPY208" s="128"/>
      <c r="MPZ208" s="128"/>
      <c r="MQA208" s="128"/>
      <c r="MQB208" s="128"/>
      <c r="MQC208" s="128"/>
      <c r="MQD208" s="128"/>
      <c r="MQE208" s="128"/>
      <c r="MQF208" s="128"/>
      <c r="MQG208" s="128"/>
      <c r="MQH208" s="128"/>
      <c r="MQI208" s="128"/>
      <c r="MQJ208" s="128"/>
      <c r="MQK208" s="128"/>
      <c r="MQL208" s="128"/>
      <c r="MQM208" s="128"/>
      <c r="MQN208" s="128"/>
      <c r="MQO208" s="128"/>
      <c r="MQP208" s="128"/>
      <c r="MQQ208" s="128"/>
      <c r="MQR208" s="128"/>
      <c r="MQS208" s="128"/>
      <c r="MQT208" s="128"/>
      <c r="MQU208" s="128"/>
      <c r="MQV208" s="128"/>
      <c r="MQW208" s="128"/>
      <c r="MQX208" s="128"/>
      <c r="MQY208" s="128"/>
      <c r="MQZ208" s="128"/>
      <c r="MRA208" s="128"/>
      <c r="MRB208" s="128"/>
      <c r="MRC208" s="128"/>
      <c r="MRD208" s="128"/>
      <c r="MRE208" s="128"/>
      <c r="MRF208" s="128"/>
      <c r="MRG208" s="128"/>
      <c r="MRH208" s="128"/>
      <c r="MRI208" s="128"/>
      <c r="MRJ208" s="128"/>
      <c r="MRK208" s="128"/>
      <c r="MRL208" s="128"/>
      <c r="MRM208" s="128"/>
      <c r="MRN208" s="128"/>
      <c r="MRO208" s="128"/>
      <c r="MRP208" s="128"/>
      <c r="MRQ208" s="128"/>
      <c r="MRR208" s="128"/>
      <c r="MRS208" s="128"/>
      <c r="MRT208" s="128"/>
      <c r="MRU208" s="128"/>
      <c r="MRV208" s="128"/>
      <c r="MRW208" s="128"/>
      <c r="MRX208" s="128"/>
      <c r="MRY208" s="128"/>
      <c r="MRZ208" s="128"/>
      <c r="MSA208" s="128"/>
      <c r="MSB208" s="128"/>
      <c r="MSC208" s="128"/>
      <c r="MSD208" s="128"/>
      <c r="MSE208" s="128"/>
      <c r="MSF208" s="128"/>
      <c r="MSG208" s="128"/>
      <c r="MSH208" s="128"/>
      <c r="MSI208" s="128"/>
      <c r="MSJ208" s="128"/>
      <c r="MSK208" s="128"/>
      <c r="MSL208" s="128"/>
      <c r="MSM208" s="128"/>
      <c r="MSN208" s="128"/>
      <c r="MSO208" s="128"/>
      <c r="MSP208" s="128"/>
      <c r="MSQ208" s="128"/>
      <c r="MSR208" s="128"/>
      <c r="MSS208" s="128"/>
      <c r="MST208" s="128"/>
      <c r="MSU208" s="128"/>
      <c r="MSV208" s="128"/>
      <c r="MSW208" s="128"/>
      <c r="MSX208" s="128"/>
      <c r="MSY208" s="128"/>
      <c r="MSZ208" s="128"/>
      <c r="MTA208" s="128"/>
      <c r="MTB208" s="128"/>
      <c r="MTC208" s="128"/>
      <c r="MTD208" s="128"/>
      <c r="MTE208" s="128"/>
      <c r="MTF208" s="128"/>
      <c r="MTG208" s="128"/>
      <c r="MTH208" s="128"/>
      <c r="MTI208" s="128"/>
      <c r="MTJ208" s="128"/>
      <c r="MTK208" s="128"/>
      <c r="MTL208" s="128"/>
      <c r="MTM208" s="128"/>
      <c r="MTN208" s="128"/>
      <c r="MTO208" s="128"/>
      <c r="MTP208" s="128"/>
      <c r="MTQ208" s="128"/>
      <c r="MTR208" s="128"/>
      <c r="MTS208" s="128"/>
      <c r="MTT208" s="128"/>
      <c r="MTU208" s="128"/>
      <c r="MTV208" s="128"/>
      <c r="MTW208" s="128"/>
      <c r="MTX208" s="128"/>
      <c r="MTY208" s="128"/>
      <c r="MTZ208" s="128"/>
      <c r="MUA208" s="128"/>
      <c r="MUB208" s="128"/>
      <c r="MUC208" s="128"/>
      <c r="MUD208" s="128"/>
      <c r="MUE208" s="128"/>
      <c r="MUF208" s="128"/>
      <c r="MUG208" s="128"/>
      <c r="MUH208" s="128"/>
      <c r="MUI208" s="128"/>
      <c r="MUJ208" s="128"/>
      <c r="MUK208" s="128"/>
      <c r="MUL208" s="128"/>
      <c r="MUM208" s="128"/>
      <c r="MUN208" s="128"/>
      <c r="MUO208" s="128"/>
      <c r="MUP208" s="128"/>
      <c r="MUQ208" s="128"/>
      <c r="MUR208" s="128"/>
      <c r="MUS208" s="128"/>
      <c r="MUT208" s="128"/>
      <c r="MUU208" s="128"/>
      <c r="MUV208" s="128"/>
      <c r="MUW208" s="128"/>
      <c r="MUX208" s="128"/>
      <c r="MUY208" s="128"/>
      <c r="MUZ208" s="128"/>
      <c r="MVA208" s="128"/>
      <c r="MVB208" s="128"/>
      <c r="MVC208" s="128"/>
      <c r="MVD208" s="128"/>
      <c r="MVE208" s="128"/>
      <c r="MVF208" s="128"/>
      <c r="MVG208" s="128"/>
      <c r="MVH208" s="128"/>
      <c r="MVI208" s="128"/>
      <c r="MVJ208" s="128"/>
      <c r="MVK208" s="128"/>
      <c r="MVL208" s="128"/>
      <c r="MVM208" s="128"/>
      <c r="MVN208" s="128"/>
      <c r="MVO208" s="128"/>
      <c r="MVP208" s="128"/>
      <c r="MVQ208" s="128"/>
      <c r="MVR208" s="128"/>
      <c r="MVS208" s="128"/>
      <c r="MVT208" s="128"/>
      <c r="MVU208" s="128"/>
      <c r="MVV208" s="128"/>
      <c r="MVW208" s="128"/>
      <c r="MVX208" s="128"/>
      <c r="MVY208" s="128"/>
      <c r="MVZ208" s="128"/>
      <c r="MWA208" s="128"/>
      <c r="MWB208" s="128"/>
      <c r="MWC208" s="128"/>
      <c r="MWD208" s="128"/>
      <c r="MWE208" s="128"/>
      <c r="MWF208" s="128"/>
      <c r="MWG208" s="128"/>
      <c r="MWH208" s="128"/>
      <c r="MWI208" s="128"/>
      <c r="MWJ208" s="128"/>
      <c r="MWK208" s="128"/>
      <c r="MWL208" s="128"/>
      <c r="MWM208" s="128"/>
      <c r="MWN208" s="128"/>
      <c r="MWO208" s="128"/>
      <c r="MWP208" s="128"/>
      <c r="MWQ208" s="128"/>
      <c r="MWR208" s="128"/>
      <c r="MWS208" s="128"/>
      <c r="MWT208" s="128"/>
      <c r="MWU208" s="128"/>
      <c r="MWV208" s="128"/>
      <c r="MWW208" s="128"/>
      <c r="MWX208" s="128"/>
      <c r="MWY208" s="128"/>
      <c r="MWZ208" s="128"/>
      <c r="MXA208" s="128"/>
      <c r="MXB208" s="128"/>
      <c r="MXC208" s="128"/>
      <c r="MXD208" s="128"/>
      <c r="MXE208" s="128"/>
      <c r="MXF208" s="128"/>
      <c r="MXG208" s="128"/>
      <c r="MXH208" s="128"/>
      <c r="MXI208" s="128"/>
      <c r="MXJ208" s="128"/>
      <c r="MXK208" s="128"/>
      <c r="MXL208" s="128"/>
      <c r="MXM208" s="128"/>
      <c r="MXN208" s="128"/>
      <c r="MXO208" s="128"/>
      <c r="MXP208" s="128"/>
      <c r="MXQ208" s="128"/>
      <c r="MXR208" s="128"/>
      <c r="MXS208" s="128"/>
      <c r="MXT208" s="128"/>
      <c r="MXU208" s="128"/>
      <c r="MXV208" s="128"/>
      <c r="MXW208" s="128"/>
      <c r="MXX208" s="128"/>
      <c r="MXY208" s="128"/>
      <c r="MXZ208" s="128"/>
      <c r="MYA208" s="128"/>
      <c r="MYB208" s="128"/>
      <c r="MYC208" s="128"/>
      <c r="MYD208" s="128"/>
      <c r="MYE208" s="128"/>
      <c r="MYF208" s="128"/>
      <c r="MYG208" s="128"/>
      <c r="MYH208" s="128"/>
      <c r="MYI208" s="128"/>
      <c r="MYJ208" s="128"/>
      <c r="MYK208" s="128"/>
      <c r="MYL208" s="128"/>
      <c r="MYM208" s="128"/>
      <c r="MYN208" s="128"/>
      <c r="MYO208" s="128"/>
      <c r="MYP208" s="128"/>
      <c r="MYQ208" s="128"/>
      <c r="MYR208" s="128"/>
      <c r="MYS208" s="128"/>
      <c r="MYT208" s="128"/>
      <c r="MYU208" s="128"/>
      <c r="MYV208" s="128"/>
      <c r="MYW208" s="128"/>
      <c r="MYX208" s="128"/>
      <c r="MYY208" s="128"/>
      <c r="MYZ208" s="128"/>
      <c r="MZA208" s="128"/>
      <c r="MZB208" s="128"/>
      <c r="MZC208" s="128"/>
      <c r="MZD208" s="128"/>
      <c r="MZE208" s="128"/>
      <c r="MZF208" s="128"/>
      <c r="MZG208" s="128"/>
      <c r="MZH208" s="128"/>
      <c r="MZI208" s="128"/>
      <c r="MZJ208" s="128"/>
      <c r="MZK208" s="128"/>
      <c r="MZL208" s="128"/>
      <c r="MZM208" s="128"/>
      <c r="MZN208" s="128"/>
      <c r="MZO208" s="128"/>
      <c r="MZP208" s="128"/>
      <c r="MZQ208" s="128"/>
      <c r="MZR208" s="128"/>
      <c r="MZS208" s="128"/>
      <c r="MZT208" s="128"/>
      <c r="MZU208" s="128"/>
      <c r="MZV208" s="128"/>
      <c r="MZW208" s="128"/>
      <c r="MZX208" s="128"/>
      <c r="MZY208" s="128"/>
      <c r="MZZ208" s="128"/>
      <c r="NAA208" s="128"/>
      <c r="NAB208" s="128"/>
      <c r="NAC208" s="128"/>
      <c r="NAD208" s="128"/>
      <c r="NAE208" s="128"/>
      <c r="NAF208" s="128"/>
      <c r="NAG208" s="128"/>
      <c r="NAH208" s="128"/>
      <c r="NAI208" s="128"/>
      <c r="NAJ208" s="128"/>
      <c r="NAK208" s="128"/>
      <c r="NAL208" s="128"/>
      <c r="NAM208" s="128"/>
      <c r="NAN208" s="128"/>
      <c r="NAO208" s="128"/>
      <c r="NAP208" s="128"/>
      <c r="NAQ208" s="128"/>
      <c r="NAR208" s="128"/>
      <c r="NAS208" s="128"/>
      <c r="NAT208" s="128"/>
      <c r="NAU208" s="128"/>
      <c r="NAV208" s="128"/>
      <c r="NAW208" s="128"/>
      <c r="NAX208" s="128"/>
      <c r="NAY208" s="128"/>
      <c r="NAZ208" s="128"/>
      <c r="NBA208" s="128"/>
      <c r="NBB208" s="128"/>
      <c r="NBC208" s="128"/>
      <c r="NBD208" s="128"/>
      <c r="NBE208" s="128"/>
      <c r="NBF208" s="128"/>
      <c r="NBG208" s="128"/>
      <c r="NBH208" s="128"/>
      <c r="NBI208" s="128"/>
      <c r="NBJ208" s="128"/>
      <c r="NBK208" s="128"/>
      <c r="NBL208" s="128"/>
      <c r="NBM208" s="128"/>
      <c r="NBN208" s="128"/>
      <c r="NBO208" s="128"/>
      <c r="NBP208" s="128"/>
      <c r="NBQ208" s="128"/>
      <c r="NBR208" s="128"/>
      <c r="NBS208" s="128"/>
      <c r="NBT208" s="128"/>
      <c r="NBU208" s="128"/>
      <c r="NBV208" s="128"/>
      <c r="NBW208" s="128"/>
      <c r="NBX208" s="128"/>
      <c r="NBY208" s="128"/>
      <c r="NBZ208" s="128"/>
      <c r="NCA208" s="128"/>
      <c r="NCB208" s="128"/>
      <c r="NCC208" s="128"/>
      <c r="NCD208" s="128"/>
      <c r="NCE208" s="128"/>
      <c r="NCF208" s="128"/>
      <c r="NCG208" s="128"/>
      <c r="NCH208" s="128"/>
      <c r="NCI208" s="128"/>
      <c r="NCJ208" s="128"/>
      <c r="NCK208" s="128"/>
      <c r="NCL208" s="128"/>
      <c r="NCM208" s="128"/>
      <c r="NCN208" s="128"/>
      <c r="NCO208" s="128"/>
      <c r="NCP208" s="128"/>
      <c r="NCQ208" s="128"/>
      <c r="NCR208" s="128"/>
      <c r="NCS208" s="128"/>
      <c r="NCT208" s="128"/>
      <c r="NCU208" s="128"/>
      <c r="NCV208" s="128"/>
      <c r="NCW208" s="128"/>
      <c r="NCX208" s="128"/>
      <c r="NCY208" s="128"/>
      <c r="NCZ208" s="128"/>
      <c r="NDA208" s="128"/>
      <c r="NDB208" s="128"/>
      <c r="NDC208" s="128"/>
      <c r="NDD208" s="128"/>
      <c r="NDE208" s="128"/>
      <c r="NDF208" s="128"/>
      <c r="NDG208" s="128"/>
      <c r="NDH208" s="128"/>
      <c r="NDI208" s="128"/>
      <c r="NDJ208" s="128"/>
      <c r="NDK208" s="128"/>
      <c r="NDL208" s="128"/>
      <c r="NDM208" s="128"/>
      <c r="NDN208" s="128"/>
      <c r="NDO208" s="128"/>
      <c r="NDP208" s="128"/>
      <c r="NDQ208" s="128"/>
      <c r="NDR208" s="128"/>
      <c r="NDS208" s="128"/>
      <c r="NDT208" s="128"/>
      <c r="NDU208" s="128"/>
      <c r="NDV208" s="128"/>
      <c r="NDW208" s="128"/>
      <c r="NDX208" s="128"/>
      <c r="NDY208" s="128"/>
      <c r="NDZ208" s="128"/>
      <c r="NEA208" s="128"/>
      <c r="NEB208" s="128"/>
      <c r="NEC208" s="128"/>
      <c r="NED208" s="128"/>
      <c r="NEE208" s="128"/>
      <c r="NEF208" s="128"/>
      <c r="NEG208" s="128"/>
      <c r="NEH208" s="128"/>
      <c r="NEI208" s="128"/>
      <c r="NEJ208" s="128"/>
      <c r="NEK208" s="128"/>
      <c r="NEL208" s="128"/>
      <c r="NEM208" s="128"/>
      <c r="NEN208" s="128"/>
      <c r="NEO208" s="128"/>
      <c r="NEP208" s="128"/>
      <c r="NEQ208" s="128"/>
      <c r="NER208" s="128"/>
      <c r="NES208" s="128"/>
      <c r="NET208" s="128"/>
      <c r="NEU208" s="128"/>
      <c r="NEV208" s="128"/>
      <c r="NEW208" s="128"/>
      <c r="NEX208" s="128"/>
      <c r="NEY208" s="128"/>
      <c r="NEZ208" s="128"/>
      <c r="NFA208" s="128"/>
      <c r="NFB208" s="128"/>
      <c r="NFC208" s="128"/>
      <c r="NFD208" s="128"/>
      <c r="NFE208" s="128"/>
      <c r="NFF208" s="128"/>
      <c r="NFG208" s="128"/>
      <c r="NFH208" s="128"/>
      <c r="NFI208" s="128"/>
      <c r="NFJ208" s="128"/>
      <c r="NFK208" s="128"/>
      <c r="NFL208" s="128"/>
      <c r="NFM208" s="128"/>
      <c r="NFN208" s="128"/>
      <c r="NFO208" s="128"/>
      <c r="NFP208" s="128"/>
      <c r="NFQ208" s="128"/>
      <c r="NFR208" s="128"/>
      <c r="NFS208" s="128"/>
      <c r="NFT208" s="128"/>
      <c r="NFU208" s="128"/>
      <c r="NFV208" s="128"/>
      <c r="NFW208" s="128"/>
      <c r="NFX208" s="128"/>
      <c r="NFY208" s="128"/>
      <c r="NFZ208" s="128"/>
      <c r="NGA208" s="128"/>
      <c r="NGB208" s="128"/>
      <c r="NGC208" s="128"/>
      <c r="NGD208" s="128"/>
      <c r="NGE208" s="128"/>
      <c r="NGF208" s="128"/>
      <c r="NGG208" s="128"/>
      <c r="NGH208" s="128"/>
      <c r="NGI208" s="128"/>
      <c r="NGJ208" s="128"/>
      <c r="NGK208" s="128"/>
      <c r="NGL208" s="128"/>
      <c r="NGM208" s="128"/>
      <c r="NGN208" s="128"/>
      <c r="NGO208" s="128"/>
      <c r="NGP208" s="128"/>
      <c r="NGQ208" s="128"/>
      <c r="NGR208" s="128"/>
      <c r="NGS208" s="128"/>
      <c r="NGT208" s="128"/>
      <c r="NGU208" s="128"/>
      <c r="NGV208" s="128"/>
      <c r="NGW208" s="128"/>
      <c r="NGX208" s="128"/>
      <c r="NGY208" s="128"/>
      <c r="NGZ208" s="128"/>
      <c r="NHA208" s="128"/>
      <c r="NHB208" s="128"/>
      <c r="NHC208" s="128"/>
      <c r="NHD208" s="128"/>
      <c r="NHE208" s="128"/>
      <c r="NHF208" s="128"/>
      <c r="NHG208" s="128"/>
      <c r="NHH208" s="128"/>
      <c r="NHI208" s="128"/>
      <c r="NHJ208" s="128"/>
      <c r="NHK208" s="128"/>
      <c r="NHL208" s="128"/>
      <c r="NHM208" s="128"/>
      <c r="NHN208" s="128"/>
      <c r="NHO208" s="128"/>
      <c r="NHP208" s="128"/>
      <c r="NHQ208" s="128"/>
      <c r="NHR208" s="128"/>
      <c r="NHS208" s="128"/>
      <c r="NHT208" s="128"/>
      <c r="NHU208" s="128"/>
      <c r="NHV208" s="128"/>
      <c r="NHW208" s="128"/>
      <c r="NHX208" s="128"/>
      <c r="NHY208" s="128"/>
      <c r="NHZ208" s="128"/>
      <c r="NIA208" s="128"/>
      <c r="NIB208" s="128"/>
      <c r="NIC208" s="128"/>
      <c r="NID208" s="128"/>
      <c r="NIE208" s="128"/>
      <c r="NIF208" s="128"/>
      <c r="NIG208" s="128"/>
      <c r="NIH208" s="128"/>
      <c r="NII208" s="128"/>
      <c r="NIJ208" s="128"/>
      <c r="NIK208" s="128"/>
      <c r="NIL208" s="128"/>
      <c r="NIM208" s="128"/>
      <c r="NIN208" s="128"/>
      <c r="NIO208" s="128"/>
      <c r="NIP208" s="128"/>
      <c r="NIQ208" s="128"/>
      <c r="NIR208" s="128"/>
      <c r="NIS208" s="128"/>
      <c r="NIT208" s="128"/>
      <c r="NIU208" s="128"/>
      <c r="NIV208" s="128"/>
      <c r="NIW208" s="128"/>
      <c r="NIX208" s="128"/>
      <c r="NIY208" s="128"/>
      <c r="NIZ208" s="128"/>
      <c r="NJA208" s="128"/>
      <c r="NJB208" s="128"/>
      <c r="NJC208" s="128"/>
      <c r="NJD208" s="128"/>
      <c r="NJE208" s="128"/>
      <c r="NJF208" s="128"/>
      <c r="NJG208" s="128"/>
      <c r="NJH208" s="128"/>
      <c r="NJI208" s="128"/>
      <c r="NJJ208" s="128"/>
      <c r="NJK208" s="128"/>
      <c r="NJL208" s="128"/>
      <c r="NJM208" s="128"/>
      <c r="NJN208" s="128"/>
      <c r="NJO208" s="128"/>
      <c r="NJP208" s="128"/>
      <c r="NJQ208" s="128"/>
      <c r="NJR208" s="128"/>
      <c r="NJS208" s="128"/>
      <c r="NJT208" s="128"/>
      <c r="NJU208" s="128"/>
      <c r="NJV208" s="128"/>
      <c r="NJW208" s="128"/>
      <c r="NJX208" s="128"/>
      <c r="NJY208" s="128"/>
      <c r="NJZ208" s="128"/>
      <c r="NKA208" s="128"/>
      <c r="NKB208" s="128"/>
      <c r="NKC208" s="128"/>
      <c r="NKD208" s="128"/>
      <c r="NKE208" s="128"/>
      <c r="NKF208" s="128"/>
      <c r="NKG208" s="128"/>
      <c r="NKH208" s="128"/>
      <c r="NKI208" s="128"/>
      <c r="NKJ208" s="128"/>
      <c r="NKK208" s="128"/>
      <c r="NKL208" s="128"/>
      <c r="NKM208" s="128"/>
      <c r="NKN208" s="128"/>
      <c r="NKO208" s="128"/>
      <c r="NKP208" s="128"/>
      <c r="NKQ208" s="128"/>
      <c r="NKR208" s="128"/>
      <c r="NKS208" s="128"/>
      <c r="NKT208" s="128"/>
      <c r="NKU208" s="128"/>
      <c r="NKV208" s="128"/>
      <c r="NKW208" s="128"/>
      <c r="NKX208" s="128"/>
      <c r="NKY208" s="128"/>
      <c r="NKZ208" s="128"/>
      <c r="NLA208" s="128"/>
      <c r="NLB208" s="128"/>
      <c r="NLC208" s="128"/>
      <c r="NLD208" s="128"/>
      <c r="NLE208" s="128"/>
      <c r="NLF208" s="128"/>
      <c r="NLG208" s="128"/>
      <c r="NLH208" s="128"/>
      <c r="NLI208" s="128"/>
      <c r="NLJ208" s="128"/>
      <c r="NLK208" s="128"/>
      <c r="NLL208" s="128"/>
      <c r="NLM208" s="128"/>
      <c r="NLN208" s="128"/>
      <c r="NLO208" s="128"/>
      <c r="NLP208" s="128"/>
      <c r="NLQ208" s="128"/>
      <c r="NLR208" s="128"/>
      <c r="NLS208" s="128"/>
      <c r="NLT208" s="128"/>
      <c r="NLU208" s="128"/>
      <c r="NLV208" s="128"/>
      <c r="NLW208" s="128"/>
      <c r="NLX208" s="128"/>
      <c r="NLY208" s="128"/>
      <c r="NLZ208" s="128"/>
      <c r="NMA208" s="128"/>
      <c r="NMB208" s="128"/>
      <c r="NMC208" s="128"/>
      <c r="NMD208" s="128"/>
      <c r="NME208" s="128"/>
      <c r="NMF208" s="128"/>
      <c r="NMG208" s="128"/>
      <c r="NMH208" s="128"/>
      <c r="NMI208" s="128"/>
      <c r="NMJ208" s="128"/>
      <c r="NMK208" s="128"/>
      <c r="NML208" s="128"/>
      <c r="NMM208" s="128"/>
      <c r="NMN208" s="128"/>
      <c r="NMO208" s="128"/>
      <c r="NMP208" s="128"/>
      <c r="NMQ208" s="128"/>
      <c r="NMR208" s="128"/>
      <c r="NMS208" s="128"/>
      <c r="NMT208" s="128"/>
      <c r="NMU208" s="128"/>
      <c r="NMV208" s="128"/>
      <c r="NMW208" s="128"/>
      <c r="NMX208" s="128"/>
      <c r="NMY208" s="128"/>
      <c r="NMZ208" s="128"/>
      <c r="NNA208" s="128"/>
      <c r="NNB208" s="128"/>
      <c r="NNC208" s="128"/>
      <c r="NND208" s="128"/>
      <c r="NNE208" s="128"/>
      <c r="NNF208" s="128"/>
      <c r="NNG208" s="128"/>
      <c r="NNH208" s="128"/>
      <c r="NNI208" s="128"/>
      <c r="NNJ208" s="128"/>
      <c r="NNK208" s="128"/>
      <c r="NNL208" s="128"/>
      <c r="NNM208" s="128"/>
      <c r="NNN208" s="128"/>
      <c r="NNO208" s="128"/>
      <c r="NNP208" s="128"/>
      <c r="NNQ208" s="128"/>
      <c r="NNR208" s="128"/>
      <c r="NNS208" s="128"/>
      <c r="NNT208" s="128"/>
      <c r="NNU208" s="128"/>
      <c r="NNV208" s="128"/>
      <c r="NNW208" s="128"/>
      <c r="NNX208" s="128"/>
      <c r="NNY208" s="128"/>
      <c r="NNZ208" s="128"/>
      <c r="NOA208" s="128"/>
      <c r="NOB208" s="128"/>
      <c r="NOC208" s="128"/>
      <c r="NOD208" s="128"/>
      <c r="NOE208" s="128"/>
      <c r="NOF208" s="128"/>
      <c r="NOG208" s="128"/>
      <c r="NOH208" s="128"/>
      <c r="NOI208" s="128"/>
      <c r="NOJ208" s="128"/>
      <c r="NOK208" s="128"/>
      <c r="NOL208" s="128"/>
      <c r="NOM208" s="128"/>
      <c r="NON208" s="128"/>
      <c r="NOO208" s="128"/>
      <c r="NOP208" s="128"/>
      <c r="NOQ208" s="128"/>
      <c r="NOR208" s="128"/>
      <c r="NOS208" s="128"/>
      <c r="NOT208" s="128"/>
      <c r="NOU208" s="128"/>
      <c r="NOV208" s="128"/>
      <c r="NOW208" s="128"/>
      <c r="NOX208" s="128"/>
      <c r="NOY208" s="128"/>
      <c r="NOZ208" s="128"/>
      <c r="NPA208" s="128"/>
      <c r="NPB208" s="128"/>
      <c r="NPC208" s="128"/>
      <c r="NPD208" s="128"/>
      <c r="NPE208" s="128"/>
      <c r="NPF208" s="128"/>
      <c r="NPG208" s="128"/>
      <c r="NPH208" s="128"/>
      <c r="NPI208" s="128"/>
      <c r="NPJ208" s="128"/>
      <c r="NPK208" s="128"/>
      <c r="NPL208" s="128"/>
      <c r="NPM208" s="128"/>
      <c r="NPN208" s="128"/>
      <c r="NPO208" s="128"/>
      <c r="NPP208" s="128"/>
      <c r="NPQ208" s="128"/>
      <c r="NPR208" s="128"/>
      <c r="NPS208" s="128"/>
      <c r="NPT208" s="128"/>
      <c r="NPU208" s="128"/>
      <c r="NPV208" s="128"/>
      <c r="NPW208" s="128"/>
      <c r="NPX208" s="128"/>
      <c r="NPY208" s="128"/>
      <c r="NPZ208" s="128"/>
      <c r="NQA208" s="128"/>
      <c r="NQB208" s="128"/>
      <c r="NQC208" s="128"/>
      <c r="NQD208" s="128"/>
      <c r="NQE208" s="128"/>
      <c r="NQF208" s="128"/>
      <c r="NQG208" s="128"/>
      <c r="NQH208" s="128"/>
      <c r="NQI208" s="128"/>
      <c r="NQJ208" s="128"/>
      <c r="NQK208" s="128"/>
      <c r="NQL208" s="128"/>
      <c r="NQM208" s="128"/>
      <c r="NQN208" s="128"/>
      <c r="NQO208" s="128"/>
      <c r="NQP208" s="128"/>
      <c r="NQQ208" s="128"/>
      <c r="NQR208" s="128"/>
      <c r="NQS208" s="128"/>
      <c r="NQT208" s="128"/>
      <c r="NQU208" s="128"/>
      <c r="NQV208" s="128"/>
      <c r="NQW208" s="128"/>
      <c r="NQX208" s="128"/>
      <c r="NQY208" s="128"/>
      <c r="NQZ208" s="128"/>
      <c r="NRA208" s="128"/>
      <c r="NRB208" s="128"/>
      <c r="NRC208" s="128"/>
      <c r="NRD208" s="128"/>
      <c r="NRE208" s="128"/>
      <c r="NRF208" s="128"/>
      <c r="NRG208" s="128"/>
      <c r="NRH208" s="128"/>
      <c r="NRI208" s="128"/>
      <c r="NRJ208" s="128"/>
      <c r="NRK208" s="128"/>
      <c r="NRL208" s="128"/>
      <c r="NRM208" s="128"/>
      <c r="NRN208" s="128"/>
      <c r="NRO208" s="128"/>
      <c r="NRP208" s="128"/>
      <c r="NRQ208" s="128"/>
      <c r="NRR208" s="128"/>
      <c r="NRS208" s="128"/>
      <c r="NRT208" s="128"/>
      <c r="NRU208" s="128"/>
      <c r="NRV208" s="128"/>
      <c r="NRW208" s="128"/>
      <c r="NRX208" s="128"/>
      <c r="NRY208" s="128"/>
      <c r="NRZ208" s="128"/>
      <c r="NSA208" s="128"/>
      <c r="NSB208" s="128"/>
      <c r="NSC208" s="128"/>
      <c r="NSD208" s="128"/>
      <c r="NSE208" s="128"/>
      <c r="NSF208" s="128"/>
      <c r="NSG208" s="128"/>
      <c r="NSH208" s="128"/>
      <c r="NSI208" s="128"/>
      <c r="NSJ208" s="128"/>
      <c r="NSK208" s="128"/>
      <c r="NSL208" s="128"/>
      <c r="NSM208" s="128"/>
      <c r="NSN208" s="128"/>
      <c r="NSO208" s="128"/>
      <c r="NSP208" s="128"/>
      <c r="NSQ208" s="128"/>
      <c r="NSR208" s="128"/>
      <c r="NSS208" s="128"/>
      <c r="NST208" s="128"/>
      <c r="NSU208" s="128"/>
      <c r="NSV208" s="128"/>
      <c r="NSW208" s="128"/>
      <c r="NSX208" s="128"/>
      <c r="NSY208" s="128"/>
      <c r="NSZ208" s="128"/>
      <c r="NTA208" s="128"/>
      <c r="NTB208" s="128"/>
      <c r="NTC208" s="128"/>
      <c r="NTD208" s="128"/>
      <c r="NTE208" s="128"/>
      <c r="NTF208" s="128"/>
      <c r="NTG208" s="128"/>
      <c r="NTH208" s="128"/>
      <c r="NTI208" s="128"/>
      <c r="NTJ208" s="128"/>
      <c r="NTK208" s="128"/>
      <c r="NTL208" s="128"/>
      <c r="NTM208" s="128"/>
      <c r="NTN208" s="128"/>
      <c r="NTO208" s="128"/>
      <c r="NTP208" s="128"/>
      <c r="NTQ208" s="128"/>
      <c r="NTR208" s="128"/>
      <c r="NTS208" s="128"/>
      <c r="NTT208" s="128"/>
      <c r="NTU208" s="128"/>
      <c r="NTV208" s="128"/>
      <c r="NTW208" s="128"/>
      <c r="NTX208" s="128"/>
      <c r="NTY208" s="128"/>
      <c r="NTZ208" s="128"/>
      <c r="NUA208" s="128"/>
      <c r="NUB208" s="128"/>
      <c r="NUC208" s="128"/>
      <c r="NUD208" s="128"/>
      <c r="NUE208" s="128"/>
      <c r="NUF208" s="128"/>
      <c r="NUG208" s="128"/>
      <c r="NUH208" s="128"/>
      <c r="NUI208" s="128"/>
      <c r="NUJ208" s="128"/>
      <c r="NUK208" s="128"/>
      <c r="NUL208" s="128"/>
      <c r="NUM208" s="128"/>
      <c r="NUN208" s="128"/>
      <c r="NUO208" s="128"/>
      <c r="NUP208" s="128"/>
      <c r="NUQ208" s="128"/>
      <c r="NUR208" s="128"/>
      <c r="NUS208" s="128"/>
      <c r="NUT208" s="128"/>
      <c r="NUU208" s="128"/>
      <c r="NUV208" s="128"/>
      <c r="NUW208" s="128"/>
      <c r="NUX208" s="128"/>
      <c r="NUY208" s="128"/>
      <c r="NUZ208" s="128"/>
      <c r="NVA208" s="128"/>
      <c r="NVB208" s="128"/>
      <c r="NVC208" s="128"/>
      <c r="NVD208" s="128"/>
      <c r="NVE208" s="128"/>
      <c r="NVF208" s="128"/>
      <c r="NVG208" s="128"/>
      <c r="NVH208" s="128"/>
      <c r="NVI208" s="128"/>
      <c r="NVJ208" s="128"/>
      <c r="NVK208" s="128"/>
      <c r="NVL208" s="128"/>
      <c r="NVM208" s="128"/>
      <c r="NVN208" s="128"/>
      <c r="NVO208" s="128"/>
      <c r="NVP208" s="128"/>
      <c r="NVQ208" s="128"/>
      <c r="NVR208" s="128"/>
      <c r="NVS208" s="128"/>
      <c r="NVT208" s="128"/>
      <c r="NVU208" s="128"/>
      <c r="NVV208" s="128"/>
      <c r="NVW208" s="128"/>
      <c r="NVX208" s="128"/>
      <c r="NVY208" s="128"/>
      <c r="NVZ208" s="128"/>
      <c r="NWA208" s="128"/>
      <c r="NWB208" s="128"/>
      <c r="NWC208" s="128"/>
      <c r="NWD208" s="128"/>
      <c r="NWE208" s="128"/>
      <c r="NWF208" s="128"/>
      <c r="NWG208" s="128"/>
      <c r="NWH208" s="128"/>
      <c r="NWI208" s="128"/>
      <c r="NWJ208" s="128"/>
      <c r="NWK208" s="128"/>
      <c r="NWL208" s="128"/>
      <c r="NWM208" s="128"/>
      <c r="NWN208" s="128"/>
      <c r="NWO208" s="128"/>
      <c r="NWP208" s="128"/>
      <c r="NWQ208" s="128"/>
      <c r="NWR208" s="128"/>
      <c r="NWS208" s="128"/>
      <c r="NWT208" s="128"/>
      <c r="NWU208" s="128"/>
      <c r="NWV208" s="128"/>
      <c r="NWW208" s="128"/>
      <c r="NWX208" s="128"/>
      <c r="NWY208" s="128"/>
      <c r="NWZ208" s="128"/>
      <c r="NXA208" s="128"/>
      <c r="NXB208" s="128"/>
      <c r="NXC208" s="128"/>
      <c r="NXD208" s="128"/>
      <c r="NXE208" s="128"/>
      <c r="NXF208" s="128"/>
      <c r="NXG208" s="128"/>
      <c r="NXH208" s="128"/>
      <c r="NXI208" s="128"/>
      <c r="NXJ208" s="128"/>
      <c r="NXK208" s="128"/>
      <c r="NXL208" s="128"/>
      <c r="NXM208" s="128"/>
      <c r="NXN208" s="128"/>
      <c r="NXO208" s="128"/>
      <c r="NXP208" s="128"/>
      <c r="NXQ208" s="128"/>
      <c r="NXR208" s="128"/>
      <c r="NXS208" s="128"/>
      <c r="NXT208" s="128"/>
      <c r="NXU208" s="128"/>
      <c r="NXV208" s="128"/>
      <c r="NXW208" s="128"/>
      <c r="NXX208" s="128"/>
      <c r="NXY208" s="128"/>
      <c r="NXZ208" s="128"/>
      <c r="NYA208" s="128"/>
      <c r="NYB208" s="128"/>
      <c r="NYC208" s="128"/>
      <c r="NYD208" s="128"/>
      <c r="NYE208" s="128"/>
      <c r="NYF208" s="128"/>
      <c r="NYG208" s="128"/>
      <c r="NYH208" s="128"/>
      <c r="NYI208" s="128"/>
      <c r="NYJ208" s="128"/>
      <c r="NYK208" s="128"/>
      <c r="NYL208" s="128"/>
      <c r="NYM208" s="128"/>
      <c r="NYN208" s="128"/>
      <c r="NYO208" s="128"/>
      <c r="NYP208" s="128"/>
      <c r="NYQ208" s="128"/>
      <c r="NYR208" s="128"/>
      <c r="NYS208" s="128"/>
      <c r="NYT208" s="128"/>
      <c r="NYU208" s="128"/>
      <c r="NYV208" s="128"/>
      <c r="NYW208" s="128"/>
      <c r="NYX208" s="128"/>
      <c r="NYY208" s="128"/>
      <c r="NYZ208" s="128"/>
      <c r="NZA208" s="128"/>
      <c r="NZB208" s="128"/>
      <c r="NZC208" s="128"/>
      <c r="NZD208" s="128"/>
      <c r="NZE208" s="128"/>
      <c r="NZF208" s="128"/>
      <c r="NZG208" s="128"/>
      <c r="NZH208" s="128"/>
      <c r="NZI208" s="128"/>
      <c r="NZJ208" s="128"/>
      <c r="NZK208" s="128"/>
      <c r="NZL208" s="128"/>
      <c r="NZM208" s="128"/>
      <c r="NZN208" s="128"/>
      <c r="NZO208" s="128"/>
      <c r="NZP208" s="128"/>
      <c r="NZQ208" s="128"/>
      <c r="NZR208" s="128"/>
      <c r="NZS208" s="128"/>
      <c r="NZT208" s="128"/>
      <c r="NZU208" s="128"/>
      <c r="NZV208" s="128"/>
      <c r="NZW208" s="128"/>
      <c r="NZX208" s="128"/>
      <c r="NZY208" s="128"/>
      <c r="NZZ208" s="128"/>
      <c r="OAA208" s="128"/>
      <c r="OAB208" s="128"/>
      <c r="OAC208" s="128"/>
      <c r="OAD208" s="128"/>
      <c r="OAE208" s="128"/>
      <c r="OAF208" s="128"/>
      <c r="OAG208" s="128"/>
      <c r="OAH208" s="128"/>
      <c r="OAI208" s="128"/>
      <c r="OAJ208" s="128"/>
      <c r="OAK208" s="128"/>
      <c r="OAL208" s="128"/>
      <c r="OAM208" s="128"/>
      <c r="OAN208" s="128"/>
      <c r="OAO208" s="128"/>
      <c r="OAP208" s="128"/>
      <c r="OAQ208" s="128"/>
      <c r="OAR208" s="128"/>
      <c r="OAS208" s="128"/>
      <c r="OAT208" s="128"/>
      <c r="OAU208" s="128"/>
      <c r="OAV208" s="128"/>
      <c r="OAW208" s="128"/>
      <c r="OAX208" s="128"/>
      <c r="OAY208" s="128"/>
      <c r="OAZ208" s="128"/>
      <c r="OBA208" s="128"/>
      <c r="OBB208" s="128"/>
      <c r="OBC208" s="128"/>
      <c r="OBD208" s="128"/>
      <c r="OBE208" s="128"/>
      <c r="OBF208" s="128"/>
      <c r="OBG208" s="128"/>
      <c r="OBH208" s="128"/>
      <c r="OBI208" s="128"/>
      <c r="OBJ208" s="128"/>
      <c r="OBK208" s="128"/>
      <c r="OBL208" s="128"/>
      <c r="OBM208" s="128"/>
      <c r="OBN208" s="128"/>
      <c r="OBO208" s="128"/>
      <c r="OBP208" s="128"/>
      <c r="OBQ208" s="128"/>
      <c r="OBR208" s="128"/>
      <c r="OBS208" s="128"/>
      <c r="OBT208" s="128"/>
      <c r="OBU208" s="128"/>
      <c r="OBV208" s="128"/>
      <c r="OBW208" s="128"/>
      <c r="OBX208" s="128"/>
      <c r="OBY208" s="128"/>
      <c r="OBZ208" s="128"/>
      <c r="OCA208" s="128"/>
      <c r="OCB208" s="128"/>
      <c r="OCC208" s="128"/>
      <c r="OCD208" s="128"/>
      <c r="OCE208" s="128"/>
      <c r="OCF208" s="128"/>
      <c r="OCG208" s="128"/>
      <c r="OCH208" s="128"/>
      <c r="OCI208" s="128"/>
      <c r="OCJ208" s="128"/>
      <c r="OCK208" s="128"/>
      <c r="OCL208" s="128"/>
      <c r="OCM208" s="128"/>
      <c r="OCN208" s="128"/>
      <c r="OCO208" s="128"/>
      <c r="OCP208" s="128"/>
      <c r="OCQ208" s="128"/>
      <c r="OCR208" s="128"/>
      <c r="OCS208" s="128"/>
      <c r="OCT208" s="128"/>
      <c r="OCU208" s="128"/>
      <c r="OCV208" s="128"/>
      <c r="OCW208" s="128"/>
      <c r="OCX208" s="128"/>
      <c r="OCY208" s="128"/>
      <c r="OCZ208" s="128"/>
      <c r="ODA208" s="128"/>
      <c r="ODB208" s="128"/>
      <c r="ODC208" s="128"/>
      <c r="ODD208" s="128"/>
      <c r="ODE208" s="128"/>
      <c r="ODF208" s="128"/>
      <c r="ODG208" s="128"/>
      <c r="ODH208" s="128"/>
      <c r="ODI208" s="128"/>
      <c r="ODJ208" s="128"/>
      <c r="ODK208" s="128"/>
      <c r="ODL208" s="128"/>
      <c r="ODM208" s="128"/>
      <c r="ODN208" s="128"/>
      <c r="ODO208" s="128"/>
      <c r="ODP208" s="128"/>
      <c r="ODQ208" s="128"/>
      <c r="ODR208" s="128"/>
      <c r="ODS208" s="128"/>
      <c r="ODT208" s="128"/>
      <c r="ODU208" s="128"/>
      <c r="ODV208" s="128"/>
      <c r="ODW208" s="128"/>
      <c r="ODX208" s="128"/>
      <c r="ODY208" s="128"/>
      <c r="ODZ208" s="128"/>
      <c r="OEA208" s="128"/>
      <c r="OEB208" s="128"/>
      <c r="OEC208" s="128"/>
      <c r="OED208" s="128"/>
      <c r="OEE208" s="128"/>
      <c r="OEF208" s="128"/>
      <c r="OEG208" s="128"/>
      <c r="OEH208" s="128"/>
      <c r="OEI208" s="128"/>
      <c r="OEJ208" s="128"/>
      <c r="OEK208" s="128"/>
      <c r="OEL208" s="128"/>
      <c r="OEM208" s="128"/>
      <c r="OEN208" s="128"/>
      <c r="OEO208" s="128"/>
      <c r="OEP208" s="128"/>
      <c r="OEQ208" s="128"/>
      <c r="OER208" s="128"/>
      <c r="OES208" s="128"/>
      <c r="OET208" s="128"/>
      <c r="OEU208" s="128"/>
      <c r="OEV208" s="128"/>
      <c r="OEW208" s="128"/>
      <c r="OEX208" s="128"/>
      <c r="OEY208" s="128"/>
      <c r="OEZ208" s="128"/>
      <c r="OFA208" s="128"/>
      <c r="OFB208" s="128"/>
      <c r="OFC208" s="128"/>
      <c r="OFD208" s="128"/>
      <c r="OFE208" s="128"/>
      <c r="OFF208" s="128"/>
      <c r="OFG208" s="128"/>
      <c r="OFH208" s="128"/>
      <c r="OFI208" s="128"/>
      <c r="OFJ208" s="128"/>
      <c r="OFK208" s="128"/>
      <c r="OFL208" s="128"/>
      <c r="OFM208" s="128"/>
      <c r="OFN208" s="128"/>
      <c r="OFO208" s="128"/>
      <c r="OFP208" s="128"/>
      <c r="OFQ208" s="128"/>
      <c r="OFR208" s="128"/>
      <c r="OFS208" s="128"/>
      <c r="OFT208" s="128"/>
      <c r="OFU208" s="128"/>
      <c r="OFV208" s="128"/>
      <c r="OFW208" s="128"/>
      <c r="OFX208" s="128"/>
      <c r="OFY208" s="128"/>
      <c r="OFZ208" s="128"/>
      <c r="OGA208" s="128"/>
      <c r="OGB208" s="128"/>
      <c r="OGC208" s="128"/>
      <c r="OGD208" s="128"/>
      <c r="OGE208" s="128"/>
      <c r="OGF208" s="128"/>
      <c r="OGG208" s="128"/>
      <c r="OGH208" s="128"/>
      <c r="OGI208" s="128"/>
      <c r="OGJ208" s="128"/>
      <c r="OGK208" s="128"/>
      <c r="OGL208" s="128"/>
      <c r="OGM208" s="128"/>
      <c r="OGN208" s="128"/>
      <c r="OGO208" s="128"/>
      <c r="OGP208" s="128"/>
      <c r="OGQ208" s="128"/>
      <c r="OGR208" s="128"/>
      <c r="OGS208" s="128"/>
      <c r="OGT208" s="128"/>
      <c r="OGU208" s="128"/>
      <c r="OGV208" s="128"/>
      <c r="OGW208" s="128"/>
      <c r="OGX208" s="128"/>
      <c r="OGY208" s="128"/>
      <c r="OGZ208" s="128"/>
      <c r="OHA208" s="128"/>
      <c r="OHB208" s="128"/>
      <c r="OHC208" s="128"/>
      <c r="OHD208" s="128"/>
      <c r="OHE208" s="128"/>
      <c r="OHF208" s="128"/>
      <c r="OHG208" s="128"/>
      <c r="OHH208" s="128"/>
      <c r="OHI208" s="128"/>
      <c r="OHJ208" s="128"/>
      <c r="OHK208" s="128"/>
      <c r="OHL208" s="128"/>
      <c r="OHM208" s="128"/>
      <c r="OHN208" s="128"/>
      <c r="OHO208" s="128"/>
      <c r="OHP208" s="128"/>
      <c r="OHQ208" s="128"/>
      <c r="OHR208" s="128"/>
      <c r="OHS208" s="128"/>
      <c r="OHT208" s="128"/>
      <c r="OHU208" s="128"/>
      <c r="OHV208" s="128"/>
      <c r="OHW208" s="128"/>
      <c r="OHX208" s="128"/>
      <c r="OHY208" s="128"/>
      <c r="OHZ208" s="128"/>
      <c r="OIA208" s="128"/>
      <c r="OIB208" s="128"/>
      <c r="OIC208" s="128"/>
      <c r="OID208" s="128"/>
      <c r="OIE208" s="128"/>
      <c r="OIF208" s="128"/>
      <c r="OIG208" s="128"/>
      <c r="OIH208" s="128"/>
      <c r="OII208" s="128"/>
      <c r="OIJ208" s="128"/>
      <c r="OIK208" s="128"/>
      <c r="OIL208" s="128"/>
      <c r="OIM208" s="128"/>
      <c r="OIN208" s="128"/>
      <c r="OIO208" s="128"/>
      <c r="OIP208" s="128"/>
      <c r="OIQ208" s="128"/>
      <c r="OIR208" s="128"/>
      <c r="OIS208" s="128"/>
      <c r="OIT208" s="128"/>
      <c r="OIU208" s="128"/>
      <c r="OIV208" s="128"/>
      <c r="OIW208" s="128"/>
      <c r="OIX208" s="128"/>
      <c r="OIY208" s="128"/>
      <c r="OIZ208" s="128"/>
      <c r="OJA208" s="128"/>
      <c r="OJB208" s="128"/>
      <c r="OJC208" s="128"/>
      <c r="OJD208" s="128"/>
      <c r="OJE208" s="128"/>
      <c r="OJF208" s="128"/>
      <c r="OJG208" s="128"/>
      <c r="OJH208" s="128"/>
      <c r="OJI208" s="128"/>
      <c r="OJJ208" s="128"/>
      <c r="OJK208" s="128"/>
      <c r="OJL208" s="128"/>
      <c r="OJM208" s="128"/>
      <c r="OJN208" s="128"/>
      <c r="OJO208" s="128"/>
      <c r="OJP208" s="128"/>
      <c r="OJQ208" s="128"/>
      <c r="OJR208" s="128"/>
      <c r="OJS208" s="128"/>
      <c r="OJT208" s="128"/>
      <c r="OJU208" s="128"/>
      <c r="OJV208" s="128"/>
      <c r="OJW208" s="128"/>
      <c r="OJX208" s="128"/>
      <c r="OJY208" s="128"/>
      <c r="OJZ208" s="128"/>
      <c r="OKA208" s="128"/>
      <c r="OKB208" s="128"/>
      <c r="OKC208" s="128"/>
      <c r="OKD208" s="128"/>
      <c r="OKE208" s="128"/>
      <c r="OKF208" s="128"/>
      <c r="OKG208" s="128"/>
      <c r="OKH208" s="128"/>
      <c r="OKI208" s="128"/>
      <c r="OKJ208" s="128"/>
      <c r="OKK208" s="128"/>
      <c r="OKL208" s="128"/>
      <c r="OKM208" s="128"/>
      <c r="OKN208" s="128"/>
      <c r="OKO208" s="128"/>
      <c r="OKP208" s="128"/>
      <c r="OKQ208" s="128"/>
      <c r="OKR208" s="128"/>
      <c r="OKS208" s="128"/>
      <c r="OKT208" s="128"/>
      <c r="OKU208" s="128"/>
      <c r="OKV208" s="128"/>
      <c r="OKW208" s="128"/>
      <c r="OKX208" s="128"/>
      <c r="OKY208" s="128"/>
      <c r="OKZ208" s="128"/>
      <c r="OLA208" s="128"/>
      <c r="OLB208" s="128"/>
      <c r="OLC208" s="128"/>
      <c r="OLD208" s="128"/>
      <c r="OLE208" s="128"/>
      <c r="OLF208" s="128"/>
      <c r="OLG208" s="128"/>
      <c r="OLH208" s="128"/>
      <c r="OLI208" s="128"/>
      <c r="OLJ208" s="128"/>
      <c r="OLK208" s="128"/>
      <c r="OLL208" s="128"/>
      <c r="OLM208" s="128"/>
      <c r="OLN208" s="128"/>
      <c r="OLO208" s="128"/>
      <c r="OLP208" s="128"/>
      <c r="OLQ208" s="128"/>
      <c r="OLR208" s="128"/>
      <c r="OLS208" s="128"/>
      <c r="OLT208" s="128"/>
      <c r="OLU208" s="128"/>
      <c r="OLV208" s="128"/>
      <c r="OLW208" s="128"/>
      <c r="OLX208" s="128"/>
      <c r="OLY208" s="128"/>
      <c r="OLZ208" s="128"/>
      <c r="OMA208" s="128"/>
      <c r="OMB208" s="128"/>
      <c r="OMC208" s="128"/>
      <c r="OMD208" s="128"/>
      <c r="OME208" s="128"/>
      <c r="OMF208" s="128"/>
      <c r="OMG208" s="128"/>
      <c r="OMH208" s="128"/>
      <c r="OMI208" s="128"/>
      <c r="OMJ208" s="128"/>
      <c r="OMK208" s="128"/>
      <c r="OML208" s="128"/>
      <c r="OMM208" s="128"/>
      <c r="OMN208" s="128"/>
      <c r="OMO208" s="128"/>
      <c r="OMP208" s="128"/>
      <c r="OMQ208" s="128"/>
      <c r="OMR208" s="128"/>
      <c r="OMS208" s="128"/>
      <c r="OMT208" s="128"/>
      <c r="OMU208" s="128"/>
      <c r="OMV208" s="128"/>
      <c r="OMW208" s="128"/>
      <c r="OMX208" s="128"/>
      <c r="OMY208" s="128"/>
      <c r="OMZ208" s="128"/>
      <c r="ONA208" s="128"/>
      <c r="ONB208" s="128"/>
      <c r="ONC208" s="128"/>
      <c r="OND208" s="128"/>
      <c r="ONE208" s="128"/>
      <c r="ONF208" s="128"/>
      <c r="ONG208" s="128"/>
      <c r="ONH208" s="128"/>
      <c r="ONI208" s="128"/>
      <c r="ONJ208" s="128"/>
      <c r="ONK208" s="128"/>
      <c r="ONL208" s="128"/>
      <c r="ONM208" s="128"/>
      <c r="ONN208" s="128"/>
      <c r="ONO208" s="128"/>
      <c r="ONP208" s="128"/>
      <c r="ONQ208" s="128"/>
      <c r="ONR208" s="128"/>
      <c r="ONS208" s="128"/>
      <c r="ONT208" s="128"/>
      <c r="ONU208" s="128"/>
      <c r="ONV208" s="128"/>
      <c r="ONW208" s="128"/>
      <c r="ONX208" s="128"/>
      <c r="ONY208" s="128"/>
      <c r="ONZ208" s="128"/>
      <c r="OOA208" s="128"/>
      <c r="OOB208" s="128"/>
      <c r="OOC208" s="128"/>
      <c r="OOD208" s="128"/>
      <c r="OOE208" s="128"/>
      <c r="OOF208" s="128"/>
      <c r="OOG208" s="128"/>
      <c r="OOH208" s="128"/>
      <c r="OOI208" s="128"/>
      <c r="OOJ208" s="128"/>
      <c r="OOK208" s="128"/>
      <c r="OOL208" s="128"/>
      <c r="OOM208" s="128"/>
      <c r="OON208" s="128"/>
      <c r="OOO208" s="128"/>
      <c r="OOP208" s="128"/>
      <c r="OOQ208" s="128"/>
      <c r="OOR208" s="128"/>
      <c r="OOS208" s="128"/>
      <c r="OOT208" s="128"/>
      <c r="OOU208" s="128"/>
      <c r="OOV208" s="128"/>
      <c r="OOW208" s="128"/>
      <c r="OOX208" s="128"/>
      <c r="OOY208" s="128"/>
      <c r="OOZ208" s="128"/>
      <c r="OPA208" s="128"/>
      <c r="OPB208" s="128"/>
      <c r="OPC208" s="128"/>
      <c r="OPD208" s="128"/>
      <c r="OPE208" s="128"/>
      <c r="OPF208" s="128"/>
      <c r="OPG208" s="128"/>
      <c r="OPH208" s="128"/>
      <c r="OPI208" s="128"/>
      <c r="OPJ208" s="128"/>
      <c r="OPK208" s="128"/>
      <c r="OPL208" s="128"/>
      <c r="OPM208" s="128"/>
      <c r="OPN208" s="128"/>
      <c r="OPO208" s="128"/>
      <c r="OPP208" s="128"/>
      <c r="OPQ208" s="128"/>
      <c r="OPR208" s="128"/>
      <c r="OPS208" s="128"/>
      <c r="OPT208" s="128"/>
      <c r="OPU208" s="128"/>
      <c r="OPV208" s="128"/>
      <c r="OPW208" s="128"/>
      <c r="OPX208" s="128"/>
      <c r="OPY208" s="128"/>
      <c r="OPZ208" s="128"/>
      <c r="OQA208" s="128"/>
      <c r="OQB208" s="128"/>
      <c r="OQC208" s="128"/>
      <c r="OQD208" s="128"/>
      <c r="OQE208" s="128"/>
      <c r="OQF208" s="128"/>
      <c r="OQG208" s="128"/>
      <c r="OQH208" s="128"/>
      <c r="OQI208" s="128"/>
      <c r="OQJ208" s="128"/>
      <c r="OQK208" s="128"/>
      <c r="OQL208" s="128"/>
      <c r="OQM208" s="128"/>
      <c r="OQN208" s="128"/>
      <c r="OQO208" s="128"/>
      <c r="OQP208" s="128"/>
      <c r="OQQ208" s="128"/>
      <c r="OQR208" s="128"/>
      <c r="OQS208" s="128"/>
      <c r="OQT208" s="128"/>
      <c r="OQU208" s="128"/>
      <c r="OQV208" s="128"/>
      <c r="OQW208" s="128"/>
      <c r="OQX208" s="128"/>
      <c r="OQY208" s="128"/>
      <c r="OQZ208" s="128"/>
      <c r="ORA208" s="128"/>
      <c r="ORB208" s="128"/>
      <c r="ORC208" s="128"/>
      <c r="ORD208" s="128"/>
      <c r="ORE208" s="128"/>
      <c r="ORF208" s="128"/>
      <c r="ORG208" s="128"/>
      <c r="ORH208" s="128"/>
      <c r="ORI208" s="128"/>
      <c r="ORJ208" s="128"/>
      <c r="ORK208" s="128"/>
      <c r="ORL208" s="128"/>
      <c r="ORM208" s="128"/>
      <c r="ORN208" s="128"/>
      <c r="ORO208" s="128"/>
      <c r="ORP208" s="128"/>
      <c r="ORQ208" s="128"/>
      <c r="ORR208" s="128"/>
      <c r="ORS208" s="128"/>
      <c r="ORT208" s="128"/>
      <c r="ORU208" s="128"/>
      <c r="ORV208" s="128"/>
      <c r="ORW208" s="128"/>
      <c r="ORX208" s="128"/>
      <c r="ORY208" s="128"/>
      <c r="ORZ208" s="128"/>
      <c r="OSA208" s="128"/>
      <c r="OSB208" s="128"/>
      <c r="OSC208" s="128"/>
      <c r="OSD208" s="128"/>
      <c r="OSE208" s="128"/>
      <c r="OSF208" s="128"/>
      <c r="OSG208" s="128"/>
      <c r="OSH208" s="128"/>
      <c r="OSI208" s="128"/>
      <c r="OSJ208" s="128"/>
      <c r="OSK208" s="128"/>
      <c r="OSL208" s="128"/>
      <c r="OSM208" s="128"/>
      <c r="OSN208" s="128"/>
      <c r="OSO208" s="128"/>
      <c r="OSP208" s="128"/>
      <c r="OSQ208" s="128"/>
      <c r="OSR208" s="128"/>
      <c r="OSS208" s="128"/>
      <c r="OST208" s="128"/>
      <c r="OSU208" s="128"/>
      <c r="OSV208" s="128"/>
      <c r="OSW208" s="128"/>
      <c r="OSX208" s="128"/>
      <c r="OSY208" s="128"/>
      <c r="OSZ208" s="128"/>
      <c r="OTA208" s="128"/>
      <c r="OTB208" s="128"/>
      <c r="OTC208" s="128"/>
      <c r="OTD208" s="128"/>
      <c r="OTE208" s="128"/>
      <c r="OTF208" s="128"/>
      <c r="OTG208" s="128"/>
      <c r="OTH208" s="128"/>
      <c r="OTI208" s="128"/>
      <c r="OTJ208" s="128"/>
      <c r="OTK208" s="128"/>
      <c r="OTL208" s="128"/>
      <c r="OTM208" s="128"/>
      <c r="OTN208" s="128"/>
      <c r="OTO208" s="128"/>
      <c r="OTP208" s="128"/>
      <c r="OTQ208" s="128"/>
      <c r="OTR208" s="128"/>
      <c r="OTS208" s="128"/>
      <c r="OTT208" s="128"/>
      <c r="OTU208" s="128"/>
      <c r="OTV208" s="128"/>
      <c r="OTW208" s="128"/>
      <c r="OTX208" s="128"/>
      <c r="OTY208" s="128"/>
      <c r="OTZ208" s="128"/>
      <c r="OUA208" s="128"/>
      <c r="OUB208" s="128"/>
      <c r="OUC208" s="128"/>
      <c r="OUD208" s="128"/>
      <c r="OUE208" s="128"/>
      <c r="OUF208" s="128"/>
      <c r="OUG208" s="128"/>
      <c r="OUH208" s="128"/>
      <c r="OUI208" s="128"/>
      <c r="OUJ208" s="128"/>
      <c r="OUK208" s="128"/>
      <c r="OUL208" s="128"/>
      <c r="OUM208" s="128"/>
      <c r="OUN208" s="128"/>
      <c r="OUO208" s="128"/>
      <c r="OUP208" s="128"/>
      <c r="OUQ208" s="128"/>
      <c r="OUR208" s="128"/>
      <c r="OUS208" s="128"/>
      <c r="OUT208" s="128"/>
      <c r="OUU208" s="128"/>
      <c r="OUV208" s="128"/>
      <c r="OUW208" s="128"/>
      <c r="OUX208" s="128"/>
      <c r="OUY208" s="128"/>
      <c r="OUZ208" s="128"/>
      <c r="OVA208" s="128"/>
      <c r="OVB208" s="128"/>
      <c r="OVC208" s="128"/>
      <c r="OVD208" s="128"/>
      <c r="OVE208" s="128"/>
      <c r="OVF208" s="128"/>
      <c r="OVG208" s="128"/>
      <c r="OVH208" s="128"/>
      <c r="OVI208" s="128"/>
      <c r="OVJ208" s="128"/>
      <c r="OVK208" s="128"/>
      <c r="OVL208" s="128"/>
      <c r="OVM208" s="128"/>
      <c r="OVN208" s="128"/>
      <c r="OVO208" s="128"/>
      <c r="OVP208" s="128"/>
      <c r="OVQ208" s="128"/>
      <c r="OVR208" s="128"/>
      <c r="OVS208" s="128"/>
      <c r="OVT208" s="128"/>
      <c r="OVU208" s="128"/>
      <c r="OVV208" s="128"/>
      <c r="OVW208" s="128"/>
      <c r="OVX208" s="128"/>
      <c r="OVY208" s="128"/>
      <c r="OVZ208" s="128"/>
      <c r="OWA208" s="128"/>
      <c r="OWB208" s="128"/>
      <c r="OWC208" s="128"/>
      <c r="OWD208" s="128"/>
      <c r="OWE208" s="128"/>
      <c r="OWF208" s="128"/>
      <c r="OWG208" s="128"/>
      <c r="OWH208" s="128"/>
      <c r="OWI208" s="128"/>
      <c r="OWJ208" s="128"/>
      <c r="OWK208" s="128"/>
      <c r="OWL208" s="128"/>
      <c r="OWM208" s="128"/>
      <c r="OWN208" s="128"/>
      <c r="OWO208" s="128"/>
      <c r="OWP208" s="128"/>
      <c r="OWQ208" s="128"/>
      <c r="OWR208" s="128"/>
      <c r="OWS208" s="128"/>
      <c r="OWT208" s="128"/>
      <c r="OWU208" s="128"/>
      <c r="OWV208" s="128"/>
      <c r="OWW208" s="128"/>
      <c r="OWX208" s="128"/>
      <c r="OWY208" s="128"/>
      <c r="OWZ208" s="128"/>
      <c r="OXA208" s="128"/>
      <c r="OXB208" s="128"/>
      <c r="OXC208" s="128"/>
      <c r="OXD208" s="128"/>
      <c r="OXE208" s="128"/>
      <c r="OXF208" s="128"/>
      <c r="OXG208" s="128"/>
      <c r="OXH208" s="128"/>
      <c r="OXI208" s="128"/>
      <c r="OXJ208" s="128"/>
      <c r="OXK208" s="128"/>
      <c r="OXL208" s="128"/>
      <c r="OXM208" s="128"/>
      <c r="OXN208" s="128"/>
      <c r="OXO208" s="128"/>
      <c r="OXP208" s="128"/>
      <c r="OXQ208" s="128"/>
      <c r="OXR208" s="128"/>
      <c r="OXS208" s="128"/>
      <c r="OXT208" s="128"/>
      <c r="OXU208" s="128"/>
      <c r="OXV208" s="128"/>
      <c r="OXW208" s="128"/>
      <c r="OXX208" s="128"/>
      <c r="OXY208" s="128"/>
      <c r="OXZ208" s="128"/>
      <c r="OYA208" s="128"/>
      <c r="OYB208" s="128"/>
      <c r="OYC208" s="128"/>
      <c r="OYD208" s="128"/>
      <c r="OYE208" s="128"/>
      <c r="OYF208" s="128"/>
      <c r="OYG208" s="128"/>
      <c r="OYH208" s="128"/>
      <c r="OYI208" s="128"/>
      <c r="OYJ208" s="128"/>
      <c r="OYK208" s="128"/>
      <c r="OYL208" s="128"/>
      <c r="OYM208" s="128"/>
      <c r="OYN208" s="128"/>
      <c r="OYO208" s="128"/>
      <c r="OYP208" s="128"/>
      <c r="OYQ208" s="128"/>
      <c r="OYR208" s="128"/>
      <c r="OYS208" s="128"/>
      <c r="OYT208" s="128"/>
      <c r="OYU208" s="128"/>
      <c r="OYV208" s="128"/>
      <c r="OYW208" s="128"/>
      <c r="OYX208" s="128"/>
      <c r="OYY208" s="128"/>
      <c r="OYZ208" s="128"/>
      <c r="OZA208" s="128"/>
      <c r="OZB208" s="128"/>
      <c r="OZC208" s="128"/>
      <c r="OZD208" s="128"/>
      <c r="OZE208" s="128"/>
      <c r="OZF208" s="128"/>
      <c r="OZG208" s="128"/>
      <c r="OZH208" s="128"/>
      <c r="OZI208" s="128"/>
      <c r="OZJ208" s="128"/>
      <c r="OZK208" s="128"/>
      <c r="OZL208" s="128"/>
      <c r="OZM208" s="128"/>
      <c r="OZN208" s="128"/>
      <c r="OZO208" s="128"/>
      <c r="OZP208" s="128"/>
      <c r="OZQ208" s="128"/>
      <c r="OZR208" s="128"/>
      <c r="OZS208" s="128"/>
      <c r="OZT208" s="128"/>
      <c r="OZU208" s="128"/>
      <c r="OZV208" s="128"/>
      <c r="OZW208" s="128"/>
      <c r="OZX208" s="128"/>
      <c r="OZY208" s="128"/>
      <c r="OZZ208" s="128"/>
      <c r="PAA208" s="128"/>
      <c r="PAB208" s="128"/>
      <c r="PAC208" s="128"/>
      <c r="PAD208" s="128"/>
      <c r="PAE208" s="128"/>
      <c r="PAF208" s="128"/>
      <c r="PAG208" s="128"/>
      <c r="PAH208" s="128"/>
      <c r="PAI208" s="128"/>
      <c r="PAJ208" s="128"/>
      <c r="PAK208" s="128"/>
      <c r="PAL208" s="128"/>
      <c r="PAM208" s="128"/>
      <c r="PAN208" s="128"/>
      <c r="PAO208" s="128"/>
      <c r="PAP208" s="128"/>
      <c r="PAQ208" s="128"/>
      <c r="PAR208" s="128"/>
      <c r="PAS208" s="128"/>
      <c r="PAT208" s="128"/>
      <c r="PAU208" s="128"/>
      <c r="PAV208" s="128"/>
      <c r="PAW208" s="128"/>
      <c r="PAX208" s="128"/>
      <c r="PAY208" s="128"/>
      <c r="PAZ208" s="128"/>
      <c r="PBA208" s="128"/>
      <c r="PBB208" s="128"/>
      <c r="PBC208" s="128"/>
      <c r="PBD208" s="128"/>
      <c r="PBE208" s="128"/>
      <c r="PBF208" s="128"/>
      <c r="PBG208" s="128"/>
      <c r="PBH208" s="128"/>
      <c r="PBI208" s="128"/>
      <c r="PBJ208" s="128"/>
      <c r="PBK208" s="128"/>
      <c r="PBL208" s="128"/>
      <c r="PBM208" s="128"/>
      <c r="PBN208" s="128"/>
      <c r="PBO208" s="128"/>
      <c r="PBP208" s="128"/>
      <c r="PBQ208" s="128"/>
      <c r="PBR208" s="128"/>
      <c r="PBS208" s="128"/>
      <c r="PBT208" s="128"/>
      <c r="PBU208" s="128"/>
      <c r="PBV208" s="128"/>
      <c r="PBW208" s="128"/>
      <c r="PBX208" s="128"/>
      <c r="PBY208" s="128"/>
      <c r="PBZ208" s="128"/>
      <c r="PCA208" s="128"/>
      <c r="PCB208" s="128"/>
      <c r="PCC208" s="128"/>
      <c r="PCD208" s="128"/>
      <c r="PCE208" s="128"/>
      <c r="PCF208" s="128"/>
      <c r="PCG208" s="128"/>
      <c r="PCH208" s="128"/>
      <c r="PCI208" s="128"/>
      <c r="PCJ208" s="128"/>
      <c r="PCK208" s="128"/>
      <c r="PCL208" s="128"/>
      <c r="PCM208" s="128"/>
      <c r="PCN208" s="128"/>
      <c r="PCO208" s="128"/>
      <c r="PCP208" s="128"/>
      <c r="PCQ208" s="128"/>
      <c r="PCR208" s="128"/>
      <c r="PCS208" s="128"/>
      <c r="PCT208" s="128"/>
      <c r="PCU208" s="128"/>
      <c r="PCV208" s="128"/>
      <c r="PCW208" s="128"/>
      <c r="PCX208" s="128"/>
      <c r="PCY208" s="128"/>
      <c r="PCZ208" s="128"/>
      <c r="PDA208" s="128"/>
      <c r="PDB208" s="128"/>
      <c r="PDC208" s="128"/>
      <c r="PDD208" s="128"/>
      <c r="PDE208" s="128"/>
      <c r="PDF208" s="128"/>
      <c r="PDG208" s="128"/>
      <c r="PDH208" s="128"/>
      <c r="PDI208" s="128"/>
      <c r="PDJ208" s="128"/>
      <c r="PDK208" s="128"/>
      <c r="PDL208" s="128"/>
      <c r="PDM208" s="128"/>
      <c r="PDN208" s="128"/>
      <c r="PDO208" s="128"/>
      <c r="PDP208" s="128"/>
      <c r="PDQ208" s="128"/>
      <c r="PDR208" s="128"/>
      <c r="PDS208" s="128"/>
      <c r="PDT208" s="128"/>
      <c r="PDU208" s="128"/>
      <c r="PDV208" s="128"/>
      <c r="PDW208" s="128"/>
      <c r="PDX208" s="128"/>
      <c r="PDY208" s="128"/>
      <c r="PDZ208" s="128"/>
      <c r="PEA208" s="128"/>
      <c r="PEB208" s="128"/>
      <c r="PEC208" s="128"/>
      <c r="PED208" s="128"/>
      <c r="PEE208" s="128"/>
      <c r="PEF208" s="128"/>
      <c r="PEG208" s="128"/>
      <c r="PEH208" s="128"/>
      <c r="PEI208" s="128"/>
      <c r="PEJ208" s="128"/>
      <c r="PEK208" s="128"/>
      <c r="PEL208" s="128"/>
      <c r="PEM208" s="128"/>
      <c r="PEN208" s="128"/>
      <c r="PEO208" s="128"/>
      <c r="PEP208" s="128"/>
      <c r="PEQ208" s="128"/>
      <c r="PER208" s="128"/>
      <c r="PES208" s="128"/>
      <c r="PET208" s="128"/>
      <c r="PEU208" s="128"/>
      <c r="PEV208" s="128"/>
      <c r="PEW208" s="128"/>
      <c r="PEX208" s="128"/>
      <c r="PEY208" s="128"/>
      <c r="PEZ208" s="128"/>
      <c r="PFA208" s="128"/>
      <c r="PFB208" s="128"/>
      <c r="PFC208" s="128"/>
      <c r="PFD208" s="128"/>
      <c r="PFE208" s="128"/>
      <c r="PFF208" s="128"/>
      <c r="PFG208" s="128"/>
      <c r="PFH208" s="128"/>
      <c r="PFI208" s="128"/>
      <c r="PFJ208" s="128"/>
      <c r="PFK208" s="128"/>
      <c r="PFL208" s="128"/>
      <c r="PFM208" s="128"/>
      <c r="PFN208" s="128"/>
      <c r="PFO208" s="128"/>
      <c r="PFP208" s="128"/>
      <c r="PFQ208" s="128"/>
      <c r="PFR208" s="128"/>
      <c r="PFS208" s="128"/>
      <c r="PFT208" s="128"/>
      <c r="PFU208" s="128"/>
      <c r="PFV208" s="128"/>
      <c r="PFW208" s="128"/>
      <c r="PFX208" s="128"/>
      <c r="PFY208" s="128"/>
      <c r="PFZ208" s="128"/>
      <c r="PGA208" s="128"/>
      <c r="PGB208" s="128"/>
      <c r="PGC208" s="128"/>
      <c r="PGD208" s="128"/>
      <c r="PGE208" s="128"/>
      <c r="PGF208" s="128"/>
      <c r="PGG208" s="128"/>
      <c r="PGH208" s="128"/>
      <c r="PGI208" s="128"/>
      <c r="PGJ208" s="128"/>
      <c r="PGK208" s="128"/>
      <c r="PGL208" s="128"/>
      <c r="PGM208" s="128"/>
      <c r="PGN208" s="128"/>
      <c r="PGO208" s="128"/>
      <c r="PGP208" s="128"/>
      <c r="PGQ208" s="128"/>
      <c r="PGR208" s="128"/>
      <c r="PGS208" s="128"/>
      <c r="PGT208" s="128"/>
      <c r="PGU208" s="128"/>
      <c r="PGV208" s="128"/>
      <c r="PGW208" s="128"/>
      <c r="PGX208" s="128"/>
      <c r="PGY208" s="128"/>
      <c r="PGZ208" s="128"/>
      <c r="PHA208" s="128"/>
      <c r="PHB208" s="128"/>
      <c r="PHC208" s="128"/>
      <c r="PHD208" s="128"/>
      <c r="PHE208" s="128"/>
      <c r="PHF208" s="128"/>
      <c r="PHG208" s="128"/>
      <c r="PHH208" s="128"/>
      <c r="PHI208" s="128"/>
      <c r="PHJ208" s="128"/>
      <c r="PHK208" s="128"/>
      <c r="PHL208" s="128"/>
      <c r="PHM208" s="128"/>
      <c r="PHN208" s="128"/>
      <c r="PHO208" s="128"/>
      <c r="PHP208" s="128"/>
      <c r="PHQ208" s="128"/>
      <c r="PHR208" s="128"/>
      <c r="PHS208" s="128"/>
      <c r="PHT208" s="128"/>
      <c r="PHU208" s="128"/>
      <c r="PHV208" s="128"/>
      <c r="PHW208" s="128"/>
      <c r="PHX208" s="128"/>
      <c r="PHY208" s="128"/>
      <c r="PHZ208" s="128"/>
      <c r="PIA208" s="128"/>
      <c r="PIB208" s="128"/>
      <c r="PIC208" s="128"/>
      <c r="PID208" s="128"/>
      <c r="PIE208" s="128"/>
      <c r="PIF208" s="128"/>
      <c r="PIG208" s="128"/>
      <c r="PIH208" s="128"/>
      <c r="PII208" s="128"/>
      <c r="PIJ208" s="128"/>
      <c r="PIK208" s="128"/>
      <c r="PIL208" s="128"/>
      <c r="PIM208" s="128"/>
      <c r="PIN208" s="128"/>
      <c r="PIO208" s="128"/>
      <c r="PIP208" s="128"/>
      <c r="PIQ208" s="128"/>
      <c r="PIR208" s="128"/>
      <c r="PIS208" s="128"/>
      <c r="PIT208" s="128"/>
      <c r="PIU208" s="128"/>
      <c r="PIV208" s="128"/>
      <c r="PIW208" s="128"/>
      <c r="PIX208" s="128"/>
      <c r="PIY208" s="128"/>
      <c r="PIZ208" s="128"/>
      <c r="PJA208" s="128"/>
      <c r="PJB208" s="128"/>
      <c r="PJC208" s="128"/>
      <c r="PJD208" s="128"/>
      <c r="PJE208" s="128"/>
      <c r="PJF208" s="128"/>
      <c r="PJG208" s="128"/>
      <c r="PJH208" s="128"/>
      <c r="PJI208" s="128"/>
      <c r="PJJ208" s="128"/>
      <c r="PJK208" s="128"/>
      <c r="PJL208" s="128"/>
      <c r="PJM208" s="128"/>
      <c r="PJN208" s="128"/>
      <c r="PJO208" s="128"/>
      <c r="PJP208" s="128"/>
      <c r="PJQ208" s="128"/>
      <c r="PJR208" s="128"/>
      <c r="PJS208" s="128"/>
      <c r="PJT208" s="128"/>
      <c r="PJU208" s="128"/>
      <c r="PJV208" s="128"/>
      <c r="PJW208" s="128"/>
      <c r="PJX208" s="128"/>
      <c r="PJY208" s="128"/>
      <c r="PJZ208" s="128"/>
      <c r="PKA208" s="128"/>
      <c r="PKB208" s="128"/>
      <c r="PKC208" s="128"/>
      <c r="PKD208" s="128"/>
      <c r="PKE208" s="128"/>
      <c r="PKF208" s="128"/>
      <c r="PKG208" s="128"/>
      <c r="PKH208" s="128"/>
      <c r="PKI208" s="128"/>
      <c r="PKJ208" s="128"/>
      <c r="PKK208" s="128"/>
      <c r="PKL208" s="128"/>
      <c r="PKM208" s="128"/>
      <c r="PKN208" s="128"/>
      <c r="PKO208" s="128"/>
      <c r="PKP208" s="128"/>
      <c r="PKQ208" s="128"/>
      <c r="PKR208" s="128"/>
      <c r="PKS208" s="128"/>
      <c r="PKT208" s="128"/>
      <c r="PKU208" s="128"/>
      <c r="PKV208" s="128"/>
      <c r="PKW208" s="128"/>
      <c r="PKX208" s="128"/>
      <c r="PKY208" s="128"/>
      <c r="PKZ208" s="128"/>
      <c r="PLA208" s="128"/>
      <c r="PLB208" s="128"/>
      <c r="PLC208" s="128"/>
      <c r="PLD208" s="128"/>
      <c r="PLE208" s="128"/>
      <c r="PLF208" s="128"/>
      <c r="PLG208" s="128"/>
      <c r="PLH208" s="128"/>
      <c r="PLI208" s="128"/>
      <c r="PLJ208" s="128"/>
      <c r="PLK208" s="128"/>
      <c r="PLL208" s="128"/>
      <c r="PLM208" s="128"/>
      <c r="PLN208" s="128"/>
      <c r="PLO208" s="128"/>
      <c r="PLP208" s="128"/>
      <c r="PLQ208" s="128"/>
      <c r="PLR208" s="128"/>
      <c r="PLS208" s="128"/>
      <c r="PLT208" s="128"/>
      <c r="PLU208" s="128"/>
      <c r="PLV208" s="128"/>
      <c r="PLW208" s="128"/>
      <c r="PLX208" s="128"/>
      <c r="PLY208" s="128"/>
      <c r="PLZ208" s="128"/>
      <c r="PMA208" s="128"/>
      <c r="PMB208" s="128"/>
      <c r="PMC208" s="128"/>
      <c r="PMD208" s="128"/>
      <c r="PME208" s="128"/>
      <c r="PMF208" s="128"/>
      <c r="PMG208" s="128"/>
      <c r="PMH208" s="128"/>
      <c r="PMI208" s="128"/>
      <c r="PMJ208" s="128"/>
      <c r="PMK208" s="128"/>
      <c r="PML208" s="128"/>
      <c r="PMM208" s="128"/>
      <c r="PMN208" s="128"/>
      <c r="PMO208" s="128"/>
      <c r="PMP208" s="128"/>
      <c r="PMQ208" s="128"/>
      <c r="PMR208" s="128"/>
      <c r="PMS208" s="128"/>
      <c r="PMT208" s="128"/>
      <c r="PMU208" s="128"/>
      <c r="PMV208" s="128"/>
      <c r="PMW208" s="128"/>
      <c r="PMX208" s="128"/>
      <c r="PMY208" s="128"/>
      <c r="PMZ208" s="128"/>
      <c r="PNA208" s="128"/>
      <c r="PNB208" s="128"/>
      <c r="PNC208" s="128"/>
      <c r="PND208" s="128"/>
      <c r="PNE208" s="128"/>
      <c r="PNF208" s="128"/>
      <c r="PNG208" s="128"/>
      <c r="PNH208" s="128"/>
      <c r="PNI208" s="128"/>
      <c r="PNJ208" s="128"/>
      <c r="PNK208" s="128"/>
      <c r="PNL208" s="128"/>
      <c r="PNM208" s="128"/>
      <c r="PNN208" s="128"/>
      <c r="PNO208" s="128"/>
      <c r="PNP208" s="128"/>
      <c r="PNQ208" s="128"/>
      <c r="PNR208" s="128"/>
      <c r="PNS208" s="128"/>
      <c r="PNT208" s="128"/>
      <c r="PNU208" s="128"/>
      <c r="PNV208" s="128"/>
      <c r="PNW208" s="128"/>
      <c r="PNX208" s="128"/>
      <c r="PNY208" s="128"/>
      <c r="PNZ208" s="128"/>
      <c r="POA208" s="128"/>
      <c r="POB208" s="128"/>
      <c r="POC208" s="128"/>
      <c r="POD208" s="128"/>
      <c r="POE208" s="128"/>
      <c r="POF208" s="128"/>
      <c r="POG208" s="128"/>
      <c r="POH208" s="128"/>
      <c r="POI208" s="128"/>
      <c r="POJ208" s="128"/>
      <c r="POK208" s="128"/>
      <c r="POL208" s="128"/>
      <c r="POM208" s="128"/>
      <c r="PON208" s="128"/>
      <c r="POO208" s="128"/>
      <c r="POP208" s="128"/>
      <c r="POQ208" s="128"/>
      <c r="POR208" s="128"/>
      <c r="POS208" s="128"/>
      <c r="POT208" s="128"/>
      <c r="POU208" s="128"/>
      <c r="POV208" s="128"/>
      <c r="POW208" s="128"/>
      <c r="POX208" s="128"/>
      <c r="POY208" s="128"/>
      <c r="POZ208" s="128"/>
      <c r="PPA208" s="128"/>
      <c r="PPB208" s="128"/>
      <c r="PPC208" s="128"/>
      <c r="PPD208" s="128"/>
      <c r="PPE208" s="128"/>
      <c r="PPF208" s="128"/>
      <c r="PPG208" s="128"/>
      <c r="PPH208" s="128"/>
      <c r="PPI208" s="128"/>
      <c r="PPJ208" s="128"/>
      <c r="PPK208" s="128"/>
      <c r="PPL208" s="128"/>
      <c r="PPM208" s="128"/>
      <c r="PPN208" s="128"/>
      <c r="PPO208" s="128"/>
      <c r="PPP208" s="128"/>
      <c r="PPQ208" s="128"/>
      <c r="PPR208" s="128"/>
      <c r="PPS208" s="128"/>
      <c r="PPT208" s="128"/>
      <c r="PPU208" s="128"/>
      <c r="PPV208" s="128"/>
      <c r="PPW208" s="128"/>
      <c r="PPX208" s="128"/>
      <c r="PPY208" s="128"/>
      <c r="PPZ208" s="128"/>
      <c r="PQA208" s="128"/>
      <c r="PQB208" s="128"/>
      <c r="PQC208" s="128"/>
      <c r="PQD208" s="128"/>
      <c r="PQE208" s="128"/>
      <c r="PQF208" s="128"/>
      <c r="PQG208" s="128"/>
      <c r="PQH208" s="128"/>
      <c r="PQI208" s="128"/>
      <c r="PQJ208" s="128"/>
      <c r="PQK208" s="128"/>
      <c r="PQL208" s="128"/>
      <c r="PQM208" s="128"/>
      <c r="PQN208" s="128"/>
      <c r="PQO208" s="128"/>
      <c r="PQP208" s="128"/>
      <c r="PQQ208" s="128"/>
      <c r="PQR208" s="128"/>
      <c r="PQS208" s="128"/>
      <c r="PQT208" s="128"/>
      <c r="PQU208" s="128"/>
      <c r="PQV208" s="128"/>
      <c r="PQW208" s="128"/>
      <c r="PQX208" s="128"/>
      <c r="PQY208" s="128"/>
      <c r="PQZ208" s="128"/>
      <c r="PRA208" s="128"/>
      <c r="PRB208" s="128"/>
      <c r="PRC208" s="128"/>
      <c r="PRD208" s="128"/>
      <c r="PRE208" s="128"/>
      <c r="PRF208" s="128"/>
      <c r="PRG208" s="128"/>
      <c r="PRH208" s="128"/>
      <c r="PRI208" s="128"/>
      <c r="PRJ208" s="128"/>
      <c r="PRK208" s="128"/>
      <c r="PRL208" s="128"/>
      <c r="PRM208" s="128"/>
      <c r="PRN208" s="128"/>
      <c r="PRO208" s="128"/>
      <c r="PRP208" s="128"/>
      <c r="PRQ208" s="128"/>
      <c r="PRR208" s="128"/>
      <c r="PRS208" s="128"/>
      <c r="PRT208" s="128"/>
      <c r="PRU208" s="128"/>
      <c r="PRV208" s="128"/>
      <c r="PRW208" s="128"/>
      <c r="PRX208" s="128"/>
      <c r="PRY208" s="128"/>
      <c r="PRZ208" s="128"/>
      <c r="PSA208" s="128"/>
      <c r="PSB208" s="128"/>
      <c r="PSC208" s="128"/>
      <c r="PSD208" s="128"/>
      <c r="PSE208" s="128"/>
      <c r="PSF208" s="128"/>
      <c r="PSG208" s="128"/>
      <c r="PSH208" s="128"/>
      <c r="PSI208" s="128"/>
      <c r="PSJ208" s="128"/>
      <c r="PSK208" s="128"/>
      <c r="PSL208" s="128"/>
      <c r="PSM208" s="128"/>
      <c r="PSN208" s="128"/>
      <c r="PSO208" s="128"/>
      <c r="PSP208" s="128"/>
      <c r="PSQ208" s="128"/>
      <c r="PSR208" s="128"/>
      <c r="PSS208" s="128"/>
      <c r="PST208" s="128"/>
      <c r="PSU208" s="128"/>
      <c r="PSV208" s="128"/>
      <c r="PSW208" s="128"/>
      <c r="PSX208" s="128"/>
      <c r="PSY208" s="128"/>
      <c r="PSZ208" s="128"/>
      <c r="PTA208" s="128"/>
      <c r="PTB208" s="128"/>
      <c r="PTC208" s="128"/>
      <c r="PTD208" s="128"/>
      <c r="PTE208" s="128"/>
      <c r="PTF208" s="128"/>
      <c r="PTG208" s="128"/>
      <c r="PTH208" s="128"/>
      <c r="PTI208" s="128"/>
      <c r="PTJ208" s="128"/>
      <c r="PTK208" s="128"/>
      <c r="PTL208" s="128"/>
      <c r="PTM208" s="128"/>
      <c r="PTN208" s="128"/>
      <c r="PTO208" s="128"/>
      <c r="PTP208" s="128"/>
      <c r="PTQ208" s="128"/>
      <c r="PTR208" s="128"/>
      <c r="PTS208" s="128"/>
      <c r="PTT208" s="128"/>
      <c r="PTU208" s="128"/>
      <c r="PTV208" s="128"/>
      <c r="PTW208" s="128"/>
      <c r="PTX208" s="128"/>
      <c r="PTY208" s="128"/>
      <c r="PTZ208" s="128"/>
      <c r="PUA208" s="128"/>
      <c r="PUB208" s="128"/>
      <c r="PUC208" s="128"/>
      <c r="PUD208" s="128"/>
      <c r="PUE208" s="128"/>
      <c r="PUF208" s="128"/>
      <c r="PUG208" s="128"/>
      <c r="PUH208" s="128"/>
      <c r="PUI208" s="128"/>
      <c r="PUJ208" s="128"/>
      <c r="PUK208" s="128"/>
      <c r="PUL208" s="128"/>
      <c r="PUM208" s="128"/>
      <c r="PUN208" s="128"/>
      <c r="PUO208" s="128"/>
      <c r="PUP208" s="128"/>
      <c r="PUQ208" s="128"/>
      <c r="PUR208" s="128"/>
      <c r="PUS208" s="128"/>
      <c r="PUT208" s="128"/>
      <c r="PUU208" s="128"/>
      <c r="PUV208" s="128"/>
      <c r="PUW208" s="128"/>
      <c r="PUX208" s="128"/>
      <c r="PUY208" s="128"/>
      <c r="PUZ208" s="128"/>
      <c r="PVA208" s="128"/>
      <c r="PVB208" s="128"/>
      <c r="PVC208" s="128"/>
      <c r="PVD208" s="128"/>
      <c r="PVE208" s="128"/>
      <c r="PVF208" s="128"/>
      <c r="PVG208" s="128"/>
      <c r="PVH208" s="128"/>
      <c r="PVI208" s="128"/>
      <c r="PVJ208" s="128"/>
      <c r="PVK208" s="128"/>
      <c r="PVL208" s="128"/>
      <c r="PVM208" s="128"/>
      <c r="PVN208" s="128"/>
      <c r="PVO208" s="128"/>
      <c r="PVP208" s="128"/>
      <c r="PVQ208" s="128"/>
      <c r="PVR208" s="128"/>
      <c r="PVS208" s="128"/>
      <c r="PVT208" s="128"/>
      <c r="PVU208" s="128"/>
      <c r="PVV208" s="128"/>
      <c r="PVW208" s="128"/>
      <c r="PVX208" s="128"/>
      <c r="PVY208" s="128"/>
      <c r="PVZ208" s="128"/>
      <c r="PWA208" s="128"/>
      <c r="PWB208" s="128"/>
      <c r="PWC208" s="128"/>
      <c r="PWD208" s="128"/>
      <c r="PWE208" s="128"/>
      <c r="PWF208" s="128"/>
      <c r="PWG208" s="128"/>
      <c r="PWH208" s="128"/>
      <c r="PWI208" s="128"/>
      <c r="PWJ208" s="128"/>
      <c r="PWK208" s="128"/>
      <c r="PWL208" s="128"/>
      <c r="PWM208" s="128"/>
      <c r="PWN208" s="128"/>
      <c r="PWO208" s="128"/>
      <c r="PWP208" s="128"/>
      <c r="PWQ208" s="128"/>
      <c r="PWR208" s="128"/>
      <c r="PWS208" s="128"/>
      <c r="PWT208" s="128"/>
      <c r="PWU208" s="128"/>
      <c r="PWV208" s="128"/>
      <c r="PWW208" s="128"/>
      <c r="PWX208" s="128"/>
      <c r="PWY208" s="128"/>
      <c r="PWZ208" s="128"/>
      <c r="PXA208" s="128"/>
      <c r="PXB208" s="128"/>
      <c r="PXC208" s="128"/>
      <c r="PXD208" s="128"/>
      <c r="PXE208" s="128"/>
      <c r="PXF208" s="128"/>
      <c r="PXG208" s="128"/>
      <c r="PXH208" s="128"/>
      <c r="PXI208" s="128"/>
      <c r="PXJ208" s="128"/>
      <c r="PXK208" s="128"/>
      <c r="PXL208" s="128"/>
      <c r="PXM208" s="128"/>
      <c r="PXN208" s="128"/>
      <c r="PXO208" s="128"/>
      <c r="PXP208" s="128"/>
      <c r="PXQ208" s="128"/>
      <c r="PXR208" s="128"/>
      <c r="PXS208" s="128"/>
      <c r="PXT208" s="128"/>
      <c r="PXU208" s="128"/>
      <c r="PXV208" s="128"/>
      <c r="PXW208" s="128"/>
      <c r="PXX208" s="128"/>
      <c r="PXY208" s="128"/>
      <c r="PXZ208" s="128"/>
      <c r="PYA208" s="128"/>
      <c r="PYB208" s="128"/>
      <c r="PYC208" s="128"/>
      <c r="PYD208" s="128"/>
      <c r="PYE208" s="128"/>
      <c r="PYF208" s="128"/>
      <c r="PYG208" s="128"/>
      <c r="PYH208" s="128"/>
      <c r="PYI208" s="128"/>
      <c r="PYJ208" s="128"/>
      <c r="PYK208" s="128"/>
      <c r="PYL208" s="128"/>
      <c r="PYM208" s="128"/>
      <c r="PYN208" s="128"/>
      <c r="PYO208" s="128"/>
      <c r="PYP208" s="128"/>
      <c r="PYQ208" s="128"/>
      <c r="PYR208" s="128"/>
      <c r="PYS208" s="128"/>
      <c r="PYT208" s="128"/>
      <c r="PYU208" s="128"/>
      <c r="PYV208" s="128"/>
      <c r="PYW208" s="128"/>
      <c r="PYX208" s="128"/>
      <c r="PYY208" s="128"/>
      <c r="PYZ208" s="128"/>
      <c r="PZA208" s="128"/>
      <c r="PZB208" s="128"/>
      <c r="PZC208" s="128"/>
      <c r="PZD208" s="128"/>
      <c r="PZE208" s="128"/>
      <c r="PZF208" s="128"/>
      <c r="PZG208" s="128"/>
      <c r="PZH208" s="128"/>
      <c r="PZI208" s="128"/>
      <c r="PZJ208" s="128"/>
      <c r="PZK208" s="128"/>
      <c r="PZL208" s="128"/>
      <c r="PZM208" s="128"/>
      <c r="PZN208" s="128"/>
      <c r="PZO208" s="128"/>
      <c r="PZP208" s="128"/>
      <c r="PZQ208" s="128"/>
      <c r="PZR208" s="128"/>
      <c r="PZS208" s="128"/>
      <c r="PZT208" s="128"/>
      <c r="PZU208" s="128"/>
      <c r="PZV208" s="128"/>
      <c r="PZW208" s="128"/>
      <c r="PZX208" s="128"/>
      <c r="PZY208" s="128"/>
      <c r="PZZ208" s="128"/>
      <c r="QAA208" s="128"/>
      <c r="QAB208" s="128"/>
      <c r="QAC208" s="128"/>
      <c r="QAD208" s="128"/>
      <c r="QAE208" s="128"/>
      <c r="QAF208" s="128"/>
      <c r="QAG208" s="128"/>
      <c r="QAH208" s="128"/>
      <c r="QAI208" s="128"/>
      <c r="QAJ208" s="128"/>
      <c r="QAK208" s="128"/>
      <c r="QAL208" s="128"/>
      <c r="QAM208" s="128"/>
      <c r="QAN208" s="128"/>
      <c r="QAO208" s="128"/>
      <c r="QAP208" s="128"/>
      <c r="QAQ208" s="128"/>
      <c r="QAR208" s="128"/>
      <c r="QAS208" s="128"/>
      <c r="QAT208" s="128"/>
      <c r="QAU208" s="128"/>
      <c r="QAV208" s="128"/>
      <c r="QAW208" s="128"/>
      <c r="QAX208" s="128"/>
      <c r="QAY208" s="128"/>
      <c r="QAZ208" s="128"/>
      <c r="QBA208" s="128"/>
      <c r="QBB208" s="128"/>
      <c r="QBC208" s="128"/>
      <c r="QBD208" s="128"/>
      <c r="QBE208" s="128"/>
      <c r="QBF208" s="128"/>
      <c r="QBG208" s="128"/>
      <c r="QBH208" s="128"/>
      <c r="QBI208" s="128"/>
      <c r="QBJ208" s="128"/>
      <c r="QBK208" s="128"/>
      <c r="QBL208" s="128"/>
      <c r="QBM208" s="128"/>
      <c r="QBN208" s="128"/>
      <c r="QBO208" s="128"/>
      <c r="QBP208" s="128"/>
      <c r="QBQ208" s="128"/>
      <c r="QBR208" s="128"/>
      <c r="QBS208" s="128"/>
      <c r="QBT208" s="128"/>
      <c r="QBU208" s="128"/>
      <c r="QBV208" s="128"/>
      <c r="QBW208" s="128"/>
      <c r="QBX208" s="128"/>
      <c r="QBY208" s="128"/>
      <c r="QBZ208" s="128"/>
      <c r="QCA208" s="128"/>
      <c r="QCB208" s="128"/>
      <c r="QCC208" s="128"/>
      <c r="QCD208" s="128"/>
      <c r="QCE208" s="128"/>
      <c r="QCF208" s="128"/>
      <c r="QCG208" s="128"/>
      <c r="QCH208" s="128"/>
      <c r="QCI208" s="128"/>
      <c r="QCJ208" s="128"/>
      <c r="QCK208" s="128"/>
      <c r="QCL208" s="128"/>
      <c r="QCM208" s="128"/>
      <c r="QCN208" s="128"/>
      <c r="QCO208" s="128"/>
      <c r="QCP208" s="128"/>
      <c r="QCQ208" s="128"/>
      <c r="QCR208" s="128"/>
      <c r="QCS208" s="128"/>
      <c r="QCT208" s="128"/>
      <c r="QCU208" s="128"/>
      <c r="QCV208" s="128"/>
      <c r="QCW208" s="128"/>
      <c r="QCX208" s="128"/>
      <c r="QCY208" s="128"/>
      <c r="QCZ208" s="128"/>
      <c r="QDA208" s="128"/>
      <c r="QDB208" s="128"/>
      <c r="QDC208" s="128"/>
      <c r="QDD208" s="128"/>
      <c r="QDE208" s="128"/>
      <c r="QDF208" s="128"/>
      <c r="QDG208" s="128"/>
      <c r="QDH208" s="128"/>
      <c r="QDI208" s="128"/>
      <c r="QDJ208" s="128"/>
      <c r="QDK208" s="128"/>
      <c r="QDL208" s="128"/>
      <c r="QDM208" s="128"/>
      <c r="QDN208" s="128"/>
      <c r="QDO208" s="128"/>
      <c r="QDP208" s="128"/>
      <c r="QDQ208" s="128"/>
      <c r="QDR208" s="128"/>
      <c r="QDS208" s="128"/>
      <c r="QDT208" s="128"/>
      <c r="QDU208" s="128"/>
      <c r="QDV208" s="128"/>
      <c r="QDW208" s="128"/>
      <c r="QDX208" s="128"/>
      <c r="QDY208" s="128"/>
      <c r="QDZ208" s="128"/>
      <c r="QEA208" s="128"/>
      <c r="QEB208" s="128"/>
      <c r="QEC208" s="128"/>
      <c r="QED208" s="128"/>
      <c r="QEE208" s="128"/>
      <c r="QEF208" s="128"/>
      <c r="QEG208" s="128"/>
      <c r="QEH208" s="128"/>
      <c r="QEI208" s="128"/>
      <c r="QEJ208" s="128"/>
      <c r="QEK208" s="128"/>
      <c r="QEL208" s="128"/>
      <c r="QEM208" s="128"/>
      <c r="QEN208" s="128"/>
      <c r="QEO208" s="128"/>
      <c r="QEP208" s="128"/>
      <c r="QEQ208" s="128"/>
      <c r="QER208" s="128"/>
      <c r="QES208" s="128"/>
      <c r="QET208" s="128"/>
      <c r="QEU208" s="128"/>
      <c r="QEV208" s="128"/>
      <c r="QEW208" s="128"/>
      <c r="QEX208" s="128"/>
      <c r="QEY208" s="128"/>
      <c r="QEZ208" s="128"/>
      <c r="QFA208" s="128"/>
      <c r="QFB208" s="128"/>
      <c r="QFC208" s="128"/>
      <c r="QFD208" s="128"/>
      <c r="QFE208" s="128"/>
      <c r="QFF208" s="128"/>
      <c r="QFG208" s="128"/>
      <c r="QFH208" s="128"/>
      <c r="QFI208" s="128"/>
      <c r="QFJ208" s="128"/>
      <c r="QFK208" s="128"/>
      <c r="QFL208" s="128"/>
      <c r="QFM208" s="128"/>
      <c r="QFN208" s="128"/>
      <c r="QFO208" s="128"/>
      <c r="QFP208" s="128"/>
      <c r="QFQ208" s="128"/>
      <c r="QFR208" s="128"/>
      <c r="QFS208" s="128"/>
      <c r="QFT208" s="128"/>
      <c r="QFU208" s="128"/>
      <c r="QFV208" s="128"/>
      <c r="QFW208" s="128"/>
      <c r="QFX208" s="128"/>
      <c r="QFY208" s="128"/>
      <c r="QFZ208" s="128"/>
      <c r="QGA208" s="128"/>
      <c r="QGB208" s="128"/>
      <c r="QGC208" s="128"/>
      <c r="QGD208" s="128"/>
      <c r="QGE208" s="128"/>
      <c r="QGF208" s="128"/>
      <c r="QGG208" s="128"/>
      <c r="QGH208" s="128"/>
      <c r="QGI208" s="128"/>
      <c r="QGJ208" s="128"/>
      <c r="QGK208" s="128"/>
      <c r="QGL208" s="128"/>
      <c r="QGM208" s="128"/>
      <c r="QGN208" s="128"/>
      <c r="QGO208" s="128"/>
      <c r="QGP208" s="128"/>
      <c r="QGQ208" s="128"/>
      <c r="QGR208" s="128"/>
      <c r="QGS208" s="128"/>
      <c r="QGT208" s="128"/>
      <c r="QGU208" s="128"/>
      <c r="QGV208" s="128"/>
      <c r="QGW208" s="128"/>
      <c r="QGX208" s="128"/>
      <c r="QGY208" s="128"/>
      <c r="QGZ208" s="128"/>
      <c r="QHA208" s="128"/>
      <c r="QHB208" s="128"/>
      <c r="QHC208" s="128"/>
      <c r="QHD208" s="128"/>
      <c r="QHE208" s="128"/>
      <c r="QHF208" s="128"/>
      <c r="QHG208" s="128"/>
      <c r="QHH208" s="128"/>
      <c r="QHI208" s="128"/>
      <c r="QHJ208" s="128"/>
      <c r="QHK208" s="128"/>
      <c r="QHL208" s="128"/>
      <c r="QHM208" s="128"/>
      <c r="QHN208" s="128"/>
      <c r="QHO208" s="128"/>
      <c r="QHP208" s="128"/>
      <c r="QHQ208" s="128"/>
      <c r="QHR208" s="128"/>
      <c r="QHS208" s="128"/>
      <c r="QHT208" s="128"/>
      <c r="QHU208" s="128"/>
      <c r="QHV208" s="128"/>
      <c r="QHW208" s="128"/>
      <c r="QHX208" s="128"/>
      <c r="QHY208" s="128"/>
      <c r="QHZ208" s="128"/>
      <c r="QIA208" s="128"/>
      <c r="QIB208" s="128"/>
      <c r="QIC208" s="128"/>
      <c r="QID208" s="128"/>
      <c r="QIE208" s="128"/>
      <c r="QIF208" s="128"/>
      <c r="QIG208" s="128"/>
      <c r="QIH208" s="128"/>
      <c r="QII208" s="128"/>
      <c r="QIJ208" s="128"/>
      <c r="QIK208" s="128"/>
      <c r="QIL208" s="128"/>
      <c r="QIM208" s="128"/>
      <c r="QIN208" s="128"/>
      <c r="QIO208" s="128"/>
      <c r="QIP208" s="128"/>
      <c r="QIQ208" s="128"/>
      <c r="QIR208" s="128"/>
      <c r="QIS208" s="128"/>
      <c r="QIT208" s="128"/>
      <c r="QIU208" s="128"/>
      <c r="QIV208" s="128"/>
      <c r="QIW208" s="128"/>
      <c r="QIX208" s="128"/>
      <c r="QIY208" s="128"/>
      <c r="QIZ208" s="128"/>
      <c r="QJA208" s="128"/>
      <c r="QJB208" s="128"/>
      <c r="QJC208" s="128"/>
      <c r="QJD208" s="128"/>
      <c r="QJE208" s="128"/>
      <c r="QJF208" s="128"/>
      <c r="QJG208" s="128"/>
      <c r="QJH208" s="128"/>
      <c r="QJI208" s="128"/>
      <c r="QJJ208" s="128"/>
      <c r="QJK208" s="128"/>
      <c r="QJL208" s="128"/>
      <c r="QJM208" s="128"/>
      <c r="QJN208" s="128"/>
      <c r="QJO208" s="128"/>
      <c r="QJP208" s="128"/>
      <c r="QJQ208" s="128"/>
      <c r="QJR208" s="128"/>
      <c r="QJS208" s="128"/>
      <c r="QJT208" s="128"/>
      <c r="QJU208" s="128"/>
      <c r="QJV208" s="128"/>
      <c r="QJW208" s="128"/>
      <c r="QJX208" s="128"/>
      <c r="QJY208" s="128"/>
      <c r="QJZ208" s="128"/>
      <c r="QKA208" s="128"/>
      <c r="QKB208" s="128"/>
      <c r="QKC208" s="128"/>
      <c r="QKD208" s="128"/>
      <c r="QKE208" s="128"/>
      <c r="QKF208" s="128"/>
      <c r="QKG208" s="128"/>
      <c r="QKH208" s="128"/>
      <c r="QKI208" s="128"/>
      <c r="QKJ208" s="128"/>
      <c r="QKK208" s="128"/>
      <c r="QKL208" s="128"/>
      <c r="QKM208" s="128"/>
      <c r="QKN208" s="128"/>
      <c r="QKO208" s="128"/>
      <c r="QKP208" s="128"/>
      <c r="QKQ208" s="128"/>
      <c r="QKR208" s="128"/>
      <c r="QKS208" s="128"/>
      <c r="QKT208" s="128"/>
      <c r="QKU208" s="128"/>
      <c r="QKV208" s="128"/>
      <c r="QKW208" s="128"/>
      <c r="QKX208" s="128"/>
      <c r="QKY208" s="128"/>
      <c r="QKZ208" s="128"/>
      <c r="QLA208" s="128"/>
      <c r="QLB208" s="128"/>
      <c r="QLC208" s="128"/>
      <c r="QLD208" s="128"/>
      <c r="QLE208" s="128"/>
      <c r="QLF208" s="128"/>
      <c r="QLG208" s="128"/>
      <c r="QLH208" s="128"/>
      <c r="QLI208" s="128"/>
      <c r="QLJ208" s="128"/>
      <c r="QLK208" s="128"/>
      <c r="QLL208" s="128"/>
      <c r="QLM208" s="128"/>
      <c r="QLN208" s="128"/>
      <c r="QLO208" s="128"/>
      <c r="QLP208" s="128"/>
      <c r="QLQ208" s="128"/>
      <c r="QLR208" s="128"/>
      <c r="QLS208" s="128"/>
      <c r="QLT208" s="128"/>
      <c r="QLU208" s="128"/>
      <c r="QLV208" s="128"/>
      <c r="QLW208" s="128"/>
      <c r="QLX208" s="128"/>
      <c r="QLY208" s="128"/>
      <c r="QLZ208" s="128"/>
      <c r="QMA208" s="128"/>
      <c r="QMB208" s="128"/>
      <c r="QMC208" s="128"/>
      <c r="QMD208" s="128"/>
      <c r="QME208" s="128"/>
      <c r="QMF208" s="128"/>
      <c r="QMG208" s="128"/>
      <c r="QMH208" s="128"/>
      <c r="QMI208" s="128"/>
      <c r="QMJ208" s="128"/>
      <c r="QMK208" s="128"/>
      <c r="QML208" s="128"/>
      <c r="QMM208" s="128"/>
      <c r="QMN208" s="128"/>
      <c r="QMO208" s="128"/>
      <c r="QMP208" s="128"/>
      <c r="QMQ208" s="128"/>
      <c r="QMR208" s="128"/>
      <c r="QMS208" s="128"/>
      <c r="QMT208" s="128"/>
      <c r="QMU208" s="128"/>
      <c r="QMV208" s="128"/>
      <c r="QMW208" s="128"/>
      <c r="QMX208" s="128"/>
      <c r="QMY208" s="128"/>
      <c r="QMZ208" s="128"/>
      <c r="QNA208" s="128"/>
      <c r="QNB208" s="128"/>
      <c r="QNC208" s="128"/>
      <c r="QND208" s="128"/>
      <c r="QNE208" s="128"/>
      <c r="QNF208" s="128"/>
      <c r="QNG208" s="128"/>
      <c r="QNH208" s="128"/>
      <c r="QNI208" s="128"/>
      <c r="QNJ208" s="128"/>
      <c r="QNK208" s="128"/>
      <c r="QNL208" s="128"/>
      <c r="QNM208" s="128"/>
      <c r="QNN208" s="128"/>
      <c r="QNO208" s="128"/>
      <c r="QNP208" s="128"/>
      <c r="QNQ208" s="128"/>
      <c r="QNR208" s="128"/>
      <c r="QNS208" s="128"/>
      <c r="QNT208" s="128"/>
      <c r="QNU208" s="128"/>
      <c r="QNV208" s="128"/>
      <c r="QNW208" s="128"/>
      <c r="QNX208" s="128"/>
      <c r="QNY208" s="128"/>
      <c r="QNZ208" s="128"/>
      <c r="QOA208" s="128"/>
      <c r="QOB208" s="128"/>
      <c r="QOC208" s="128"/>
      <c r="QOD208" s="128"/>
      <c r="QOE208" s="128"/>
      <c r="QOF208" s="128"/>
      <c r="QOG208" s="128"/>
      <c r="QOH208" s="128"/>
      <c r="QOI208" s="128"/>
      <c r="QOJ208" s="128"/>
      <c r="QOK208" s="128"/>
      <c r="QOL208" s="128"/>
      <c r="QOM208" s="128"/>
      <c r="QON208" s="128"/>
      <c r="QOO208" s="128"/>
      <c r="QOP208" s="128"/>
      <c r="QOQ208" s="128"/>
      <c r="QOR208" s="128"/>
      <c r="QOS208" s="128"/>
      <c r="QOT208" s="128"/>
      <c r="QOU208" s="128"/>
      <c r="QOV208" s="128"/>
      <c r="QOW208" s="128"/>
      <c r="QOX208" s="128"/>
      <c r="QOY208" s="128"/>
      <c r="QOZ208" s="128"/>
      <c r="QPA208" s="128"/>
      <c r="QPB208" s="128"/>
      <c r="QPC208" s="128"/>
      <c r="QPD208" s="128"/>
      <c r="QPE208" s="128"/>
      <c r="QPF208" s="128"/>
      <c r="QPG208" s="128"/>
      <c r="QPH208" s="128"/>
      <c r="QPI208" s="128"/>
      <c r="QPJ208" s="128"/>
      <c r="QPK208" s="128"/>
      <c r="QPL208" s="128"/>
      <c r="QPM208" s="128"/>
      <c r="QPN208" s="128"/>
      <c r="QPO208" s="128"/>
      <c r="QPP208" s="128"/>
      <c r="QPQ208" s="128"/>
      <c r="QPR208" s="128"/>
      <c r="QPS208" s="128"/>
      <c r="QPT208" s="128"/>
      <c r="QPU208" s="128"/>
      <c r="QPV208" s="128"/>
      <c r="QPW208" s="128"/>
      <c r="QPX208" s="128"/>
      <c r="QPY208" s="128"/>
      <c r="QPZ208" s="128"/>
      <c r="QQA208" s="128"/>
      <c r="QQB208" s="128"/>
      <c r="QQC208" s="128"/>
      <c r="QQD208" s="128"/>
      <c r="QQE208" s="128"/>
      <c r="QQF208" s="128"/>
      <c r="QQG208" s="128"/>
      <c r="QQH208" s="128"/>
      <c r="QQI208" s="128"/>
      <c r="QQJ208" s="128"/>
      <c r="QQK208" s="128"/>
      <c r="QQL208" s="128"/>
      <c r="QQM208" s="128"/>
      <c r="QQN208" s="128"/>
      <c r="QQO208" s="128"/>
      <c r="QQP208" s="128"/>
      <c r="QQQ208" s="128"/>
      <c r="QQR208" s="128"/>
      <c r="QQS208" s="128"/>
      <c r="QQT208" s="128"/>
      <c r="QQU208" s="128"/>
      <c r="QQV208" s="128"/>
      <c r="QQW208" s="128"/>
      <c r="QQX208" s="128"/>
      <c r="QQY208" s="128"/>
      <c r="QQZ208" s="128"/>
      <c r="QRA208" s="128"/>
      <c r="QRB208" s="128"/>
      <c r="QRC208" s="128"/>
      <c r="QRD208" s="128"/>
      <c r="QRE208" s="128"/>
      <c r="QRF208" s="128"/>
      <c r="QRG208" s="128"/>
      <c r="QRH208" s="128"/>
      <c r="QRI208" s="128"/>
      <c r="QRJ208" s="128"/>
      <c r="QRK208" s="128"/>
      <c r="QRL208" s="128"/>
      <c r="QRM208" s="128"/>
      <c r="QRN208" s="128"/>
      <c r="QRO208" s="128"/>
      <c r="QRP208" s="128"/>
      <c r="QRQ208" s="128"/>
      <c r="QRR208" s="128"/>
      <c r="QRS208" s="128"/>
      <c r="QRT208" s="128"/>
      <c r="QRU208" s="128"/>
      <c r="QRV208" s="128"/>
      <c r="QRW208" s="128"/>
      <c r="QRX208" s="128"/>
      <c r="QRY208" s="128"/>
      <c r="QRZ208" s="128"/>
      <c r="QSA208" s="128"/>
      <c r="QSB208" s="128"/>
      <c r="QSC208" s="128"/>
      <c r="QSD208" s="128"/>
      <c r="QSE208" s="128"/>
      <c r="QSF208" s="128"/>
      <c r="QSG208" s="128"/>
      <c r="QSH208" s="128"/>
      <c r="QSI208" s="128"/>
      <c r="QSJ208" s="128"/>
      <c r="QSK208" s="128"/>
      <c r="QSL208" s="128"/>
      <c r="QSM208" s="128"/>
      <c r="QSN208" s="128"/>
      <c r="QSO208" s="128"/>
      <c r="QSP208" s="128"/>
      <c r="QSQ208" s="128"/>
      <c r="QSR208" s="128"/>
      <c r="QSS208" s="128"/>
      <c r="QST208" s="128"/>
      <c r="QSU208" s="128"/>
      <c r="QSV208" s="128"/>
      <c r="QSW208" s="128"/>
      <c r="QSX208" s="128"/>
      <c r="QSY208" s="128"/>
      <c r="QSZ208" s="128"/>
      <c r="QTA208" s="128"/>
      <c r="QTB208" s="128"/>
      <c r="QTC208" s="128"/>
      <c r="QTD208" s="128"/>
      <c r="QTE208" s="128"/>
      <c r="QTF208" s="128"/>
      <c r="QTG208" s="128"/>
      <c r="QTH208" s="128"/>
      <c r="QTI208" s="128"/>
      <c r="QTJ208" s="128"/>
      <c r="QTK208" s="128"/>
      <c r="QTL208" s="128"/>
      <c r="QTM208" s="128"/>
      <c r="QTN208" s="128"/>
      <c r="QTO208" s="128"/>
      <c r="QTP208" s="128"/>
      <c r="QTQ208" s="128"/>
      <c r="QTR208" s="128"/>
      <c r="QTS208" s="128"/>
      <c r="QTT208" s="128"/>
      <c r="QTU208" s="128"/>
      <c r="QTV208" s="128"/>
      <c r="QTW208" s="128"/>
      <c r="QTX208" s="128"/>
      <c r="QTY208" s="128"/>
      <c r="QTZ208" s="128"/>
      <c r="QUA208" s="128"/>
      <c r="QUB208" s="128"/>
      <c r="QUC208" s="128"/>
      <c r="QUD208" s="128"/>
      <c r="QUE208" s="128"/>
      <c r="QUF208" s="128"/>
      <c r="QUG208" s="128"/>
      <c r="QUH208" s="128"/>
      <c r="QUI208" s="128"/>
      <c r="QUJ208" s="128"/>
      <c r="QUK208" s="128"/>
      <c r="QUL208" s="128"/>
      <c r="QUM208" s="128"/>
      <c r="QUN208" s="128"/>
      <c r="QUO208" s="128"/>
      <c r="QUP208" s="128"/>
      <c r="QUQ208" s="128"/>
      <c r="QUR208" s="128"/>
      <c r="QUS208" s="128"/>
      <c r="QUT208" s="128"/>
      <c r="QUU208" s="128"/>
      <c r="QUV208" s="128"/>
      <c r="QUW208" s="128"/>
      <c r="QUX208" s="128"/>
      <c r="QUY208" s="128"/>
      <c r="QUZ208" s="128"/>
      <c r="QVA208" s="128"/>
      <c r="QVB208" s="128"/>
      <c r="QVC208" s="128"/>
      <c r="QVD208" s="128"/>
      <c r="QVE208" s="128"/>
      <c r="QVF208" s="128"/>
      <c r="QVG208" s="128"/>
      <c r="QVH208" s="128"/>
      <c r="QVI208" s="128"/>
      <c r="QVJ208" s="128"/>
      <c r="QVK208" s="128"/>
      <c r="QVL208" s="128"/>
      <c r="QVM208" s="128"/>
      <c r="QVN208" s="128"/>
      <c r="QVO208" s="128"/>
      <c r="QVP208" s="128"/>
      <c r="QVQ208" s="128"/>
      <c r="QVR208" s="128"/>
      <c r="QVS208" s="128"/>
      <c r="QVT208" s="128"/>
      <c r="QVU208" s="128"/>
      <c r="QVV208" s="128"/>
      <c r="QVW208" s="128"/>
      <c r="QVX208" s="128"/>
      <c r="QVY208" s="128"/>
      <c r="QVZ208" s="128"/>
      <c r="QWA208" s="128"/>
      <c r="QWB208" s="128"/>
      <c r="QWC208" s="128"/>
      <c r="QWD208" s="128"/>
      <c r="QWE208" s="128"/>
      <c r="QWF208" s="128"/>
      <c r="QWG208" s="128"/>
      <c r="QWH208" s="128"/>
      <c r="QWI208" s="128"/>
      <c r="QWJ208" s="128"/>
      <c r="QWK208" s="128"/>
      <c r="QWL208" s="128"/>
      <c r="QWM208" s="128"/>
      <c r="QWN208" s="128"/>
      <c r="QWO208" s="128"/>
      <c r="QWP208" s="128"/>
      <c r="QWQ208" s="128"/>
      <c r="QWR208" s="128"/>
      <c r="QWS208" s="128"/>
      <c r="QWT208" s="128"/>
      <c r="QWU208" s="128"/>
      <c r="QWV208" s="128"/>
      <c r="QWW208" s="128"/>
      <c r="QWX208" s="128"/>
      <c r="QWY208" s="128"/>
      <c r="QWZ208" s="128"/>
      <c r="QXA208" s="128"/>
      <c r="QXB208" s="128"/>
      <c r="QXC208" s="128"/>
      <c r="QXD208" s="128"/>
      <c r="QXE208" s="128"/>
      <c r="QXF208" s="128"/>
      <c r="QXG208" s="128"/>
      <c r="QXH208" s="128"/>
      <c r="QXI208" s="128"/>
      <c r="QXJ208" s="128"/>
      <c r="QXK208" s="128"/>
      <c r="QXL208" s="128"/>
      <c r="QXM208" s="128"/>
      <c r="QXN208" s="128"/>
      <c r="QXO208" s="128"/>
      <c r="QXP208" s="128"/>
      <c r="QXQ208" s="128"/>
      <c r="QXR208" s="128"/>
      <c r="QXS208" s="128"/>
      <c r="QXT208" s="128"/>
      <c r="QXU208" s="128"/>
      <c r="QXV208" s="128"/>
      <c r="QXW208" s="128"/>
      <c r="QXX208" s="128"/>
      <c r="QXY208" s="128"/>
      <c r="QXZ208" s="128"/>
      <c r="QYA208" s="128"/>
      <c r="QYB208" s="128"/>
      <c r="QYC208" s="128"/>
      <c r="QYD208" s="128"/>
      <c r="QYE208" s="128"/>
      <c r="QYF208" s="128"/>
      <c r="QYG208" s="128"/>
      <c r="QYH208" s="128"/>
      <c r="QYI208" s="128"/>
      <c r="QYJ208" s="128"/>
      <c r="QYK208" s="128"/>
      <c r="QYL208" s="128"/>
      <c r="QYM208" s="128"/>
      <c r="QYN208" s="128"/>
      <c r="QYO208" s="128"/>
      <c r="QYP208" s="128"/>
      <c r="QYQ208" s="128"/>
      <c r="QYR208" s="128"/>
      <c r="QYS208" s="128"/>
      <c r="QYT208" s="128"/>
      <c r="QYU208" s="128"/>
      <c r="QYV208" s="128"/>
      <c r="QYW208" s="128"/>
      <c r="QYX208" s="128"/>
      <c r="QYY208" s="128"/>
      <c r="QYZ208" s="128"/>
      <c r="QZA208" s="128"/>
      <c r="QZB208" s="128"/>
      <c r="QZC208" s="128"/>
      <c r="QZD208" s="128"/>
      <c r="QZE208" s="128"/>
      <c r="QZF208" s="128"/>
      <c r="QZG208" s="128"/>
      <c r="QZH208" s="128"/>
      <c r="QZI208" s="128"/>
      <c r="QZJ208" s="128"/>
      <c r="QZK208" s="128"/>
      <c r="QZL208" s="128"/>
      <c r="QZM208" s="128"/>
      <c r="QZN208" s="128"/>
      <c r="QZO208" s="128"/>
      <c r="QZP208" s="128"/>
      <c r="QZQ208" s="128"/>
      <c r="QZR208" s="128"/>
      <c r="QZS208" s="128"/>
      <c r="QZT208" s="128"/>
      <c r="QZU208" s="128"/>
      <c r="QZV208" s="128"/>
      <c r="QZW208" s="128"/>
      <c r="QZX208" s="128"/>
      <c r="QZY208" s="128"/>
      <c r="QZZ208" s="128"/>
      <c r="RAA208" s="128"/>
      <c r="RAB208" s="128"/>
      <c r="RAC208" s="128"/>
      <c r="RAD208" s="128"/>
      <c r="RAE208" s="128"/>
      <c r="RAF208" s="128"/>
      <c r="RAG208" s="128"/>
      <c r="RAH208" s="128"/>
      <c r="RAI208" s="128"/>
      <c r="RAJ208" s="128"/>
      <c r="RAK208" s="128"/>
      <c r="RAL208" s="128"/>
      <c r="RAM208" s="128"/>
      <c r="RAN208" s="128"/>
      <c r="RAO208" s="128"/>
      <c r="RAP208" s="128"/>
      <c r="RAQ208" s="128"/>
      <c r="RAR208" s="128"/>
      <c r="RAS208" s="128"/>
      <c r="RAT208" s="128"/>
      <c r="RAU208" s="128"/>
      <c r="RAV208" s="128"/>
      <c r="RAW208" s="128"/>
      <c r="RAX208" s="128"/>
      <c r="RAY208" s="128"/>
      <c r="RAZ208" s="128"/>
      <c r="RBA208" s="128"/>
      <c r="RBB208" s="128"/>
      <c r="RBC208" s="128"/>
      <c r="RBD208" s="128"/>
      <c r="RBE208" s="128"/>
      <c r="RBF208" s="128"/>
      <c r="RBG208" s="128"/>
      <c r="RBH208" s="128"/>
      <c r="RBI208" s="128"/>
      <c r="RBJ208" s="128"/>
      <c r="RBK208" s="128"/>
      <c r="RBL208" s="128"/>
      <c r="RBM208" s="128"/>
      <c r="RBN208" s="128"/>
      <c r="RBO208" s="128"/>
      <c r="RBP208" s="128"/>
      <c r="RBQ208" s="128"/>
      <c r="RBR208" s="128"/>
      <c r="RBS208" s="128"/>
      <c r="RBT208" s="128"/>
      <c r="RBU208" s="128"/>
      <c r="RBV208" s="128"/>
      <c r="RBW208" s="128"/>
      <c r="RBX208" s="128"/>
      <c r="RBY208" s="128"/>
      <c r="RBZ208" s="128"/>
      <c r="RCA208" s="128"/>
      <c r="RCB208" s="128"/>
      <c r="RCC208" s="128"/>
      <c r="RCD208" s="128"/>
      <c r="RCE208" s="128"/>
      <c r="RCF208" s="128"/>
      <c r="RCG208" s="128"/>
      <c r="RCH208" s="128"/>
      <c r="RCI208" s="128"/>
      <c r="RCJ208" s="128"/>
      <c r="RCK208" s="128"/>
      <c r="RCL208" s="128"/>
      <c r="RCM208" s="128"/>
      <c r="RCN208" s="128"/>
      <c r="RCO208" s="128"/>
      <c r="RCP208" s="128"/>
      <c r="RCQ208" s="128"/>
      <c r="RCR208" s="128"/>
      <c r="RCS208" s="128"/>
      <c r="RCT208" s="128"/>
      <c r="RCU208" s="128"/>
      <c r="RCV208" s="128"/>
      <c r="RCW208" s="128"/>
      <c r="RCX208" s="128"/>
      <c r="RCY208" s="128"/>
      <c r="RCZ208" s="128"/>
      <c r="RDA208" s="128"/>
      <c r="RDB208" s="128"/>
      <c r="RDC208" s="128"/>
      <c r="RDD208" s="128"/>
      <c r="RDE208" s="128"/>
      <c r="RDF208" s="128"/>
      <c r="RDG208" s="128"/>
      <c r="RDH208" s="128"/>
      <c r="RDI208" s="128"/>
      <c r="RDJ208" s="128"/>
      <c r="RDK208" s="128"/>
      <c r="RDL208" s="128"/>
      <c r="RDM208" s="128"/>
      <c r="RDN208" s="128"/>
      <c r="RDO208" s="128"/>
      <c r="RDP208" s="128"/>
      <c r="RDQ208" s="128"/>
      <c r="RDR208" s="128"/>
      <c r="RDS208" s="128"/>
      <c r="RDT208" s="128"/>
      <c r="RDU208" s="128"/>
      <c r="RDV208" s="128"/>
      <c r="RDW208" s="128"/>
      <c r="RDX208" s="128"/>
      <c r="RDY208" s="128"/>
      <c r="RDZ208" s="128"/>
      <c r="REA208" s="128"/>
      <c r="REB208" s="128"/>
      <c r="REC208" s="128"/>
      <c r="RED208" s="128"/>
      <c r="REE208" s="128"/>
      <c r="REF208" s="128"/>
      <c r="REG208" s="128"/>
      <c r="REH208" s="128"/>
      <c r="REI208" s="128"/>
      <c r="REJ208" s="128"/>
      <c r="REK208" s="128"/>
      <c r="REL208" s="128"/>
      <c r="REM208" s="128"/>
      <c r="REN208" s="128"/>
      <c r="REO208" s="128"/>
      <c r="REP208" s="128"/>
      <c r="REQ208" s="128"/>
      <c r="RER208" s="128"/>
      <c r="RES208" s="128"/>
      <c r="RET208" s="128"/>
      <c r="REU208" s="128"/>
      <c r="REV208" s="128"/>
      <c r="REW208" s="128"/>
      <c r="REX208" s="128"/>
      <c r="REY208" s="128"/>
      <c r="REZ208" s="128"/>
      <c r="RFA208" s="128"/>
      <c r="RFB208" s="128"/>
      <c r="RFC208" s="128"/>
      <c r="RFD208" s="128"/>
      <c r="RFE208" s="128"/>
      <c r="RFF208" s="128"/>
      <c r="RFG208" s="128"/>
      <c r="RFH208" s="128"/>
      <c r="RFI208" s="128"/>
      <c r="RFJ208" s="128"/>
      <c r="RFK208" s="128"/>
      <c r="RFL208" s="128"/>
      <c r="RFM208" s="128"/>
      <c r="RFN208" s="128"/>
      <c r="RFO208" s="128"/>
      <c r="RFP208" s="128"/>
      <c r="RFQ208" s="128"/>
      <c r="RFR208" s="128"/>
      <c r="RFS208" s="128"/>
      <c r="RFT208" s="128"/>
      <c r="RFU208" s="128"/>
      <c r="RFV208" s="128"/>
      <c r="RFW208" s="128"/>
      <c r="RFX208" s="128"/>
      <c r="RFY208" s="128"/>
      <c r="RFZ208" s="128"/>
      <c r="RGA208" s="128"/>
      <c r="RGB208" s="128"/>
      <c r="RGC208" s="128"/>
      <c r="RGD208" s="128"/>
      <c r="RGE208" s="128"/>
      <c r="RGF208" s="128"/>
      <c r="RGG208" s="128"/>
      <c r="RGH208" s="128"/>
      <c r="RGI208" s="128"/>
      <c r="RGJ208" s="128"/>
      <c r="RGK208" s="128"/>
      <c r="RGL208" s="128"/>
      <c r="RGM208" s="128"/>
      <c r="RGN208" s="128"/>
      <c r="RGO208" s="128"/>
      <c r="RGP208" s="128"/>
      <c r="RGQ208" s="128"/>
      <c r="RGR208" s="128"/>
      <c r="RGS208" s="128"/>
      <c r="RGT208" s="128"/>
      <c r="RGU208" s="128"/>
      <c r="RGV208" s="128"/>
      <c r="RGW208" s="128"/>
      <c r="RGX208" s="128"/>
      <c r="RGY208" s="128"/>
      <c r="RGZ208" s="128"/>
      <c r="RHA208" s="128"/>
      <c r="RHB208" s="128"/>
      <c r="RHC208" s="128"/>
      <c r="RHD208" s="128"/>
      <c r="RHE208" s="128"/>
      <c r="RHF208" s="128"/>
      <c r="RHG208" s="128"/>
      <c r="RHH208" s="128"/>
      <c r="RHI208" s="128"/>
      <c r="RHJ208" s="128"/>
      <c r="RHK208" s="128"/>
      <c r="RHL208" s="128"/>
      <c r="RHM208" s="128"/>
      <c r="RHN208" s="128"/>
      <c r="RHO208" s="128"/>
      <c r="RHP208" s="128"/>
      <c r="RHQ208" s="128"/>
      <c r="RHR208" s="128"/>
      <c r="RHS208" s="128"/>
      <c r="RHT208" s="128"/>
      <c r="RHU208" s="128"/>
      <c r="RHV208" s="128"/>
      <c r="RHW208" s="128"/>
      <c r="RHX208" s="128"/>
      <c r="RHY208" s="128"/>
      <c r="RHZ208" s="128"/>
      <c r="RIA208" s="128"/>
      <c r="RIB208" s="128"/>
      <c r="RIC208" s="128"/>
      <c r="RID208" s="128"/>
      <c r="RIE208" s="128"/>
      <c r="RIF208" s="128"/>
      <c r="RIG208" s="128"/>
      <c r="RIH208" s="128"/>
      <c r="RII208" s="128"/>
      <c r="RIJ208" s="128"/>
      <c r="RIK208" s="128"/>
      <c r="RIL208" s="128"/>
      <c r="RIM208" s="128"/>
      <c r="RIN208" s="128"/>
      <c r="RIO208" s="128"/>
      <c r="RIP208" s="128"/>
      <c r="RIQ208" s="128"/>
      <c r="RIR208" s="128"/>
      <c r="RIS208" s="128"/>
      <c r="RIT208" s="128"/>
      <c r="RIU208" s="128"/>
      <c r="RIV208" s="128"/>
      <c r="RIW208" s="128"/>
      <c r="RIX208" s="128"/>
      <c r="RIY208" s="128"/>
      <c r="RIZ208" s="128"/>
      <c r="RJA208" s="128"/>
      <c r="RJB208" s="128"/>
      <c r="RJC208" s="128"/>
      <c r="RJD208" s="128"/>
      <c r="RJE208" s="128"/>
      <c r="RJF208" s="128"/>
      <c r="RJG208" s="128"/>
      <c r="RJH208" s="128"/>
      <c r="RJI208" s="128"/>
      <c r="RJJ208" s="128"/>
      <c r="RJK208" s="128"/>
      <c r="RJL208" s="128"/>
      <c r="RJM208" s="128"/>
      <c r="RJN208" s="128"/>
      <c r="RJO208" s="128"/>
      <c r="RJP208" s="128"/>
      <c r="RJQ208" s="128"/>
      <c r="RJR208" s="128"/>
      <c r="RJS208" s="128"/>
      <c r="RJT208" s="128"/>
      <c r="RJU208" s="128"/>
      <c r="RJV208" s="128"/>
      <c r="RJW208" s="128"/>
      <c r="RJX208" s="128"/>
      <c r="RJY208" s="128"/>
      <c r="RJZ208" s="128"/>
      <c r="RKA208" s="128"/>
      <c r="RKB208" s="128"/>
      <c r="RKC208" s="128"/>
      <c r="RKD208" s="128"/>
      <c r="RKE208" s="128"/>
      <c r="RKF208" s="128"/>
      <c r="RKG208" s="128"/>
      <c r="RKH208" s="128"/>
      <c r="RKI208" s="128"/>
      <c r="RKJ208" s="128"/>
      <c r="RKK208" s="128"/>
      <c r="RKL208" s="128"/>
      <c r="RKM208" s="128"/>
      <c r="RKN208" s="128"/>
      <c r="RKO208" s="128"/>
      <c r="RKP208" s="128"/>
      <c r="RKQ208" s="128"/>
      <c r="RKR208" s="128"/>
      <c r="RKS208" s="128"/>
      <c r="RKT208" s="128"/>
      <c r="RKU208" s="128"/>
      <c r="RKV208" s="128"/>
      <c r="RKW208" s="128"/>
      <c r="RKX208" s="128"/>
      <c r="RKY208" s="128"/>
      <c r="RKZ208" s="128"/>
      <c r="RLA208" s="128"/>
      <c r="RLB208" s="128"/>
      <c r="RLC208" s="128"/>
      <c r="RLD208" s="128"/>
      <c r="RLE208" s="128"/>
      <c r="RLF208" s="128"/>
      <c r="RLG208" s="128"/>
      <c r="RLH208" s="128"/>
      <c r="RLI208" s="128"/>
      <c r="RLJ208" s="128"/>
      <c r="RLK208" s="128"/>
      <c r="RLL208" s="128"/>
      <c r="RLM208" s="128"/>
      <c r="RLN208" s="128"/>
      <c r="RLO208" s="128"/>
      <c r="RLP208" s="128"/>
      <c r="RLQ208" s="128"/>
      <c r="RLR208" s="128"/>
      <c r="RLS208" s="128"/>
      <c r="RLT208" s="128"/>
      <c r="RLU208" s="128"/>
      <c r="RLV208" s="128"/>
      <c r="RLW208" s="128"/>
      <c r="RLX208" s="128"/>
      <c r="RLY208" s="128"/>
      <c r="RLZ208" s="128"/>
      <c r="RMA208" s="128"/>
      <c r="RMB208" s="128"/>
      <c r="RMC208" s="128"/>
      <c r="RMD208" s="128"/>
      <c r="RME208" s="128"/>
      <c r="RMF208" s="128"/>
      <c r="RMG208" s="128"/>
      <c r="RMH208" s="128"/>
      <c r="RMI208" s="128"/>
      <c r="RMJ208" s="128"/>
      <c r="RMK208" s="128"/>
      <c r="RML208" s="128"/>
      <c r="RMM208" s="128"/>
      <c r="RMN208" s="128"/>
      <c r="RMO208" s="128"/>
      <c r="RMP208" s="128"/>
      <c r="RMQ208" s="128"/>
      <c r="RMR208" s="128"/>
      <c r="RMS208" s="128"/>
      <c r="RMT208" s="128"/>
      <c r="RMU208" s="128"/>
      <c r="RMV208" s="128"/>
      <c r="RMW208" s="128"/>
      <c r="RMX208" s="128"/>
      <c r="RMY208" s="128"/>
      <c r="RMZ208" s="128"/>
      <c r="RNA208" s="128"/>
      <c r="RNB208" s="128"/>
      <c r="RNC208" s="128"/>
      <c r="RND208" s="128"/>
      <c r="RNE208" s="128"/>
      <c r="RNF208" s="128"/>
      <c r="RNG208" s="128"/>
      <c r="RNH208" s="128"/>
      <c r="RNI208" s="128"/>
      <c r="RNJ208" s="128"/>
      <c r="RNK208" s="128"/>
      <c r="RNL208" s="128"/>
      <c r="RNM208" s="128"/>
      <c r="RNN208" s="128"/>
      <c r="RNO208" s="128"/>
      <c r="RNP208" s="128"/>
      <c r="RNQ208" s="128"/>
      <c r="RNR208" s="128"/>
      <c r="RNS208" s="128"/>
      <c r="RNT208" s="128"/>
      <c r="RNU208" s="128"/>
      <c r="RNV208" s="128"/>
      <c r="RNW208" s="128"/>
      <c r="RNX208" s="128"/>
      <c r="RNY208" s="128"/>
      <c r="RNZ208" s="128"/>
      <c r="ROA208" s="128"/>
      <c r="ROB208" s="128"/>
      <c r="ROC208" s="128"/>
      <c r="ROD208" s="128"/>
      <c r="ROE208" s="128"/>
      <c r="ROF208" s="128"/>
      <c r="ROG208" s="128"/>
      <c r="ROH208" s="128"/>
      <c r="ROI208" s="128"/>
      <c r="ROJ208" s="128"/>
      <c r="ROK208" s="128"/>
      <c r="ROL208" s="128"/>
      <c r="ROM208" s="128"/>
      <c r="RON208" s="128"/>
      <c r="ROO208" s="128"/>
      <c r="ROP208" s="128"/>
      <c r="ROQ208" s="128"/>
      <c r="ROR208" s="128"/>
      <c r="ROS208" s="128"/>
      <c r="ROT208" s="128"/>
      <c r="ROU208" s="128"/>
      <c r="ROV208" s="128"/>
      <c r="ROW208" s="128"/>
      <c r="ROX208" s="128"/>
      <c r="ROY208" s="128"/>
      <c r="ROZ208" s="128"/>
      <c r="RPA208" s="128"/>
      <c r="RPB208" s="128"/>
      <c r="RPC208" s="128"/>
      <c r="RPD208" s="128"/>
      <c r="RPE208" s="128"/>
      <c r="RPF208" s="128"/>
      <c r="RPG208" s="128"/>
      <c r="RPH208" s="128"/>
      <c r="RPI208" s="128"/>
      <c r="RPJ208" s="128"/>
      <c r="RPK208" s="128"/>
      <c r="RPL208" s="128"/>
      <c r="RPM208" s="128"/>
      <c r="RPN208" s="128"/>
      <c r="RPO208" s="128"/>
      <c r="RPP208" s="128"/>
      <c r="RPQ208" s="128"/>
      <c r="RPR208" s="128"/>
      <c r="RPS208" s="128"/>
      <c r="RPT208" s="128"/>
      <c r="RPU208" s="128"/>
      <c r="RPV208" s="128"/>
      <c r="RPW208" s="128"/>
      <c r="RPX208" s="128"/>
      <c r="RPY208" s="128"/>
      <c r="RPZ208" s="128"/>
      <c r="RQA208" s="128"/>
      <c r="RQB208" s="128"/>
      <c r="RQC208" s="128"/>
      <c r="RQD208" s="128"/>
      <c r="RQE208" s="128"/>
      <c r="RQF208" s="128"/>
      <c r="RQG208" s="128"/>
      <c r="RQH208" s="128"/>
      <c r="RQI208" s="128"/>
      <c r="RQJ208" s="128"/>
      <c r="RQK208" s="128"/>
      <c r="RQL208" s="128"/>
      <c r="RQM208" s="128"/>
      <c r="RQN208" s="128"/>
      <c r="RQO208" s="128"/>
      <c r="RQP208" s="128"/>
      <c r="RQQ208" s="128"/>
      <c r="RQR208" s="128"/>
      <c r="RQS208" s="128"/>
      <c r="RQT208" s="128"/>
      <c r="RQU208" s="128"/>
      <c r="RQV208" s="128"/>
      <c r="RQW208" s="128"/>
      <c r="RQX208" s="128"/>
      <c r="RQY208" s="128"/>
      <c r="RQZ208" s="128"/>
      <c r="RRA208" s="128"/>
      <c r="RRB208" s="128"/>
      <c r="RRC208" s="128"/>
      <c r="RRD208" s="128"/>
      <c r="RRE208" s="128"/>
      <c r="RRF208" s="128"/>
      <c r="RRG208" s="128"/>
      <c r="RRH208" s="128"/>
      <c r="RRI208" s="128"/>
      <c r="RRJ208" s="128"/>
      <c r="RRK208" s="128"/>
      <c r="RRL208" s="128"/>
      <c r="RRM208" s="128"/>
      <c r="RRN208" s="128"/>
      <c r="RRO208" s="128"/>
      <c r="RRP208" s="128"/>
      <c r="RRQ208" s="128"/>
      <c r="RRR208" s="128"/>
      <c r="RRS208" s="128"/>
      <c r="RRT208" s="128"/>
      <c r="RRU208" s="128"/>
      <c r="RRV208" s="128"/>
      <c r="RRW208" s="128"/>
      <c r="RRX208" s="128"/>
      <c r="RRY208" s="128"/>
      <c r="RRZ208" s="128"/>
      <c r="RSA208" s="128"/>
      <c r="RSB208" s="128"/>
      <c r="RSC208" s="128"/>
      <c r="RSD208" s="128"/>
      <c r="RSE208" s="128"/>
      <c r="RSF208" s="128"/>
      <c r="RSG208" s="128"/>
      <c r="RSH208" s="128"/>
      <c r="RSI208" s="128"/>
      <c r="RSJ208" s="128"/>
      <c r="RSK208" s="128"/>
      <c r="RSL208" s="128"/>
      <c r="RSM208" s="128"/>
      <c r="RSN208" s="128"/>
      <c r="RSO208" s="128"/>
      <c r="RSP208" s="128"/>
      <c r="RSQ208" s="128"/>
      <c r="RSR208" s="128"/>
      <c r="RSS208" s="128"/>
      <c r="RST208" s="128"/>
      <c r="RSU208" s="128"/>
      <c r="RSV208" s="128"/>
      <c r="RSW208" s="128"/>
      <c r="RSX208" s="128"/>
      <c r="RSY208" s="128"/>
      <c r="RSZ208" s="128"/>
      <c r="RTA208" s="128"/>
      <c r="RTB208" s="128"/>
      <c r="RTC208" s="128"/>
      <c r="RTD208" s="128"/>
      <c r="RTE208" s="128"/>
      <c r="RTF208" s="128"/>
      <c r="RTG208" s="128"/>
      <c r="RTH208" s="128"/>
      <c r="RTI208" s="128"/>
      <c r="RTJ208" s="128"/>
      <c r="RTK208" s="128"/>
      <c r="RTL208" s="128"/>
      <c r="RTM208" s="128"/>
      <c r="RTN208" s="128"/>
      <c r="RTO208" s="128"/>
      <c r="RTP208" s="128"/>
      <c r="RTQ208" s="128"/>
      <c r="RTR208" s="128"/>
      <c r="RTS208" s="128"/>
      <c r="RTT208" s="128"/>
      <c r="RTU208" s="128"/>
      <c r="RTV208" s="128"/>
      <c r="RTW208" s="128"/>
      <c r="RTX208" s="128"/>
      <c r="RTY208" s="128"/>
      <c r="RTZ208" s="128"/>
      <c r="RUA208" s="128"/>
      <c r="RUB208" s="128"/>
      <c r="RUC208" s="128"/>
      <c r="RUD208" s="128"/>
      <c r="RUE208" s="128"/>
      <c r="RUF208" s="128"/>
      <c r="RUG208" s="128"/>
      <c r="RUH208" s="128"/>
      <c r="RUI208" s="128"/>
      <c r="RUJ208" s="128"/>
      <c r="RUK208" s="128"/>
      <c r="RUL208" s="128"/>
      <c r="RUM208" s="128"/>
      <c r="RUN208" s="128"/>
      <c r="RUO208" s="128"/>
      <c r="RUP208" s="128"/>
      <c r="RUQ208" s="128"/>
      <c r="RUR208" s="128"/>
      <c r="RUS208" s="128"/>
      <c r="RUT208" s="128"/>
      <c r="RUU208" s="128"/>
      <c r="RUV208" s="128"/>
      <c r="RUW208" s="128"/>
      <c r="RUX208" s="128"/>
      <c r="RUY208" s="128"/>
      <c r="RUZ208" s="128"/>
      <c r="RVA208" s="128"/>
      <c r="RVB208" s="128"/>
      <c r="RVC208" s="128"/>
      <c r="RVD208" s="128"/>
      <c r="RVE208" s="128"/>
      <c r="RVF208" s="128"/>
      <c r="RVG208" s="128"/>
      <c r="RVH208" s="128"/>
      <c r="RVI208" s="128"/>
      <c r="RVJ208" s="128"/>
      <c r="RVK208" s="128"/>
      <c r="RVL208" s="128"/>
      <c r="RVM208" s="128"/>
      <c r="RVN208" s="128"/>
      <c r="RVO208" s="128"/>
      <c r="RVP208" s="128"/>
      <c r="RVQ208" s="128"/>
      <c r="RVR208" s="128"/>
      <c r="RVS208" s="128"/>
      <c r="RVT208" s="128"/>
      <c r="RVU208" s="128"/>
      <c r="RVV208" s="128"/>
      <c r="RVW208" s="128"/>
      <c r="RVX208" s="128"/>
      <c r="RVY208" s="128"/>
      <c r="RVZ208" s="128"/>
      <c r="RWA208" s="128"/>
      <c r="RWB208" s="128"/>
      <c r="RWC208" s="128"/>
      <c r="RWD208" s="128"/>
      <c r="RWE208" s="128"/>
      <c r="RWF208" s="128"/>
      <c r="RWG208" s="128"/>
      <c r="RWH208" s="128"/>
      <c r="RWI208" s="128"/>
      <c r="RWJ208" s="128"/>
      <c r="RWK208" s="128"/>
      <c r="RWL208" s="128"/>
      <c r="RWM208" s="128"/>
      <c r="RWN208" s="128"/>
      <c r="RWO208" s="128"/>
      <c r="RWP208" s="128"/>
      <c r="RWQ208" s="128"/>
      <c r="RWR208" s="128"/>
      <c r="RWS208" s="128"/>
      <c r="RWT208" s="128"/>
      <c r="RWU208" s="128"/>
      <c r="RWV208" s="128"/>
      <c r="RWW208" s="128"/>
      <c r="RWX208" s="128"/>
      <c r="RWY208" s="128"/>
      <c r="RWZ208" s="128"/>
      <c r="RXA208" s="128"/>
      <c r="RXB208" s="128"/>
      <c r="RXC208" s="128"/>
      <c r="RXD208" s="128"/>
      <c r="RXE208" s="128"/>
      <c r="RXF208" s="128"/>
      <c r="RXG208" s="128"/>
      <c r="RXH208" s="128"/>
      <c r="RXI208" s="128"/>
      <c r="RXJ208" s="128"/>
      <c r="RXK208" s="128"/>
      <c r="RXL208" s="128"/>
      <c r="RXM208" s="128"/>
      <c r="RXN208" s="128"/>
      <c r="RXO208" s="128"/>
      <c r="RXP208" s="128"/>
      <c r="RXQ208" s="128"/>
      <c r="RXR208" s="128"/>
      <c r="RXS208" s="128"/>
      <c r="RXT208" s="128"/>
      <c r="RXU208" s="128"/>
      <c r="RXV208" s="128"/>
      <c r="RXW208" s="128"/>
      <c r="RXX208" s="128"/>
      <c r="RXY208" s="128"/>
      <c r="RXZ208" s="128"/>
      <c r="RYA208" s="128"/>
      <c r="RYB208" s="128"/>
      <c r="RYC208" s="128"/>
      <c r="RYD208" s="128"/>
      <c r="RYE208" s="128"/>
      <c r="RYF208" s="128"/>
      <c r="RYG208" s="128"/>
      <c r="RYH208" s="128"/>
      <c r="RYI208" s="128"/>
      <c r="RYJ208" s="128"/>
      <c r="RYK208" s="128"/>
      <c r="RYL208" s="128"/>
      <c r="RYM208" s="128"/>
      <c r="RYN208" s="128"/>
      <c r="RYO208" s="128"/>
      <c r="RYP208" s="128"/>
      <c r="RYQ208" s="128"/>
      <c r="RYR208" s="128"/>
      <c r="RYS208" s="128"/>
      <c r="RYT208" s="128"/>
      <c r="RYU208" s="128"/>
      <c r="RYV208" s="128"/>
      <c r="RYW208" s="128"/>
      <c r="RYX208" s="128"/>
      <c r="RYY208" s="128"/>
      <c r="RYZ208" s="128"/>
      <c r="RZA208" s="128"/>
      <c r="RZB208" s="128"/>
      <c r="RZC208" s="128"/>
      <c r="RZD208" s="128"/>
      <c r="RZE208" s="128"/>
      <c r="RZF208" s="128"/>
      <c r="RZG208" s="128"/>
      <c r="RZH208" s="128"/>
      <c r="RZI208" s="128"/>
      <c r="RZJ208" s="128"/>
      <c r="RZK208" s="128"/>
      <c r="RZL208" s="128"/>
      <c r="RZM208" s="128"/>
      <c r="RZN208" s="128"/>
      <c r="RZO208" s="128"/>
      <c r="RZP208" s="128"/>
      <c r="RZQ208" s="128"/>
      <c r="RZR208" s="128"/>
      <c r="RZS208" s="128"/>
      <c r="RZT208" s="128"/>
      <c r="RZU208" s="128"/>
      <c r="RZV208" s="128"/>
      <c r="RZW208" s="128"/>
      <c r="RZX208" s="128"/>
      <c r="RZY208" s="128"/>
      <c r="RZZ208" s="128"/>
      <c r="SAA208" s="128"/>
      <c r="SAB208" s="128"/>
      <c r="SAC208" s="128"/>
      <c r="SAD208" s="128"/>
      <c r="SAE208" s="128"/>
      <c r="SAF208" s="128"/>
      <c r="SAG208" s="128"/>
      <c r="SAH208" s="128"/>
      <c r="SAI208" s="128"/>
      <c r="SAJ208" s="128"/>
      <c r="SAK208" s="128"/>
      <c r="SAL208" s="128"/>
      <c r="SAM208" s="128"/>
      <c r="SAN208" s="128"/>
      <c r="SAO208" s="128"/>
      <c r="SAP208" s="128"/>
      <c r="SAQ208" s="128"/>
      <c r="SAR208" s="128"/>
      <c r="SAS208" s="128"/>
      <c r="SAT208" s="128"/>
      <c r="SAU208" s="128"/>
      <c r="SAV208" s="128"/>
      <c r="SAW208" s="128"/>
      <c r="SAX208" s="128"/>
      <c r="SAY208" s="128"/>
      <c r="SAZ208" s="128"/>
      <c r="SBA208" s="128"/>
      <c r="SBB208" s="128"/>
      <c r="SBC208" s="128"/>
      <c r="SBD208" s="128"/>
      <c r="SBE208" s="128"/>
      <c r="SBF208" s="128"/>
      <c r="SBG208" s="128"/>
      <c r="SBH208" s="128"/>
      <c r="SBI208" s="128"/>
      <c r="SBJ208" s="128"/>
      <c r="SBK208" s="128"/>
      <c r="SBL208" s="128"/>
      <c r="SBM208" s="128"/>
      <c r="SBN208" s="128"/>
      <c r="SBO208" s="128"/>
      <c r="SBP208" s="128"/>
      <c r="SBQ208" s="128"/>
      <c r="SBR208" s="128"/>
      <c r="SBS208" s="128"/>
      <c r="SBT208" s="128"/>
      <c r="SBU208" s="128"/>
      <c r="SBV208" s="128"/>
      <c r="SBW208" s="128"/>
      <c r="SBX208" s="128"/>
      <c r="SBY208" s="128"/>
      <c r="SBZ208" s="128"/>
      <c r="SCA208" s="128"/>
      <c r="SCB208" s="128"/>
      <c r="SCC208" s="128"/>
      <c r="SCD208" s="128"/>
      <c r="SCE208" s="128"/>
      <c r="SCF208" s="128"/>
      <c r="SCG208" s="128"/>
      <c r="SCH208" s="128"/>
      <c r="SCI208" s="128"/>
      <c r="SCJ208" s="128"/>
      <c r="SCK208" s="128"/>
      <c r="SCL208" s="128"/>
      <c r="SCM208" s="128"/>
      <c r="SCN208" s="128"/>
      <c r="SCO208" s="128"/>
      <c r="SCP208" s="128"/>
      <c r="SCQ208" s="128"/>
      <c r="SCR208" s="128"/>
      <c r="SCS208" s="128"/>
      <c r="SCT208" s="128"/>
      <c r="SCU208" s="128"/>
      <c r="SCV208" s="128"/>
      <c r="SCW208" s="128"/>
      <c r="SCX208" s="128"/>
      <c r="SCY208" s="128"/>
      <c r="SCZ208" s="128"/>
      <c r="SDA208" s="128"/>
      <c r="SDB208" s="128"/>
      <c r="SDC208" s="128"/>
      <c r="SDD208" s="128"/>
      <c r="SDE208" s="128"/>
      <c r="SDF208" s="128"/>
      <c r="SDG208" s="128"/>
      <c r="SDH208" s="128"/>
      <c r="SDI208" s="128"/>
      <c r="SDJ208" s="128"/>
      <c r="SDK208" s="128"/>
      <c r="SDL208" s="128"/>
      <c r="SDM208" s="128"/>
      <c r="SDN208" s="128"/>
      <c r="SDO208" s="128"/>
      <c r="SDP208" s="128"/>
      <c r="SDQ208" s="128"/>
      <c r="SDR208" s="128"/>
      <c r="SDS208" s="128"/>
      <c r="SDT208" s="128"/>
      <c r="SDU208" s="128"/>
      <c r="SDV208" s="128"/>
      <c r="SDW208" s="128"/>
      <c r="SDX208" s="128"/>
      <c r="SDY208" s="128"/>
      <c r="SDZ208" s="128"/>
      <c r="SEA208" s="128"/>
      <c r="SEB208" s="128"/>
      <c r="SEC208" s="128"/>
      <c r="SED208" s="128"/>
      <c r="SEE208" s="128"/>
      <c r="SEF208" s="128"/>
      <c r="SEG208" s="128"/>
      <c r="SEH208" s="128"/>
      <c r="SEI208" s="128"/>
      <c r="SEJ208" s="128"/>
      <c r="SEK208" s="128"/>
      <c r="SEL208" s="128"/>
      <c r="SEM208" s="128"/>
      <c r="SEN208" s="128"/>
      <c r="SEO208" s="128"/>
      <c r="SEP208" s="128"/>
      <c r="SEQ208" s="128"/>
      <c r="SER208" s="128"/>
      <c r="SES208" s="128"/>
      <c r="SET208" s="128"/>
      <c r="SEU208" s="128"/>
      <c r="SEV208" s="128"/>
      <c r="SEW208" s="128"/>
      <c r="SEX208" s="128"/>
      <c r="SEY208" s="128"/>
      <c r="SEZ208" s="128"/>
      <c r="SFA208" s="128"/>
      <c r="SFB208" s="128"/>
      <c r="SFC208" s="128"/>
      <c r="SFD208" s="128"/>
      <c r="SFE208" s="128"/>
      <c r="SFF208" s="128"/>
      <c r="SFG208" s="128"/>
      <c r="SFH208" s="128"/>
      <c r="SFI208" s="128"/>
      <c r="SFJ208" s="128"/>
      <c r="SFK208" s="128"/>
      <c r="SFL208" s="128"/>
      <c r="SFM208" s="128"/>
      <c r="SFN208" s="128"/>
      <c r="SFO208" s="128"/>
      <c r="SFP208" s="128"/>
      <c r="SFQ208" s="128"/>
      <c r="SFR208" s="128"/>
      <c r="SFS208" s="128"/>
      <c r="SFT208" s="128"/>
      <c r="SFU208" s="128"/>
      <c r="SFV208" s="128"/>
      <c r="SFW208" s="128"/>
      <c r="SFX208" s="128"/>
      <c r="SFY208" s="128"/>
      <c r="SFZ208" s="128"/>
      <c r="SGA208" s="128"/>
      <c r="SGB208" s="128"/>
      <c r="SGC208" s="128"/>
      <c r="SGD208" s="128"/>
      <c r="SGE208" s="128"/>
      <c r="SGF208" s="128"/>
      <c r="SGG208" s="128"/>
      <c r="SGH208" s="128"/>
      <c r="SGI208" s="128"/>
      <c r="SGJ208" s="128"/>
      <c r="SGK208" s="128"/>
      <c r="SGL208" s="128"/>
      <c r="SGM208" s="128"/>
      <c r="SGN208" s="128"/>
      <c r="SGO208" s="128"/>
      <c r="SGP208" s="128"/>
      <c r="SGQ208" s="128"/>
      <c r="SGR208" s="128"/>
      <c r="SGS208" s="128"/>
      <c r="SGT208" s="128"/>
      <c r="SGU208" s="128"/>
      <c r="SGV208" s="128"/>
      <c r="SGW208" s="128"/>
      <c r="SGX208" s="128"/>
      <c r="SGY208" s="128"/>
      <c r="SGZ208" s="128"/>
      <c r="SHA208" s="128"/>
      <c r="SHB208" s="128"/>
      <c r="SHC208" s="128"/>
      <c r="SHD208" s="128"/>
      <c r="SHE208" s="128"/>
      <c r="SHF208" s="128"/>
      <c r="SHG208" s="128"/>
      <c r="SHH208" s="128"/>
      <c r="SHI208" s="128"/>
      <c r="SHJ208" s="128"/>
      <c r="SHK208" s="128"/>
      <c r="SHL208" s="128"/>
      <c r="SHM208" s="128"/>
      <c r="SHN208" s="128"/>
      <c r="SHO208" s="128"/>
      <c r="SHP208" s="128"/>
      <c r="SHQ208" s="128"/>
      <c r="SHR208" s="128"/>
      <c r="SHS208" s="128"/>
      <c r="SHT208" s="128"/>
      <c r="SHU208" s="128"/>
      <c r="SHV208" s="128"/>
      <c r="SHW208" s="128"/>
      <c r="SHX208" s="128"/>
      <c r="SHY208" s="128"/>
      <c r="SHZ208" s="128"/>
      <c r="SIA208" s="128"/>
      <c r="SIB208" s="128"/>
      <c r="SIC208" s="128"/>
      <c r="SID208" s="128"/>
      <c r="SIE208" s="128"/>
      <c r="SIF208" s="128"/>
      <c r="SIG208" s="128"/>
      <c r="SIH208" s="128"/>
      <c r="SII208" s="128"/>
      <c r="SIJ208" s="128"/>
      <c r="SIK208" s="128"/>
      <c r="SIL208" s="128"/>
      <c r="SIM208" s="128"/>
      <c r="SIN208" s="128"/>
      <c r="SIO208" s="128"/>
      <c r="SIP208" s="128"/>
      <c r="SIQ208" s="128"/>
      <c r="SIR208" s="128"/>
      <c r="SIS208" s="128"/>
      <c r="SIT208" s="128"/>
      <c r="SIU208" s="128"/>
      <c r="SIV208" s="128"/>
      <c r="SIW208" s="128"/>
      <c r="SIX208" s="128"/>
      <c r="SIY208" s="128"/>
      <c r="SIZ208" s="128"/>
      <c r="SJA208" s="128"/>
      <c r="SJB208" s="128"/>
      <c r="SJC208" s="128"/>
      <c r="SJD208" s="128"/>
      <c r="SJE208" s="128"/>
      <c r="SJF208" s="128"/>
      <c r="SJG208" s="128"/>
      <c r="SJH208" s="128"/>
      <c r="SJI208" s="128"/>
      <c r="SJJ208" s="128"/>
      <c r="SJK208" s="128"/>
      <c r="SJL208" s="128"/>
      <c r="SJM208" s="128"/>
      <c r="SJN208" s="128"/>
      <c r="SJO208" s="128"/>
      <c r="SJP208" s="128"/>
      <c r="SJQ208" s="128"/>
      <c r="SJR208" s="128"/>
      <c r="SJS208" s="128"/>
      <c r="SJT208" s="128"/>
      <c r="SJU208" s="128"/>
      <c r="SJV208" s="128"/>
      <c r="SJW208" s="128"/>
      <c r="SJX208" s="128"/>
      <c r="SJY208" s="128"/>
      <c r="SJZ208" s="128"/>
      <c r="SKA208" s="128"/>
      <c r="SKB208" s="128"/>
      <c r="SKC208" s="128"/>
      <c r="SKD208" s="128"/>
      <c r="SKE208" s="128"/>
      <c r="SKF208" s="128"/>
      <c r="SKG208" s="128"/>
      <c r="SKH208" s="128"/>
      <c r="SKI208" s="128"/>
      <c r="SKJ208" s="128"/>
      <c r="SKK208" s="128"/>
      <c r="SKL208" s="128"/>
      <c r="SKM208" s="128"/>
      <c r="SKN208" s="128"/>
      <c r="SKO208" s="128"/>
      <c r="SKP208" s="128"/>
      <c r="SKQ208" s="128"/>
      <c r="SKR208" s="128"/>
      <c r="SKS208" s="128"/>
      <c r="SKT208" s="128"/>
      <c r="SKU208" s="128"/>
      <c r="SKV208" s="128"/>
      <c r="SKW208" s="128"/>
      <c r="SKX208" s="128"/>
      <c r="SKY208" s="128"/>
      <c r="SKZ208" s="128"/>
      <c r="SLA208" s="128"/>
      <c r="SLB208" s="128"/>
      <c r="SLC208" s="128"/>
      <c r="SLD208" s="128"/>
      <c r="SLE208" s="128"/>
      <c r="SLF208" s="128"/>
      <c r="SLG208" s="128"/>
      <c r="SLH208" s="128"/>
      <c r="SLI208" s="128"/>
      <c r="SLJ208" s="128"/>
      <c r="SLK208" s="128"/>
      <c r="SLL208" s="128"/>
      <c r="SLM208" s="128"/>
      <c r="SLN208" s="128"/>
      <c r="SLO208" s="128"/>
      <c r="SLP208" s="128"/>
      <c r="SLQ208" s="128"/>
      <c r="SLR208" s="128"/>
      <c r="SLS208" s="128"/>
      <c r="SLT208" s="128"/>
      <c r="SLU208" s="128"/>
      <c r="SLV208" s="128"/>
      <c r="SLW208" s="128"/>
      <c r="SLX208" s="128"/>
      <c r="SLY208" s="128"/>
      <c r="SLZ208" s="128"/>
      <c r="SMA208" s="128"/>
      <c r="SMB208" s="128"/>
      <c r="SMC208" s="128"/>
      <c r="SMD208" s="128"/>
      <c r="SME208" s="128"/>
      <c r="SMF208" s="128"/>
      <c r="SMG208" s="128"/>
      <c r="SMH208" s="128"/>
      <c r="SMI208" s="128"/>
      <c r="SMJ208" s="128"/>
      <c r="SMK208" s="128"/>
      <c r="SML208" s="128"/>
      <c r="SMM208" s="128"/>
      <c r="SMN208" s="128"/>
      <c r="SMO208" s="128"/>
      <c r="SMP208" s="128"/>
      <c r="SMQ208" s="128"/>
      <c r="SMR208" s="128"/>
      <c r="SMS208" s="128"/>
      <c r="SMT208" s="128"/>
      <c r="SMU208" s="128"/>
      <c r="SMV208" s="128"/>
      <c r="SMW208" s="128"/>
      <c r="SMX208" s="128"/>
      <c r="SMY208" s="128"/>
      <c r="SMZ208" s="128"/>
      <c r="SNA208" s="128"/>
      <c r="SNB208" s="128"/>
      <c r="SNC208" s="128"/>
      <c r="SND208" s="128"/>
      <c r="SNE208" s="128"/>
      <c r="SNF208" s="128"/>
      <c r="SNG208" s="128"/>
      <c r="SNH208" s="128"/>
      <c r="SNI208" s="128"/>
      <c r="SNJ208" s="128"/>
      <c r="SNK208" s="128"/>
      <c r="SNL208" s="128"/>
      <c r="SNM208" s="128"/>
      <c r="SNN208" s="128"/>
      <c r="SNO208" s="128"/>
      <c r="SNP208" s="128"/>
      <c r="SNQ208" s="128"/>
      <c r="SNR208" s="128"/>
      <c r="SNS208" s="128"/>
      <c r="SNT208" s="128"/>
      <c r="SNU208" s="128"/>
      <c r="SNV208" s="128"/>
      <c r="SNW208" s="128"/>
      <c r="SNX208" s="128"/>
      <c r="SNY208" s="128"/>
      <c r="SNZ208" s="128"/>
      <c r="SOA208" s="128"/>
      <c r="SOB208" s="128"/>
      <c r="SOC208" s="128"/>
      <c r="SOD208" s="128"/>
      <c r="SOE208" s="128"/>
      <c r="SOF208" s="128"/>
      <c r="SOG208" s="128"/>
      <c r="SOH208" s="128"/>
      <c r="SOI208" s="128"/>
      <c r="SOJ208" s="128"/>
      <c r="SOK208" s="128"/>
      <c r="SOL208" s="128"/>
      <c r="SOM208" s="128"/>
      <c r="SON208" s="128"/>
      <c r="SOO208" s="128"/>
      <c r="SOP208" s="128"/>
      <c r="SOQ208" s="128"/>
      <c r="SOR208" s="128"/>
      <c r="SOS208" s="128"/>
      <c r="SOT208" s="128"/>
      <c r="SOU208" s="128"/>
      <c r="SOV208" s="128"/>
      <c r="SOW208" s="128"/>
      <c r="SOX208" s="128"/>
      <c r="SOY208" s="128"/>
      <c r="SOZ208" s="128"/>
      <c r="SPA208" s="128"/>
      <c r="SPB208" s="128"/>
      <c r="SPC208" s="128"/>
      <c r="SPD208" s="128"/>
      <c r="SPE208" s="128"/>
      <c r="SPF208" s="128"/>
      <c r="SPG208" s="128"/>
      <c r="SPH208" s="128"/>
      <c r="SPI208" s="128"/>
      <c r="SPJ208" s="128"/>
      <c r="SPK208" s="128"/>
      <c r="SPL208" s="128"/>
      <c r="SPM208" s="128"/>
      <c r="SPN208" s="128"/>
      <c r="SPO208" s="128"/>
      <c r="SPP208" s="128"/>
      <c r="SPQ208" s="128"/>
      <c r="SPR208" s="128"/>
      <c r="SPS208" s="128"/>
      <c r="SPT208" s="128"/>
      <c r="SPU208" s="128"/>
      <c r="SPV208" s="128"/>
      <c r="SPW208" s="128"/>
      <c r="SPX208" s="128"/>
      <c r="SPY208" s="128"/>
      <c r="SPZ208" s="128"/>
      <c r="SQA208" s="128"/>
      <c r="SQB208" s="128"/>
      <c r="SQC208" s="128"/>
      <c r="SQD208" s="128"/>
      <c r="SQE208" s="128"/>
      <c r="SQF208" s="128"/>
      <c r="SQG208" s="128"/>
      <c r="SQH208" s="128"/>
      <c r="SQI208" s="128"/>
      <c r="SQJ208" s="128"/>
      <c r="SQK208" s="128"/>
      <c r="SQL208" s="128"/>
      <c r="SQM208" s="128"/>
      <c r="SQN208" s="128"/>
      <c r="SQO208" s="128"/>
      <c r="SQP208" s="128"/>
      <c r="SQQ208" s="128"/>
      <c r="SQR208" s="128"/>
      <c r="SQS208" s="128"/>
      <c r="SQT208" s="128"/>
      <c r="SQU208" s="128"/>
      <c r="SQV208" s="128"/>
      <c r="SQW208" s="128"/>
      <c r="SQX208" s="128"/>
      <c r="SQY208" s="128"/>
      <c r="SQZ208" s="128"/>
      <c r="SRA208" s="128"/>
      <c r="SRB208" s="128"/>
      <c r="SRC208" s="128"/>
      <c r="SRD208" s="128"/>
      <c r="SRE208" s="128"/>
      <c r="SRF208" s="128"/>
      <c r="SRG208" s="128"/>
      <c r="SRH208" s="128"/>
      <c r="SRI208" s="128"/>
      <c r="SRJ208" s="128"/>
      <c r="SRK208" s="128"/>
      <c r="SRL208" s="128"/>
      <c r="SRM208" s="128"/>
      <c r="SRN208" s="128"/>
      <c r="SRO208" s="128"/>
      <c r="SRP208" s="128"/>
      <c r="SRQ208" s="128"/>
      <c r="SRR208" s="128"/>
      <c r="SRS208" s="128"/>
      <c r="SRT208" s="128"/>
      <c r="SRU208" s="128"/>
      <c r="SRV208" s="128"/>
      <c r="SRW208" s="128"/>
      <c r="SRX208" s="128"/>
      <c r="SRY208" s="128"/>
      <c r="SRZ208" s="128"/>
      <c r="SSA208" s="128"/>
      <c r="SSB208" s="128"/>
      <c r="SSC208" s="128"/>
      <c r="SSD208" s="128"/>
      <c r="SSE208" s="128"/>
      <c r="SSF208" s="128"/>
      <c r="SSG208" s="128"/>
      <c r="SSH208" s="128"/>
      <c r="SSI208" s="128"/>
      <c r="SSJ208" s="128"/>
      <c r="SSK208" s="128"/>
      <c r="SSL208" s="128"/>
      <c r="SSM208" s="128"/>
      <c r="SSN208" s="128"/>
      <c r="SSO208" s="128"/>
      <c r="SSP208" s="128"/>
      <c r="SSQ208" s="128"/>
      <c r="SSR208" s="128"/>
      <c r="SSS208" s="128"/>
      <c r="SST208" s="128"/>
      <c r="SSU208" s="128"/>
      <c r="SSV208" s="128"/>
      <c r="SSW208" s="128"/>
      <c r="SSX208" s="128"/>
      <c r="SSY208" s="128"/>
      <c r="SSZ208" s="128"/>
      <c r="STA208" s="128"/>
      <c r="STB208" s="128"/>
      <c r="STC208" s="128"/>
      <c r="STD208" s="128"/>
      <c r="STE208" s="128"/>
      <c r="STF208" s="128"/>
      <c r="STG208" s="128"/>
      <c r="STH208" s="128"/>
      <c r="STI208" s="128"/>
      <c r="STJ208" s="128"/>
      <c r="STK208" s="128"/>
      <c r="STL208" s="128"/>
      <c r="STM208" s="128"/>
      <c r="STN208" s="128"/>
      <c r="STO208" s="128"/>
      <c r="STP208" s="128"/>
      <c r="STQ208" s="128"/>
      <c r="STR208" s="128"/>
      <c r="STS208" s="128"/>
      <c r="STT208" s="128"/>
      <c r="STU208" s="128"/>
      <c r="STV208" s="128"/>
      <c r="STW208" s="128"/>
      <c r="STX208" s="128"/>
      <c r="STY208" s="128"/>
      <c r="STZ208" s="128"/>
      <c r="SUA208" s="128"/>
      <c r="SUB208" s="128"/>
      <c r="SUC208" s="128"/>
      <c r="SUD208" s="128"/>
      <c r="SUE208" s="128"/>
      <c r="SUF208" s="128"/>
      <c r="SUG208" s="128"/>
      <c r="SUH208" s="128"/>
      <c r="SUI208" s="128"/>
      <c r="SUJ208" s="128"/>
      <c r="SUK208" s="128"/>
      <c r="SUL208" s="128"/>
      <c r="SUM208" s="128"/>
      <c r="SUN208" s="128"/>
      <c r="SUO208" s="128"/>
      <c r="SUP208" s="128"/>
      <c r="SUQ208" s="128"/>
      <c r="SUR208" s="128"/>
      <c r="SUS208" s="128"/>
      <c r="SUT208" s="128"/>
      <c r="SUU208" s="128"/>
      <c r="SUV208" s="128"/>
      <c r="SUW208" s="128"/>
      <c r="SUX208" s="128"/>
      <c r="SUY208" s="128"/>
      <c r="SUZ208" s="128"/>
      <c r="SVA208" s="128"/>
      <c r="SVB208" s="128"/>
      <c r="SVC208" s="128"/>
      <c r="SVD208" s="128"/>
      <c r="SVE208" s="128"/>
      <c r="SVF208" s="128"/>
      <c r="SVG208" s="128"/>
      <c r="SVH208" s="128"/>
      <c r="SVI208" s="128"/>
      <c r="SVJ208" s="128"/>
      <c r="SVK208" s="128"/>
      <c r="SVL208" s="128"/>
      <c r="SVM208" s="128"/>
      <c r="SVN208" s="128"/>
      <c r="SVO208" s="128"/>
      <c r="SVP208" s="128"/>
      <c r="SVQ208" s="128"/>
      <c r="SVR208" s="128"/>
      <c r="SVS208" s="128"/>
      <c r="SVT208" s="128"/>
      <c r="SVU208" s="128"/>
      <c r="SVV208" s="128"/>
      <c r="SVW208" s="128"/>
      <c r="SVX208" s="128"/>
      <c r="SVY208" s="128"/>
      <c r="SVZ208" s="128"/>
      <c r="SWA208" s="128"/>
      <c r="SWB208" s="128"/>
      <c r="SWC208" s="128"/>
      <c r="SWD208" s="128"/>
      <c r="SWE208" s="128"/>
      <c r="SWF208" s="128"/>
      <c r="SWG208" s="128"/>
      <c r="SWH208" s="128"/>
      <c r="SWI208" s="128"/>
      <c r="SWJ208" s="128"/>
      <c r="SWK208" s="128"/>
      <c r="SWL208" s="128"/>
      <c r="SWM208" s="128"/>
      <c r="SWN208" s="128"/>
      <c r="SWO208" s="128"/>
      <c r="SWP208" s="128"/>
      <c r="SWQ208" s="128"/>
      <c r="SWR208" s="128"/>
      <c r="SWS208" s="128"/>
      <c r="SWT208" s="128"/>
      <c r="SWU208" s="128"/>
      <c r="SWV208" s="128"/>
      <c r="SWW208" s="128"/>
      <c r="SWX208" s="128"/>
      <c r="SWY208" s="128"/>
      <c r="SWZ208" s="128"/>
      <c r="SXA208" s="128"/>
      <c r="SXB208" s="128"/>
      <c r="SXC208" s="128"/>
      <c r="SXD208" s="128"/>
      <c r="SXE208" s="128"/>
      <c r="SXF208" s="128"/>
      <c r="SXG208" s="128"/>
      <c r="SXH208" s="128"/>
      <c r="SXI208" s="128"/>
      <c r="SXJ208" s="128"/>
      <c r="SXK208" s="128"/>
      <c r="SXL208" s="128"/>
      <c r="SXM208" s="128"/>
      <c r="SXN208" s="128"/>
      <c r="SXO208" s="128"/>
      <c r="SXP208" s="128"/>
      <c r="SXQ208" s="128"/>
      <c r="SXR208" s="128"/>
      <c r="SXS208" s="128"/>
      <c r="SXT208" s="128"/>
      <c r="SXU208" s="128"/>
      <c r="SXV208" s="128"/>
      <c r="SXW208" s="128"/>
      <c r="SXX208" s="128"/>
      <c r="SXY208" s="128"/>
      <c r="SXZ208" s="128"/>
      <c r="SYA208" s="128"/>
      <c r="SYB208" s="128"/>
      <c r="SYC208" s="128"/>
      <c r="SYD208" s="128"/>
      <c r="SYE208" s="128"/>
      <c r="SYF208" s="128"/>
      <c r="SYG208" s="128"/>
      <c r="SYH208" s="128"/>
      <c r="SYI208" s="128"/>
      <c r="SYJ208" s="128"/>
      <c r="SYK208" s="128"/>
      <c r="SYL208" s="128"/>
      <c r="SYM208" s="128"/>
      <c r="SYN208" s="128"/>
      <c r="SYO208" s="128"/>
      <c r="SYP208" s="128"/>
      <c r="SYQ208" s="128"/>
      <c r="SYR208" s="128"/>
      <c r="SYS208" s="128"/>
      <c r="SYT208" s="128"/>
      <c r="SYU208" s="128"/>
      <c r="SYV208" s="128"/>
      <c r="SYW208" s="128"/>
      <c r="SYX208" s="128"/>
      <c r="SYY208" s="128"/>
      <c r="SYZ208" s="128"/>
      <c r="SZA208" s="128"/>
      <c r="SZB208" s="128"/>
      <c r="SZC208" s="128"/>
      <c r="SZD208" s="128"/>
      <c r="SZE208" s="128"/>
      <c r="SZF208" s="128"/>
      <c r="SZG208" s="128"/>
      <c r="SZH208" s="128"/>
      <c r="SZI208" s="128"/>
      <c r="SZJ208" s="128"/>
      <c r="SZK208" s="128"/>
      <c r="SZL208" s="128"/>
      <c r="SZM208" s="128"/>
      <c r="SZN208" s="128"/>
      <c r="SZO208" s="128"/>
      <c r="SZP208" s="128"/>
      <c r="SZQ208" s="128"/>
      <c r="SZR208" s="128"/>
      <c r="SZS208" s="128"/>
      <c r="SZT208" s="128"/>
      <c r="SZU208" s="128"/>
      <c r="SZV208" s="128"/>
      <c r="SZW208" s="128"/>
      <c r="SZX208" s="128"/>
      <c r="SZY208" s="128"/>
      <c r="SZZ208" s="128"/>
      <c r="TAA208" s="128"/>
      <c r="TAB208" s="128"/>
      <c r="TAC208" s="128"/>
      <c r="TAD208" s="128"/>
      <c r="TAE208" s="128"/>
      <c r="TAF208" s="128"/>
      <c r="TAG208" s="128"/>
      <c r="TAH208" s="128"/>
      <c r="TAI208" s="128"/>
      <c r="TAJ208" s="128"/>
      <c r="TAK208" s="128"/>
      <c r="TAL208" s="128"/>
      <c r="TAM208" s="128"/>
      <c r="TAN208" s="128"/>
      <c r="TAO208" s="128"/>
      <c r="TAP208" s="128"/>
      <c r="TAQ208" s="128"/>
      <c r="TAR208" s="128"/>
      <c r="TAS208" s="128"/>
      <c r="TAT208" s="128"/>
      <c r="TAU208" s="128"/>
      <c r="TAV208" s="128"/>
      <c r="TAW208" s="128"/>
      <c r="TAX208" s="128"/>
      <c r="TAY208" s="128"/>
      <c r="TAZ208" s="128"/>
      <c r="TBA208" s="128"/>
      <c r="TBB208" s="128"/>
      <c r="TBC208" s="128"/>
      <c r="TBD208" s="128"/>
      <c r="TBE208" s="128"/>
      <c r="TBF208" s="128"/>
      <c r="TBG208" s="128"/>
      <c r="TBH208" s="128"/>
      <c r="TBI208" s="128"/>
      <c r="TBJ208" s="128"/>
      <c r="TBK208" s="128"/>
      <c r="TBL208" s="128"/>
      <c r="TBM208" s="128"/>
      <c r="TBN208" s="128"/>
      <c r="TBO208" s="128"/>
      <c r="TBP208" s="128"/>
      <c r="TBQ208" s="128"/>
      <c r="TBR208" s="128"/>
      <c r="TBS208" s="128"/>
      <c r="TBT208" s="128"/>
      <c r="TBU208" s="128"/>
      <c r="TBV208" s="128"/>
      <c r="TBW208" s="128"/>
      <c r="TBX208" s="128"/>
      <c r="TBY208" s="128"/>
      <c r="TBZ208" s="128"/>
      <c r="TCA208" s="128"/>
      <c r="TCB208" s="128"/>
      <c r="TCC208" s="128"/>
      <c r="TCD208" s="128"/>
      <c r="TCE208" s="128"/>
      <c r="TCF208" s="128"/>
      <c r="TCG208" s="128"/>
      <c r="TCH208" s="128"/>
      <c r="TCI208" s="128"/>
      <c r="TCJ208" s="128"/>
      <c r="TCK208" s="128"/>
      <c r="TCL208" s="128"/>
      <c r="TCM208" s="128"/>
      <c r="TCN208" s="128"/>
      <c r="TCO208" s="128"/>
      <c r="TCP208" s="128"/>
      <c r="TCQ208" s="128"/>
      <c r="TCR208" s="128"/>
      <c r="TCS208" s="128"/>
      <c r="TCT208" s="128"/>
      <c r="TCU208" s="128"/>
      <c r="TCV208" s="128"/>
      <c r="TCW208" s="128"/>
      <c r="TCX208" s="128"/>
      <c r="TCY208" s="128"/>
      <c r="TCZ208" s="128"/>
      <c r="TDA208" s="128"/>
      <c r="TDB208" s="128"/>
      <c r="TDC208" s="128"/>
      <c r="TDD208" s="128"/>
      <c r="TDE208" s="128"/>
      <c r="TDF208" s="128"/>
      <c r="TDG208" s="128"/>
      <c r="TDH208" s="128"/>
      <c r="TDI208" s="128"/>
      <c r="TDJ208" s="128"/>
      <c r="TDK208" s="128"/>
      <c r="TDL208" s="128"/>
      <c r="TDM208" s="128"/>
      <c r="TDN208" s="128"/>
      <c r="TDO208" s="128"/>
      <c r="TDP208" s="128"/>
      <c r="TDQ208" s="128"/>
      <c r="TDR208" s="128"/>
      <c r="TDS208" s="128"/>
      <c r="TDT208" s="128"/>
      <c r="TDU208" s="128"/>
      <c r="TDV208" s="128"/>
      <c r="TDW208" s="128"/>
      <c r="TDX208" s="128"/>
      <c r="TDY208" s="128"/>
      <c r="TDZ208" s="128"/>
      <c r="TEA208" s="128"/>
      <c r="TEB208" s="128"/>
      <c r="TEC208" s="128"/>
      <c r="TED208" s="128"/>
      <c r="TEE208" s="128"/>
      <c r="TEF208" s="128"/>
      <c r="TEG208" s="128"/>
      <c r="TEH208" s="128"/>
      <c r="TEI208" s="128"/>
      <c r="TEJ208" s="128"/>
      <c r="TEK208" s="128"/>
      <c r="TEL208" s="128"/>
      <c r="TEM208" s="128"/>
      <c r="TEN208" s="128"/>
      <c r="TEO208" s="128"/>
      <c r="TEP208" s="128"/>
      <c r="TEQ208" s="128"/>
      <c r="TER208" s="128"/>
      <c r="TES208" s="128"/>
      <c r="TET208" s="128"/>
      <c r="TEU208" s="128"/>
      <c r="TEV208" s="128"/>
      <c r="TEW208" s="128"/>
      <c r="TEX208" s="128"/>
      <c r="TEY208" s="128"/>
      <c r="TEZ208" s="128"/>
      <c r="TFA208" s="128"/>
      <c r="TFB208" s="128"/>
      <c r="TFC208" s="128"/>
      <c r="TFD208" s="128"/>
      <c r="TFE208" s="128"/>
      <c r="TFF208" s="128"/>
      <c r="TFG208" s="128"/>
      <c r="TFH208" s="128"/>
      <c r="TFI208" s="128"/>
      <c r="TFJ208" s="128"/>
      <c r="TFK208" s="128"/>
      <c r="TFL208" s="128"/>
      <c r="TFM208" s="128"/>
      <c r="TFN208" s="128"/>
      <c r="TFO208" s="128"/>
      <c r="TFP208" s="128"/>
      <c r="TFQ208" s="128"/>
      <c r="TFR208" s="128"/>
      <c r="TFS208" s="128"/>
      <c r="TFT208" s="128"/>
      <c r="TFU208" s="128"/>
      <c r="TFV208" s="128"/>
      <c r="TFW208" s="128"/>
      <c r="TFX208" s="128"/>
      <c r="TFY208" s="128"/>
      <c r="TFZ208" s="128"/>
      <c r="TGA208" s="128"/>
      <c r="TGB208" s="128"/>
      <c r="TGC208" s="128"/>
      <c r="TGD208" s="128"/>
      <c r="TGE208" s="128"/>
      <c r="TGF208" s="128"/>
      <c r="TGG208" s="128"/>
      <c r="TGH208" s="128"/>
      <c r="TGI208" s="128"/>
      <c r="TGJ208" s="128"/>
      <c r="TGK208" s="128"/>
      <c r="TGL208" s="128"/>
      <c r="TGM208" s="128"/>
      <c r="TGN208" s="128"/>
      <c r="TGO208" s="128"/>
      <c r="TGP208" s="128"/>
      <c r="TGQ208" s="128"/>
      <c r="TGR208" s="128"/>
      <c r="TGS208" s="128"/>
      <c r="TGT208" s="128"/>
      <c r="TGU208" s="128"/>
      <c r="TGV208" s="128"/>
      <c r="TGW208" s="128"/>
      <c r="TGX208" s="128"/>
      <c r="TGY208" s="128"/>
      <c r="TGZ208" s="128"/>
      <c r="THA208" s="128"/>
      <c r="THB208" s="128"/>
      <c r="THC208" s="128"/>
      <c r="THD208" s="128"/>
      <c r="THE208" s="128"/>
      <c r="THF208" s="128"/>
      <c r="THG208" s="128"/>
      <c r="THH208" s="128"/>
      <c r="THI208" s="128"/>
      <c r="THJ208" s="128"/>
      <c r="THK208" s="128"/>
      <c r="THL208" s="128"/>
      <c r="THM208" s="128"/>
      <c r="THN208" s="128"/>
      <c r="THO208" s="128"/>
      <c r="THP208" s="128"/>
      <c r="THQ208" s="128"/>
      <c r="THR208" s="128"/>
      <c r="THS208" s="128"/>
      <c r="THT208" s="128"/>
      <c r="THU208" s="128"/>
      <c r="THV208" s="128"/>
      <c r="THW208" s="128"/>
      <c r="THX208" s="128"/>
      <c r="THY208" s="128"/>
      <c r="THZ208" s="128"/>
      <c r="TIA208" s="128"/>
      <c r="TIB208" s="128"/>
      <c r="TIC208" s="128"/>
      <c r="TID208" s="128"/>
      <c r="TIE208" s="128"/>
      <c r="TIF208" s="128"/>
      <c r="TIG208" s="128"/>
      <c r="TIH208" s="128"/>
      <c r="TII208" s="128"/>
      <c r="TIJ208" s="128"/>
      <c r="TIK208" s="128"/>
      <c r="TIL208" s="128"/>
      <c r="TIM208" s="128"/>
      <c r="TIN208" s="128"/>
      <c r="TIO208" s="128"/>
      <c r="TIP208" s="128"/>
      <c r="TIQ208" s="128"/>
      <c r="TIR208" s="128"/>
      <c r="TIS208" s="128"/>
      <c r="TIT208" s="128"/>
      <c r="TIU208" s="128"/>
      <c r="TIV208" s="128"/>
      <c r="TIW208" s="128"/>
      <c r="TIX208" s="128"/>
      <c r="TIY208" s="128"/>
      <c r="TIZ208" s="128"/>
      <c r="TJA208" s="128"/>
      <c r="TJB208" s="128"/>
      <c r="TJC208" s="128"/>
      <c r="TJD208" s="128"/>
      <c r="TJE208" s="128"/>
      <c r="TJF208" s="128"/>
      <c r="TJG208" s="128"/>
      <c r="TJH208" s="128"/>
      <c r="TJI208" s="128"/>
      <c r="TJJ208" s="128"/>
      <c r="TJK208" s="128"/>
      <c r="TJL208" s="128"/>
      <c r="TJM208" s="128"/>
      <c r="TJN208" s="128"/>
      <c r="TJO208" s="128"/>
      <c r="TJP208" s="128"/>
      <c r="TJQ208" s="128"/>
      <c r="TJR208" s="128"/>
      <c r="TJS208" s="128"/>
      <c r="TJT208" s="128"/>
      <c r="TJU208" s="128"/>
      <c r="TJV208" s="128"/>
      <c r="TJW208" s="128"/>
      <c r="TJX208" s="128"/>
      <c r="TJY208" s="128"/>
      <c r="TJZ208" s="128"/>
      <c r="TKA208" s="128"/>
      <c r="TKB208" s="128"/>
      <c r="TKC208" s="128"/>
      <c r="TKD208" s="128"/>
      <c r="TKE208" s="128"/>
      <c r="TKF208" s="128"/>
      <c r="TKG208" s="128"/>
      <c r="TKH208" s="128"/>
      <c r="TKI208" s="128"/>
      <c r="TKJ208" s="128"/>
      <c r="TKK208" s="128"/>
      <c r="TKL208" s="128"/>
      <c r="TKM208" s="128"/>
      <c r="TKN208" s="128"/>
      <c r="TKO208" s="128"/>
      <c r="TKP208" s="128"/>
      <c r="TKQ208" s="128"/>
      <c r="TKR208" s="128"/>
      <c r="TKS208" s="128"/>
      <c r="TKT208" s="128"/>
      <c r="TKU208" s="128"/>
      <c r="TKV208" s="128"/>
      <c r="TKW208" s="128"/>
      <c r="TKX208" s="128"/>
      <c r="TKY208" s="128"/>
      <c r="TKZ208" s="128"/>
      <c r="TLA208" s="128"/>
      <c r="TLB208" s="128"/>
      <c r="TLC208" s="128"/>
      <c r="TLD208" s="128"/>
      <c r="TLE208" s="128"/>
      <c r="TLF208" s="128"/>
      <c r="TLG208" s="128"/>
      <c r="TLH208" s="128"/>
      <c r="TLI208" s="128"/>
      <c r="TLJ208" s="128"/>
      <c r="TLK208" s="128"/>
      <c r="TLL208" s="128"/>
      <c r="TLM208" s="128"/>
      <c r="TLN208" s="128"/>
      <c r="TLO208" s="128"/>
      <c r="TLP208" s="128"/>
      <c r="TLQ208" s="128"/>
      <c r="TLR208" s="128"/>
      <c r="TLS208" s="128"/>
      <c r="TLT208" s="128"/>
      <c r="TLU208" s="128"/>
      <c r="TLV208" s="128"/>
      <c r="TLW208" s="128"/>
      <c r="TLX208" s="128"/>
      <c r="TLY208" s="128"/>
      <c r="TLZ208" s="128"/>
      <c r="TMA208" s="128"/>
      <c r="TMB208" s="128"/>
      <c r="TMC208" s="128"/>
      <c r="TMD208" s="128"/>
      <c r="TME208" s="128"/>
      <c r="TMF208" s="128"/>
      <c r="TMG208" s="128"/>
      <c r="TMH208" s="128"/>
      <c r="TMI208" s="128"/>
      <c r="TMJ208" s="128"/>
      <c r="TMK208" s="128"/>
      <c r="TML208" s="128"/>
      <c r="TMM208" s="128"/>
      <c r="TMN208" s="128"/>
      <c r="TMO208" s="128"/>
      <c r="TMP208" s="128"/>
      <c r="TMQ208" s="128"/>
      <c r="TMR208" s="128"/>
      <c r="TMS208" s="128"/>
      <c r="TMT208" s="128"/>
      <c r="TMU208" s="128"/>
      <c r="TMV208" s="128"/>
      <c r="TMW208" s="128"/>
      <c r="TMX208" s="128"/>
      <c r="TMY208" s="128"/>
      <c r="TMZ208" s="128"/>
      <c r="TNA208" s="128"/>
      <c r="TNB208" s="128"/>
      <c r="TNC208" s="128"/>
      <c r="TND208" s="128"/>
      <c r="TNE208" s="128"/>
      <c r="TNF208" s="128"/>
      <c r="TNG208" s="128"/>
      <c r="TNH208" s="128"/>
      <c r="TNI208" s="128"/>
      <c r="TNJ208" s="128"/>
      <c r="TNK208" s="128"/>
      <c r="TNL208" s="128"/>
      <c r="TNM208" s="128"/>
      <c r="TNN208" s="128"/>
      <c r="TNO208" s="128"/>
      <c r="TNP208" s="128"/>
      <c r="TNQ208" s="128"/>
      <c r="TNR208" s="128"/>
      <c r="TNS208" s="128"/>
      <c r="TNT208" s="128"/>
      <c r="TNU208" s="128"/>
      <c r="TNV208" s="128"/>
      <c r="TNW208" s="128"/>
      <c r="TNX208" s="128"/>
      <c r="TNY208" s="128"/>
      <c r="TNZ208" s="128"/>
      <c r="TOA208" s="128"/>
      <c r="TOB208" s="128"/>
      <c r="TOC208" s="128"/>
      <c r="TOD208" s="128"/>
      <c r="TOE208" s="128"/>
      <c r="TOF208" s="128"/>
      <c r="TOG208" s="128"/>
      <c r="TOH208" s="128"/>
      <c r="TOI208" s="128"/>
      <c r="TOJ208" s="128"/>
      <c r="TOK208" s="128"/>
      <c r="TOL208" s="128"/>
      <c r="TOM208" s="128"/>
      <c r="TON208" s="128"/>
      <c r="TOO208" s="128"/>
      <c r="TOP208" s="128"/>
      <c r="TOQ208" s="128"/>
      <c r="TOR208" s="128"/>
      <c r="TOS208" s="128"/>
      <c r="TOT208" s="128"/>
      <c r="TOU208" s="128"/>
      <c r="TOV208" s="128"/>
      <c r="TOW208" s="128"/>
      <c r="TOX208" s="128"/>
      <c r="TOY208" s="128"/>
      <c r="TOZ208" s="128"/>
      <c r="TPA208" s="128"/>
      <c r="TPB208" s="128"/>
      <c r="TPC208" s="128"/>
      <c r="TPD208" s="128"/>
      <c r="TPE208" s="128"/>
      <c r="TPF208" s="128"/>
      <c r="TPG208" s="128"/>
      <c r="TPH208" s="128"/>
      <c r="TPI208" s="128"/>
      <c r="TPJ208" s="128"/>
      <c r="TPK208" s="128"/>
      <c r="TPL208" s="128"/>
      <c r="TPM208" s="128"/>
      <c r="TPN208" s="128"/>
      <c r="TPO208" s="128"/>
      <c r="TPP208" s="128"/>
      <c r="TPQ208" s="128"/>
      <c r="TPR208" s="128"/>
      <c r="TPS208" s="128"/>
      <c r="TPT208" s="128"/>
      <c r="TPU208" s="128"/>
      <c r="TPV208" s="128"/>
      <c r="TPW208" s="128"/>
      <c r="TPX208" s="128"/>
      <c r="TPY208" s="128"/>
      <c r="TPZ208" s="128"/>
      <c r="TQA208" s="128"/>
      <c r="TQB208" s="128"/>
      <c r="TQC208" s="128"/>
      <c r="TQD208" s="128"/>
      <c r="TQE208" s="128"/>
      <c r="TQF208" s="128"/>
      <c r="TQG208" s="128"/>
      <c r="TQH208" s="128"/>
      <c r="TQI208" s="128"/>
      <c r="TQJ208" s="128"/>
      <c r="TQK208" s="128"/>
      <c r="TQL208" s="128"/>
      <c r="TQM208" s="128"/>
      <c r="TQN208" s="128"/>
      <c r="TQO208" s="128"/>
      <c r="TQP208" s="128"/>
      <c r="TQQ208" s="128"/>
      <c r="TQR208" s="128"/>
      <c r="TQS208" s="128"/>
      <c r="TQT208" s="128"/>
      <c r="TQU208" s="128"/>
      <c r="TQV208" s="128"/>
      <c r="TQW208" s="128"/>
      <c r="TQX208" s="128"/>
      <c r="TQY208" s="128"/>
      <c r="TQZ208" s="128"/>
      <c r="TRA208" s="128"/>
      <c r="TRB208" s="128"/>
      <c r="TRC208" s="128"/>
      <c r="TRD208" s="128"/>
      <c r="TRE208" s="128"/>
      <c r="TRF208" s="128"/>
      <c r="TRG208" s="128"/>
      <c r="TRH208" s="128"/>
      <c r="TRI208" s="128"/>
      <c r="TRJ208" s="128"/>
      <c r="TRK208" s="128"/>
      <c r="TRL208" s="128"/>
      <c r="TRM208" s="128"/>
      <c r="TRN208" s="128"/>
      <c r="TRO208" s="128"/>
      <c r="TRP208" s="128"/>
      <c r="TRQ208" s="128"/>
      <c r="TRR208" s="128"/>
      <c r="TRS208" s="128"/>
      <c r="TRT208" s="128"/>
      <c r="TRU208" s="128"/>
      <c r="TRV208" s="128"/>
      <c r="TRW208" s="128"/>
      <c r="TRX208" s="128"/>
      <c r="TRY208" s="128"/>
      <c r="TRZ208" s="128"/>
      <c r="TSA208" s="128"/>
      <c r="TSB208" s="128"/>
      <c r="TSC208" s="128"/>
      <c r="TSD208" s="128"/>
      <c r="TSE208" s="128"/>
      <c r="TSF208" s="128"/>
      <c r="TSG208" s="128"/>
      <c r="TSH208" s="128"/>
      <c r="TSI208" s="128"/>
      <c r="TSJ208" s="128"/>
      <c r="TSK208" s="128"/>
      <c r="TSL208" s="128"/>
      <c r="TSM208" s="128"/>
      <c r="TSN208" s="128"/>
      <c r="TSO208" s="128"/>
      <c r="TSP208" s="128"/>
      <c r="TSQ208" s="128"/>
      <c r="TSR208" s="128"/>
      <c r="TSS208" s="128"/>
      <c r="TST208" s="128"/>
      <c r="TSU208" s="128"/>
      <c r="TSV208" s="128"/>
      <c r="TSW208" s="128"/>
      <c r="TSX208" s="128"/>
      <c r="TSY208" s="128"/>
      <c r="TSZ208" s="128"/>
      <c r="TTA208" s="128"/>
      <c r="TTB208" s="128"/>
      <c r="TTC208" s="128"/>
      <c r="TTD208" s="128"/>
      <c r="TTE208" s="128"/>
      <c r="TTF208" s="128"/>
      <c r="TTG208" s="128"/>
      <c r="TTH208" s="128"/>
      <c r="TTI208" s="128"/>
      <c r="TTJ208" s="128"/>
      <c r="TTK208" s="128"/>
      <c r="TTL208" s="128"/>
      <c r="TTM208" s="128"/>
      <c r="TTN208" s="128"/>
      <c r="TTO208" s="128"/>
      <c r="TTP208" s="128"/>
      <c r="TTQ208" s="128"/>
      <c r="TTR208" s="128"/>
      <c r="TTS208" s="128"/>
      <c r="TTT208" s="128"/>
      <c r="TTU208" s="128"/>
      <c r="TTV208" s="128"/>
      <c r="TTW208" s="128"/>
      <c r="TTX208" s="128"/>
      <c r="TTY208" s="128"/>
      <c r="TTZ208" s="128"/>
      <c r="TUA208" s="128"/>
      <c r="TUB208" s="128"/>
      <c r="TUC208" s="128"/>
      <c r="TUD208" s="128"/>
      <c r="TUE208" s="128"/>
      <c r="TUF208" s="128"/>
      <c r="TUG208" s="128"/>
      <c r="TUH208" s="128"/>
      <c r="TUI208" s="128"/>
      <c r="TUJ208" s="128"/>
      <c r="TUK208" s="128"/>
      <c r="TUL208" s="128"/>
      <c r="TUM208" s="128"/>
      <c r="TUN208" s="128"/>
      <c r="TUO208" s="128"/>
      <c r="TUP208" s="128"/>
      <c r="TUQ208" s="128"/>
      <c r="TUR208" s="128"/>
      <c r="TUS208" s="128"/>
      <c r="TUT208" s="128"/>
      <c r="TUU208" s="128"/>
      <c r="TUV208" s="128"/>
      <c r="TUW208" s="128"/>
      <c r="TUX208" s="128"/>
      <c r="TUY208" s="128"/>
      <c r="TUZ208" s="128"/>
      <c r="TVA208" s="128"/>
      <c r="TVB208" s="128"/>
      <c r="TVC208" s="128"/>
      <c r="TVD208" s="128"/>
      <c r="TVE208" s="128"/>
      <c r="TVF208" s="128"/>
      <c r="TVG208" s="128"/>
      <c r="TVH208" s="128"/>
      <c r="TVI208" s="128"/>
      <c r="TVJ208" s="128"/>
      <c r="TVK208" s="128"/>
      <c r="TVL208" s="128"/>
      <c r="TVM208" s="128"/>
      <c r="TVN208" s="128"/>
      <c r="TVO208" s="128"/>
      <c r="TVP208" s="128"/>
      <c r="TVQ208" s="128"/>
      <c r="TVR208" s="128"/>
      <c r="TVS208" s="128"/>
      <c r="TVT208" s="128"/>
      <c r="TVU208" s="128"/>
      <c r="TVV208" s="128"/>
      <c r="TVW208" s="128"/>
      <c r="TVX208" s="128"/>
      <c r="TVY208" s="128"/>
      <c r="TVZ208" s="128"/>
      <c r="TWA208" s="128"/>
      <c r="TWB208" s="128"/>
      <c r="TWC208" s="128"/>
      <c r="TWD208" s="128"/>
      <c r="TWE208" s="128"/>
      <c r="TWF208" s="128"/>
      <c r="TWG208" s="128"/>
      <c r="TWH208" s="128"/>
      <c r="TWI208" s="128"/>
      <c r="TWJ208" s="128"/>
      <c r="TWK208" s="128"/>
      <c r="TWL208" s="128"/>
      <c r="TWM208" s="128"/>
      <c r="TWN208" s="128"/>
      <c r="TWO208" s="128"/>
      <c r="TWP208" s="128"/>
      <c r="TWQ208" s="128"/>
      <c r="TWR208" s="128"/>
      <c r="TWS208" s="128"/>
      <c r="TWT208" s="128"/>
      <c r="TWU208" s="128"/>
      <c r="TWV208" s="128"/>
      <c r="TWW208" s="128"/>
      <c r="TWX208" s="128"/>
      <c r="TWY208" s="128"/>
      <c r="TWZ208" s="128"/>
      <c r="TXA208" s="128"/>
      <c r="TXB208" s="128"/>
      <c r="TXC208" s="128"/>
      <c r="TXD208" s="128"/>
      <c r="TXE208" s="128"/>
      <c r="TXF208" s="128"/>
      <c r="TXG208" s="128"/>
      <c r="TXH208" s="128"/>
      <c r="TXI208" s="128"/>
      <c r="TXJ208" s="128"/>
      <c r="TXK208" s="128"/>
      <c r="TXL208" s="128"/>
      <c r="TXM208" s="128"/>
      <c r="TXN208" s="128"/>
      <c r="TXO208" s="128"/>
      <c r="TXP208" s="128"/>
      <c r="TXQ208" s="128"/>
      <c r="TXR208" s="128"/>
      <c r="TXS208" s="128"/>
      <c r="TXT208" s="128"/>
      <c r="TXU208" s="128"/>
      <c r="TXV208" s="128"/>
      <c r="TXW208" s="128"/>
      <c r="TXX208" s="128"/>
      <c r="TXY208" s="128"/>
      <c r="TXZ208" s="128"/>
      <c r="TYA208" s="128"/>
      <c r="TYB208" s="128"/>
      <c r="TYC208" s="128"/>
      <c r="TYD208" s="128"/>
      <c r="TYE208" s="128"/>
      <c r="TYF208" s="128"/>
      <c r="TYG208" s="128"/>
      <c r="TYH208" s="128"/>
      <c r="TYI208" s="128"/>
      <c r="TYJ208" s="128"/>
      <c r="TYK208" s="128"/>
      <c r="TYL208" s="128"/>
      <c r="TYM208" s="128"/>
      <c r="TYN208" s="128"/>
      <c r="TYO208" s="128"/>
      <c r="TYP208" s="128"/>
      <c r="TYQ208" s="128"/>
      <c r="TYR208" s="128"/>
      <c r="TYS208" s="128"/>
      <c r="TYT208" s="128"/>
      <c r="TYU208" s="128"/>
      <c r="TYV208" s="128"/>
      <c r="TYW208" s="128"/>
      <c r="TYX208" s="128"/>
      <c r="TYY208" s="128"/>
      <c r="TYZ208" s="128"/>
      <c r="TZA208" s="128"/>
      <c r="TZB208" s="128"/>
      <c r="TZC208" s="128"/>
      <c r="TZD208" s="128"/>
      <c r="TZE208" s="128"/>
      <c r="TZF208" s="128"/>
      <c r="TZG208" s="128"/>
      <c r="TZH208" s="128"/>
      <c r="TZI208" s="128"/>
      <c r="TZJ208" s="128"/>
      <c r="TZK208" s="128"/>
      <c r="TZL208" s="128"/>
      <c r="TZM208" s="128"/>
      <c r="TZN208" s="128"/>
      <c r="TZO208" s="128"/>
      <c r="TZP208" s="128"/>
      <c r="TZQ208" s="128"/>
      <c r="TZR208" s="128"/>
      <c r="TZS208" s="128"/>
      <c r="TZT208" s="128"/>
      <c r="TZU208" s="128"/>
      <c r="TZV208" s="128"/>
      <c r="TZW208" s="128"/>
      <c r="TZX208" s="128"/>
      <c r="TZY208" s="128"/>
      <c r="TZZ208" s="128"/>
      <c r="UAA208" s="128"/>
      <c r="UAB208" s="128"/>
      <c r="UAC208" s="128"/>
      <c r="UAD208" s="128"/>
      <c r="UAE208" s="128"/>
      <c r="UAF208" s="128"/>
      <c r="UAG208" s="128"/>
      <c r="UAH208" s="128"/>
      <c r="UAI208" s="128"/>
      <c r="UAJ208" s="128"/>
      <c r="UAK208" s="128"/>
      <c r="UAL208" s="128"/>
      <c r="UAM208" s="128"/>
      <c r="UAN208" s="128"/>
      <c r="UAO208" s="128"/>
      <c r="UAP208" s="128"/>
      <c r="UAQ208" s="128"/>
      <c r="UAR208" s="128"/>
      <c r="UAS208" s="128"/>
      <c r="UAT208" s="128"/>
      <c r="UAU208" s="128"/>
      <c r="UAV208" s="128"/>
      <c r="UAW208" s="128"/>
      <c r="UAX208" s="128"/>
      <c r="UAY208" s="128"/>
      <c r="UAZ208" s="128"/>
      <c r="UBA208" s="128"/>
      <c r="UBB208" s="128"/>
      <c r="UBC208" s="128"/>
      <c r="UBD208" s="128"/>
      <c r="UBE208" s="128"/>
      <c r="UBF208" s="128"/>
      <c r="UBG208" s="128"/>
      <c r="UBH208" s="128"/>
      <c r="UBI208" s="128"/>
      <c r="UBJ208" s="128"/>
      <c r="UBK208" s="128"/>
      <c r="UBL208" s="128"/>
      <c r="UBM208" s="128"/>
      <c r="UBN208" s="128"/>
      <c r="UBO208" s="128"/>
      <c r="UBP208" s="128"/>
      <c r="UBQ208" s="128"/>
      <c r="UBR208" s="128"/>
      <c r="UBS208" s="128"/>
      <c r="UBT208" s="128"/>
      <c r="UBU208" s="128"/>
      <c r="UBV208" s="128"/>
      <c r="UBW208" s="128"/>
      <c r="UBX208" s="128"/>
      <c r="UBY208" s="128"/>
      <c r="UBZ208" s="128"/>
      <c r="UCA208" s="128"/>
      <c r="UCB208" s="128"/>
      <c r="UCC208" s="128"/>
      <c r="UCD208" s="128"/>
      <c r="UCE208" s="128"/>
      <c r="UCF208" s="128"/>
      <c r="UCG208" s="128"/>
      <c r="UCH208" s="128"/>
      <c r="UCI208" s="128"/>
      <c r="UCJ208" s="128"/>
      <c r="UCK208" s="128"/>
      <c r="UCL208" s="128"/>
      <c r="UCM208" s="128"/>
      <c r="UCN208" s="128"/>
      <c r="UCO208" s="128"/>
      <c r="UCP208" s="128"/>
      <c r="UCQ208" s="128"/>
      <c r="UCR208" s="128"/>
      <c r="UCS208" s="128"/>
      <c r="UCT208" s="128"/>
      <c r="UCU208" s="128"/>
      <c r="UCV208" s="128"/>
      <c r="UCW208" s="128"/>
      <c r="UCX208" s="128"/>
      <c r="UCY208" s="128"/>
      <c r="UCZ208" s="128"/>
      <c r="UDA208" s="128"/>
      <c r="UDB208" s="128"/>
      <c r="UDC208" s="128"/>
      <c r="UDD208" s="128"/>
      <c r="UDE208" s="128"/>
      <c r="UDF208" s="128"/>
      <c r="UDG208" s="128"/>
      <c r="UDH208" s="128"/>
      <c r="UDI208" s="128"/>
      <c r="UDJ208" s="128"/>
      <c r="UDK208" s="128"/>
      <c r="UDL208" s="128"/>
      <c r="UDM208" s="128"/>
      <c r="UDN208" s="128"/>
      <c r="UDO208" s="128"/>
      <c r="UDP208" s="128"/>
      <c r="UDQ208" s="128"/>
      <c r="UDR208" s="128"/>
      <c r="UDS208" s="128"/>
      <c r="UDT208" s="128"/>
      <c r="UDU208" s="128"/>
      <c r="UDV208" s="128"/>
      <c r="UDW208" s="128"/>
      <c r="UDX208" s="128"/>
      <c r="UDY208" s="128"/>
      <c r="UDZ208" s="128"/>
      <c r="UEA208" s="128"/>
      <c r="UEB208" s="128"/>
      <c r="UEC208" s="128"/>
      <c r="UED208" s="128"/>
      <c r="UEE208" s="128"/>
      <c r="UEF208" s="128"/>
      <c r="UEG208" s="128"/>
      <c r="UEH208" s="128"/>
      <c r="UEI208" s="128"/>
      <c r="UEJ208" s="128"/>
      <c r="UEK208" s="128"/>
      <c r="UEL208" s="128"/>
      <c r="UEM208" s="128"/>
      <c r="UEN208" s="128"/>
      <c r="UEO208" s="128"/>
      <c r="UEP208" s="128"/>
      <c r="UEQ208" s="128"/>
      <c r="UER208" s="128"/>
      <c r="UES208" s="128"/>
      <c r="UET208" s="128"/>
      <c r="UEU208" s="128"/>
      <c r="UEV208" s="128"/>
      <c r="UEW208" s="128"/>
      <c r="UEX208" s="128"/>
      <c r="UEY208" s="128"/>
      <c r="UEZ208" s="128"/>
      <c r="UFA208" s="128"/>
      <c r="UFB208" s="128"/>
      <c r="UFC208" s="128"/>
      <c r="UFD208" s="128"/>
      <c r="UFE208" s="128"/>
      <c r="UFF208" s="128"/>
      <c r="UFG208" s="128"/>
      <c r="UFH208" s="128"/>
      <c r="UFI208" s="128"/>
      <c r="UFJ208" s="128"/>
      <c r="UFK208" s="128"/>
      <c r="UFL208" s="128"/>
      <c r="UFM208" s="128"/>
      <c r="UFN208" s="128"/>
      <c r="UFO208" s="128"/>
      <c r="UFP208" s="128"/>
      <c r="UFQ208" s="128"/>
      <c r="UFR208" s="128"/>
      <c r="UFS208" s="128"/>
      <c r="UFT208" s="128"/>
      <c r="UFU208" s="128"/>
      <c r="UFV208" s="128"/>
      <c r="UFW208" s="128"/>
      <c r="UFX208" s="128"/>
      <c r="UFY208" s="128"/>
      <c r="UFZ208" s="128"/>
      <c r="UGA208" s="128"/>
      <c r="UGB208" s="128"/>
      <c r="UGC208" s="128"/>
      <c r="UGD208" s="128"/>
      <c r="UGE208" s="128"/>
      <c r="UGF208" s="128"/>
      <c r="UGG208" s="128"/>
      <c r="UGH208" s="128"/>
      <c r="UGI208" s="128"/>
      <c r="UGJ208" s="128"/>
      <c r="UGK208" s="128"/>
      <c r="UGL208" s="128"/>
      <c r="UGM208" s="128"/>
      <c r="UGN208" s="128"/>
      <c r="UGO208" s="128"/>
      <c r="UGP208" s="128"/>
      <c r="UGQ208" s="128"/>
      <c r="UGR208" s="128"/>
      <c r="UGS208" s="128"/>
      <c r="UGT208" s="128"/>
      <c r="UGU208" s="128"/>
      <c r="UGV208" s="128"/>
      <c r="UGW208" s="128"/>
      <c r="UGX208" s="128"/>
      <c r="UGY208" s="128"/>
      <c r="UGZ208" s="128"/>
      <c r="UHA208" s="128"/>
      <c r="UHB208" s="128"/>
      <c r="UHC208" s="128"/>
      <c r="UHD208" s="128"/>
      <c r="UHE208" s="128"/>
      <c r="UHF208" s="128"/>
      <c r="UHG208" s="128"/>
      <c r="UHH208" s="128"/>
      <c r="UHI208" s="128"/>
      <c r="UHJ208" s="128"/>
      <c r="UHK208" s="128"/>
      <c r="UHL208" s="128"/>
      <c r="UHM208" s="128"/>
      <c r="UHN208" s="128"/>
      <c r="UHO208" s="128"/>
      <c r="UHP208" s="128"/>
      <c r="UHQ208" s="128"/>
      <c r="UHR208" s="128"/>
      <c r="UHS208" s="128"/>
      <c r="UHT208" s="128"/>
      <c r="UHU208" s="128"/>
      <c r="UHV208" s="128"/>
      <c r="UHW208" s="128"/>
      <c r="UHX208" s="128"/>
      <c r="UHY208" s="128"/>
      <c r="UHZ208" s="128"/>
      <c r="UIA208" s="128"/>
      <c r="UIB208" s="128"/>
      <c r="UIC208" s="128"/>
      <c r="UID208" s="128"/>
      <c r="UIE208" s="128"/>
      <c r="UIF208" s="128"/>
      <c r="UIG208" s="128"/>
      <c r="UIH208" s="128"/>
      <c r="UII208" s="128"/>
      <c r="UIJ208" s="128"/>
      <c r="UIK208" s="128"/>
      <c r="UIL208" s="128"/>
      <c r="UIM208" s="128"/>
      <c r="UIN208" s="128"/>
      <c r="UIO208" s="128"/>
      <c r="UIP208" s="128"/>
      <c r="UIQ208" s="128"/>
      <c r="UIR208" s="128"/>
      <c r="UIS208" s="128"/>
      <c r="UIT208" s="128"/>
      <c r="UIU208" s="128"/>
      <c r="UIV208" s="128"/>
      <c r="UIW208" s="128"/>
      <c r="UIX208" s="128"/>
      <c r="UIY208" s="128"/>
      <c r="UIZ208" s="128"/>
      <c r="UJA208" s="128"/>
      <c r="UJB208" s="128"/>
      <c r="UJC208" s="128"/>
      <c r="UJD208" s="128"/>
      <c r="UJE208" s="128"/>
      <c r="UJF208" s="128"/>
      <c r="UJG208" s="128"/>
      <c r="UJH208" s="128"/>
      <c r="UJI208" s="128"/>
      <c r="UJJ208" s="128"/>
      <c r="UJK208" s="128"/>
      <c r="UJL208" s="128"/>
      <c r="UJM208" s="128"/>
      <c r="UJN208" s="128"/>
      <c r="UJO208" s="128"/>
      <c r="UJP208" s="128"/>
      <c r="UJQ208" s="128"/>
      <c r="UJR208" s="128"/>
      <c r="UJS208" s="128"/>
      <c r="UJT208" s="128"/>
      <c r="UJU208" s="128"/>
      <c r="UJV208" s="128"/>
      <c r="UJW208" s="128"/>
      <c r="UJX208" s="128"/>
      <c r="UJY208" s="128"/>
      <c r="UJZ208" s="128"/>
      <c r="UKA208" s="128"/>
      <c r="UKB208" s="128"/>
      <c r="UKC208" s="128"/>
      <c r="UKD208" s="128"/>
      <c r="UKE208" s="128"/>
      <c r="UKF208" s="128"/>
      <c r="UKG208" s="128"/>
      <c r="UKH208" s="128"/>
      <c r="UKI208" s="128"/>
      <c r="UKJ208" s="128"/>
      <c r="UKK208" s="128"/>
      <c r="UKL208" s="128"/>
      <c r="UKM208" s="128"/>
      <c r="UKN208" s="128"/>
      <c r="UKO208" s="128"/>
      <c r="UKP208" s="128"/>
      <c r="UKQ208" s="128"/>
      <c r="UKR208" s="128"/>
      <c r="UKS208" s="128"/>
      <c r="UKT208" s="128"/>
      <c r="UKU208" s="128"/>
      <c r="UKV208" s="128"/>
      <c r="UKW208" s="128"/>
      <c r="UKX208" s="128"/>
      <c r="UKY208" s="128"/>
      <c r="UKZ208" s="128"/>
      <c r="ULA208" s="128"/>
      <c r="ULB208" s="128"/>
      <c r="ULC208" s="128"/>
      <c r="ULD208" s="128"/>
      <c r="ULE208" s="128"/>
      <c r="ULF208" s="128"/>
      <c r="ULG208" s="128"/>
      <c r="ULH208" s="128"/>
      <c r="ULI208" s="128"/>
      <c r="ULJ208" s="128"/>
      <c r="ULK208" s="128"/>
      <c r="ULL208" s="128"/>
      <c r="ULM208" s="128"/>
      <c r="ULN208" s="128"/>
      <c r="ULO208" s="128"/>
      <c r="ULP208" s="128"/>
      <c r="ULQ208" s="128"/>
      <c r="ULR208" s="128"/>
      <c r="ULS208" s="128"/>
      <c r="ULT208" s="128"/>
      <c r="ULU208" s="128"/>
      <c r="ULV208" s="128"/>
      <c r="ULW208" s="128"/>
      <c r="ULX208" s="128"/>
      <c r="ULY208" s="128"/>
      <c r="ULZ208" s="128"/>
      <c r="UMA208" s="128"/>
      <c r="UMB208" s="128"/>
      <c r="UMC208" s="128"/>
      <c r="UMD208" s="128"/>
      <c r="UME208" s="128"/>
      <c r="UMF208" s="128"/>
      <c r="UMG208" s="128"/>
      <c r="UMH208" s="128"/>
      <c r="UMI208" s="128"/>
      <c r="UMJ208" s="128"/>
      <c r="UMK208" s="128"/>
      <c r="UML208" s="128"/>
      <c r="UMM208" s="128"/>
      <c r="UMN208" s="128"/>
      <c r="UMO208" s="128"/>
      <c r="UMP208" s="128"/>
      <c r="UMQ208" s="128"/>
      <c r="UMR208" s="128"/>
      <c r="UMS208" s="128"/>
      <c r="UMT208" s="128"/>
      <c r="UMU208" s="128"/>
      <c r="UMV208" s="128"/>
      <c r="UMW208" s="128"/>
      <c r="UMX208" s="128"/>
      <c r="UMY208" s="128"/>
      <c r="UMZ208" s="128"/>
      <c r="UNA208" s="128"/>
      <c r="UNB208" s="128"/>
      <c r="UNC208" s="128"/>
      <c r="UND208" s="128"/>
      <c r="UNE208" s="128"/>
      <c r="UNF208" s="128"/>
      <c r="UNG208" s="128"/>
      <c r="UNH208" s="128"/>
      <c r="UNI208" s="128"/>
      <c r="UNJ208" s="128"/>
      <c r="UNK208" s="128"/>
      <c r="UNL208" s="128"/>
      <c r="UNM208" s="128"/>
      <c r="UNN208" s="128"/>
      <c r="UNO208" s="128"/>
      <c r="UNP208" s="128"/>
      <c r="UNQ208" s="128"/>
      <c r="UNR208" s="128"/>
      <c r="UNS208" s="128"/>
      <c r="UNT208" s="128"/>
      <c r="UNU208" s="128"/>
      <c r="UNV208" s="128"/>
      <c r="UNW208" s="128"/>
      <c r="UNX208" s="128"/>
      <c r="UNY208" s="128"/>
      <c r="UNZ208" s="128"/>
      <c r="UOA208" s="128"/>
      <c r="UOB208" s="128"/>
      <c r="UOC208" s="128"/>
      <c r="UOD208" s="128"/>
      <c r="UOE208" s="128"/>
      <c r="UOF208" s="128"/>
      <c r="UOG208" s="128"/>
      <c r="UOH208" s="128"/>
      <c r="UOI208" s="128"/>
      <c r="UOJ208" s="128"/>
      <c r="UOK208" s="128"/>
      <c r="UOL208" s="128"/>
      <c r="UOM208" s="128"/>
      <c r="UON208" s="128"/>
      <c r="UOO208" s="128"/>
      <c r="UOP208" s="128"/>
      <c r="UOQ208" s="128"/>
      <c r="UOR208" s="128"/>
      <c r="UOS208" s="128"/>
      <c r="UOT208" s="128"/>
      <c r="UOU208" s="128"/>
      <c r="UOV208" s="128"/>
      <c r="UOW208" s="128"/>
      <c r="UOX208" s="128"/>
      <c r="UOY208" s="128"/>
      <c r="UOZ208" s="128"/>
      <c r="UPA208" s="128"/>
      <c r="UPB208" s="128"/>
      <c r="UPC208" s="128"/>
      <c r="UPD208" s="128"/>
      <c r="UPE208" s="128"/>
      <c r="UPF208" s="128"/>
      <c r="UPG208" s="128"/>
      <c r="UPH208" s="128"/>
      <c r="UPI208" s="128"/>
      <c r="UPJ208" s="128"/>
      <c r="UPK208" s="128"/>
      <c r="UPL208" s="128"/>
      <c r="UPM208" s="128"/>
      <c r="UPN208" s="128"/>
      <c r="UPO208" s="128"/>
      <c r="UPP208" s="128"/>
      <c r="UPQ208" s="128"/>
      <c r="UPR208" s="128"/>
      <c r="UPS208" s="128"/>
      <c r="UPT208" s="128"/>
      <c r="UPU208" s="128"/>
      <c r="UPV208" s="128"/>
      <c r="UPW208" s="128"/>
      <c r="UPX208" s="128"/>
      <c r="UPY208" s="128"/>
      <c r="UPZ208" s="128"/>
      <c r="UQA208" s="128"/>
      <c r="UQB208" s="128"/>
      <c r="UQC208" s="128"/>
      <c r="UQD208" s="128"/>
      <c r="UQE208" s="128"/>
      <c r="UQF208" s="128"/>
      <c r="UQG208" s="128"/>
      <c r="UQH208" s="128"/>
      <c r="UQI208" s="128"/>
      <c r="UQJ208" s="128"/>
      <c r="UQK208" s="128"/>
      <c r="UQL208" s="128"/>
      <c r="UQM208" s="128"/>
      <c r="UQN208" s="128"/>
      <c r="UQO208" s="128"/>
      <c r="UQP208" s="128"/>
      <c r="UQQ208" s="128"/>
      <c r="UQR208" s="128"/>
      <c r="UQS208" s="128"/>
      <c r="UQT208" s="128"/>
      <c r="UQU208" s="128"/>
      <c r="UQV208" s="128"/>
      <c r="UQW208" s="128"/>
      <c r="UQX208" s="128"/>
      <c r="UQY208" s="128"/>
      <c r="UQZ208" s="128"/>
      <c r="URA208" s="128"/>
      <c r="URB208" s="128"/>
      <c r="URC208" s="128"/>
      <c r="URD208" s="128"/>
      <c r="URE208" s="128"/>
      <c r="URF208" s="128"/>
      <c r="URG208" s="128"/>
      <c r="URH208" s="128"/>
      <c r="URI208" s="128"/>
      <c r="URJ208" s="128"/>
      <c r="URK208" s="128"/>
      <c r="URL208" s="128"/>
      <c r="URM208" s="128"/>
      <c r="URN208" s="128"/>
      <c r="URO208" s="128"/>
      <c r="URP208" s="128"/>
      <c r="URQ208" s="128"/>
      <c r="URR208" s="128"/>
      <c r="URS208" s="128"/>
      <c r="URT208" s="128"/>
      <c r="URU208" s="128"/>
      <c r="URV208" s="128"/>
      <c r="URW208" s="128"/>
      <c r="URX208" s="128"/>
      <c r="URY208" s="128"/>
      <c r="URZ208" s="128"/>
      <c r="USA208" s="128"/>
      <c r="USB208" s="128"/>
      <c r="USC208" s="128"/>
      <c r="USD208" s="128"/>
      <c r="USE208" s="128"/>
      <c r="USF208" s="128"/>
      <c r="USG208" s="128"/>
      <c r="USH208" s="128"/>
      <c r="USI208" s="128"/>
      <c r="USJ208" s="128"/>
      <c r="USK208" s="128"/>
      <c r="USL208" s="128"/>
      <c r="USM208" s="128"/>
      <c r="USN208" s="128"/>
      <c r="USO208" s="128"/>
      <c r="USP208" s="128"/>
      <c r="USQ208" s="128"/>
      <c r="USR208" s="128"/>
      <c r="USS208" s="128"/>
      <c r="UST208" s="128"/>
      <c r="USU208" s="128"/>
      <c r="USV208" s="128"/>
      <c r="USW208" s="128"/>
      <c r="USX208" s="128"/>
      <c r="USY208" s="128"/>
      <c r="USZ208" s="128"/>
      <c r="UTA208" s="128"/>
      <c r="UTB208" s="128"/>
      <c r="UTC208" s="128"/>
      <c r="UTD208" s="128"/>
      <c r="UTE208" s="128"/>
      <c r="UTF208" s="128"/>
      <c r="UTG208" s="128"/>
      <c r="UTH208" s="128"/>
      <c r="UTI208" s="128"/>
      <c r="UTJ208" s="128"/>
      <c r="UTK208" s="128"/>
      <c r="UTL208" s="128"/>
      <c r="UTM208" s="128"/>
      <c r="UTN208" s="128"/>
      <c r="UTO208" s="128"/>
      <c r="UTP208" s="128"/>
      <c r="UTQ208" s="128"/>
      <c r="UTR208" s="128"/>
      <c r="UTS208" s="128"/>
      <c r="UTT208" s="128"/>
      <c r="UTU208" s="128"/>
      <c r="UTV208" s="128"/>
      <c r="UTW208" s="128"/>
      <c r="UTX208" s="128"/>
      <c r="UTY208" s="128"/>
      <c r="UTZ208" s="128"/>
      <c r="UUA208" s="128"/>
      <c r="UUB208" s="128"/>
      <c r="UUC208" s="128"/>
      <c r="UUD208" s="128"/>
      <c r="UUE208" s="128"/>
      <c r="UUF208" s="128"/>
      <c r="UUG208" s="128"/>
      <c r="UUH208" s="128"/>
      <c r="UUI208" s="128"/>
      <c r="UUJ208" s="128"/>
      <c r="UUK208" s="128"/>
      <c r="UUL208" s="128"/>
      <c r="UUM208" s="128"/>
      <c r="UUN208" s="128"/>
      <c r="UUO208" s="128"/>
      <c r="UUP208" s="128"/>
      <c r="UUQ208" s="128"/>
      <c r="UUR208" s="128"/>
      <c r="UUS208" s="128"/>
      <c r="UUT208" s="128"/>
      <c r="UUU208" s="128"/>
      <c r="UUV208" s="128"/>
      <c r="UUW208" s="128"/>
      <c r="UUX208" s="128"/>
      <c r="UUY208" s="128"/>
      <c r="UUZ208" s="128"/>
      <c r="UVA208" s="128"/>
      <c r="UVB208" s="128"/>
      <c r="UVC208" s="128"/>
      <c r="UVD208" s="128"/>
      <c r="UVE208" s="128"/>
      <c r="UVF208" s="128"/>
      <c r="UVG208" s="128"/>
      <c r="UVH208" s="128"/>
      <c r="UVI208" s="128"/>
      <c r="UVJ208" s="128"/>
      <c r="UVK208" s="128"/>
      <c r="UVL208" s="128"/>
      <c r="UVM208" s="128"/>
      <c r="UVN208" s="128"/>
      <c r="UVO208" s="128"/>
      <c r="UVP208" s="128"/>
      <c r="UVQ208" s="128"/>
      <c r="UVR208" s="128"/>
      <c r="UVS208" s="128"/>
      <c r="UVT208" s="128"/>
      <c r="UVU208" s="128"/>
      <c r="UVV208" s="128"/>
      <c r="UVW208" s="128"/>
      <c r="UVX208" s="128"/>
      <c r="UVY208" s="128"/>
      <c r="UVZ208" s="128"/>
      <c r="UWA208" s="128"/>
      <c r="UWB208" s="128"/>
      <c r="UWC208" s="128"/>
      <c r="UWD208" s="128"/>
      <c r="UWE208" s="128"/>
      <c r="UWF208" s="128"/>
      <c r="UWG208" s="128"/>
      <c r="UWH208" s="128"/>
      <c r="UWI208" s="128"/>
      <c r="UWJ208" s="128"/>
      <c r="UWK208" s="128"/>
      <c r="UWL208" s="128"/>
      <c r="UWM208" s="128"/>
      <c r="UWN208" s="128"/>
      <c r="UWO208" s="128"/>
      <c r="UWP208" s="128"/>
      <c r="UWQ208" s="128"/>
      <c r="UWR208" s="128"/>
      <c r="UWS208" s="128"/>
      <c r="UWT208" s="128"/>
      <c r="UWU208" s="128"/>
      <c r="UWV208" s="128"/>
      <c r="UWW208" s="128"/>
      <c r="UWX208" s="128"/>
      <c r="UWY208" s="128"/>
      <c r="UWZ208" s="128"/>
      <c r="UXA208" s="128"/>
      <c r="UXB208" s="128"/>
      <c r="UXC208" s="128"/>
      <c r="UXD208" s="128"/>
      <c r="UXE208" s="128"/>
      <c r="UXF208" s="128"/>
      <c r="UXG208" s="128"/>
      <c r="UXH208" s="128"/>
      <c r="UXI208" s="128"/>
      <c r="UXJ208" s="128"/>
      <c r="UXK208" s="128"/>
      <c r="UXL208" s="128"/>
      <c r="UXM208" s="128"/>
      <c r="UXN208" s="128"/>
      <c r="UXO208" s="128"/>
      <c r="UXP208" s="128"/>
      <c r="UXQ208" s="128"/>
      <c r="UXR208" s="128"/>
      <c r="UXS208" s="128"/>
      <c r="UXT208" s="128"/>
      <c r="UXU208" s="128"/>
      <c r="UXV208" s="128"/>
      <c r="UXW208" s="128"/>
      <c r="UXX208" s="128"/>
      <c r="UXY208" s="128"/>
      <c r="UXZ208" s="128"/>
      <c r="UYA208" s="128"/>
      <c r="UYB208" s="128"/>
      <c r="UYC208" s="128"/>
      <c r="UYD208" s="128"/>
      <c r="UYE208" s="128"/>
      <c r="UYF208" s="128"/>
      <c r="UYG208" s="128"/>
      <c r="UYH208" s="128"/>
      <c r="UYI208" s="128"/>
      <c r="UYJ208" s="128"/>
      <c r="UYK208" s="128"/>
      <c r="UYL208" s="128"/>
      <c r="UYM208" s="128"/>
      <c r="UYN208" s="128"/>
      <c r="UYO208" s="128"/>
      <c r="UYP208" s="128"/>
      <c r="UYQ208" s="128"/>
      <c r="UYR208" s="128"/>
      <c r="UYS208" s="128"/>
      <c r="UYT208" s="128"/>
      <c r="UYU208" s="128"/>
      <c r="UYV208" s="128"/>
      <c r="UYW208" s="128"/>
      <c r="UYX208" s="128"/>
      <c r="UYY208" s="128"/>
      <c r="UYZ208" s="128"/>
      <c r="UZA208" s="128"/>
      <c r="UZB208" s="128"/>
      <c r="UZC208" s="128"/>
      <c r="UZD208" s="128"/>
      <c r="UZE208" s="128"/>
      <c r="UZF208" s="128"/>
      <c r="UZG208" s="128"/>
      <c r="UZH208" s="128"/>
      <c r="UZI208" s="128"/>
      <c r="UZJ208" s="128"/>
      <c r="UZK208" s="128"/>
      <c r="UZL208" s="128"/>
      <c r="UZM208" s="128"/>
      <c r="UZN208" s="128"/>
      <c r="UZO208" s="128"/>
      <c r="UZP208" s="128"/>
      <c r="UZQ208" s="128"/>
      <c r="UZR208" s="128"/>
      <c r="UZS208" s="128"/>
      <c r="UZT208" s="128"/>
      <c r="UZU208" s="128"/>
      <c r="UZV208" s="128"/>
      <c r="UZW208" s="128"/>
      <c r="UZX208" s="128"/>
      <c r="UZY208" s="128"/>
      <c r="UZZ208" s="128"/>
      <c r="VAA208" s="128"/>
      <c r="VAB208" s="128"/>
      <c r="VAC208" s="128"/>
      <c r="VAD208" s="128"/>
      <c r="VAE208" s="128"/>
      <c r="VAF208" s="128"/>
      <c r="VAG208" s="128"/>
      <c r="VAH208" s="128"/>
      <c r="VAI208" s="128"/>
      <c r="VAJ208" s="128"/>
      <c r="VAK208" s="128"/>
      <c r="VAL208" s="128"/>
      <c r="VAM208" s="128"/>
      <c r="VAN208" s="128"/>
      <c r="VAO208" s="128"/>
      <c r="VAP208" s="128"/>
      <c r="VAQ208" s="128"/>
      <c r="VAR208" s="128"/>
      <c r="VAS208" s="128"/>
      <c r="VAT208" s="128"/>
      <c r="VAU208" s="128"/>
      <c r="VAV208" s="128"/>
      <c r="VAW208" s="128"/>
      <c r="VAX208" s="128"/>
      <c r="VAY208" s="128"/>
      <c r="VAZ208" s="128"/>
      <c r="VBA208" s="128"/>
      <c r="VBB208" s="128"/>
      <c r="VBC208" s="128"/>
      <c r="VBD208" s="128"/>
      <c r="VBE208" s="128"/>
      <c r="VBF208" s="128"/>
      <c r="VBG208" s="128"/>
      <c r="VBH208" s="128"/>
      <c r="VBI208" s="128"/>
      <c r="VBJ208" s="128"/>
      <c r="VBK208" s="128"/>
      <c r="VBL208" s="128"/>
      <c r="VBM208" s="128"/>
      <c r="VBN208" s="128"/>
      <c r="VBO208" s="128"/>
      <c r="VBP208" s="128"/>
      <c r="VBQ208" s="128"/>
      <c r="VBR208" s="128"/>
      <c r="VBS208" s="128"/>
      <c r="VBT208" s="128"/>
      <c r="VBU208" s="128"/>
      <c r="VBV208" s="128"/>
      <c r="VBW208" s="128"/>
      <c r="VBX208" s="128"/>
      <c r="VBY208" s="128"/>
      <c r="VBZ208" s="128"/>
      <c r="VCA208" s="128"/>
      <c r="VCB208" s="128"/>
      <c r="VCC208" s="128"/>
      <c r="VCD208" s="128"/>
      <c r="VCE208" s="128"/>
      <c r="VCF208" s="128"/>
      <c r="VCG208" s="128"/>
      <c r="VCH208" s="128"/>
      <c r="VCI208" s="128"/>
      <c r="VCJ208" s="128"/>
      <c r="VCK208" s="128"/>
      <c r="VCL208" s="128"/>
      <c r="VCM208" s="128"/>
      <c r="VCN208" s="128"/>
      <c r="VCO208" s="128"/>
      <c r="VCP208" s="128"/>
      <c r="VCQ208" s="128"/>
      <c r="VCR208" s="128"/>
      <c r="VCS208" s="128"/>
      <c r="VCT208" s="128"/>
      <c r="VCU208" s="128"/>
      <c r="VCV208" s="128"/>
      <c r="VCW208" s="128"/>
      <c r="VCX208" s="128"/>
      <c r="VCY208" s="128"/>
      <c r="VCZ208" s="128"/>
      <c r="VDA208" s="128"/>
      <c r="VDB208" s="128"/>
      <c r="VDC208" s="128"/>
      <c r="VDD208" s="128"/>
      <c r="VDE208" s="128"/>
      <c r="VDF208" s="128"/>
      <c r="VDG208" s="128"/>
      <c r="VDH208" s="128"/>
      <c r="VDI208" s="128"/>
      <c r="VDJ208" s="128"/>
      <c r="VDK208" s="128"/>
      <c r="VDL208" s="128"/>
      <c r="VDM208" s="128"/>
      <c r="VDN208" s="128"/>
      <c r="VDO208" s="128"/>
      <c r="VDP208" s="128"/>
      <c r="VDQ208" s="128"/>
      <c r="VDR208" s="128"/>
      <c r="VDS208" s="128"/>
      <c r="VDT208" s="128"/>
      <c r="VDU208" s="128"/>
      <c r="VDV208" s="128"/>
      <c r="VDW208" s="128"/>
      <c r="VDX208" s="128"/>
      <c r="VDY208" s="128"/>
      <c r="VDZ208" s="128"/>
      <c r="VEA208" s="128"/>
      <c r="VEB208" s="128"/>
      <c r="VEC208" s="128"/>
      <c r="VED208" s="128"/>
      <c r="VEE208" s="128"/>
      <c r="VEF208" s="128"/>
      <c r="VEG208" s="128"/>
      <c r="VEH208" s="128"/>
      <c r="VEI208" s="128"/>
      <c r="VEJ208" s="128"/>
      <c r="VEK208" s="128"/>
      <c r="VEL208" s="128"/>
      <c r="VEM208" s="128"/>
      <c r="VEN208" s="128"/>
      <c r="VEO208" s="128"/>
      <c r="VEP208" s="128"/>
      <c r="VEQ208" s="128"/>
      <c r="VER208" s="128"/>
      <c r="VES208" s="128"/>
      <c r="VET208" s="128"/>
      <c r="VEU208" s="128"/>
      <c r="VEV208" s="128"/>
      <c r="VEW208" s="128"/>
      <c r="VEX208" s="128"/>
      <c r="VEY208" s="128"/>
      <c r="VEZ208" s="128"/>
      <c r="VFA208" s="128"/>
      <c r="VFB208" s="128"/>
      <c r="VFC208" s="128"/>
      <c r="VFD208" s="128"/>
      <c r="VFE208" s="128"/>
      <c r="VFF208" s="128"/>
      <c r="VFG208" s="128"/>
      <c r="VFH208" s="128"/>
      <c r="VFI208" s="128"/>
      <c r="VFJ208" s="128"/>
      <c r="VFK208" s="128"/>
      <c r="VFL208" s="128"/>
      <c r="VFM208" s="128"/>
      <c r="VFN208" s="128"/>
      <c r="VFO208" s="128"/>
      <c r="VFP208" s="128"/>
      <c r="VFQ208" s="128"/>
      <c r="VFR208" s="128"/>
      <c r="VFS208" s="128"/>
      <c r="VFT208" s="128"/>
      <c r="VFU208" s="128"/>
      <c r="VFV208" s="128"/>
      <c r="VFW208" s="128"/>
      <c r="VFX208" s="128"/>
      <c r="VFY208" s="128"/>
      <c r="VFZ208" s="128"/>
      <c r="VGA208" s="128"/>
      <c r="VGB208" s="128"/>
      <c r="VGC208" s="128"/>
      <c r="VGD208" s="128"/>
      <c r="VGE208" s="128"/>
      <c r="VGF208" s="128"/>
      <c r="VGG208" s="128"/>
      <c r="VGH208" s="128"/>
      <c r="VGI208" s="128"/>
      <c r="VGJ208" s="128"/>
      <c r="VGK208" s="128"/>
      <c r="VGL208" s="128"/>
      <c r="VGM208" s="128"/>
      <c r="VGN208" s="128"/>
      <c r="VGO208" s="128"/>
      <c r="VGP208" s="128"/>
      <c r="VGQ208" s="128"/>
      <c r="VGR208" s="128"/>
      <c r="VGS208" s="128"/>
      <c r="VGT208" s="128"/>
      <c r="VGU208" s="128"/>
      <c r="VGV208" s="128"/>
      <c r="VGW208" s="128"/>
      <c r="VGX208" s="128"/>
      <c r="VGY208" s="128"/>
      <c r="VGZ208" s="128"/>
      <c r="VHA208" s="128"/>
      <c r="VHB208" s="128"/>
      <c r="VHC208" s="128"/>
      <c r="VHD208" s="128"/>
      <c r="VHE208" s="128"/>
      <c r="VHF208" s="128"/>
      <c r="VHG208" s="128"/>
      <c r="VHH208" s="128"/>
      <c r="VHI208" s="128"/>
      <c r="VHJ208" s="128"/>
      <c r="VHK208" s="128"/>
      <c r="VHL208" s="128"/>
      <c r="VHM208" s="128"/>
      <c r="VHN208" s="128"/>
      <c r="VHO208" s="128"/>
      <c r="VHP208" s="128"/>
      <c r="VHQ208" s="128"/>
      <c r="VHR208" s="128"/>
      <c r="VHS208" s="128"/>
      <c r="VHT208" s="128"/>
      <c r="VHU208" s="128"/>
      <c r="VHV208" s="128"/>
      <c r="VHW208" s="128"/>
      <c r="VHX208" s="128"/>
      <c r="VHY208" s="128"/>
      <c r="VHZ208" s="128"/>
      <c r="VIA208" s="128"/>
      <c r="VIB208" s="128"/>
      <c r="VIC208" s="128"/>
      <c r="VID208" s="128"/>
      <c r="VIE208" s="128"/>
      <c r="VIF208" s="128"/>
      <c r="VIG208" s="128"/>
      <c r="VIH208" s="128"/>
      <c r="VII208" s="128"/>
      <c r="VIJ208" s="128"/>
      <c r="VIK208" s="128"/>
      <c r="VIL208" s="128"/>
      <c r="VIM208" s="128"/>
      <c r="VIN208" s="128"/>
      <c r="VIO208" s="128"/>
      <c r="VIP208" s="128"/>
      <c r="VIQ208" s="128"/>
      <c r="VIR208" s="128"/>
      <c r="VIS208" s="128"/>
      <c r="VIT208" s="128"/>
      <c r="VIU208" s="128"/>
      <c r="VIV208" s="128"/>
      <c r="VIW208" s="128"/>
      <c r="VIX208" s="128"/>
      <c r="VIY208" s="128"/>
      <c r="VIZ208" s="128"/>
      <c r="VJA208" s="128"/>
      <c r="VJB208" s="128"/>
      <c r="VJC208" s="128"/>
      <c r="VJD208" s="128"/>
      <c r="VJE208" s="128"/>
      <c r="VJF208" s="128"/>
      <c r="VJG208" s="128"/>
      <c r="VJH208" s="128"/>
      <c r="VJI208" s="128"/>
      <c r="VJJ208" s="128"/>
      <c r="VJK208" s="128"/>
      <c r="VJL208" s="128"/>
      <c r="VJM208" s="128"/>
      <c r="VJN208" s="128"/>
      <c r="VJO208" s="128"/>
      <c r="VJP208" s="128"/>
      <c r="VJQ208" s="128"/>
      <c r="VJR208" s="128"/>
      <c r="VJS208" s="128"/>
      <c r="VJT208" s="128"/>
      <c r="VJU208" s="128"/>
      <c r="VJV208" s="128"/>
      <c r="VJW208" s="128"/>
      <c r="VJX208" s="128"/>
      <c r="VJY208" s="128"/>
      <c r="VJZ208" s="128"/>
      <c r="VKA208" s="128"/>
      <c r="VKB208" s="128"/>
      <c r="VKC208" s="128"/>
      <c r="VKD208" s="128"/>
      <c r="VKE208" s="128"/>
      <c r="VKF208" s="128"/>
      <c r="VKG208" s="128"/>
      <c r="VKH208" s="128"/>
      <c r="VKI208" s="128"/>
      <c r="VKJ208" s="128"/>
      <c r="VKK208" s="128"/>
      <c r="VKL208" s="128"/>
      <c r="VKM208" s="128"/>
      <c r="VKN208" s="128"/>
      <c r="VKO208" s="128"/>
      <c r="VKP208" s="128"/>
      <c r="VKQ208" s="128"/>
      <c r="VKR208" s="128"/>
      <c r="VKS208" s="128"/>
      <c r="VKT208" s="128"/>
      <c r="VKU208" s="128"/>
      <c r="VKV208" s="128"/>
      <c r="VKW208" s="128"/>
      <c r="VKX208" s="128"/>
      <c r="VKY208" s="128"/>
      <c r="VKZ208" s="128"/>
      <c r="VLA208" s="128"/>
      <c r="VLB208" s="128"/>
      <c r="VLC208" s="128"/>
      <c r="VLD208" s="128"/>
      <c r="VLE208" s="128"/>
      <c r="VLF208" s="128"/>
      <c r="VLG208" s="128"/>
      <c r="VLH208" s="128"/>
      <c r="VLI208" s="128"/>
      <c r="VLJ208" s="128"/>
      <c r="VLK208" s="128"/>
      <c r="VLL208" s="128"/>
      <c r="VLM208" s="128"/>
      <c r="VLN208" s="128"/>
      <c r="VLO208" s="128"/>
      <c r="VLP208" s="128"/>
      <c r="VLQ208" s="128"/>
      <c r="VLR208" s="128"/>
      <c r="VLS208" s="128"/>
      <c r="VLT208" s="128"/>
      <c r="VLU208" s="128"/>
      <c r="VLV208" s="128"/>
      <c r="VLW208" s="128"/>
      <c r="VLX208" s="128"/>
      <c r="VLY208" s="128"/>
      <c r="VLZ208" s="128"/>
      <c r="VMA208" s="128"/>
      <c r="VMB208" s="128"/>
      <c r="VMC208" s="128"/>
      <c r="VMD208" s="128"/>
      <c r="VME208" s="128"/>
      <c r="VMF208" s="128"/>
      <c r="VMG208" s="128"/>
      <c r="VMH208" s="128"/>
      <c r="VMI208" s="128"/>
      <c r="VMJ208" s="128"/>
      <c r="VMK208" s="128"/>
      <c r="VML208" s="128"/>
      <c r="VMM208" s="128"/>
      <c r="VMN208" s="128"/>
      <c r="VMO208" s="128"/>
      <c r="VMP208" s="128"/>
      <c r="VMQ208" s="128"/>
      <c r="VMR208" s="128"/>
      <c r="VMS208" s="128"/>
      <c r="VMT208" s="128"/>
      <c r="VMU208" s="128"/>
      <c r="VMV208" s="128"/>
      <c r="VMW208" s="128"/>
      <c r="VMX208" s="128"/>
      <c r="VMY208" s="128"/>
      <c r="VMZ208" s="128"/>
      <c r="VNA208" s="128"/>
      <c r="VNB208" s="128"/>
      <c r="VNC208" s="128"/>
      <c r="VND208" s="128"/>
      <c r="VNE208" s="128"/>
      <c r="VNF208" s="128"/>
      <c r="VNG208" s="128"/>
      <c r="VNH208" s="128"/>
      <c r="VNI208" s="128"/>
      <c r="VNJ208" s="128"/>
      <c r="VNK208" s="128"/>
      <c r="VNL208" s="128"/>
      <c r="VNM208" s="128"/>
      <c r="VNN208" s="128"/>
      <c r="VNO208" s="128"/>
      <c r="VNP208" s="128"/>
      <c r="VNQ208" s="128"/>
      <c r="VNR208" s="128"/>
      <c r="VNS208" s="128"/>
      <c r="VNT208" s="128"/>
      <c r="VNU208" s="128"/>
      <c r="VNV208" s="128"/>
      <c r="VNW208" s="128"/>
      <c r="VNX208" s="128"/>
      <c r="VNY208" s="128"/>
      <c r="VNZ208" s="128"/>
      <c r="VOA208" s="128"/>
      <c r="VOB208" s="128"/>
      <c r="VOC208" s="128"/>
      <c r="VOD208" s="128"/>
      <c r="VOE208" s="128"/>
      <c r="VOF208" s="128"/>
      <c r="VOG208" s="128"/>
      <c r="VOH208" s="128"/>
      <c r="VOI208" s="128"/>
      <c r="VOJ208" s="128"/>
      <c r="VOK208" s="128"/>
      <c r="VOL208" s="128"/>
      <c r="VOM208" s="128"/>
      <c r="VON208" s="128"/>
      <c r="VOO208" s="128"/>
      <c r="VOP208" s="128"/>
      <c r="VOQ208" s="128"/>
      <c r="VOR208" s="128"/>
      <c r="VOS208" s="128"/>
      <c r="VOT208" s="128"/>
      <c r="VOU208" s="128"/>
      <c r="VOV208" s="128"/>
      <c r="VOW208" s="128"/>
      <c r="VOX208" s="128"/>
      <c r="VOY208" s="128"/>
      <c r="VOZ208" s="128"/>
      <c r="VPA208" s="128"/>
      <c r="VPB208" s="128"/>
      <c r="VPC208" s="128"/>
      <c r="VPD208" s="128"/>
      <c r="VPE208" s="128"/>
      <c r="VPF208" s="128"/>
      <c r="VPG208" s="128"/>
      <c r="VPH208" s="128"/>
      <c r="VPI208" s="128"/>
      <c r="VPJ208" s="128"/>
      <c r="VPK208" s="128"/>
      <c r="VPL208" s="128"/>
      <c r="VPM208" s="128"/>
      <c r="VPN208" s="128"/>
      <c r="VPO208" s="128"/>
      <c r="VPP208" s="128"/>
      <c r="VPQ208" s="128"/>
      <c r="VPR208" s="128"/>
      <c r="VPS208" s="128"/>
      <c r="VPT208" s="128"/>
      <c r="VPU208" s="128"/>
      <c r="VPV208" s="128"/>
      <c r="VPW208" s="128"/>
      <c r="VPX208" s="128"/>
      <c r="VPY208" s="128"/>
      <c r="VPZ208" s="128"/>
      <c r="VQA208" s="128"/>
      <c r="VQB208" s="128"/>
      <c r="VQC208" s="128"/>
      <c r="VQD208" s="128"/>
      <c r="VQE208" s="128"/>
      <c r="VQF208" s="128"/>
      <c r="VQG208" s="128"/>
      <c r="VQH208" s="128"/>
      <c r="VQI208" s="128"/>
      <c r="VQJ208" s="128"/>
      <c r="VQK208" s="128"/>
      <c r="VQL208" s="128"/>
      <c r="VQM208" s="128"/>
      <c r="VQN208" s="128"/>
      <c r="VQO208" s="128"/>
      <c r="VQP208" s="128"/>
      <c r="VQQ208" s="128"/>
      <c r="VQR208" s="128"/>
      <c r="VQS208" s="128"/>
      <c r="VQT208" s="128"/>
      <c r="VQU208" s="128"/>
      <c r="VQV208" s="128"/>
      <c r="VQW208" s="128"/>
      <c r="VQX208" s="128"/>
      <c r="VQY208" s="128"/>
      <c r="VQZ208" s="128"/>
      <c r="VRA208" s="128"/>
      <c r="VRB208" s="128"/>
      <c r="VRC208" s="128"/>
      <c r="VRD208" s="128"/>
      <c r="VRE208" s="128"/>
      <c r="VRF208" s="128"/>
      <c r="VRG208" s="128"/>
      <c r="VRH208" s="128"/>
      <c r="VRI208" s="128"/>
      <c r="VRJ208" s="128"/>
      <c r="VRK208" s="128"/>
      <c r="VRL208" s="128"/>
      <c r="VRM208" s="128"/>
      <c r="VRN208" s="128"/>
      <c r="VRO208" s="128"/>
      <c r="VRP208" s="128"/>
      <c r="VRQ208" s="128"/>
      <c r="VRR208" s="128"/>
      <c r="VRS208" s="128"/>
      <c r="VRT208" s="128"/>
      <c r="VRU208" s="128"/>
      <c r="VRV208" s="128"/>
      <c r="VRW208" s="128"/>
      <c r="VRX208" s="128"/>
      <c r="VRY208" s="128"/>
      <c r="VRZ208" s="128"/>
      <c r="VSA208" s="128"/>
      <c r="VSB208" s="128"/>
      <c r="VSC208" s="128"/>
      <c r="VSD208" s="128"/>
      <c r="VSE208" s="128"/>
      <c r="VSF208" s="128"/>
      <c r="VSG208" s="128"/>
      <c r="VSH208" s="128"/>
      <c r="VSI208" s="128"/>
      <c r="VSJ208" s="128"/>
      <c r="VSK208" s="128"/>
      <c r="VSL208" s="128"/>
      <c r="VSM208" s="128"/>
      <c r="VSN208" s="128"/>
      <c r="VSO208" s="128"/>
      <c r="VSP208" s="128"/>
      <c r="VSQ208" s="128"/>
      <c r="VSR208" s="128"/>
      <c r="VSS208" s="128"/>
      <c r="VST208" s="128"/>
      <c r="VSU208" s="128"/>
      <c r="VSV208" s="128"/>
      <c r="VSW208" s="128"/>
      <c r="VSX208" s="128"/>
      <c r="VSY208" s="128"/>
      <c r="VSZ208" s="128"/>
      <c r="VTA208" s="128"/>
      <c r="VTB208" s="128"/>
      <c r="VTC208" s="128"/>
      <c r="VTD208" s="128"/>
      <c r="VTE208" s="128"/>
      <c r="VTF208" s="128"/>
      <c r="VTG208" s="128"/>
      <c r="VTH208" s="128"/>
      <c r="VTI208" s="128"/>
      <c r="VTJ208" s="128"/>
      <c r="VTK208" s="128"/>
      <c r="VTL208" s="128"/>
      <c r="VTM208" s="128"/>
      <c r="VTN208" s="128"/>
      <c r="VTO208" s="128"/>
      <c r="VTP208" s="128"/>
      <c r="VTQ208" s="128"/>
      <c r="VTR208" s="128"/>
      <c r="VTS208" s="128"/>
      <c r="VTT208" s="128"/>
      <c r="VTU208" s="128"/>
      <c r="VTV208" s="128"/>
      <c r="VTW208" s="128"/>
      <c r="VTX208" s="128"/>
      <c r="VTY208" s="128"/>
      <c r="VTZ208" s="128"/>
      <c r="VUA208" s="128"/>
      <c r="VUB208" s="128"/>
      <c r="VUC208" s="128"/>
      <c r="VUD208" s="128"/>
      <c r="VUE208" s="128"/>
      <c r="VUF208" s="128"/>
      <c r="VUG208" s="128"/>
      <c r="VUH208" s="128"/>
      <c r="VUI208" s="128"/>
      <c r="VUJ208" s="128"/>
      <c r="VUK208" s="128"/>
      <c r="VUL208" s="128"/>
      <c r="VUM208" s="128"/>
      <c r="VUN208" s="128"/>
      <c r="VUO208" s="128"/>
      <c r="VUP208" s="128"/>
      <c r="VUQ208" s="128"/>
      <c r="VUR208" s="128"/>
      <c r="VUS208" s="128"/>
      <c r="VUT208" s="128"/>
      <c r="VUU208" s="128"/>
      <c r="VUV208" s="128"/>
      <c r="VUW208" s="128"/>
      <c r="VUX208" s="128"/>
      <c r="VUY208" s="128"/>
      <c r="VUZ208" s="128"/>
      <c r="VVA208" s="128"/>
      <c r="VVB208" s="128"/>
      <c r="VVC208" s="128"/>
      <c r="VVD208" s="128"/>
      <c r="VVE208" s="128"/>
      <c r="VVF208" s="128"/>
      <c r="VVG208" s="128"/>
      <c r="VVH208" s="128"/>
      <c r="VVI208" s="128"/>
      <c r="VVJ208" s="128"/>
      <c r="VVK208" s="128"/>
      <c r="VVL208" s="128"/>
      <c r="VVM208" s="128"/>
      <c r="VVN208" s="128"/>
      <c r="VVO208" s="128"/>
      <c r="VVP208" s="128"/>
      <c r="VVQ208" s="128"/>
      <c r="VVR208" s="128"/>
      <c r="VVS208" s="128"/>
      <c r="VVT208" s="128"/>
      <c r="VVU208" s="128"/>
      <c r="VVV208" s="128"/>
      <c r="VVW208" s="128"/>
      <c r="VVX208" s="128"/>
      <c r="VVY208" s="128"/>
      <c r="VVZ208" s="128"/>
      <c r="VWA208" s="128"/>
      <c r="VWB208" s="128"/>
      <c r="VWC208" s="128"/>
      <c r="VWD208" s="128"/>
      <c r="VWE208" s="128"/>
      <c r="VWF208" s="128"/>
      <c r="VWG208" s="128"/>
      <c r="VWH208" s="128"/>
      <c r="VWI208" s="128"/>
      <c r="VWJ208" s="128"/>
      <c r="VWK208" s="128"/>
      <c r="VWL208" s="128"/>
      <c r="VWM208" s="128"/>
      <c r="VWN208" s="128"/>
      <c r="VWO208" s="128"/>
      <c r="VWP208" s="128"/>
      <c r="VWQ208" s="128"/>
      <c r="VWR208" s="128"/>
      <c r="VWS208" s="128"/>
      <c r="VWT208" s="128"/>
      <c r="VWU208" s="128"/>
      <c r="VWV208" s="128"/>
      <c r="VWW208" s="128"/>
      <c r="VWX208" s="128"/>
      <c r="VWY208" s="128"/>
      <c r="VWZ208" s="128"/>
      <c r="VXA208" s="128"/>
      <c r="VXB208" s="128"/>
      <c r="VXC208" s="128"/>
      <c r="VXD208" s="128"/>
      <c r="VXE208" s="128"/>
      <c r="VXF208" s="128"/>
      <c r="VXG208" s="128"/>
      <c r="VXH208" s="128"/>
      <c r="VXI208" s="128"/>
      <c r="VXJ208" s="128"/>
      <c r="VXK208" s="128"/>
      <c r="VXL208" s="128"/>
      <c r="VXM208" s="128"/>
      <c r="VXN208" s="128"/>
      <c r="VXO208" s="128"/>
      <c r="VXP208" s="128"/>
      <c r="VXQ208" s="128"/>
      <c r="VXR208" s="128"/>
      <c r="VXS208" s="128"/>
      <c r="VXT208" s="128"/>
      <c r="VXU208" s="128"/>
      <c r="VXV208" s="128"/>
      <c r="VXW208" s="128"/>
      <c r="VXX208" s="128"/>
      <c r="VXY208" s="128"/>
      <c r="VXZ208" s="128"/>
      <c r="VYA208" s="128"/>
      <c r="VYB208" s="128"/>
      <c r="VYC208" s="128"/>
      <c r="VYD208" s="128"/>
      <c r="VYE208" s="128"/>
      <c r="VYF208" s="128"/>
      <c r="VYG208" s="128"/>
      <c r="VYH208" s="128"/>
      <c r="VYI208" s="128"/>
      <c r="VYJ208" s="128"/>
      <c r="VYK208" s="128"/>
      <c r="VYL208" s="128"/>
      <c r="VYM208" s="128"/>
      <c r="VYN208" s="128"/>
      <c r="VYO208" s="128"/>
      <c r="VYP208" s="128"/>
      <c r="VYQ208" s="128"/>
      <c r="VYR208" s="128"/>
      <c r="VYS208" s="128"/>
      <c r="VYT208" s="128"/>
      <c r="VYU208" s="128"/>
      <c r="VYV208" s="128"/>
      <c r="VYW208" s="128"/>
      <c r="VYX208" s="128"/>
      <c r="VYY208" s="128"/>
      <c r="VYZ208" s="128"/>
      <c r="VZA208" s="128"/>
      <c r="VZB208" s="128"/>
      <c r="VZC208" s="128"/>
      <c r="VZD208" s="128"/>
      <c r="VZE208" s="128"/>
      <c r="VZF208" s="128"/>
      <c r="VZG208" s="128"/>
      <c r="VZH208" s="128"/>
      <c r="VZI208" s="128"/>
      <c r="VZJ208" s="128"/>
      <c r="VZK208" s="128"/>
      <c r="VZL208" s="128"/>
      <c r="VZM208" s="128"/>
      <c r="VZN208" s="128"/>
      <c r="VZO208" s="128"/>
      <c r="VZP208" s="128"/>
      <c r="VZQ208" s="128"/>
      <c r="VZR208" s="128"/>
      <c r="VZS208" s="128"/>
      <c r="VZT208" s="128"/>
      <c r="VZU208" s="128"/>
      <c r="VZV208" s="128"/>
      <c r="VZW208" s="128"/>
      <c r="VZX208" s="128"/>
      <c r="VZY208" s="128"/>
      <c r="VZZ208" s="128"/>
      <c r="WAA208" s="128"/>
      <c r="WAB208" s="128"/>
      <c r="WAC208" s="128"/>
      <c r="WAD208" s="128"/>
      <c r="WAE208" s="128"/>
      <c r="WAF208" s="128"/>
      <c r="WAG208" s="128"/>
      <c r="WAH208" s="128"/>
      <c r="WAI208" s="128"/>
      <c r="WAJ208" s="128"/>
      <c r="WAK208" s="128"/>
      <c r="WAL208" s="128"/>
      <c r="WAM208" s="128"/>
      <c r="WAN208" s="128"/>
      <c r="WAO208" s="128"/>
      <c r="WAP208" s="128"/>
      <c r="WAQ208" s="128"/>
      <c r="WAR208" s="128"/>
      <c r="WAS208" s="128"/>
      <c r="WAT208" s="128"/>
      <c r="WAU208" s="128"/>
      <c r="WAV208" s="128"/>
      <c r="WAW208" s="128"/>
      <c r="WAX208" s="128"/>
      <c r="WAY208" s="128"/>
      <c r="WAZ208" s="128"/>
      <c r="WBA208" s="128"/>
      <c r="WBB208" s="128"/>
      <c r="WBC208" s="128"/>
      <c r="WBD208" s="128"/>
      <c r="WBE208" s="128"/>
      <c r="WBF208" s="128"/>
      <c r="WBG208" s="128"/>
      <c r="WBH208" s="128"/>
      <c r="WBI208" s="128"/>
      <c r="WBJ208" s="128"/>
      <c r="WBK208" s="128"/>
      <c r="WBL208" s="128"/>
      <c r="WBM208" s="128"/>
      <c r="WBN208" s="128"/>
      <c r="WBO208" s="128"/>
      <c r="WBP208" s="128"/>
      <c r="WBQ208" s="128"/>
      <c r="WBR208" s="128"/>
      <c r="WBS208" s="128"/>
      <c r="WBT208" s="128"/>
      <c r="WBU208" s="128"/>
      <c r="WBV208" s="128"/>
      <c r="WBW208" s="128"/>
      <c r="WBX208" s="128"/>
      <c r="WBY208" s="128"/>
      <c r="WBZ208" s="128"/>
      <c r="WCA208" s="128"/>
      <c r="WCB208" s="128"/>
      <c r="WCC208" s="128"/>
      <c r="WCD208" s="128"/>
      <c r="WCE208" s="128"/>
      <c r="WCF208" s="128"/>
      <c r="WCG208" s="128"/>
      <c r="WCH208" s="128"/>
      <c r="WCI208" s="128"/>
      <c r="WCJ208" s="128"/>
      <c r="WCK208" s="128"/>
      <c r="WCL208" s="128"/>
      <c r="WCM208" s="128"/>
      <c r="WCN208" s="128"/>
      <c r="WCO208" s="128"/>
      <c r="WCP208" s="128"/>
      <c r="WCQ208" s="128"/>
      <c r="WCR208" s="128"/>
      <c r="WCS208" s="128"/>
      <c r="WCT208" s="128"/>
      <c r="WCU208" s="128"/>
      <c r="WCV208" s="128"/>
      <c r="WCW208" s="128"/>
      <c r="WCX208" s="128"/>
      <c r="WCY208" s="128"/>
      <c r="WCZ208" s="128"/>
      <c r="WDA208" s="128"/>
      <c r="WDB208" s="128"/>
      <c r="WDC208" s="128"/>
      <c r="WDD208" s="128"/>
      <c r="WDE208" s="128"/>
      <c r="WDF208" s="128"/>
      <c r="WDG208" s="128"/>
      <c r="WDH208" s="128"/>
      <c r="WDI208" s="128"/>
      <c r="WDJ208" s="128"/>
      <c r="WDK208" s="128"/>
      <c r="WDL208" s="128"/>
      <c r="WDM208" s="128"/>
      <c r="WDN208" s="128"/>
      <c r="WDO208" s="128"/>
      <c r="WDP208" s="128"/>
      <c r="WDQ208" s="128"/>
      <c r="WDR208" s="128"/>
      <c r="WDS208" s="128"/>
      <c r="WDT208" s="128"/>
      <c r="WDU208" s="128"/>
      <c r="WDV208" s="128"/>
      <c r="WDW208" s="128"/>
      <c r="WDX208" s="128"/>
      <c r="WDY208" s="128"/>
      <c r="WDZ208" s="128"/>
      <c r="WEA208" s="128"/>
      <c r="WEB208" s="128"/>
      <c r="WEC208" s="128"/>
      <c r="WED208" s="128"/>
      <c r="WEE208" s="128"/>
      <c r="WEF208" s="128"/>
      <c r="WEG208" s="128"/>
      <c r="WEH208" s="128"/>
      <c r="WEI208" s="128"/>
      <c r="WEJ208" s="128"/>
      <c r="WEK208" s="128"/>
      <c r="WEL208" s="128"/>
      <c r="WEM208" s="128"/>
      <c r="WEN208" s="128"/>
      <c r="WEO208" s="128"/>
      <c r="WEP208" s="128"/>
      <c r="WEQ208" s="128"/>
      <c r="WER208" s="128"/>
      <c r="WES208" s="128"/>
      <c r="WET208" s="128"/>
      <c r="WEU208" s="128"/>
      <c r="WEV208" s="128"/>
      <c r="WEW208" s="128"/>
      <c r="WEX208" s="128"/>
      <c r="WEY208" s="128"/>
      <c r="WEZ208" s="128"/>
      <c r="WFA208" s="128"/>
      <c r="WFB208" s="128"/>
      <c r="WFC208" s="128"/>
      <c r="WFD208" s="128"/>
      <c r="WFE208" s="128"/>
      <c r="WFF208" s="128"/>
      <c r="WFG208" s="128"/>
      <c r="WFH208" s="128"/>
      <c r="WFI208" s="128"/>
      <c r="WFJ208" s="128"/>
      <c r="WFK208" s="128"/>
      <c r="WFL208" s="128"/>
      <c r="WFM208" s="128"/>
      <c r="WFN208" s="128"/>
      <c r="WFO208" s="128"/>
      <c r="WFP208" s="128"/>
      <c r="WFQ208" s="128"/>
      <c r="WFR208" s="128"/>
      <c r="WFS208" s="128"/>
      <c r="WFT208" s="128"/>
      <c r="WFU208" s="128"/>
      <c r="WFV208" s="128"/>
      <c r="WFW208" s="128"/>
      <c r="WFX208" s="128"/>
      <c r="WFY208" s="128"/>
      <c r="WFZ208" s="128"/>
      <c r="WGA208" s="128"/>
      <c r="WGB208" s="128"/>
      <c r="WGC208" s="128"/>
      <c r="WGD208" s="128"/>
      <c r="WGE208" s="128"/>
      <c r="WGF208" s="128"/>
      <c r="WGG208" s="128"/>
      <c r="WGH208" s="128"/>
      <c r="WGI208" s="128"/>
      <c r="WGJ208" s="128"/>
      <c r="WGK208" s="128"/>
      <c r="WGL208" s="128"/>
      <c r="WGM208" s="128"/>
      <c r="WGN208" s="128"/>
      <c r="WGO208" s="128"/>
      <c r="WGP208" s="128"/>
      <c r="WGQ208" s="128"/>
      <c r="WGR208" s="128"/>
      <c r="WGS208" s="128"/>
      <c r="WGT208" s="128"/>
      <c r="WGU208" s="128"/>
      <c r="WGV208" s="128"/>
      <c r="WGW208" s="128"/>
      <c r="WGX208" s="128"/>
      <c r="WGY208" s="128"/>
      <c r="WGZ208" s="128"/>
      <c r="WHA208" s="128"/>
      <c r="WHB208" s="128"/>
      <c r="WHC208" s="128"/>
      <c r="WHD208" s="128"/>
      <c r="WHE208" s="128"/>
      <c r="WHF208" s="128"/>
      <c r="WHG208" s="128"/>
      <c r="WHH208" s="128"/>
      <c r="WHI208" s="128"/>
      <c r="WHJ208" s="128"/>
      <c r="WHK208" s="128"/>
      <c r="WHL208" s="128"/>
      <c r="WHM208" s="128"/>
      <c r="WHN208" s="128"/>
      <c r="WHO208" s="128"/>
      <c r="WHP208" s="128"/>
      <c r="WHQ208" s="128"/>
      <c r="WHR208" s="128"/>
      <c r="WHS208" s="128"/>
      <c r="WHT208" s="128"/>
      <c r="WHU208" s="128"/>
      <c r="WHV208" s="128"/>
      <c r="WHW208" s="128"/>
      <c r="WHX208" s="128"/>
      <c r="WHY208" s="128"/>
      <c r="WHZ208" s="128"/>
      <c r="WIA208" s="128"/>
      <c r="WIB208" s="128"/>
      <c r="WIC208" s="128"/>
      <c r="WID208" s="128"/>
      <c r="WIE208" s="128"/>
      <c r="WIF208" s="128"/>
      <c r="WIG208" s="128"/>
      <c r="WIH208" s="128"/>
      <c r="WII208" s="128"/>
      <c r="WIJ208" s="128"/>
      <c r="WIK208" s="128"/>
      <c r="WIL208" s="128"/>
      <c r="WIM208" s="128"/>
      <c r="WIN208" s="128"/>
      <c r="WIO208" s="128"/>
      <c r="WIP208" s="128"/>
      <c r="WIQ208" s="128"/>
      <c r="WIR208" s="128"/>
      <c r="WIS208" s="128"/>
      <c r="WIT208" s="128"/>
      <c r="WIU208" s="128"/>
      <c r="WIV208" s="128"/>
      <c r="WIW208" s="128"/>
      <c r="WIX208" s="128"/>
      <c r="WIY208" s="128"/>
      <c r="WIZ208" s="128"/>
      <c r="WJA208" s="128"/>
      <c r="WJB208" s="128"/>
      <c r="WJC208" s="128"/>
      <c r="WJD208" s="128"/>
      <c r="WJE208" s="128"/>
      <c r="WJF208" s="128"/>
      <c r="WJG208" s="128"/>
      <c r="WJH208" s="128"/>
      <c r="WJI208" s="128"/>
      <c r="WJJ208" s="128"/>
      <c r="WJK208" s="128"/>
      <c r="WJL208" s="128"/>
      <c r="WJM208" s="128"/>
      <c r="WJN208" s="128"/>
      <c r="WJO208" s="128"/>
      <c r="WJP208" s="128"/>
      <c r="WJQ208" s="128"/>
      <c r="WJR208" s="128"/>
      <c r="WJS208" s="128"/>
      <c r="WJT208" s="128"/>
      <c r="WJU208" s="128"/>
      <c r="WJV208" s="128"/>
      <c r="WJW208" s="128"/>
      <c r="WJX208" s="128"/>
      <c r="WJY208" s="128"/>
      <c r="WJZ208" s="128"/>
      <c r="WKA208" s="128"/>
      <c r="WKB208" s="128"/>
      <c r="WKC208" s="128"/>
      <c r="WKD208" s="128"/>
      <c r="WKE208" s="128"/>
      <c r="WKF208" s="128"/>
      <c r="WKG208" s="128"/>
      <c r="WKH208" s="128"/>
      <c r="WKI208" s="128"/>
      <c r="WKJ208" s="128"/>
      <c r="WKK208" s="128"/>
      <c r="WKL208" s="128"/>
      <c r="WKM208" s="128"/>
      <c r="WKN208" s="128"/>
      <c r="WKO208" s="128"/>
      <c r="WKP208" s="128"/>
      <c r="WKQ208" s="128"/>
      <c r="WKR208" s="128"/>
      <c r="WKS208" s="128"/>
      <c r="WKT208" s="128"/>
      <c r="WKU208" s="128"/>
      <c r="WKV208" s="128"/>
      <c r="WKW208" s="128"/>
      <c r="WKX208" s="128"/>
      <c r="WKY208" s="128"/>
      <c r="WKZ208" s="128"/>
      <c r="WLA208" s="128"/>
      <c r="WLB208" s="128"/>
      <c r="WLC208" s="128"/>
      <c r="WLD208" s="128"/>
      <c r="WLE208" s="128"/>
      <c r="WLF208" s="128"/>
      <c r="WLG208" s="128"/>
      <c r="WLH208" s="128"/>
      <c r="WLI208" s="128"/>
      <c r="WLJ208" s="128"/>
      <c r="WLK208" s="128"/>
      <c r="WLL208" s="128"/>
      <c r="WLM208" s="128"/>
      <c r="WLN208" s="128"/>
      <c r="WLO208" s="128"/>
      <c r="WLP208" s="128"/>
      <c r="WLQ208" s="128"/>
      <c r="WLR208" s="128"/>
      <c r="WLS208" s="128"/>
      <c r="WLT208" s="128"/>
      <c r="WLU208" s="128"/>
      <c r="WLV208" s="128"/>
      <c r="WLW208" s="128"/>
      <c r="WLX208" s="128"/>
      <c r="WLY208" s="128"/>
      <c r="WLZ208" s="128"/>
      <c r="WMA208" s="128"/>
      <c r="WMB208" s="128"/>
      <c r="WMC208" s="128"/>
      <c r="WMD208" s="128"/>
      <c r="WME208" s="128"/>
      <c r="WMF208" s="128"/>
      <c r="WMG208" s="128"/>
      <c r="WMH208" s="128"/>
      <c r="WMI208" s="128"/>
      <c r="WMJ208" s="128"/>
      <c r="WMK208" s="128"/>
      <c r="WML208" s="128"/>
      <c r="WMM208" s="128"/>
      <c r="WMN208" s="128"/>
      <c r="WMO208" s="128"/>
      <c r="WMP208" s="128"/>
      <c r="WMQ208" s="128"/>
      <c r="WMR208" s="128"/>
      <c r="WMS208" s="128"/>
      <c r="WMT208" s="128"/>
      <c r="WMU208" s="128"/>
      <c r="WMV208" s="128"/>
      <c r="WMW208" s="128"/>
      <c r="WMX208" s="128"/>
      <c r="WMY208" s="128"/>
      <c r="WMZ208" s="128"/>
      <c r="WNA208" s="128"/>
      <c r="WNB208" s="128"/>
      <c r="WNC208" s="128"/>
      <c r="WND208" s="128"/>
      <c r="WNE208" s="128"/>
      <c r="WNF208" s="128"/>
      <c r="WNG208" s="128"/>
      <c r="WNH208" s="128"/>
      <c r="WNI208" s="128"/>
      <c r="WNJ208" s="128"/>
      <c r="WNK208" s="128"/>
      <c r="WNL208" s="128"/>
      <c r="WNM208" s="128"/>
      <c r="WNN208" s="128"/>
      <c r="WNO208" s="128"/>
      <c r="WNP208" s="128"/>
      <c r="WNQ208" s="128"/>
      <c r="WNR208" s="128"/>
      <c r="WNS208" s="128"/>
      <c r="WNT208" s="128"/>
      <c r="WNU208" s="128"/>
      <c r="WNV208" s="128"/>
      <c r="WNW208" s="128"/>
      <c r="WNX208" s="128"/>
      <c r="WNY208" s="128"/>
      <c r="WNZ208" s="128"/>
      <c r="WOA208" s="128"/>
      <c r="WOB208" s="128"/>
      <c r="WOC208" s="128"/>
      <c r="WOD208" s="128"/>
      <c r="WOE208" s="128"/>
      <c r="WOF208" s="128"/>
      <c r="WOG208" s="128"/>
      <c r="WOH208" s="128"/>
      <c r="WOI208" s="128"/>
      <c r="WOJ208" s="128"/>
      <c r="WOK208" s="128"/>
      <c r="WOL208" s="128"/>
      <c r="WOM208" s="128"/>
      <c r="WON208" s="128"/>
      <c r="WOO208" s="128"/>
      <c r="WOP208" s="128"/>
      <c r="WOQ208" s="128"/>
      <c r="WOR208" s="128"/>
      <c r="WOS208" s="128"/>
      <c r="WOT208" s="128"/>
      <c r="WOU208" s="128"/>
      <c r="WOV208" s="128"/>
      <c r="WOW208" s="128"/>
      <c r="WOX208" s="128"/>
      <c r="WOY208" s="128"/>
      <c r="WOZ208" s="128"/>
      <c r="WPA208" s="128"/>
      <c r="WPB208" s="128"/>
      <c r="WPC208" s="128"/>
      <c r="WPD208" s="128"/>
      <c r="WPE208" s="128"/>
      <c r="WPF208" s="128"/>
      <c r="WPG208" s="128"/>
      <c r="WPH208" s="128"/>
      <c r="WPI208" s="128"/>
      <c r="WPJ208" s="128"/>
      <c r="WPK208" s="128"/>
      <c r="WPL208" s="128"/>
      <c r="WPM208" s="128"/>
      <c r="WPN208" s="128"/>
      <c r="WPO208" s="128"/>
      <c r="WPP208" s="128"/>
      <c r="WPQ208" s="128"/>
      <c r="WPR208" s="128"/>
      <c r="WPS208" s="128"/>
      <c r="WPT208" s="128"/>
      <c r="WPU208" s="128"/>
      <c r="WPV208" s="128"/>
      <c r="WPW208" s="128"/>
      <c r="WPX208" s="128"/>
      <c r="WPY208" s="128"/>
      <c r="WPZ208" s="128"/>
      <c r="WQA208" s="128"/>
      <c r="WQB208" s="128"/>
      <c r="WQC208" s="128"/>
      <c r="WQD208" s="128"/>
      <c r="WQE208" s="128"/>
      <c r="WQF208" s="128"/>
      <c r="WQG208" s="128"/>
      <c r="WQH208" s="128"/>
      <c r="WQI208" s="128"/>
      <c r="WQJ208" s="128"/>
      <c r="WQK208" s="128"/>
      <c r="WQL208" s="128"/>
      <c r="WQM208" s="128"/>
      <c r="WQN208" s="128"/>
      <c r="WQO208" s="128"/>
      <c r="WQP208" s="128"/>
      <c r="WQQ208" s="128"/>
      <c r="WQR208" s="128"/>
      <c r="WQS208" s="128"/>
      <c r="WQT208" s="128"/>
      <c r="WQU208" s="128"/>
      <c r="WQV208" s="128"/>
      <c r="WQW208" s="128"/>
      <c r="WQX208" s="128"/>
      <c r="WQY208" s="128"/>
      <c r="WQZ208" s="128"/>
      <c r="WRA208" s="128"/>
      <c r="WRB208" s="128"/>
      <c r="WRC208" s="128"/>
      <c r="WRD208" s="128"/>
      <c r="WRE208" s="128"/>
      <c r="WRF208" s="128"/>
      <c r="WRG208" s="128"/>
      <c r="WRH208" s="128"/>
      <c r="WRI208" s="128"/>
      <c r="WRJ208" s="128"/>
      <c r="WRK208" s="128"/>
      <c r="WRL208" s="128"/>
      <c r="WRM208" s="128"/>
      <c r="WRN208" s="128"/>
      <c r="WRO208" s="128"/>
      <c r="WRP208" s="128"/>
      <c r="WRQ208" s="128"/>
      <c r="WRR208" s="128"/>
      <c r="WRS208" s="128"/>
      <c r="WRT208" s="128"/>
      <c r="WRU208" s="128"/>
      <c r="WRV208" s="128"/>
      <c r="WRW208" s="128"/>
      <c r="WRX208" s="128"/>
      <c r="WRY208" s="128"/>
      <c r="WRZ208" s="128"/>
      <c r="WSA208" s="128"/>
      <c r="WSB208" s="128"/>
      <c r="WSC208" s="128"/>
      <c r="WSD208" s="128"/>
      <c r="WSE208" s="128"/>
      <c r="WSF208" s="128"/>
      <c r="WSG208" s="128"/>
      <c r="WSH208" s="128"/>
      <c r="WSI208" s="128"/>
      <c r="WSJ208" s="128"/>
      <c r="WSK208" s="128"/>
      <c r="WSL208" s="128"/>
      <c r="WSM208" s="128"/>
      <c r="WSN208" s="128"/>
      <c r="WSO208" s="128"/>
      <c r="WSP208" s="128"/>
      <c r="WSQ208" s="128"/>
      <c r="WSR208" s="128"/>
      <c r="WSS208" s="128"/>
      <c r="WST208" s="128"/>
      <c r="WSU208" s="128"/>
      <c r="WSV208" s="128"/>
      <c r="WSW208" s="128"/>
      <c r="WSX208" s="128"/>
      <c r="WSY208" s="128"/>
      <c r="WSZ208" s="128"/>
      <c r="WTA208" s="128"/>
      <c r="WTB208" s="128"/>
      <c r="WTC208" s="128"/>
      <c r="WTD208" s="128"/>
      <c r="WTE208" s="128"/>
      <c r="WTF208" s="128"/>
      <c r="WTG208" s="128"/>
      <c r="WTH208" s="128"/>
      <c r="WTI208" s="128"/>
      <c r="WTJ208" s="128"/>
      <c r="WTK208" s="128"/>
      <c r="WTL208" s="128"/>
      <c r="WTM208" s="128"/>
      <c r="WTN208" s="128"/>
      <c r="WTO208" s="128"/>
      <c r="WTP208" s="128"/>
      <c r="WTQ208" s="128"/>
      <c r="WTR208" s="128"/>
      <c r="WTS208" s="128"/>
      <c r="WTT208" s="128"/>
      <c r="WTU208" s="128"/>
      <c r="WTV208" s="128"/>
      <c r="WTW208" s="128"/>
      <c r="WTX208" s="128"/>
      <c r="WTY208" s="128"/>
      <c r="WTZ208" s="128"/>
      <c r="WUA208" s="128"/>
      <c r="WUB208" s="128"/>
      <c r="WUC208" s="128"/>
      <c r="WUD208" s="128"/>
      <c r="WUE208" s="128"/>
      <c r="WUF208" s="128"/>
      <c r="WUG208" s="128"/>
      <c r="WUH208" s="128"/>
      <c r="WUI208" s="128"/>
      <c r="WUJ208" s="128"/>
      <c r="WUK208" s="128"/>
      <c r="WUL208" s="128"/>
      <c r="WUM208" s="128"/>
      <c r="WUN208" s="128"/>
      <c r="WUO208" s="128"/>
      <c r="WUP208" s="128"/>
      <c r="WUQ208" s="128"/>
      <c r="WUR208" s="128"/>
      <c r="WUS208" s="128"/>
      <c r="WUT208" s="128"/>
      <c r="WUU208" s="128"/>
      <c r="WUV208" s="128"/>
      <c r="WUW208" s="128"/>
      <c r="WUX208" s="128"/>
      <c r="WUY208" s="128"/>
      <c r="WUZ208" s="128"/>
      <c r="WVA208" s="128"/>
      <c r="WVB208" s="128"/>
      <c r="WVC208" s="128"/>
      <c r="WVD208" s="128"/>
      <c r="WVE208" s="128"/>
      <c r="WVF208" s="128"/>
      <c r="WVG208" s="128"/>
      <c r="WVH208" s="128"/>
      <c r="WVI208" s="128"/>
      <c r="WVJ208" s="128"/>
      <c r="WVK208" s="128"/>
      <c r="WVL208" s="128"/>
      <c r="WVM208" s="128"/>
      <c r="WVN208" s="128"/>
      <c r="WVO208" s="128"/>
      <c r="WVP208" s="128"/>
      <c r="WVQ208" s="128"/>
      <c r="WVR208" s="128"/>
      <c r="WVS208" s="128"/>
      <c r="WVT208" s="128"/>
      <c r="WVU208" s="128"/>
      <c r="WVV208" s="128"/>
      <c r="WVW208" s="128"/>
      <c r="WVX208" s="128"/>
      <c r="WVY208" s="128"/>
      <c r="WVZ208" s="128"/>
      <c r="WWA208" s="128"/>
      <c r="WWB208" s="128"/>
      <c r="WWC208" s="128"/>
      <c r="WWD208" s="128"/>
      <c r="WWE208" s="128"/>
      <c r="WWF208" s="128"/>
      <c r="WWG208" s="128"/>
      <c r="WWH208" s="128"/>
      <c r="WWI208" s="128"/>
      <c r="WWJ208" s="128"/>
      <c r="WWK208" s="128"/>
      <c r="WWL208" s="128"/>
      <c r="WWM208" s="128"/>
      <c r="WWN208" s="128"/>
      <c r="WWO208" s="128"/>
      <c r="WWP208" s="128"/>
      <c r="WWQ208" s="128"/>
      <c r="WWR208" s="128"/>
      <c r="WWS208" s="128"/>
      <c r="WWT208" s="128"/>
      <c r="WWU208" s="128"/>
      <c r="WWV208" s="128"/>
      <c r="WWW208" s="128"/>
      <c r="WWX208" s="128"/>
      <c r="WWY208" s="128"/>
      <c r="WWZ208" s="128"/>
      <c r="WXA208" s="128"/>
      <c r="WXB208" s="128"/>
      <c r="WXC208" s="128"/>
      <c r="WXD208" s="128"/>
      <c r="WXE208" s="128"/>
      <c r="WXF208" s="128"/>
      <c r="WXG208" s="128"/>
      <c r="WXH208" s="128"/>
      <c r="WXI208" s="128"/>
      <c r="WXJ208" s="128"/>
      <c r="WXK208" s="128"/>
      <c r="WXL208" s="128"/>
      <c r="WXM208" s="128"/>
      <c r="WXN208" s="128"/>
      <c r="WXO208" s="128"/>
      <c r="WXP208" s="128"/>
      <c r="WXQ208" s="128"/>
      <c r="WXR208" s="128"/>
      <c r="WXS208" s="128"/>
      <c r="WXT208" s="128"/>
      <c r="WXU208" s="128"/>
      <c r="WXV208" s="128"/>
      <c r="WXW208" s="128"/>
      <c r="WXX208" s="128"/>
      <c r="WXY208" s="128"/>
      <c r="WXZ208" s="128"/>
      <c r="WYA208" s="128"/>
      <c r="WYB208" s="128"/>
      <c r="WYC208" s="128"/>
      <c r="WYD208" s="128"/>
      <c r="WYE208" s="128"/>
      <c r="WYF208" s="128"/>
      <c r="WYG208" s="128"/>
      <c r="WYH208" s="128"/>
      <c r="WYI208" s="128"/>
      <c r="WYJ208" s="128"/>
      <c r="WYK208" s="128"/>
      <c r="WYL208" s="128"/>
      <c r="WYM208" s="128"/>
      <c r="WYN208" s="128"/>
      <c r="WYO208" s="128"/>
      <c r="WYP208" s="128"/>
      <c r="WYQ208" s="128"/>
      <c r="WYR208" s="128"/>
      <c r="WYS208" s="128"/>
      <c r="WYT208" s="128"/>
      <c r="WYU208" s="128"/>
      <c r="WYV208" s="128"/>
      <c r="WYW208" s="128"/>
      <c r="WYX208" s="128"/>
      <c r="WYY208" s="128"/>
      <c r="WYZ208" s="128"/>
      <c r="WZA208" s="128"/>
      <c r="WZB208" s="128"/>
      <c r="WZC208" s="128"/>
      <c r="WZD208" s="128"/>
      <c r="WZE208" s="128"/>
      <c r="WZF208" s="128"/>
      <c r="WZG208" s="128"/>
      <c r="WZH208" s="128"/>
      <c r="WZI208" s="128"/>
      <c r="WZJ208" s="128"/>
      <c r="WZK208" s="128"/>
      <c r="WZL208" s="128"/>
      <c r="WZM208" s="128"/>
      <c r="WZN208" s="128"/>
      <c r="WZO208" s="128"/>
      <c r="WZP208" s="128"/>
      <c r="WZQ208" s="128"/>
      <c r="WZR208" s="128"/>
      <c r="WZS208" s="128"/>
      <c r="WZT208" s="128"/>
      <c r="WZU208" s="128"/>
      <c r="WZV208" s="128"/>
      <c r="WZW208" s="128"/>
      <c r="WZX208" s="128"/>
      <c r="WZY208" s="128"/>
      <c r="WZZ208" s="128"/>
      <c r="XAA208" s="128"/>
      <c r="XAB208" s="128"/>
      <c r="XAC208" s="128"/>
      <c r="XAD208" s="128"/>
      <c r="XAE208" s="128"/>
      <c r="XAF208" s="128"/>
      <c r="XAG208" s="128"/>
      <c r="XAH208" s="128"/>
      <c r="XAI208" s="128"/>
      <c r="XAJ208" s="128"/>
      <c r="XAK208" s="128"/>
      <c r="XAL208" s="128"/>
      <c r="XAM208" s="128"/>
      <c r="XAN208" s="128"/>
      <c r="XAO208" s="128"/>
      <c r="XAP208" s="128"/>
      <c r="XAQ208" s="128"/>
      <c r="XAR208" s="128"/>
      <c r="XAS208" s="128"/>
      <c r="XAT208" s="128"/>
      <c r="XAU208" s="128"/>
      <c r="XAV208" s="128"/>
      <c r="XAW208" s="128"/>
      <c r="XAX208" s="128"/>
      <c r="XAY208" s="128"/>
      <c r="XAZ208" s="128"/>
      <c r="XBA208" s="128"/>
      <c r="XBB208" s="128"/>
      <c r="XBC208" s="128"/>
      <c r="XBD208" s="128"/>
      <c r="XBE208" s="128"/>
      <c r="XBF208" s="128"/>
      <c r="XBG208" s="128"/>
      <c r="XBH208" s="128"/>
      <c r="XBI208" s="128"/>
      <c r="XBJ208" s="128"/>
      <c r="XBK208" s="128"/>
      <c r="XBL208" s="128"/>
      <c r="XBM208" s="128"/>
      <c r="XBN208" s="128"/>
      <c r="XBO208" s="128"/>
      <c r="XBP208" s="128"/>
      <c r="XBQ208" s="128"/>
      <c r="XBR208" s="128"/>
      <c r="XBS208" s="128"/>
      <c r="XBT208" s="128"/>
      <c r="XBU208" s="128"/>
      <c r="XBV208" s="128"/>
      <c r="XBW208" s="128"/>
      <c r="XBX208" s="128"/>
      <c r="XBY208" s="128"/>
      <c r="XBZ208" s="128"/>
      <c r="XCA208" s="128"/>
      <c r="XCB208" s="128"/>
      <c r="XCC208" s="128"/>
      <c r="XCD208" s="128"/>
      <c r="XCE208" s="128"/>
      <c r="XCF208" s="128"/>
      <c r="XCG208" s="128"/>
      <c r="XCH208" s="128"/>
      <c r="XCI208" s="128"/>
      <c r="XCJ208" s="128"/>
      <c r="XCK208" s="128"/>
      <c r="XCL208" s="128"/>
      <c r="XCM208" s="128"/>
      <c r="XCN208" s="128"/>
      <c r="XCO208" s="128"/>
      <c r="XCP208" s="128"/>
      <c r="XCQ208" s="128"/>
      <c r="XCR208" s="128"/>
      <c r="XCS208" s="128"/>
      <c r="XCT208" s="128"/>
      <c r="XCU208" s="128"/>
      <c r="XCV208" s="128"/>
      <c r="XCW208" s="128"/>
      <c r="XCX208" s="128"/>
      <c r="XCY208" s="128"/>
      <c r="XCZ208" s="128"/>
      <c r="XDA208" s="128"/>
      <c r="XDB208" s="128"/>
      <c r="XDC208" s="128"/>
      <c r="XDD208" s="128"/>
      <c r="XDE208" s="128"/>
      <c r="XDF208" s="128"/>
      <c r="XDG208" s="128"/>
      <c r="XDH208" s="128"/>
      <c r="XDI208" s="128"/>
      <c r="XDJ208" s="128"/>
      <c r="XDK208" s="128"/>
      <c r="XDL208" s="128"/>
      <c r="XDM208" s="128"/>
      <c r="XDN208" s="128"/>
      <c r="XDO208" s="128"/>
      <c r="XDP208" s="128"/>
      <c r="XDQ208" s="128"/>
      <c r="XDR208" s="128"/>
      <c r="XDS208" s="128"/>
      <c r="XDT208" s="128"/>
      <c r="XDU208" s="128"/>
      <c r="XDV208" s="128"/>
      <c r="XDW208" s="128"/>
      <c r="XDX208" s="128"/>
      <c r="XDY208" s="128"/>
      <c r="XDZ208" s="128"/>
      <c r="XEA208" s="128"/>
      <c r="XEB208" s="128"/>
      <c r="XEC208" s="128"/>
      <c r="XED208" s="128"/>
      <c r="XEE208" s="128"/>
      <c r="XEF208" s="128"/>
      <c r="XEG208" s="128"/>
      <c r="XEH208" s="128"/>
      <c r="XEI208" s="128"/>
      <c r="XEJ208" s="128"/>
      <c r="XEK208" s="128"/>
      <c r="XEL208" s="128"/>
      <c r="XEM208" s="128"/>
      <c r="XEN208" s="128"/>
      <c r="XEO208" s="128"/>
      <c r="XEP208" s="128"/>
      <c r="XEQ208" s="128"/>
      <c r="XER208" s="128"/>
      <c r="XES208" s="128"/>
      <c r="XET208" s="128"/>
    </row>
    <row r="209" spans="1:8" s="77" customFormat="1" ht="13.8" thickBot="1">
      <c r="B209" s="128"/>
      <c r="C209" s="1045"/>
      <c r="D209" s="1046"/>
      <c r="E209" s="366"/>
      <c r="F209" s="1045"/>
      <c r="G209" s="366"/>
    </row>
    <row r="210" spans="1:8" s="125" customFormat="1" ht="13.8">
      <c r="A210" s="2060">
        <f>A114+1</f>
        <v>169</v>
      </c>
      <c r="B210" s="1003" t="s">
        <v>43</v>
      </c>
      <c r="C210" s="90"/>
      <c r="D210" s="921"/>
      <c r="E210" s="1004" t="s">
        <v>43</v>
      </c>
      <c r="F210" s="91"/>
      <c r="G210" s="368"/>
      <c r="H210" s="351" t="s">
        <v>33</v>
      </c>
    </row>
    <row r="211" spans="1:8" s="373" customFormat="1" ht="15.75" customHeight="1">
      <c r="B211" s="413" t="s">
        <v>22</v>
      </c>
      <c r="C211" s="1005"/>
      <c r="D211" s="643"/>
      <c r="E211" s="792" t="s">
        <v>22</v>
      </c>
      <c r="F211" s="1005"/>
      <c r="G211" s="1006"/>
    </row>
    <row r="212" spans="1:8" s="373" customFormat="1">
      <c r="B212" s="1007" t="s">
        <v>70</v>
      </c>
      <c r="C212" s="1008"/>
      <c r="D212" s="1009"/>
      <c r="E212" s="1054" t="s">
        <v>124</v>
      </c>
      <c r="F212" s="1008"/>
      <c r="G212" s="810"/>
    </row>
    <row r="213" spans="1:8" s="125" customFormat="1">
      <c r="B213" s="1013" t="s">
        <v>4</v>
      </c>
      <c r="C213" s="675">
        <v>481086040</v>
      </c>
      <c r="D213" s="817">
        <f>SUM(D214:D215)</f>
        <v>-34032</v>
      </c>
      <c r="E213" s="1014" t="s">
        <v>4</v>
      </c>
      <c r="F213" s="675">
        <v>7200693</v>
      </c>
      <c r="G213" s="781">
        <f>SUM(G214:G215)</f>
        <v>34032</v>
      </c>
    </row>
    <row r="214" spans="1:8" s="125" customFormat="1" ht="13.5" customHeight="1">
      <c r="B214" s="1016" t="s">
        <v>36</v>
      </c>
      <c r="C214" s="676">
        <v>1087074</v>
      </c>
      <c r="D214" s="1017"/>
      <c r="E214" s="1016" t="s">
        <v>36</v>
      </c>
      <c r="F214" s="676">
        <v>178989</v>
      </c>
      <c r="G214" s="1055"/>
    </row>
    <row r="215" spans="1:8" s="125" customFormat="1">
      <c r="B215" s="1016" t="s">
        <v>10</v>
      </c>
      <c r="C215" s="676">
        <v>479998966</v>
      </c>
      <c r="D215" s="813">
        <f>D216</f>
        <v>-34032</v>
      </c>
      <c r="E215" s="1018" t="s">
        <v>10</v>
      </c>
      <c r="F215" s="676">
        <v>7021704</v>
      </c>
      <c r="G215" s="780">
        <f>G216</f>
        <v>34032</v>
      </c>
    </row>
    <row r="216" spans="1:8" s="125" customFormat="1" ht="12.75" customHeight="1">
      <c r="B216" s="1020" t="s">
        <v>11</v>
      </c>
      <c r="C216" s="676">
        <v>479998966</v>
      </c>
      <c r="D216" s="1017">
        <v>-34032</v>
      </c>
      <c r="E216" s="1019" t="s">
        <v>11</v>
      </c>
      <c r="F216" s="676">
        <v>7021704</v>
      </c>
      <c r="G216" s="1055">
        <v>34032</v>
      </c>
    </row>
    <row r="217" spans="1:8" s="125" customFormat="1">
      <c r="B217" s="1013" t="s">
        <v>28</v>
      </c>
      <c r="C217" s="675">
        <v>481086040</v>
      </c>
      <c r="D217" s="817">
        <f>D218</f>
        <v>-34032</v>
      </c>
      <c r="E217" s="1014" t="s">
        <v>28</v>
      </c>
      <c r="F217" s="675">
        <v>7200693</v>
      </c>
      <c r="G217" s="781">
        <f>G218</f>
        <v>34032</v>
      </c>
    </row>
    <row r="218" spans="1:8" s="794" customFormat="1">
      <c r="B218" s="1016" t="s">
        <v>2</v>
      </c>
      <c r="C218" s="676">
        <v>481086040</v>
      </c>
      <c r="D218" s="813">
        <f>D219+D223</f>
        <v>-34032</v>
      </c>
      <c r="E218" s="1018" t="s">
        <v>2</v>
      </c>
      <c r="F218" s="676">
        <v>7186464</v>
      </c>
      <c r="G218" s="780">
        <f>G219+G223</f>
        <v>34032</v>
      </c>
    </row>
    <row r="219" spans="1:8" s="373" customFormat="1">
      <c r="B219" s="1020" t="s">
        <v>16</v>
      </c>
      <c r="C219" s="676">
        <v>480008822</v>
      </c>
      <c r="D219" s="813">
        <f>D220+D222</f>
        <v>-34032</v>
      </c>
      <c r="E219" s="1019" t="s">
        <v>12</v>
      </c>
      <c r="F219" s="676">
        <v>7186464</v>
      </c>
      <c r="G219" s="780">
        <f>G220+G222</f>
        <v>34032</v>
      </c>
    </row>
    <row r="220" spans="1:8" s="373" customFormat="1">
      <c r="B220" s="1022" t="s">
        <v>17</v>
      </c>
      <c r="C220" s="676">
        <v>480008822</v>
      </c>
      <c r="D220" s="1017">
        <v>-34032</v>
      </c>
      <c r="E220" s="1021" t="s">
        <v>37</v>
      </c>
      <c r="F220" s="676">
        <v>2786248</v>
      </c>
      <c r="G220" s="1055"/>
    </row>
    <row r="221" spans="1:8" s="373" customFormat="1">
      <c r="B221" s="1020" t="s">
        <v>19</v>
      </c>
      <c r="C221" s="676">
        <v>1077218</v>
      </c>
      <c r="D221" s="1017"/>
      <c r="E221" s="1023" t="s">
        <v>35</v>
      </c>
      <c r="F221" s="676">
        <v>2244785</v>
      </c>
      <c r="G221" s="1055"/>
    </row>
    <row r="222" spans="1:8" s="373" customFormat="1" ht="26.4">
      <c r="B222" s="1022" t="s">
        <v>51</v>
      </c>
      <c r="C222" s="676">
        <v>1077218</v>
      </c>
      <c r="D222" s="1017"/>
      <c r="E222" s="1021" t="s">
        <v>15</v>
      </c>
      <c r="F222" s="676">
        <v>4400216</v>
      </c>
      <c r="G222" s="1017">
        <v>34032</v>
      </c>
    </row>
    <row r="223" spans="1:8" s="373" customFormat="1" ht="26.4">
      <c r="B223" s="1024" t="s">
        <v>52</v>
      </c>
      <c r="C223" s="676">
        <v>1077218</v>
      </c>
      <c r="D223" s="813"/>
      <c r="E223" s="1018" t="s">
        <v>3</v>
      </c>
      <c r="F223" s="676">
        <v>14229</v>
      </c>
      <c r="G223" s="780"/>
    </row>
    <row r="224" spans="1:8" s="373" customFormat="1" ht="13.8" thickBot="1">
      <c r="B224" s="1056"/>
      <c r="C224" s="483"/>
      <c r="D224" s="1053"/>
      <c r="E224" s="1057" t="s">
        <v>20</v>
      </c>
      <c r="F224" s="679">
        <v>14229</v>
      </c>
      <c r="G224" s="1058"/>
    </row>
    <row r="225" spans="1:8" s="125" customFormat="1" ht="87.75" customHeight="1" thickBot="1">
      <c r="B225" s="3886" t="s">
        <v>283</v>
      </c>
      <c r="C225" s="3887"/>
      <c r="D225" s="3887"/>
      <c r="E225" s="3887"/>
      <c r="F225" s="3887"/>
      <c r="G225" s="3888"/>
    </row>
    <row r="226" spans="1:8" s="81" customFormat="1">
      <c r="C226" s="1025"/>
      <c r="D226" s="1025"/>
      <c r="F226" s="1025"/>
    </row>
    <row r="227" spans="1:8" s="48" customFormat="1">
      <c r="B227" s="128" t="s">
        <v>190</v>
      </c>
      <c r="D227" s="1026"/>
      <c r="E227" s="92"/>
      <c r="F227" s="1026"/>
      <c r="G227" s="92"/>
    </row>
    <row r="228" spans="1:8" s="48" customFormat="1" ht="13.8" thickBot="1">
      <c r="B228" s="120"/>
      <c r="C228" s="1026"/>
      <c r="D228" s="1026"/>
      <c r="E228" s="92"/>
      <c r="F228" s="1026"/>
      <c r="G228" s="92"/>
    </row>
    <row r="229" spans="1:8" s="125" customFormat="1" ht="13.8">
      <c r="A229" s="351">
        <f>A210</f>
        <v>169</v>
      </c>
      <c r="B229" s="1003" t="s">
        <v>43</v>
      </c>
      <c r="C229" s="90"/>
      <c r="D229" s="921"/>
      <c r="E229" s="92"/>
      <c r="F229" s="1026"/>
      <c r="G229" s="92"/>
      <c r="H229" s="351" t="s">
        <v>33</v>
      </c>
    </row>
    <row r="230" spans="1:8" s="373" customFormat="1" ht="15.75" customHeight="1">
      <c r="B230" s="413" t="s">
        <v>82</v>
      </c>
      <c r="C230" s="1005"/>
      <c r="D230" s="643"/>
      <c r="E230" s="92"/>
      <c r="F230" s="1026"/>
      <c r="G230" s="92"/>
    </row>
    <row r="231" spans="1:8" s="374" customFormat="1">
      <c r="B231" s="1028" t="s">
        <v>83</v>
      </c>
      <c r="C231" s="1005"/>
      <c r="D231" s="643"/>
      <c r="E231" s="592"/>
      <c r="F231" s="1052"/>
      <c r="G231" s="592"/>
    </row>
    <row r="232" spans="1:8" s="374" customFormat="1">
      <c r="B232" s="369" t="s">
        <v>87</v>
      </c>
      <c r="C232" s="1005"/>
      <c r="D232" s="643"/>
      <c r="E232" s="592"/>
      <c r="F232" s="1052"/>
      <c r="G232" s="592"/>
    </row>
    <row r="233" spans="1:8" s="125" customFormat="1">
      <c r="B233" s="208" t="s">
        <v>4</v>
      </c>
      <c r="C233" s="666">
        <v>711269397</v>
      </c>
      <c r="D233" s="817"/>
      <c r="E233" s="92"/>
      <c r="F233" s="1026"/>
      <c r="G233" s="92"/>
    </row>
    <row r="234" spans="1:8" s="125" customFormat="1" ht="12.75" customHeight="1">
      <c r="B234" s="1016" t="s">
        <v>36</v>
      </c>
      <c r="C234" s="690">
        <v>8761177</v>
      </c>
      <c r="D234" s="1017"/>
      <c r="E234" s="92"/>
      <c r="F234" s="1026"/>
      <c r="G234" s="92"/>
    </row>
    <row r="235" spans="1:8" s="125" customFormat="1">
      <c r="B235" s="1033" t="s">
        <v>10</v>
      </c>
      <c r="C235" s="690">
        <v>702508220</v>
      </c>
      <c r="D235" s="813"/>
      <c r="E235" s="92"/>
      <c r="F235" s="1026"/>
      <c r="G235" s="92"/>
    </row>
    <row r="236" spans="1:8" s="125" customFormat="1" ht="12" customHeight="1">
      <c r="B236" s="1020" t="s">
        <v>11</v>
      </c>
      <c r="C236" s="690">
        <v>702508220</v>
      </c>
      <c r="D236" s="1017"/>
      <c r="E236" s="92"/>
      <c r="F236" s="1026"/>
      <c r="G236" s="92"/>
    </row>
    <row r="237" spans="1:8" s="125" customFormat="1">
      <c r="B237" s="208" t="s">
        <v>28</v>
      </c>
      <c r="C237" s="666">
        <v>711534203</v>
      </c>
      <c r="D237" s="817">
        <v>0</v>
      </c>
      <c r="E237" s="92"/>
      <c r="F237" s="1026"/>
      <c r="G237" s="92"/>
    </row>
    <row r="238" spans="1:8" s="794" customFormat="1">
      <c r="B238" s="1033" t="s">
        <v>2</v>
      </c>
      <c r="C238" s="690">
        <v>710974600</v>
      </c>
      <c r="D238" s="817"/>
      <c r="E238" s="92"/>
      <c r="F238" s="1026"/>
      <c r="G238" s="92"/>
    </row>
    <row r="239" spans="1:8" s="373" customFormat="1">
      <c r="B239" s="672" t="s">
        <v>12</v>
      </c>
      <c r="C239" s="690">
        <v>72908552</v>
      </c>
      <c r="D239" s="813">
        <f>D240+D242</f>
        <v>34032</v>
      </c>
      <c r="E239" s="92"/>
      <c r="F239" s="1026"/>
      <c r="G239" s="92"/>
    </row>
    <row r="240" spans="1:8" s="373" customFormat="1">
      <c r="B240" s="1034" t="s">
        <v>37</v>
      </c>
      <c r="C240" s="690">
        <v>49984169</v>
      </c>
      <c r="D240" s="1017"/>
      <c r="E240" s="92"/>
      <c r="F240" s="1026"/>
      <c r="G240" s="92"/>
    </row>
    <row r="241" spans="2:7" s="373" customFormat="1">
      <c r="B241" s="1035" t="s">
        <v>35</v>
      </c>
      <c r="C241" s="690">
        <v>39942073</v>
      </c>
      <c r="D241" s="1017"/>
      <c r="E241" s="92"/>
      <c r="F241" s="1026"/>
      <c r="G241" s="92"/>
    </row>
    <row r="242" spans="2:7" s="373" customFormat="1">
      <c r="B242" s="1034" t="s">
        <v>15</v>
      </c>
      <c r="C242" s="690">
        <v>22924383</v>
      </c>
      <c r="D242" s="1017">
        <v>34032</v>
      </c>
      <c r="E242" s="92"/>
      <c r="F242" s="1026"/>
      <c r="G242" s="92"/>
    </row>
    <row r="243" spans="2:7" s="373" customFormat="1">
      <c r="B243" s="672" t="s">
        <v>16</v>
      </c>
      <c r="C243" s="690">
        <v>613837638</v>
      </c>
      <c r="D243" s="813">
        <f>D244+D245</f>
        <v>-34032</v>
      </c>
      <c r="E243" s="92"/>
      <c r="F243" s="1026"/>
      <c r="G243" s="92"/>
    </row>
    <row r="244" spans="2:7" s="373" customFormat="1">
      <c r="B244" s="1034" t="s">
        <v>17</v>
      </c>
      <c r="C244" s="690">
        <v>612151445</v>
      </c>
      <c r="D244" s="1017">
        <v>-34032</v>
      </c>
      <c r="E244" s="92"/>
      <c r="F244" s="1026"/>
      <c r="G244" s="92"/>
    </row>
    <row r="245" spans="2:7" s="373" customFormat="1">
      <c r="B245" s="1034" t="s">
        <v>93</v>
      </c>
      <c r="C245" s="690">
        <v>1686193</v>
      </c>
      <c r="D245" s="1017"/>
      <c r="E245" s="92"/>
      <c r="F245" s="1026"/>
      <c r="G245" s="92"/>
    </row>
    <row r="246" spans="2:7" s="373" customFormat="1" ht="26.4">
      <c r="B246" s="672" t="s">
        <v>49</v>
      </c>
      <c r="C246" s="690">
        <v>182314</v>
      </c>
      <c r="D246" s="1017"/>
      <c r="E246" s="92"/>
      <c r="F246" s="1026"/>
      <c r="G246" s="92"/>
    </row>
    <row r="247" spans="2:7" s="373" customFormat="1">
      <c r="B247" s="1034" t="s">
        <v>38</v>
      </c>
      <c r="C247" s="690">
        <v>182314</v>
      </c>
      <c r="D247" s="813"/>
      <c r="E247" s="92"/>
      <c r="F247" s="1026"/>
      <c r="G247" s="92"/>
    </row>
    <row r="248" spans="2:7" s="373" customFormat="1">
      <c r="B248" s="672" t="s">
        <v>19</v>
      </c>
      <c r="C248" s="690">
        <v>24046096</v>
      </c>
      <c r="D248" s="813"/>
      <c r="E248" s="92"/>
      <c r="F248" s="1026"/>
      <c r="G248" s="92"/>
    </row>
    <row r="249" spans="2:7" s="373" customFormat="1" ht="26.4">
      <c r="B249" s="1034" t="s">
        <v>51</v>
      </c>
      <c r="C249" s="690">
        <v>24046096</v>
      </c>
      <c r="D249" s="1017"/>
      <c r="E249" s="92"/>
      <c r="F249" s="1026"/>
      <c r="G249" s="92"/>
    </row>
    <row r="250" spans="2:7" s="373" customFormat="1" ht="26.4">
      <c r="B250" s="1035" t="s">
        <v>52</v>
      </c>
      <c r="C250" s="690">
        <v>1077218</v>
      </c>
      <c r="D250" s="1017"/>
      <c r="E250" s="92"/>
      <c r="F250" s="1026"/>
      <c r="G250" s="92"/>
    </row>
    <row r="251" spans="2:7" s="794" customFormat="1" ht="39.6">
      <c r="B251" s="1035" t="s">
        <v>191</v>
      </c>
      <c r="C251" s="690">
        <v>22968878</v>
      </c>
      <c r="D251" s="1036"/>
      <c r="E251" s="92"/>
      <c r="F251" s="1026"/>
      <c r="G251" s="92"/>
    </row>
    <row r="252" spans="2:7" s="373" customFormat="1">
      <c r="B252" s="1033" t="s">
        <v>3</v>
      </c>
      <c r="C252" s="690">
        <v>559603</v>
      </c>
      <c r="D252" s="1017"/>
      <c r="E252" s="92"/>
      <c r="F252" s="1026"/>
      <c r="G252" s="92"/>
    </row>
    <row r="253" spans="2:7" s="794" customFormat="1">
      <c r="B253" s="672" t="s">
        <v>20</v>
      </c>
      <c r="C253" s="690">
        <v>559603</v>
      </c>
      <c r="D253" s="817"/>
      <c r="E253" s="797"/>
      <c r="F253" s="1038"/>
      <c r="G253" s="797"/>
    </row>
    <row r="254" spans="2:7" s="794" customFormat="1">
      <c r="B254" s="1037" t="s">
        <v>61</v>
      </c>
      <c r="C254" s="690">
        <v>-264806</v>
      </c>
      <c r="D254" s="817"/>
      <c r="E254" s="797"/>
      <c r="F254" s="1038"/>
      <c r="G254" s="797"/>
    </row>
    <row r="255" spans="2:7" s="794" customFormat="1">
      <c r="B255" s="1039" t="s">
        <v>23</v>
      </c>
      <c r="C255" s="690">
        <v>264806</v>
      </c>
      <c r="D255" s="813"/>
      <c r="E255" s="797"/>
      <c r="F255" s="1038"/>
      <c r="G255" s="797"/>
    </row>
    <row r="256" spans="2:7" s="373" customFormat="1">
      <c r="B256" s="1033" t="s">
        <v>24</v>
      </c>
      <c r="C256" s="690">
        <v>264806</v>
      </c>
      <c r="D256" s="1017"/>
      <c r="E256" s="92"/>
      <c r="F256" s="1026"/>
      <c r="G256" s="92"/>
    </row>
    <row r="257" spans="2:7" s="374" customFormat="1" ht="24.75" customHeight="1">
      <c r="B257" s="672" t="s">
        <v>59</v>
      </c>
      <c r="C257" s="690">
        <v>264806</v>
      </c>
      <c r="D257" s="643"/>
      <c r="E257" s="592"/>
      <c r="F257" s="1052"/>
      <c r="G257" s="592"/>
    </row>
    <row r="258" spans="2:7" s="125" customFormat="1">
      <c r="B258" s="369" t="s">
        <v>88</v>
      </c>
      <c r="C258" s="1005"/>
      <c r="D258" s="817"/>
      <c r="E258" s="92"/>
      <c r="F258" s="1026"/>
      <c r="G258" s="92"/>
    </row>
    <row r="259" spans="2:7" s="125" customFormat="1" ht="13.5" customHeight="1">
      <c r="B259" s="208" t="s">
        <v>4</v>
      </c>
      <c r="C259" s="666">
        <v>712221096</v>
      </c>
      <c r="D259" s="1017"/>
      <c r="E259" s="92"/>
      <c r="F259" s="1026"/>
      <c r="G259" s="92"/>
    </row>
    <row r="260" spans="2:7" s="125" customFormat="1" ht="12" customHeight="1">
      <c r="B260" s="1016" t="s">
        <v>36</v>
      </c>
      <c r="C260" s="690">
        <v>8761177</v>
      </c>
      <c r="D260" s="813"/>
      <c r="E260" s="92"/>
      <c r="F260" s="1026"/>
      <c r="G260" s="92"/>
    </row>
    <row r="261" spans="2:7" s="125" customFormat="1">
      <c r="B261" s="1033" t="s">
        <v>10</v>
      </c>
      <c r="C261" s="690">
        <v>703459919</v>
      </c>
      <c r="D261" s="1017"/>
      <c r="E261" s="92"/>
      <c r="F261" s="1026"/>
      <c r="G261" s="92"/>
    </row>
    <row r="262" spans="2:7" s="125" customFormat="1" ht="12" customHeight="1">
      <c r="B262" s="1020" t="s">
        <v>11</v>
      </c>
      <c r="C262" s="690">
        <v>703459919</v>
      </c>
      <c r="D262" s="817"/>
      <c r="E262" s="92"/>
      <c r="F262" s="1026"/>
      <c r="G262" s="92"/>
    </row>
    <row r="263" spans="2:7" s="794" customFormat="1">
      <c r="B263" s="208" t="s">
        <v>28</v>
      </c>
      <c r="C263" s="666">
        <v>712221096</v>
      </c>
      <c r="D263" s="817">
        <v>0</v>
      </c>
      <c r="E263" s="92"/>
      <c r="F263" s="1026"/>
      <c r="G263" s="92"/>
    </row>
    <row r="264" spans="2:7" s="373" customFormat="1">
      <c r="B264" s="1033" t="s">
        <v>2</v>
      </c>
      <c r="C264" s="690">
        <v>711666657</v>
      </c>
      <c r="D264" s="813"/>
      <c r="E264" s="92"/>
      <c r="F264" s="1026"/>
      <c r="G264" s="92"/>
    </row>
    <row r="265" spans="2:7" s="373" customFormat="1">
      <c r="B265" s="672" t="s">
        <v>12</v>
      </c>
      <c r="C265" s="690">
        <v>71894554</v>
      </c>
      <c r="D265" s="1017">
        <v>34032</v>
      </c>
      <c r="E265" s="92"/>
      <c r="F265" s="1026"/>
      <c r="G265" s="92"/>
    </row>
    <row r="266" spans="2:7" s="373" customFormat="1">
      <c r="B266" s="1034" t="s">
        <v>37</v>
      </c>
      <c r="C266" s="690">
        <v>49467645</v>
      </c>
      <c r="D266" s="1017"/>
      <c r="E266" s="92"/>
      <c r="F266" s="1026"/>
      <c r="G266" s="92"/>
    </row>
    <row r="267" spans="2:7" s="373" customFormat="1">
      <c r="B267" s="1035" t="s">
        <v>35</v>
      </c>
      <c r="C267" s="690">
        <v>39541145</v>
      </c>
      <c r="D267" s="1017"/>
      <c r="E267" s="92"/>
      <c r="F267" s="1026"/>
      <c r="G267" s="92"/>
    </row>
    <row r="268" spans="2:7" s="373" customFormat="1">
      <c r="B268" s="1034" t="s">
        <v>15</v>
      </c>
      <c r="C268" s="690">
        <v>22426909</v>
      </c>
      <c r="D268" s="813">
        <v>34032</v>
      </c>
      <c r="E268" s="92"/>
      <c r="F268" s="1026"/>
      <c r="G268" s="92"/>
    </row>
    <row r="269" spans="2:7" s="373" customFormat="1">
      <c r="B269" s="672" t="s">
        <v>16</v>
      </c>
      <c r="C269" s="690">
        <v>615543693</v>
      </c>
      <c r="D269" s="1017">
        <v>-34032</v>
      </c>
      <c r="E269" s="92"/>
      <c r="F269" s="1026"/>
      <c r="G269" s="92"/>
    </row>
    <row r="270" spans="2:7" s="373" customFormat="1">
      <c r="B270" s="1034" t="s">
        <v>17</v>
      </c>
      <c r="C270" s="690">
        <v>614122307</v>
      </c>
      <c r="D270" s="1017">
        <v>-34032</v>
      </c>
      <c r="E270" s="92"/>
      <c r="F270" s="1026"/>
      <c r="G270" s="92"/>
    </row>
    <row r="271" spans="2:7" s="373" customFormat="1">
      <c r="B271" s="1034" t="s">
        <v>93</v>
      </c>
      <c r="C271" s="690">
        <v>1421386</v>
      </c>
      <c r="D271" s="1017"/>
      <c r="E271" s="92"/>
      <c r="F271" s="1026"/>
      <c r="G271" s="92"/>
    </row>
    <row r="272" spans="2:7" s="373" customFormat="1" ht="26.4">
      <c r="B272" s="672" t="s">
        <v>49</v>
      </c>
      <c r="C272" s="690">
        <v>182314</v>
      </c>
      <c r="D272" s="813"/>
      <c r="E272" s="92"/>
      <c r="F272" s="1026"/>
      <c r="G272" s="92"/>
    </row>
    <row r="273" spans="2:7" s="373" customFormat="1">
      <c r="B273" s="1034" t="s">
        <v>38</v>
      </c>
      <c r="C273" s="690">
        <v>182314</v>
      </c>
      <c r="D273" s="813"/>
      <c r="E273" s="92"/>
      <c r="F273" s="1026"/>
      <c r="G273" s="92"/>
    </row>
    <row r="274" spans="2:7" s="373" customFormat="1">
      <c r="B274" s="672" t="s">
        <v>19</v>
      </c>
      <c r="C274" s="690">
        <v>24046096</v>
      </c>
      <c r="D274" s="1017"/>
      <c r="E274" s="92"/>
      <c r="F274" s="1026"/>
      <c r="G274" s="92"/>
    </row>
    <row r="275" spans="2:7" s="373" customFormat="1" ht="26.4">
      <c r="B275" s="1034" t="s">
        <v>51</v>
      </c>
      <c r="C275" s="690">
        <v>24046096</v>
      </c>
      <c r="D275" s="1017"/>
      <c r="E275" s="92"/>
      <c r="F275" s="1026"/>
      <c r="G275" s="92"/>
    </row>
    <row r="276" spans="2:7" s="794" customFormat="1" ht="26.4">
      <c r="B276" s="1035" t="s">
        <v>52</v>
      </c>
      <c r="C276" s="690">
        <v>1077218</v>
      </c>
      <c r="D276" s="1036"/>
      <c r="E276" s="92"/>
      <c r="F276" s="1026"/>
      <c r="G276" s="92"/>
    </row>
    <row r="277" spans="2:7" s="373" customFormat="1" ht="39.6">
      <c r="B277" s="1035" t="s">
        <v>191</v>
      </c>
      <c r="C277" s="690">
        <v>22968878</v>
      </c>
      <c r="D277" s="1017"/>
      <c r="E277" s="92"/>
      <c r="F277" s="1026"/>
      <c r="G277" s="92"/>
    </row>
    <row r="278" spans="2:7" s="374" customFormat="1" ht="12.75" customHeight="1">
      <c r="B278" s="1033" t="s">
        <v>3</v>
      </c>
      <c r="C278" s="690">
        <v>554439</v>
      </c>
      <c r="D278" s="643"/>
      <c r="E278" s="592"/>
      <c r="F278" s="1052"/>
      <c r="G278" s="592"/>
    </row>
    <row r="279" spans="2:7" s="125" customFormat="1">
      <c r="B279" s="672" t="s">
        <v>20</v>
      </c>
      <c r="C279" s="690">
        <v>554439</v>
      </c>
      <c r="D279" s="817"/>
      <c r="E279" s="92"/>
      <c r="F279" s="1026"/>
      <c r="G279" s="92"/>
    </row>
    <row r="280" spans="2:7" s="125" customFormat="1" ht="13.5" customHeight="1">
      <c r="B280" s="369" t="s">
        <v>189</v>
      </c>
      <c r="C280" s="1005"/>
      <c r="D280" s="1017"/>
      <c r="E280" s="92"/>
      <c r="F280" s="1026"/>
      <c r="G280" s="92"/>
    </row>
    <row r="281" spans="2:7" s="125" customFormat="1">
      <c r="B281" s="208" t="s">
        <v>4</v>
      </c>
      <c r="C281" s="666">
        <v>714039337</v>
      </c>
      <c r="D281" s="813"/>
      <c r="E281" s="92"/>
      <c r="F281" s="1026"/>
      <c r="G281" s="92"/>
    </row>
    <row r="282" spans="2:7" s="125" customFormat="1" ht="12.75" customHeight="1">
      <c r="B282" s="1016" t="s">
        <v>36</v>
      </c>
      <c r="C282" s="690">
        <v>8761177</v>
      </c>
      <c r="D282" s="1017"/>
      <c r="E282" s="92"/>
      <c r="F282" s="1026"/>
      <c r="G282" s="92"/>
    </row>
    <row r="283" spans="2:7" s="125" customFormat="1">
      <c r="B283" s="1033" t="s">
        <v>10</v>
      </c>
      <c r="C283" s="690">
        <v>705278160</v>
      </c>
      <c r="D283" s="817"/>
      <c r="E283" s="92"/>
      <c r="F283" s="1026"/>
      <c r="G283" s="92"/>
    </row>
    <row r="284" spans="2:7" s="794" customFormat="1" ht="15" customHeight="1">
      <c r="B284" s="1020" t="s">
        <v>11</v>
      </c>
      <c r="C284" s="690">
        <v>705278160</v>
      </c>
      <c r="D284" s="817"/>
      <c r="E284" s="92"/>
      <c r="F284" s="1026"/>
      <c r="G284" s="92"/>
    </row>
    <row r="285" spans="2:7" s="373" customFormat="1">
      <c r="B285" s="208" t="s">
        <v>28</v>
      </c>
      <c r="C285" s="666">
        <v>714039337</v>
      </c>
      <c r="D285" s="817">
        <v>0</v>
      </c>
      <c r="E285" s="92"/>
      <c r="F285" s="1026"/>
      <c r="G285" s="92"/>
    </row>
    <row r="286" spans="2:7" s="373" customFormat="1">
      <c r="B286" s="1033" t="s">
        <v>2</v>
      </c>
      <c r="C286" s="690">
        <v>713485702</v>
      </c>
      <c r="D286" s="1017"/>
      <c r="E286" s="92"/>
      <c r="F286" s="1026"/>
      <c r="G286" s="92"/>
    </row>
    <row r="287" spans="2:7" s="373" customFormat="1">
      <c r="B287" s="672" t="s">
        <v>12</v>
      </c>
      <c r="C287" s="690">
        <v>73713599</v>
      </c>
      <c r="D287" s="1017">
        <v>34032</v>
      </c>
      <c r="E287" s="92"/>
      <c r="F287" s="1026"/>
      <c r="G287" s="92"/>
    </row>
    <row r="288" spans="2:7" s="373" customFormat="1">
      <c r="B288" s="1034" t="s">
        <v>37</v>
      </c>
      <c r="C288" s="690">
        <v>51539510</v>
      </c>
      <c r="D288" s="1017"/>
      <c r="E288" s="92"/>
      <c r="F288" s="1026"/>
      <c r="G288" s="92"/>
    </row>
    <row r="289" spans="2:16374" s="373" customFormat="1">
      <c r="B289" s="1035" t="s">
        <v>35</v>
      </c>
      <c r="C289" s="690">
        <v>41272379</v>
      </c>
      <c r="D289" s="813"/>
      <c r="E289" s="92"/>
      <c r="F289" s="1026"/>
      <c r="G289" s="92"/>
    </row>
    <row r="290" spans="2:16374" s="373" customFormat="1">
      <c r="B290" s="1034" t="s">
        <v>15</v>
      </c>
      <c r="C290" s="690">
        <v>22174089</v>
      </c>
      <c r="D290" s="813">
        <v>34032</v>
      </c>
      <c r="E290" s="92"/>
      <c r="F290" s="1026"/>
      <c r="G290" s="92"/>
    </row>
    <row r="291" spans="2:16374" s="373" customFormat="1">
      <c r="B291" s="672" t="s">
        <v>16</v>
      </c>
      <c r="C291" s="690">
        <v>615543693</v>
      </c>
      <c r="D291" s="813">
        <v>-34032</v>
      </c>
      <c r="E291" s="92"/>
      <c r="F291" s="1026"/>
      <c r="G291" s="92"/>
    </row>
    <row r="292" spans="2:16374" s="373" customFormat="1">
      <c r="B292" s="1034" t="s">
        <v>17</v>
      </c>
      <c r="C292" s="690">
        <v>614122307</v>
      </c>
      <c r="D292" s="1017">
        <v>-34032</v>
      </c>
      <c r="E292" s="92"/>
      <c r="F292" s="1026"/>
      <c r="G292" s="92"/>
    </row>
    <row r="293" spans="2:16374" s="373" customFormat="1">
      <c r="B293" s="1034" t="s">
        <v>93</v>
      </c>
      <c r="C293" s="690">
        <v>1421386</v>
      </c>
      <c r="D293" s="1017"/>
      <c r="E293" s="92"/>
      <c r="F293" s="1026"/>
      <c r="G293" s="92"/>
    </row>
    <row r="294" spans="2:16374" s="373" customFormat="1" ht="26.4">
      <c r="B294" s="672" t="s">
        <v>49</v>
      </c>
      <c r="C294" s="690">
        <v>182314</v>
      </c>
      <c r="D294" s="1017"/>
      <c r="E294" s="92"/>
      <c r="F294" s="1026"/>
      <c r="G294" s="92"/>
    </row>
    <row r="295" spans="2:16374" s="373" customFormat="1">
      <c r="B295" s="1034" t="s">
        <v>38</v>
      </c>
      <c r="C295" s="690">
        <v>182314</v>
      </c>
      <c r="D295" s="1017"/>
      <c r="E295" s="92"/>
      <c r="F295" s="1026"/>
      <c r="G295" s="92"/>
    </row>
    <row r="296" spans="2:16374" s="373" customFormat="1">
      <c r="B296" s="672" t="s">
        <v>19</v>
      </c>
      <c r="C296" s="690">
        <v>24046096</v>
      </c>
      <c r="D296" s="1017"/>
      <c r="E296" s="92"/>
      <c r="F296" s="1026"/>
      <c r="G296" s="92"/>
    </row>
    <row r="297" spans="2:16374" s="373" customFormat="1" ht="26.4">
      <c r="B297" s="1034" t="s">
        <v>51</v>
      </c>
      <c r="C297" s="690">
        <v>24046096</v>
      </c>
      <c r="D297" s="1017"/>
      <c r="E297" s="92"/>
      <c r="F297" s="1026"/>
      <c r="G297" s="92"/>
    </row>
    <row r="298" spans="2:16374" s="373" customFormat="1" ht="26.4">
      <c r="B298" s="1035" t="s">
        <v>52</v>
      </c>
      <c r="C298" s="690">
        <v>1077218</v>
      </c>
      <c r="D298" s="1017"/>
      <c r="E298" s="92"/>
      <c r="F298" s="1026"/>
      <c r="G298" s="92"/>
    </row>
    <row r="299" spans="2:16374" s="373" customFormat="1" ht="39.6">
      <c r="B299" s="1035" t="s">
        <v>191</v>
      </c>
      <c r="C299" s="690">
        <v>22968878</v>
      </c>
      <c r="D299" s="813"/>
      <c r="E299" s="92"/>
      <c r="F299" s="1026"/>
      <c r="G299" s="92"/>
    </row>
    <row r="300" spans="2:16374" s="373" customFormat="1">
      <c r="B300" s="1033" t="s">
        <v>3</v>
      </c>
      <c r="C300" s="690">
        <v>553635</v>
      </c>
      <c r="D300" s="813"/>
      <c r="E300" s="92"/>
      <c r="F300" s="1026"/>
      <c r="G300" s="92"/>
    </row>
    <row r="301" spans="2:16374" s="373" customFormat="1" ht="13.8" thickBot="1">
      <c r="B301" s="1042" t="s">
        <v>20</v>
      </c>
      <c r="C301" s="1043">
        <v>553635</v>
      </c>
      <c r="D301" s="1053"/>
      <c r="E301" s="92"/>
      <c r="F301" s="1026"/>
      <c r="G301" s="92"/>
    </row>
    <row r="302" spans="2:16374" s="125" customFormat="1" ht="157.5" customHeight="1" thickBot="1">
      <c r="B302" s="3736" t="s">
        <v>1088</v>
      </c>
      <c r="C302" s="3737"/>
      <c r="D302" s="3738"/>
      <c r="E302" s="92"/>
      <c r="F302" s="1026"/>
      <c r="G302" s="92"/>
    </row>
    <row r="303" spans="2:16374" s="81" customFormat="1">
      <c r="C303" s="1025"/>
      <c r="D303" s="1025"/>
      <c r="E303" s="805"/>
      <c r="F303" s="481"/>
      <c r="G303" s="586"/>
    </row>
    <row r="304" spans="2:16374" s="77" customFormat="1">
      <c r="B304" s="128" t="s">
        <v>187</v>
      </c>
      <c r="C304" s="166"/>
      <c r="D304" s="363"/>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c r="AH304" s="128"/>
      <c r="AI304" s="128"/>
      <c r="AJ304" s="128"/>
      <c r="AK304" s="128"/>
      <c r="AL304" s="128"/>
      <c r="AM304" s="128"/>
      <c r="AN304" s="128"/>
      <c r="AO304" s="128"/>
      <c r="AP304" s="128"/>
      <c r="AQ304" s="128"/>
      <c r="AR304" s="128"/>
      <c r="AS304" s="128"/>
      <c r="AT304" s="128"/>
      <c r="AU304" s="128"/>
      <c r="AV304" s="128"/>
      <c r="AW304" s="128"/>
      <c r="AX304" s="128"/>
      <c r="AY304" s="128"/>
      <c r="AZ304" s="128"/>
      <c r="BA304" s="128"/>
      <c r="BB304" s="128"/>
      <c r="BC304" s="128"/>
      <c r="BD304" s="128"/>
      <c r="BE304" s="128"/>
      <c r="BF304" s="128"/>
      <c r="BG304" s="128"/>
      <c r="BH304" s="128"/>
      <c r="BI304" s="128"/>
      <c r="BJ304" s="128"/>
      <c r="BK304" s="128"/>
      <c r="BL304" s="128"/>
      <c r="BM304" s="128"/>
      <c r="BN304" s="128"/>
      <c r="BO304" s="128"/>
      <c r="BP304" s="128"/>
      <c r="BQ304" s="128"/>
      <c r="BR304" s="128"/>
      <c r="BS304" s="128"/>
      <c r="BT304" s="128"/>
      <c r="BU304" s="128"/>
      <c r="BV304" s="128"/>
      <c r="BW304" s="128"/>
      <c r="BX304" s="128"/>
      <c r="BY304" s="128"/>
      <c r="BZ304" s="128"/>
      <c r="CA304" s="128"/>
      <c r="CB304" s="128"/>
      <c r="CC304" s="128"/>
      <c r="CD304" s="128"/>
      <c r="CE304" s="128"/>
      <c r="CF304" s="128"/>
      <c r="CG304" s="128"/>
      <c r="CH304" s="128"/>
      <c r="CI304" s="128"/>
      <c r="CJ304" s="128"/>
      <c r="CK304" s="128"/>
      <c r="CL304" s="128"/>
      <c r="CM304" s="128"/>
      <c r="CN304" s="128"/>
      <c r="CO304" s="128"/>
      <c r="CP304" s="128"/>
      <c r="CQ304" s="128"/>
      <c r="CR304" s="128"/>
      <c r="CS304" s="128"/>
      <c r="CT304" s="128"/>
      <c r="CU304" s="128"/>
      <c r="CV304" s="128"/>
      <c r="CW304" s="128"/>
      <c r="CX304" s="128"/>
      <c r="CY304" s="128"/>
      <c r="CZ304" s="128"/>
      <c r="DA304" s="128"/>
      <c r="DB304" s="128"/>
      <c r="DC304" s="128"/>
      <c r="DD304" s="128"/>
      <c r="DE304" s="128"/>
      <c r="DF304" s="128"/>
      <c r="DG304" s="128"/>
      <c r="DH304" s="128"/>
      <c r="DI304" s="128"/>
      <c r="DJ304" s="128"/>
      <c r="DK304" s="128"/>
      <c r="DL304" s="128"/>
      <c r="DM304" s="128"/>
      <c r="DN304" s="128"/>
      <c r="DO304" s="128"/>
      <c r="DP304" s="128"/>
      <c r="DQ304" s="128"/>
      <c r="DR304" s="128"/>
      <c r="DS304" s="128"/>
      <c r="DT304" s="128"/>
      <c r="DU304" s="128"/>
      <c r="DV304" s="128"/>
      <c r="DW304" s="128"/>
      <c r="DX304" s="128"/>
      <c r="DY304" s="128"/>
      <c r="DZ304" s="128"/>
      <c r="EA304" s="128"/>
      <c r="EB304" s="128"/>
      <c r="EC304" s="128"/>
      <c r="ED304" s="128"/>
      <c r="EE304" s="128"/>
      <c r="EF304" s="128"/>
      <c r="EG304" s="128"/>
      <c r="EH304" s="128"/>
      <c r="EI304" s="128"/>
      <c r="EJ304" s="128"/>
      <c r="EK304" s="128"/>
      <c r="EL304" s="128"/>
      <c r="EM304" s="128"/>
      <c r="EN304" s="128"/>
      <c r="EO304" s="128"/>
      <c r="EP304" s="128"/>
      <c r="EQ304" s="128"/>
      <c r="ER304" s="128"/>
      <c r="ES304" s="128"/>
      <c r="ET304" s="128"/>
      <c r="EU304" s="128"/>
      <c r="EV304" s="128"/>
      <c r="EW304" s="128"/>
      <c r="EX304" s="128"/>
      <c r="EY304" s="128"/>
      <c r="EZ304" s="128"/>
      <c r="FA304" s="128"/>
      <c r="FB304" s="128"/>
      <c r="FC304" s="128"/>
      <c r="FD304" s="128"/>
      <c r="FE304" s="128"/>
      <c r="FF304" s="128"/>
      <c r="FG304" s="128"/>
      <c r="FH304" s="128"/>
      <c r="FI304" s="128"/>
      <c r="FJ304" s="128"/>
      <c r="FK304" s="128"/>
      <c r="FL304" s="128"/>
      <c r="FM304" s="128"/>
      <c r="FN304" s="128"/>
      <c r="FO304" s="128"/>
      <c r="FP304" s="128"/>
      <c r="FQ304" s="128"/>
      <c r="FR304" s="128"/>
      <c r="FS304" s="128"/>
      <c r="FT304" s="128"/>
      <c r="FU304" s="128"/>
      <c r="FV304" s="128"/>
      <c r="FW304" s="128"/>
      <c r="FX304" s="128"/>
      <c r="FY304" s="128"/>
      <c r="FZ304" s="128"/>
      <c r="GA304" s="128"/>
      <c r="GB304" s="128"/>
      <c r="GC304" s="128"/>
      <c r="GD304" s="128"/>
      <c r="GE304" s="128"/>
      <c r="GF304" s="128"/>
      <c r="GG304" s="128"/>
      <c r="GH304" s="128"/>
      <c r="GI304" s="128"/>
      <c r="GJ304" s="128"/>
      <c r="GK304" s="128"/>
      <c r="GL304" s="128"/>
      <c r="GM304" s="128"/>
      <c r="GN304" s="128"/>
      <c r="GO304" s="128"/>
      <c r="GP304" s="128"/>
      <c r="GQ304" s="128"/>
      <c r="GR304" s="128"/>
      <c r="GS304" s="128"/>
      <c r="GT304" s="128"/>
      <c r="GU304" s="128"/>
      <c r="GV304" s="128"/>
      <c r="GW304" s="128"/>
      <c r="GX304" s="128"/>
      <c r="GY304" s="128"/>
      <c r="GZ304" s="128"/>
      <c r="HA304" s="128"/>
      <c r="HB304" s="128"/>
      <c r="HC304" s="128"/>
      <c r="HD304" s="128"/>
      <c r="HE304" s="128"/>
      <c r="HF304" s="128"/>
      <c r="HG304" s="128"/>
      <c r="HH304" s="128"/>
      <c r="HI304" s="128"/>
      <c r="HJ304" s="128"/>
      <c r="HK304" s="128"/>
      <c r="HL304" s="128"/>
      <c r="HM304" s="128"/>
      <c r="HN304" s="128"/>
      <c r="HO304" s="128"/>
      <c r="HP304" s="128"/>
      <c r="HQ304" s="128"/>
      <c r="HR304" s="128"/>
      <c r="HS304" s="128"/>
      <c r="HT304" s="128"/>
      <c r="HU304" s="128"/>
      <c r="HV304" s="128"/>
      <c r="HW304" s="128"/>
      <c r="HX304" s="128"/>
      <c r="HY304" s="128"/>
      <c r="HZ304" s="128"/>
      <c r="IA304" s="128"/>
      <c r="IB304" s="128"/>
      <c r="IC304" s="128"/>
      <c r="ID304" s="128"/>
      <c r="IE304" s="128"/>
      <c r="IF304" s="128"/>
      <c r="IG304" s="128"/>
      <c r="IH304" s="128"/>
      <c r="II304" s="128"/>
      <c r="IJ304" s="128"/>
      <c r="IK304" s="128"/>
      <c r="IL304" s="128"/>
      <c r="IM304" s="128"/>
      <c r="IN304" s="128"/>
      <c r="IO304" s="128"/>
      <c r="IP304" s="128"/>
      <c r="IQ304" s="128"/>
      <c r="IR304" s="128"/>
      <c r="IS304" s="128"/>
      <c r="IT304" s="128"/>
      <c r="IU304" s="128"/>
      <c r="IV304" s="128"/>
      <c r="IW304" s="128"/>
      <c r="IX304" s="128"/>
      <c r="IY304" s="128"/>
      <c r="IZ304" s="128"/>
      <c r="JA304" s="128"/>
      <c r="JB304" s="128"/>
      <c r="JC304" s="128"/>
      <c r="JD304" s="128"/>
      <c r="JE304" s="128"/>
      <c r="JF304" s="128"/>
      <c r="JG304" s="128"/>
      <c r="JH304" s="128"/>
      <c r="JI304" s="128"/>
      <c r="JJ304" s="128"/>
      <c r="JK304" s="128"/>
      <c r="JL304" s="128"/>
      <c r="JM304" s="128"/>
      <c r="JN304" s="128"/>
      <c r="JO304" s="128"/>
      <c r="JP304" s="128"/>
      <c r="JQ304" s="128"/>
      <c r="JR304" s="128"/>
      <c r="JS304" s="128"/>
      <c r="JT304" s="128"/>
      <c r="JU304" s="128"/>
      <c r="JV304" s="128"/>
      <c r="JW304" s="128"/>
      <c r="JX304" s="128"/>
      <c r="JY304" s="128"/>
      <c r="JZ304" s="128"/>
      <c r="KA304" s="128"/>
      <c r="KB304" s="128"/>
      <c r="KC304" s="128"/>
      <c r="KD304" s="128"/>
      <c r="KE304" s="128"/>
      <c r="KF304" s="128"/>
      <c r="KG304" s="128"/>
      <c r="KH304" s="128"/>
      <c r="KI304" s="128"/>
      <c r="KJ304" s="128"/>
      <c r="KK304" s="128"/>
      <c r="KL304" s="128"/>
      <c r="KM304" s="128"/>
      <c r="KN304" s="128"/>
      <c r="KO304" s="128"/>
      <c r="KP304" s="128"/>
      <c r="KQ304" s="128"/>
      <c r="KR304" s="128"/>
      <c r="KS304" s="128"/>
      <c r="KT304" s="128"/>
      <c r="KU304" s="128"/>
      <c r="KV304" s="128"/>
      <c r="KW304" s="128"/>
      <c r="KX304" s="128"/>
      <c r="KY304" s="128"/>
      <c r="KZ304" s="128"/>
      <c r="LA304" s="128"/>
      <c r="LB304" s="128"/>
      <c r="LC304" s="128"/>
      <c r="LD304" s="128"/>
      <c r="LE304" s="128"/>
      <c r="LF304" s="128"/>
      <c r="LG304" s="128"/>
      <c r="LH304" s="128"/>
      <c r="LI304" s="128"/>
      <c r="LJ304" s="128"/>
      <c r="LK304" s="128"/>
      <c r="LL304" s="128"/>
      <c r="LM304" s="128"/>
      <c r="LN304" s="128"/>
      <c r="LO304" s="128"/>
      <c r="LP304" s="128"/>
      <c r="LQ304" s="128"/>
      <c r="LR304" s="128"/>
      <c r="LS304" s="128"/>
      <c r="LT304" s="128"/>
      <c r="LU304" s="128"/>
      <c r="LV304" s="128"/>
      <c r="LW304" s="128"/>
      <c r="LX304" s="128"/>
      <c r="LY304" s="128"/>
      <c r="LZ304" s="128"/>
      <c r="MA304" s="128"/>
      <c r="MB304" s="128"/>
      <c r="MC304" s="128"/>
      <c r="MD304" s="128"/>
      <c r="ME304" s="128"/>
      <c r="MF304" s="128"/>
      <c r="MG304" s="128"/>
      <c r="MH304" s="128"/>
      <c r="MI304" s="128"/>
      <c r="MJ304" s="128"/>
      <c r="MK304" s="128"/>
      <c r="ML304" s="128"/>
      <c r="MM304" s="128"/>
      <c r="MN304" s="128"/>
      <c r="MO304" s="128"/>
      <c r="MP304" s="128"/>
      <c r="MQ304" s="128"/>
      <c r="MR304" s="128"/>
      <c r="MS304" s="128"/>
      <c r="MT304" s="128"/>
      <c r="MU304" s="128"/>
      <c r="MV304" s="128"/>
      <c r="MW304" s="128"/>
      <c r="MX304" s="128"/>
      <c r="MY304" s="128"/>
      <c r="MZ304" s="128"/>
      <c r="NA304" s="128"/>
      <c r="NB304" s="128"/>
      <c r="NC304" s="128"/>
      <c r="ND304" s="128"/>
      <c r="NE304" s="128"/>
      <c r="NF304" s="128"/>
      <c r="NG304" s="128"/>
      <c r="NH304" s="128"/>
      <c r="NI304" s="128"/>
      <c r="NJ304" s="128"/>
      <c r="NK304" s="128"/>
      <c r="NL304" s="128"/>
      <c r="NM304" s="128"/>
      <c r="NN304" s="128"/>
      <c r="NO304" s="128"/>
      <c r="NP304" s="128"/>
      <c r="NQ304" s="128"/>
      <c r="NR304" s="128"/>
      <c r="NS304" s="128"/>
      <c r="NT304" s="128"/>
      <c r="NU304" s="128"/>
      <c r="NV304" s="128"/>
      <c r="NW304" s="128"/>
      <c r="NX304" s="128"/>
      <c r="NY304" s="128"/>
      <c r="NZ304" s="128"/>
      <c r="OA304" s="128"/>
      <c r="OB304" s="128"/>
      <c r="OC304" s="128"/>
      <c r="OD304" s="128"/>
      <c r="OE304" s="128"/>
      <c r="OF304" s="128"/>
      <c r="OG304" s="128"/>
      <c r="OH304" s="128"/>
      <c r="OI304" s="128"/>
      <c r="OJ304" s="128"/>
      <c r="OK304" s="128"/>
      <c r="OL304" s="128"/>
      <c r="OM304" s="128"/>
      <c r="ON304" s="128"/>
      <c r="OO304" s="128"/>
      <c r="OP304" s="128"/>
      <c r="OQ304" s="128"/>
      <c r="OR304" s="128"/>
      <c r="OS304" s="128"/>
      <c r="OT304" s="128"/>
      <c r="OU304" s="128"/>
      <c r="OV304" s="128"/>
      <c r="OW304" s="128"/>
      <c r="OX304" s="128"/>
      <c r="OY304" s="128"/>
      <c r="OZ304" s="128"/>
      <c r="PA304" s="128"/>
      <c r="PB304" s="128"/>
      <c r="PC304" s="128"/>
      <c r="PD304" s="128"/>
      <c r="PE304" s="128"/>
      <c r="PF304" s="128"/>
      <c r="PG304" s="128"/>
      <c r="PH304" s="128"/>
      <c r="PI304" s="128"/>
      <c r="PJ304" s="128"/>
      <c r="PK304" s="128"/>
      <c r="PL304" s="128"/>
      <c r="PM304" s="128"/>
      <c r="PN304" s="128"/>
      <c r="PO304" s="128"/>
      <c r="PP304" s="128"/>
      <c r="PQ304" s="128"/>
      <c r="PR304" s="128"/>
      <c r="PS304" s="128"/>
      <c r="PT304" s="128"/>
      <c r="PU304" s="128"/>
      <c r="PV304" s="128"/>
      <c r="PW304" s="128"/>
      <c r="PX304" s="128"/>
      <c r="PY304" s="128"/>
      <c r="PZ304" s="128"/>
      <c r="QA304" s="128"/>
      <c r="QB304" s="128"/>
      <c r="QC304" s="128"/>
      <c r="QD304" s="128"/>
      <c r="QE304" s="128"/>
      <c r="QF304" s="128"/>
      <c r="QG304" s="128"/>
      <c r="QH304" s="128"/>
      <c r="QI304" s="128"/>
      <c r="QJ304" s="128"/>
      <c r="QK304" s="128"/>
      <c r="QL304" s="128"/>
      <c r="QM304" s="128"/>
      <c r="QN304" s="128"/>
      <c r="QO304" s="128"/>
      <c r="QP304" s="128"/>
      <c r="QQ304" s="128"/>
      <c r="QR304" s="128"/>
      <c r="QS304" s="128"/>
      <c r="QT304" s="128"/>
      <c r="QU304" s="128"/>
      <c r="QV304" s="128"/>
      <c r="QW304" s="128"/>
      <c r="QX304" s="128"/>
      <c r="QY304" s="128"/>
      <c r="QZ304" s="128"/>
      <c r="RA304" s="128"/>
      <c r="RB304" s="128"/>
      <c r="RC304" s="128"/>
      <c r="RD304" s="128"/>
      <c r="RE304" s="128"/>
      <c r="RF304" s="128"/>
      <c r="RG304" s="128"/>
      <c r="RH304" s="128"/>
      <c r="RI304" s="128"/>
      <c r="RJ304" s="128"/>
      <c r="RK304" s="128"/>
      <c r="RL304" s="128"/>
      <c r="RM304" s="128"/>
      <c r="RN304" s="128"/>
      <c r="RO304" s="128"/>
      <c r="RP304" s="128"/>
      <c r="RQ304" s="128"/>
      <c r="RR304" s="128"/>
      <c r="RS304" s="128"/>
      <c r="RT304" s="128"/>
      <c r="RU304" s="128"/>
      <c r="RV304" s="128"/>
      <c r="RW304" s="128"/>
      <c r="RX304" s="128"/>
      <c r="RY304" s="128"/>
      <c r="RZ304" s="128"/>
      <c r="SA304" s="128"/>
      <c r="SB304" s="128"/>
      <c r="SC304" s="128"/>
      <c r="SD304" s="128"/>
      <c r="SE304" s="128"/>
      <c r="SF304" s="128"/>
      <c r="SG304" s="128"/>
      <c r="SH304" s="128"/>
      <c r="SI304" s="128"/>
      <c r="SJ304" s="128"/>
      <c r="SK304" s="128"/>
      <c r="SL304" s="128"/>
      <c r="SM304" s="128"/>
      <c r="SN304" s="128"/>
      <c r="SO304" s="128"/>
      <c r="SP304" s="128"/>
      <c r="SQ304" s="128"/>
      <c r="SR304" s="128"/>
      <c r="SS304" s="128"/>
      <c r="ST304" s="128"/>
      <c r="SU304" s="128"/>
      <c r="SV304" s="128"/>
      <c r="SW304" s="128"/>
      <c r="SX304" s="128"/>
      <c r="SY304" s="128"/>
      <c r="SZ304" s="128"/>
      <c r="TA304" s="128"/>
      <c r="TB304" s="128"/>
      <c r="TC304" s="128"/>
      <c r="TD304" s="128"/>
      <c r="TE304" s="128"/>
      <c r="TF304" s="128"/>
      <c r="TG304" s="128"/>
      <c r="TH304" s="128"/>
      <c r="TI304" s="128"/>
      <c r="TJ304" s="128"/>
      <c r="TK304" s="128"/>
      <c r="TL304" s="128"/>
      <c r="TM304" s="128"/>
      <c r="TN304" s="128"/>
      <c r="TO304" s="128"/>
      <c r="TP304" s="128"/>
      <c r="TQ304" s="128"/>
      <c r="TR304" s="128"/>
      <c r="TS304" s="128"/>
      <c r="TT304" s="128"/>
      <c r="TU304" s="128"/>
      <c r="TV304" s="128"/>
      <c r="TW304" s="128"/>
      <c r="TX304" s="128"/>
      <c r="TY304" s="128"/>
      <c r="TZ304" s="128"/>
      <c r="UA304" s="128"/>
      <c r="UB304" s="128"/>
      <c r="UC304" s="128"/>
      <c r="UD304" s="128"/>
      <c r="UE304" s="128"/>
      <c r="UF304" s="128"/>
      <c r="UG304" s="128"/>
      <c r="UH304" s="128"/>
      <c r="UI304" s="128"/>
      <c r="UJ304" s="128"/>
      <c r="UK304" s="128"/>
      <c r="UL304" s="128"/>
      <c r="UM304" s="128"/>
      <c r="UN304" s="128"/>
      <c r="UO304" s="128"/>
      <c r="UP304" s="128"/>
      <c r="UQ304" s="128"/>
      <c r="UR304" s="128"/>
      <c r="US304" s="128"/>
      <c r="UT304" s="128"/>
      <c r="UU304" s="128"/>
      <c r="UV304" s="128"/>
      <c r="UW304" s="128"/>
      <c r="UX304" s="128"/>
      <c r="UY304" s="128"/>
      <c r="UZ304" s="128"/>
      <c r="VA304" s="128"/>
      <c r="VB304" s="128"/>
      <c r="VC304" s="128"/>
      <c r="VD304" s="128"/>
      <c r="VE304" s="128"/>
      <c r="VF304" s="128"/>
      <c r="VG304" s="128"/>
      <c r="VH304" s="128"/>
      <c r="VI304" s="128"/>
      <c r="VJ304" s="128"/>
      <c r="VK304" s="128"/>
      <c r="VL304" s="128"/>
      <c r="VM304" s="128"/>
      <c r="VN304" s="128"/>
      <c r="VO304" s="128"/>
      <c r="VP304" s="128"/>
      <c r="VQ304" s="128"/>
      <c r="VR304" s="128"/>
      <c r="VS304" s="128"/>
      <c r="VT304" s="128"/>
      <c r="VU304" s="128"/>
      <c r="VV304" s="128"/>
      <c r="VW304" s="128"/>
      <c r="VX304" s="128"/>
      <c r="VY304" s="128"/>
      <c r="VZ304" s="128"/>
      <c r="WA304" s="128"/>
      <c r="WB304" s="128"/>
      <c r="WC304" s="128"/>
      <c r="WD304" s="128"/>
      <c r="WE304" s="128"/>
      <c r="WF304" s="128"/>
      <c r="WG304" s="128"/>
      <c r="WH304" s="128"/>
      <c r="WI304" s="128"/>
      <c r="WJ304" s="128"/>
      <c r="WK304" s="128"/>
      <c r="WL304" s="128"/>
      <c r="WM304" s="128"/>
      <c r="WN304" s="128"/>
      <c r="WO304" s="128"/>
      <c r="WP304" s="128"/>
      <c r="WQ304" s="128"/>
      <c r="WR304" s="128"/>
      <c r="WS304" s="128"/>
      <c r="WT304" s="128"/>
      <c r="WU304" s="128"/>
      <c r="WV304" s="128"/>
      <c r="WW304" s="128"/>
      <c r="WX304" s="128"/>
      <c r="WY304" s="128"/>
      <c r="WZ304" s="128"/>
      <c r="XA304" s="128"/>
      <c r="XB304" s="128"/>
      <c r="XC304" s="128"/>
      <c r="XD304" s="128"/>
      <c r="XE304" s="128"/>
      <c r="XF304" s="128"/>
      <c r="XG304" s="128"/>
      <c r="XH304" s="128"/>
      <c r="XI304" s="128"/>
      <c r="XJ304" s="128"/>
      <c r="XK304" s="128"/>
      <c r="XL304" s="128"/>
      <c r="XM304" s="128"/>
      <c r="XN304" s="128"/>
      <c r="XO304" s="128"/>
      <c r="XP304" s="128"/>
      <c r="XQ304" s="128"/>
      <c r="XR304" s="128"/>
      <c r="XS304" s="128"/>
      <c r="XT304" s="128"/>
      <c r="XU304" s="128"/>
      <c r="XV304" s="128"/>
      <c r="XW304" s="128"/>
      <c r="XX304" s="128"/>
      <c r="XY304" s="128"/>
      <c r="XZ304" s="128"/>
      <c r="YA304" s="128"/>
      <c r="YB304" s="128"/>
      <c r="YC304" s="128"/>
      <c r="YD304" s="128"/>
      <c r="YE304" s="128"/>
      <c r="YF304" s="128"/>
      <c r="YG304" s="128"/>
      <c r="YH304" s="128"/>
      <c r="YI304" s="128"/>
      <c r="YJ304" s="128"/>
      <c r="YK304" s="128"/>
      <c r="YL304" s="128"/>
      <c r="YM304" s="128"/>
      <c r="YN304" s="128"/>
      <c r="YO304" s="128"/>
      <c r="YP304" s="128"/>
      <c r="YQ304" s="128"/>
      <c r="YR304" s="128"/>
      <c r="YS304" s="128"/>
      <c r="YT304" s="128"/>
      <c r="YU304" s="128"/>
      <c r="YV304" s="128"/>
      <c r="YW304" s="128"/>
      <c r="YX304" s="128"/>
      <c r="YY304" s="128"/>
      <c r="YZ304" s="128"/>
      <c r="ZA304" s="128"/>
      <c r="ZB304" s="128"/>
      <c r="ZC304" s="128"/>
      <c r="ZD304" s="128"/>
      <c r="ZE304" s="128"/>
      <c r="ZF304" s="128"/>
      <c r="ZG304" s="128"/>
      <c r="ZH304" s="128"/>
      <c r="ZI304" s="128"/>
      <c r="ZJ304" s="128"/>
      <c r="ZK304" s="128"/>
      <c r="ZL304" s="128"/>
      <c r="ZM304" s="128"/>
      <c r="ZN304" s="128"/>
      <c r="ZO304" s="128"/>
      <c r="ZP304" s="128"/>
      <c r="ZQ304" s="128"/>
      <c r="ZR304" s="128"/>
      <c r="ZS304" s="128"/>
      <c r="ZT304" s="128"/>
      <c r="ZU304" s="128"/>
      <c r="ZV304" s="128"/>
      <c r="ZW304" s="128"/>
      <c r="ZX304" s="128"/>
      <c r="ZY304" s="128"/>
      <c r="ZZ304" s="128"/>
      <c r="AAA304" s="128"/>
      <c r="AAB304" s="128"/>
      <c r="AAC304" s="128"/>
      <c r="AAD304" s="128"/>
      <c r="AAE304" s="128"/>
      <c r="AAF304" s="128"/>
      <c r="AAG304" s="128"/>
      <c r="AAH304" s="128"/>
      <c r="AAI304" s="128"/>
      <c r="AAJ304" s="128"/>
      <c r="AAK304" s="128"/>
      <c r="AAL304" s="128"/>
      <c r="AAM304" s="128"/>
      <c r="AAN304" s="128"/>
      <c r="AAO304" s="128"/>
      <c r="AAP304" s="128"/>
      <c r="AAQ304" s="128"/>
      <c r="AAR304" s="128"/>
      <c r="AAS304" s="128"/>
      <c r="AAT304" s="128"/>
      <c r="AAU304" s="128"/>
      <c r="AAV304" s="128"/>
      <c r="AAW304" s="128"/>
      <c r="AAX304" s="128"/>
      <c r="AAY304" s="128"/>
      <c r="AAZ304" s="128"/>
      <c r="ABA304" s="128"/>
      <c r="ABB304" s="128"/>
      <c r="ABC304" s="128"/>
      <c r="ABD304" s="128"/>
      <c r="ABE304" s="128"/>
      <c r="ABF304" s="128"/>
      <c r="ABG304" s="128"/>
      <c r="ABH304" s="128"/>
      <c r="ABI304" s="128"/>
      <c r="ABJ304" s="128"/>
      <c r="ABK304" s="128"/>
      <c r="ABL304" s="128"/>
      <c r="ABM304" s="128"/>
      <c r="ABN304" s="128"/>
      <c r="ABO304" s="128"/>
      <c r="ABP304" s="128"/>
      <c r="ABQ304" s="128"/>
      <c r="ABR304" s="128"/>
      <c r="ABS304" s="128"/>
      <c r="ABT304" s="128"/>
      <c r="ABU304" s="128"/>
      <c r="ABV304" s="128"/>
      <c r="ABW304" s="128"/>
      <c r="ABX304" s="128"/>
      <c r="ABY304" s="128"/>
      <c r="ABZ304" s="128"/>
      <c r="ACA304" s="128"/>
      <c r="ACB304" s="128"/>
      <c r="ACC304" s="128"/>
      <c r="ACD304" s="128"/>
      <c r="ACE304" s="128"/>
      <c r="ACF304" s="128"/>
      <c r="ACG304" s="128"/>
      <c r="ACH304" s="128"/>
      <c r="ACI304" s="128"/>
      <c r="ACJ304" s="128"/>
      <c r="ACK304" s="128"/>
      <c r="ACL304" s="128"/>
      <c r="ACM304" s="128"/>
      <c r="ACN304" s="128"/>
      <c r="ACO304" s="128"/>
      <c r="ACP304" s="128"/>
      <c r="ACQ304" s="128"/>
      <c r="ACR304" s="128"/>
      <c r="ACS304" s="128"/>
      <c r="ACT304" s="128"/>
      <c r="ACU304" s="128"/>
      <c r="ACV304" s="128"/>
      <c r="ACW304" s="128"/>
      <c r="ACX304" s="128"/>
      <c r="ACY304" s="128"/>
      <c r="ACZ304" s="128"/>
      <c r="ADA304" s="128"/>
      <c r="ADB304" s="128"/>
      <c r="ADC304" s="128"/>
      <c r="ADD304" s="128"/>
      <c r="ADE304" s="128"/>
      <c r="ADF304" s="128"/>
      <c r="ADG304" s="128"/>
      <c r="ADH304" s="128"/>
      <c r="ADI304" s="128"/>
      <c r="ADJ304" s="128"/>
      <c r="ADK304" s="128"/>
      <c r="ADL304" s="128"/>
      <c r="ADM304" s="128"/>
      <c r="ADN304" s="128"/>
      <c r="ADO304" s="128"/>
      <c r="ADP304" s="128"/>
      <c r="ADQ304" s="128"/>
      <c r="ADR304" s="128"/>
      <c r="ADS304" s="128"/>
      <c r="ADT304" s="128"/>
      <c r="ADU304" s="128"/>
      <c r="ADV304" s="128"/>
      <c r="ADW304" s="128"/>
      <c r="ADX304" s="128"/>
      <c r="ADY304" s="128"/>
      <c r="ADZ304" s="128"/>
      <c r="AEA304" s="128"/>
      <c r="AEB304" s="128"/>
      <c r="AEC304" s="128"/>
      <c r="AED304" s="128"/>
      <c r="AEE304" s="128"/>
      <c r="AEF304" s="128"/>
      <c r="AEG304" s="128"/>
      <c r="AEH304" s="128"/>
      <c r="AEI304" s="128"/>
      <c r="AEJ304" s="128"/>
      <c r="AEK304" s="128"/>
      <c r="AEL304" s="128"/>
      <c r="AEM304" s="128"/>
      <c r="AEN304" s="128"/>
      <c r="AEO304" s="128"/>
      <c r="AEP304" s="128"/>
      <c r="AEQ304" s="128"/>
      <c r="AER304" s="128"/>
      <c r="AES304" s="128"/>
      <c r="AET304" s="128"/>
      <c r="AEU304" s="128"/>
      <c r="AEV304" s="128"/>
      <c r="AEW304" s="128"/>
      <c r="AEX304" s="128"/>
      <c r="AEY304" s="128"/>
      <c r="AEZ304" s="128"/>
      <c r="AFA304" s="128"/>
      <c r="AFB304" s="128"/>
      <c r="AFC304" s="128"/>
      <c r="AFD304" s="128"/>
      <c r="AFE304" s="128"/>
      <c r="AFF304" s="128"/>
      <c r="AFG304" s="128"/>
      <c r="AFH304" s="128"/>
      <c r="AFI304" s="128"/>
      <c r="AFJ304" s="128"/>
      <c r="AFK304" s="128"/>
      <c r="AFL304" s="128"/>
      <c r="AFM304" s="128"/>
      <c r="AFN304" s="128"/>
      <c r="AFO304" s="128"/>
      <c r="AFP304" s="128"/>
      <c r="AFQ304" s="128"/>
      <c r="AFR304" s="128"/>
      <c r="AFS304" s="128"/>
      <c r="AFT304" s="128"/>
      <c r="AFU304" s="128"/>
      <c r="AFV304" s="128"/>
      <c r="AFW304" s="128"/>
      <c r="AFX304" s="128"/>
      <c r="AFY304" s="128"/>
      <c r="AFZ304" s="128"/>
      <c r="AGA304" s="128"/>
      <c r="AGB304" s="128"/>
      <c r="AGC304" s="128"/>
      <c r="AGD304" s="128"/>
      <c r="AGE304" s="128"/>
      <c r="AGF304" s="128"/>
      <c r="AGG304" s="128"/>
      <c r="AGH304" s="128"/>
      <c r="AGI304" s="128"/>
      <c r="AGJ304" s="128"/>
      <c r="AGK304" s="128"/>
      <c r="AGL304" s="128"/>
      <c r="AGM304" s="128"/>
      <c r="AGN304" s="128"/>
      <c r="AGO304" s="128"/>
      <c r="AGP304" s="128"/>
      <c r="AGQ304" s="128"/>
      <c r="AGR304" s="128"/>
      <c r="AGS304" s="128"/>
      <c r="AGT304" s="128"/>
      <c r="AGU304" s="128"/>
      <c r="AGV304" s="128"/>
      <c r="AGW304" s="128"/>
      <c r="AGX304" s="128"/>
      <c r="AGY304" s="128"/>
      <c r="AGZ304" s="128"/>
      <c r="AHA304" s="128"/>
      <c r="AHB304" s="128"/>
      <c r="AHC304" s="128"/>
      <c r="AHD304" s="128"/>
      <c r="AHE304" s="128"/>
      <c r="AHF304" s="128"/>
      <c r="AHG304" s="128"/>
      <c r="AHH304" s="128"/>
      <c r="AHI304" s="128"/>
      <c r="AHJ304" s="128"/>
      <c r="AHK304" s="128"/>
      <c r="AHL304" s="128"/>
      <c r="AHM304" s="128"/>
      <c r="AHN304" s="128"/>
      <c r="AHO304" s="128"/>
      <c r="AHP304" s="128"/>
      <c r="AHQ304" s="128"/>
      <c r="AHR304" s="128"/>
      <c r="AHS304" s="128"/>
      <c r="AHT304" s="128"/>
      <c r="AHU304" s="128"/>
      <c r="AHV304" s="128"/>
      <c r="AHW304" s="128"/>
      <c r="AHX304" s="128"/>
      <c r="AHY304" s="128"/>
      <c r="AHZ304" s="128"/>
      <c r="AIA304" s="128"/>
      <c r="AIB304" s="128"/>
      <c r="AIC304" s="128"/>
      <c r="AID304" s="128"/>
      <c r="AIE304" s="128"/>
      <c r="AIF304" s="128"/>
      <c r="AIG304" s="128"/>
      <c r="AIH304" s="128"/>
      <c r="AII304" s="128"/>
      <c r="AIJ304" s="128"/>
      <c r="AIK304" s="128"/>
      <c r="AIL304" s="128"/>
      <c r="AIM304" s="128"/>
      <c r="AIN304" s="128"/>
      <c r="AIO304" s="128"/>
      <c r="AIP304" s="128"/>
      <c r="AIQ304" s="128"/>
      <c r="AIR304" s="128"/>
      <c r="AIS304" s="128"/>
      <c r="AIT304" s="128"/>
      <c r="AIU304" s="128"/>
      <c r="AIV304" s="128"/>
      <c r="AIW304" s="128"/>
      <c r="AIX304" s="128"/>
      <c r="AIY304" s="128"/>
      <c r="AIZ304" s="128"/>
      <c r="AJA304" s="128"/>
      <c r="AJB304" s="128"/>
      <c r="AJC304" s="128"/>
      <c r="AJD304" s="128"/>
      <c r="AJE304" s="128"/>
      <c r="AJF304" s="128"/>
      <c r="AJG304" s="128"/>
      <c r="AJH304" s="128"/>
      <c r="AJI304" s="128"/>
      <c r="AJJ304" s="128"/>
      <c r="AJK304" s="128"/>
      <c r="AJL304" s="128"/>
      <c r="AJM304" s="128"/>
      <c r="AJN304" s="128"/>
      <c r="AJO304" s="128"/>
      <c r="AJP304" s="128"/>
      <c r="AJQ304" s="128"/>
      <c r="AJR304" s="128"/>
      <c r="AJS304" s="128"/>
      <c r="AJT304" s="128"/>
      <c r="AJU304" s="128"/>
      <c r="AJV304" s="128"/>
      <c r="AJW304" s="128"/>
      <c r="AJX304" s="128"/>
      <c r="AJY304" s="128"/>
      <c r="AJZ304" s="128"/>
      <c r="AKA304" s="128"/>
      <c r="AKB304" s="128"/>
      <c r="AKC304" s="128"/>
      <c r="AKD304" s="128"/>
      <c r="AKE304" s="128"/>
      <c r="AKF304" s="128"/>
      <c r="AKG304" s="128"/>
      <c r="AKH304" s="128"/>
      <c r="AKI304" s="128"/>
      <c r="AKJ304" s="128"/>
      <c r="AKK304" s="128"/>
      <c r="AKL304" s="128"/>
      <c r="AKM304" s="128"/>
      <c r="AKN304" s="128"/>
      <c r="AKO304" s="128"/>
      <c r="AKP304" s="128"/>
      <c r="AKQ304" s="128"/>
      <c r="AKR304" s="128"/>
      <c r="AKS304" s="128"/>
      <c r="AKT304" s="128"/>
      <c r="AKU304" s="128"/>
      <c r="AKV304" s="128"/>
      <c r="AKW304" s="128"/>
      <c r="AKX304" s="128"/>
      <c r="AKY304" s="128"/>
      <c r="AKZ304" s="128"/>
      <c r="ALA304" s="128"/>
      <c r="ALB304" s="128"/>
      <c r="ALC304" s="128"/>
      <c r="ALD304" s="128"/>
      <c r="ALE304" s="128"/>
      <c r="ALF304" s="128"/>
      <c r="ALG304" s="128"/>
      <c r="ALH304" s="128"/>
      <c r="ALI304" s="128"/>
      <c r="ALJ304" s="128"/>
      <c r="ALK304" s="128"/>
      <c r="ALL304" s="128"/>
      <c r="ALM304" s="128"/>
      <c r="ALN304" s="128"/>
      <c r="ALO304" s="128"/>
      <c r="ALP304" s="128"/>
      <c r="ALQ304" s="128"/>
      <c r="ALR304" s="128"/>
      <c r="ALS304" s="128"/>
      <c r="ALT304" s="128"/>
      <c r="ALU304" s="128"/>
      <c r="ALV304" s="128"/>
      <c r="ALW304" s="128"/>
      <c r="ALX304" s="128"/>
      <c r="ALY304" s="128"/>
      <c r="ALZ304" s="128"/>
      <c r="AMA304" s="128"/>
      <c r="AMB304" s="128"/>
      <c r="AMC304" s="128"/>
      <c r="AMD304" s="128"/>
      <c r="AME304" s="128"/>
      <c r="AMF304" s="128"/>
      <c r="AMG304" s="128"/>
      <c r="AMH304" s="128"/>
      <c r="AMI304" s="128"/>
      <c r="AMJ304" s="128"/>
      <c r="AMK304" s="128"/>
      <c r="AML304" s="128"/>
      <c r="AMM304" s="128"/>
      <c r="AMN304" s="128"/>
      <c r="AMO304" s="128"/>
      <c r="AMP304" s="128"/>
      <c r="AMQ304" s="128"/>
      <c r="AMR304" s="128"/>
      <c r="AMS304" s="128"/>
      <c r="AMT304" s="128"/>
      <c r="AMU304" s="128"/>
      <c r="AMV304" s="128"/>
      <c r="AMW304" s="128"/>
      <c r="AMX304" s="128"/>
      <c r="AMY304" s="128"/>
      <c r="AMZ304" s="128"/>
      <c r="ANA304" s="128"/>
      <c r="ANB304" s="128"/>
      <c r="ANC304" s="128"/>
      <c r="AND304" s="128"/>
      <c r="ANE304" s="128"/>
      <c r="ANF304" s="128"/>
      <c r="ANG304" s="128"/>
      <c r="ANH304" s="128"/>
      <c r="ANI304" s="128"/>
      <c r="ANJ304" s="128"/>
      <c r="ANK304" s="128"/>
      <c r="ANL304" s="128"/>
      <c r="ANM304" s="128"/>
      <c r="ANN304" s="128"/>
      <c r="ANO304" s="128"/>
      <c r="ANP304" s="128"/>
      <c r="ANQ304" s="128"/>
      <c r="ANR304" s="128"/>
      <c r="ANS304" s="128"/>
      <c r="ANT304" s="128"/>
      <c r="ANU304" s="128"/>
      <c r="ANV304" s="128"/>
      <c r="ANW304" s="128"/>
      <c r="ANX304" s="128"/>
      <c r="ANY304" s="128"/>
      <c r="ANZ304" s="128"/>
      <c r="AOA304" s="128"/>
      <c r="AOB304" s="128"/>
      <c r="AOC304" s="128"/>
      <c r="AOD304" s="128"/>
      <c r="AOE304" s="128"/>
      <c r="AOF304" s="128"/>
      <c r="AOG304" s="128"/>
      <c r="AOH304" s="128"/>
      <c r="AOI304" s="128"/>
      <c r="AOJ304" s="128"/>
      <c r="AOK304" s="128"/>
      <c r="AOL304" s="128"/>
      <c r="AOM304" s="128"/>
      <c r="AON304" s="128"/>
      <c r="AOO304" s="128"/>
      <c r="AOP304" s="128"/>
      <c r="AOQ304" s="128"/>
      <c r="AOR304" s="128"/>
      <c r="AOS304" s="128"/>
      <c r="AOT304" s="128"/>
      <c r="AOU304" s="128"/>
      <c r="AOV304" s="128"/>
      <c r="AOW304" s="128"/>
      <c r="AOX304" s="128"/>
      <c r="AOY304" s="128"/>
      <c r="AOZ304" s="128"/>
      <c r="APA304" s="128"/>
      <c r="APB304" s="128"/>
      <c r="APC304" s="128"/>
      <c r="APD304" s="128"/>
      <c r="APE304" s="128"/>
      <c r="APF304" s="128"/>
      <c r="APG304" s="128"/>
      <c r="APH304" s="128"/>
      <c r="API304" s="128"/>
      <c r="APJ304" s="128"/>
      <c r="APK304" s="128"/>
      <c r="APL304" s="128"/>
      <c r="APM304" s="128"/>
      <c r="APN304" s="128"/>
      <c r="APO304" s="128"/>
      <c r="APP304" s="128"/>
      <c r="APQ304" s="128"/>
      <c r="APR304" s="128"/>
      <c r="APS304" s="128"/>
      <c r="APT304" s="128"/>
      <c r="APU304" s="128"/>
      <c r="APV304" s="128"/>
      <c r="APW304" s="128"/>
      <c r="APX304" s="128"/>
      <c r="APY304" s="128"/>
      <c r="APZ304" s="128"/>
      <c r="AQA304" s="128"/>
      <c r="AQB304" s="128"/>
      <c r="AQC304" s="128"/>
      <c r="AQD304" s="128"/>
      <c r="AQE304" s="128"/>
      <c r="AQF304" s="128"/>
      <c r="AQG304" s="128"/>
      <c r="AQH304" s="128"/>
      <c r="AQI304" s="128"/>
      <c r="AQJ304" s="128"/>
      <c r="AQK304" s="128"/>
      <c r="AQL304" s="128"/>
      <c r="AQM304" s="128"/>
      <c r="AQN304" s="128"/>
      <c r="AQO304" s="128"/>
      <c r="AQP304" s="128"/>
      <c r="AQQ304" s="128"/>
      <c r="AQR304" s="128"/>
      <c r="AQS304" s="128"/>
      <c r="AQT304" s="128"/>
      <c r="AQU304" s="128"/>
      <c r="AQV304" s="128"/>
      <c r="AQW304" s="128"/>
      <c r="AQX304" s="128"/>
      <c r="AQY304" s="128"/>
      <c r="AQZ304" s="128"/>
      <c r="ARA304" s="128"/>
      <c r="ARB304" s="128"/>
      <c r="ARC304" s="128"/>
      <c r="ARD304" s="128"/>
      <c r="ARE304" s="128"/>
      <c r="ARF304" s="128"/>
      <c r="ARG304" s="128"/>
      <c r="ARH304" s="128"/>
      <c r="ARI304" s="128"/>
      <c r="ARJ304" s="128"/>
      <c r="ARK304" s="128"/>
      <c r="ARL304" s="128"/>
      <c r="ARM304" s="128"/>
      <c r="ARN304" s="128"/>
      <c r="ARO304" s="128"/>
      <c r="ARP304" s="128"/>
      <c r="ARQ304" s="128"/>
      <c r="ARR304" s="128"/>
      <c r="ARS304" s="128"/>
      <c r="ART304" s="128"/>
      <c r="ARU304" s="128"/>
      <c r="ARV304" s="128"/>
      <c r="ARW304" s="128"/>
      <c r="ARX304" s="128"/>
      <c r="ARY304" s="128"/>
      <c r="ARZ304" s="128"/>
      <c r="ASA304" s="128"/>
      <c r="ASB304" s="128"/>
      <c r="ASC304" s="128"/>
      <c r="ASD304" s="128"/>
      <c r="ASE304" s="128"/>
      <c r="ASF304" s="128"/>
      <c r="ASG304" s="128"/>
      <c r="ASH304" s="128"/>
      <c r="ASI304" s="128"/>
      <c r="ASJ304" s="128"/>
      <c r="ASK304" s="128"/>
      <c r="ASL304" s="128"/>
      <c r="ASM304" s="128"/>
      <c r="ASN304" s="128"/>
      <c r="ASO304" s="128"/>
      <c r="ASP304" s="128"/>
      <c r="ASQ304" s="128"/>
      <c r="ASR304" s="128"/>
      <c r="ASS304" s="128"/>
      <c r="AST304" s="128"/>
      <c r="ASU304" s="128"/>
      <c r="ASV304" s="128"/>
      <c r="ASW304" s="128"/>
      <c r="ASX304" s="128"/>
      <c r="ASY304" s="128"/>
      <c r="ASZ304" s="128"/>
      <c r="ATA304" s="128"/>
      <c r="ATB304" s="128"/>
      <c r="ATC304" s="128"/>
      <c r="ATD304" s="128"/>
      <c r="ATE304" s="128"/>
      <c r="ATF304" s="128"/>
      <c r="ATG304" s="128"/>
      <c r="ATH304" s="128"/>
      <c r="ATI304" s="128"/>
      <c r="ATJ304" s="128"/>
      <c r="ATK304" s="128"/>
      <c r="ATL304" s="128"/>
      <c r="ATM304" s="128"/>
      <c r="ATN304" s="128"/>
      <c r="ATO304" s="128"/>
      <c r="ATP304" s="128"/>
      <c r="ATQ304" s="128"/>
      <c r="ATR304" s="128"/>
      <c r="ATS304" s="128"/>
      <c r="ATT304" s="128"/>
      <c r="ATU304" s="128"/>
      <c r="ATV304" s="128"/>
      <c r="ATW304" s="128"/>
      <c r="ATX304" s="128"/>
      <c r="ATY304" s="128"/>
      <c r="ATZ304" s="128"/>
      <c r="AUA304" s="128"/>
      <c r="AUB304" s="128"/>
      <c r="AUC304" s="128"/>
      <c r="AUD304" s="128"/>
      <c r="AUE304" s="128"/>
      <c r="AUF304" s="128"/>
      <c r="AUG304" s="128"/>
      <c r="AUH304" s="128"/>
      <c r="AUI304" s="128"/>
      <c r="AUJ304" s="128"/>
      <c r="AUK304" s="128"/>
      <c r="AUL304" s="128"/>
      <c r="AUM304" s="128"/>
      <c r="AUN304" s="128"/>
      <c r="AUO304" s="128"/>
      <c r="AUP304" s="128"/>
      <c r="AUQ304" s="128"/>
      <c r="AUR304" s="128"/>
      <c r="AUS304" s="128"/>
      <c r="AUT304" s="128"/>
      <c r="AUU304" s="128"/>
      <c r="AUV304" s="128"/>
      <c r="AUW304" s="128"/>
      <c r="AUX304" s="128"/>
      <c r="AUY304" s="128"/>
      <c r="AUZ304" s="128"/>
      <c r="AVA304" s="128"/>
      <c r="AVB304" s="128"/>
      <c r="AVC304" s="128"/>
      <c r="AVD304" s="128"/>
      <c r="AVE304" s="128"/>
      <c r="AVF304" s="128"/>
      <c r="AVG304" s="128"/>
      <c r="AVH304" s="128"/>
      <c r="AVI304" s="128"/>
      <c r="AVJ304" s="128"/>
      <c r="AVK304" s="128"/>
      <c r="AVL304" s="128"/>
      <c r="AVM304" s="128"/>
      <c r="AVN304" s="128"/>
      <c r="AVO304" s="128"/>
      <c r="AVP304" s="128"/>
      <c r="AVQ304" s="128"/>
      <c r="AVR304" s="128"/>
      <c r="AVS304" s="128"/>
      <c r="AVT304" s="128"/>
      <c r="AVU304" s="128"/>
      <c r="AVV304" s="128"/>
      <c r="AVW304" s="128"/>
      <c r="AVX304" s="128"/>
      <c r="AVY304" s="128"/>
      <c r="AVZ304" s="128"/>
      <c r="AWA304" s="128"/>
      <c r="AWB304" s="128"/>
      <c r="AWC304" s="128"/>
      <c r="AWD304" s="128"/>
      <c r="AWE304" s="128"/>
      <c r="AWF304" s="128"/>
      <c r="AWG304" s="128"/>
      <c r="AWH304" s="128"/>
      <c r="AWI304" s="128"/>
      <c r="AWJ304" s="128"/>
      <c r="AWK304" s="128"/>
      <c r="AWL304" s="128"/>
      <c r="AWM304" s="128"/>
      <c r="AWN304" s="128"/>
      <c r="AWO304" s="128"/>
      <c r="AWP304" s="128"/>
      <c r="AWQ304" s="128"/>
      <c r="AWR304" s="128"/>
      <c r="AWS304" s="128"/>
      <c r="AWT304" s="128"/>
      <c r="AWU304" s="128"/>
      <c r="AWV304" s="128"/>
      <c r="AWW304" s="128"/>
      <c r="AWX304" s="128"/>
      <c r="AWY304" s="128"/>
      <c r="AWZ304" s="128"/>
      <c r="AXA304" s="128"/>
      <c r="AXB304" s="128"/>
      <c r="AXC304" s="128"/>
      <c r="AXD304" s="128"/>
      <c r="AXE304" s="128"/>
      <c r="AXF304" s="128"/>
      <c r="AXG304" s="128"/>
      <c r="AXH304" s="128"/>
      <c r="AXI304" s="128"/>
      <c r="AXJ304" s="128"/>
      <c r="AXK304" s="128"/>
      <c r="AXL304" s="128"/>
      <c r="AXM304" s="128"/>
      <c r="AXN304" s="128"/>
      <c r="AXO304" s="128"/>
      <c r="AXP304" s="128"/>
      <c r="AXQ304" s="128"/>
      <c r="AXR304" s="128"/>
      <c r="AXS304" s="128"/>
      <c r="AXT304" s="128"/>
      <c r="AXU304" s="128"/>
      <c r="AXV304" s="128"/>
      <c r="AXW304" s="128"/>
      <c r="AXX304" s="128"/>
      <c r="AXY304" s="128"/>
      <c r="AXZ304" s="128"/>
      <c r="AYA304" s="128"/>
      <c r="AYB304" s="128"/>
      <c r="AYC304" s="128"/>
      <c r="AYD304" s="128"/>
      <c r="AYE304" s="128"/>
      <c r="AYF304" s="128"/>
      <c r="AYG304" s="128"/>
      <c r="AYH304" s="128"/>
      <c r="AYI304" s="128"/>
      <c r="AYJ304" s="128"/>
      <c r="AYK304" s="128"/>
      <c r="AYL304" s="128"/>
      <c r="AYM304" s="128"/>
      <c r="AYN304" s="128"/>
      <c r="AYO304" s="128"/>
      <c r="AYP304" s="128"/>
      <c r="AYQ304" s="128"/>
      <c r="AYR304" s="128"/>
      <c r="AYS304" s="128"/>
      <c r="AYT304" s="128"/>
      <c r="AYU304" s="128"/>
      <c r="AYV304" s="128"/>
      <c r="AYW304" s="128"/>
      <c r="AYX304" s="128"/>
      <c r="AYY304" s="128"/>
      <c r="AYZ304" s="128"/>
      <c r="AZA304" s="128"/>
      <c r="AZB304" s="128"/>
      <c r="AZC304" s="128"/>
      <c r="AZD304" s="128"/>
      <c r="AZE304" s="128"/>
      <c r="AZF304" s="128"/>
      <c r="AZG304" s="128"/>
      <c r="AZH304" s="128"/>
      <c r="AZI304" s="128"/>
      <c r="AZJ304" s="128"/>
      <c r="AZK304" s="128"/>
      <c r="AZL304" s="128"/>
      <c r="AZM304" s="128"/>
      <c r="AZN304" s="128"/>
      <c r="AZO304" s="128"/>
      <c r="AZP304" s="128"/>
      <c r="AZQ304" s="128"/>
      <c r="AZR304" s="128"/>
      <c r="AZS304" s="128"/>
      <c r="AZT304" s="128"/>
      <c r="AZU304" s="128"/>
      <c r="AZV304" s="128"/>
      <c r="AZW304" s="128"/>
      <c r="AZX304" s="128"/>
      <c r="AZY304" s="128"/>
      <c r="AZZ304" s="128"/>
      <c r="BAA304" s="128"/>
      <c r="BAB304" s="128"/>
      <c r="BAC304" s="128"/>
      <c r="BAD304" s="128"/>
      <c r="BAE304" s="128"/>
      <c r="BAF304" s="128"/>
      <c r="BAG304" s="128"/>
      <c r="BAH304" s="128"/>
      <c r="BAI304" s="128"/>
      <c r="BAJ304" s="128"/>
      <c r="BAK304" s="128"/>
      <c r="BAL304" s="128"/>
      <c r="BAM304" s="128"/>
      <c r="BAN304" s="128"/>
      <c r="BAO304" s="128"/>
      <c r="BAP304" s="128"/>
      <c r="BAQ304" s="128"/>
      <c r="BAR304" s="128"/>
      <c r="BAS304" s="128"/>
      <c r="BAT304" s="128"/>
      <c r="BAU304" s="128"/>
      <c r="BAV304" s="128"/>
      <c r="BAW304" s="128"/>
      <c r="BAX304" s="128"/>
      <c r="BAY304" s="128"/>
      <c r="BAZ304" s="128"/>
      <c r="BBA304" s="128"/>
      <c r="BBB304" s="128"/>
      <c r="BBC304" s="128"/>
      <c r="BBD304" s="128"/>
      <c r="BBE304" s="128"/>
      <c r="BBF304" s="128"/>
      <c r="BBG304" s="128"/>
      <c r="BBH304" s="128"/>
      <c r="BBI304" s="128"/>
      <c r="BBJ304" s="128"/>
      <c r="BBK304" s="128"/>
      <c r="BBL304" s="128"/>
      <c r="BBM304" s="128"/>
      <c r="BBN304" s="128"/>
      <c r="BBO304" s="128"/>
      <c r="BBP304" s="128"/>
      <c r="BBQ304" s="128"/>
      <c r="BBR304" s="128"/>
      <c r="BBS304" s="128"/>
      <c r="BBT304" s="128"/>
      <c r="BBU304" s="128"/>
      <c r="BBV304" s="128"/>
      <c r="BBW304" s="128"/>
      <c r="BBX304" s="128"/>
      <c r="BBY304" s="128"/>
      <c r="BBZ304" s="128"/>
      <c r="BCA304" s="128"/>
      <c r="BCB304" s="128"/>
      <c r="BCC304" s="128"/>
      <c r="BCD304" s="128"/>
      <c r="BCE304" s="128"/>
      <c r="BCF304" s="128"/>
      <c r="BCG304" s="128"/>
      <c r="BCH304" s="128"/>
      <c r="BCI304" s="128"/>
      <c r="BCJ304" s="128"/>
      <c r="BCK304" s="128"/>
      <c r="BCL304" s="128"/>
      <c r="BCM304" s="128"/>
      <c r="BCN304" s="128"/>
      <c r="BCO304" s="128"/>
      <c r="BCP304" s="128"/>
      <c r="BCQ304" s="128"/>
      <c r="BCR304" s="128"/>
      <c r="BCS304" s="128"/>
      <c r="BCT304" s="128"/>
      <c r="BCU304" s="128"/>
      <c r="BCV304" s="128"/>
      <c r="BCW304" s="128"/>
      <c r="BCX304" s="128"/>
      <c r="BCY304" s="128"/>
      <c r="BCZ304" s="128"/>
      <c r="BDA304" s="128"/>
      <c r="BDB304" s="128"/>
      <c r="BDC304" s="128"/>
      <c r="BDD304" s="128"/>
      <c r="BDE304" s="128"/>
      <c r="BDF304" s="128"/>
      <c r="BDG304" s="128"/>
      <c r="BDH304" s="128"/>
      <c r="BDI304" s="128"/>
      <c r="BDJ304" s="128"/>
      <c r="BDK304" s="128"/>
      <c r="BDL304" s="128"/>
      <c r="BDM304" s="128"/>
      <c r="BDN304" s="128"/>
      <c r="BDO304" s="128"/>
      <c r="BDP304" s="128"/>
      <c r="BDQ304" s="128"/>
      <c r="BDR304" s="128"/>
      <c r="BDS304" s="128"/>
      <c r="BDT304" s="128"/>
      <c r="BDU304" s="128"/>
      <c r="BDV304" s="128"/>
      <c r="BDW304" s="128"/>
      <c r="BDX304" s="128"/>
      <c r="BDY304" s="128"/>
      <c r="BDZ304" s="128"/>
      <c r="BEA304" s="128"/>
      <c r="BEB304" s="128"/>
      <c r="BEC304" s="128"/>
      <c r="BED304" s="128"/>
      <c r="BEE304" s="128"/>
      <c r="BEF304" s="128"/>
      <c r="BEG304" s="128"/>
      <c r="BEH304" s="128"/>
      <c r="BEI304" s="128"/>
      <c r="BEJ304" s="128"/>
      <c r="BEK304" s="128"/>
      <c r="BEL304" s="128"/>
      <c r="BEM304" s="128"/>
      <c r="BEN304" s="128"/>
      <c r="BEO304" s="128"/>
      <c r="BEP304" s="128"/>
      <c r="BEQ304" s="128"/>
      <c r="BER304" s="128"/>
      <c r="BES304" s="128"/>
      <c r="BET304" s="128"/>
      <c r="BEU304" s="128"/>
      <c r="BEV304" s="128"/>
      <c r="BEW304" s="128"/>
      <c r="BEX304" s="128"/>
      <c r="BEY304" s="128"/>
      <c r="BEZ304" s="128"/>
      <c r="BFA304" s="128"/>
      <c r="BFB304" s="128"/>
      <c r="BFC304" s="128"/>
      <c r="BFD304" s="128"/>
      <c r="BFE304" s="128"/>
      <c r="BFF304" s="128"/>
      <c r="BFG304" s="128"/>
      <c r="BFH304" s="128"/>
      <c r="BFI304" s="128"/>
      <c r="BFJ304" s="128"/>
      <c r="BFK304" s="128"/>
      <c r="BFL304" s="128"/>
      <c r="BFM304" s="128"/>
      <c r="BFN304" s="128"/>
      <c r="BFO304" s="128"/>
      <c r="BFP304" s="128"/>
      <c r="BFQ304" s="128"/>
      <c r="BFR304" s="128"/>
      <c r="BFS304" s="128"/>
      <c r="BFT304" s="128"/>
      <c r="BFU304" s="128"/>
      <c r="BFV304" s="128"/>
      <c r="BFW304" s="128"/>
      <c r="BFX304" s="128"/>
      <c r="BFY304" s="128"/>
      <c r="BFZ304" s="128"/>
      <c r="BGA304" s="128"/>
      <c r="BGB304" s="128"/>
      <c r="BGC304" s="128"/>
      <c r="BGD304" s="128"/>
      <c r="BGE304" s="128"/>
      <c r="BGF304" s="128"/>
      <c r="BGG304" s="128"/>
      <c r="BGH304" s="128"/>
      <c r="BGI304" s="128"/>
      <c r="BGJ304" s="128"/>
      <c r="BGK304" s="128"/>
      <c r="BGL304" s="128"/>
      <c r="BGM304" s="128"/>
      <c r="BGN304" s="128"/>
      <c r="BGO304" s="128"/>
      <c r="BGP304" s="128"/>
      <c r="BGQ304" s="128"/>
      <c r="BGR304" s="128"/>
      <c r="BGS304" s="128"/>
      <c r="BGT304" s="128"/>
      <c r="BGU304" s="128"/>
      <c r="BGV304" s="128"/>
      <c r="BGW304" s="128"/>
      <c r="BGX304" s="128"/>
      <c r="BGY304" s="128"/>
      <c r="BGZ304" s="128"/>
      <c r="BHA304" s="128"/>
      <c r="BHB304" s="128"/>
      <c r="BHC304" s="128"/>
      <c r="BHD304" s="128"/>
      <c r="BHE304" s="128"/>
      <c r="BHF304" s="128"/>
      <c r="BHG304" s="128"/>
      <c r="BHH304" s="128"/>
      <c r="BHI304" s="128"/>
      <c r="BHJ304" s="128"/>
      <c r="BHK304" s="128"/>
      <c r="BHL304" s="128"/>
      <c r="BHM304" s="128"/>
      <c r="BHN304" s="128"/>
      <c r="BHO304" s="128"/>
      <c r="BHP304" s="128"/>
      <c r="BHQ304" s="128"/>
      <c r="BHR304" s="128"/>
      <c r="BHS304" s="128"/>
      <c r="BHT304" s="128"/>
      <c r="BHU304" s="128"/>
      <c r="BHV304" s="128"/>
      <c r="BHW304" s="128"/>
      <c r="BHX304" s="128"/>
      <c r="BHY304" s="128"/>
      <c r="BHZ304" s="128"/>
      <c r="BIA304" s="128"/>
      <c r="BIB304" s="128"/>
      <c r="BIC304" s="128"/>
      <c r="BID304" s="128"/>
      <c r="BIE304" s="128"/>
      <c r="BIF304" s="128"/>
      <c r="BIG304" s="128"/>
      <c r="BIH304" s="128"/>
      <c r="BII304" s="128"/>
      <c r="BIJ304" s="128"/>
      <c r="BIK304" s="128"/>
      <c r="BIL304" s="128"/>
      <c r="BIM304" s="128"/>
      <c r="BIN304" s="128"/>
      <c r="BIO304" s="128"/>
      <c r="BIP304" s="128"/>
      <c r="BIQ304" s="128"/>
      <c r="BIR304" s="128"/>
      <c r="BIS304" s="128"/>
      <c r="BIT304" s="128"/>
      <c r="BIU304" s="128"/>
      <c r="BIV304" s="128"/>
      <c r="BIW304" s="128"/>
      <c r="BIX304" s="128"/>
      <c r="BIY304" s="128"/>
      <c r="BIZ304" s="128"/>
      <c r="BJA304" s="128"/>
      <c r="BJB304" s="128"/>
      <c r="BJC304" s="128"/>
      <c r="BJD304" s="128"/>
      <c r="BJE304" s="128"/>
      <c r="BJF304" s="128"/>
      <c r="BJG304" s="128"/>
      <c r="BJH304" s="128"/>
      <c r="BJI304" s="128"/>
      <c r="BJJ304" s="128"/>
      <c r="BJK304" s="128"/>
      <c r="BJL304" s="128"/>
      <c r="BJM304" s="128"/>
      <c r="BJN304" s="128"/>
      <c r="BJO304" s="128"/>
      <c r="BJP304" s="128"/>
      <c r="BJQ304" s="128"/>
      <c r="BJR304" s="128"/>
      <c r="BJS304" s="128"/>
      <c r="BJT304" s="128"/>
      <c r="BJU304" s="128"/>
      <c r="BJV304" s="128"/>
      <c r="BJW304" s="128"/>
      <c r="BJX304" s="128"/>
      <c r="BJY304" s="128"/>
      <c r="BJZ304" s="128"/>
      <c r="BKA304" s="128"/>
      <c r="BKB304" s="128"/>
      <c r="BKC304" s="128"/>
      <c r="BKD304" s="128"/>
      <c r="BKE304" s="128"/>
      <c r="BKF304" s="128"/>
      <c r="BKG304" s="128"/>
      <c r="BKH304" s="128"/>
      <c r="BKI304" s="128"/>
      <c r="BKJ304" s="128"/>
      <c r="BKK304" s="128"/>
      <c r="BKL304" s="128"/>
      <c r="BKM304" s="128"/>
      <c r="BKN304" s="128"/>
      <c r="BKO304" s="128"/>
      <c r="BKP304" s="128"/>
      <c r="BKQ304" s="128"/>
      <c r="BKR304" s="128"/>
      <c r="BKS304" s="128"/>
      <c r="BKT304" s="128"/>
      <c r="BKU304" s="128"/>
      <c r="BKV304" s="128"/>
      <c r="BKW304" s="128"/>
      <c r="BKX304" s="128"/>
      <c r="BKY304" s="128"/>
      <c r="BKZ304" s="128"/>
      <c r="BLA304" s="128"/>
      <c r="BLB304" s="128"/>
      <c r="BLC304" s="128"/>
      <c r="BLD304" s="128"/>
      <c r="BLE304" s="128"/>
      <c r="BLF304" s="128"/>
      <c r="BLG304" s="128"/>
      <c r="BLH304" s="128"/>
      <c r="BLI304" s="128"/>
      <c r="BLJ304" s="128"/>
      <c r="BLK304" s="128"/>
      <c r="BLL304" s="128"/>
      <c r="BLM304" s="128"/>
      <c r="BLN304" s="128"/>
      <c r="BLO304" s="128"/>
      <c r="BLP304" s="128"/>
      <c r="BLQ304" s="128"/>
      <c r="BLR304" s="128"/>
      <c r="BLS304" s="128"/>
      <c r="BLT304" s="128"/>
      <c r="BLU304" s="128"/>
      <c r="BLV304" s="128"/>
      <c r="BLW304" s="128"/>
      <c r="BLX304" s="128"/>
      <c r="BLY304" s="128"/>
      <c r="BLZ304" s="128"/>
      <c r="BMA304" s="128"/>
      <c r="BMB304" s="128"/>
      <c r="BMC304" s="128"/>
      <c r="BMD304" s="128"/>
      <c r="BME304" s="128"/>
      <c r="BMF304" s="128"/>
      <c r="BMG304" s="128"/>
      <c r="BMH304" s="128"/>
      <c r="BMI304" s="128"/>
      <c r="BMJ304" s="128"/>
      <c r="BMK304" s="128"/>
      <c r="BML304" s="128"/>
      <c r="BMM304" s="128"/>
      <c r="BMN304" s="128"/>
      <c r="BMO304" s="128"/>
      <c r="BMP304" s="128"/>
      <c r="BMQ304" s="128"/>
      <c r="BMR304" s="128"/>
      <c r="BMS304" s="128"/>
      <c r="BMT304" s="128"/>
      <c r="BMU304" s="128"/>
      <c r="BMV304" s="128"/>
      <c r="BMW304" s="128"/>
      <c r="BMX304" s="128"/>
      <c r="BMY304" s="128"/>
      <c r="BMZ304" s="128"/>
      <c r="BNA304" s="128"/>
      <c r="BNB304" s="128"/>
      <c r="BNC304" s="128"/>
      <c r="BND304" s="128"/>
      <c r="BNE304" s="128"/>
      <c r="BNF304" s="128"/>
      <c r="BNG304" s="128"/>
      <c r="BNH304" s="128"/>
      <c r="BNI304" s="128"/>
      <c r="BNJ304" s="128"/>
      <c r="BNK304" s="128"/>
      <c r="BNL304" s="128"/>
      <c r="BNM304" s="128"/>
      <c r="BNN304" s="128"/>
      <c r="BNO304" s="128"/>
      <c r="BNP304" s="128"/>
      <c r="BNQ304" s="128"/>
      <c r="BNR304" s="128"/>
      <c r="BNS304" s="128"/>
      <c r="BNT304" s="128"/>
      <c r="BNU304" s="128"/>
      <c r="BNV304" s="128"/>
      <c r="BNW304" s="128"/>
      <c r="BNX304" s="128"/>
      <c r="BNY304" s="128"/>
      <c r="BNZ304" s="128"/>
      <c r="BOA304" s="128"/>
      <c r="BOB304" s="128"/>
      <c r="BOC304" s="128"/>
      <c r="BOD304" s="128"/>
      <c r="BOE304" s="128"/>
      <c r="BOF304" s="128"/>
      <c r="BOG304" s="128"/>
      <c r="BOH304" s="128"/>
      <c r="BOI304" s="128"/>
      <c r="BOJ304" s="128"/>
      <c r="BOK304" s="128"/>
      <c r="BOL304" s="128"/>
      <c r="BOM304" s="128"/>
      <c r="BON304" s="128"/>
      <c r="BOO304" s="128"/>
      <c r="BOP304" s="128"/>
      <c r="BOQ304" s="128"/>
      <c r="BOR304" s="128"/>
      <c r="BOS304" s="128"/>
      <c r="BOT304" s="128"/>
      <c r="BOU304" s="128"/>
      <c r="BOV304" s="128"/>
      <c r="BOW304" s="128"/>
      <c r="BOX304" s="128"/>
      <c r="BOY304" s="128"/>
      <c r="BOZ304" s="128"/>
      <c r="BPA304" s="128"/>
      <c r="BPB304" s="128"/>
      <c r="BPC304" s="128"/>
      <c r="BPD304" s="128"/>
      <c r="BPE304" s="128"/>
      <c r="BPF304" s="128"/>
      <c r="BPG304" s="128"/>
      <c r="BPH304" s="128"/>
      <c r="BPI304" s="128"/>
      <c r="BPJ304" s="128"/>
      <c r="BPK304" s="128"/>
      <c r="BPL304" s="128"/>
      <c r="BPM304" s="128"/>
      <c r="BPN304" s="128"/>
      <c r="BPO304" s="128"/>
      <c r="BPP304" s="128"/>
      <c r="BPQ304" s="128"/>
      <c r="BPR304" s="128"/>
      <c r="BPS304" s="128"/>
      <c r="BPT304" s="128"/>
      <c r="BPU304" s="128"/>
      <c r="BPV304" s="128"/>
      <c r="BPW304" s="128"/>
      <c r="BPX304" s="128"/>
      <c r="BPY304" s="128"/>
      <c r="BPZ304" s="128"/>
      <c r="BQA304" s="128"/>
      <c r="BQB304" s="128"/>
      <c r="BQC304" s="128"/>
      <c r="BQD304" s="128"/>
      <c r="BQE304" s="128"/>
      <c r="BQF304" s="128"/>
      <c r="BQG304" s="128"/>
      <c r="BQH304" s="128"/>
      <c r="BQI304" s="128"/>
      <c r="BQJ304" s="128"/>
      <c r="BQK304" s="128"/>
      <c r="BQL304" s="128"/>
      <c r="BQM304" s="128"/>
      <c r="BQN304" s="128"/>
      <c r="BQO304" s="128"/>
      <c r="BQP304" s="128"/>
      <c r="BQQ304" s="128"/>
      <c r="BQR304" s="128"/>
      <c r="BQS304" s="128"/>
      <c r="BQT304" s="128"/>
      <c r="BQU304" s="128"/>
      <c r="BQV304" s="128"/>
      <c r="BQW304" s="128"/>
      <c r="BQX304" s="128"/>
      <c r="BQY304" s="128"/>
      <c r="BQZ304" s="128"/>
      <c r="BRA304" s="128"/>
      <c r="BRB304" s="128"/>
      <c r="BRC304" s="128"/>
      <c r="BRD304" s="128"/>
      <c r="BRE304" s="128"/>
      <c r="BRF304" s="128"/>
      <c r="BRG304" s="128"/>
      <c r="BRH304" s="128"/>
      <c r="BRI304" s="128"/>
      <c r="BRJ304" s="128"/>
      <c r="BRK304" s="128"/>
      <c r="BRL304" s="128"/>
      <c r="BRM304" s="128"/>
      <c r="BRN304" s="128"/>
      <c r="BRO304" s="128"/>
      <c r="BRP304" s="128"/>
      <c r="BRQ304" s="128"/>
      <c r="BRR304" s="128"/>
      <c r="BRS304" s="128"/>
      <c r="BRT304" s="128"/>
      <c r="BRU304" s="128"/>
      <c r="BRV304" s="128"/>
      <c r="BRW304" s="128"/>
      <c r="BRX304" s="128"/>
      <c r="BRY304" s="128"/>
      <c r="BRZ304" s="128"/>
      <c r="BSA304" s="128"/>
      <c r="BSB304" s="128"/>
      <c r="BSC304" s="128"/>
      <c r="BSD304" s="128"/>
      <c r="BSE304" s="128"/>
      <c r="BSF304" s="128"/>
      <c r="BSG304" s="128"/>
      <c r="BSH304" s="128"/>
      <c r="BSI304" s="128"/>
      <c r="BSJ304" s="128"/>
      <c r="BSK304" s="128"/>
      <c r="BSL304" s="128"/>
      <c r="BSM304" s="128"/>
      <c r="BSN304" s="128"/>
      <c r="BSO304" s="128"/>
      <c r="BSP304" s="128"/>
      <c r="BSQ304" s="128"/>
      <c r="BSR304" s="128"/>
      <c r="BSS304" s="128"/>
      <c r="BST304" s="128"/>
      <c r="BSU304" s="128"/>
      <c r="BSV304" s="128"/>
      <c r="BSW304" s="128"/>
      <c r="BSX304" s="128"/>
      <c r="BSY304" s="128"/>
      <c r="BSZ304" s="128"/>
      <c r="BTA304" s="128"/>
      <c r="BTB304" s="128"/>
      <c r="BTC304" s="128"/>
      <c r="BTD304" s="128"/>
      <c r="BTE304" s="128"/>
      <c r="BTF304" s="128"/>
      <c r="BTG304" s="128"/>
      <c r="BTH304" s="128"/>
      <c r="BTI304" s="128"/>
      <c r="BTJ304" s="128"/>
      <c r="BTK304" s="128"/>
      <c r="BTL304" s="128"/>
      <c r="BTM304" s="128"/>
      <c r="BTN304" s="128"/>
      <c r="BTO304" s="128"/>
      <c r="BTP304" s="128"/>
      <c r="BTQ304" s="128"/>
      <c r="BTR304" s="128"/>
      <c r="BTS304" s="128"/>
      <c r="BTT304" s="128"/>
      <c r="BTU304" s="128"/>
      <c r="BTV304" s="128"/>
      <c r="BTW304" s="128"/>
      <c r="BTX304" s="128"/>
      <c r="BTY304" s="128"/>
      <c r="BTZ304" s="128"/>
      <c r="BUA304" s="128"/>
      <c r="BUB304" s="128"/>
      <c r="BUC304" s="128"/>
      <c r="BUD304" s="128"/>
      <c r="BUE304" s="128"/>
      <c r="BUF304" s="128"/>
      <c r="BUG304" s="128"/>
      <c r="BUH304" s="128"/>
      <c r="BUI304" s="128"/>
      <c r="BUJ304" s="128"/>
      <c r="BUK304" s="128"/>
      <c r="BUL304" s="128"/>
      <c r="BUM304" s="128"/>
      <c r="BUN304" s="128"/>
      <c r="BUO304" s="128"/>
      <c r="BUP304" s="128"/>
      <c r="BUQ304" s="128"/>
      <c r="BUR304" s="128"/>
      <c r="BUS304" s="128"/>
      <c r="BUT304" s="128"/>
      <c r="BUU304" s="128"/>
      <c r="BUV304" s="128"/>
      <c r="BUW304" s="128"/>
      <c r="BUX304" s="128"/>
      <c r="BUY304" s="128"/>
      <c r="BUZ304" s="128"/>
      <c r="BVA304" s="128"/>
      <c r="BVB304" s="128"/>
      <c r="BVC304" s="128"/>
      <c r="BVD304" s="128"/>
      <c r="BVE304" s="128"/>
      <c r="BVF304" s="128"/>
      <c r="BVG304" s="128"/>
      <c r="BVH304" s="128"/>
      <c r="BVI304" s="128"/>
      <c r="BVJ304" s="128"/>
      <c r="BVK304" s="128"/>
      <c r="BVL304" s="128"/>
      <c r="BVM304" s="128"/>
      <c r="BVN304" s="128"/>
      <c r="BVO304" s="128"/>
      <c r="BVP304" s="128"/>
      <c r="BVQ304" s="128"/>
      <c r="BVR304" s="128"/>
      <c r="BVS304" s="128"/>
      <c r="BVT304" s="128"/>
      <c r="BVU304" s="128"/>
      <c r="BVV304" s="128"/>
      <c r="BVW304" s="128"/>
      <c r="BVX304" s="128"/>
      <c r="BVY304" s="128"/>
      <c r="BVZ304" s="128"/>
      <c r="BWA304" s="128"/>
      <c r="BWB304" s="128"/>
      <c r="BWC304" s="128"/>
      <c r="BWD304" s="128"/>
      <c r="BWE304" s="128"/>
      <c r="BWF304" s="128"/>
      <c r="BWG304" s="128"/>
      <c r="BWH304" s="128"/>
      <c r="BWI304" s="128"/>
      <c r="BWJ304" s="128"/>
      <c r="BWK304" s="128"/>
      <c r="BWL304" s="128"/>
      <c r="BWM304" s="128"/>
      <c r="BWN304" s="128"/>
      <c r="BWO304" s="128"/>
      <c r="BWP304" s="128"/>
      <c r="BWQ304" s="128"/>
      <c r="BWR304" s="128"/>
      <c r="BWS304" s="128"/>
      <c r="BWT304" s="128"/>
      <c r="BWU304" s="128"/>
      <c r="BWV304" s="128"/>
      <c r="BWW304" s="128"/>
      <c r="BWX304" s="128"/>
      <c r="BWY304" s="128"/>
      <c r="BWZ304" s="128"/>
      <c r="BXA304" s="128"/>
      <c r="BXB304" s="128"/>
      <c r="BXC304" s="128"/>
      <c r="BXD304" s="128"/>
      <c r="BXE304" s="128"/>
      <c r="BXF304" s="128"/>
      <c r="BXG304" s="128"/>
      <c r="BXH304" s="128"/>
      <c r="BXI304" s="128"/>
      <c r="BXJ304" s="128"/>
      <c r="BXK304" s="128"/>
      <c r="BXL304" s="128"/>
      <c r="BXM304" s="128"/>
      <c r="BXN304" s="128"/>
      <c r="BXO304" s="128"/>
      <c r="BXP304" s="128"/>
      <c r="BXQ304" s="128"/>
      <c r="BXR304" s="128"/>
      <c r="BXS304" s="128"/>
      <c r="BXT304" s="128"/>
      <c r="BXU304" s="128"/>
      <c r="BXV304" s="128"/>
      <c r="BXW304" s="128"/>
      <c r="BXX304" s="128"/>
      <c r="BXY304" s="128"/>
      <c r="BXZ304" s="128"/>
      <c r="BYA304" s="128"/>
      <c r="BYB304" s="128"/>
      <c r="BYC304" s="128"/>
      <c r="BYD304" s="128"/>
      <c r="BYE304" s="128"/>
      <c r="BYF304" s="128"/>
      <c r="BYG304" s="128"/>
      <c r="BYH304" s="128"/>
      <c r="BYI304" s="128"/>
      <c r="BYJ304" s="128"/>
      <c r="BYK304" s="128"/>
      <c r="BYL304" s="128"/>
      <c r="BYM304" s="128"/>
      <c r="BYN304" s="128"/>
      <c r="BYO304" s="128"/>
      <c r="BYP304" s="128"/>
      <c r="BYQ304" s="128"/>
      <c r="BYR304" s="128"/>
      <c r="BYS304" s="128"/>
      <c r="BYT304" s="128"/>
      <c r="BYU304" s="128"/>
      <c r="BYV304" s="128"/>
      <c r="BYW304" s="128"/>
      <c r="BYX304" s="128"/>
      <c r="BYY304" s="128"/>
      <c r="BYZ304" s="128"/>
      <c r="BZA304" s="128"/>
      <c r="BZB304" s="128"/>
      <c r="BZC304" s="128"/>
      <c r="BZD304" s="128"/>
      <c r="BZE304" s="128"/>
      <c r="BZF304" s="128"/>
      <c r="BZG304" s="128"/>
      <c r="BZH304" s="128"/>
      <c r="BZI304" s="128"/>
      <c r="BZJ304" s="128"/>
      <c r="BZK304" s="128"/>
      <c r="BZL304" s="128"/>
      <c r="BZM304" s="128"/>
      <c r="BZN304" s="128"/>
      <c r="BZO304" s="128"/>
      <c r="BZP304" s="128"/>
      <c r="BZQ304" s="128"/>
      <c r="BZR304" s="128"/>
      <c r="BZS304" s="128"/>
      <c r="BZT304" s="128"/>
      <c r="BZU304" s="128"/>
      <c r="BZV304" s="128"/>
      <c r="BZW304" s="128"/>
      <c r="BZX304" s="128"/>
      <c r="BZY304" s="128"/>
      <c r="BZZ304" s="128"/>
      <c r="CAA304" s="128"/>
      <c r="CAB304" s="128"/>
      <c r="CAC304" s="128"/>
      <c r="CAD304" s="128"/>
      <c r="CAE304" s="128"/>
      <c r="CAF304" s="128"/>
      <c r="CAG304" s="128"/>
      <c r="CAH304" s="128"/>
      <c r="CAI304" s="128"/>
      <c r="CAJ304" s="128"/>
      <c r="CAK304" s="128"/>
      <c r="CAL304" s="128"/>
      <c r="CAM304" s="128"/>
      <c r="CAN304" s="128"/>
      <c r="CAO304" s="128"/>
      <c r="CAP304" s="128"/>
      <c r="CAQ304" s="128"/>
      <c r="CAR304" s="128"/>
      <c r="CAS304" s="128"/>
      <c r="CAT304" s="128"/>
      <c r="CAU304" s="128"/>
      <c r="CAV304" s="128"/>
      <c r="CAW304" s="128"/>
      <c r="CAX304" s="128"/>
      <c r="CAY304" s="128"/>
      <c r="CAZ304" s="128"/>
      <c r="CBA304" s="128"/>
      <c r="CBB304" s="128"/>
      <c r="CBC304" s="128"/>
      <c r="CBD304" s="128"/>
      <c r="CBE304" s="128"/>
      <c r="CBF304" s="128"/>
      <c r="CBG304" s="128"/>
      <c r="CBH304" s="128"/>
      <c r="CBI304" s="128"/>
      <c r="CBJ304" s="128"/>
      <c r="CBK304" s="128"/>
      <c r="CBL304" s="128"/>
      <c r="CBM304" s="128"/>
      <c r="CBN304" s="128"/>
      <c r="CBO304" s="128"/>
      <c r="CBP304" s="128"/>
      <c r="CBQ304" s="128"/>
      <c r="CBR304" s="128"/>
      <c r="CBS304" s="128"/>
      <c r="CBT304" s="128"/>
      <c r="CBU304" s="128"/>
      <c r="CBV304" s="128"/>
      <c r="CBW304" s="128"/>
      <c r="CBX304" s="128"/>
      <c r="CBY304" s="128"/>
      <c r="CBZ304" s="128"/>
      <c r="CCA304" s="128"/>
      <c r="CCB304" s="128"/>
      <c r="CCC304" s="128"/>
      <c r="CCD304" s="128"/>
      <c r="CCE304" s="128"/>
      <c r="CCF304" s="128"/>
      <c r="CCG304" s="128"/>
      <c r="CCH304" s="128"/>
      <c r="CCI304" s="128"/>
      <c r="CCJ304" s="128"/>
      <c r="CCK304" s="128"/>
      <c r="CCL304" s="128"/>
      <c r="CCM304" s="128"/>
      <c r="CCN304" s="128"/>
      <c r="CCO304" s="128"/>
      <c r="CCP304" s="128"/>
      <c r="CCQ304" s="128"/>
      <c r="CCR304" s="128"/>
      <c r="CCS304" s="128"/>
      <c r="CCT304" s="128"/>
      <c r="CCU304" s="128"/>
      <c r="CCV304" s="128"/>
      <c r="CCW304" s="128"/>
      <c r="CCX304" s="128"/>
      <c r="CCY304" s="128"/>
      <c r="CCZ304" s="128"/>
      <c r="CDA304" s="128"/>
      <c r="CDB304" s="128"/>
      <c r="CDC304" s="128"/>
      <c r="CDD304" s="128"/>
      <c r="CDE304" s="128"/>
      <c r="CDF304" s="128"/>
      <c r="CDG304" s="128"/>
      <c r="CDH304" s="128"/>
      <c r="CDI304" s="128"/>
      <c r="CDJ304" s="128"/>
      <c r="CDK304" s="128"/>
      <c r="CDL304" s="128"/>
      <c r="CDM304" s="128"/>
      <c r="CDN304" s="128"/>
      <c r="CDO304" s="128"/>
      <c r="CDP304" s="128"/>
      <c r="CDQ304" s="128"/>
      <c r="CDR304" s="128"/>
      <c r="CDS304" s="128"/>
      <c r="CDT304" s="128"/>
      <c r="CDU304" s="128"/>
      <c r="CDV304" s="128"/>
      <c r="CDW304" s="128"/>
      <c r="CDX304" s="128"/>
      <c r="CDY304" s="128"/>
      <c r="CDZ304" s="128"/>
      <c r="CEA304" s="128"/>
      <c r="CEB304" s="128"/>
      <c r="CEC304" s="128"/>
      <c r="CED304" s="128"/>
      <c r="CEE304" s="128"/>
      <c r="CEF304" s="128"/>
      <c r="CEG304" s="128"/>
      <c r="CEH304" s="128"/>
      <c r="CEI304" s="128"/>
      <c r="CEJ304" s="128"/>
      <c r="CEK304" s="128"/>
      <c r="CEL304" s="128"/>
      <c r="CEM304" s="128"/>
      <c r="CEN304" s="128"/>
      <c r="CEO304" s="128"/>
      <c r="CEP304" s="128"/>
      <c r="CEQ304" s="128"/>
      <c r="CER304" s="128"/>
      <c r="CES304" s="128"/>
      <c r="CET304" s="128"/>
      <c r="CEU304" s="128"/>
      <c r="CEV304" s="128"/>
      <c r="CEW304" s="128"/>
      <c r="CEX304" s="128"/>
      <c r="CEY304" s="128"/>
      <c r="CEZ304" s="128"/>
      <c r="CFA304" s="128"/>
      <c r="CFB304" s="128"/>
      <c r="CFC304" s="128"/>
      <c r="CFD304" s="128"/>
      <c r="CFE304" s="128"/>
      <c r="CFF304" s="128"/>
      <c r="CFG304" s="128"/>
      <c r="CFH304" s="128"/>
      <c r="CFI304" s="128"/>
      <c r="CFJ304" s="128"/>
      <c r="CFK304" s="128"/>
      <c r="CFL304" s="128"/>
      <c r="CFM304" s="128"/>
      <c r="CFN304" s="128"/>
      <c r="CFO304" s="128"/>
      <c r="CFP304" s="128"/>
      <c r="CFQ304" s="128"/>
      <c r="CFR304" s="128"/>
      <c r="CFS304" s="128"/>
      <c r="CFT304" s="128"/>
      <c r="CFU304" s="128"/>
      <c r="CFV304" s="128"/>
      <c r="CFW304" s="128"/>
      <c r="CFX304" s="128"/>
      <c r="CFY304" s="128"/>
      <c r="CFZ304" s="128"/>
      <c r="CGA304" s="128"/>
      <c r="CGB304" s="128"/>
      <c r="CGC304" s="128"/>
      <c r="CGD304" s="128"/>
      <c r="CGE304" s="128"/>
      <c r="CGF304" s="128"/>
      <c r="CGG304" s="128"/>
      <c r="CGH304" s="128"/>
      <c r="CGI304" s="128"/>
      <c r="CGJ304" s="128"/>
      <c r="CGK304" s="128"/>
      <c r="CGL304" s="128"/>
      <c r="CGM304" s="128"/>
      <c r="CGN304" s="128"/>
      <c r="CGO304" s="128"/>
      <c r="CGP304" s="128"/>
      <c r="CGQ304" s="128"/>
      <c r="CGR304" s="128"/>
      <c r="CGS304" s="128"/>
      <c r="CGT304" s="128"/>
      <c r="CGU304" s="128"/>
      <c r="CGV304" s="128"/>
      <c r="CGW304" s="128"/>
      <c r="CGX304" s="128"/>
      <c r="CGY304" s="128"/>
      <c r="CGZ304" s="128"/>
      <c r="CHA304" s="128"/>
      <c r="CHB304" s="128"/>
      <c r="CHC304" s="128"/>
      <c r="CHD304" s="128"/>
      <c r="CHE304" s="128"/>
      <c r="CHF304" s="128"/>
      <c r="CHG304" s="128"/>
      <c r="CHH304" s="128"/>
      <c r="CHI304" s="128"/>
      <c r="CHJ304" s="128"/>
      <c r="CHK304" s="128"/>
      <c r="CHL304" s="128"/>
      <c r="CHM304" s="128"/>
      <c r="CHN304" s="128"/>
      <c r="CHO304" s="128"/>
      <c r="CHP304" s="128"/>
      <c r="CHQ304" s="128"/>
      <c r="CHR304" s="128"/>
      <c r="CHS304" s="128"/>
      <c r="CHT304" s="128"/>
      <c r="CHU304" s="128"/>
      <c r="CHV304" s="128"/>
      <c r="CHW304" s="128"/>
      <c r="CHX304" s="128"/>
      <c r="CHY304" s="128"/>
      <c r="CHZ304" s="128"/>
      <c r="CIA304" s="128"/>
      <c r="CIB304" s="128"/>
      <c r="CIC304" s="128"/>
      <c r="CID304" s="128"/>
      <c r="CIE304" s="128"/>
      <c r="CIF304" s="128"/>
      <c r="CIG304" s="128"/>
      <c r="CIH304" s="128"/>
      <c r="CII304" s="128"/>
      <c r="CIJ304" s="128"/>
      <c r="CIK304" s="128"/>
      <c r="CIL304" s="128"/>
      <c r="CIM304" s="128"/>
      <c r="CIN304" s="128"/>
      <c r="CIO304" s="128"/>
      <c r="CIP304" s="128"/>
      <c r="CIQ304" s="128"/>
      <c r="CIR304" s="128"/>
      <c r="CIS304" s="128"/>
      <c r="CIT304" s="128"/>
      <c r="CIU304" s="128"/>
      <c r="CIV304" s="128"/>
      <c r="CIW304" s="128"/>
      <c r="CIX304" s="128"/>
      <c r="CIY304" s="128"/>
      <c r="CIZ304" s="128"/>
      <c r="CJA304" s="128"/>
      <c r="CJB304" s="128"/>
      <c r="CJC304" s="128"/>
      <c r="CJD304" s="128"/>
      <c r="CJE304" s="128"/>
      <c r="CJF304" s="128"/>
      <c r="CJG304" s="128"/>
      <c r="CJH304" s="128"/>
      <c r="CJI304" s="128"/>
      <c r="CJJ304" s="128"/>
      <c r="CJK304" s="128"/>
      <c r="CJL304" s="128"/>
      <c r="CJM304" s="128"/>
      <c r="CJN304" s="128"/>
      <c r="CJO304" s="128"/>
      <c r="CJP304" s="128"/>
      <c r="CJQ304" s="128"/>
      <c r="CJR304" s="128"/>
      <c r="CJS304" s="128"/>
      <c r="CJT304" s="128"/>
      <c r="CJU304" s="128"/>
      <c r="CJV304" s="128"/>
      <c r="CJW304" s="128"/>
      <c r="CJX304" s="128"/>
      <c r="CJY304" s="128"/>
      <c r="CJZ304" s="128"/>
      <c r="CKA304" s="128"/>
      <c r="CKB304" s="128"/>
      <c r="CKC304" s="128"/>
      <c r="CKD304" s="128"/>
      <c r="CKE304" s="128"/>
      <c r="CKF304" s="128"/>
      <c r="CKG304" s="128"/>
      <c r="CKH304" s="128"/>
      <c r="CKI304" s="128"/>
      <c r="CKJ304" s="128"/>
      <c r="CKK304" s="128"/>
      <c r="CKL304" s="128"/>
      <c r="CKM304" s="128"/>
      <c r="CKN304" s="128"/>
      <c r="CKO304" s="128"/>
      <c r="CKP304" s="128"/>
      <c r="CKQ304" s="128"/>
      <c r="CKR304" s="128"/>
      <c r="CKS304" s="128"/>
      <c r="CKT304" s="128"/>
      <c r="CKU304" s="128"/>
      <c r="CKV304" s="128"/>
      <c r="CKW304" s="128"/>
      <c r="CKX304" s="128"/>
      <c r="CKY304" s="128"/>
      <c r="CKZ304" s="128"/>
      <c r="CLA304" s="128"/>
      <c r="CLB304" s="128"/>
      <c r="CLC304" s="128"/>
      <c r="CLD304" s="128"/>
      <c r="CLE304" s="128"/>
      <c r="CLF304" s="128"/>
      <c r="CLG304" s="128"/>
      <c r="CLH304" s="128"/>
      <c r="CLI304" s="128"/>
      <c r="CLJ304" s="128"/>
      <c r="CLK304" s="128"/>
      <c r="CLL304" s="128"/>
      <c r="CLM304" s="128"/>
      <c r="CLN304" s="128"/>
      <c r="CLO304" s="128"/>
      <c r="CLP304" s="128"/>
      <c r="CLQ304" s="128"/>
      <c r="CLR304" s="128"/>
      <c r="CLS304" s="128"/>
      <c r="CLT304" s="128"/>
      <c r="CLU304" s="128"/>
      <c r="CLV304" s="128"/>
      <c r="CLW304" s="128"/>
      <c r="CLX304" s="128"/>
      <c r="CLY304" s="128"/>
      <c r="CLZ304" s="128"/>
      <c r="CMA304" s="128"/>
      <c r="CMB304" s="128"/>
      <c r="CMC304" s="128"/>
      <c r="CMD304" s="128"/>
      <c r="CME304" s="128"/>
      <c r="CMF304" s="128"/>
      <c r="CMG304" s="128"/>
      <c r="CMH304" s="128"/>
      <c r="CMI304" s="128"/>
      <c r="CMJ304" s="128"/>
      <c r="CMK304" s="128"/>
      <c r="CML304" s="128"/>
      <c r="CMM304" s="128"/>
      <c r="CMN304" s="128"/>
      <c r="CMO304" s="128"/>
      <c r="CMP304" s="128"/>
      <c r="CMQ304" s="128"/>
      <c r="CMR304" s="128"/>
      <c r="CMS304" s="128"/>
      <c r="CMT304" s="128"/>
      <c r="CMU304" s="128"/>
      <c r="CMV304" s="128"/>
      <c r="CMW304" s="128"/>
      <c r="CMX304" s="128"/>
      <c r="CMY304" s="128"/>
      <c r="CMZ304" s="128"/>
      <c r="CNA304" s="128"/>
      <c r="CNB304" s="128"/>
      <c r="CNC304" s="128"/>
      <c r="CND304" s="128"/>
      <c r="CNE304" s="128"/>
      <c r="CNF304" s="128"/>
      <c r="CNG304" s="128"/>
      <c r="CNH304" s="128"/>
      <c r="CNI304" s="128"/>
      <c r="CNJ304" s="128"/>
      <c r="CNK304" s="128"/>
      <c r="CNL304" s="128"/>
      <c r="CNM304" s="128"/>
      <c r="CNN304" s="128"/>
      <c r="CNO304" s="128"/>
      <c r="CNP304" s="128"/>
      <c r="CNQ304" s="128"/>
      <c r="CNR304" s="128"/>
      <c r="CNS304" s="128"/>
      <c r="CNT304" s="128"/>
      <c r="CNU304" s="128"/>
      <c r="CNV304" s="128"/>
      <c r="CNW304" s="128"/>
      <c r="CNX304" s="128"/>
      <c r="CNY304" s="128"/>
      <c r="CNZ304" s="128"/>
      <c r="COA304" s="128"/>
      <c r="COB304" s="128"/>
      <c r="COC304" s="128"/>
      <c r="COD304" s="128"/>
      <c r="COE304" s="128"/>
      <c r="COF304" s="128"/>
      <c r="COG304" s="128"/>
      <c r="COH304" s="128"/>
      <c r="COI304" s="128"/>
      <c r="COJ304" s="128"/>
      <c r="COK304" s="128"/>
      <c r="COL304" s="128"/>
      <c r="COM304" s="128"/>
      <c r="CON304" s="128"/>
      <c r="COO304" s="128"/>
      <c r="COP304" s="128"/>
      <c r="COQ304" s="128"/>
      <c r="COR304" s="128"/>
      <c r="COS304" s="128"/>
      <c r="COT304" s="128"/>
      <c r="COU304" s="128"/>
      <c r="COV304" s="128"/>
      <c r="COW304" s="128"/>
      <c r="COX304" s="128"/>
      <c r="COY304" s="128"/>
      <c r="COZ304" s="128"/>
      <c r="CPA304" s="128"/>
      <c r="CPB304" s="128"/>
      <c r="CPC304" s="128"/>
      <c r="CPD304" s="128"/>
      <c r="CPE304" s="128"/>
      <c r="CPF304" s="128"/>
      <c r="CPG304" s="128"/>
      <c r="CPH304" s="128"/>
      <c r="CPI304" s="128"/>
      <c r="CPJ304" s="128"/>
      <c r="CPK304" s="128"/>
      <c r="CPL304" s="128"/>
      <c r="CPM304" s="128"/>
      <c r="CPN304" s="128"/>
      <c r="CPO304" s="128"/>
      <c r="CPP304" s="128"/>
      <c r="CPQ304" s="128"/>
      <c r="CPR304" s="128"/>
      <c r="CPS304" s="128"/>
      <c r="CPT304" s="128"/>
      <c r="CPU304" s="128"/>
      <c r="CPV304" s="128"/>
      <c r="CPW304" s="128"/>
      <c r="CPX304" s="128"/>
      <c r="CPY304" s="128"/>
      <c r="CPZ304" s="128"/>
      <c r="CQA304" s="128"/>
      <c r="CQB304" s="128"/>
      <c r="CQC304" s="128"/>
      <c r="CQD304" s="128"/>
      <c r="CQE304" s="128"/>
      <c r="CQF304" s="128"/>
      <c r="CQG304" s="128"/>
      <c r="CQH304" s="128"/>
      <c r="CQI304" s="128"/>
      <c r="CQJ304" s="128"/>
      <c r="CQK304" s="128"/>
      <c r="CQL304" s="128"/>
      <c r="CQM304" s="128"/>
      <c r="CQN304" s="128"/>
      <c r="CQO304" s="128"/>
      <c r="CQP304" s="128"/>
      <c r="CQQ304" s="128"/>
      <c r="CQR304" s="128"/>
      <c r="CQS304" s="128"/>
      <c r="CQT304" s="128"/>
      <c r="CQU304" s="128"/>
      <c r="CQV304" s="128"/>
      <c r="CQW304" s="128"/>
      <c r="CQX304" s="128"/>
      <c r="CQY304" s="128"/>
      <c r="CQZ304" s="128"/>
      <c r="CRA304" s="128"/>
      <c r="CRB304" s="128"/>
      <c r="CRC304" s="128"/>
      <c r="CRD304" s="128"/>
      <c r="CRE304" s="128"/>
      <c r="CRF304" s="128"/>
      <c r="CRG304" s="128"/>
      <c r="CRH304" s="128"/>
      <c r="CRI304" s="128"/>
      <c r="CRJ304" s="128"/>
      <c r="CRK304" s="128"/>
      <c r="CRL304" s="128"/>
      <c r="CRM304" s="128"/>
      <c r="CRN304" s="128"/>
      <c r="CRO304" s="128"/>
      <c r="CRP304" s="128"/>
      <c r="CRQ304" s="128"/>
      <c r="CRR304" s="128"/>
      <c r="CRS304" s="128"/>
      <c r="CRT304" s="128"/>
      <c r="CRU304" s="128"/>
      <c r="CRV304" s="128"/>
      <c r="CRW304" s="128"/>
      <c r="CRX304" s="128"/>
      <c r="CRY304" s="128"/>
      <c r="CRZ304" s="128"/>
      <c r="CSA304" s="128"/>
      <c r="CSB304" s="128"/>
      <c r="CSC304" s="128"/>
      <c r="CSD304" s="128"/>
      <c r="CSE304" s="128"/>
      <c r="CSF304" s="128"/>
      <c r="CSG304" s="128"/>
      <c r="CSH304" s="128"/>
      <c r="CSI304" s="128"/>
      <c r="CSJ304" s="128"/>
      <c r="CSK304" s="128"/>
      <c r="CSL304" s="128"/>
      <c r="CSM304" s="128"/>
      <c r="CSN304" s="128"/>
      <c r="CSO304" s="128"/>
      <c r="CSP304" s="128"/>
      <c r="CSQ304" s="128"/>
      <c r="CSR304" s="128"/>
      <c r="CSS304" s="128"/>
      <c r="CST304" s="128"/>
      <c r="CSU304" s="128"/>
      <c r="CSV304" s="128"/>
      <c r="CSW304" s="128"/>
      <c r="CSX304" s="128"/>
      <c r="CSY304" s="128"/>
      <c r="CSZ304" s="128"/>
      <c r="CTA304" s="128"/>
      <c r="CTB304" s="128"/>
      <c r="CTC304" s="128"/>
      <c r="CTD304" s="128"/>
      <c r="CTE304" s="128"/>
      <c r="CTF304" s="128"/>
      <c r="CTG304" s="128"/>
      <c r="CTH304" s="128"/>
      <c r="CTI304" s="128"/>
      <c r="CTJ304" s="128"/>
      <c r="CTK304" s="128"/>
      <c r="CTL304" s="128"/>
      <c r="CTM304" s="128"/>
      <c r="CTN304" s="128"/>
      <c r="CTO304" s="128"/>
      <c r="CTP304" s="128"/>
      <c r="CTQ304" s="128"/>
      <c r="CTR304" s="128"/>
      <c r="CTS304" s="128"/>
      <c r="CTT304" s="128"/>
      <c r="CTU304" s="128"/>
      <c r="CTV304" s="128"/>
      <c r="CTW304" s="128"/>
      <c r="CTX304" s="128"/>
      <c r="CTY304" s="128"/>
      <c r="CTZ304" s="128"/>
      <c r="CUA304" s="128"/>
      <c r="CUB304" s="128"/>
      <c r="CUC304" s="128"/>
      <c r="CUD304" s="128"/>
      <c r="CUE304" s="128"/>
      <c r="CUF304" s="128"/>
      <c r="CUG304" s="128"/>
      <c r="CUH304" s="128"/>
      <c r="CUI304" s="128"/>
      <c r="CUJ304" s="128"/>
      <c r="CUK304" s="128"/>
      <c r="CUL304" s="128"/>
      <c r="CUM304" s="128"/>
      <c r="CUN304" s="128"/>
      <c r="CUO304" s="128"/>
      <c r="CUP304" s="128"/>
      <c r="CUQ304" s="128"/>
      <c r="CUR304" s="128"/>
      <c r="CUS304" s="128"/>
      <c r="CUT304" s="128"/>
      <c r="CUU304" s="128"/>
      <c r="CUV304" s="128"/>
      <c r="CUW304" s="128"/>
      <c r="CUX304" s="128"/>
      <c r="CUY304" s="128"/>
      <c r="CUZ304" s="128"/>
      <c r="CVA304" s="128"/>
      <c r="CVB304" s="128"/>
      <c r="CVC304" s="128"/>
      <c r="CVD304" s="128"/>
      <c r="CVE304" s="128"/>
      <c r="CVF304" s="128"/>
      <c r="CVG304" s="128"/>
      <c r="CVH304" s="128"/>
      <c r="CVI304" s="128"/>
      <c r="CVJ304" s="128"/>
      <c r="CVK304" s="128"/>
      <c r="CVL304" s="128"/>
      <c r="CVM304" s="128"/>
      <c r="CVN304" s="128"/>
      <c r="CVO304" s="128"/>
      <c r="CVP304" s="128"/>
      <c r="CVQ304" s="128"/>
      <c r="CVR304" s="128"/>
      <c r="CVS304" s="128"/>
      <c r="CVT304" s="128"/>
      <c r="CVU304" s="128"/>
      <c r="CVV304" s="128"/>
      <c r="CVW304" s="128"/>
      <c r="CVX304" s="128"/>
      <c r="CVY304" s="128"/>
      <c r="CVZ304" s="128"/>
      <c r="CWA304" s="128"/>
      <c r="CWB304" s="128"/>
      <c r="CWC304" s="128"/>
      <c r="CWD304" s="128"/>
      <c r="CWE304" s="128"/>
      <c r="CWF304" s="128"/>
      <c r="CWG304" s="128"/>
      <c r="CWH304" s="128"/>
      <c r="CWI304" s="128"/>
      <c r="CWJ304" s="128"/>
      <c r="CWK304" s="128"/>
      <c r="CWL304" s="128"/>
      <c r="CWM304" s="128"/>
      <c r="CWN304" s="128"/>
      <c r="CWO304" s="128"/>
      <c r="CWP304" s="128"/>
      <c r="CWQ304" s="128"/>
      <c r="CWR304" s="128"/>
      <c r="CWS304" s="128"/>
      <c r="CWT304" s="128"/>
      <c r="CWU304" s="128"/>
      <c r="CWV304" s="128"/>
      <c r="CWW304" s="128"/>
      <c r="CWX304" s="128"/>
      <c r="CWY304" s="128"/>
      <c r="CWZ304" s="128"/>
      <c r="CXA304" s="128"/>
      <c r="CXB304" s="128"/>
      <c r="CXC304" s="128"/>
      <c r="CXD304" s="128"/>
      <c r="CXE304" s="128"/>
      <c r="CXF304" s="128"/>
      <c r="CXG304" s="128"/>
      <c r="CXH304" s="128"/>
      <c r="CXI304" s="128"/>
      <c r="CXJ304" s="128"/>
      <c r="CXK304" s="128"/>
      <c r="CXL304" s="128"/>
      <c r="CXM304" s="128"/>
      <c r="CXN304" s="128"/>
      <c r="CXO304" s="128"/>
      <c r="CXP304" s="128"/>
      <c r="CXQ304" s="128"/>
      <c r="CXR304" s="128"/>
      <c r="CXS304" s="128"/>
      <c r="CXT304" s="128"/>
      <c r="CXU304" s="128"/>
      <c r="CXV304" s="128"/>
      <c r="CXW304" s="128"/>
      <c r="CXX304" s="128"/>
      <c r="CXY304" s="128"/>
      <c r="CXZ304" s="128"/>
      <c r="CYA304" s="128"/>
      <c r="CYB304" s="128"/>
      <c r="CYC304" s="128"/>
      <c r="CYD304" s="128"/>
      <c r="CYE304" s="128"/>
      <c r="CYF304" s="128"/>
      <c r="CYG304" s="128"/>
      <c r="CYH304" s="128"/>
      <c r="CYI304" s="128"/>
      <c r="CYJ304" s="128"/>
      <c r="CYK304" s="128"/>
      <c r="CYL304" s="128"/>
      <c r="CYM304" s="128"/>
      <c r="CYN304" s="128"/>
      <c r="CYO304" s="128"/>
      <c r="CYP304" s="128"/>
      <c r="CYQ304" s="128"/>
      <c r="CYR304" s="128"/>
      <c r="CYS304" s="128"/>
      <c r="CYT304" s="128"/>
      <c r="CYU304" s="128"/>
      <c r="CYV304" s="128"/>
      <c r="CYW304" s="128"/>
      <c r="CYX304" s="128"/>
      <c r="CYY304" s="128"/>
      <c r="CYZ304" s="128"/>
      <c r="CZA304" s="128"/>
      <c r="CZB304" s="128"/>
      <c r="CZC304" s="128"/>
      <c r="CZD304" s="128"/>
      <c r="CZE304" s="128"/>
      <c r="CZF304" s="128"/>
      <c r="CZG304" s="128"/>
      <c r="CZH304" s="128"/>
      <c r="CZI304" s="128"/>
      <c r="CZJ304" s="128"/>
      <c r="CZK304" s="128"/>
      <c r="CZL304" s="128"/>
      <c r="CZM304" s="128"/>
      <c r="CZN304" s="128"/>
      <c r="CZO304" s="128"/>
      <c r="CZP304" s="128"/>
      <c r="CZQ304" s="128"/>
      <c r="CZR304" s="128"/>
      <c r="CZS304" s="128"/>
      <c r="CZT304" s="128"/>
      <c r="CZU304" s="128"/>
      <c r="CZV304" s="128"/>
      <c r="CZW304" s="128"/>
      <c r="CZX304" s="128"/>
      <c r="CZY304" s="128"/>
      <c r="CZZ304" s="128"/>
      <c r="DAA304" s="128"/>
      <c r="DAB304" s="128"/>
      <c r="DAC304" s="128"/>
      <c r="DAD304" s="128"/>
      <c r="DAE304" s="128"/>
      <c r="DAF304" s="128"/>
      <c r="DAG304" s="128"/>
      <c r="DAH304" s="128"/>
      <c r="DAI304" s="128"/>
      <c r="DAJ304" s="128"/>
      <c r="DAK304" s="128"/>
      <c r="DAL304" s="128"/>
      <c r="DAM304" s="128"/>
      <c r="DAN304" s="128"/>
      <c r="DAO304" s="128"/>
      <c r="DAP304" s="128"/>
      <c r="DAQ304" s="128"/>
      <c r="DAR304" s="128"/>
      <c r="DAS304" s="128"/>
      <c r="DAT304" s="128"/>
      <c r="DAU304" s="128"/>
      <c r="DAV304" s="128"/>
      <c r="DAW304" s="128"/>
      <c r="DAX304" s="128"/>
      <c r="DAY304" s="128"/>
      <c r="DAZ304" s="128"/>
      <c r="DBA304" s="128"/>
      <c r="DBB304" s="128"/>
      <c r="DBC304" s="128"/>
      <c r="DBD304" s="128"/>
      <c r="DBE304" s="128"/>
      <c r="DBF304" s="128"/>
      <c r="DBG304" s="128"/>
      <c r="DBH304" s="128"/>
      <c r="DBI304" s="128"/>
      <c r="DBJ304" s="128"/>
      <c r="DBK304" s="128"/>
      <c r="DBL304" s="128"/>
      <c r="DBM304" s="128"/>
      <c r="DBN304" s="128"/>
      <c r="DBO304" s="128"/>
      <c r="DBP304" s="128"/>
      <c r="DBQ304" s="128"/>
      <c r="DBR304" s="128"/>
      <c r="DBS304" s="128"/>
      <c r="DBT304" s="128"/>
      <c r="DBU304" s="128"/>
      <c r="DBV304" s="128"/>
      <c r="DBW304" s="128"/>
      <c r="DBX304" s="128"/>
      <c r="DBY304" s="128"/>
      <c r="DBZ304" s="128"/>
      <c r="DCA304" s="128"/>
      <c r="DCB304" s="128"/>
      <c r="DCC304" s="128"/>
      <c r="DCD304" s="128"/>
      <c r="DCE304" s="128"/>
      <c r="DCF304" s="128"/>
      <c r="DCG304" s="128"/>
      <c r="DCH304" s="128"/>
      <c r="DCI304" s="128"/>
      <c r="DCJ304" s="128"/>
      <c r="DCK304" s="128"/>
      <c r="DCL304" s="128"/>
      <c r="DCM304" s="128"/>
      <c r="DCN304" s="128"/>
      <c r="DCO304" s="128"/>
      <c r="DCP304" s="128"/>
      <c r="DCQ304" s="128"/>
      <c r="DCR304" s="128"/>
      <c r="DCS304" s="128"/>
      <c r="DCT304" s="128"/>
      <c r="DCU304" s="128"/>
      <c r="DCV304" s="128"/>
      <c r="DCW304" s="128"/>
      <c r="DCX304" s="128"/>
      <c r="DCY304" s="128"/>
      <c r="DCZ304" s="128"/>
      <c r="DDA304" s="128"/>
      <c r="DDB304" s="128"/>
      <c r="DDC304" s="128"/>
      <c r="DDD304" s="128"/>
      <c r="DDE304" s="128"/>
      <c r="DDF304" s="128"/>
      <c r="DDG304" s="128"/>
      <c r="DDH304" s="128"/>
      <c r="DDI304" s="128"/>
      <c r="DDJ304" s="128"/>
      <c r="DDK304" s="128"/>
      <c r="DDL304" s="128"/>
      <c r="DDM304" s="128"/>
      <c r="DDN304" s="128"/>
      <c r="DDO304" s="128"/>
      <c r="DDP304" s="128"/>
      <c r="DDQ304" s="128"/>
      <c r="DDR304" s="128"/>
      <c r="DDS304" s="128"/>
      <c r="DDT304" s="128"/>
      <c r="DDU304" s="128"/>
      <c r="DDV304" s="128"/>
      <c r="DDW304" s="128"/>
      <c r="DDX304" s="128"/>
      <c r="DDY304" s="128"/>
      <c r="DDZ304" s="128"/>
      <c r="DEA304" s="128"/>
      <c r="DEB304" s="128"/>
      <c r="DEC304" s="128"/>
      <c r="DED304" s="128"/>
      <c r="DEE304" s="128"/>
      <c r="DEF304" s="128"/>
      <c r="DEG304" s="128"/>
      <c r="DEH304" s="128"/>
      <c r="DEI304" s="128"/>
      <c r="DEJ304" s="128"/>
      <c r="DEK304" s="128"/>
      <c r="DEL304" s="128"/>
      <c r="DEM304" s="128"/>
      <c r="DEN304" s="128"/>
      <c r="DEO304" s="128"/>
      <c r="DEP304" s="128"/>
      <c r="DEQ304" s="128"/>
      <c r="DER304" s="128"/>
      <c r="DES304" s="128"/>
      <c r="DET304" s="128"/>
      <c r="DEU304" s="128"/>
      <c r="DEV304" s="128"/>
      <c r="DEW304" s="128"/>
      <c r="DEX304" s="128"/>
      <c r="DEY304" s="128"/>
      <c r="DEZ304" s="128"/>
      <c r="DFA304" s="128"/>
      <c r="DFB304" s="128"/>
      <c r="DFC304" s="128"/>
      <c r="DFD304" s="128"/>
      <c r="DFE304" s="128"/>
      <c r="DFF304" s="128"/>
      <c r="DFG304" s="128"/>
      <c r="DFH304" s="128"/>
      <c r="DFI304" s="128"/>
      <c r="DFJ304" s="128"/>
      <c r="DFK304" s="128"/>
      <c r="DFL304" s="128"/>
      <c r="DFM304" s="128"/>
      <c r="DFN304" s="128"/>
      <c r="DFO304" s="128"/>
      <c r="DFP304" s="128"/>
      <c r="DFQ304" s="128"/>
      <c r="DFR304" s="128"/>
      <c r="DFS304" s="128"/>
      <c r="DFT304" s="128"/>
      <c r="DFU304" s="128"/>
      <c r="DFV304" s="128"/>
      <c r="DFW304" s="128"/>
      <c r="DFX304" s="128"/>
      <c r="DFY304" s="128"/>
      <c r="DFZ304" s="128"/>
      <c r="DGA304" s="128"/>
      <c r="DGB304" s="128"/>
      <c r="DGC304" s="128"/>
      <c r="DGD304" s="128"/>
      <c r="DGE304" s="128"/>
      <c r="DGF304" s="128"/>
      <c r="DGG304" s="128"/>
      <c r="DGH304" s="128"/>
      <c r="DGI304" s="128"/>
      <c r="DGJ304" s="128"/>
      <c r="DGK304" s="128"/>
      <c r="DGL304" s="128"/>
      <c r="DGM304" s="128"/>
      <c r="DGN304" s="128"/>
      <c r="DGO304" s="128"/>
      <c r="DGP304" s="128"/>
      <c r="DGQ304" s="128"/>
      <c r="DGR304" s="128"/>
      <c r="DGS304" s="128"/>
      <c r="DGT304" s="128"/>
      <c r="DGU304" s="128"/>
      <c r="DGV304" s="128"/>
      <c r="DGW304" s="128"/>
      <c r="DGX304" s="128"/>
      <c r="DGY304" s="128"/>
      <c r="DGZ304" s="128"/>
      <c r="DHA304" s="128"/>
      <c r="DHB304" s="128"/>
      <c r="DHC304" s="128"/>
      <c r="DHD304" s="128"/>
      <c r="DHE304" s="128"/>
      <c r="DHF304" s="128"/>
      <c r="DHG304" s="128"/>
      <c r="DHH304" s="128"/>
      <c r="DHI304" s="128"/>
      <c r="DHJ304" s="128"/>
      <c r="DHK304" s="128"/>
      <c r="DHL304" s="128"/>
      <c r="DHM304" s="128"/>
      <c r="DHN304" s="128"/>
      <c r="DHO304" s="128"/>
      <c r="DHP304" s="128"/>
      <c r="DHQ304" s="128"/>
      <c r="DHR304" s="128"/>
      <c r="DHS304" s="128"/>
      <c r="DHT304" s="128"/>
      <c r="DHU304" s="128"/>
      <c r="DHV304" s="128"/>
      <c r="DHW304" s="128"/>
      <c r="DHX304" s="128"/>
      <c r="DHY304" s="128"/>
      <c r="DHZ304" s="128"/>
      <c r="DIA304" s="128"/>
      <c r="DIB304" s="128"/>
      <c r="DIC304" s="128"/>
      <c r="DID304" s="128"/>
      <c r="DIE304" s="128"/>
      <c r="DIF304" s="128"/>
      <c r="DIG304" s="128"/>
      <c r="DIH304" s="128"/>
      <c r="DII304" s="128"/>
      <c r="DIJ304" s="128"/>
      <c r="DIK304" s="128"/>
      <c r="DIL304" s="128"/>
      <c r="DIM304" s="128"/>
      <c r="DIN304" s="128"/>
      <c r="DIO304" s="128"/>
      <c r="DIP304" s="128"/>
      <c r="DIQ304" s="128"/>
      <c r="DIR304" s="128"/>
      <c r="DIS304" s="128"/>
      <c r="DIT304" s="128"/>
      <c r="DIU304" s="128"/>
      <c r="DIV304" s="128"/>
      <c r="DIW304" s="128"/>
      <c r="DIX304" s="128"/>
      <c r="DIY304" s="128"/>
      <c r="DIZ304" s="128"/>
      <c r="DJA304" s="128"/>
      <c r="DJB304" s="128"/>
      <c r="DJC304" s="128"/>
      <c r="DJD304" s="128"/>
      <c r="DJE304" s="128"/>
      <c r="DJF304" s="128"/>
      <c r="DJG304" s="128"/>
      <c r="DJH304" s="128"/>
      <c r="DJI304" s="128"/>
      <c r="DJJ304" s="128"/>
      <c r="DJK304" s="128"/>
      <c r="DJL304" s="128"/>
      <c r="DJM304" s="128"/>
      <c r="DJN304" s="128"/>
      <c r="DJO304" s="128"/>
      <c r="DJP304" s="128"/>
      <c r="DJQ304" s="128"/>
      <c r="DJR304" s="128"/>
      <c r="DJS304" s="128"/>
      <c r="DJT304" s="128"/>
      <c r="DJU304" s="128"/>
      <c r="DJV304" s="128"/>
      <c r="DJW304" s="128"/>
      <c r="DJX304" s="128"/>
      <c r="DJY304" s="128"/>
      <c r="DJZ304" s="128"/>
      <c r="DKA304" s="128"/>
      <c r="DKB304" s="128"/>
      <c r="DKC304" s="128"/>
      <c r="DKD304" s="128"/>
      <c r="DKE304" s="128"/>
      <c r="DKF304" s="128"/>
      <c r="DKG304" s="128"/>
      <c r="DKH304" s="128"/>
      <c r="DKI304" s="128"/>
      <c r="DKJ304" s="128"/>
      <c r="DKK304" s="128"/>
      <c r="DKL304" s="128"/>
      <c r="DKM304" s="128"/>
      <c r="DKN304" s="128"/>
      <c r="DKO304" s="128"/>
      <c r="DKP304" s="128"/>
      <c r="DKQ304" s="128"/>
      <c r="DKR304" s="128"/>
      <c r="DKS304" s="128"/>
      <c r="DKT304" s="128"/>
      <c r="DKU304" s="128"/>
      <c r="DKV304" s="128"/>
      <c r="DKW304" s="128"/>
      <c r="DKX304" s="128"/>
      <c r="DKY304" s="128"/>
      <c r="DKZ304" s="128"/>
      <c r="DLA304" s="128"/>
      <c r="DLB304" s="128"/>
      <c r="DLC304" s="128"/>
      <c r="DLD304" s="128"/>
      <c r="DLE304" s="128"/>
      <c r="DLF304" s="128"/>
      <c r="DLG304" s="128"/>
      <c r="DLH304" s="128"/>
      <c r="DLI304" s="128"/>
      <c r="DLJ304" s="128"/>
      <c r="DLK304" s="128"/>
      <c r="DLL304" s="128"/>
      <c r="DLM304" s="128"/>
      <c r="DLN304" s="128"/>
      <c r="DLO304" s="128"/>
      <c r="DLP304" s="128"/>
      <c r="DLQ304" s="128"/>
      <c r="DLR304" s="128"/>
      <c r="DLS304" s="128"/>
      <c r="DLT304" s="128"/>
      <c r="DLU304" s="128"/>
      <c r="DLV304" s="128"/>
      <c r="DLW304" s="128"/>
      <c r="DLX304" s="128"/>
      <c r="DLY304" s="128"/>
      <c r="DLZ304" s="128"/>
      <c r="DMA304" s="128"/>
      <c r="DMB304" s="128"/>
      <c r="DMC304" s="128"/>
      <c r="DMD304" s="128"/>
      <c r="DME304" s="128"/>
      <c r="DMF304" s="128"/>
      <c r="DMG304" s="128"/>
      <c r="DMH304" s="128"/>
      <c r="DMI304" s="128"/>
      <c r="DMJ304" s="128"/>
      <c r="DMK304" s="128"/>
      <c r="DML304" s="128"/>
      <c r="DMM304" s="128"/>
      <c r="DMN304" s="128"/>
      <c r="DMO304" s="128"/>
      <c r="DMP304" s="128"/>
      <c r="DMQ304" s="128"/>
      <c r="DMR304" s="128"/>
      <c r="DMS304" s="128"/>
      <c r="DMT304" s="128"/>
      <c r="DMU304" s="128"/>
      <c r="DMV304" s="128"/>
      <c r="DMW304" s="128"/>
      <c r="DMX304" s="128"/>
      <c r="DMY304" s="128"/>
      <c r="DMZ304" s="128"/>
      <c r="DNA304" s="128"/>
      <c r="DNB304" s="128"/>
      <c r="DNC304" s="128"/>
      <c r="DND304" s="128"/>
      <c r="DNE304" s="128"/>
      <c r="DNF304" s="128"/>
      <c r="DNG304" s="128"/>
      <c r="DNH304" s="128"/>
      <c r="DNI304" s="128"/>
      <c r="DNJ304" s="128"/>
      <c r="DNK304" s="128"/>
      <c r="DNL304" s="128"/>
      <c r="DNM304" s="128"/>
      <c r="DNN304" s="128"/>
      <c r="DNO304" s="128"/>
      <c r="DNP304" s="128"/>
      <c r="DNQ304" s="128"/>
      <c r="DNR304" s="128"/>
      <c r="DNS304" s="128"/>
      <c r="DNT304" s="128"/>
      <c r="DNU304" s="128"/>
      <c r="DNV304" s="128"/>
      <c r="DNW304" s="128"/>
      <c r="DNX304" s="128"/>
      <c r="DNY304" s="128"/>
      <c r="DNZ304" s="128"/>
      <c r="DOA304" s="128"/>
      <c r="DOB304" s="128"/>
      <c r="DOC304" s="128"/>
      <c r="DOD304" s="128"/>
      <c r="DOE304" s="128"/>
      <c r="DOF304" s="128"/>
      <c r="DOG304" s="128"/>
      <c r="DOH304" s="128"/>
      <c r="DOI304" s="128"/>
      <c r="DOJ304" s="128"/>
      <c r="DOK304" s="128"/>
      <c r="DOL304" s="128"/>
      <c r="DOM304" s="128"/>
      <c r="DON304" s="128"/>
      <c r="DOO304" s="128"/>
      <c r="DOP304" s="128"/>
      <c r="DOQ304" s="128"/>
      <c r="DOR304" s="128"/>
      <c r="DOS304" s="128"/>
      <c r="DOT304" s="128"/>
      <c r="DOU304" s="128"/>
      <c r="DOV304" s="128"/>
      <c r="DOW304" s="128"/>
      <c r="DOX304" s="128"/>
      <c r="DOY304" s="128"/>
      <c r="DOZ304" s="128"/>
      <c r="DPA304" s="128"/>
      <c r="DPB304" s="128"/>
      <c r="DPC304" s="128"/>
      <c r="DPD304" s="128"/>
      <c r="DPE304" s="128"/>
      <c r="DPF304" s="128"/>
      <c r="DPG304" s="128"/>
      <c r="DPH304" s="128"/>
      <c r="DPI304" s="128"/>
      <c r="DPJ304" s="128"/>
      <c r="DPK304" s="128"/>
      <c r="DPL304" s="128"/>
      <c r="DPM304" s="128"/>
      <c r="DPN304" s="128"/>
      <c r="DPO304" s="128"/>
      <c r="DPP304" s="128"/>
      <c r="DPQ304" s="128"/>
      <c r="DPR304" s="128"/>
      <c r="DPS304" s="128"/>
      <c r="DPT304" s="128"/>
      <c r="DPU304" s="128"/>
      <c r="DPV304" s="128"/>
      <c r="DPW304" s="128"/>
      <c r="DPX304" s="128"/>
      <c r="DPY304" s="128"/>
      <c r="DPZ304" s="128"/>
      <c r="DQA304" s="128"/>
      <c r="DQB304" s="128"/>
      <c r="DQC304" s="128"/>
      <c r="DQD304" s="128"/>
      <c r="DQE304" s="128"/>
      <c r="DQF304" s="128"/>
      <c r="DQG304" s="128"/>
      <c r="DQH304" s="128"/>
      <c r="DQI304" s="128"/>
      <c r="DQJ304" s="128"/>
      <c r="DQK304" s="128"/>
      <c r="DQL304" s="128"/>
      <c r="DQM304" s="128"/>
      <c r="DQN304" s="128"/>
      <c r="DQO304" s="128"/>
      <c r="DQP304" s="128"/>
      <c r="DQQ304" s="128"/>
      <c r="DQR304" s="128"/>
      <c r="DQS304" s="128"/>
      <c r="DQT304" s="128"/>
      <c r="DQU304" s="128"/>
      <c r="DQV304" s="128"/>
      <c r="DQW304" s="128"/>
      <c r="DQX304" s="128"/>
      <c r="DQY304" s="128"/>
      <c r="DQZ304" s="128"/>
      <c r="DRA304" s="128"/>
      <c r="DRB304" s="128"/>
      <c r="DRC304" s="128"/>
      <c r="DRD304" s="128"/>
      <c r="DRE304" s="128"/>
      <c r="DRF304" s="128"/>
      <c r="DRG304" s="128"/>
      <c r="DRH304" s="128"/>
      <c r="DRI304" s="128"/>
      <c r="DRJ304" s="128"/>
      <c r="DRK304" s="128"/>
      <c r="DRL304" s="128"/>
      <c r="DRM304" s="128"/>
      <c r="DRN304" s="128"/>
      <c r="DRO304" s="128"/>
      <c r="DRP304" s="128"/>
      <c r="DRQ304" s="128"/>
      <c r="DRR304" s="128"/>
      <c r="DRS304" s="128"/>
      <c r="DRT304" s="128"/>
      <c r="DRU304" s="128"/>
      <c r="DRV304" s="128"/>
      <c r="DRW304" s="128"/>
      <c r="DRX304" s="128"/>
      <c r="DRY304" s="128"/>
      <c r="DRZ304" s="128"/>
      <c r="DSA304" s="128"/>
      <c r="DSB304" s="128"/>
      <c r="DSC304" s="128"/>
      <c r="DSD304" s="128"/>
      <c r="DSE304" s="128"/>
      <c r="DSF304" s="128"/>
      <c r="DSG304" s="128"/>
      <c r="DSH304" s="128"/>
      <c r="DSI304" s="128"/>
      <c r="DSJ304" s="128"/>
      <c r="DSK304" s="128"/>
      <c r="DSL304" s="128"/>
      <c r="DSM304" s="128"/>
      <c r="DSN304" s="128"/>
      <c r="DSO304" s="128"/>
      <c r="DSP304" s="128"/>
      <c r="DSQ304" s="128"/>
      <c r="DSR304" s="128"/>
      <c r="DSS304" s="128"/>
      <c r="DST304" s="128"/>
      <c r="DSU304" s="128"/>
      <c r="DSV304" s="128"/>
      <c r="DSW304" s="128"/>
      <c r="DSX304" s="128"/>
      <c r="DSY304" s="128"/>
      <c r="DSZ304" s="128"/>
      <c r="DTA304" s="128"/>
      <c r="DTB304" s="128"/>
      <c r="DTC304" s="128"/>
      <c r="DTD304" s="128"/>
      <c r="DTE304" s="128"/>
      <c r="DTF304" s="128"/>
      <c r="DTG304" s="128"/>
      <c r="DTH304" s="128"/>
      <c r="DTI304" s="128"/>
      <c r="DTJ304" s="128"/>
      <c r="DTK304" s="128"/>
      <c r="DTL304" s="128"/>
      <c r="DTM304" s="128"/>
      <c r="DTN304" s="128"/>
      <c r="DTO304" s="128"/>
      <c r="DTP304" s="128"/>
      <c r="DTQ304" s="128"/>
      <c r="DTR304" s="128"/>
      <c r="DTS304" s="128"/>
      <c r="DTT304" s="128"/>
      <c r="DTU304" s="128"/>
      <c r="DTV304" s="128"/>
      <c r="DTW304" s="128"/>
      <c r="DTX304" s="128"/>
      <c r="DTY304" s="128"/>
      <c r="DTZ304" s="128"/>
      <c r="DUA304" s="128"/>
      <c r="DUB304" s="128"/>
      <c r="DUC304" s="128"/>
      <c r="DUD304" s="128"/>
      <c r="DUE304" s="128"/>
      <c r="DUF304" s="128"/>
      <c r="DUG304" s="128"/>
      <c r="DUH304" s="128"/>
      <c r="DUI304" s="128"/>
      <c r="DUJ304" s="128"/>
      <c r="DUK304" s="128"/>
      <c r="DUL304" s="128"/>
      <c r="DUM304" s="128"/>
      <c r="DUN304" s="128"/>
      <c r="DUO304" s="128"/>
      <c r="DUP304" s="128"/>
      <c r="DUQ304" s="128"/>
      <c r="DUR304" s="128"/>
      <c r="DUS304" s="128"/>
      <c r="DUT304" s="128"/>
      <c r="DUU304" s="128"/>
      <c r="DUV304" s="128"/>
      <c r="DUW304" s="128"/>
      <c r="DUX304" s="128"/>
      <c r="DUY304" s="128"/>
      <c r="DUZ304" s="128"/>
      <c r="DVA304" s="128"/>
      <c r="DVB304" s="128"/>
      <c r="DVC304" s="128"/>
      <c r="DVD304" s="128"/>
      <c r="DVE304" s="128"/>
      <c r="DVF304" s="128"/>
      <c r="DVG304" s="128"/>
      <c r="DVH304" s="128"/>
      <c r="DVI304" s="128"/>
      <c r="DVJ304" s="128"/>
      <c r="DVK304" s="128"/>
      <c r="DVL304" s="128"/>
      <c r="DVM304" s="128"/>
      <c r="DVN304" s="128"/>
      <c r="DVO304" s="128"/>
      <c r="DVP304" s="128"/>
      <c r="DVQ304" s="128"/>
      <c r="DVR304" s="128"/>
      <c r="DVS304" s="128"/>
      <c r="DVT304" s="128"/>
      <c r="DVU304" s="128"/>
      <c r="DVV304" s="128"/>
      <c r="DVW304" s="128"/>
      <c r="DVX304" s="128"/>
      <c r="DVY304" s="128"/>
      <c r="DVZ304" s="128"/>
      <c r="DWA304" s="128"/>
      <c r="DWB304" s="128"/>
      <c r="DWC304" s="128"/>
      <c r="DWD304" s="128"/>
      <c r="DWE304" s="128"/>
      <c r="DWF304" s="128"/>
      <c r="DWG304" s="128"/>
      <c r="DWH304" s="128"/>
      <c r="DWI304" s="128"/>
      <c r="DWJ304" s="128"/>
      <c r="DWK304" s="128"/>
      <c r="DWL304" s="128"/>
      <c r="DWM304" s="128"/>
      <c r="DWN304" s="128"/>
      <c r="DWO304" s="128"/>
      <c r="DWP304" s="128"/>
      <c r="DWQ304" s="128"/>
      <c r="DWR304" s="128"/>
      <c r="DWS304" s="128"/>
      <c r="DWT304" s="128"/>
      <c r="DWU304" s="128"/>
      <c r="DWV304" s="128"/>
      <c r="DWW304" s="128"/>
      <c r="DWX304" s="128"/>
      <c r="DWY304" s="128"/>
      <c r="DWZ304" s="128"/>
      <c r="DXA304" s="128"/>
      <c r="DXB304" s="128"/>
      <c r="DXC304" s="128"/>
      <c r="DXD304" s="128"/>
      <c r="DXE304" s="128"/>
      <c r="DXF304" s="128"/>
      <c r="DXG304" s="128"/>
      <c r="DXH304" s="128"/>
      <c r="DXI304" s="128"/>
      <c r="DXJ304" s="128"/>
      <c r="DXK304" s="128"/>
      <c r="DXL304" s="128"/>
      <c r="DXM304" s="128"/>
      <c r="DXN304" s="128"/>
      <c r="DXO304" s="128"/>
      <c r="DXP304" s="128"/>
      <c r="DXQ304" s="128"/>
      <c r="DXR304" s="128"/>
      <c r="DXS304" s="128"/>
      <c r="DXT304" s="128"/>
      <c r="DXU304" s="128"/>
      <c r="DXV304" s="128"/>
      <c r="DXW304" s="128"/>
      <c r="DXX304" s="128"/>
      <c r="DXY304" s="128"/>
      <c r="DXZ304" s="128"/>
      <c r="DYA304" s="128"/>
      <c r="DYB304" s="128"/>
      <c r="DYC304" s="128"/>
      <c r="DYD304" s="128"/>
      <c r="DYE304" s="128"/>
      <c r="DYF304" s="128"/>
      <c r="DYG304" s="128"/>
      <c r="DYH304" s="128"/>
      <c r="DYI304" s="128"/>
      <c r="DYJ304" s="128"/>
      <c r="DYK304" s="128"/>
      <c r="DYL304" s="128"/>
      <c r="DYM304" s="128"/>
      <c r="DYN304" s="128"/>
      <c r="DYO304" s="128"/>
      <c r="DYP304" s="128"/>
      <c r="DYQ304" s="128"/>
      <c r="DYR304" s="128"/>
      <c r="DYS304" s="128"/>
      <c r="DYT304" s="128"/>
      <c r="DYU304" s="128"/>
      <c r="DYV304" s="128"/>
      <c r="DYW304" s="128"/>
      <c r="DYX304" s="128"/>
      <c r="DYY304" s="128"/>
      <c r="DYZ304" s="128"/>
      <c r="DZA304" s="128"/>
      <c r="DZB304" s="128"/>
      <c r="DZC304" s="128"/>
      <c r="DZD304" s="128"/>
      <c r="DZE304" s="128"/>
      <c r="DZF304" s="128"/>
      <c r="DZG304" s="128"/>
      <c r="DZH304" s="128"/>
      <c r="DZI304" s="128"/>
      <c r="DZJ304" s="128"/>
      <c r="DZK304" s="128"/>
      <c r="DZL304" s="128"/>
      <c r="DZM304" s="128"/>
      <c r="DZN304" s="128"/>
      <c r="DZO304" s="128"/>
      <c r="DZP304" s="128"/>
      <c r="DZQ304" s="128"/>
      <c r="DZR304" s="128"/>
      <c r="DZS304" s="128"/>
      <c r="DZT304" s="128"/>
      <c r="DZU304" s="128"/>
      <c r="DZV304" s="128"/>
      <c r="DZW304" s="128"/>
      <c r="DZX304" s="128"/>
      <c r="DZY304" s="128"/>
      <c r="DZZ304" s="128"/>
      <c r="EAA304" s="128"/>
      <c r="EAB304" s="128"/>
      <c r="EAC304" s="128"/>
      <c r="EAD304" s="128"/>
      <c r="EAE304" s="128"/>
      <c r="EAF304" s="128"/>
      <c r="EAG304" s="128"/>
      <c r="EAH304" s="128"/>
      <c r="EAI304" s="128"/>
      <c r="EAJ304" s="128"/>
      <c r="EAK304" s="128"/>
      <c r="EAL304" s="128"/>
      <c r="EAM304" s="128"/>
      <c r="EAN304" s="128"/>
      <c r="EAO304" s="128"/>
      <c r="EAP304" s="128"/>
      <c r="EAQ304" s="128"/>
      <c r="EAR304" s="128"/>
      <c r="EAS304" s="128"/>
      <c r="EAT304" s="128"/>
      <c r="EAU304" s="128"/>
      <c r="EAV304" s="128"/>
      <c r="EAW304" s="128"/>
      <c r="EAX304" s="128"/>
      <c r="EAY304" s="128"/>
      <c r="EAZ304" s="128"/>
      <c r="EBA304" s="128"/>
      <c r="EBB304" s="128"/>
      <c r="EBC304" s="128"/>
      <c r="EBD304" s="128"/>
      <c r="EBE304" s="128"/>
      <c r="EBF304" s="128"/>
      <c r="EBG304" s="128"/>
      <c r="EBH304" s="128"/>
      <c r="EBI304" s="128"/>
      <c r="EBJ304" s="128"/>
      <c r="EBK304" s="128"/>
      <c r="EBL304" s="128"/>
      <c r="EBM304" s="128"/>
      <c r="EBN304" s="128"/>
      <c r="EBO304" s="128"/>
      <c r="EBP304" s="128"/>
      <c r="EBQ304" s="128"/>
      <c r="EBR304" s="128"/>
      <c r="EBS304" s="128"/>
      <c r="EBT304" s="128"/>
      <c r="EBU304" s="128"/>
      <c r="EBV304" s="128"/>
      <c r="EBW304" s="128"/>
      <c r="EBX304" s="128"/>
      <c r="EBY304" s="128"/>
      <c r="EBZ304" s="128"/>
      <c r="ECA304" s="128"/>
      <c r="ECB304" s="128"/>
      <c r="ECC304" s="128"/>
      <c r="ECD304" s="128"/>
      <c r="ECE304" s="128"/>
      <c r="ECF304" s="128"/>
      <c r="ECG304" s="128"/>
      <c r="ECH304" s="128"/>
      <c r="ECI304" s="128"/>
      <c r="ECJ304" s="128"/>
      <c r="ECK304" s="128"/>
      <c r="ECL304" s="128"/>
      <c r="ECM304" s="128"/>
      <c r="ECN304" s="128"/>
      <c r="ECO304" s="128"/>
      <c r="ECP304" s="128"/>
      <c r="ECQ304" s="128"/>
      <c r="ECR304" s="128"/>
      <c r="ECS304" s="128"/>
      <c r="ECT304" s="128"/>
      <c r="ECU304" s="128"/>
      <c r="ECV304" s="128"/>
      <c r="ECW304" s="128"/>
      <c r="ECX304" s="128"/>
      <c r="ECY304" s="128"/>
      <c r="ECZ304" s="128"/>
      <c r="EDA304" s="128"/>
      <c r="EDB304" s="128"/>
      <c r="EDC304" s="128"/>
      <c r="EDD304" s="128"/>
      <c r="EDE304" s="128"/>
      <c r="EDF304" s="128"/>
      <c r="EDG304" s="128"/>
      <c r="EDH304" s="128"/>
      <c r="EDI304" s="128"/>
      <c r="EDJ304" s="128"/>
      <c r="EDK304" s="128"/>
      <c r="EDL304" s="128"/>
      <c r="EDM304" s="128"/>
      <c r="EDN304" s="128"/>
      <c r="EDO304" s="128"/>
      <c r="EDP304" s="128"/>
      <c r="EDQ304" s="128"/>
      <c r="EDR304" s="128"/>
      <c r="EDS304" s="128"/>
      <c r="EDT304" s="128"/>
      <c r="EDU304" s="128"/>
      <c r="EDV304" s="128"/>
      <c r="EDW304" s="128"/>
      <c r="EDX304" s="128"/>
      <c r="EDY304" s="128"/>
      <c r="EDZ304" s="128"/>
      <c r="EEA304" s="128"/>
      <c r="EEB304" s="128"/>
      <c r="EEC304" s="128"/>
      <c r="EED304" s="128"/>
      <c r="EEE304" s="128"/>
      <c r="EEF304" s="128"/>
      <c r="EEG304" s="128"/>
      <c r="EEH304" s="128"/>
      <c r="EEI304" s="128"/>
      <c r="EEJ304" s="128"/>
      <c r="EEK304" s="128"/>
      <c r="EEL304" s="128"/>
      <c r="EEM304" s="128"/>
      <c r="EEN304" s="128"/>
      <c r="EEO304" s="128"/>
      <c r="EEP304" s="128"/>
      <c r="EEQ304" s="128"/>
      <c r="EER304" s="128"/>
      <c r="EES304" s="128"/>
      <c r="EET304" s="128"/>
      <c r="EEU304" s="128"/>
      <c r="EEV304" s="128"/>
      <c r="EEW304" s="128"/>
      <c r="EEX304" s="128"/>
      <c r="EEY304" s="128"/>
      <c r="EEZ304" s="128"/>
      <c r="EFA304" s="128"/>
      <c r="EFB304" s="128"/>
      <c r="EFC304" s="128"/>
      <c r="EFD304" s="128"/>
      <c r="EFE304" s="128"/>
      <c r="EFF304" s="128"/>
      <c r="EFG304" s="128"/>
      <c r="EFH304" s="128"/>
      <c r="EFI304" s="128"/>
      <c r="EFJ304" s="128"/>
      <c r="EFK304" s="128"/>
      <c r="EFL304" s="128"/>
      <c r="EFM304" s="128"/>
      <c r="EFN304" s="128"/>
      <c r="EFO304" s="128"/>
      <c r="EFP304" s="128"/>
      <c r="EFQ304" s="128"/>
      <c r="EFR304" s="128"/>
      <c r="EFS304" s="128"/>
      <c r="EFT304" s="128"/>
      <c r="EFU304" s="128"/>
      <c r="EFV304" s="128"/>
      <c r="EFW304" s="128"/>
      <c r="EFX304" s="128"/>
      <c r="EFY304" s="128"/>
      <c r="EFZ304" s="128"/>
      <c r="EGA304" s="128"/>
      <c r="EGB304" s="128"/>
      <c r="EGC304" s="128"/>
      <c r="EGD304" s="128"/>
      <c r="EGE304" s="128"/>
      <c r="EGF304" s="128"/>
      <c r="EGG304" s="128"/>
      <c r="EGH304" s="128"/>
      <c r="EGI304" s="128"/>
      <c r="EGJ304" s="128"/>
      <c r="EGK304" s="128"/>
      <c r="EGL304" s="128"/>
      <c r="EGM304" s="128"/>
      <c r="EGN304" s="128"/>
      <c r="EGO304" s="128"/>
      <c r="EGP304" s="128"/>
      <c r="EGQ304" s="128"/>
      <c r="EGR304" s="128"/>
      <c r="EGS304" s="128"/>
      <c r="EGT304" s="128"/>
      <c r="EGU304" s="128"/>
      <c r="EGV304" s="128"/>
      <c r="EGW304" s="128"/>
      <c r="EGX304" s="128"/>
      <c r="EGY304" s="128"/>
      <c r="EGZ304" s="128"/>
      <c r="EHA304" s="128"/>
      <c r="EHB304" s="128"/>
      <c r="EHC304" s="128"/>
      <c r="EHD304" s="128"/>
      <c r="EHE304" s="128"/>
      <c r="EHF304" s="128"/>
      <c r="EHG304" s="128"/>
      <c r="EHH304" s="128"/>
      <c r="EHI304" s="128"/>
      <c r="EHJ304" s="128"/>
      <c r="EHK304" s="128"/>
      <c r="EHL304" s="128"/>
      <c r="EHM304" s="128"/>
      <c r="EHN304" s="128"/>
      <c r="EHO304" s="128"/>
      <c r="EHP304" s="128"/>
      <c r="EHQ304" s="128"/>
      <c r="EHR304" s="128"/>
      <c r="EHS304" s="128"/>
      <c r="EHT304" s="128"/>
      <c r="EHU304" s="128"/>
      <c r="EHV304" s="128"/>
      <c r="EHW304" s="128"/>
      <c r="EHX304" s="128"/>
      <c r="EHY304" s="128"/>
      <c r="EHZ304" s="128"/>
      <c r="EIA304" s="128"/>
      <c r="EIB304" s="128"/>
      <c r="EIC304" s="128"/>
      <c r="EID304" s="128"/>
      <c r="EIE304" s="128"/>
      <c r="EIF304" s="128"/>
      <c r="EIG304" s="128"/>
      <c r="EIH304" s="128"/>
      <c r="EII304" s="128"/>
      <c r="EIJ304" s="128"/>
      <c r="EIK304" s="128"/>
      <c r="EIL304" s="128"/>
      <c r="EIM304" s="128"/>
      <c r="EIN304" s="128"/>
      <c r="EIO304" s="128"/>
      <c r="EIP304" s="128"/>
      <c r="EIQ304" s="128"/>
      <c r="EIR304" s="128"/>
      <c r="EIS304" s="128"/>
      <c r="EIT304" s="128"/>
      <c r="EIU304" s="128"/>
      <c r="EIV304" s="128"/>
      <c r="EIW304" s="128"/>
      <c r="EIX304" s="128"/>
      <c r="EIY304" s="128"/>
      <c r="EIZ304" s="128"/>
      <c r="EJA304" s="128"/>
      <c r="EJB304" s="128"/>
      <c r="EJC304" s="128"/>
      <c r="EJD304" s="128"/>
      <c r="EJE304" s="128"/>
      <c r="EJF304" s="128"/>
      <c r="EJG304" s="128"/>
      <c r="EJH304" s="128"/>
      <c r="EJI304" s="128"/>
      <c r="EJJ304" s="128"/>
      <c r="EJK304" s="128"/>
      <c r="EJL304" s="128"/>
      <c r="EJM304" s="128"/>
      <c r="EJN304" s="128"/>
      <c r="EJO304" s="128"/>
      <c r="EJP304" s="128"/>
      <c r="EJQ304" s="128"/>
      <c r="EJR304" s="128"/>
      <c r="EJS304" s="128"/>
      <c r="EJT304" s="128"/>
      <c r="EJU304" s="128"/>
      <c r="EJV304" s="128"/>
      <c r="EJW304" s="128"/>
      <c r="EJX304" s="128"/>
      <c r="EJY304" s="128"/>
      <c r="EJZ304" s="128"/>
      <c r="EKA304" s="128"/>
      <c r="EKB304" s="128"/>
      <c r="EKC304" s="128"/>
      <c r="EKD304" s="128"/>
      <c r="EKE304" s="128"/>
      <c r="EKF304" s="128"/>
      <c r="EKG304" s="128"/>
      <c r="EKH304" s="128"/>
      <c r="EKI304" s="128"/>
      <c r="EKJ304" s="128"/>
      <c r="EKK304" s="128"/>
      <c r="EKL304" s="128"/>
      <c r="EKM304" s="128"/>
      <c r="EKN304" s="128"/>
      <c r="EKO304" s="128"/>
      <c r="EKP304" s="128"/>
      <c r="EKQ304" s="128"/>
      <c r="EKR304" s="128"/>
      <c r="EKS304" s="128"/>
      <c r="EKT304" s="128"/>
      <c r="EKU304" s="128"/>
      <c r="EKV304" s="128"/>
      <c r="EKW304" s="128"/>
      <c r="EKX304" s="128"/>
      <c r="EKY304" s="128"/>
      <c r="EKZ304" s="128"/>
      <c r="ELA304" s="128"/>
      <c r="ELB304" s="128"/>
      <c r="ELC304" s="128"/>
      <c r="ELD304" s="128"/>
      <c r="ELE304" s="128"/>
      <c r="ELF304" s="128"/>
      <c r="ELG304" s="128"/>
      <c r="ELH304" s="128"/>
      <c r="ELI304" s="128"/>
      <c r="ELJ304" s="128"/>
      <c r="ELK304" s="128"/>
      <c r="ELL304" s="128"/>
      <c r="ELM304" s="128"/>
      <c r="ELN304" s="128"/>
      <c r="ELO304" s="128"/>
      <c r="ELP304" s="128"/>
      <c r="ELQ304" s="128"/>
      <c r="ELR304" s="128"/>
      <c r="ELS304" s="128"/>
      <c r="ELT304" s="128"/>
      <c r="ELU304" s="128"/>
      <c r="ELV304" s="128"/>
      <c r="ELW304" s="128"/>
      <c r="ELX304" s="128"/>
      <c r="ELY304" s="128"/>
      <c r="ELZ304" s="128"/>
      <c r="EMA304" s="128"/>
      <c r="EMB304" s="128"/>
      <c r="EMC304" s="128"/>
      <c r="EMD304" s="128"/>
      <c r="EME304" s="128"/>
      <c r="EMF304" s="128"/>
      <c r="EMG304" s="128"/>
      <c r="EMH304" s="128"/>
      <c r="EMI304" s="128"/>
      <c r="EMJ304" s="128"/>
      <c r="EMK304" s="128"/>
      <c r="EML304" s="128"/>
      <c r="EMM304" s="128"/>
      <c r="EMN304" s="128"/>
      <c r="EMO304" s="128"/>
      <c r="EMP304" s="128"/>
      <c r="EMQ304" s="128"/>
      <c r="EMR304" s="128"/>
      <c r="EMS304" s="128"/>
      <c r="EMT304" s="128"/>
      <c r="EMU304" s="128"/>
      <c r="EMV304" s="128"/>
      <c r="EMW304" s="128"/>
      <c r="EMX304" s="128"/>
      <c r="EMY304" s="128"/>
      <c r="EMZ304" s="128"/>
      <c r="ENA304" s="128"/>
      <c r="ENB304" s="128"/>
      <c r="ENC304" s="128"/>
      <c r="END304" s="128"/>
      <c r="ENE304" s="128"/>
      <c r="ENF304" s="128"/>
      <c r="ENG304" s="128"/>
      <c r="ENH304" s="128"/>
      <c r="ENI304" s="128"/>
      <c r="ENJ304" s="128"/>
      <c r="ENK304" s="128"/>
      <c r="ENL304" s="128"/>
      <c r="ENM304" s="128"/>
      <c r="ENN304" s="128"/>
      <c r="ENO304" s="128"/>
      <c r="ENP304" s="128"/>
      <c r="ENQ304" s="128"/>
      <c r="ENR304" s="128"/>
      <c r="ENS304" s="128"/>
      <c r="ENT304" s="128"/>
      <c r="ENU304" s="128"/>
      <c r="ENV304" s="128"/>
      <c r="ENW304" s="128"/>
      <c r="ENX304" s="128"/>
      <c r="ENY304" s="128"/>
      <c r="ENZ304" s="128"/>
      <c r="EOA304" s="128"/>
      <c r="EOB304" s="128"/>
      <c r="EOC304" s="128"/>
      <c r="EOD304" s="128"/>
      <c r="EOE304" s="128"/>
      <c r="EOF304" s="128"/>
      <c r="EOG304" s="128"/>
      <c r="EOH304" s="128"/>
      <c r="EOI304" s="128"/>
      <c r="EOJ304" s="128"/>
      <c r="EOK304" s="128"/>
      <c r="EOL304" s="128"/>
      <c r="EOM304" s="128"/>
      <c r="EON304" s="128"/>
      <c r="EOO304" s="128"/>
      <c r="EOP304" s="128"/>
      <c r="EOQ304" s="128"/>
      <c r="EOR304" s="128"/>
      <c r="EOS304" s="128"/>
      <c r="EOT304" s="128"/>
      <c r="EOU304" s="128"/>
      <c r="EOV304" s="128"/>
      <c r="EOW304" s="128"/>
      <c r="EOX304" s="128"/>
      <c r="EOY304" s="128"/>
      <c r="EOZ304" s="128"/>
      <c r="EPA304" s="128"/>
      <c r="EPB304" s="128"/>
      <c r="EPC304" s="128"/>
      <c r="EPD304" s="128"/>
      <c r="EPE304" s="128"/>
      <c r="EPF304" s="128"/>
      <c r="EPG304" s="128"/>
      <c r="EPH304" s="128"/>
      <c r="EPI304" s="128"/>
      <c r="EPJ304" s="128"/>
      <c r="EPK304" s="128"/>
      <c r="EPL304" s="128"/>
      <c r="EPM304" s="128"/>
      <c r="EPN304" s="128"/>
      <c r="EPO304" s="128"/>
      <c r="EPP304" s="128"/>
      <c r="EPQ304" s="128"/>
      <c r="EPR304" s="128"/>
      <c r="EPS304" s="128"/>
      <c r="EPT304" s="128"/>
      <c r="EPU304" s="128"/>
      <c r="EPV304" s="128"/>
      <c r="EPW304" s="128"/>
      <c r="EPX304" s="128"/>
      <c r="EPY304" s="128"/>
      <c r="EPZ304" s="128"/>
      <c r="EQA304" s="128"/>
      <c r="EQB304" s="128"/>
      <c r="EQC304" s="128"/>
      <c r="EQD304" s="128"/>
      <c r="EQE304" s="128"/>
      <c r="EQF304" s="128"/>
      <c r="EQG304" s="128"/>
      <c r="EQH304" s="128"/>
      <c r="EQI304" s="128"/>
      <c r="EQJ304" s="128"/>
      <c r="EQK304" s="128"/>
      <c r="EQL304" s="128"/>
      <c r="EQM304" s="128"/>
      <c r="EQN304" s="128"/>
      <c r="EQO304" s="128"/>
      <c r="EQP304" s="128"/>
      <c r="EQQ304" s="128"/>
      <c r="EQR304" s="128"/>
      <c r="EQS304" s="128"/>
      <c r="EQT304" s="128"/>
      <c r="EQU304" s="128"/>
      <c r="EQV304" s="128"/>
      <c r="EQW304" s="128"/>
      <c r="EQX304" s="128"/>
      <c r="EQY304" s="128"/>
      <c r="EQZ304" s="128"/>
      <c r="ERA304" s="128"/>
      <c r="ERB304" s="128"/>
      <c r="ERC304" s="128"/>
      <c r="ERD304" s="128"/>
      <c r="ERE304" s="128"/>
      <c r="ERF304" s="128"/>
      <c r="ERG304" s="128"/>
      <c r="ERH304" s="128"/>
      <c r="ERI304" s="128"/>
      <c r="ERJ304" s="128"/>
      <c r="ERK304" s="128"/>
      <c r="ERL304" s="128"/>
      <c r="ERM304" s="128"/>
      <c r="ERN304" s="128"/>
      <c r="ERO304" s="128"/>
      <c r="ERP304" s="128"/>
      <c r="ERQ304" s="128"/>
      <c r="ERR304" s="128"/>
      <c r="ERS304" s="128"/>
      <c r="ERT304" s="128"/>
      <c r="ERU304" s="128"/>
      <c r="ERV304" s="128"/>
      <c r="ERW304" s="128"/>
      <c r="ERX304" s="128"/>
      <c r="ERY304" s="128"/>
      <c r="ERZ304" s="128"/>
      <c r="ESA304" s="128"/>
      <c r="ESB304" s="128"/>
      <c r="ESC304" s="128"/>
      <c r="ESD304" s="128"/>
      <c r="ESE304" s="128"/>
      <c r="ESF304" s="128"/>
      <c r="ESG304" s="128"/>
      <c r="ESH304" s="128"/>
      <c r="ESI304" s="128"/>
      <c r="ESJ304" s="128"/>
      <c r="ESK304" s="128"/>
      <c r="ESL304" s="128"/>
      <c r="ESM304" s="128"/>
      <c r="ESN304" s="128"/>
      <c r="ESO304" s="128"/>
      <c r="ESP304" s="128"/>
      <c r="ESQ304" s="128"/>
      <c r="ESR304" s="128"/>
      <c r="ESS304" s="128"/>
      <c r="EST304" s="128"/>
      <c r="ESU304" s="128"/>
      <c r="ESV304" s="128"/>
      <c r="ESW304" s="128"/>
      <c r="ESX304" s="128"/>
      <c r="ESY304" s="128"/>
      <c r="ESZ304" s="128"/>
      <c r="ETA304" s="128"/>
      <c r="ETB304" s="128"/>
      <c r="ETC304" s="128"/>
      <c r="ETD304" s="128"/>
      <c r="ETE304" s="128"/>
      <c r="ETF304" s="128"/>
      <c r="ETG304" s="128"/>
      <c r="ETH304" s="128"/>
      <c r="ETI304" s="128"/>
      <c r="ETJ304" s="128"/>
      <c r="ETK304" s="128"/>
      <c r="ETL304" s="128"/>
      <c r="ETM304" s="128"/>
      <c r="ETN304" s="128"/>
      <c r="ETO304" s="128"/>
      <c r="ETP304" s="128"/>
      <c r="ETQ304" s="128"/>
      <c r="ETR304" s="128"/>
      <c r="ETS304" s="128"/>
      <c r="ETT304" s="128"/>
      <c r="ETU304" s="128"/>
      <c r="ETV304" s="128"/>
      <c r="ETW304" s="128"/>
      <c r="ETX304" s="128"/>
      <c r="ETY304" s="128"/>
      <c r="ETZ304" s="128"/>
      <c r="EUA304" s="128"/>
      <c r="EUB304" s="128"/>
      <c r="EUC304" s="128"/>
      <c r="EUD304" s="128"/>
      <c r="EUE304" s="128"/>
      <c r="EUF304" s="128"/>
      <c r="EUG304" s="128"/>
      <c r="EUH304" s="128"/>
      <c r="EUI304" s="128"/>
      <c r="EUJ304" s="128"/>
      <c r="EUK304" s="128"/>
      <c r="EUL304" s="128"/>
      <c r="EUM304" s="128"/>
      <c r="EUN304" s="128"/>
      <c r="EUO304" s="128"/>
      <c r="EUP304" s="128"/>
      <c r="EUQ304" s="128"/>
      <c r="EUR304" s="128"/>
      <c r="EUS304" s="128"/>
      <c r="EUT304" s="128"/>
      <c r="EUU304" s="128"/>
      <c r="EUV304" s="128"/>
      <c r="EUW304" s="128"/>
      <c r="EUX304" s="128"/>
      <c r="EUY304" s="128"/>
      <c r="EUZ304" s="128"/>
      <c r="EVA304" s="128"/>
      <c r="EVB304" s="128"/>
      <c r="EVC304" s="128"/>
      <c r="EVD304" s="128"/>
      <c r="EVE304" s="128"/>
      <c r="EVF304" s="128"/>
      <c r="EVG304" s="128"/>
      <c r="EVH304" s="128"/>
      <c r="EVI304" s="128"/>
      <c r="EVJ304" s="128"/>
      <c r="EVK304" s="128"/>
      <c r="EVL304" s="128"/>
      <c r="EVM304" s="128"/>
      <c r="EVN304" s="128"/>
      <c r="EVO304" s="128"/>
      <c r="EVP304" s="128"/>
      <c r="EVQ304" s="128"/>
      <c r="EVR304" s="128"/>
      <c r="EVS304" s="128"/>
      <c r="EVT304" s="128"/>
      <c r="EVU304" s="128"/>
      <c r="EVV304" s="128"/>
      <c r="EVW304" s="128"/>
      <c r="EVX304" s="128"/>
      <c r="EVY304" s="128"/>
      <c r="EVZ304" s="128"/>
      <c r="EWA304" s="128"/>
      <c r="EWB304" s="128"/>
      <c r="EWC304" s="128"/>
      <c r="EWD304" s="128"/>
      <c r="EWE304" s="128"/>
      <c r="EWF304" s="128"/>
      <c r="EWG304" s="128"/>
      <c r="EWH304" s="128"/>
      <c r="EWI304" s="128"/>
      <c r="EWJ304" s="128"/>
      <c r="EWK304" s="128"/>
      <c r="EWL304" s="128"/>
      <c r="EWM304" s="128"/>
      <c r="EWN304" s="128"/>
      <c r="EWO304" s="128"/>
      <c r="EWP304" s="128"/>
      <c r="EWQ304" s="128"/>
      <c r="EWR304" s="128"/>
      <c r="EWS304" s="128"/>
      <c r="EWT304" s="128"/>
      <c r="EWU304" s="128"/>
      <c r="EWV304" s="128"/>
      <c r="EWW304" s="128"/>
      <c r="EWX304" s="128"/>
      <c r="EWY304" s="128"/>
      <c r="EWZ304" s="128"/>
      <c r="EXA304" s="128"/>
      <c r="EXB304" s="128"/>
      <c r="EXC304" s="128"/>
      <c r="EXD304" s="128"/>
      <c r="EXE304" s="128"/>
      <c r="EXF304" s="128"/>
      <c r="EXG304" s="128"/>
      <c r="EXH304" s="128"/>
      <c r="EXI304" s="128"/>
      <c r="EXJ304" s="128"/>
      <c r="EXK304" s="128"/>
      <c r="EXL304" s="128"/>
      <c r="EXM304" s="128"/>
      <c r="EXN304" s="128"/>
      <c r="EXO304" s="128"/>
      <c r="EXP304" s="128"/>
      <c r="EXQ304" s="128"/>
      <c r="EXR304" s="128"/>
      <c r="EXS304" s="128"/>
      <c r="EXT304" s="128"/>
      <c r="EXU304" s="128"/>
      <c r="EXV304" s="128"/>
      <c r="EXW304" s="128"/>
      <c r="EXX304" s="128"/>
      <c r="EXY304" s="128"/>
      <c r="EXZ304" s="128"/>
      <c r="EYA304" s="128"/>
      <c r="EYB304" s="128"/>
      <c r="EYC304" s="128"/>
      <c r="EYD304" s="128"/>
      <c r="EYE304" s="128"/>
      <c r="EYF304" s="128"/>
      <c r="EYG304" s="128"/>
      <c r="EYH304" s="128"/>
      <c r="EYI304" s="128"/>
      <c r="EYJ304" s="128"/>
      <c r="EYK304" s="128"/>
      <c r="EYL304" s="128"/>
      <c r="EYM304" s="128"/>
      <c r="EYN304" s="128"/>
      <c r="EYO304" s="128"/>
      <c r="EYP304" s="128"/>
      <c r="EYQ304" s="128"/>
      <c r="EYR304" s="128"/>
      <c r="EYS304" s="128"/>
      <c r="EYT304" s="128"/>
      <c r="EYU304" s="128"/>
      <c r="EYV304" s="128"/>
      <c r="EYW304" s="128"/>
      <c r="EYX304" s="128"/>
      <c r="EYY304" s="128"/>
      <c r="EYZ304" s="128"/>
      <c r="EZA304" s="128"/>
      <c r="EZB304" s="128"/>
      <c r="EZC304" s="128"/>
      <c r="EZD304" s="128"/>
      <c r="EZE304" s="128"/>
      <c r="EZF304" s="128"/>
      <c r="EZG304" s="128"/>
      <c r="EZH304" s="128"/>
      <c r="EZI304" s="128"/>
      <c r="EZJ304" s="128"/>
      <c r="EZK304" s="128"/>
      <c r="EZL304" s="128"/>
      <c r="EZM304" s="128"/>
      <c r="EZN304" s="128"/>
      <c r="EZO304" s="128"/>
      <c r="EZP304" s="128"/>
      <c r="EZQ304" s="128"/>
      <c r="EZR304" s="128"/>
      <c r="EZS304" s="128"/>
      <c r="EZT304" s="128"/>
      <c r="EZU304" s="128"/>
      <c r="EZV304" s="128"/>
      <c r="EZW304" s="128"/>
      <c r="EZX304" s="128"/>
      <c r="EZY304" s="128"/>
      <c r="EZZ304" s="128"/>
      <c r="FAA304" s="128"/>
      <c r="FAB304" s="128"/>
      <c r="FAC304" s="128"/>
      <c r="FAD304" s="128"/>
      <c r="FAE304" s="128"/>
      <c r="FAF304" s="128"/>
      <c r="FAG304" s="128"/>
      <c r="FAH304" s="128"/>
      <c r="FAI304" s="128"/>
      <c r="FAJ304" s="128"/>
      <c r="FAK304" s="128"/>
      <c r="FAL304" s="128"/>
      <c r="FAM304" s="128"/>
      <c r="FAN304" s="128"/>
      <c r="FAO304" s="128"/>
      <c r="FAP304" s="128"/>
      <c r="FAQ304" s="128"/>
      <c r="FAR304" s="128"/>
      <c r="FAS304" s="128"/>
      <c r="FAT304" s="128"/>
      <c r="FAU304" s="128"/>
      <c r="FAV304" s="128"/>
      <c r="FAW304" s="128"/>
      <c r="FAX304" s="128"/>
      <c r="FAY304" s="128"/>
      <c r="FAZ304" s="128"/>
      <c r="FBA304" s="128"/>
      <c r="FBB304" s="128"/>
      <c r="FBC304" s="128"/>
      <c r="FBD304" s="128"/>
      <c r="FBE304" s="128"/>
      <c r="FBF304" s="128"/>
      <c r="FBG304" s="128"/>
      <c r="FBH304" s="128"/>
      <c r="FBI304" s="128"/>
      <c r="FBJ304" s="128"/>
      <c r="FBK304" s="128"/>
      <c r="FBL304" s="128"/>
      <c r="FBM304" s="128"/>
      <c r="FBN304" s="128"/>
      <c r="FBO304" s="128"/>
      <c r="FBP304" s="128"/>
      <c r="FBQ304" s="128"/>
      <c r="FBR304" s="128"/>
      <c r="FBS304" s="128"/>
      <c r="FBT304" s="128"/>
      <c r="FBU304" s="128"/>
      <c r="FBV304" s="128"/>
      <c r="FBW304" s="128"/>
      <c r="FBX304" s="128"/>
      <c r="FBY304" s="128"/>
      <c r="FBZ304" s="128"/>
      <c r="FCA304" s="128"/>
      <c r="FCB304" s="128"/>
      <c r="FCC304" s="128"/>
      <c r="FCD304" s="128"/>
      <c r="FCE304" s="128"/>
      <c r="FCF304" s="128"/>
      <c r="FCG304" s="128"/>
      <c r="FCH304" s="128"/>
      <c r="FCI304" s="128"/>
      <c r="FCJ304" s="128"/>
      <c r="FCK304" s="128"/>
      <c r="FCL304" s="128"/>
      <c r="FCM304" s="128"/>
      <c r="FCN304" s="128"/>
      <c r="FCO304" s="128"/>
      <c r="FCP304" s="128"/>
      <c r="FCQ304" s="128"/>
      <c r="FCR304" s="128"/>
      <c r="FCS304" s="128"/>
      <c r="FCT304" s="128"/>
      <c r="FCU304" s="128"/>
      <c r="FCV304" s="128"/>
      <c r="FCW304" s="128"/>
      <c r="FCX304" s="128"/>
      <c r="FCY304" s="128"/>
      <c r="FCZ304" s="128"/>
      <c r="FDA304" s="128"/>
      <c r="FDB304" s="128"/>
      <c r="FDC304" s="128"/>
      <c r="FDD304" s="128"/>
      <c r="FDE304" s="128"/>
      <c r="FDF304" s="128"/>
      <c r="FDG304" s="128"/>
      <c r="FDH304" s="128"/>
      <c r="FDI304" s="128"/>
      <c r="FDJ304" s="128"/>
      <c r="FDK304" s="128"/>
      <c r="FDL304" s="128"/>
      <c r="FDM304" s="128"/>
      <c r="FDN304" s="128"/>
      <c r="FDO304" s="128"/>
      <c r="FDP304" s="128"/>
      <c r="FDQ304" s="128"/>
      <c r="FDR304" s="128"/>
      <c r="FDS304" s="128"/>
      <c r="FDT304" s="128"/>
      <c r="FDU304" s="128"/>
      <c r="FDV304" s="128"/>
      <c r="FDW304" s="128"/>
      <c r="FDX304" s="128"/>
      <c r="FDY304" s="128"/>
      <c r="FDZ304" s="128"/>
      <c r="FEA304" s="128"/>
      <c r="FEB304" s="128"/>
      <c r="FEC304" s="128"/>
      <c r="FED304" s="128"/>
      <c r="FEE304" s="128"/>
      <c r="FEF304" s="128"/>
      <c r="FEG304" s="128"/>
      <c r="FEH304" s="128"/>
      <c r="FEI304" s="128"/>
      <c r="FEJ304" s="128"/>
      <c r="FEK304" s="128"/>
      <c r="FEL304" s="128"/>
      <c r="FEM304" s="128"/>
      <c r="FEN304" s="128"/>
      <c r="FEO304" s="128"/>
      <c r="FEP304" s="128"/>
      <c r="FEQ304" s="128"/>
      <c r="FER304" s="128"/>
      <c r="FES304" s="128"/>
      <c r="FET304" s="128"/>
      <c r="FEU304" s="128"/>
      <c r="FEV304" s="128"/>
      <c r="FEW304" s="128"/>
      <c r="FEX304" s="128"/>
      <c r="FEY304" s="128"/>
      <c r="FEZ304" s="128"/>
      <c r="FFA304" s="128"/>
      <c r="FFB304" s="128"/>
      <c r="FFC304" s="128"/>
      <c r="FFD304" s="128"/>
      <c r="FFE304" s="128"/>
      <c r="FFF304" s="128"/>
      <c r="FFG304" s="128"/>
      <c r="FFH304" s="128"/>
      <c r="FFI304" s="128"/>
      <c r="FFJ304" s="128"/>
      <c r="FFK304" s="128"/>
      <c r="FFL304" s="128"/>
      <c r="FFM304" s="128"/>
      <c r="FFN304" s="128"/>
      <c r="FFO304" s="128"/>
      <c r="FFP304" s="128"/>
      <c r="FFQ304" s="128"/>
      <c r="FFR304" s="128"/>
      <c r="FFS304" s="128"/>
      <c r="FFT304" s="128"/>
      <c r="FFU304" s="128"/>
      <c r="FFV304" s="128"/>
      <c r="FFW304" s="128"/>
      <c r="FFX304" s="128"/>
      <c r="FFY304" s="128"/>
      <c r="FFZ304" s="128"/>
      <c r="FGA304" s="128"/>
      <c r="FGB304" s="128"/>
      <c r="FGC304" s="128"/>
      <c r="FGD304" s="128"/>
      <c r="FGE304" s="128"/>
      <c r="FGF304" s="128"/>
      <c r="FGG304" s="128"/>
      <c r="FGH304" s="128"/>
      <c r="FGI304" s="128"/>
      <c r="FGJ304" s="128"/>
      <c r="FGK304" s="128"/>
      <c r="FGL304" s="128"/>
      <c r="FGM304" s="128"/>
      <c r="FGN304" s="128"/>
      <c r="FGO304" s="128"/>
      <c r="FGP304" s="128"/>
      <c r="FGQ304" s="128"/>
      <c r="FGR304" s="128"/>
      <c r="FGS304" s="128"/>
      <c r="FGT304" s="128"/>
      <c r="FGU304" s="128"/>
      <c r="FGV304" s="128"/>
      <c r="FGW304" s="128"/>
      <c r="FGX304" s="128"/>
      <c r="FGY304" s="128"/>
      <c r="FGZ304" s="128"/>
      <c r="FHA304" s="128"/>
      <c r="FHB304" s="128"/>
      <c r="FHC304" s="128"/>
      <c r="FHD304" s="128"/>
      <c r="FHE304" s="128"/>
      <c r="FHF304" s="128"/>
      <c r="FHG304" s="128"/>
      <c r="FHH304" s="128"/>
      <c r="FHI304" s="128"/>
      <c r="FHJ304" s="128"/>
      <c r="FHK304" s="128"/>
      <c r="FHL304" s="128"/>
      <c r="FHM304" s="128"/>
      <c r="FHN304" s="128"/>
      <c r="FHO304" s="128"/>
      <c r="FHP304" s="128"/>
      <c r="FHQ304" s="128"/>
      <c r="FHR304" s="128"/>
      <c r="FHS304" s="128"/>
      <c r="FHT304" s="128"/>
      <c r="FHU304" s="128"/>
      <c r="FHV304" s="128"/>
      <c r="FHW304" s="128"/>
      <c r="FHX304" s="128"/>
      <c r="FHY304" s="128"/>
      <c r="FHZ304" s="128"/>
      <c r="FIA304" s="128"/>
      <c r="FIB304" s="128"/>
      <c r="FIC304" s="128"/>
      <c r="FID304" s="128"/>
      <c r="FIE304" s="128"/>
      <c r="FIF304" s="128"/>
      <c r="FIG304" s="128"/>
      <c r="FIH304" s="128"/>
      <c r="FII304" s="128"/>
      <c r="FIJ304" s="128"/>
      <c r="FIK304" s="128"/>
      <c r="FIL304" s="128"/>
      <c r="FIM304" s="128"/>
      <c r="FIN304" s="128"/>
      <c r="FIO304" s="128"/>
      <c r="FIP304" s="128"/>
      <c r="FIQ304" s="128"/>
      <c r="FIR304" s="128"/>
      <c r="FIS304" s="128"/>
      <c r="FIT304" s="128"/>
      <c r="FIU304" s="128"/>
      <c r="FIV304" s="128"/>
      <c r="FIW304" s="128"/>
      <c r="FIX304" s="128"/>
      <c r="FIY304" s="128"/>
      <c r="FIZ304" s="128"/>
      <c r="FJA304" s="128"/>
      <c r="FJB304" s="128"/>
      <c r="FJC304" s="128"/>
      <c r="FJD304" s="128"/>
      <c r="FJE304" s="128"/>
      <c r="FJF304" s="128"/>
      <c r="FJG304" s="128"/>
      <c r="FJH304" s="128"/>
      <c r="FJI304" s="128"/>
      <c r="FJJ304" s="128"/>
      <c r="FJK304" s="128"/>
      <c r="FJL304" s="128"/>
      <c r="FJM304" s="128"/>
      <c r="FJN304" s="128"/>
      <c r="FJO304" s="128"/>
      <c r="FJP304" s="128"/>
      <c r="FJQ304" s="128"/>
      <c r="FJR304" s="128"/>
      <c r="FJS304" s="128"/>
      <c r="FJT304" s="128"/>
      <c r="FJU304" s="128"/>
      <c r="FJV304" s="128"/>
      <c r="FJW304" s="128"/>
      <c r="FJX304" s="128"/>
      <c r="FJY304" s="128"/>
      <c r="FJZ304" s="128"/>
      <c r="FKA304" s="128"/>
      <c r="FKB304" s="128"/>
      <c r="FKC304" s="128"/>
      <c r="FKD304" s="128"/>
      <c r="FKE304" s="128"/>
      <c r="FKF304" s="128"/>
      <c r="FKG304" s="128"/>
      <c r="FKH304" s="128"/>
      <c r="FKI304" s="128"/>
      <c r="FKJ304" s="128"/>
      <c r="FKK304" s="128"/>
      <c r="FKL304" s="128"/>
      <c r="FKM304" s="128"/>
      <c r="FKN304" s="128"/>
      <c r="FKO304" s="128"/>
      <c r="FKP304" s="128"/>
      <c r="FKQ304" s="128"/>
      <c r="FKR304" s="128"/>
      <c r="FKS304" s="128"/>
      <c r="FKT304" s="128"/>
      <c r="FKU304" s="128"/>
      <c r="FKV304" s="128"/>
      <c r="FKW304" s="128"/>
      <c r="FKX304" s="128"/>
      <c r="FKY304" s="128"/>
      <c r="FKZ304" s="128"/>
      <c r="FLA304" s="128"/>
      <c r="FLB304" s="128"/>
      <c r="FLC304" s="128"/>
      <c r="FLD304" s="128"/>
      <c r="FLE304" s="128"/>
      <c r="FLF304" s="128"/>
      <c r="FLG304" s="128"/>
      <c r="FLH304" s="128"/>
      <c r="FLI304" s="128"/>
      <c r="FLJ304" s="128"/>
      <c r="FLK304" s="128"/>
      <c r="FLL304" s="128"/>
      <c r="FLM304" s="128"/>
      <c r="FLN304" s="128"/>
      <c r="FLO304" s="128"/>
      <c r="FLP304" s="128"/>
      <c r="FLQ304" s="128"/>
      <c r="FLR304" s="128"/>
      <c r="FLS304" s="128"/>
      <c r="FLT304" s="128"/>
      <c r="FLU304" s="128"/>
      <c r="FLV304" s="128"/>
      <c r="FLW304" s="128"/>
      <c r="FLX304" s="128"/>
      <c r="FLY304" s="128"/>
      <c r="FLZ304" s="128"/>
      <c r="FMA304" s="128"/>
      <c r="FMB304" s="128"/>
      <c r="FMC304" s="128"/>
      <c r="FMD304" s="128"/>
      <c r="FME304" s="128"/>
      <c r="FMF304" s="128"/>
      <c r="FMG304" s="128"/>
      <c r="FMH304" s="128"/>
      <c r="FMI304" s="128"/>
      <c r="FMJ304" s="128"/>
      <c r="FMK304" s="128"/>
      <c r="FML304" s="128"/>
      <c r="FMM304" s="128"/>
      <c r="FMN304" s="128"/>
      <c r="FMO304" s="128"/>
      <c r="FMP304" s="128"/>
      <c r="FMQ304" s="128"/>
      <c r="FMR304" s="128"/>
      <c r="FMS304" s="128"/>
      <c r="FMT304" s="128"/>
      <c r="FMU304" s="128"/>
      <c r="FMV304" s="128"/>
      <c r="FMW304" s="128"/>
      <c r="FMX304" s="128"/>
      <c r="FMY304" s="128"/>
      <c r="FMZ304" s="128"/>
      <c r="FNA304" s="128"/>
      <c r="FNB304" s="128"/>
      <c r="FNC304" s="128"/>
      <c r="FND304" s="128"/>
      <c r="FNE304" s="128"/>
      <c r="FNF304" s="128"/>
      <c r="FNG304" s="128"/>
      <c r="FNH304" s="128"/>
      <c r="FNI304" s="128"/>
      <c r="FNJ304" s="128"/>
      <c r="FNK304" s="128"/>
      <c r="FNL304" s="128"/>
      <c r="FNM304" s="128"/>
      <c r="FNN304" s="128"/>
      <c r="FNO304" s="128"/>
      <c r="FNP304" s="128"/>
      <c r="FNQ304" s="128"/>
      <c r="FNR304" s="128"/>
      <c r="FNS304" s="128"/>
      <c r="FNT304" s="128"/>
      <c r="FNU304" s="128"/>
      <c r="FNV304" s="128"/>
      <c r="FNW304" s="128"/>
      <c r="FNX304" s="128"/>
      <c r="FNY304" s="128"/>
      <c r="FNZ304" s="128"/>
      <c r="FOA304" s="128"/>
      <c r="FOB304" s="128"/>
      <c r="FOC304" s="128"/>
      <c r="FOD304" s="128"/>
      <c r="FOE304" s="128"/>
      <c r="FOF304" s="128"/>
      <c r="FOG304" s="128"/>
      <c r="FOH304" s="128"/>
      <c r="FOI304" s="128"/>
      <c r="FOJ304" s="128"/>
      <c r="FOK304" s="128"/>
      <c r="FOL304" s="128"/>
      <c r="FOM304" s="128"/>
      <c r="FON304" s="128"/>
      <c r="FOO304" s="128"/>
      <c r="FOP304" s="128"/>
      <c r="FOQ304" s="128"/>
      <c r="FOR304" s="128"/>
      <c r="FOS304" s="128"/>
      <c r="FOT304" s="128"/>
      <c r="FOU304" s="128"/>
      <c r="FOV304" s="128"/>
      <c r="FOW304" s="128"/>
      <c r="FOX304" s="128"/>
      <c r="FOY304" s="128"/>
      <c r="FOZ304" s="128"/>
      <c r="FPA304" s="128"/>
      <c r="FPB304" s="128"/>
      <c r="FPC304" s="128"/>
      <c r="FPD304" s="128"/>
      <c r="FPE304" s="128"/>
      <c r="FPF304" s="128"/>
      <c r="FPG304" s="128"/>
      <c r="FPH304" s="128"/>
      <c r="FPI304" s="128"/>
      <c r="FPJ304" s="128"/>
      <c r="FPK304" s="128"/>
      <c r="FPL304" s="128"/>
      <c r="FPM304" s="128"/>
      <c r="FPN304" s="128"/>
      <c r="FPO304" s="128"/>
      <c r="FPP304" s="128"/>
      <c r="FPQ304" s="128"/>
      <c r="FPR304" s="128"/>
      <c r="FPS304" s="128"/>
      <c r="FPT304" s="128"/>
      <c r="FPU304" s="128"/>
      <c r="FPV304" s="128"/>
      <c r="FPW304" s="128"/>
      <c r="FPX304" s="128"/>
      <c r="FPY304" s="128"/>
      <c r="FPZ304" s="128"/>
      <c r="FQA304" s="128"/>
      <c r="FQB304" s="128"/>
      <c r="FQC304" s="128"/>
      <c r="FQD304" s="128"/>
      <c r="FQE304" s="128"/>
      <c r="FQF304" s="128"/>
      <c r="FQG304" s="128"/>
      <c r="FQH304" s="128"/>
      <c r="FQI304" s="128"/>
      <c r="FQJ304" s="128"/>
      <c r="FQK304" s="128"/>
      <c r="FQL304" s="128"/>
      <c r="FQM304" s="128"/>
      <c r="FQN304" s="128"/>
      <c r="FQO304" s="128"/>
      <c r="FQP304" s="128"/>
      <c r="FQQ304" s="128"/>
      <c r="FQR304" s="128"/>
      <c r="FQS304" s="128"/>
      <c r="FQT304" s="128"/>
      <c r="FQU304" s="128"/>
      <c r="FQV304" s="128"/>
      <c r="FQW304" s="128"/>
      <c r="FQX304" s="128"/>
      <c r="FQY304" s="128"/>
      <c r="FQZ304" s="128"/>
      <c r="FRA304" s="128"/>
      <c r="FRB304" s="128"/>
      <c r="FRC304" s="128"/>
      <c r="FRD304" s="128"/>
      <c r="FRE304" s="128"/>
      <c r="FRF304" s="128"/>
      <c r="FRG304" s="128"/>
      <c r="FRH304" s="128"/>
      <c r="FRI304" s="128"/>
      <c r="FRJ304" s="128"/>
      <c r="FRK304" s="128"/>
      <c r="FRL304" s="128"/>
      <c r="FRM304" s="128"/>
      <c r="FRN304" s="128"/>
      <c r="FRO304" s="128"/>
      <c r="FRP304" s="128"/>
      <c r="FRQ304" s="128"/>
      <c r="FRR304" s="128"/>
      <c r="FRS304" s="128"/>
      <c r="FRT304" s="128"/>
      <c r="FRU304" s="128"/>
      <c r="FRV304" s="128"/>
      <c r="FRW304" s="128"/>
      <c r="FRX304" s="128"/>
      <c r="FRY304" s="128"/>
      <c r="FRZ304" s="128"/>
      <c r="FSA304" s="128"/>
      <c r="FSB304" s="128"/>
      <c r="FSC304" s="128"/>
      <c r="FSD304" s="128"/>
      <c r="FSE304" s="128"/>
      <c r="FSF304" s="128"/>
      <c r="FSG304" s="128"/>
      <c r="FSH304" s="128"/>
      <c r="FSI304" s="128"/>
      <c r="FSJ304" s="128"/>
      <c r="FSK304" s="128"/>
      <c r="FSL304" s="128"/>
      <c r="FSM304" s="128"/>
      <c r="FSN304" s="128"/>
      <c r="FSO304" s="128"/>
      <c r="FSP304" s="128"/>
      <c r="FSQ304" s="128"/>
      <c r="FSR304" s="128"/>
      <c r="FSS304" s="128"/>
      <c r="FST304" s="128"/>
      <c r="FSU304" s="128"/>
      <c r="FSV304" s="128"/>
      <c r="FSW304" s="128"/>
      <c r="FSX304" s="128"/>
      <c r="FSY304" s="128"/>
      <c r="FSZ304" s="128"/>
      <c r="FTA304" s="128"/>
      <c r="FTB304" s="128"/>
      <c r="FTC304" s="128"/>
      <c r="FTD304" s="128"/>
      <c r="FTE304" s="128"/>
      <c r="FTF304" s="128"/>
      <c r="FTG304" s="128"/>
      <c r="FTH304" s="128"/>
      <c r="FTI304" s="128"/>
      <c r="FTJ304" s="128"/>
      <c r="FTK304" s="128"/>
      <c r="FTL304" s="128"/>
      <c r="FTM304" s="128"/>
      <c r="FTN304" s="128"/>
      <c r="FTO304" s="128"/>
      <c r="FTP304" s="128"/>
      <c r="FTQ304" s="128"/>
      <c r="FTR304" s="128"/>
      <c r="FTS304" s="128"/>
      <c r="FTT304" s="128"/>
      <c r="FTU304" s="128"/>
      <c r="FTV304" s="128"/>
      <c r="FTW304" s="128"/>
      <c r="FTX304" s="128"/>
      <c r="FTY304" s="128"/>
      <c r="FTZ304" s="128"/>
      <c r="FUA304" s="128"/>
      <c r="FUB304" s="128"/>
      <c r="FUC304" s="128"/>
      <c r="FUD304" s="128"/>
      <c r="FUE304" s="128"/>
      <c r="FUF304" s="128"/>
      <c r="FUG304" s="128"/>
      <c r="FUH304" s="128"/>
      <c r="FUI304" s="128"/>
      <c r="FUJ304" s="128"/>
      <c r="FUK304" s="128"/>
      <c r="FUL304" s="128"/>
      <c r="FUM304" s="128"/>
      <c r="FUN304" s="128"/>
      <c r="FUO304" s="128"/>
      <c r="FUP304" s="128"/>
      <c r="FUQ304" s="128"/>
      <c r="FUR304" s="128"/>
      <c r="FUS304" s="128"/>
      <c r="FUT304" s="128"/>
      <c r="FUU304" s="128"/>
      <c r="FUV304" s="128"/>
      <c r="FUW304" s="128"/>
      <c r="FUX304" s="128"/>
      <c r="FUY304" s="128"/>
      <c r="FUZ304" s="128"/>
      <c r="FVA304" s="128"/>
      <c r="FVB304" s="128"/>
      <c r="FVC304" s="128"/>
      <c r="FVD304" s="128"/>
      <c r="FVE304" s="128"/>
      <c r="FVF304" s="128"/>
      <c r="FVG304" s="128"/>
      <c r="FVH304" s="128"/>
      <c r="FVI304" s="128"/>
      <c r="FVJ304" s="128"/>
      <c r="FVK304" s="128"/>
      <c r="FVL304" s="128"/>
      <c r="FVM304" s="128"/>
      <c r="FVN304" s="128"/>
      <c r="FVO304" s="128"/>
      <c r="FVP304" s="128"/>
      <c r="FVQ304" s="128"/>
      <c r="FVR304" s="128"/>
      <c r="FVS304" s="128"/>
      <c r="FVT304" s="128"/>
      <c r="FVU304" s="128"/>
      <c r="FVV304" s="128"/>
      <c r="FVW304" s="128"/>
      <c r="FVX304" s="128"/>
      <c r="FVY304" s="128"/>
      <c r="FVZ304" s="128"/>
      <c r="FWA304" s="128"/>
      <c r="FWB304" s="128"/>
      <c r="FWC304" s="128"/>
      <c r="FWD304" s="128"/>
      <c r="FWE304" s="128"/>
      <c r="FWF304" s="128"/>
      <c r="FWG304" s="128"/>
      <c r="FWH304" s="128"/>
      <c r="FWI304" s="128"/>
      <c r="FWJ304" s="128"/>
      <c r="FWK304" s="128"/>
      <c r="FWL304" s="128"/>
      <c r="FWM304" s="128"/>
      <c r="FWN304" s="128"/>
      <c r="FWO304" s="128"/>
      <c r="FWP304" s="128"/>
      <c r="FWQ304" s="128"/>
      <c r="FWR304" s="128"/>
      <c r="FWS304" s="128"/>
      <c r="FWT304" s="128"/>
      <c r="FWU304" s="128"/>
      <c r="FWV304" s="128"/>
      <c r="FWW304" s="128"/>
      <c r="FWX304" s="128"/>
      <c r="FWY304" s="128"/>
      <c r="FWZ304" s="128"/>
      <c r="FXA304" s="128"/>
      <c r="FXB304" s="128"/>
      <c r="FXC304" s="128"/>
      <c r="FXD304" s="128"/>
      <c r="FXE304" s="128"/>
      <c r="FXF304" s="128"/>
      <c r="FXG304" s="128"/>
      <c r="FXH304" s="128"/>
      <c r="FXI304" s="128"/>
      <c r="FXJ304" s="128"/>
      <c r="FXK304" s="128"/>
      <c r="FXL304" s="128"/>
      <c r="FXM304" s="128"/>
      <c r="FXN304" s="128"/>
      <c r="FXO304" s="128"/>
      <c r="FXP304" s="128"/>
      <c r="FXQ304" s="128"/>
      <c r="FXR304" s="128"/>
      <c r="FXS304" s="128"/>
      <c r="FXT304" s="128"/>
      <c r="FXU304" s="128"/>
      <c r="FXV304" s="128"/>
      <c r="FXW304" s="128"/>
      <c r="FXX304" s="128"/>
      <c r="FXY304" s="128"/>
      <c r="FXZ304" s="128"/>
      <c r="FYA304" s="128"/>
      <c r="FYB304" s="128"/>
      <c r="FYC304" s="128"/>
      <c r="FYD304" s="128"/>
      <c r="FYE304" s="128"/>
      <c r="FYF304" s="128"/>
      <c r="FYG304" s="128"/>
      <c r="FYH304" s="128"/>
      <c r="FYI304" s="128"/>
      <c r="FYJ304" s="128"/>
      <c r="FYK304" s="128"/>
      <c r="FYL304" s="128"/>
      <c r="FYM304" s="128"/>
      <c r="FYN304" s="128"/>
      <c r="FYO304" s="128"/>
      <c r="FYP304" s="128"/>
      <c r="FYQ304" s="128"/>
      <c r="FYR304" s="128"/>
      <c r="FYS304" s="128"/>
      <c r="FYT304" s="128"/>
      <c r="FYU304" s="128"/>
      <c r="FYV304" s="128"/>
      <c r="FYW304" s="128"/>
      <c r="FYX304" s="128"/>
      <c r="FYY304" s="128"/>
      <c r="FYZ304" s="128"/>
      <c r="FZA304" s="128"/>
      <c r="FZB304" s="128"/>
      <c r="FZC304" s="128"/>
      <c r="FZD304" s="128"/>
      <c r="FZE304" s="128"/>
      <c r="FZF304" s="128"/>
      <c r="FZG304" s="128"/>
      <c r="FZH304" s="128"/>
      <c r="FZI304" s="128"/>
      <c r="FZJ304" s="128"/>
      <c r="FZK304" s="128"/>
      <c r="FZL304" s="128"/>
      <c r="FZM304" s="128"/>
      <c r="FZN304" s="128"/>
      <c r="FZO304" s="128"/>
      <c r="FZP304" s="128"/>
      <c r="FZQ304" s="128"/>
      <c r="FZR304" s="128"/>
      <c r="FZS304" s="128"/>
      <c r="FZT304" s="128"/>
      <c r="FZU304" s="128"/>
      <c r="FZV304" s="128"/>
      <c r="FZW304" s="128"/>
      <c r="FZX304" s="128"/>
      <c r="FZY304" s="128"/>
      <c r="FZZ304" s="128"/>
      <c r="GAA304" s="128"/>
      <c r="GAB304" s="128"/>
      <c r="GAC304" s="128"/>
      <c r="GAD304" s="128"/>
      <c r="GAE304" s="128"/>
      <c r="GAF304" s="128"/>
      <c r="GAG304" s="128"/>
      <c r="GAH304" s="128"/>
      <c r="GAI304" s="128"/>
      <c r="GAJ304" s="128"/>
      <c r="GAK304" s="128"/>
      <c r="GAL304" s="128"/>
      <c r="GAM304" s="128"/>
      <c r="GAN304" s="128"/>
      <c r="GAO304" s="128"/>
      <c r="GAP304" s="128"/>
      <c r="GAQ304" s="128"/>
      <c r="GAR304" s="128"/>
      <c r="GAS304" s="128"/>
      <c r="GAT304" s="128"/>
      <c r="GAU304" s="128"/>
      <c r="GAV304" s="128"/>
      <c r="GAW304" s="128"/>
      <c r="GAX304" s="128"/>
      <c r="GAY304" s="128"/>
      <c r="GAZ304" s="128"/>
      <c r="GBA304" s="128"/>
      <c r="GBB304" s="128"/>
      <c r="GBC304" s="128"/>
      <c r="GBD304" s="128"/>
      <c r="GBE304" s="128"/>
      <c r="GBF304" s="128"/>
      <c r="GBG304" s="128"/>
      <c r="GBH304" s="128"/>
      <c r="GBI304" s="128"/>
      <c r="GBJ304" s="128"/>
      <c r="GBK304" s="128"/>
      <c r="GBL304" s="128"/>
      <c r="GBM304" s="128"/>
      <c r="GBN304" s="128"/>
      <c r="GBO304" s="128"/>
      <c r="GBP304" s="128"/>
      <c r="GBQ304" s="128"/>
      <c r="GBR304" s="128"/>
      <c r="GBS304" s="128"/>
      <c r="GBT304" s="128"/>
      <c r="GBU304" s="128"/>
      <c r="GBV304" s="128"/>
      <c r="GBW304" s="128"/>
      <c r="GBX304" s="128"/>
      <c r="GBY304" s="128"/>
      <c r="GBZ304" s="128"/>
      <c r="GCA304" s="128"/>
      <c r="GCB304" s="128"/>
      <c r="GCC304" s="128"/>
      <c r="GCD304" s="128"/>
      <c r="GCE304" s="128"/>
      <c r="GCF304" s="128"/>
      <c r="GCG304" s="128"/>
      <c r="GCH304" s="128"/>
      <c r="GCI304" s="128"/>
      <c r="GCJ304" s="128"/>
      <c r="GCK304" s="128"/>
      <c r="GCL304" s="128"/>
      <c r="GCM304" s="128"/>
      <c r="GCN304" s="128"/>
      <c r="GCO304" s="128"/>
      <c r="GCP304" s="128"/>
      <c r="GCQ304" s="128"/>
      <c r="GCR304" s="128"/>
      <c r="GCS304" s="128"/>
      <c r="GCT304" s="128"/>
      <c r="GCU304" s="128"/>
      <c r="GCV304" s="128"/>
      <c r="GCW304" s="128"/>
      <c r="GCX304" s="128"/>
      <c r="GCY304" s="128"/>
      <c r="GCZ304" s="128"/>
      <c r="GDA304" s="128"/>
      <c r="GDB304" s="128"/>
      <c r="GDC304" s="128"/>
      <c r="GDD304" s="128"/>
      <c r="GDE304" s="128"/>
      <c r="GDF304" s="128"/>
      <c r="GDG304" s="128"/>
      <c r="GDH304" s="128"/>
      <c r="GDI304" s="128"/>
      <c r="GDJ304" s="128"/>
      <c r="GDK304" s="128"/>
      <c r="GDL304" s="128"/>
      <c r="GDM304" s="128"/>
      <c r="GDN304" s="128"/>
      <c r="GDO304" s="128"/>
      <c r="GDP304" s="128"/>
      <c r="GDQ304" s="128"/>
      <c r="GDR304" s="128"/>
      <c r="GDS304" s="128"/>
      <c r="GDT304" s="128"/>
      <c r="GDU304" s="128"/>
      <c r="GDV304" s="128"/>
      <c r="GDW304" s="128"/>
      <c r="GDX304" s="128"/>
      <c r="GDY304" s="128"/>
      <c r="GDZ304" s="128"/>
      <c r="GEA304" s="128"/>
      <c r="GEB304" s="128"/>
      <c r="GEC304" s="128"/>
      <c r="GED304" s="128"/>
      <c r="GEE304" s="128"/>
      <c r="GEF304" s="128"/>
      <c r="GEG304" s="128"/>
      <c r="GEH304" s="128"/>
      <c r="GEI304" s="128"/>
      <c r="GEJ304" s="128"/>
      <c r="GEK304" s="128"/>
      <c r="GEL304" s="128"/>
      <c r="GEM304" s="128"/>
      <c r="GEN304" s="128"/>
      <c r="GEO304" s="128"/>
      <c r="GEP304" s="128"/>
      <c r="GEQ304" s="128"/>
      <c r="GER304" s="128"/>
      <c r="GES304" s="128"/>
      <c r="GET304" s="128"/>
      <c r="GEU304" s="128"/>
      <c r="GEV304" s="128"/>
      <c r="GEW304" s="128"/>
      <c r="GEX304" s="128"/>
      <c r="GEY304" s="128"/>
      <c r="GEZ304" s="128"/>
      <c r="GFA304" s="128"/>
      <c r="GFB304" s="128"/>
      <c r="GFC304" s="128"/>
      <c r="GFD304" s="128"/>
      <c r="GFE304" s="128"/>
      <c r="GFF304" s="128"/>
      <c r="GFG304" s="128"/>
      <c r="GFH304" s="128"/>
      <c r="GFI304" s="128"/>
      <c r="GFJ304" s="128"/>
      <c r="GFK304" s="128"/>
      <c r="GFL304" s="128"/>
      <c r="GFM304" s="128"/>
      <c r="GFN304" s="128"/>
      <c r="GFO304" s="128"/>
      <c r="GFP304" s="128"/>
      <c r="GFQ304" s="128"/>
      <c r="GFR304" s="128"/>
      <c r="GFS304" s="128"/>
      <c r="GFT304" s="128"/>
      <c r="GFU304" s="128"/>
      <c r="GFV304" s="128"/>
      <c r="GFW304" s="128"/>
      <c r="GFX304" s="128"/>
      <c r="GFY304" s="128"/>
      <c r="GFZ304" s="128"/>
      <c r="GGA304" s="128"/>
      <c r="GGB304" s="128"/>
      <c r="GGC304" s="128"/>
      <c r="GGD304" s="128"/>
      <c r="GGE304" s="128"/>
      <c r="GGF304" s="128"/>
      <c r="GGG304" s="128"/>
      <c r="GGH304" s="128"/>
      <c r="GGI304" s="128"/>
      <c r="GGJ304" s="128"/>
      <c r="GGK304" s="128"/>
      <c r="GGL304" s="128"/>
      <c r="GGM304" s="128"/>
      <c r="GGN304" s="128"/>
      <c r="GGO304" s="128"/>
      <c r="GGP304" s="128"/>
      <c r="GGQ304" s="128"/>
      <c r="GGR304" s="128"/>
      <c r="GGS304" s="128"/>
      <c r="GGT304" s="128"/>
      <c r="GGU304" s="128"/>
      <c r="GGV304" s="128"/>
      <c r="GGW304" s="128"/>
      <c r="GGX304" s="128"/>
      <c r="GGY304" s="128"/>
      <c r="GGZ304" s="128"/>
      <c r="GHA304" s="128"/>
      <c r="GHB304" s="128"/>
      <c r="GHC304" s="128"/>
      <c r="GHD304" s="128"/>
      <c r="GHE304" s="128"/>
      <c r="GHF304" s="128"/>
      <c r="GHG304" s="128"/>
      <c r="GHH304" s="128"/>
      <c r="GHI304" s="128"/>
      <c r="GHJ304" s="128"/>
      <c r="GHK304" s="128"/>
      <c r="GHL304" s="128"/>
      <c r="GHM304" s="128"/>
      <c r="GHN304" s="128"/>
      <c r="GHO304" s="128"/>
      <c r="GHP304" s="128"/>
      <c r="GHQ304" s="128"/>
      <c r="GHR304" s="128"/>
      <c r="GHS304" s="128"/>
      <c r="GHT304" s="128"/>
      <c r="GHU304" s="128"/>
      <c r="GHV304" s="128"/>
      <c r="GHW304" s="128"/>
      <c r="GHX304" s="128"/>
      <c r="GHY304" s="128"/>
      <c r="GHZ304" s="128"/>
      <c r="GIA304" s="128"/>
      <c r="GIB304" s="128"/>
      <c r="GIC304" s="128"/>
      <c r="GID304" s="128"/>
      <c r="GIE304" s="128"/>
      <c r="GIF304" s="128"/>
      <c r="GIG304" s="128"/>
      <c r="GIH304" s="128"/>
      <c r="GII304" s="128"/>
      <c r="GIJ304" s="128"/>
      <c r="GIK304" s="128"/>
      <c r="GIL304" s="128"/>
      <c r="GIM304" s="128"/>
      <c r="GIN304" s="128"/>
      <c r="GIO304" s="128"/>
      <c r="GIP304" s="128"/>
      <c r="GIQ304" s="128"/>
      <c r="GIR304" s="128"/>
      <c r="GIS304" s="128"/>
      <c r="GIT304" s="128"/>
      <c r="GIU304" s="128"/>
      <c r="GIV304" s="128"/>
      <c r="GIW304" s="128"/>
      <c r="GIX304" s="128"/>
      <c r="GIY304" s="128"/>
      <c r="GIZ304" s="128"/>
      <c r="GJA304" s="128"/>
      <c r="GJB304" s="128"/>
      <c r="GJC304" s="128"/>
      <c r="GJD304" s="128"/>
      <c r="GJE304" s="128"/>
      <c r="GJF304" s="128"/>
      <c r="GJG304" s="128"/>
      <c r="GJH304" s="128"/>
      <c r="GJI304" s="128"/>
      <c r="GJJ304" s="128"/>
      <c r="GJK304" s="128"/>
      <c r="GJL304" s="128"/>
      <c r="GJM304" s="128"/>
      <c r="GJN304" s="128"/>
      <c r="GJO304" s="128"/>
      <c r="GJP304" s="128"/>
      <c r="GJQ304" s="128"/>
      <c r="GJR304" s="128"/>
      <c r="GJS304" s="128"/>
      <c r="GJT304" s="128"/>
      <c r="GJU304" s="128"/>
      <c r="GJV304" s="128"/>
      <c r="GJW304" s="128"/>
      <c r="GJX304" s="128"/>
      <c r="GJY304" s="128"/>
      <c r="GJZ304" s="128"/>
      <c r="GKA304" s="128"/>
      <c r="GKB304" s="128"/>
      <c r="GKC304" s="128"/>
      <c r="GKD304" s="128"/>
      <c r="GKE304" s="128"/>
      <c r="GKF304" s="128"/>
      <c r="GKG304" s="128"/>
      <c r="GKH304" s="128"/>
      <c r="GKI304" s="128"/>
      <c r="GKJ304" s="128"/>
      <c r="GKK304" s="128"/>
      <c r="GKL304" s="128"/>
      <c r="GKM304" s="128"/>
      <c r="GKN304" s="128"/>
      <c r="GKO304" s="128"/>
      <c r="GKP304" s="128"/>
      <c r="GKQ304" s="128"/>
      <c r="GKR304" s="128"/>
      <c r="GKS304" s="128"/>
      <c r="GKT304" s="128"/>
      <c r="GKU304" s="128"/>
      <c r="GKV304" s="128"/>
      <c r="GKW304" s="128"/>
      <c r="GKX304" s="128"/>
      <c r="GKY304" s="128"/>
      <c r="GKZ304" s="128"/>
      <c r="GLA304" s="128"/>
      <c r="GLB304" s="128"/>
      <c r="GLC304" s="128"/>
      <c r="GLD304" s="128"/>
      <c r="GLE304" s="128"/>
      <c r="GLF304" s="128"/>
      <c r="GLG304" s="128"/>
      <c r="GLH304" s="128"/>
      <c r="GLI304" s="128"/>
      <c r="GLJ304" s="128"/>
      <c r="GLK304" s="128"/>
      <c r="GLL304" s="128"/>
      <c r="GLM304" s="128"/>
      <c r="GLN304" s="128"/>
      <c r="GLO304" s="128"/>
      <c r="GLP304" s="128"/>
      <c r="GLQ304" s="128"/>
      <c r="GLR304" s="128"/>
      <c r="GLS304" s="128"/>
      <c r="GLT304" s="128"/>
      <c r="GLU304" s="128"/>
      <c r="GLV304" s="128"/>
      <c r="GLW304" s="128"/>
      <c r="GLX304" s="128"/>
      <c r="GLY304" s="128"/>
      <c r="GLZ304" s="128"/>
      <c r="GMA304" s="128"/>
      <c r="GMB304" s="128"/>
      <c r="GMC304" s="128"/>
      <c r="GMD304" s="128"/>
      <c r="GME304" s="128"/>
      <c r="GMF304" s="128"/>
      <c r="GMG304" s="128"/>
      <c r="GMH304" s="128"/>
      <c r="GMI304" s="128"/>
      <c r="GMJ304" s="128"/>
      <c r="GMK304" s="128"/>
      <c r="GML304" s="128"/>
      <c r="GMM304" s="128"/>
      <c r="GMN304" s="128"/>
      <c r="GMO304" s="128"/>
      <c r="GMP304" s="128"/>
      <c r="GMQ304" s="128"/>
      <c r="GMR304" s="128"/>
      <c r="GMS304" s="128"/>
      <c r="GMT304" s="128"/>
      <c r="GMU304" s="128"/>
      <c r="GMV304" s="128"/>
      <c r="GMW304" s="128"/>
      <c r="GMX304" s="128"/>
      <c r="GMY304" s="128"/>
      <c r="GMZ304" s="128"/>
      <c r="GNA304" s="128"/>
      <c r="GNB304" s="128"/>
      <c r="GNC304" s="128"/>
      <c r="GND304" s="128"/>
      <c r="GNE304" s="128"/>
      <c r="GNF304" s="128"/>
      <c r="GNG304" s="128"/>
      <c r="GNH304" s="128"/>
      <c r="GNI304" s="128"/>
      <c r="GNJ304" s="128"/>
      <c r="GNK304" s="128"/>
      <c r="GNL304" s="128"/>
      <c r="GNM304" s="128"/>
      <c r="GNN304" s="128"/>
      <c r="GNO304" s="128"/>
      <c r="GNP304" s="128"/>
      <c r="GNQ304" s="128"/>
      <c r="GNR304" s="128"/>
      <c r="GNS304" s="128"/>
      <c r="GNT304" s="128"/>
      <c r="GNU304" s="128"/>
      <c r="GNV304" s="128"/>
      <c r="GNW304" s="128"/>
      <c r="GNX304" s="128"/>
      <c r="GNY304" s="128"/>
      <c r="GNZ304" s="128"/>
      <c r="GOA304" s="128"/>
      <c r="GOB304" s="128"/>
      <c r="GOC304" s="128"/>
      <c r="GOD304" s="128"/>
      <c r="GOE304" s="128"/>
      <c r="GOF304" s="128"/>
      <c r="GOG304" s="128"/>
      <c r="GOH304" s="128"/>
      <c r="GOI304" s="128"/>
      <c r="GOJ304" s="128"/>
      <c r="GOK304" s="128"/>
      <c r="GOL304" s="128"/>
      <c r="GOM304" s="128"/>
      <c r="GON304" s="128"/>
      <c r="GOO304" s="128"/>
      <c r="GOP304" s="128"/>
      <c r="GOQ304" s="128"/>
      <c r="GOR304" s="128"/>
      <c r="GOS304" s="128"/>
      <c r="GOT304" s="128"/>
      <c r="GOU304" s="128"/>
      <c r="GOV304" s="128"/>
      <c r="GOW304" s="128"/>
      <c r="GOX304" s="128"/>
      <c r="GOY304" s="128"/>
      <c r="GOZ304" s="128"/>
      <c r="GPA304" s="128"/>
      <c r="GPB304" s="128"/>
      <c r="GPC304" s="128"/>
      <c r="GPD304" s="128"/>
      <c r="GPE304" s="128"/>
      <c r="GPF304" s="128"/>
      <c r="GPG304" s="128"/>
      <c r="GPH304" s="128"/>
      <c r="GPI304" s="128"/>
      <c r="GPJ304" s="128"/>
      <c r="GPK304" s="128"/>
      <c r="GPL304" s="128"/>
      <c r="GPM304" s="128"/>
      <c r="GPN304" s="128"/>
      <c r="GPO304" s="128"/>
      <c r="GPP304" s="128"/>
      <c r="GPQ304" s="128"/>
      <c r="GPR304" s="128"/>
      <c r="GPS304" s="128"/>
      <c r="GPT304" s="128"/>
      <c r="GPU304" s="128"/>
      <c r="GPV304" s="128"/>
      <c r="GPW304" s="128"/>
      <c r="GPX304" s="128"/>
      <c r="GPY304" s="128"/>
      <c r="GPZ304" s="128"/>
      <c r="GQA304" s="128"/>
      <c r="GQB304" s="128"/>
      <c r="GQC304" s="128"/>
      <c r="GQD304" s="128"/>
      <c r="GQE304" s="128"/>
      <c r="GQF304" s="128"/>
      <c r="GQG304" s="128"/>
      <c r="GQH304" s="128"/>
      <c r="GQI304" s="128"/>
      <c r="GQJ304" s="128"/>
      <c r="GQK304" s="128"/>
      <c r="GQL304" s="128"/>
      <c r="GQM304" s="128"/>
      <c r="GQN304" s="128"/>
      <c r="GQO304" s="128"/>
      <c r="GQP304" s="128"/>
      <c r="GQQ304" s="128"/>
      <c r="GQR304" s="128"/>
      <c r="GQS304" s="128"/>
      <c r="GQT304" s="128"/>
      <c r="GQU304" s="128"/>
      <c r="GQV304" s="128"/>
      <c r="GQW304" s="128"/>
      <c r="GQX304" s="128"/>
      <c r="GQY304" s="128"/>
      <c r="GQZ304" s="128"/>
      <c r="GRA304" s="128"/>
      <c r="GRB304" s="128"/>
      <c r="GRC304" s="128"/>
      <c r="GRD304" s="128"/>
      <c r="GRE304" s="128"/>
      <c r="GRF304" s="128"/>
      <c r="GRG304" s="128"/>
      <c r="GRH304" s="128"/>
      <c r="GRI304" s="128"/>
      <c r="GRJ304" s="128"/>
      <c r="GRK304" s="128"/>
      <c r="GRL304" s="128"/>
      <c r="GRM304" s="128"/>
      <c r="GRN304" s="128"/>
      <c r="GRO304" s="128"/>
      <c r="GRP304" s="128"/>
      <c r="GRQ304" s="128"/>
      <c r="GRR304" s="128"/>
      <c r="GRS304" s="128"/>
      <c r="GRT304" s="128"/>
      <c r="GRU304" s="128"/>
      <c r="GRV304" s="128"/>
      <c r="GRW304" s="128"/>
      <c r="GRX304" s="128"/>
      <c r="GRY304" s="128"/>
      <c r="GRZ304" s="128"/>
      <c r="GSA304" s="128"/>
      <c r="GSB304" s="128"/>
      <c r="GSC304" s="128"/>
      <c r="GSD304" s="128"/>
      <c r="GSE304" s="128"/>
      <c r="GSF304" s="128"/>
      <c r="GSG304" s="128"/>
      <c r="GSH304" s="128"/>
      <c r="GSI304" s="128"/>
      <c r="GSJ304" s="128"/>
      <c r="GSK304" s="128"/>
      <c r="GSL304" s="128"/>
      <c r="GSM304" s="128"/>
      <c r="GSN304" s="128"/>
      <c r="GSO304" s="128"/>
      <c r="GSP304" s="128"/>
      <c r="GSQ304" s="128"/>
      <c r="GSR304" s="128"/>
      <c r="GSS304" s="128"/>
      <c r="GST304" s="128"/>
      <c r="GSU304" s="128"/>
      <c r="GSV304" s="128"/>
      <c r="GSW304" s="128"/>
      <c r="GSX304" s="128"/>
      <c r="GSY304" s="128"/>
      <c r="GSZ304" s="128"/>
      <c r="GTA304" s="128"/>
      <c r="GTB304" s="128"/>
      <c r="GTC304" s="128"/>
      <c r="GTD304" s="128"/>
      <c r="GTE304" s="128"/>
      <c r="GTF304" s="128"/>
      <c r="GTG304" s="128"/>
      <c r="GTH304" s="128"/>
      <c r="GTI304" s="128"/>
      <c r="GTJ304" s="128"/>
      <c r="GTK304" s="128"/>
      <c r="GTL304" s="128"/>
      <c r="GTM304" s="128"/>
      <c r="GTN304" s="128"/>
      <c r="GTO304" s="128"/>
      <c r="GTP304" s="128"/>
      <c r="GTQ304" s="128"/>
      <c r="GTR304" s="128"/>
      <c r="GTS304" s="128"/>
      <c r="GTT304" s="128"/>
      <c r="GTU304" s="128"/>
      <c r="GTV304" s="128"/>
      <c r="GTW304" s="128"/>
      <c r="GTX304" s="128"/>
      <c r="GTY304" s="128"/>
      <c r="GTZ304" s="128"/>
      <c r="GUA304" s="128"/>
      <c r="GUB304" s="128"/>
      <c r="GUC304" s="128"/>
      <c r="GUD304" s="128"/>
      <c r="GUE304" s="128"/>
      <c r="GUF304" s="128"/>
      <c r="GUG304" s="128"/>
      <c r="GUH304" s="128"/>
      <c r="GUI304" s="128"/>
      <c r="GUJ304" s="128"/>
      <c r="GUK304" s="128"/>
      <c r="GUL304" s="128"/>
      <c r="GUM304" s="128"/>
      <c r="GUN304" s="128"/>
      <c r="GUO304" s="128"/>
      <c r="GUP304" s="128"/>
      <c r="GUQ304" s="128"/>
      <c r="GUR304" s="128"/>
      <c r="GUS304" s="128"/>
      <c r="GUT304" s="128"/>
      <c r="GUU304" s="128"/>
      <c r="GUV304" s="128"/>
      <c r="GUW304" s="128"/>
      <c r="GUX304" s="128"/>
      <c r="GUY304" s="128"/>
      <c r="GUZ304" s="128"/>
      <c r="GVA304" s="128"/>
      <c r="GVB304" s="128"/>
      <c r="GVC304" s="128"/>
      <c r="GVD304" s="128"/>
      <c r="GVE304" s="128"/>
      <c r="GVF304" s="128"/>
      <c r="GVG304" s="128"/>
      <c r="GVH304" s="128"/>
      <c r="GVI304" s="128"/>
      <c r="GVJ304" s="128"/>
      <c r="GVK304" s="128"/>
      <c r="GVL304" s="128"/>
      <c r="GVM304" s="128"/>
      <c r="GVN304" s="128"/>
      <c r="GVO304" s="128"/>
      <c r="GVP304" s="128"/>
      <c r="GVQ304" s="128"/>
      <c r="GVR304" s="128"/>
      <c r="GVS304" s="128"/>
      <c r="GVT304" s="128"/>
      <c r="GVU304" s="128"/>
      <c r="GVV304" s="128"/>
      <c r="GVW304" s="128"/>
      <c r="GVX304" s="128"/>
      <c r="GVY304" s="128"/>
      <c r="GVZ304" s="128"/>
      <c r="GWA304" s="128"/>
      <c r="GWB304" s="128"/>
      <c r="GWC304" s="128"/>
      <c r="GWD304" s="128"/>
      <c r="GWE304" s="128"/>
      <c r="GWF304" s="128"/>
      <c r="GWG304" s="128"/>
      <c r="GWH304" s="128"/>
      <c r="GWI304" s="128"/>
      <c r="GWJ304" s="128"/>
      <c r="GWK304" s="128"/>
      <c r="GWL304" s="128"/>
      <c r="GWM304" s="128"/>
      <c r="GWN304" s="128"/>
      <c r="GWO304" s="128"/>
      <c r="GWP304" s="128"/>
      <c r="GWQ304" s="128"/>
      <c r="GWR304" s="128"/>
      <c r="GWS304" s="128"/>
      <c r="GWT304" s="128"/>
      <c r="GWU304" s="128"/>
      <c r="GWV304" s="128"/>
      <c r="GWW304" s="128"/>
      <c r="GWX304" s="128"/>
      <c r="GWY304" s="128"/>
      <c r="GWZ304" s="128"/>
      <c r="GXA304" s="128"/>
      <c r="GXB304" s="128"/>
      <c r="GXC304" s="128"/>
      <c r="GXD304" s="128"/>
      <c r="GXE304" s="128"/>
      <c r="GXF304" s="128"/>
      <c r="GXG304" s="128"/>
      <c r="GXH304" s="128"/>
      <c r="GXI304" s="128"/>
      <c r="GXJ304" s="128"/>
      <c r="GXK304" s="128"/>
      <c r="GXL304" s="128"/>
      <c r="GXM304" s="128"/>
      <c r="GXN304" s="128"/>
      <c r="GXO304" s="128"/>
      <c r="GXP304" s="128"/>
      <c r="GXQ304" s="128"/>
      <c r="GXR304" s="128"/>
      <c r="GXS304" s="128"/>
      <c r="GXT304" s="128"/>
      <c r="GXU304" s="128"/>
      <c r="GXV304" s="128"/>
      <c r="GXW304" s="128"/>
      <c r="GXX304" s="128"/>
      <c r="GXY304" s="128"/>
      <c r="GXZ304" s="128"/>
      <c r="GYA304" s="128"/>
      <c r="GYB304" s="128"/>
      <c r="GYC304" s="128"/>
      <c r="GYD304" s="128"/>
      <c r="GYE304" s="128"/>
      <c r="GYF304" s="128"/>
      <c r="GYG304" s="128"/>
      <c r="GYH304" s="128"/>
      <c r="GYI304" s="128"/>
      <c r="GYJ304" s="128"/>
      <c r="GYK304" s="128"/>
      <c r="GYL304" s="128"/>
      <c r="GYM304" s="128"/>
      <c r="GYN304" s="128"/>
      <c r="GYO304" s="128"/>
      <c r="GYP304" s="128"/>
      <c r="GYQ304" s="128"/>
      <c r="GYR304" s="128"/>
      <c r="GYS304" s="128"/>
      <c r="GYT304" s="128"/>
      <c r="GYU304" s="128"/>
      <c r="GYV304" s="128"/>
      <c r="GYW304" s="128"/>
      <c r="GYX304" s="128"/>
      <c r="GYY304" s="128"/>
      <c r="GYZ304" s="128"/>
      <c r="GZA304" s="128"/>
      <c r="GZB304" s="128"/>
      <c r="GZC304" s="128"/>
      <c r="GZD304" s="128"/>
      <c r="GZE304" s="128"/>
      <c r="GZF304" s="128"/>
      <c r="GZG304" s="128"/>
      <c r="GZH304" s="128"/>
      <c r="GZI304" s="128"/>
      <c r="GZJ304" s="128"/>
      <c r="GZK304" s="128"/>
      <c r="GZL304" s="128"/>
      <c r="GZM304" s="128"/>
      <c r="GZN304" s="128"/>
      <c r="GZO304" s="128"/>
      <c r="GZP304" s="128"/>
      <c r="GZQ304" s="128"/>
      <c r="GZR304" s="128"/>
      <c r="GZS304" s="128"/>
      <c r="GZT304" s="128"/>
      <c r="GZU304" s="128"/>
      <c r="GZV304" s="128"/>
      <c r="GZW304" s="128"/>
      <c r="GZX304" s="128"/>
      <c r="GZY304" s="128"/>
      <c r="GZZ304" s="128"/>
      <c r="HAA304" s="128"/>
      <c r="HAB304" s="128"/>
      <c r="HAC304" s="128"/>
      <c r="HAD304" s="128"/>
      <c r="HAE304" s="128"/>
      <c r="HAF304" s="128"/>
      <c r="HAG304" s="128"/>
      <c r="HAH304" s="128"/>
      <c r="HAI304" s="128"/>
      <c r="HAJ304" s="128"/>
      <c r="HAK304" s="128"/>
      <c r="HAL304" s="128"/>
      <c r="HAM304" s="128"/>
      <c r="HAN304" s="128"/>
      <c r="HAO304" s="128"/>
      <c r="HAP304" s="128"/>
      <c r="HAQ304" s="128"/>
      <c r="HAR304" s="128"/>
      <c r="HAS304" s="128"/>
      <c r="HAT304" s="128"/>
      <c r="HAU304" s="128"/>
      <c r="HAV304" s="128"/>
      <c r="HAW304" s="128"/>
      <c r="HAX304" s="128"/>
      <c r="HAY304" s="128"/>
      <c r="HAZ304" s="128"/>
      <c r="HBA304" s="128"/>
      <c r="HBB304" s="128"/>
      <c r="HBC304" s="128"/>
      <c r="HBD304" s="128"/>
      <c r="HBE304" s="128"/>
      <c r="HBF304" s="128"/>
      <c r="HBG304" s="128"/>
      <c r="HBH304" s="128"/>
      <c r="HBI304" s="128"/>
      <c r="HBJ304" s="128"/>
      <c r="HBK304" s="128"/>
      <c r="HBL304" s="128"/>
      <c r="HBM304" s="128"/>
      <c r="HBN304" s="128"/>
      <c r="HBO304" s="128"/>
      <c r="HBP304" s="128"/>
      <c r="HBQ304" s="128"/>
      <c r="HBR304" s="128"/>
      <c r="HBS304" s="128"/>
      <c r="HBT304" s="128"/>
      <c r="HBU304" s="128"/>
      <c r="HBV304" s="128"/>
      <c r="HBW304" s="128"/>
      <c r="HBX304" s="128"/>
      <c r="HBY304" s="128"/>
      <c r="HBZ304" s="128"/>
      <c r="HCA304" s="128"/>
      <c r="HCB304" s="128"/>
      <c r="HCC304" s="128"/>
      <c r="HCD304" s="128"/>
      <c r="HCE304" s="128"/>
      <c r="HCF304" s="128"/>
      <c r="HCG304" s="128"/>
      <c r="HCH304" s="128"/>
      <c r="HCI304" s="128"/>
      <c r="HCJ304" s="128"/>
      <c r="HCK304" s="128"/>
      <c r="HCL304" s="128"/>
      <c r="HCM304" s="128"/>
      <c r="HCN304" s="128"/>
      <c r="HCO304" s="128"/>
      <c r="HCP304" s="128"/>
      <c r="HCQ304" s="128"/>
      <c r="HCR304" s="128"/>
      <c r="HCS304" s="128"/>
      <c r="HCT304" s="128"/>
      <c r="HCU304" s="128"/>
      <c r="HCV304" s="128"/>
      <c r="HCW304" s="128"/>
      <c r="HCX304" s="128"/>
      <c r="HCY304" s="128"/>
      <c r="HCZ304" s="128"/>
      <c r="HDA304" s="128"/>
      <c r="HDB304" s="128"/>
      <c r="HDC304" s="128"/>
      <c r="HDD304" s="128"/>
      <c r="HDE304" s="128"/>
      <c r="HDF304" s="128"/>
      <c r="HDG304" s="128"/>
      <c r="HDH304" s="128"/>
      <c r="HDI304" s="128"/>
      <c r="HDJ304" s="128"/>
      <c r="HDK304" s="128"/>
      <c r="HDL304" s="128"/>
      <c r="HDM304" s="128"/>
      <c r="HDN304" s="128"/>
      <c r="HDO304" s="128"/>
      <c r="HDP304" s="128"/>
      <c r="HDQ304" s="128"/>
      <c r="HDR304" s="128"/>
      <c r="HDS304" s="128"/>
      <c r="HDT304" s="128"/>
      <c r="HDU304" s="128"/>
      <c r="HDV304" s="128"/>
      <c r="HDW304" s="128"/>
      <c r="HDX304" s="128"/>
      <c r="HDY304" s="128"/>
      <c r="HDZ304" s="128"/>
      <c r="HEA304" s="128"/>
      <c r="HEB304" s="128"/>
      <c r="HEC304" s="128"/>
      <c r="HED304" s="128"/>
      <c r="HEE304" s="128"/>
      <c r="HEF304" s="128"/>
      <c r="HEG304" s="128"/>
      <c r="HEH304" s="128"/>
      <c r="HEI304" s="128"/>
      <c r="HEJ304" s="128"/>
      <c r="HEK304" s="128"/>
      <c r="HEL304" s="128"/>
      <c r="HEM304" s="128"/>
      <c r="HEN304" s="128"/>
      <c r="HEO304" s="128"/>
      <c r="HEP304" s="128"/>
      <c r="HEQ304" s="128"/>
      <c r="HER304" s="128"/>
      <c r="HES304" s="128"/>
      <c r="HET304" s="128"/>
      <c r="HEU304" s="128"/>
      <c r="HEV304" s="128"/>
      <c r="HEW304" s="128"/>
      <c r="HEX304" s="128"/>
      <c r="HEY304" s="128"/>
      <c r="HEZ304" s="128"/>
      <c r="HFA304" s="128"/>
      <c r="HFB304" s="128"/>
      <c r="HFC304" s="128"/>
      <c r="HFD304" s="128"/>
      <c r="HFE304" s="128"/>
      <c r="HFF304" s="128"/>
      <c r="HFG304" s="128"/>
      <c r="HFH304" s="128"/>
      <c r="HFI304" s="128"/>
      <c r="HFJ304" s="128"/>
      <c r="HFK304" s="128"/>
      <c r="HFL304" s="128"/>
      <c r="HFM304" s="128"/>
      <c r="HFN304" s="128"/>
      <c r="HFO304" s="128"/>
      <c r="HFP304" s="128"/>
      <c r="HFQ304" s="128"/>
      <c r="HFR304" s="128"/>
      <c r="HFS304" s="128"/>
      <c r="HFT304" s="128"/>
      <c r="HFU304" s="128"/>
      <c r="HFV304" s="128"/>
      <c r="HFW304" s="128"/>
      <c r="HFX304" s="128"/>
      <c r="HFY304" s="128"/>
      <c r="HFZ304" s="128"/>
      <c r="HGA304" s="128"/>
      <c r="HGB304" s="128"/>
      <c r="HGC304" s="128"/>
      <c r="HGD304" s="128"/>
      <c r="HGE304" s="128"/>
      <c r="HGF304" s="128"/>
      <c r="HGG304" s="128"/>
      <c r="HGH304" s="128"/>
      <c r="HGI304" s="128"/>
      <c r="HGJ304" s="128"/>
      <c r="HGK304" s="128"/>
      <c r="HGL304" s="128"/>
      <c r="HGM304" s="128"/>
      <c r="HGN304" s="128"/>
      <c r="HGO304" s="128"/>
      <c r="HGP304" s="128"/>
      <c r="HGQ304" s="128"/>
      <c r="HGR304" s="128"/>
      <c r="HGS304" s="128"/>
      <c r="HGT304" s="128"/>
      <c r="HGU304" s="128"/>
      <c r="HGV304" s="128"/>
      <c r="HGW304" s="128"/>
      <c r="HGX304" s="128"/>
      <c r="HGY304" s="128"/>
      <c r="HGZ304" s="128"/>
      <c r="HHA304" s="128"/>
      <c r="HHB304" s="128"/>
      <c r="HHC304" s="128"/>
      <c r="HHD304" s="128"/>
      <c r="HHE304" s="128"/>
      <c r="HHF304" s="128"/>
      <c r="HHG304" s="128"/>
      <c r="HHH304" s="128"/>
      <c r="HHI304" s="128"/>
      <c r="HHJ304" s="128"/>
      <c r="HHK304" s="128"/>
      <c r="HHL304" s="128"/>
      <c r="HHM304" s="128"/>
      <c r="HHN304" s="128"/>
      <c r="HHO304" s="128"/>
      <c r="HHP304" s="128"/>
      <c r="HHQ304" s="128"/>
      <c r="HHR304" s="128"/>
      <c r="HHS304" s="128"/>
      <c r="HHT304" s="128"/>
      <c r="HHU304" s="128"/>
      <c r="HHV304" s="128"/>
      <c r="HHW304" s="128"/>
      <c r="HHX304" s="128"/>
      <c r="HHY304" s="128"/>
      <c r="HHZ304" s="128"/>
      <c r="HIA304" s="128"/>
      <c r="HIB304" s="128"/>
      <c r="HIC304" s="128"/>
      <c r="HID304" s="128"/>
      <c r="HIE304" s="128"/>
      <c r="HIF304" s="128"/>
      <c r="HIG304" s="128"/>
      <c r="HIH304" s="128"/>
      <c r="HII304" s="128"/>
      <c r="HIJ304" s="128"/>
      <c r="HIK304" s="128"/>
      <c r="HIL304" s="128"/>
      <c r="HIM304" s="128"/>
      <c r="HIN304" s="128"/>
      <c r="HIO304" s="128"/>
      <c r="HIP304" s="128"/>
      <c r="HIQ304" s="128"/>
      <c r="HIR304" s="128"/>
      <c r="HIS304" s="128"/>
      <c r="HIT304" s="128"/>
      <c r="HIU304" s="128"/>
      <c r="HIV304" s="128"/>
      <c r="HIW304" s="128"/>
      <c r="HIX304" s="128"/>
      <c r="HIY304" s="128"/>
      <c r="HIZ304" s="128"/>
      <c r="HJA304" s="128"/>
      <c r="HJB304" s="128"/>
      <c r="HJC304" s="128"/>
      <c r="HJD304" s="128"/>
      <c r="HJE304" s="128"/>
      <c r="HJF304" s="128"/>
      <c r="HJG304" s="128"/>
      <c r="HJH304" s="128"/>
      <c r="HJI304" s="128"/>
      <c r="HJJ304" s="128"/>
      <c r="HJK304" s="128"/>
      <c r="HJL304" s="128"/>
      <c r="HJM304" s="128"/>
      <c r="HJN304" s="128"/>
      <c r="HJO304" s="128"/>
      <c r="HJP304" s="128"/>
      <c r="HJQ304" s="128"/>
      <c r="HJR304" s="128"/>
      <c r="HJS304" s="128"/>
      <c r="HJT304" s="128"/>
      <c r="HJU304" s="128"/>
      <c r="HJV304" s="128"/>
      <c r="HJW304" s="128"/>
      <c r="HJX304" s="128"/>
      <c r="HJY304" s="128"/>
      <c r="HJZ304" s="128"/>
      <c r="HKA304" s="128"/>
      <c r="HKB304" s="128"/>
      <c r="HKC304" s="128"/>
      <c r="HKD304" s="128"/>
      <c r="HKE304" s="128"/>
      <c r="HKF304" s="128"/>
      <c r="HKG304" s="128"/>
      <c r="HKH304" s="128"/>
      <c r="HKI304" s="128"/>
      <c r="HKJ304" s="128"/>
      <c r="HKK304" s="128"/>
      <c r="HKL304" s="128"/>
      <c r="HKM304" s="128"/>
      <c r="HKN304" s="128"/>
      <c r="HKO304" s="128"/>
      <c r="HKP304" s="128"/>
      <c r="HKQ304" s="128"/>
      <c r="HKR304" s="128"/>
      <c r="HKS304" s="128"/>
      <c r="HKT304" s="128"/>
      <c r="HKU304" s="128"/>
      <c r="HKV304" s="128"/>
      <c r="HKW304" s="128"/>
      <c r="HKX304" s="128"/>
      <c r="HKY304" s="128"/>
      <c r="HKZ304" s="128"/>
      <c r="HLA304" s="128"/>
      <c r="HLB304" s="128"/>
      <c r="HLC304" s="128"/>
      <c r="HLD304" s="128"/>
      <c r="HLE304" s="128"/>
      <c r="HLF304" s="128"/>
      <c r="HLG304" s="128"/>
      <c r="HLH304" s="128"/>
      <c r="HLI304" s="128"/>
      <c r="HLJ304" s="128"/>
      <c r="HLK304" s="128"/>
      <c r="HLL304" s="128"/>
      <c r="HLM304" s="128"/>
      <c r="HLN304" s="128"/>
      <c r="HLO304" s="128"/>
      <c r="HLP304" s="128"/>
      <c r="HLQ304" s="128"/>
      <c r="HLR304" s="128"/>
      <c r="HLS304" s="128"/>
      <c r="HLT304" s="128"/>
      <c r="HLU304" s="128"/>
      <c r="HLV304" s="128"/>
      <c r="HLW304" s="128"/>
      <c r="HLX304" s="128"/>
      <c r="HLY304" s="128"/>
      <c r="HLZ304" s="128"/>
      <c r="HMA304" s="128"/>
      <c r="HMB304" s="128"/>
      <c r="HMC304" s="128"/>
      <c r="HMD304" s="128"/>
      <c r="HME304" s="128"/>
      <c r="HMF304" s="128"/>
      <c r="HMG304" s="128"/>
      <c r="HMH304" s="128"/>
      <c r="HMI304" s="128"/>
      <c r="HMJ304" s="128"/>
      <c r="HMK304" s="128"/>
      <c r="HML304" s="128"/>
      <c r="HMM304" s="128"/>
      <c r="HMN304" s="128"/>
      <c r="HMO304" s="128"/>
      <c r="HMP304" s="128"/>
      <c r="HMQ304" s="128"/>
      <c r="HMR304" s="128"/>
      <c r="HMS304" s="128"/>
      <c r="HMT304" s="128"/>
      <c r="HMU304" s="128"/>
      <c r="HMV304" s="128"/>
      <c r="HMW304" s="128"/>
      <c r="HMX304" s="128"/>
      <c r="HMY304" s="128"/>
      <c r="HMZ304" s="128"/>
      <c r="HNA304" s="128"/>
      <c r="HNB304" s="128"/>
      <c r="HNC304" s="128"/>
      <c r="HND304" s="128"/>
      <c r="HNE304" s="128"/>
      <c r="HNF304" s="128"/>
      <c r="HNG304" s="128"/>
      <c r="HNH304" s="128"/>
      <c r="HNI304" s="128"/>
      <c r="HNJ304" s="128"/>
      <c r="HNK304" s="128"/>
      <c r="HNL304" s="128"/>
      <c r="HNM304" s="128"/>
      <c r="HNN304" s="128"/>
      <c r="HNO304" s="128"/>
      <c r="HNP304" s="128"/>
      <c r="HNQ304" s="128"/>
      <c r="HNR304" s="128"/>
      <c r="HNS304" s="128"/>
      <c r="HNT304" s="128"/>
      <c r="HNU304" s="128"/>
      <c r="HNV304" s="128"/>
      <c r="HNW304" s="128"/>
      <c r="HNX304" s="128"/>
      <c r="HNY304" s="128"/>
      <c r="HNZ304" s="128"/>
      <c r="HOA304" s="128"/>
      <c r="HOB304" s="128"/>
      <c r="HOC304" s="128"/>
      <c r="HOD304" s="128"/>
      <c r="HOE304" s="128"/>
      <c r="HOF304" s="128"/>
      <c r="HOG304" s="128"/>
      <c r="HOH304" s="128"/>
      <c r="HOI304" s="128"/>
      <c r="HOJ304" s="128"/>
      <c r="HOK304" s="128"/>
      <c r="HOL304" s="128"/>
      <c r="HOM304" s="128"/>
      <c r="HON304" s="128"/>
      <c r="HOO304" s="128"/>
      <c r="HOP304" s="128"/>
      <c r="HOQ304" s="128"/>
      <c r="HOR304" s="128"/>
      <c r="HOS304" s="128"/>
      <c r="HOT304" s="128"/>
      <c r="HOU304" s="128"/>
      <c r="HOV304" s="128"/>
      <c r="HOW304" s="128"/>
      <c r="HOX304" s="128"/>
      <c r="HOY304" s="128"/>
      <c r="HOZ304" s="128"/>
      <c r="HPA304" s="128"/>
      <c r="HPB304" s="128"/>
      <c r="HPC304" s="128"/>
      <c r="HPD304" s="128"/>
      <c r="HPE304" s="128"/>
      <c r="HPF304" s="128"/>
      <c r="HPG304" s="128"/>
      <c r="HPH304" s="128"/>
      <c r="HPI304" s="128"/>
      <c r="HPJ304" s="128"/>
      <c r="HPK304" s="128"/>
      <c r="HPL304" s="128"/>
      <c r="HPM304" s="128"/>
      <c r="HPN304" s="128"/>
      <c r="HPO304" s="128"/>
      <c r="HPP304" s="128"/>
      <c r="HPQ304" s="128"/>
      <c r="HPR304" s="128"/>
      <c r="HPS304" s="128"/>
      <c r="HPT304" s="128"/>
      <c r="HPU304" s="128"/>
      <c r="HPV304" s="128"/>
      <c r="HPW304" s="128"/>
      <c r="HPX304" s="128"/>
      <c r="HPY304" s="128"/>
      <c r="HPZ304" s="128"/>
      <c r="HQA304" s="128"/>
      <c r="HQB304" s="128"/>
      <c r="HQC304" s="128"/>
      <c r="HQD304" s="128"/>
      <c r="HQE304" s="128"/>
      <c r="HQF304" s="128"/>
      <c r="HQG304" s="128"/>
      <c r="HQH304" s="128"/>
      <c r="HQI304" s="128"/>
      <c r="HQJ304" s="128"/>
      <c r="HQK304" s="128"/>
      <c r="HQL304" s="128"/>
      <c r="HQM304" s="128"/>
      <c r="HQN304" s="128"/>
      <c r="HQO304" s="128"/>
      <c r="HQP304" s="128"/>
      <c r="HQQ304" s="128"/>
      <c r="HQR304" s="128"/>
      <c r="HQS304" s="128"/>
      <c r="HQT304" s="128"/>
      <c r="HQU304" s="128"/>
      <c r="HQV304" s="128"/>
      <c r="HQW304" s="128"/>
      <c r="HQX304" s="128"/>
      <c r="HQY304" s="128"/>
      <c r="HQZ304" s="128"/>
      <c r="HRA304" s="128"/>
      <c r="HRB304" s="128"/>
      <c r="HRC304" s="128"/>
      <c r="HRD304" s="128"/>
      <c r="HRE304" s="128"/>
      <c r="HRF304" s="128"/>
      <c r="HRG304" s="128"/>
      <c r="HRH304" s="128"/>
      <c r="HRI304" s="128"/>
      <c r="HRJ304" s="128"/>
      <c r="HRK304" s="128"/>
      <c r="HRL304" s="128"/>
      <c r="HRM304" s="128"/>
      <c r="HRN304" s="128"/>
      <c r="HRO304" s="128"/>
      <c r="HRP304" s="128"/>
      <c r="HRQ304" s="128"/>
      <c r="HRR304" s="128"/>
      <c r="HRS304" s="128"/>
      <c r="HRT304" s="128"/>
      <c r="HRU304" s="128"/>
      <c r="HRV304" s="128"/>
      <c r="HRW304" s="128"/>
      <c r="HRX304" s="128"/>
      <c r="HRY304" s="128"/>
      <c r="HRZ304" s="128"/>
      <c r="HSA304" s="128"/>
      <c r="HSB304" s="128"/>
      <c r="HSC304" s="128"/>
      <c r="HSD304" s="128"/>
      <c r="HSE304" s="128"/>
      <c r="HSF304" s="128"/>
      <c r="HSG304" s="128"/>
      <c r="HSH304" s="128"/>
      <c r="HSI304" s="128"/>
      <c r="HSJ304" s="128"/>
      <c r="HSK304" s="128"/>
      <c r="HSL304" s="128"/>
      <c r="HSM304" s="128"/>
      <c r="HSN304" s="128"/>
      <c r="HSO304" s="128"/>
      <c r="HSP304" s="128"/>
      <c r="HSQ304" s="128"/>
      <c r="HSR304" s="128"/>
      <c r="HSS304" s="128"/>
      <c r="HST304" s="128"/>
      <c r="HSU304" s="128"/>
      <c r="HSV304" s="128"/>
      <c r="HSW304" s="128"/>
      <c r="HSX304" s="128"/>
      <c r="HSY304" s="128"/>
      <c r="HSZ304" s="128"/>
      <c r="HTA304" s="128"/>
      <c r="HTB304" s="128"/>
      <c r="HTC304" s="128"/>
      <c r="HTD304" s="128"/>
      <c r="HTE304" s="128"/>
      <c r="HTF304" s="128"/>
      <c r="HTG304" s="128"/>
      <c r="HTH304" s="128"/>
      <c r="HTI304" s="128"/>
      <c r="HTJ304" s="128"/>
      <c r="HTK304" s="128"/>
      <c r="HTL304" s="128"/>
      <c r="HTM304" s="128"/>
      <c r="HTN304" s="128"/>
      <c r="HTO304" s="128"/>
      <c r="HTP304" s="128"/>
      <c r="HTQ304" s="128"/>
      <c r="HTR304" s="128"/>
      <c r="HTS304" s="128"/>
      <c r="HTT304" s="128"/>
      <c r="HTU304" s="128"/>
      <c r="HTV304" s="128"/>
      <c r="HTW304" s="128"/>
      <c r="HTX304" s="128"/>
      <c r="HTY304" s="128"/>
      <c r="HTZ304" s="128"/>
      <c r="HUA304" s="128"/>
      <c r="HUB304" s="128"/>
      <c r="HUC304" s="128"/>
      <c r="HUD304" s="128"/>
      <c r="HUE304" s="128"/>
      <c r="HUF304" s="128"/>
      <c r="HUG304" s="128"/>
      <c r="HUH304" s="128"/>
      <c r="HUI304" s="128"/>
      <c r="HUJ304" s="128"/>
      <c r="HUK304" s="128"/>
      <c r="HUL304" s="128"/>
      <c r="HUM304" s="128"/>
      <c r="HUN304" s="128"/>
      <c r="HUO304" s="128"/>
      <c r="HUP304" s="128"/>
      <c r="HUQ304" s="128"/>
      <c r="HUR304" s="128"/>
      <c r="HUS304" s="128"/>
      <c r="HUT304" s="128"/>
      <c r="HUU304" s="128"/>
      <c r="HUV304" s="128"/>
      <c r="HUW304" s="128"/>
      <c r="HUX304" s="128"/>
      <c r="HUY304" s="128"/>
      <c r="HUZ304" s="128"/>
      <c r="HVA304" s="128"/>
      <c r="HVB304" s="128"/>
      <c r="HVC304" s="128"/>
      <c r="HVD304" s="128"/>
      <c r="HVE304" s="128"/>
      <c r="HVF304" s="128"/>
      <c r="HVG304" s="128"/>
      <c r="HVH304" s="128"/>
      <c r="HVI304" s="128"/>
      <c r="HVJ304" s="128"/>
      <c r="HVK304" s="128"/>
      <c r="HVL304" s="128"/>
      <c r="HVM304" s="128"/>
      <c r="HVN304" s="128"/>
      <c r="HVO304" s="128"/>
      <c r="HVP304" s="128"/>
      <c r="HVQ304" s="128"/>
      <c r="HVR304" s="128"/>
      <c r="HVS304" s="128"/>
      <c r="HVT304" s="128"/>
      <c r="HVU304" s="128"/>
      <c r="HVV304" s="128"/>
      <c r="HVW304" s="128"/>
      <c r="HVX304" s="128"/>
      <c r="HVY304" s="128"/>
      <c r="HVZ304" s="128"/>
      <c r="HWA304" s="128"/>
      <c r="HWB304" s="128"/>
      <c r="HWC304" s="128"/>
      <c r="HWD304" s="128"/>
      <c r="HWE304" s="128"/>
      <c r="HWF304" s="128"/>
      <c r="HWG304" s="128"/>
      <c r="HWH304" s="128"/>
      <c r="HWI304" s="128"/>
      <c r="HWJ304" s="128"/>
      <c r="HWK304" s="128"/>
      <c r="HWL304" s="128"/>
      <c r="HWM304" s="128"/>
      <c r="HWN304" s="128"/>
      <c r="HWO304" s="128"/>
      <c r="HWP304" s="128"/>
      <c r="HWQ304" s="128"/>
      <c r="HWR304" s="128"/>
      <c r="HWS304" s="128"/>
      <c r="HWT304" s="128"/>
      <c r="HWU304" s="128"/>
      <c r="HWV304" s="128"/>
      <c r="HWW304" s="128"/>
      <c r="HWX304" s="128"/>
      <c r="HWY304" s="128"/>
      <c r="HWZ304" s="128"/>
      <c r="HXA304" s="128"/>
      <c r="HXB304" s="128"/>
      <c r="HXC304" s="128"/>
      <c r="HXD304" s="128"/>
      <c r="HXE304" s="128"/>
      <c r="HXF304" s="128"/>
      <c r="HXG304" s="128"/>
      <c r="HXH304" s="128"/>
      <c r="HXI304" s="128"/>
      <c r="HXJ304" s="128"/>
      <c r="HXK304" s="128"/>
      <c r="HXL304" s="128"/>
      <c r="HXM304" s="128"/>
      <c r="HXN304" s="128"/>
      <c r="HXO304" s="128"/>
      <c r="HXP304" s="128"/>
      <c r="HXQ304" s="128"/>
      <c r="HXR304" s="128"/>
      <c r="HXS304" s="128"/>
      <c r="HXT304" s="128"/>
      <c r="HXU304" s="128"/>
      <c r="HXV304" s="128"/>
      <c r="HXW304" s="128"/>
      <c r="HXX304" s="128"/>
      <c r="HXY304" s="128"/>
      <c r="HXZ304" s="128"/>
      <c r="HYA304" s="128"/>
      <c r="HYB304" s="128"/>
      <c r="HYC304" s="128"/>
      <c r="HYD304" s="128"/>
      <c r="HYE304" s="128"/>
      <c r="HYF304" s="128"/>
      <c r="HYG304" s="128"/>
      <c r="HYH304" s="128"/>
      <c r="HYI304" s="128"/>
      <c r="HYJ304" s="128"/>
      <c r="HYK304" s="128"/>
      <c r="HYL304" s="128"/>
      <c r="HYM304" s="128"/>
      <c r="HYN304" s="128"/>
      <c r="HYO304" s="128"/>
      <c r="HYP304" s="128"/>
      <c r="HYQ304" s="128"/>
      <c r="HYR304" s="128"/>
      <c r="HYS304" s="128"/>
      <c r="HYT304" s="128"/>
      <c r="HYU304" s="128"/>
      <c r="HYV304" s="128"/>
      <c r="HYW304" s="128"/>
      <c r="HYX304" s="128"/>
      <c r="HYY304" s="128"/>
      <c r="HYZ304" s="128"/>
      <c r="HZA304" s="128"/>
      <c r="HZB304" s="128"/>
      <c r="HZC304" s="128"/>
      <c r="HZD304" s="128"/>
      <c r="HZE304" s="128"/>
      <c r="HZF304" s="128"/>
      <c r="HZG304" s="128"/>
      <c r="HZH304" s="128"/>
      <c r="HZI304" s="128"/>
      <c r="HZJ304" s="128"/>
      <c r="HZK304" s="128"/>
      <c r="HZL304" s="128"/>
      <c r="HZM304" s="128"/>
      <c r="HZN304" s="128"/>
      <c r="HZO304" s="128"/>
      <c r="HZP304" s="128"/>
      <c r="HZQ304" s="128"/>
      <c r="HZR304" s="128"/>
      <c r="HZS304" s="128"/>
      <c r="HZT304" s="128"/>
      <c r="HZU304" s="128"/>
      <c r="HZV304" s="128"/>
      <c r="HZW304" s="128"/>
      <c r="HZX304" s="128"/>
      <c r="HZY304" s="128"/>
      <c r="HZZ304" s="128"/>
      <c r="IAA304" s="128"/>
      <c r="IAB304" s="128"/>
      <c r="IAC304" s="128"/>
      <c r="IAD304" s="128"/>
      <c r="IAE304" s="128"/>
      <c r="IAF304" s="128"/>
      <c r="IAG304" s="128"/>
      <c r="IAH304" s="128"/>
      <c r="IAI304" s="128"/>
      <c r="IAJ304" s="128"/>
      <c r="IAK304" s="128"/>
      <c r="IAL304" s="128"/>
      <c r="IAM304" s="128"/>
      <c r="IAN304" s="128"/>
      <c r="IAO304" s="128"/>
      <c r="IAP304" s="128"/>
      <c r="IAQ304" s="128"/>
      <c r="IAR304" s="128"/>
      <c r="IAS304" s="128"/>
      <c r="IAT304" s="128"/>
      <c r="IAU304" s="128"/>
      <c r="IAV304" s="128"/>
      <c r="IAW304" s="128"/>
      <c r="IAX304" s="128"/>
      <c r="IAY304" s="128"/>
      <c r="IAZ304" s="128"/>
      <c r="IBA304" s="128"/>
      <c r="IBB304" s="128"/>
      <c r="IBC304" s="128"/>
      <c r="IBD304" s="128"/>
      <c r="IBE304" s="128"/>
      <c r="IBF304" s="128"/>
      <c r="IBG304" s="128"/>
      <c r="IBH304" s="128"/>
      <c r="IBI304" s="128"/>
      <c r="IBJ304" s="128"/>
      <c r="IBK304" s="128"/>
      <c r="IBL304" s="128"/>
      <c r="IBM304" s="128"/>
      <c r="IBN304" s="128"/>
      <c r="IBO304" s="128"/>
      <c r="IBP304" s="128"/>
      <c r="IBQ304" s="128"/>
      <c r="IBR304" s="128"/>
      <c r="IBS304" s="128"/>
      <c r="IBT304" s="128"/>
      <c r="IBU304" s="128"/>
      <c r="IBV304" s="128"/>
      <c r="IBW304" s="128"/>
      <c r="IBX304" s="128"/>
      <c r="IBY304" s="128"/>
      <c r="IBZ304" s="128"/>
      <c r="ICA304" s="128"/>
      <c r="ICB304" s="128"/>
      <c r="ICC304" s="128"/>
      <c r="ICD304" s="128"/>
      <c r="ICE304" s="128"/>
      <c r="ICF304" s="128"/>
      <c r="ICG304" s="128"/>
      <c r="ICH304" s="128"/>
      <c r="ICI304" s="128"/>
      <c r="ICJ304" s="128"/>
      <c r="ICK304" s="128"/>
      <c r="ICL304" s="128"/>
      <c r="ICM304" s="128"/>
      <c r="ICN304" s="128"/>
      <c r="ICO304" s="128"/>
      <c r="ICP304" s="128"/>
      <c r="ICQ304" s="128"/>
      <c r="ICR304" s="128"/>
      <c r="ICS304" s="128"/>
      <c r="ICT304" s="128"/>
      <c r="ICU304" s="128"/>
      <c r="ICV304" s="128"/>
      <c r="ICW304" s="128"/>
      <c r="ICX304" s="128"/>
      <c r="ICY304" s="128"/>
      <c r="ICZ304" s="128"/>
      <c r="IDA304" s="128"/>
      <c r="IDB304" s="128"/>
      <c r="IDC304" s="128"/>
      <c r="IDD304" s="128"/>
      <c r="IDE304" s="128"/>
      <c r="IDF304" s="128"/>
      <c r="IDG304" s="128"/>
      <c r="IDH304" s="128"/>
      <c r="IDI304" s="128"/>
      <c r="IDJ304" s="128"/>
      <c r="IDK304" s="128"/>
      <c r="IDL304" s="128"/>
      <c r="IDM304" s="128"/>
      <c r="IDN304" s="128"/>
      <c r="IDO304" s="128"/>
      <c r="IDP304" s="128"/>
      <c r="IDQ304" s="128"/>
      <c r="IDR304" s="128"/>
      <c r="IDS304" s="128"/>
      <c r="IDT304" s="128"/>
      <c r="IDU304" s="128"/>
      <c r="IDV304" s="128"/>
      <c r="IDW304" s="128"/>
      <c r="IDX304" s="128"/>
      <c r="IDY304" s="128"/>
      <c r="IDZ304" s="128"/>
      <c r="IEA304" s="128"/>
      <c r="IEB304" s="128"/>
      <c r="IEC304" s="128"/>
      <c r="IED304" s="128"/>
      <c r="IEE304" s="128"/>
      <c r="IEF304" s="128"/>
      <c r="IEG304" s="128"/>
      <c r="IEH304" s="128"/>
      <c r="IEI304" s="128"/>
      <c r="IEJ304" s="128"/>
      <c r="IEK304" s="128"/>
      <c r="IEL304" s="128"/>
      <c r="IEM304" s="128"/>
      <c r="IEN304" s="128"/>
      <c r="IEO304" s="128"/>
      <c r="IEP304" s="128"/>
      <c r="IEQ304" s="128"/>
      <c r="IER304" s="128"/>
      <c r="IES304" s="128"/>
      <c r="IET304" s="128"/>
      <c r="IEU304" s="128"/>
      <c r="IEV304" s="128"/>
      <c r="IEW304" s="128"/>
      <c r="IEX304" s="128"/>
      <c r="IEY304" s="128"/>
      <c r="IEZ304" s="128"/>
      <c r="IFA304" s="128"/>
      <c r="IFB304" s="128"/>
      <c r="IFC304" s="128"/>
      <c r="IFD304" s="128"/>
      <c r="IFE304" s="128"/>
      <c r="IFF304" s="128"/>
      <c r="IFG304" s="128"/>
      <c r="IFH304" s="128"/>
      <c r="IFI304" s="128"/>
      <c r="IFJ304" s="128"/>
      <c r="IFK304" s="128"/>
      <c r="IFL304" s="128"/>
      <c r="IFM304" s="128"/>
      <c r="IFN304" s="128"/>
      <c r="IFO304" s="128"/>
      <c r="IFP304" s="128"/>
      <c r="IFQ304" s="128"/>
      <c r="IFR304" s="128"/>
      <c r="IFS304" s="128"/>
      <c r="IFT304" s="128"/>
      <c r="IFU304" s="128"/>
      <c r="IFV304" s="128"/>
      <c r="IFW304" s="128"/>
      <c r="IFX304" s="128"/>
      <c r="IFY304" s="128"/>
      <c r="IFZ304" s="128"/>
      <c r="IGA304" s="128"/>
      <c r="IGB304" s="128"/>
      <c r="IGC304" s="128"/>
      <c r="IGD304" s="128"/>
      <c r="IGE304" s="128"/>
      <c r="IGF304" s="128"/>
      <c r="IGG304" s="128"/>
      <c r="IGH304" s="128"/>
      <c r="IGI304" s="128"/>
      <c r="IGJ304" s="128"/>
      <c r="IGK304" s="128"/>
      <c r="IGL304" s="128"/>
      <c r="IGM304" s="128"/>
      <c r="IGN304" s="128"/>
      <c r="IGO304" s="128"/>
      <c r="IGP304" s="128"/>
      <c r="IGQ304" s="128"/>
      <c r="IGR304" s="128"/>
      <c r="IGS304" s="128"/>
      <c r="IGT304" s="128"/>
      <c r="IGU304" s="128"/>
      <c r="IGV304" s="128"/>
      <c r="IGW304" s="128"/>
      <c r="IGX304" s="128"/>
      <c r="IGY304" s="128"/>
      <c r="IGZ304" s="128"/>
      <c r="IHA304" s="128"/>
      <c r="IHB304" s="128"/>
      <c r="IHC304" s="128"/>
      <c r="IHD304" s="128"/>
      <c r="IHE304" s="128"/>
      <c r="IHF304" s="128"/>
      <c r="IHG304" s="128"/>
      <c r="IHH304" s="128"/>
      <c r="IHI304" s="128"/>
      <c r="IHJ304" s="128"/>
      <c r="IHK304" s="128"/>
      <c r="IHL304" s="128"/>
      <c r="IHM304" s="128"/>
      <c r="IHN304" s="128"/>
      <c r="IHO304" s="128"/>
      <c r="IHP304" s="128"/>
      <c r="IHQ304" s="128"/>
      <c r="IHR304" s="128"/>
      <c r="IHS304" s="128"/>
      <c r="IHT304" s="128"/>
      <c r="IHU304" s="128"/>
      <c r="IHV304" s="128"/>
      <c r="IHW304" s="128"/>
      <c r="IHX304" s="128"/>
      <c r="IHY304" s="128"/>
      <c r="IHZ304" s="128"/>
      <c r="IIA304" s="128"/>
      <c r="IIB304" s="128"/>
      <c r="IIC304" s="128"/>
      <c r="IID304" s="128"/>
      <c r="IIE304" s="128"/>
      <c r="IIF304" s="128"/>
      <c r="IIG304" s="128"/>
      <c r="IIH304" s="128"/>
      <c r="III304" s="128"/>
      <c r="IIJ304" s="128"/>
      <c r="IIK304" s="128"/>
      <c r="IIL304" s="128"/>
      <c r="IIM304" s="128"/>
      <c r="IIN304" s="128"/>
      <c r="IIO304" s="128"/>
      <c r="IIP304" s="128"/>
      <c r="IIQ304" s="128"/>
      <c r="IIR304" s="128"/>
      <c r="IIS304" s="128"/>
      <c r="IIT304" s="128"/>
      <c r="IIU304" s="128"/>
      <c r="IIV304" s="128"/>
      <c r="IIW304" s="128"/>
      <c r="IIX304" s="128"/>
      <c r="IIY304" s="128"/>
      <c r="IIZ304" s="128"/>
      <c r="IJA304" s="128"/>
      <c r="IJB304" s="128"/>
      <c r="IJC304" s="128"/>
      <c r="IJD304" s="128"/>
      <c r="IJE304" s="128"/>
      <c r="IJF304" s="128"/>
      <c r="IJG304" s="128"/>
      <c r="IJH304" s="128"/>
      <c r="IJI304" s="128"/>
      <c r="IJJ304" s="128"/>
      <c r="IJK304" s="128"/>
      <c r="IJL304" s="128"/>
      <c r="IJM304" s="128"/>
      <c r="IJN304" s="128"/>
      <c r="IJO304" s="128"/>
      <c r="IJP304" s="128"/>
      <c r="IJQ304" s="128"/>
      <c r="IJR304" s="128"/>
      <c r="IJS304" s="128"/>
      <c r="IJT304" s="128"/>
      <c r="IJU304" s="128"/>
      <c r="IJV304" s="128"/>
      <c r="IJW304" s="128"/>
      <c r="IJX304" s="128"/>
      <c r="IJY304" s="128"/>
      <c r="IJZ304" s="128"/>
      <c r="IKA304" s="128"/>
      <c r="IKB304" s="128"/>
      <c r="IKC304" s="128"/>
      <c r="IKD304" s="128"/>
      <c r="IKE304" s="128"/>
      <c r="IKF304" s="128"/>
      <c r="IKG304" s="128"/>
      <c r="IKH304" s="128"/>
      <c r="IKI304" s="128"/>
      <c r="IKJ304" s="128"/>
      <c r="IKK304" s="128"/>
      <c r="IKL304" s="128"/>
      <c r="IKM304" s="128"/>
      <c r="IKN304" s="128"/>
      <c r="IKO304" s="128"/>
      <c r="IKP304" s="128"/>
      <c r="IKQ304" s="128"/>
      <c r="IKR304" s="128"/>
      <c r="IKS304" s="128"/>
      <c r="IKT304" s="128"/>
      <c r="IKU304" s="128"/>
      <c r="IKV304" s="128"/>
      <c r="IKW304" s="128"/>
      <c r="IKX304" s="128"/>
      <c r="IKY304" s="128"/>
      <c r="IKZ304" s="128"/>
      <c r="ILA304" s="128"/>
      <c r="ILB304" s="128"/>
      <c r="ILC304" s="128"/>
      <c r="ILD304" s="128"/>
      <c r="ILE304" s="128"/>
      <c r="ILF304" s="128"/>
      <c r="ILG304" s="128"/>
      <c r="ILH304" s="128"/>
      <c r="ILI304" s="128"/>
      <c r="ILJ304" s="128"/>
      <c r="ILK304" s="128"/>
      <c r="ILL304" s="128"/>
      <c r="ILM304" s="128"/>
      <c r="ILN304" s="128"/>
      <c r="ILO304" s="128"/>
      <c r="ILP304" s="128"/>
      <c r="ILQ304" s="128"/>
      <c r="ILR304" s="128"/>
      <c r="ILS304" s="128"/>
      <c r="ILT304" s="128"/>
      <c r="ILU304" s="128"/>
      <c r="ILV304" s="128"/>
      <c r="ILW304" s="128"/>
      <c r="ILX304" s="128"/>
      <c r="ILY304" s="128"/>
      <c r="ILZ304" s="128"/>
      <c r="IMA304" s="128"/>
      <c r="IMB304" s="128"/>
      <c r="IMC304" s="128"/>
      <c r="IMD304" s="128"/>
      <c r="IME304" s="128"/>
      <c r="IMF304" s="128"/>
      <c r="IMG304" s="128"/>
      <c r="IMH304" s="128"/>
      <c r="IMI304" s="128"/>
      <c r="IMJ304" s="128"/>
      <c r="IMK304" s="128"/>
      <c r="IML304" s="128"/>
      <c r="IMM304" s="128"/>
      <c r="IMN304" s="128"/>
      <c r="IMO304" s="128"/>
      <c r="IMP304" s="128"/>
      <c r="IMQ304" s="128"/>
      <c r="IMR304" s="128"/>
      <c r="IMS304" s="128"/>
      <c r="IMT304" s="128"/>
      <c r="IMU304" s="128"/>
      <c r="IMV304" s="128"/>
      <c r="IMW304" s="128"/>
      <c r="IMX304" s="128"/>
      <c r="IMY304" s="128"/>
      <c r="IMZ304" s="128"/>
      <c r="INA304" s="128"/>
      <c r="INB304" s="128"/>
      <c r="INC304" s="128"/>
      <c r="IND304" s="128"/>
      <c r="INE304" s="128"/>
      <c r="INF304" s="128"/>
      <c r="ING304" s="128"/>
      <c r="INH304" s="128"/>
      <c r="INI304" s="128"/>
      <c r="INJ304" s="128"/>
      <c r="INK304" s="128"/>
      <c r="INL304" s="128"/>
      <c r="INM304" s="128"/>
      <c r="INN304" s="128"/>
      <c r="INO304" s="128"/>
      <c r="INP304" s="128"/>
      <c r="INQ304" s="128"/>
      <c r="INR304" s="128"/>
      <c r="INS304" s="128"/>
      <c r="INT304" s="128"/>
      <c r="INU304" s="128"/>
      <c r="INV304" s="128"/>
      <c r="INW304" s="128"/>
      <c r="INX304" s="128"/>
      <c r="INY304" s="128"/>
      <c r="INZ304" s="128"/>
      <c r="IOA304" s="128"/>
      <c r="IOB304" s="128"/>
      <c r="IOC304" s="128"/>
      <c r="IOD304" s="128"/>
      <c r="IOE304" s="128"/>
      <c r="IOF304" s="128"/>
      <c r="IOG304" s="128"/>
      <c r="IOH304" s="128"/>
      <c r="IOI304" s="128"/>
      <c r="IOJ304" s="128"/>
      <c r="IOK304" s="128"/>
      <c r="IOL304" s="128"/>
      <c r="IOM304" s="128"/>
      <c r="ION304" s="128"/>
      <c r="IOO304" s="128"/>
      <c r="IOP304" s="128"/>
      <c r="IOQ304" s="128"/>
      <c r="IOR304" s="128"/>
      <c r="IOS304" s="128"/>
      <c r="IOT304" s="128"/>
      <c r="IOU304" s="128"/>
      <c r="IOV304" s="128"/>
      <c r="IOW304" s="128"/>
      <c r="IOX304" s="128"/>
      <c r="IOY304" s="128"/>
      <c r="IOZ304" s="128"/>
      <c r="IPA304" s="128"/>
      <c r="IPB304" s="128"/>
      <c r="IPC304" s="128"/>
      <c r="IPD304" s="128"/>
      <c r="IPE304" s="128"/>
      <c r="IPF304" s="128"/>
      <c r="IPG304" s="128"/>
      <c r="IPH304" s="128"/>
      <c r="IPI304" s="128"/>
      <c r="IPJ304" s="128"/>
      <c r="IPK304" s="128"/>
      <c r="IPL304" s="128"/>
      <c r="IPM304" s="128"/>
      <c r="IPN304" s="128"/>
      <c r="IPO304" s="128"/>
      <c r="IPP304" s="128"/>
      <c r="IPQ304" s="128"/>
      <c r="IPR304" s="128"/>
      <c r="IPS304" s="128"/>
      <c r="IPT304" s="128"/>
      <c r="IPU304" s="128"/>
      <c r="IPV304" s="128"/>
      <c r="IPW304" s="128"/>
      <c r="IPX304" s="128"/>
      <c r="IPY304" s="128"/>
      <c r="IPZ304" s="128"/>
      <c r="IQA304" s="128"/>
      <c r="IQB304" s="128"/>
      <c r="IQC304" s="128"/>
      <c r="IQD304" s="128"/>
      <c r="IQE304" s="128"/>
      <c r="IQF304" s="128"/>
      <c r="IQG304" s="128"/>
      <c r="IQH304" s="128"/>
      <c r="IQI304" s="128"/>
      <c r="IQJ304" s="128"/>
      <c r="IQK304" s="128"/>
      <c r="IQL304" s="128"/>
      <c r="IQM304" s="128"/>
      <c r="IQN304" s="128"/>
      <c r="IQO304" s="128"/>
      <c r="IQP304" s="128"/>
      <c r="IQQ304" s="128"/>
      <c r="IQR304" s="128"/>
      <c r="IQS304" s="128"/>
      <c r="IQT304" s="128"/>
      <c r="IQU304" s="128"/>
      <c r="IQV304" s="128"/>
      <c r="IQW304" s="128"/>
      <c r="IQX304" s="128"/>
      <c r="IQY304" s="128"/>
      <c r="IQZ304" s="128"/>
      <c r="IRA304" s="128"/>
      <c r="IRB304" s="128"/>
      <c r="IRC304" s="128"/>
      <c r="IRD304" s="128"/>
      <c r="IRE304" s="128"/>
      <c r="IRF304" s="128"/>
      <c r="IRG304" s="128"/>
      <c r="IRH304" s="128"/>
      <c r="IRI304" s="128"/>
      <c r="IRJ304" s="128"/>
      <c r="IRK304" s="128"/>
      <c r="IRL304" s="128"/>
      <c r="IRM304" s="128"/>
      <c r="IRN304" s="128"/>
      <c r="IRO304" s="128"/>
      <c r="IRP304" s="128"/>
      <c r="IRQ304" s="128"/>
      <c r="IRR304" s="128"/>
      <c r="IRS304" s="128"/>
      <c r="IRT304" s="128"/>
      <c r="IRU304" s="128"/>
      <c r="IRV304" s="128"/>
      <c r="IRW304" s="128"/>
      <c r="IRX304" s="128"/>
      <c r="IRY304" s="128"/>
      <c r="IRZ304" s="128"/>
      <c r="ISA304" s="128"/>
      <c r="ISB304" s="128"/>
      <c r="ISC304" s="128"/>
      <c r="ISD304" s="128"/>
      <c r="ISE304" s="128"/>
      <c r="ISF304" s="128"/>
      <c r="ISG304" s="128"/>
      <c r="ISH304" s="128"/>
      <c r="ISI304" s="128"/>
      <c r="ISJ304" s="128"/>
      <c r="ISK304" s="128"/>
      <c r="ISL304" s="128"/>
      <c r="ISM304" s="128"/>
      <c r="ISN304" s="128"/>
      <c r="ISO304" s="128"/>
      <c r="ISP304" s="128"/>
      <c r="ISQ304" s="128"/>
      <c r="ISR304" s="128"/>
      <c r="ISS304" s="128"/>
      <c r="IST304" s="128"/>
      <c r="ISU304" s="128"/>
      <c r="ISV304" s="128"/>
      <c r="ISW304" s="128"/>
      <c r="ISX304" s="128"/>
      <c r="ISY304" s="128"/>
      <c r="ISZ304" s="128"/>
      <c r="ITA304" s="128"/>
      <c r="ITB304" s="128"/>
      <c r="ITC304" s="128"/>
      <c r="ITD304" s="128"/>
      <c r="ITE304" s="128"/>
      <c r="ITF304" s="128"/>
      <c r="ITG304" s="128"/>
      <c r="ITH304" s="128"/>
      <c r="ITI304" s="128"/>
      <c r="ITJ304" s="128"/>
      <c r="ITK304" s="128"/>
      <c r="ITL304" s="128"/>
      <c r="ITM304" s="128"/>
      <c r="ITN304" s="128"/>
      <c r="ITO304" s="128"/>
      <c r="ITP304" s="128"/>
      <c r="ITQ304" s="128"/>
      <c r="ITR304" s="128"/>
      <c r="ITS304" s="128"/>
      <c r="ITT304" s="128"/>
      <c r="ITU304" s="128"/>
      <c r="ITV304" s="128"/>
      <c r="ITW304" s="128"/>
      <c r="ITX304" s="128"/>
      <c r="ITY304" s="128"/>
      <c r="ITZ304" s="128"/>
      <c r="IUA304" s="128"/>
      <c r="IUB304" s="128"/>
      <c r="IUC304" s="128"/>
      <c r="IUD304" s="128"/>
      <c r="IUE304" s="128"/>
      <c r="IUF304" s="128"/>
      <c r="IUG304" s="128"/>
      <c r="IUH304" s="128"/>
      <c r="IUI304" s="128"/>
      <c r="IUJ304" s="128"/>
      <c r="IUK304" s="128"/>
      <c r="IUL304" s="128"/>
      <c r="IUM304" s="128"/>
      <c r="IUN304" s="128"/>
      <c r="IUO304" s="128"/>
      <c r="IUP304" s="128"/>
      <c r="IUQ304" s="128"/>
      <c r="IUR304" s="128"/>
      <c r="IUS304" s="128"/>
      <c r="IUT304" s="128"/>
      <c r="IUU304" s="128"/>
      <c r="IUV304" s="128"/>
      <c r="IUW304" s="128"/>
      <c r="IUX304" s="128"/>
      <c r="IUY304" s="128"/>
      <c r="IUZ304" s="128"/>
      <c r="IVA304" s="128"/>
      <c r="IVB304" s="128"/>
      <c r="IVC304" s="128"/>
      <c r="IVD304" s="128"/>
      <c r="IVE304" s="128"/>
      <c r="IVF304" s="128"/>
      <c r="IVG304" s="128"/>
      <c r="IVH304" s="128"/>
      <c r="IVI304" s="128"/>
      <c r="IVJ304" s="128"/>
      <c r="IVK304" s="128"/>
      <c r="IVL304" s="128"/>
      <c r="IVM304" s="128"/>
      <c r="IVN304" s="128"/>
      <c r="IVO304" s="128"/>
      <c r="IVP304" s="128"/>
      <c r="IVQ304" s="128"/>
      <c r="IVR304" s="128"/>
      <c r="IVS304" s="128"/>
      <c r="IVT304" s="128"/>
      <c r="IVU304" s="128"/>
      <c r="IVV304" s="128"/>
      <c r="IVW304" s="128"/>
      <c r="IVX304" s="128"/>
      <c r="IVY304" s="128"/>
      <c r="IVZ304" s="128"/>
      <c r="IWA304" s="128"/>
      <c r="IWB304" s="128"/>
      <c r="IWC304" s="128"/>
      <c r="IWD304" s="128"/>
      <c r="IWE304" s="128"/>
      <c r="IWF304" s="128"/>
      <c r="IWG304" s="128"/>
      <c r="IWH304" s="128"/>
      <c r="IWI304" s="128"/>
      <c r="IWJ304" s="128"/>
      <c r="IWK304" s="128"/>
      <c r="IWL304" s="128"/>
      <c r="IWM304" s="128"/>
      <c r="IWN304" s="128"/>
      <c r="IWO304" s="128"/>
      <c r="IWP304" s="128"/>
      <c r="IWQ304" s="128"/>
      <c r="IWR304" s="128"/>
      <c r="IWS304" s="128"/>
      <c r="IWT304" s="128"/>
      <c r="IWU304" s="128"/>
      <c r="IWV304" s="128"/>
      <c r="IWW304" s="128"/>
      <c r="IWX304" s="128"/>
      <c r="IWY304" s="128"/>
      <c r="IWZ304" s="128"/>
      <c r="IXA304" s="128"/>
      <c r="IXB304" s="128"/>
      <c r="IXC304" s="128"/>
      <c r="IXD304" s="128"/>
      <c r="IXE304" s="128"/>
      <c r="IXF304" s="128"/>
      <c r="IXG304" s="128"/>
      <c r="IXH304" s="128"/>
      <c r="IXI304" s="128"/>
      <c r="IXJ304" s="128"/>
      <c r="IXK304" s="128"/>
      <c r="IXL304" s="128"/>
      <c r="IXM304" s="128"/>
      <c r="IXN304" s="128"/>
      <c r="IXO304" s="128"/>
      <c r="IXP304" s="128"/>
      <c r="IXQ304" s="128"/>
      <c r="IXR304" s="128"/>
      <c r="IXS304" s="128"/>
      <c r="IXT304" s="128"/>
      <c r="IXU304" s="128"/>
      <c r="IXV304" s="128"/>
      <c r="IXW304" s="128"/>
      <c r="IXX304" s="128"/>
      <c r="IXY304" s="128"/>
      <c r="IXZ304" s="128"/>
      <c r="IYA304" s="128"/>
      <c r="IYB304" s="128"/>
      <c r="IYC304" s="128"/>
      <c r="IYD304" s="128"/>
      <c r="IYE304" s="128"/>
      <c r="IYF304" s="128"/>
      <c r="IYG304" s="128"/>
      <c r="IYH304" s="128"/>
      <c r="IYI304" s="128"/>
      <c r="IYJ304" s="128"/>
      <c r="IYK304" s="128"/>
      <c r="IYL304" s="128"/>
      <c r="IYM304" s="128"/>
      <c r="IYN304" s="128"/>
      <c r="IYO304" s="128"/>
      <c r="IYP304" s="128"/>
      <c r="IYQ304" s="128"/>
      <c r="IYR304" s="128"/>
      <c r="IYS304" s="128"/>
      <c r="IYT304" s="128"/>
      <c r="IYU304" s="128"/>
      <c r="IYV304" s="128"/>
      <c r="IYW304" s="128"/>
      <c r="IYX304" s="128"/>
      <c r="IYY304" s="128"/>
      <c r="IYZ304" s="128"/>
      <c r="IZA304" s="128"/>
      <c r="IZB304" s="128"/>
      <c r="IZC304" s="128"/>
      <c r="IZD304" s="128"/>
      <c r="IZE304" s="128"/>
      <c r="IZF304" s="128"/>
      <c r="IZG304" s="128"/>
      <c r="IZH304" s="128"/>
      <c r="IZI304" s="128"/>
      <c r="IZJ304" s="128"/>
      <c r="IZK304" s="128"/>
      <c r="IZL304" s="128"/>
      <c r="IZM304" s="128"/>
      <c r="IZN304" s="128"/>
      <c r="IZO304" s="128"/>
      <c r="IZP304" s="128"/>
      <c r="IZQ304" s="128"/>
      <c r="IZR304" s="128"/>
      <c r="IZS304" s="128"/>
      <c r="IZT304" s="128"/>
      <c r="IZU304" s="128"/>
      <c r="IZV304" s="128"/>
      <c r="IZW304" s="128"/>
      <c r="IZX304" s="128"/>
      <c r="IZY304" s="128"/>
      <c r="IZZ304" s="128"/>
      <c r="JAA304" s="128"/>
      <c r="JAB304" s="128"/>
      <c r="JAC304" s="128"/>
      <c r="JAD304" s="128"/>
      <c r="JAE304" s="128"/>
      <c r="JAF304" s="128"/>
      <c r="JAG304" s="128"/>
      <c r="JAH304" s="128"/>
      <c r="JAI304" s="128"/>
      <c r="JAJ304" s="128"/>
      <c r="JAK304" s="128"/>
      <c r="JAL304" s="128"/>
      <c r="JAM304" s="128"/>
      <c r="JAN304" s="128"/>
      <c r="JAO304" s="128"/>
      <c r="JAP304" s="128"/>
      <c r="JAQ304" s="128"/>
      <c r="JAR304" s="128"/>
      <c r="JAS304" s="128"/>
      <c r="JAT304" s="128"/>
      <c r="JAU304" s="128"/>
      <c r="JAV304" s="128"/>
      <c r="JAW304" s="128"/>
      <c r="JAX304" s="128"/>
      <c r="JAY304" s="128"/>
      <c r="JAZ304" s="128"/>
      <c r="JBA304" s="128"/>
      <c r="JBB304" s="128"/>
      <c r="JBC304" s="128"/>
      <c r="JBD304" s="128"/>
      <c r="JBE304" s="128"/>
      <c r="JBF304" s="128"/>
      <c r="JBG304" s="128"/>
      <c r="JBH304" s="128"/>
      <c r="JBI304" s="128"/>
      <c r="JBJ304" s="128"/>
      <c r="JBK304" s="128"/>
      <c r="JBL304" s="128"/>
      <c r="JBM304" s="128"/>
      <c r="JBN304" s="128"/>
      <c r="JBO304" s="128"/>
      <c r="JBP304" s="128"/>
      <c r="JBQ304" s="128"/>
      <c r="JBR304" s="128"/>
      <c r="JBS304" s="128"/>
      <c r="JBT304" s="128"/>
      <c r="JBU304" s="128"/>
      <c r="JBV304" s="128"/>
      <c r="JBW304" s="128"/>
      <c r="JBX304" s="128"/>
      <c r="JBY304" s="128"/>
      <c r="JBZ304" s="128"/>
      <c r="JCA304" s="128"/>
      <c r="JCB304" s="128"/>
      <c r="JCC304" s="128"/>
      <c r="JCD304" s="128"/>
      <c r="JCE304" s="128"/>
      <c r="JCF304" s="128"/>
      <c r="JCG304" s="128"/>
      <c r="JCH304" s="128"/>
      <c r="JCI304" s="128"/>
      <c r="JCJ304" s="128"/>
      <c r="JCK304" s="128"/>
      <c r="JCL304" s="128"/>
      <c r="JCM304" s="128"/>
      <c r="JCN304" s="128"/>
      <c r="JCO304" s="128"/>
      <c r="JCP304" s="128"/>
      <c r="JCQ304" s="128"/>
      <c r="JCR304" s="128"/>
      <c r="JCS304" s="128"/>
      <c r="JCT304" s="128"/>
      <c r="JCU304" s="128"/>
      <c r="JCV304" s="128"/>
      <c r="JCW304" s="128"/>
      <c r="JCX304" s="128"/>
      <c r="JCY304" s="128"/>
      <c r="JCZ304" s="128"/>
      <c r="JDA304" s="128"/>
      <c r="JDB304" s="128"/>
      <c r="JDC304" s="128"/>
      <c r="JDD304" s="128"/>
      <c r="JDE304" s="128"/>
      <c r="JDF304" s="128"/>
      <c r="JDG304" s="128"/>
      <c r="JDH304" s="128"/>
      <c r="JDI304" s="128"/>
      <c r="JDJ304" s="128"/>
      <c r="JDK304" s="128"/>
      <c r="JDL304" s="128"/>
      <c r="JDM304" s="128"/>
      <c r="JDN304" s="128"/>
      <c r="JDO304" s="128"/>
      <c r="JDP304" s="128"/>
      <c r="JDQ304" s="128"/>
      <c r="JDR304" s="128"/>
      <c r="JDS304" s="128"/>
      <c r="JDT304" s="128"/>
      <c r="JDU304" s="128"/>
      <c r="JDV304" s="128"/>
      <c r="JDW304" s="128"/>
      <c r="JDX304" s="128"/>
      <c r="JDY304" s="128"/>
      <c r="JDZ304" s="128"/>
      <c r="JEA304" s="128"/>
      <c r="JEB304" s="128"/>
      <c r="JEC304" s="128"/>
      <c r="JED304" s="128"/>
      <c r="JEE304" s="128"/>
      <c r="JEF304" s="128"/>
      <c r="JEG304" s="128"/>
      <c r="JEH304" s="128"/>
      <c r="JEI304" s="128"/>
      <c r="JEJ304" s="128"/>
      <c r="JEK304" s="128"/>
      <c r="JEL304" s="128"/>
      <c r="JEM304" s="128"/>
      <c r="JEN304" s="128"/>
      <c r="JEO304" s="128"/>
      <c r="JEP304" s="128"/>
      <c r="JEQ304" s="128"/>
      <c r="JER304" s="128"/>
      <c r="JES304" s="128"/>
      <c r="JET304" s="128"/>
      <c r="JEU304" s="128"/>
      <c r="JEV304" s="128"/>
      <c r="JEW304" s="128"/>
      <c r="JEX304" s="128"/>
      <c r="JEY304" s="128"/>
      <c r="JEZ304" s="128"/>
      <c r="JFA304" s="128"/>
      <c r="JFB304" s="128"/>
      <c r="JFC304" s="128"/>
      <c r="JFD304" s="128"/>
      <c r="JFE304" s="128"/>
      <c r="JFF304" s="128"/>
      <c r="JFG304" s="128"/>
      <c r="JFH304" s="128"/>
      <c r="JFI304" s="128"/>
      <c r="JFJ304" s="128"/>
      <c r="JFK304" s="128"/>
      <c r="JFL304" s="128"/>
      <c r="JFM304" s="128"/>
      <c r="JFN304" s="128"/>
      <c r="JFO304" s="128"/>
      <c r="JFP304" s="128"/>
      <c r="JFQ304" s="128"/>
      <c r="JFR304" s="128"/>
      <c r="JFS304" s="128"/>
      <c r="JFT304" s="128"/>
      <c r="JFU304" s="128"/>
      <c r="JFV304" s="128"/>
      <c r="JFW304" s="128"/>
      <c r="JFX304" s="128"/>
      <c r="JFY304" s="128"/>
      <c r="JFZ304" s="128"/>
      <c r="JGA304" s="128"/>
      <c r="JGB304" s="128"/>
      <c r="JGC304" s="128"/>
      <c r="JGD304" s="128"/>
      <c r="JGE304" s="128"/>
      <c r="JGF304" s="128"/>
      <c r="JGG304" s="128"/>
      <c r="JGH304" s="128"/>
      <c r="JGI304" s="128"/>
      <c r="JGJ304" s="128"/>
      <c r="JGK304" s="128"/>
      <c r="JGL304" s="128"/>
      <c r="JGM304" s="128"/>
      <c r="JGN304" s="128"/>
      <c r="JGO304" s="128"/>
      <c r="JGP304" s="128"/>
      <c r="JGQ304" s="128"/>
      <c r="JGR304" s="128"/>
      <c r="JGS304" s="128"/>
      <c r="JGT304" s="128"/>
      <c r="JGU304" s="128"/>
      <c r="JGV304" s="128"/>
      <c r="JGW304" s="128"/>
      <c r="JGX304" s="128"/>
      <c r="JGY304" s="128"/>
      <c r="JGZ304" s="128"/>
      <c r="JHA304" s="128"/>
      <c r="JHB304" s="128"/>
      <c r="JHC304" s="128"/>
      <c r="JHD304" s="128"/>
      <c r="JHE304" s="128"/>
      <c r="JHF304" s="128"/>
      <c r="JHG304" s="128"/>
      <c r="JHH304" s="128"/>
      <c r="JHI304" s="128"/>
      <c r="JHJ304" s="128"/>
      <c r="JHK304" s="128"/>
      <c r="JHL304" s="128"/>
      <c r="JHM304" s="128"/>
      <c r="JHN304" s="128"/>
      <c r="JHO304" s="128"/>
      <c r="JHP304" s="128"/>
      <c r="JHQ304" s="128"/>
      <c r="JHR304" s="128"/>
      <c r="JHS304" s="128"/>
      <c r="JHT304" s="128"/>
      <c r="JHU304" s="128"/>
      <c r="JHV304" s="128"/>
      <c r="JHW304" s="128"/>
      <c r="JHX304" s="128"/>
      <c r="JHY304" s="128"/>
      <c r="JHZ304" s="128"/>
      <c r="JIA304" s="128"/>
      <c r="JIB304" s="128"/>
      <c r="JIC304" s="128"/>
      <c r="JID304" s="128"/>
      <c r="JIE304" s="128"/>
      <c r="JIF304" s="128"/>
      <c r="JIG304" s="128"/>
      <c r="JIH304" s="128"/>
      <c r="JII304" s="128"/>
      <c r="JIJ304" s="128"/>
      <c r="JIK304" s="128"/>
      <c r="JIL304" s="128"/>
      <c r="JIM304" s="128"/>
      <c r="JIN304" s="128"/>
      <c r="JIO304" s="128"/>
      <c r="JIP304" s="128"/>
      <c r="JIQ304" s="128"/>
      <c r="JIR304" s="128"/>
      <c r="JIS304" s="128"/>
      <c r="JIT304" s="128"/>
      <c r="JIU304" s="128"/>
      <c r="JIV304" s="128"/>
      <c r="JIW304" s="128"/>
      <c r="JIX304" s="128"/>
      <c r="JIY304" s="128"/>
      <c r="JIZ304" s="128"/>
      <c r="JJA304" s="128"/>
      <c r="JJB304" s="128"/>
      <c r="JJC304" s="128"/>
      <c r="JJD304" s="128"/>
      <c r="JJE304" s="128"/>
      <c r="JJF304" s="128"/>
      <c r="JJG304" s="128"/>
      <c r="JJH304" s="128"/>
      <c r="JJI304" s="128"/>
      <c r="JJJ304" s="128"/>
      <c r="JJK304" s="128"/>
      <c r="JJL304" s="128"/>
      <c r="JJM304" s="128"/>
      <c r="JJN304" s="128"/>
      <c r="JJO304" s="128"/>
      <c r="JJP304" s="128"/>
      <c r="JJQ304" s="128"/>
      <c r="JJR304" s="128"/>
      <c r="JJS304" s="128"/>
      <c r="JJT304" s="128"/>
      <c r="JJU304" s="128"/>
      <c r="JJV304" s="128"/>
      <c r="JJW304" s="128"/>
      <c r="JJX304" s="128"/>
      <c r="JJY304" s="128"/>
      <c r="JJZ304" s="128"/>
      <c r="JKA304" s="128"/>
      <c r="JKB304" s="128"/>
      <c r="JKC304" s="128"/>
      <c r="JKD304" s="128"/>
      <c r="JKE304" s="128"/>
      <c r="JKF304" s="128"/>
      <c r="JKG304" s="128"/>
      <c r="JKH304" s="128"/>
      <c r="JKI304" s="128"/>
      <c r="JKJ304" s="128"/>
      <c r="JKK304" s="128"/>
      <c r="JKL304" s="128"/>
      <c r="JKM304" s="128"/>
      <c r="JKN304" s="128"/>
      <c r="JKO304" s="128"/>
      <c r="JKP304" s="128"/>
      <c r="JKQ304" s="128"/>
      <c r="JKR304" s="128"/>
      <c r="JKS304" s="128"/>
      <c r="JKT304" s="128"/>
      <c r="JKU304" s="128"/>
      <c r="JKV304" s="128"/>
      <c r="JKW304" s="128"/>
      <c r="JKX304" s="128"/>
      <c r="JKY304" s="128"/>
      <c r="JKZ304" s="128"/>
      <c r="JLA304" s="128"/>
      <c r="JLB304" s="128"/>
      <c r="JLC304" s="128"/>
      <c r="JLD304" s="128"/>
      <c r="JLE304" s="128"/>
      <c r="JLF304" s="128"/>
      <c r="JLG304" s="128"/>
      <c r="JLH304" s="128"/>
      <c r="JLI304" s="128"/>
      <c r="JLJ304" s="128"/>
      <c r="JLK304" s="128"/>
      <c r="JLL304" s="128"/>
      <c r="JLM304" s="128"/>
      <c r="JLN304" s="128"/>
      <c r="JLO304" s="128"/>
      <c r="JLP304" s="128"/>
      <c r="JLQ304" s="128"/>
      <c r="JLR304" s="128"/>
      <c r="JLS304" s="128"/>
      <c r="JLT304" s="128"/>
      <c r="JLU304" s="128"/>
      <c r="JLV304" s="128"/>
      <c r="JLW304" s="128"/>
      <c r="JLX304" s="128"/>
      <c r="JLY304" s="128"/>
      <c r="JLZ304" s="128"/>
      <c r="JMA304" s="128"/>
      <c r="JMB304" s="128"/>
      <c r="JMC304" s="128"/>
      <c r="JMD304" s="128"/>
      <c r="JME304" s="128"/>
      <c r="JMF304" s="128"/>
      <c r="JMG304" s="128"/>
      <c r="JMH304" s="128"/>
      <c r="JMI304" s="128"/>
      <c r="JMJ304" s="128"/>
      <c r="JMK304" s="128"/>
      <c r="JML304" s="128"/>
      <c r="JMM304" s="128"/>
      <c r="JMN304" s="128"/>
      <c r="JMO304" s="128"/>
      <c r="JMP304" s="128"/>
      <c r="JMQ304" s="128"/>
      <c r="JMR304" s="128"/>
      <c r="JMS304" s="128"/>
      <c r="JMT304" s="128"/>
      <c r="JMU304" s="128"/>
      <c r="JMV304" s="128"/>
      <c r="JMW304" s="128"/>
      <c r="JMX304" s="128"/>
      <c r="JMY304" s="128"/>
      <c r="JMZ304" s="128"/>
      <c r="JNA304" s="128"/>
      <c r="JNB304" s="128"/>
      <c r="JNC304" s="128"/>
      <c r="JND304" s="128"/>
      <c r="JNE304" s="128"/>
      <c r="JNF304" s="128"/>
      <c r="JNG304" s="128"/>
      <c r="JNH304" s="128"/>
      <c r="JNI304" s="128"/>
      <c r="JNJ304" s="128"/>
      <c r="JNK304" s="128"/>
      <c r="JNL304" s="128"/>
      <c r="JNM304" s="128"/>
      <c r="JNN304" s="128"/>
      <c r="JNO304" s="128"/>
      <c r="JNP304" s="128"/>
      <c r="JNQ304" s="128"/>
      <c r="JNR304" s="128"/>
      <c r="JNS304" s="128"/>
      <c r="JNT304" s="128"/>
      <c r="JNU304" s="128"/>
      <c r="JNV304" s="128"/>
      <c r="JNW304" s="128"/>
      <c r="JNX304" s="128"/>
      <c r="JNY304" s="128"/>
      <c r="JNZ304" s="128"/>
      <c r="JOA304" s="128"/>
      <c r="JOB304" s="128"/>
      <c r="JOC304" s="128"/>
      <c r="JOD304" s="128"/>
      <c r="JOE304" s="128"/>
      <c r="JOF304" s="128"/>
      <c r="JOG304" s="128"/>
      <c r="JOH304" s="128"/>
      <c r="JOI304" s="128"/>
      <c r="JOJ304" s="128"/>
      <c r="JOK304" s="128"/>
      <c r="JOL304" s="128"/>
      <c r="JOM304" s="128"/>
      <c r="JON304" s="128"/>
      <c r="JOO304" s="128"/>
      <c r="JOP304" s="128"/>
      <c r="JOQ304" s="128"/>
      <c r="JOR304" s="128"/>
      <c r="JOS304" s="128"/>
      <c r="JOT304" s="128"/>
      <c r="JOU304" s="128"/>
      <c r="JOV304" s="128"/>
      <c r="JOW304" s="128"/>
      <c r="JOX304" s="128"/>
      <c r="JOY304" s="128"/>
      <c r="JOZ304" s="128"/>
      <c r="JPA304" s="128"/>
      <c r="JPB304" s="128"/>
      <c r="JPC304" s="128"/>
      <c r="JPD304" s="128"/>
      <c r="JPE304" s="128"/>
      <c r="JPF304" s="128"/>
      <c r="JPG304" s="128"/>
      <c r="JPH304" s="128"/>
      <c r="JPI304" s="128"/>
      <c r="JPJ304" s="128"/>
      <c r="JPK304" s="128"/>
      <c r="JPL304" s="128"/>
      <c r="JPM304" s="128"/>
      <c r="JPN304" s="128"/>
      <c r="JPO304" s="128"/>
      <c r="JPP304" s="128"/>
      <c r="JPQ304" s="128"/>
      <c r="JPR304" s="128"/>
      <c r="JPS304" s="128"/>
      <c r="JPT304" s="128"/>
      <c r="JPU304" s="128"/>
      <c r="JPV304" s="128"/>
      <c r="JPW304" s="128"/>
      <c r="JPX304" s="128"/>
      <c r="JPY304" s="128"/>
      <c r="JPZ304" s="128"/>
      <c r="JQA304" s="128"/>
      <c r="JQB304" s="128"/>
      <c r="JQC304" s="128"/>
      <c r="JQD304" s="128"/>
      <c r="JQE304" s="128"/>
      <c r="JQF304" s="128"/>
      <c r="JQG304" s="128"/>
      <c r="JQH304" s="128"/>
      <c r="JQI304" s="128"/>
      <c r="JQJ304" s="128"/>
      <c r="JQK304" s="128"/>
      <c r="JQL304" s="128"/>
      <c r="JQM304" s="128"/>
      <c r="JQN304" s="128"/>
      <c r="JQO304" s="128"/>
      <c r="JQP304" s="128"/>
      <c r="JQQ304" s="128"/>
      <c r="JQR304" s="128"/>
      <c r="JQS304" s="128"/>
      <c r="JQT304" s="128"/>
      <c r="JQU304" s="128"/>
      <c r="JQV304" s="128"/>
      <c r="JQW304" s="128"/>
      <c r="JQX304" s="128"/>
      <c r="JQY304" s="128"/>
      <c r="JQZ304" s="128"/>
      <c r="JRA304" s="128"/>
      <c r="JRB304" s="128"/>
      <c r="JRC304" s="128"/>
      <c r="JRD304" s="128"/>
      <c r="JRE304" s="128"/>
      <c r="JRF304" s="128"/>
      <c r="JRG304" s="128"/>
      <c r="JRH304" s="128"/>
      <c r="JRI304" s="128"/>
      <c r="JRJ304" s="128"/>
      <c r="JRK304" s="128"/>
      <c r="JRL304" s="128"/>
      <c r="JRM304" s="128"/>
      <c r="JRN304" s="128"/>
      <c r="JRO304" s="128"/>
      <c r="JRP304" s="128"/>
      <c r="JRQ304" s="128"/>
      <c r="JRR304" s="128"/>
      <c r="JRS304" s="128"/>
      <c r="JRT304" s="128"/>
      <c r="JRU304" s="128"/>
      <c r="JRV304" s="128"/>
      <c r="JRW304" s="128"/>
      <c r="JRX304" s="128"/>
      <c r="JRY304" s="128"/>
      <c r="JRZ304" s="128"/>
      <c r="JSA304" s="128"/>
      <c r="JSB304" s="128"/>
      <c r="JSC304" s="128"/>
      <c r="JSD304" s="128"/>
      <c r="JSE304" s="128"/>
      <c r="JSF304" s="128"/>
      <c r="JSG304" s="128"/>
      <c r="JSH304" s="128"/>
      <c r="JSI304" s="128"/>
      <c r="JSJ304" s="128"/>
      <c r="JSK304" s="128"/>
      <c r="JSL304" s="128"/>
      <c r="JSM304" s="128"/>
      <c r="JSN304" s="128"/>
      <c r="JSO304" s="128"/>
      <c r="JSP304" s="128"/>
      <c r="JSQ304" s="128"/>
      <c r="JSR304" s="128"/>
      <c r="JSS304" s="128"/>
      <c r="JST304" s="128"/>
      <c r="JSU304" s="128"/>
      <c r="JSV304" s="128"/>
      <c r="JSW304" s="128"/>
      <c r="JSX304" s="128"/>
      <c r="JSY304" s="128"/>
      <c r="JSZ304" s="128"/>
      <c r="JTA304" s="128"/>
      <c r="JTB304" s="128"/>
      <c r="JTC304" s="128"/>
      <c r="JTD304" s="128"/>
      <c r="JTE304" s="128"/>
      <c r="JTF304" s="128"/>
      <c r="JTG304" s="128"/>
      <c r="JTH304" s="128"/>
      <c r="JTI304" s="128"/>
      <c r="JTJ304" s="128"/>
      <c r="JTK304" s="128"/>
      <c r="JTL304" s="128"/>
      <c r="JTM304" s="128"/>
      <c r="JTN304" s="128"/>
      <c r="JTO304" s="128"/>
      <c r="JTP304" s="128"/>
      <c r="JTQ304" s="128"/>
      <c r="JTR304" s="128"/>
      <c r="JTS304" s="128"/>
      <c r="JTT304" s="128"/>
      <c r="JTU304" s="128"/>
      <c r="JTV304" s="128"/>
      <c r="JTW304" s="128"/>
      <c r="JTX304" s="128"/>
      <c r="JTY304" s="128"/>
      <c r="JTZ304" s="128"/>
      <c r="JUA304" s="128"/>
      <c r="JUB304" s="128"/>
      <c r="JUC304" s="128"/>
      <c r="JUD304" s="128"/>
      <c r="JUE304" s="128"/>
      <c r="JUF304" s="128"/>
      <c r="JUG304" s="128"/>
      <c r="JUH304" s="128"/>
      <c r="JUI304" s="128"/>
      <c r="JUJ304" s="128"/>
      <c r="JUK304" s="128"/>
      <c r="JUL304" s="128"/>
      <c r="JUM304" s="128"/>
      <c r="JUN304" s="128"/>
      <c r="JUO304" s="128"/>
      <c r="JUP304" s="128"/>
      <c r="JUQ304" s="128"/>
      <c r="JUR304" s="128"/>
      <c r="JUS304" s="128"/>
      <c r="JUT304" s="128"/>
      <c r="JUU304" s="128"/>
      <c r="JUV304" s="128"/>
      <c r="JUW304" s="128"/>
      <c r="JUX304" s="128"/>
      <c r="JUY304" s="128"/>
      <c r="JUZ304" s="128"/>
      <c r="JVA304" s="128"/>
      <c r="JVB304" s="128"/>
      <c r="JVC304" s="128"/>
      <c r="JVD304" s="128"/>
      <c r="JVE304" s="128"/>
      <c r="JVF304" s="128"/>
      <c r="JVG304" s="128"/>
      <c r="JVH304" s="128"/>
      <c r="JVI304" s="128"/>
      <c r="JVJ304" s="128"/>
      <c r="JVK304" s="128"/>
      <c r="JVL304" s="128"/>
      <c r="JVM304" s="128"/>
      <c r="JVN304" s="128"/>
      <c r="JVO304" s="128"/>
      <c r="JVP304" s="128"/>
      <c r="JVQ304" s="128"/>
      <c r="JVR304" s="128"/>
      <c r="JVS304" s="128"/>
      <c r="JVT304" s="128"/>
      <c r="JVU304" s="128"/>
      <c r="JVV304" s="128"/>
      <c r="JVW304" s="128"/>
      <c r="JVX304" s="128"/>
      <c r="JVY304" s="128"/>
      <c r="JVZ304" s="128"/>
      <c r="JWA304" s="128"/>
      <c r="JWB304" s="128"/>
      <c r="JWC304" s="128"/>
      <c r="JWD304" s="128"/>
      <c r="JWE304" s="128"/>
      <c r="JWF304" s="128"/>
      <c r="JWG304" s="128"/>
      <c r="JWH304" s="128"/>
      <c r="JWI304" s="128"/>
      <c r="JWJ304" s="128"/>
      <c r="JWK304" s="128"/>
      <c r="JWL304" s="128"/>
      <c r="JWM304" s="128"/>
      <c r="JWN304" s="128"/>
      <c r="JWO304" s="128"/>
      <c r="JWP304" s="128"/>
      <c r="JWQ304" s="128"/>
      <c r="JWR304" s="128"/>
      <c r="JWS304" s="128"/>
      <c r="JWT304" s="128"/>
      <c r="JWU304" s="128"/>
      <c r="JWV304" s="128"/>
      <c r="JWW304" s="128"/>
      <c r="JWX304" s="128"/>
      <c r="JWY304" s="128"/>
      <c r="JWZ304" s="128"/>
      <c r="JXA304" s="128"/>
      <c r="JXB304" s="128"/>
      <c r="JXC304" s="128"/>
      <c r="JXD304" s="128"/>
      <c r="JXE304" s="128"/>
      <c r="JXF304" s="128"/>
      <c r="JXG304" s="128"/>
      <c r="JXH304" s="128"/>
      <c r="JXI304" s="128"/>
      <c r="JXJ304" s="128"/>
      <c r="JXK304" s="128"/>
      <c r="JXL304" s="128"/>
      <c r="JXM304" s="128"/>
      <c r="JXN304" s="128"/>
      <c r="JXO304" s="128"/>
      <c r="JXP304" s="128"/>
      <c r="JXQ304" s="128"/>
      <c r="JXR304" s="128"/>
      <c r="JXS304" s="128"/>
      <c r="JXT304" s="128"/>
      <c r="JXU304" s="128"/>
      <c r="JXV304" s="128"/>
      <c r="JXW304" s="128"/>
      <c r="JXX304" s="128"/>
      <c r="JXY304" s="128"/>
      <c r="JXZ304" s="128"/>
      <c r="JYA304" s="128"/>
      <c r="JYB304" s="128"/>
      <c r="JYC304" s="128"/>
      <c r="JYD304" s="128"/>
      <c r="JYE304" s="128"/>
      <c r="JYF304" s="128"/>
      <c r="JYG304" s="128"/>
      <c r="JYH304" s="128"/>
      <c r="JYI304" s="128"/>
      <c r="JYJ304" s="128"/>
      <c r="JYK304" s="128"/>
      <c r="JYL304" s="128"/>
      <c r="JYM304" s="128"/>
      <c r="JYN304" s="128"/>
      <c r="JYO304" s="128"/>
      <c r="JYP304" s="128"/>
      <c r="JYQ304" s="128"/>
      <c r="JYR304" s="128"/>
      <c r="JYS304" s="128"/>
      <c r="JYT304" s="128"/>
      <c r="JYU304" s="128"/>
      <c r="JYV304" s="128"/>
      <c r="JYW304" s="128"/>
      <c r="JYX304" s="128"/>
      <c r="JYY304" s="128"/>
      <c r="JYZ304" s="128"/>
      <c r="JZA304" s="128"/>
      <c r="JZB304" s="128"/>
      <c r="JZC304" s="128"/>
      <c r="JZD304" s="128"/>
      <c r="JZE304" s="128"/>
      <c r="JZF304" s="128"/>
      <c r="JZG304" s="128"/>
      <c r="JZH304" s="128"/>
      <c r="JZI304" s="128"/>
      <c r="JZJ304" s="128"/>
      <c r="JZK304" s="128"/>
      <c r="JZL304" s="128"/>
      <c r="JZM304" s="128"/>
      <c r="JZN304" s="128"/>
      <c r="JZO304" s="128"/>
      <c r="JZP304" s="128"/>
      <c r="JZQ304" s="128"/>
      <c r="JZR304" s="128"/>
      <c r="JZS304" s="128"/>
      <c r="JZT304" s="128"/>
      <c r="JZU304" s="128"/>
      <c r="JZV304" s="128"/>
      <c r="JZW304" s="128"/>
      <c r="JZX304" s="128"/>
      <c r="JZY304" s="128"/>
      <c r="JZZ304" s="128"/>
      <c r="KAA304" s="128"/>
      <c r="KAB304" s="128"/>
      <c r="KAC304" s="128"/>
      <c r="KAD304" s="128"/>
      <c r="KAE304" s="128"/>
      <c r="KAF304" s="128"/>
      <c r="KAG304" s="128"/>
      <c r="KAH304" s="128"/>
      <c r="KAI304" s="128"/>
      <c r="KAJ304" s="128"/>
      <c r="KAK304" s="128"/>
      <c r="KAL304" s="128"/>
      <c r="KAM304" s="128"/>
      <c r="KAN304" s="128"/>
      <c r="KAO304" s="128"/>
      <c r="KAP304" s="128"/>
      <c r="KAQ304" s="128"/>
      <c r="KAR304" s="128"/>
      <c r="KAS304" s="128"/>
      <c r="KAT304" s="128"/>
      <c r="KAU304" s="128"/>
      <c r="KAV304" s="128"/>
      <c r="KAW304" s="128"/>
      <c r="KAX304" s="128"/>
      <c r="KAY304" s="128"/>
      <c r="KAZ304" s="128"/>
      <c r="KBA304" s="128"/>
      <c r="KBB304" s="128"/>
      <c r="KBC304" s="128"/>
      <c r="KBD304" s="128"/>
      <c r="KBE304" s="128"/>
      <c r="KBF304" s="128"/>
      <c r="KBG304" s="128"/>
      <c r="KBH304" s="128"/>
      <c r="KBI304" s="128"/>
      <c r="KBJ304" s="128"/>
      <c r="KBK304" s="128"/>
      <c r="KBL304" s="128"/>
      <c r="KBM304" s="128"/>
      <c r="KBN304" s="128"/>
      <c r="KBO304" s="128"/>
      <c r="KBP304" s="128"/>
      <c r="KBQ304" s="128"/>
      <c r="KBR304" s="128"/>
      <c r="KBS304" s="128"/>
      <c r="KBT304" s="128"/>
      <c r="KBU304" s="128"/>
      <c r="KBV304" s="128"/>
      <c r="KBW304" s="128"/>
      <c r="KBX304" s="128"/>
      <c r="KBY304" s="128"/>
      <c r="KBZ304" s="128"/>
      <c r="KCA304" s="128"/>
      <c r="KCB304" s="128"/>
      <c r="KCC304" s="128"/>
      <c r="KCD304" s="128"/>
      <c r="KCE304" s="128"/>
      <c r="KCF304" s="128"/>
      <c r="KCG304" s="128"/>
      <c r="KCH304" s="128"/>
      <c r="KCI304" s="128"/>
      <c r="KCJ304" s="128"/>
      <c r="KCK304" s="128"/>
      <c r="KCL304" s="128"/>
      <c r="KCM304" s="128"/>
      <c r="KCN304" s="128"/>
      <c r="KCO304" s="128"/>
      <c r="KCP304" s="128"/>
      <c r="KCQ304" s="128"/>
      <c r="KCR304" s="128"/>
      <c r="KCS304" s="128"/>
      <c r="KCT304" s="128"/>
      <c r="KCU304" s="128"/>
      <c r="KCV304" s="128"/>
      <c r="KCW304" s="128"/>
      <c r="KCX304" s="128"/>
      <c r="KCY304" s="128"/>
      <c r="KCZ304" s="128"/>
      <c r="KDA304" s="128"/>
      <c r="KDB304" s="128"/>
      <c r="KDC304" s="128"/>
      <c r="KDD304" s="128"/>
      <c r="KDE304" s="128"/>
      <c r="KDF304" s="128"/>
      <c r="KDG304" s="128"/>
      <c r="KDH304" s="128"/>
      <c r="KDI304" s="128"/>
      <c r="KDJ304" s="128"/>
      <c r="KDK304" s="128"/>
      <c r="KDL304" s="128"/>
      <c r="KDM304" s="128"/>
      <c r="KDN304" s="128"/>
      <c r="KDO304" s="128"/>
      <c r="KDP304" s="128"/>
      <c r="KDQ304" s="128"/>
      <c r="KDR304" s="128"/>
      <c r="KDS304" s="128"/>
      <c r="KDT304" s="128"/>
      <c r="KDU304" s="128"/>
      <c r="KDV304" s="128"/>
      <c r="KDW304" s="128"/>
      <c r="KDX304" s="128"/>
      <c r="KDY304" s="128"/>
      <c r="KDZ304" s="128"/>
      <c r="KEA304" s="128"/>
      <c r="KEB304" s="128"/>
      <c r="KEC304" s="128"/>
      <c r="KED304" s="128"/>
      <c r="KEE304" s="128"/>
      <c r="KEF304" s="128"/>
      <c r="KEG304" s="128"/>
      <c r="KEH304" s="128"/>
      <c r="KEI304" s="128"/>
      <c r="KEJ304" s="128"/>
      <c r="KEK304" s="128"/>
      <c r="KEL304" s="128"/>
      <c r="KEM304" s="128"/>
      <c r="KEN304" s="128"/>
      <c r="KEO304" s="128"/>
      <c r="KEP304" s="128"/>
      <c r="KEQ304" s="128"/>
      <c r="KER304" s="128"/>
      <c r="KES304" s="128"/>
      <c r="KET304" s="128"/>
      <c r="KEU304" s="128"/>
      <c r="KEV304" s="128"/>
      <c r="KEW304" s="128"/>
      <c r="KEX304" s="128"/>
      <c r="KEY304" s="128"/>
      <c r="KEZ304" s="128"/>
      <c r="KFA304" s="128"/>
      <c r="KFB304" s="128"/>
      <c r="KFC304" s="128"/>
      <c r="KFD304" s="128"/>
      <c r="KFE304" s="128"/>
      <c r="KFF304" s="128"/>
      <c r="KFG304" s="128"/>
      <c r="KFH304" s="128"/>
      <c r="KFI304" s="128"/>
      <c r="KFJ304" s="128"/>
      <c r="KFK304" s="128"/>
      <c r="KFL304" s="128"/>
      <c r="KFM304" s="128"/>
      <c r="KFN304" s="128"/>
      <c r="KFO304" s="128"/>
      <c r="KFP304" s="128"/>
      <c r="KFQ304" s="128"/>
      <c r="KFR304" s="128"/>
      <c r="KFS304" s="128"/>
      <c r="KFT304" s="128"/>
      <c r="KFU304" s="128"/>
      <c r="KFV304" s="128"/>
      <c r="KFW304" s="128"/>
      <c r="KFX304" s="128"/>
      <c r="KFY304" s="128"/>
      <c r="KFZ304" s="128"/>
      <c r="KGA304" s="128"/>
      <c r="KGB304" s="128"/>
      <c r="KGC304" s="128"/>
      <c r="KGD304" s="128"/>
      <c r="KGE304" s="128"/>
      <c r="KGF304" s="128"/>
      <c r="KGG304" s="128"/>
      <c r="KGH304" s="128"/>
      <c r="KGI304" s="128"/>
      <c r="KGJ304" s="128"/>
      <c r="KGK304" s="128"/>
      <c r="KGL304" s="128"/>
      <c r="KGM304" s="128"/>
      <c r="KGN304" s="128"/>
      <c r="KGO304" s="128"/>
      <c r="KGP304" s="128"/>
      <c r="KGQ304" s="128"/>
      <c r="KGR304" s="128"/>
      <c r="KGS304" s="128"/>
      <c r="KGT304" s="128"/>
      <c r="KGU304" s="128"/>
      <c r="KGV304" s="128"/>
      <c r="KGW304" s="128"/>
      <c r="KGX304" s="128"/>
      <c r="KGY304" s="128"/>
      <c r="KGZ304" s="128"/>
      <c r="KHA304" s="128"/>
      <c r="KHB304" s="128"/>
      <c r="KHC304" s="128"/>
      <c r="KHD304" s="128"/>
      <c r="KHE304" s="128"/>
      <c r="KHF304" s="128"/>
      <c r="KHG304" s="128"/>
      <c r="KHH304" s="128"/>
      <c r="KHI304" s="128"/>
      <c r="KHJ304" s="128"/>
      <c r="KHK304" s="128"/>
      <c r="KHL304" s="128"/>
      <c r="KHM304" s="128"/>
      <c r="KHN304" s="128"/>
      <c r="KHO304" s="128"/>
      <c r="KHP304" s="128"/>
      <c r="KHQ304" s="128"/>
      <c r="KHR304" s="128"/>
      <c r="KHS304" s="128"/>
      <c r="KHT304" s="128"/>
      <c r="KHU304" s="128"/>
      <c r="KHV304" s="128"/>
      <c r="KHW304" s="128"/>
      <c r="KHX304" s="128"/>
      <c r="KHY304" s="128"/>
      <c r="KHZ304" s="128"/>
      <c r="KIA304" s="128"/>
      <c r="KIB304" s="128"/>
      <c r="KIC304" s="128"/>
      <c r="KID304" s="128"/>
      <c r="KIE304" s="128"/>
      <c r="KIF304" s="128"/>
      <c r="KIG304" s="128"/>
      <c r="KIH304" s="128"/>
      <c r="KII304" s="128"/>
      <c r="KIJ304" s="128"/>
      <c r="KIK304" s="128"/>
      <c r="KIL304" s="128"/>
      <c r="KIM304" s="128"/>
      <c r="KIN304" s="128"/>
      <c r="KIO304" s="128"/>
      <c r="KIP304" s="128"/>
      <c r="KIQ304" s="128"/>
      <c r="KIR304" s="128"/>
      <c r="KIS304" s="128"/>
      <c r="KIT304" s="128"/>
      <c r="KIU304" s="128"/>
      <c r="KIV304" s="128"/>
      <c r="KIW304" s="128"/>
      <c r="KIX304" s="128"/>
      <c r="KIY304" s="128"/>
      <c r="KIZ304" s="128"/>
      <c r="KJA304" s="128"/>
      <c r="KJB304" s="128"/>
      <c r="KJC304" s="128"/>
      <c r="KJD304" s="128"/>
      <c r="KJE304" s="128"/>
      <c r="KJF304" s="128"/>
      <c r="KJG304" s="128"/>
      <c r="KJH304" s="128"/>
      <c r="KJI304" s="128"/>
      <c r="KJJ304" s="128"/>
      <c r="KJK304" s="128"/>
      <c r="KJL304" s="128"/>
      <c r="KJM304" s="128"/>
      <c r="KJN304" s="128"/>
      <c r="KJO304" s="128"/>
      <c r="KJP304" s="128"/>
      <c r="KJQ304" s="128"/>
      <c r="KJR304" s="128"/>
      <c r="KJS304" s="128"/>
      <c r="KJT304" s="128"/>
      <c r="KJU304" s="128"/>
      <c r="KJV304" s="128"/>
      <c r="KJW304" s="128"/>
      <c r="KJX304" s="128"/>
      <c r="KJY304" s="128"/>
      <c r="KJZ304" s="128"/>
      <c r="KKA304" s="128"/>
      <c r="KKB304" s="128"/>
      <c r="KKC304" s="128"/>
      <c r="KKD304" s="128"/>
      <c r="KKE304" s="128"/>
      <c r="KKF304" s="128"/>
      <c r="KKG304" s="128"/>
      <c r="KKH304" s="128"/>
      <c r="KKI304" s="128"/>
      <c r="KKJ304" s="128"/>
      <c r="KKK304" s="128"/>
      <c r="KKL304" s="128"/>
      <c r="KKM304" s="128"/>
      <c r="KKN304" s="128"/>
      <c r="KKO304" s="128"/>
      <c r="KKP304" s="128"/>
      <c r="KKQ304" s="128"/>
      <c r="KKR304" s="128"/>
      <c r="KKS304" s="128"/>
      <c r="KKT304" s="128"/>
      <c r="KKU304" s="128"/>
      <c r="KKV304" s="128"/>
      <c r="KKW304" s="128"/>
      <c r="KKX304" s="128"/>
      <c r="KKY304" s="128"/>
      <c r="KKZ304" s="128"/>
      <c r="KLA304" s="128"/>
      <c r="KLB304" s="128"/>
      <c r="KLC304" s="128"/>
      <c r="KLD304" s="128"/>
      <c r="KLE304" s="128"/>
      <c r="KLF304" s="128"/>
      <c r="KLG304" s="128"/>
      <c r="KLH304" s="128"/>
      <c r="KLI304" s="128"/>
      <c r="KLJ304" s="128"/>
      <c r="KLK304" s="128"/>
      <c r="KLL304" s="128"/>
      <c r="KLM304" s="128"/>
      <c r="KLN304" s="128"/>
      <c r="KLO304" s="128"/>
      <c r="KLP304" s="128"/>
      <c r="KLQ304" s="128"/>
      <c r="KLR304" s="128"/>
      <c r="KLS304" s="128"/>
      <c r="KLT304" s="128"/>
      <c r="KLU304" s="128"/>
      <c r="KLV304" s="128"/>
      <c r="KLW304" s="128"/>
      <c r="KLX304" s="128"/>
      <c r="KLY304" s="128"/>
      <c r="KLZ304" s="128"/>
      <c r="KMA304" s="128"/>
      <c r="KMB304" s="128"/>
      <c r="KMC304" s="128"/>
      <c r="KMD304" s="128"/>
      <c r="KME304" s="128"/>
      <c r="KMF304" s="128"/>
      <c r="KMG304" s="128"/>
      <c r="KMH304" s="128"/>
      <c r="KMI304" s="128"/>
      <c r="KMJ304" s="128"/>
      <c r="KMK304" s="128"/>
      <c r="KML304" s="128"/>
      <c r="KMM304" s="128"/>
      <c r="KMN304" s="128"/>
      <c r="KMO304" s="128"/>
      <c r="KMP304" s="128"/>
      <c r="KMQ304" s="128"/>
      <c r="KMR304" s="128"/>
      <c r="KMS304" s="128"/>
      <c r="KMT304" s="128"/>
      <c r="KMU304" s="128"/>
      <c r="KMV304" s="128"/>
      <c r="KMW304" s="128"/>
      <c r="KMX304" s="128"/>
      <c r="KMY304" s="128"/>
      <c r="KMZ304" s="128"/>
      <c r="KNA304" s="128"/>
      <c r="KNB304" s="128"/>
      <c r="KNC304" s="128"/>
      <c r="KND304" s="128"/>
      <c r="KNE304" s="128"/>
      <c r="KNF304" s="128"/>
      <c r="KNG304" s="128"/>
      <c r="KNH304" s="128"/>
      <c r="KNI304" s="128"/>
      <c r="KNJ304" s="128"/>
      <c r="KNK304" s="128"/>
      <c r="KNL304" s="128"/>
      <c r="KNM304" s="128"/>
      <c r="KNN304" s="128"/>
      <c r="KNO304" s="128"/>
      <c r="KNP304" s="128"/>
      <c r="KNQ304" s="128"/>
      <c r="KNR304" s="128"/>
      <c r="KNS304" s="128"/>
      <c r="KNT304" s="128"/>
      <c r="KNU304" s="128"/>
      <c r="KNV304" s="128"/>
      <c r="KNW304" s="128"/>
      <c r="KNX304" s="128"/>
      <c r="KNY304" s="128"/>
      <c r="KNZ304" s="128"/>
      <c r="KOA304" s="128"/>
      <c r="KOB304" s="128"/>
      <c r="KOC304" s="128"/>
      <c r="KOD304" s="128"/>
      <c r="KOE304" s="128"/>
      <c r="KOF304" s="128"/>
      <c r="KOG304" s="128"/>
      <c r="KOH304" s="128"/>
      <c r="KOI304" s="128"/>
      <c r="KOJ304" s="128"/>
      <c r="KOK304" s="128"/>
      <c r="KOL304" s="128"/>
      <c r="KOM304" s="128"/>
      <c r="KON304" s="128"/>
      <c r="KOO304" s="128"/>
      <c r="KOP304" s="128"/>
      <c r="KOQ304" s="128"/>
      <c r="KOR304" s="128"/>
      <c r="KOS304" s="128"/>
      <c r="KOT304" s="128"/>
      <c r="KOU304" s="128"/>
      <c r="KOV304" s="128"/>
      <c r="KOW304" s="128"/>
      <c r="KOX304" s="128"/>
      <c r="KOY304" s="128"/>
      <c r="KOZ304" s="128"/>
      <c r="KPA304" s="128"/>
      <c r="KPB304" s="128"/>
      <c r="KPC304" s="128"/>
      <c r="KPD304" s="128"/>
      <c r="KPE304" s="128"/>
      <c r="KPF304" s="128"/>
      <c r="KPG304" s="128"/>
      <c r="KPH304" s="128"/>
      <c r="KPI304" s="128"/>
      <c r="KPJ304" s="128"/>
      <c r="KPK304" s="128"/>
      <c r="KPL304" s="128"/>
      <c r="KPM304" s="128"/>
      <c r="KPN304" s="128"/>
      <c r="KPO304" s="128"/>
      <c r="KPP304" s="128"/>
      <c r="KPQ304" s="128"/>
      <c r="KPR304" s="128"/>
      <c r="KPS304" s="128"/>
      <c r="KPT304" s="128"/>
      <c r="KPU304" s="128"/>
      <c r="KPV304" s="128"/>
      <c r="KPW304" s="128"/>
      <c r="KPX304" s="128"/>
      <c r="KPY304" s="128"/>
      <c r="KPZ304" s="128"/>
      <c r="KQA304" s="128"/>
      <c r="KQB304" s="128"/>
      <c r="KQC304" s="128"/>
      <c r="KQD304" s="128"/>
      <c r="KQE304" s="128"/>
      <c r="KQF304" s="128"/>
      <c r="KQG304" s="128"/>
      <c r="KQH304" s="128"/>
      <c r="KQI304" s="128"/>
      <c r="KQJ304" s="128"/>
      <c r="KQK304" s="128"/>
      <c r="KQL304" s="128"/>
      <c r="KQM304" s="128"/>
      <c r="KQN304" s="128"/>
      <c r="KQO304" s="128"/>
      <c r="KQP304" s="128"/>
      <c r="KQQ304" s="128"/>
      <c r="KQR304" s="128"/>
      <c r="KQS304" s="128"/>
      <c r="KQT304" s="128"/>
      <c r="KQU304" s="128"/>
      <c r="KQV304" s="128"/>
      <c r="KQW304" s="128"/>
      <c r="KQX304" s="128"/>
      <c r="KQY304" s="128"/>
      <c r="KQZ304" s="128"/>
      <c r="KRA304" s="128"/>
      <c r="KRB304" s="128"/>
      <c r="KRC304" s="128"/>
      <c r="KRD304" s="128"/>
      <c r="KRE304" s="128"/>
      <c r="KRF304" s="128"/>
      <c r="KRG304" s="128"/>
      <c r="KRH304" s="128"/>
      <c r="KRI304" s="128"/>
      <c r="KRJ304" s="128"/>
      <c r="KRK304" s="128"/>
      <c r="KRL304" s="128"/>
      <c r="KRM304" s="128"/>
      <c r="KRN304" s="128"/>
      <c r="KRO304" s="128"/>
      <c r="KRP304" s="128"/>
      <c r="KRQ304" s="128"/>
      <c r="KRR304" s="128"/>
      <c r="KRS304" s="128"/>
      <c r="KRT304" s="128"/>
      <c r="KRU304" s="128"/>
      <c r="KRV304" s="128"/>
      <c r="KRW304" s="128"/>
      <c r="KRX304" s="128"/>
      <c r="KRY304" s="128"/>
      <c r="KRZ304" s="128"/>
      <c r="KSA304" s="128"/>
      <c r="KSB304" s="128"/>
      <c r="KSC304" s="128"/>
      <c r="KSD304" s="128"/>
      <c r="KSE304" s="128"/>
      <c r="KSF304" s="128"/>
      <c r="KSG304" s="128"/>
      <c r="KSH304" s="128"/>
      <c r="KSI304" s="128"/>
      <c r="KSJ304" s="128"/>
      <c r="KSK304" s="128"/>
      <c r="KSL304" s="128"/>
      <c r="KSM304" s="128"/>
      <c r="KSN304" s="128"/>
      <c r="KSO304" s="128"/>
      <c r="KSP304" s="128"/>
      <c r="KSQ304" s="128"/>
      <c r="KSR304" s="128"/>
      <c r="KSS304" s="128"/>
      <c r="KST304" s="128"/>
      <c r="KSU304" s="128"/>
      <c r="KSV304" s="128"/>
      <c r="KSW304" s="128"/>
      <c r="KSX304" s="128"/>
      <c r="KSY304" s="128"/>
      <c r="KSZ304" s="128"/>
      <c r="KTA304" s="128"/>
      <c r="KTB304" s="128"/>
      <c r="KTC304" s="128"/>
      <c r="KTD304" s="128"/>
      <c r="KTE304" s="128"/>
      <c r="KTF304" s="128"/>
      <c r="KTG304" s="128"/>
      <c r="KTH304" s="128"/>
      <c r="KTI304" s="128"/>
      <c r="KTJ304" s="128"/>
      <c r="KTK304" s="128"/>
      <c r="KTL304" s="128"/>
      <c r="KTM304" s="128"/>
      <c r="KTN304" s="128"/>
      <c r="KTO304" s="128"/>
      <c r="KTP304" s="128"/>
      <c r="KTQ304" s="128"/>
      <c r="KTR304" s="128"/>
      <c r="KTS304" s="128"/>
      <c r="KTT304" s="128"/>
      <c r="KTU304" s="128"/>
      <c r="KTV304" s="128"/>
      <c r="KTW304" s="128"/>
      <c r="KTX304" s="128"/>
      <c r="KTY304" s="128"/>
      <c r="KTZ304" s="128"/>
      <c r="KUA304" s="128"/>
      <c r="KUB304" s="128"/>
      <c r="KUC304" s="128"/>
      <c r="KUD304" s="128"/>
      <c r="KUE304" s="128"/>
      <c r="KUF304" s="128"/>
      <c r="KUG304" s="128"/>
      <c r="KUH304" s="128"/>
      <c r="KUI304" s="128"/>
      <c r="KUJ304" s="128"/>
      <c r="KUK304" s="128"/>
      <c r="KUL304" s="128"/>
      <c r="KUM304" s="128"/>
      <c r="KUN304" s="128"/>
      <c r="KUO304" s="128"/>
      <c r="KUP304" s="128"/>
      <c r="KUQ304" s="128"/>
      <c r="KUR304" s="128"/>
      <c r="KUS304" s="128"/>
      <c r="KUT304" s="128"/>
      <c r="KUU304" s="128"/>
      <c r="KUV304" s="128"/>
      <c r="KUW304" s="128"/>
      <c r="KUX304" s="128"/>
      <c r="KUY304" s="128"/>
      <c r="KUZ304" s="128"/>
      <c r="KVA304" s="128"/>
      <c r="KVB304" s="128"/>
      <c r="KVC304" s="128"/>
      <c r="KVD304" s="128"/>
      <c r="KVE304" s="128"/>
      <c r="KVF304" s="128"/>
      <c r="KVG304" s="128"/>
      <c r="KVH304" s="128"/>
      <c r="KVI304" s="128"/>
      <c r="KVJ304" s="128"/>
      <c r="KVK304" s="128"/>
      <c r="KVL304" s="128"/>
      <c r="KVM304" s="128"/>
      <c r="KVN304" s="128"/>
      <c r="KVO304" s="128"/>
      <c r="KVP304" s="128"/>
      <c r="KVQ304" s="128"/>
      <c r="KVR304" s="128"/>
      <c r="KVS304" s="128"/>
      <c r="KVT304" s="128"/>
      <c r="KVU304" s="128"/>
      <c r="KVV304" s="128"/>
      <c r="KVW304" s="128"/>
      <c r="KVX304" s="128"/>
      <c r="KVY304" s="128"/>
      <c r="KVZ304" s="128"/>
      <c r="KWA304" s="128"/>
      <c r="KWB304" s="128"/>
      <c r="KWC304" s="128"/>
      <c r="KWD304" s="128"/>
      <c r="KWE304" s="128"/>
      <c r="KWF304" s="128"/>
      <c r="KWG304" s="128"/>
      <c r="KWH304" s="128"/>
      <c r="KWI304" s="128"/>
      <c r="KWJ304" s="128"/>
      <c r="KWK304" s="128"/>
      <c r="KWL304" s="128"/>
      <c r="KWM304" s="128"/>
      <c r="KWN304" s="128"/>
      <c r="KWO304" s="128"/>
      <c r="KWP304" s="128"/>
      <c r="KWQ304" s="128"/>
      <c r="KWR304" s="128"/>
      <c r="KWS304" s="128"/>
      <c r="KWT304" s="128"/>
      <c r="KWU304" s="128"/>
      <c r="KWV304" s="128"/>
      <c r="KWW304" s="128"/>
      <c r="KWX304" s="128"/>
      <c r="KWY304" s="128"/>
      <c r="KWZ304" s="128"/>
      <c r="KXA304" s="128"/>
      <c r="KXB304" s="128"/>
      <c r="KXC304" s="128"/>
      <c r="KXD304" s="128"/>
      <c r="KXE304" s="128"/>
      <c r="KXF304" s="128"/>
      <c r="KXG304" s="128"/>
      <c r="KXH304" s="128"/>
      <c r="KXI304" s="128"/>
      <c r="KXJ304" s="128"/>
      <c r="KXK304" s="128"/>
      <c r="KXL304" s="128"/>
      <c r="KXM304" s="128"/>
      <c r="KXN304" s="128"/>
      <c r="KXO304" s="128"/>
      <c r="KXP304" s="128"/>
      <c r="KXQ304" s="128"/>
      <c r="KXR304" s="128"/>
      <c r="KXS304" s="128"/>
      <c r="KXT304" s="128"/>
      <c r="KXU304" s="128"/>
      <c r="KXV304" s="128"/>
      <c r="KXW304" s="128"/>
      <c r="KXX304" s="128"/>
      <c r="KXY304" s="128"/>
      <c r="KXZ304" s="128"/>
      <c r="KYA304" s="128"/>
      <c r="KYB304" s="128"/>
      <c r="KYC304" s="128"/>
      <c r="KYD304" s="128"/>
      <c r="KYE304" s="128"/>
      <c r="KYF304" s="128"/>
      <c r="KYG304" s="128"/>
      <c r="KYH304" s="128"/>
      <c r="KYI304" s="128"/>
      <c r="KYJ304" s="128"/>
      <c r="KYK304" s="128"/>
      <c r="KYL304" s="128"/>
      <c r="KYM304" s="128"/>
      <c r="KYN304" s="128"/>
      <c r="KYO304" s="128"/>
      <c r="KYP304" s="128"/>
      <c r="KYQ304" s="128"/>
      <c r="KYR304" s="128"/>
      <c r="KYS304" s="128"/>
      <c r="KYT304" s="128"/>
      <c r="KYU304" s="128"/>
      <c r="KYV304" s="128"/>
      <c r="KYW304" s="128"/>
      <c r="KYX304" s="128"/>
      <c r="KYY304" s="128"/>
      <c r="KYZ304" s="128"/>
      <c r="KZA304" s="128"/>
      <c r="KZB304" s="128"/>
      <c r="KZC304" s="128"/>
      <c r="KZD304" s="128"/>
      <c r="KZE304" s="128"/>
      <c r="KZF304" s="128"/>
      <c r="KZG304" s="128"/>
      <c r="KZH304" s="128"/>
      <c r="KZI304" s="128"/>
      <c r="KZJ304" s="128"/>
      <c r="KZK304" s="128"/>
      <c r="KZL304" s="128"/>
      <c r="KZM304" s="128"/>
      <c r="KZN304" s="128"/>
      <c r="KZO304" s="128"/>
      <c r="KZP304" s="128"/>
      <c r="KZQ304" s="128"/>
      <c r="KZR304" s="128"/>
      <c r="KZS304" s="128"/>
      <c r="KZT304" s="128"/>
      <c r="KZU304" s="128"/>
      <c r="KZV304" s="128"/>
      <c r="KZW304" s="128"/>
      <c r="KZX304" s="128"/>
      <c r="KZY304" s="128"/>
      <c r="KZZ304" s="128"/>
      <c r="LAA304" s="128"/>
      <c r="LAB304" s="128"/>
      <c r="LAC304" s="128"/>
      <c r="LAD304" s="128"/>
      <c r="LAE304" s="128"/>
      <c r="LAF304" s="128"/>
      <c r="LAG304" s="128"/>
      <c r="LAH304" s="128"/>
      <c r="LAI304" s="128"/>
      <c r="LAJ304" s="128"/>
      <c r="LAK304" s="128"/>
      <c r="LAL304" s="128"/>
      <c r="LAM304" s="128"/>
      <c r="LAN304" s="128"/>
      <c r="LAO304" s="128"/>
      <c r="LAP304" s="128"/>
      <c r="LAQ304" s="128"/>
      <c r="LAR304" s="128"/>
      <c r="LAS304" s="128"/>
      <c r="LAT304" s="128"/>
      <c r="LAU304" s="128"/>
      <c r="LAV304" s="128"/>
      <c r="LAW304" s="128"/>
      <c r="LAX304" s="128"/>
      <c r="LAY304" s="128"/>
      <c r="LAZ304" s="128"/>
      <c r="LBA304" s="128"/>
      <c r="LBB304" s="128"/>
      <c r="LBC304" s="128"/>
      <c r="LBD304" s="128"/>
      <c r="LBE304" s="128"/>
      <c r="LBF304" s="128"/>
      <c r="LBG304" s="128"/>
      <c r="LBH304" s="128"/>
      <c r="LBI304" s="128"/>
      <c r="LBJ304" s="128"/>
      <c r="LBK304" s="128"/>
      <c r="LBL304" s="128"/>
      <c r="LBM304" s="128"/>
      <c r="LBN304" s="128"/>
      <c r="LBO304" s="128"/>
      <c r="LBP304" s="128"/>
      <c r="LBQ304" s="128"/>
      <c r="LBR304" s="128"/>
      <c r="LBS304" s="128"/>
      <c r="LBT304" s="128"/>
      <c r="LBU304" s="128"/>
      <c r="LBV304" s="128"/>
      <c r="LBW304" s="128"/>
      <c r="LBX304" s="128"/>
      <c r="LBY304" s="128"/>
      <c r="LBZ304" s="128"/>
      <c r="LCA304" s="128"/>
      <c r="LCB304" s="128"/>
      <c r="LCC304" s="128"/>
      <c r="LCD304" s="128"/>
      <c r="LCE304" s="128"/>
      <c r="LCF304" s="128"/>
      <c r="LCG304" s="128"/>
      <c r="LCH304" s="128"/>
      <c r="LCI304" s="128"/>
      <c r="LCJ304" s="128"/>
      <c r="LCK304" s="128"/>
      <c r="LCL304" s="128"/>
      <c r="LCM304" s="128"/>
      <c r="LCN304" s="128"/>
      <c r="LCO304" s="128"/>
      <c r="LCP304" s="128"/>
      <c r="LCQ304" s="128"/>
      <c r="LCR304" s="128"/>
      <c r="LCS304" s="128"/>
      <c r="LCT304" s="128"/>
      <c r="LCU304" s="128"/>
      <c r="LCV304" s="128"/>
      <c r="LCW304" s="128"/>
      <c r="LCX304" s="128"/>
      <c r="LCY304" s="128"/>
      <c r="LCZ304" s="128"/>
      <c r="LDA304" s="128"/>
      <c r="LDB304" s="128"/>
      <c r="LDC304" s="128"/>
      <c r="LDD304" s="128"/>
      <c r="LDE304" s="128"/>
      <c r="LDF304" s="128"/>
      <c r="LDG304" s="128"/>
      <c r="LDH304" s="128"/>
      <c r="LDI304" s="128"/>
      <c r="LDJ304" s="128"/>
      <c r="LDK304" s="128"/>
      <c r="LDL304" s="128"/>
      <c r="LDM304" s="128"/>
      <c r="LDN304" s="128"/>
      <c r="LDO304" s="128"/>
      <c r="LDP304" s="128"/>
      <c r="LDQ304" s="128"/>
      <c r="LDR304" s="128"/>
      <c r="LDS304" s="128"/>
      <c r="LDT304" s="128"/>
      <c r="LDU304" s="128"/>
      <c r="LDV304" s="128"/>
      <c r="LDW304" s="128"/>
      <c r="LDX304" s="128"/>
      <c r="LDY304" s="128"/>
      <c r="LDZ304" s="128"/>
      <c r="LEA304" s="128"/>
      <c r="LEB304" s="128"/>
      <c r="LEC304" s="128"/>
      <c r="LED304" s="128"/>
      <c r="LEE304" s="128"/>
      <c r="LEF304" s="128"/>
      <c r="LEG304" s="128"/>
      <c r="LEH304" s="128"/>
      <c r="LEI304" s="128"/>
      <c r="LEJ304" s="128"/>
      <c r="LEK304" s="128"/>
      <c r="LEL304" s="128"/>
      <c r="LEM304" s="128"/>
      <c r="LEN304" s="128"/>
      <c r="LEO304" s="128"/>
      <c r="LEP304" s="128"/>
      <c r="LEQ304" s="128"/>
      <c r="LER304" s="128"/>
      <c r="LES304" s="128"/>
      <c r="LET304" s="128"/>
      <c r="LEU304" s="128"/>
      <c r="LEV304" s="128"/>
      <c r="LEW304" s="128"/>
      <c r="LEX304" s="128"/>
      <c r="LEY304" s="128"/>
      <c r="LEZ304" s="128"/>
      <c r="LFA304" s="128"/>
      <c r="LFB304" s="128"/>
      <c r="LFC304" s="128"/>
      <c r="LFD304" s="128"/>
      <c r="LFE304" s="128"/>
      <c r="LFF304" s="128"/>
      <c r="LFG304" s="128"/>
      <c r="LFH304" s="128"/>
      <c r="LFI304" s="128"/>
      <c r="LFJ304" s="128"/>
      <c r="LFK304" s="128"/>
      <c r="LFL304" s="128"/>
      <c r="LFM304" s="128"/>
      <c r="LFN304" s="128"/>
      <c r="LFO304" s="128"/>
      <c r="LFP304" s="128"/>
      <c r="LFQ304" s="128"/>
      <c r="LFR304" s="128"/>
      <c r="LFS304" s="128"/>
      <c r="LFT304" s="128"/>
      <c r="LFU304" s="128"/>
      <c r="LFV304" s="128"/>
      <c r="LFW304" s="128"/>
      <c r="LFX304" s="128"/>
      <c r="LFY304" s="128"/>
      <c r="LFZ304" s="128"/>
      <c r="LGA304" s="128"/>
      <c r="LGB304" s="128"/>
      <c r="LGC304" s="128"/>
      <c r="LGD304" s="128"/>
      <c r="LGE304" s="128"/>
      <c r="LGF304" s="128"/>
      <c r="LGG304" s="128"/>
      <c r="LGH304" s="128"/>
      <c r="LGI304" s="128"/>
      <c r="LGJ304" s="128"/>
      <c r="LGK304" s="128"/>
      <c r="LGL304" s="128"/>
      <c r="LGM304" s="128"/>
      <c r="LGN304" s="128"/>
      <c r="LGO304" s="128"/>
      <c r="LGP304" s="128"/>
      <c r="LGQ304" s="128"/>
      <c r="LGR304" s="128"/>
      <c r="LGS304" s="128"/>
      <c r="LGT304" s="128"/>
      <c r="LGU304" s="128"/>
      <c r="LGV304" s="128"/>
      <c r="LGW304" s="128"/>
      <c r="LGX304" s="128"/>
      <c r="LGY304" s="128"/>
      <c r="LGZ304" s="128"/>
      <c r="LHA304" s="128"/>
      <c r="LHB304" s="128"/>
      <c r="LHC304" s="128"/>
      <c r="LHD304" s="128"/>
      <c r="LHE304" s="128"/>
      <c r="LHF304" s="128"/>
      <c r="LHG304" s="128"/>
      <c r="LHH304" s="128"/>
      <c r="LHI304" s="128"/>
      <c r="LHJ304" s="128"/>
      <c r="LHK304" s="128"/>
      <c r="LHL304" s="128"/>
      <c r="LHM304" s="128"/>
      <c r="LHN304" s="128"/>
      <c r="LHO304" s="128"/>
      <c r="LHP304" s="128"/>
      <c r="LHQ304" s="128"/>
      <c r="LHR304" s="128"/>
      <c r="LHS304" s="128"/>
      <c r="LHT304" s="128"/>
      <c r="LHU304" s="128"/>
      <c r="LHV304" s="128"/>
      <c r="LHW304" s="128"/>
      <c r="LHX304" s="128"/>
      <c r="LHY304" s="128"/>
      <c r="LHZ304" s="128"/>
      <c r="LIA304" s="128"/>
      <c r="LIB304" s="128"/>
      <c r="LIC304" s="128"/>
      <c r="LID304" s="128"/>
      <c r="LIE304" s="128"/>
      <c r="LIF304" s="128"/>
      <c r="LIG304" s="128"/>
      <c r="LIH304" s="128"/>
      <c r="LII304" s="128"/>
      <c r="LIJ304" s="128"/>
      <c r="LIK304" s="128"/>
      <c r="LIL304" s="128"/>
      <c r="LIM304" s="128"/>
      <c r="LIN304" s="128"/>
      <c r="LIO304" s="128"/>
      <c r="LIP304" s="128"/>
      <c r="LIQ304" s="128"/>
      <c r="LIR304" s="128"/>
      <c r="LIS304" s="128"/>
      <c r="LIT304" s="128"/>
      <c r="LIU304" s="128"/>
      <c r="LIV304" s="128"/>
      <c r="LIW304" s="128"/>
      <c r="LIX304" s="128"/>
      <c r="LIY304" s="128"/>
      <c r="LIZ304" s="128"/>
      <c r="LJA304" s="128"/>
      <c r="LJB304" s="128"/>
      <c r="LJC304" s="128"/>
      <c r="LJD304" s="128"/>
      <c r="LJE304" s="128"/>
      <c r="LJF304" s="128"/>
      <c r="LJG304" s="128"/>
      <c r="LJH304" s="128"/>
      <c r="LJI304" s="128"/>
      <c r="LJJ304" s="128"/>
      <c r="LJK304" s="128"/>
      <c r="LJL304" s="128"/>
      <c r="LJM304" s="128"/>
      <c r="LJN304" s="128"/>
      <c r="LJO304" s="128"/>
      <c r="LJP304" s="128"/>
      <c r="LJQ304" s="128"/>
      <c r="LJR304" s="128"/>
      <c r="LJS304" s="128"/>
      <c r="LJT304" s="128"/>
      <c r="LJU304" s="128"/>
      <c r="LJV304" s="128"/>
      <c r="LJW304" s="128"/>
      <c r="LJX304" s="128"/>
      <c r="LJY304" s="128"/>
      <c r="LJZ304" s="128"/>
      <c r="LKA304" s="128"/>
      <c r="LKB304" s="128"/>
      <c r="LKC304" s="128"/>
      <c r="LKD304" s="128"/>
      <c r="LKE304" s="128"/>
      <c r="LKF304" s="128"/>
      <c r="LKG304" s="128"/>
      <c r="LKH304" s="128"/>
      <c r="LKI304" s="128"/>
      <c r="LKJ304" s="128"/>
      <c r="LKK304" s="128"/>
      <c r="LKL304" s="128"/>
      <c r="LKM304" s="128"/>
      <c r="LKN304" s="128"/>
      <c r="LKO304" s="128"/>
      <c r="LKP304" s="128"/>
      <c r="LKQ304" s="128"/>
      <c r="LKR304" s="128"/>
      <c r="LKS304" s="128"/>
      <c r="LKT304" s="128"/>
      <c r="LKU304" s="128"/>
      <c r="LKV304" s="128"/>
      <c r="LKW304" s="128"/>
      <c r="LKX304" s="128"/>
      <c r="LKY304" s="128"/>
      <c r="LKZ304" s="128"/>
      <c r="LLA304" s="128"/>
      <c r="LLB304" s="128"/>
      <c r="LLC304" s="128"/>
      <c r="LLD304" s="128"/>
      <c r="LLE304" s="128"/>
      <c r="LLF304" s="128"/>
      <c r="LLG304" s="128"/>
      <c r="LLH304" s="128"/>
      <c r="LLI304" s="128"/>
      <c r="LLJ304" s="128"/>
      <c r="LLK304" s="128"/>
      <c r="LLL304" s="128"/>
      <c r="LLM304" s="128"/>
      <c r="LLN304" s="128"/>
      <c r="LLO304" s="128"/>
      <c r="LLP304" s="128"/>
      <c r="LLQ304" s="128"/>
      <c r="LLR304" s="128"/>
      <c r="LLS304" s="128"/>
      <c r="LLT304" s="128"/>
      <c r="LLU304" s="128"/>
      <c r="LLV304" s="128"/>
      <c r="LLW304" s="128"/>
      <c r="LLX304" s="128"/>
      <c r="LLY304" s="128"/>
      <c r="LLZ304" s="128"/>
      <c r="LMA304" s="128"/>
      <c r="LMB304" s="128"/>
      <c r="LMC304" s="128"/>
      <c r="LMD304" s="128"/>
      <c r="LME304" s="128"/>
      <c r="LMF304" s="128"/>
      <c r="LMG304" s="128"/>
      <c r="LMH304" s="128"/>
      <c r="LMI304" s="128"/>
      <c r="LMJ304" s="128"/>
      <c r="LMK304" s="128"/>
      <c r="LML304" s="128"/>
      <c r="LMM304" s="128"/>
      <c r="LMN304" s="128"/>
      <c r="LMO304" s="128"/>
      <c r="LMP304" s="128"/>
      <c r="LMQ304" s="128"/>
      <c r="LMR304" s="128"/>
      <c r="LMS304" s="128"/>
      <c r="LMT304" s="128"/>
      <c r="LMU304" s="128"/>
      <c r="LMV304" s="128"/>
      <c r="LMW304" s="128"/>
      <c r="LMX304" s="128"/>
      <c r="LMY304" s="128"/>
      <c r="LMZ304" s="128"/>
      <c r="LNA304" s="128"/>
      <c r="LNB304" s="128"/>
      <c r="LNC304" s="128"/>
      <c r="LND304" s="128"/>
      <c r="LNE304" s="128"/>
      <c r="LNF304" s="128"/>
      <c r="LNG304" s="128"/>
      <c r="LNH304" s="128"/>
      <c r="LNI304" s="128"/>
      <c r="LNJ304" s="128"/>
      <c r="LNK304" s="128"/>
      <c r="LNL304" s="128"/>
      <c r="LNM304" s="128"/>
      <c r="LNN304" s="128"/>
      <c r="LNO304" s="128"/>
      <c r="LNP304" s="128"/>
      <c r="LNQ304" s="128"/>
      <c r="LNR304" s="128"/>
      <c r="LNS304" s="128"/>
      <c r="LNT304" s="128"/>
      <c r="LNU304" s="128"/>
      <c r="LNV304" s="128"/>
      <c r="LNW304" s="128"/>
      <c r="LNX304" s="128"/>
      <c r="LNY304" s="128"/>
      <c r="LNZ304" s="128"/>
      <c r="LOA304" s="128"/>
      <c r="LOB304" s="128"/>
      <c r="LOC304" s="128"/>
      <c r="LOD304" s="128"/>
      <c r="LOE304" s="128"/>
      <c r="LOF304" s="128"/>
      <c r="LOG304" s="128"/>
      <c r="LOH304" s="128"/>
      <c r="LOI304" s="128"/>
      <c r="LOJ304" s="128"/>
      <c r="LOK304" s="128"/>
      <c r="LOL304" s="128"/>
      <c r="LOM304" s="128"/>
      <c r="LON304" s="128"/>
      <c r="LOO304" s="128"/>
      <c r="LOP304" s="128"/>
      <c r="LOQ304" s="128"/>
      <c r="LOR304" s="128"/>
      <c r="LOS304" s="128"/>
      <c r="LOT304" s="128"/>
      <c r="LOU304" s="128"/>
      <c r="LOV304" s="128"/>
      <c r="LOW304" s="128"/>
      <c r="LOX304" s="128"/>
      <c r="LOY304" s="128"/>
      <c r="LOZ304" s="128"/>
      <c r="LPA304" s="128"/>
      <c r="LPB304" s="128"/>
      <c r="LPC304" s="128"/>
      <c r="LPD304" s="128"/>
      <c r="LPE304" s="128"/>
      <c r="LPF304" s="128"/>
      <c r="LPG304" s="128"/>
      <c r="LPH304" s="128"/>
      <c r="LPI304" s="128"/>
      <c r="LPJ304" s="128"/>
      <c r="LPK304" s="128"/>
      <c r="LPL304" s="128"/>
      <c r="LPM304" s="128"/>
      <c r="LPN304" s="128"/>
      <c r="LPO304" s="128"/>
      <c r="LPP304" s="128"/>
      <c r="LPQ304" s="128"/>
      <c r="LPR304" s="128"/>
      <c r="LPS304" s="128"/>
      <c r="LPT304" s="128"/>
      <c r="LPU304" s="128"/>
      <c r="LPV304" s="128"/>
      <c r="LPW304" s="128"/>
      <c r="LPX304" s="128"/>
      <c r="LPY304" s="128"/>
      <c r="LPZ304" s="128"/>
      <c r="LQA304" s="128"/>
      <c r="LQB304" s="128"/>
      <c r="LQC304" s="128"/>
      <c r="LQD304" s="128"/>
      <c r="LQE304" s="128"/>
      <c r="LQF304" s="128"/>
      <c r="LQG304" s="128"/>
      <c r="LQH304" s="128"/>
      <c r="LQI304" s="128"/>
      <c r="LQJ304" s="128"/>
      <c r="LQK304" s="128"/>
      <c r="LQL304" s="128"/>
      <c r="LQM304" s="128"/>
      <c r="LQN304" s="128"/>
      <c r="LQO304" s="128"/>
      <c r="LQP304" s="128"/>
      <c r="LQQ304" s="128"/>
      <c r="LQR304" s="128"/>
      <c r="LQS304" s="128"/>
      <c r="LQT304" s="128"/>
      <c r="LQU304" s="128"/>
      <c r="LQV304" s="128"/>
      <c r="LQW304" s="128"/>
      <c r="LQX304" s="128"/>
      <c r="LQY304" s="128"/>
      <c r="LQZ304" s="128"/>
      <c r="LRA304" s="128"/>
      <c r="LRB304" s="128"/>
      <c r="LRC304" s="128"/>
      <c r="LRD304" s="128"/>
      <c r="LRE304" s="128"/>
      <c r="LRF304" s="128"/>
      <c r="LRG304" s="128"/>
      <c r="LRH304" s="128"/>
      <c r="LRI304" s="128"/>
      <c r="LRJ304" s="128"/>
      <c r="LRK304" s="128"/>
      <c r="LRL304" s="128"/>
      <c r="LRM304" s="128"/>
      <c r="LRN304" s="128"/>
      <c r="LRO304" s="128"/>
      <c r="LRP304" s="128"/>
      <c r="LRQ304" s="128"/>
      <c r="LRR304" s="128"/>
      <c r="LRS304" s="128"/>
      <c r="LRT304" s="128"/>
      <c r="LRU304" s="128"/>
      <c r="LRV304" s="128"/>
      <c r="LRW304" s="128"/>
      <c r="LRX304" s="128"/>
      <c r="LRY304" s="128"/>
      <c r="LRZ304" s="128"/>
      <c r="LSA304" s="128"/>
      <c r="LSB304" s="128"/>
      <c r="LSC304" s="128"/>
      <c r="LSD304" s="128"/>
      <c r="LSE304" s="128"/>
      <c r="LSF304" s="128"/>
      <c r="LSG304" s="128"/>
      <c r="LSH304" s="128"/>
      <c r="LSI304" s="128"/>
      <c r="LSJ304" s="128"/>
      <c r="LSK304" s="128"/>
      <c r="LSL304" s="128"/>
      <c r="LSM304" s="128"/>
      <c r="LSN304" s="128"/>
      <c r="LSO304" s="128"/>
      <c r="LSP304" s="128"/>
      <c r="LSQ304" s="128"/>
      <c r="LSR304" s="128"/>
      <c r="LSS304" s="128"/>
      <c r="LST304" s="128"/>
      <c r="LSU304" s="128"/>
      <c r="LSV304" s="128"/>
      <c r="LSW304" s="128"/>
      <c r="LSX304" s="128"/>
      <c r="LSY304" s="128"/>
      <c r="LSZ304" s="128"/>
      <c r="LTA304" s="128"/>
      <c r="LTB304" s="128"/>
      <c r="LTC304" s="128"/>
      <c r="LTD304" s="128"/>
      <c r="LTE304" s="128"/>
      <c r="LTF304" s="128"/>
      <c r="LTG304" s="128"/>
      <c r="LTH304" s="128"/>
      <c r="LTI304" s="128"/>
      <c r="LTJ304" s="128"/>
      <c r="LTK304" s="128"/>
      <c r="LTL304" s="128"/>
      <c r="LTM304" s="128"/>
      <c r="LTN304" s="128"/>
      <c r="LTO304" s="128"/>
      <c r="LTP304" s="128"/>
      <c r="LTQ304" s="128"/>
      <c r="LTR304" s="128"/>
      <c r="LTS304" s="128"/>
      <c r="LTT304" s="128"/>
      <c r="LTU304" s="128"/>
      <c r="LTV304" s="128"/>
      <c r="LTW304" s="128"/>
      <c r="LTX304" s="128"/>
      <c r="LTY304" s="128"/>
      <c r="LTZ304" s="128"/>
      <c r="LUA304" s="128"/>
      <c r="LUB304" s="128"/>
      <c r="LUC304" s="128"/>
      <c r="LUD304" s="128"/>
      <c r="LUE304" s="128"/>
      <c r="LUF304" s="128"/>
      <c r="LUG304" s="128"/>
      <c r="LUH304" s="128"/>
      <c r="LUI304" s="128"/>
      <c r="LUJ304" s="128"/>
      <c r="LUK304" s="128"/>
      <c r="LUL304" s="128"/>
      <c r="LUM304" s="128"/>
      <c r="LUN304" s="128"/>
      <c r="LUO304" s="128"/>
      <c r="LUP304" s="128"/>
      <c r="LUQ304" s="128"/>
      <c r="LUR304" s="128"/>
      <c r="LUS304" s="128"/>
      <c r="LUT304" s="128"/>
      <c r="LUU304" s="128"/>
      <c r="LUV304" s="128"/>
      <c r="LUW304" s="128"/>
      <c r="LUX304" s="128"/>
      <c r="LUY304" s="128"/>
      <c r="LUZ304" s="128"/>
      <c r="LVA304" s="128"/>
      <c r="LVB304" s="128"/>
      <c r="LVC304" s="128"/>
      <c r="LVD304" s="128"/>
      <c r="LVE304" s="128"/>
      <c r="LVF304" s="128"/>
      <c r="LVG304" s="128"/>
      <c r="LVH304" s="128"/>
      <c r="LVI304" s="128"/>
      <c r="LVJ304" s="128"/>
      <c r="LVK304" s="128"/>
      <c r="LVL304" s="128"/>
      <c r="LVM304" s="128"/>
      <c r="LVN304" s="128"/>
      <c r="LVO304" s="128"/>
      <c r="LVP304" s="128"/>
      <c r="LVQ304" s="128"/>
      <c r="LVR304" s="128"/>
      <c r="LVS304" s="128"/>
      <c r="LVT304" s="128"/>
      <c r="LVU304" s="128"/>
      <c r="LVV304" s="128"/>
      <c r="LVW304" s="128"/>
      <c r="LVX304" s="128"/>
      <c r="LVY304" s="128"/>
      <c r="LVZ304" s="128"/>
      <c r="LWA304" s="128"/>
      <c r="LWB304" s="128"/>
      <c r="LWC304" s="128"/>
      <c r="LWD304" s="128"/>
      <c r="LWE304" s="128"/>
      <c r="LWF304" s="128"/>
      <c r="LWG304" s="128"/>
      <c r="LWH304" s="128"/>
      <c r="LWI304" s="128"/>
      <c r="LWJ304" s="128"/>
      <c r="LWK304" s="128"/>
      <c r="LWL304" s="128"/>
      <c r="LWM304" s="128"/>
      <c r="LWN304" s="128"/>
      <c r="LWO304" s="128"/>
      <c r="LWP304" s="128"/>
      <c r="LWQ304" s="128"/>
      <c r="LWR304" s="128"/>
      <c r="LWS304" s="128"/>
      <c r="LWT304" s="128"/>
      <c r="LWU304" s="128"/>
      <c r="LWV304" s="128"/>
      <c r="LWW304" s="128"/>
      <c r="LWX304" s="128"/>
      <c r="LWY304" s="128"/>
      <c r="LWZ304" s="128"/>
      <c r="LXA304" s="128"/>
      <c r="LXB304" s="128"/>
      <c r="LXC304" s="128"/>
      <c r="LXD304" s="128"/>
      <c r="LXE304" s="128"/>
      <c r="LXF304" s="128"/>
      <c r="LXG304" s="128"/>
      <c r="LXH304" s="128"/>
      <c r="LXI304" s="128"/>
      <c r="LXJ304" s="128"/>
      <c r="LXK304" s="128"/>
      <c r="LXL304" s="128"/>
      <c r="LXM304" s="128"/>
      <c r="LXN304" s="128"/>
      <c r="LXO304" s="128"/>
      <c r="LXP304" s="128"/>
      <c r="LXQ304" s="128"/>
      <c r="LXR304" s="128"/>
      <c r="LXS304" s="128"/>
      <c r="LXT304" s="128"/>
      <c r="LXU304" s="128"/>
      <c r="LXV304" s="128"/>
      <c r="LXW304" s="128"/>
      <c r="LXX304" s="128"/>
      <c r="LXY304" s="128"/>
      <c r="LXZ304" s="128"/>
      <c r="LYA304" s="128"/>
      <c r="LYB304" s="128"/>
      <c r="LYC304" s="128"/>
      <c r="LYD304" s="128"/>
      <c r="LYE304" s="128"/>
      <c r="LYF304" s="128"/>
      <c r="LYG304" s="128"/>
      <c r="LYH304" s="128"/>
      <c r="LYI304" s="128"/>
      <c r="LYJ304" s="128"/>
      <c r="LYK304" s="128"/>
      <c r="LYL304" s="128"/>
      <c r="LYM304" s="128"/>
      <c r="LYN304" s="128"/>
      <c r="LYO304" s="128"/>
      <c r="LYP304" s="128"/>
      <c r="LYQ304" s="128"/>
      <c r="LYR304" s="128"/>
      <c r="LYS304" s="128"/>
      <c r="LYT304" s="128"/>
      <c r="LYU304" s="128"/>
      <c r="LYV304" s="128"/>
      <c r="LYW304" s="128"/>
      <c r="LYX304" s="128"/>
      <c r="LYY304" s="128"/>
      <c r="LYZ304" s="128"/>
      <c r="LZA304" s="128"/>
      <c r="LZB304" s="128"/>
      <c r="LZC304" s="128"/>
      <c r="LZD304" s="128"/>
      <c r="LZE304" s="128"/>
      <c r="LZF304" s="128"/>
      <c r="LZG304" s="128"/>
      <c r="LZH304" s="128"/>
      <c r="LZI304" s="128"/>
      <c r="LZJ304" s="128"/>
      <c r="LZK304" s="128"/>
      <c r="LZL304" s="128"/>
      <c r="LZM304" s="128"/>
      <c r="LZN304" s="128"/>
      <c r="LZO304" s="128"/>
      <c r="LZP304" s="128"/>
      <c r="LZQ304" s="128"/>
      <c r="LZR304" s="128"/>
      <c r="LZS304" s="128"/>
      <c r="LZT304" s="128"/>
      <c r="LZU304" s="128"/>
      <c r="LZV304" s="128"/>
      <c r="LZW304" s="128"/>
      <c r="LZX304" s="128"/>
      <c r="LZY304" s="128"/>
      <c r="LZZ304" s="128"/>
      <c r="MAA304" s="128"/>
      <c r="MAB304" s="128"/>
      <c r="MAC304" s="128"/>
      <c r="MAD304" s="128"/>
      <c r="MAE304" s="128"/>
      <c r="MAF304" s="128"/>
      <c r="MAG304" s="128"/>
      <c r="MAH304" s="128"/>
      <c r="MAI304" s="128"/>
      <c r="MAJ304" s="128"/>
      <c r="MAK304" s="128"/>
      <c r="MAL304" s="128"/>
      <c r="MAM304" s="128"/>
      <c r="MAN304" s="128"/>
      <c r="MAO304" s="128"/>
      <c r="MAP304" s="128"/>
      <c r="MAQ304" s="128"/>
      <c r="MAR304" s="128"/>
      <c r="MAS304" s="128"/>
      <c r="MAT304" s="128"/>
      <c r="MAU304" s="128"/>
      <c r="MAV304" s="128"/>
      <c r="MAW304" s="128"/>
      <c r="MAX304" s="128"/>
      <c r="MAY304" s="128"/>
      <c r="MAZ304" s="128"/>
      <c r="MBA304" s="128"/>
      <c r="MBB304" s="128"/>
      <c r="MBC304" s="128"/>
      <c r="MBD304" s="128"/>
      <c r="MBE304" s="128"/>
      <c r="MBF304" s="128"/>
      <c r="MBG304" s="128"/>
      <c r="MBH304" s="128"/>
      <c r="MBI304" s="128"/>
      <c r="MBJ304" s="128"/>
      <c r="MBK304" s="128"/>
      <c r="MBL304" s="128"/>
      <c r="MBM304" s="128"/>
      <c r="MBN304" s="128"/>
      <c r="MBO304" s="128"/>
      <c r="MBP304" s="128"/>
      <c r="MBQ304" s="128"/>
      <c r="MBR304" s="128"/>
      <c r="MBS304" s="128"/>
      <c r="MBT304" s="128"/>
      <c r="MBU304" s="128"/>
      <c r="MBV304" s="128"/>
      <c r="MBW304" s="128"/>
      <c r="MBX304" s="128"/>
      <c r="MBY304" s="128"/>
      <c r="MBZ304" s="128"/>
      <c r="MCA304" s="128"/>
      <c r="MCB304" s="128"/>
      <c r="MCC304" s="128"/>
      <c r="MCD304" s="128"/>
      <c r="MCE304" s="128"/>
      <c r="MCF304" s="128"/>
      <c r="MCG304" s="128"/>
      <c r="MCH304" s="128"/>
      <c r="MCI304" s="128"/>
      <c r="MCJ304" s="128"/>
      <c r="MCK304" s="128"/>
      <c r="MCL304" s="128"/>
      <c r="MCM304" s="128"/>
      <c r="MCN304" s="128"/>
      <c r="MCO304" s="128"/>
      <c r="MCP304" s="128"/>
      <c r="MCQ304" s="128"/>
      <c r="MCR304" s="128"/>
      <c r="MCS304" s="128"/>
      <c r="MCT304" s="128"/>
      <c r="MCU304" s="128"/>
      <c r="MCV304" s="128"/>
      <c r="MCW304" s="128"/>
      <c r="MCX304" s="128"/>
      <c r="MCY304" s="128"/>
      <c r="MCZ304" s="128"/>
      <c r="MDA304" s="128"/>
      <c r="MDB304" s="128"/>
      <c r="MDC304" s="128"/>
      <c r="MDD304" s="128"/>
      <c r="MDE304" s="128"/>
      <c r="MDF304" s="128"/>
      <c r="MDG304" s="128"/>
      <c r="MDH304" s="128"/>
      <c r="MDI304" s="128"/>
      <c r="MDJ304" s="128"/>
      <c r="MDK304" s="128"/>
      <c r="MDL304" s="128"/>
      <c r="MDM304" s="128"/>
      <c r="MDN304" s="128"/>
      <c r="MDO304" s="128"/>
      <c r="MDP304" s="128"/>
      <c r="MDQ304" s="128"/>
      <c r="MDR304" s="128"/>
      <c r="MDS304" s="128"/>
      <c r="MDT304" s="128"/>
      <c r="MDU304" s="128"/>
      <c r="MDV304" s="128"/>
      <c r="MDW304" s="128"/>
      <c r="MDX304" s="128"/>
      <c r="MDY304" s="128"/>
      <c r="MDZ304" s="128"/>
      <c r="MEA304" s="128"/>
      <c r="MEB304" s="128"/>
      <c r="MEC304" s="128"/>
      <c r="MED304" s="128"/>
      <c r="MEE304" s="128"/>
      <c r="MEF304" s="128"/>
      <c r="MEG304" s="128"/>
      <c r="MEH304" s="128"/>
      <c r="MEI304" s="128"/>
      <c r="MEJ304" s="128"/>
      <c r="MEK304" s="128"/>
      <c r="MEL304" s="128"/>
      <c r="MEM304" s="128"/>
      <c r="MEN304" s="128"/>
      <c r="MEO304" s="128"/>
      <c r="MEP304" s="128"/>
      <c r="MEQ304" s="128"/>
      <c r="MER304" s="128"/>
      <c r="MES304" s="128"/>
      <c r="MET304" s="128"/>
      <c r="MEU304" s="128"/>
      <c r="MEV304" s="128"/>
      <c r="MEW304" s="128"/>
      <c r="MEX304" s="128"/>
      <c r="MEY304" s="128"/>
      <c r="MEZ304" s="128"/>
      <c r="MFA304" s="128"/>
      <c r="MFB304" s="128"/>
      <c r="MFC304" s="128"/>
      <c r="MFD304" s="128"/>
      <c r="MFE304" s="128"/>
      <c r="MFF304" s="128"/>
      <c r="MFG304" s="128"/>
      <c r="MFH304" s="128"/>
      <c r="MFI304" s="128"/>
      <c r="MFJ304" s="128"/>
      <c r="MFK304" s="128"/>
      <c r="MFL304" s="128"/>
      <c r="MFM304" s="128"/>
      <c r="MFN304" s="128"/>
      <c r="MFO304" s="128"/>
      <c r="MFP304" s="128"/>
      <c r="MFQ304" s="128"/>
      <c r="MFR304" s="128"/>
      <c r="MFS304" s="128"/>
      <c r="MFT304" s="128"/>
      <c r="MFU304" s="128"/>
      <c r="MFV304" s="128"/>
      <c r="MFW304" s="128"/>
      <c r="MFX304" s="128"/>
      <c r="MFY304" s="128"/>
      <c r="MFZ304" s="128"/>
      <c r="MGA304" s="128"/>
      <c r="MGB304" s="128"/>
      <c r="MGC304" s="128"/>
      <c r="MGD304" s="128"/>
      <c r="MGE304" s="128"/>
      <c r="MGF304" s="128"/>
      <c r="MGG304" s="128"/>
      <c r="MGH304" s="128"/>
      <c r="MGI304" s="128"/>
      <c r="MGJ304" s="128"/>
      <c r="MGK304" s="128"/>
      <c r="MGL304" s="128"/>
      <c r="MGM304" s="128"/>
      <c r="MGN304" s="128"/>
      <c r="MGO304" s="128"/>
      <c r="MGP304" s="128"/>
      <c r="MGQ304" s="128"/>
      <c r="MGR304" s="128"/>
      <c r="MGS304" s="128"/>
      <c r="MGT304" s="128"/>
      <c r="MGU304" s="128"/>
      <c r="MGV304" s="128"/>
      <c r="MGW304" s="128"/>
      <c r="MGX304" s="128"/>
      <c r="MGY304" s="128"/>
      <c r="MGZ304" s="128"/>
      <c r="MHA304" s="128"/>
      <c r="MHB304" s="128"/>
      <c r="MHC304" s="128"/>
      <c r="MHD304" s="128"/>
      <c r="MHE304" s="128"/>
      <c r="MHF304" s="128"/>
      <c r="MHG304" s="128"/>
      <c r="MHH304" s="128"/>
      <c r="MHI304" s="128"/>
      <c r="MHJ304" s="128"/>
      <c r="MHK304" s="128"/>
      <c r="MHL304" s="128"/>
      <c r="MHM304" s="128"/>
      <c r="MHN304" s="128"/>
      <c r="MHO304" s="128"/>
      <c r="MHP304" s="128"/>
      <c r="MHQ304" s="128"/>
      <c r="MHR304" s="128"/>
      <c r="MHS304" s="128"/>
      <c r="MHT304" s="128"/>
      <c r="MHU304" s="128"/>
      <c r="MHV304" s="128"/>
      <c r="MHW304" s="128"/>
      <c r="MHX304" s="128"/>
      <c r="MHY304" s="128"/>
      <c r="MHZ304" s="128"/>
      <c r="MIA304" s="128"/>
      <c r="MIB304" s="128"/>
      <c r="MIC304" s="128"/>
      <c r="MID304" s="128"/>
      <c r="MIE304" s="128"/>
      <c r="MIF304" s="128"/>
      <c r="MIG304" s="128"/>
      <c r="MIH304" s="128"/>
      <c r="MII304" s="128"/>
      <c r="MIJ304" s="128"/>
      <c r="MIK304" s="128"/>
      <c r="MIL304" s="128"/>
      <c r="MIM304" s="128"/>
      <c r="MIN304" s="128"/>
      <c r="MIO304" s="128"/>
      <c r="MIP304" s="128"/>
      <c r="MIQ304" s="128"/>
      <c r="MIR304" s="128"/>
      <c r="MIS304" s="128"/>
      <c r="MIT304" s="128"/>
      <c r="MIU304" s="128"/>
      <c r="MIV304" s="128"/>
      <c r="MIW304" s="128"/>
      <c r="MIX304" s="128"/>
      <c r="MIY304" s="128"/>
      <c r="MIZ304" s="128"/>
      <c r="MJA304" s="128"/>
      <c r="MJB304" s="128"/>
      <c r="MJC304" s="128"/>
      <c r="MJD304" s="128"/>
      <c r="MJE304" s="128"/>
      <c r="MJF304" s="128"/>
      <c r="MJG304" s="128"/>
      <c r="MJH304" s="128"/>
      <c r="MJI304" s="128"/>
      <c r="MJJ304" s="128"/>
      <c r="MJK304" s="128"/>
      <c r="MJL304" s="128"/>
      <c r="MJM304" s="128"/>
      <c r="MJN304" s="128"/>
      <c r="MJO304" s="128"/>
      <c r="MJP304" s="128"/>
      <c r="MJQ304" s="128"/>
      <c r="MJR304" s="128"/>
      <c r="MJS304" s="128"/>
      <c r="MJT304" s="128"/>
      <c r="MJU304" s="128"/>
      <c r="MJV304" s="128"/>
      <c r="MJW304" s="128"/>
      <c r="MJX304" s="128"/>
      <c r="MJY304" s="128"/>
      <c r="MJZ304" s="128"/>
      <c r="MKA304" s="128"/>
      <c r="MKB304" s="128"/>
      <c r="MKC304" s="128"/>
      <c r="MKD304" s="128"/>
      <c r="MKE304" s="128"/>
      <c r="MKF304" s="128"/>
      <c r="MKG304" s="128"/>
      <c r="MKH304" s="128"/>
      <c r="MKI304" s="128"/>
      <c r="MKJ304" s="128"/>
      <c r="MKK304" s="128"/>
      <c r="MKL304" s="128"/>
      <c r="MKM304" s="128"/>
      <c r="MKN304" s="128"/>
      <c r="MKO304" s="128"/>
      <c r="MKP304" s="128"/>
      <c r="MKQ304" s="128"/>
      <c r="MKR304" s="128"/>
      <c r="MKS304" s="128"/>
      <c r="MKT304" s="128"/>
      <c r="MKU304" s="128"/>
      <c r="MKV304" s="128"/>
      <c r="MKW304" s="128"/>
      <c r="MKX304" s="128"/>
      <c r="MKY304" s="128"/>
      <c r="MKZ304" s="128"/>
      <c r="MLA304" s="128"/>
      <c r="MLB304" s="128"/>
      <c r="MLC304" s="128"/>
      <c r="MLD304" s="128"/>
      <c r="MLE304" s="128"/>
      <c r="MLF304" s="128"/>
      <c r="MLG304" s="128"/>
      <c r="MLH304" s="128"/>
      <c r="MLI304" s="128"/>
      <c r="MLJ304" s="128"/>
      <c r="MLK304" s="128"/>
      <c r="MLL304" s="128"/>
      <c r="MLM304" s="128"/>
      <c r="MLN304" s="128"/>
      <c r="MLO304" s="128"/>
      <c r="MLP304" s="128"/>
      <c r="MLQ304" s="128"/>
      <c r="MLR304" s="128"/>
      <c r="MLS304" s="128"/>
      <c r="MLT304" s="128"/>
      <c r="MLU304" s="128"/>
      <c r="MLV304" s="128"/>
      <c r="MLW304" s="128"/>
      <c r="MLX304" s="128"/>
      <c r="MLY304" s="128"/>
      <c r="MLZ304" s="128"/>
      <c r="MMA304" s="128"/>
      <c r="MMB304" s="128"/>
      <c r="MMC304" s="128"/>
      <c r="MMD304" s="128"/>
      <c r="MME304" s="128"/>
      <c r="MMF304" s="128"/>
      <c r="MMG304" s="128"/>
      <c r="MMH304" s="128"/>
      <c r="MMI304" s="128"/>
      <c r="MMJ304" s="128"/>
      <c r="MMK304" s="128"/>
      <c r="MML304" s="128"/>
      <c r="MMM304" s="128"/>
      <c r="MMN304" s="128"/>
      <c r="MMO304" s="128"/>
      <c r="MMP304" s="128"/>
      <c r="MMQ304" s="128"/>
      <c r="MMR304" s="128"/>
      <c r="MMS304" s="128"/>
      <c r="MMT304" s="128"/>
      <c r="MMU304" s="128"/>
      <c r="MMV304" s="128"/>
      <c r="MMW304" s="128"/>
      <c r="MMX304" s="128"/>
      <c r="MMY304" s="128"/>
      <c r="MMZ304" s="128"/>
      <c r="MNA304" s="128"/>
      <c r="MNB304" s="128"/>
      <c r="MNC304" s="128"/>
      <c r="MND304" s="128"/>
      <c r="MNE304" s="128"/>
      <c r="MNF304" s="128"/>
      <c r="MNG304" s="128"/>
      <c r="MNH304" s="128"/>
      <c r="MNI304" s="128"/>
      <c r="MNJ304" s="128"/>
      <c r="MNK304" s="128"/>
      <c r="MNL304" s="128"/>
      <c r="MNM304" s="128"/>
      <c r="MNN304" s="128"/>
      <c r="MNO304" s="128"/>
      <c r="MNP304" s="128"/>
      <c r="MNQ304" s="128"/>
      <c r="MNR304" s="128"/>
      <c r="MNS304" s="128"/>
      <c r="MNT304" s="128"/>
      <c r="MNU304" s="128"/>
      <c r="MNV304" s="128"/>
      <c r="MNW304" s="128"/>
      <c r="MNX304" s="128"/>
      <c r="MNY304" s="128"/>
      <c r="MNZ304" s="128"/>
      <c r="MOA304" s="128"/>
      <c r="MOB304" s="128"/>
      <c r="MOC304" s="128"/>
      <c r="MOD304" s="128"/>
      <c r="MOE304" s="128"/>
      <c r="MOF304" s="128"/>
      <c r="MOG304" s="128"/>
      <c r="MOH304" s="128"/>
      <c r="MOI304" s="128"/>
      <c r="MOJ304" s="128"/>
      <c r="MOK304" s="128"/>
      <c r="MOL304" s="128"/>
      <c r="MOM304" s="128"/>
      <c r="MON304" s="128"/>
      <c r="MOO304" s="128"/>
      <c r="MOP304" s="128"/>
      <c r="MOQ304" s="128"/>
      <c r="MOR304" s="128"/>
      <c r="MOS304" s="128"/>
      <c r="MOT304" s="128"/>
      <c r="MOU304" s="128"/>
      <c r="MOV304" s="128"/>
      <c r="MOW304" s="128"/>
      <c r="MOX304" s="128"/>
      <c r="MOY304" s="128"/>
      <c r="MOZ304" s="128"/>
      <c r="MPA304" s="128"/>
      <c r="MPB304" s="128"/>
      <c r="MPC304" s="128"/>
      <c r="MPD304" s="128"/>
      <c r="MPE304" s="128"/>
      <c r="MPF304" s="128"/>
      <c r="MPG304" s="128"/>
      <c r="MPH304" s="128"/>
      <c r="MPI304" s="128"/>
      <c r="MPJ304" s="128"/>
      <c r="MPK304" s="128"/>
      <c r="MPL304" s="128"/>
      <c r="MPM304" s="128"/>
      <c r="MPN304" s="128"/>
      <c r="MPO304" s="128"/>
      <c r="MPP304" s="128"/>
      <c r="MPQ304" s="128"/>
      <c r="MPR304" s="128"/>
      <c r="MPS304" s="128"/>
      <c r="MPT304" s="128"/>
      <c r="MPU304" s="128"/>
      <c r="MPV304" s="128"/>
      <c r="MPW304" s="128"/>
      <c r="MPX304" s="128"/>
      <c r="MPY304" s="128"/>
      <c r="MPZ304" s="128"/>
      <c r="MQA304" s="128"/>
      <c r="MQB304" s="128"/>
      <c r="MQC304" s="128"/>
      <c r="MQD304" s="128"/>
      <c r="MQE304" s="128"/>
      <c r="MQF304" s="128"/>
      <c r="MQG304" s="128"/>
      <c r="MQH304" s="128"/>
      <c r="MQI304" s="128"/>
      <c r="MQJ304" s="128"/>
      <c r="MQK304" s="128"/>
      <c r="MQL304" s="128"/>
      <c r="MQM304" s="128"/>
      <c r="MQN304" s="128"/>
      <c r="MQO304" s="128"/>
      <c r="MQP304" s="128"/>
      <c r="MQQ304" s="128"/>
      <c r="MQR304" s="128"/>
      <c r="MQS304" s="128"/>
      <c r="MQT304" s="128"/>
      <c r="MQU304" s="128"/>
      <c r="MQV304" s="128"/>
      <c r="MQW304" s="128"/>
      <c r="MQX304" s="128"/>
      <c r="MQY304" s="128"/>
      <c r="MQZ304" s="128"/>
      <c r="MRA304" s="128"/>
      <c r="MRB304" s="128"/>
      <c r="MRC304" s="128"/>
      <c r="MRD304" s="128"/>
      <c r="MRE304" s="128"/>
      <c r="MRF304" s="128"/>
      <c r="MRG304" s="128"/>
      <c r="MRH304" s="128"/>
      <c r="MRI304" s="128"/>
      <c r="MRJ304" s="128"/>
      <c r="MRK304" s="128"/>
      <c r="MRL304" s="128"/>
      <c r="MRM304" s="128"/>
      <c r="MRN304" s="128"/>
      <c r="MRO304" s="128"/>
      <c r="MRP304" s="128"/>
      <c r="MRQ304" s="128"/>
      <c r="MRR304" s="128"/>
      <c r="MRS304" s="128"/>
      <c r="MRT304" s="128"/>
      <c r="MRU304" s="128"/>
      <c r="MRV304" s="128"/>
      <c r="MRW304" s="128"/>
      <c r="MRX304" s="128"/>
      <c r="MRY304" s="128"/>
      <c r="MRZ304" s="128"/>
      <c r="MSA304" s="128"/>
      <c r="MSB304" s="128"/>
      <c r="MSC304" s="128"/>
      <c r="MSD304" s="128"/>
      <c r="MSE304" s="128"/>
      <c r="MSF304" s="128"/>
      <c r="MSG304" s="128"/>
      <c r="MSH304" s="128"/>
      <c r="MSI304" s="128"/>
      <c r="MSJ304" s="128"/>
      <c r="MSK304" s="128"/>
      <c r="MSL304" s="128"/>
      <c r="MSM304" s="128"/>
      <c r="MSN304" s="128"/>
      <c r="MSO304" s="128"/>
      <c r="MSP304" s="128"/>
      <c r="MSQ304" s="128"/>
      <c r="MSR304" s="128"/>
      <c r="MSS304" s="128"/>
      <c r="MST304" s="128"/>
      <c r="MSU304" s="128"/>
      <c r="MSV304" s="128"/>
      <c r="MSW304" s="128"/>
      <c r="MSX304" s="128"/>
      <c r="MSY304" s="128"/>
      <c r="MSZ304" s="128"/>
      <c r="MTA304" s="128"/>
      <c r="MTB304" s="128"/>
      <c r="MTC304" s="128"/>
      <c r="MTD304" s="128"/>
      <c r="MTE304" s="128"/>
      <c r="MTF304" s="128"/>
      <c r="MTG304" s="128"/>
      <c r="MTH304" s="128"/>
      <c r="MTI304" s="128"/>
      <c r="MTJ304" s="128"/>
      <c r="MTK304" s="128"/>
      <c r="MTL304" s="128"/>
      <c r="MTM304" s="128"/>
      <c r="MTN304" s="128"/>
      <c r="MTO304" s="128"/>
      <c r="MTP304" s="128"/>
      <c r="MTQ304" s="128"/>
      <c r="MTR304" s="128"/>
      <c r="MTS304" s="128"/>
      <c r="MTT304" s="128"/>
      <c r="MTU304" s="128"/>
      <c r="MTV304" s="128"/>
      <c r="MTW304" s="128"/>
      <c r="MTX304" s="128"/>
      <c r="MTY304" s="128"/>
      <c r="MTZ304" s="128"/>
      <c r="MUA304" s="128"/>
      <c r="MUB304" s="128"/>
      <c r="MUC304" s="128"/>
      <c r="MUD304" s="128"/>
      <c r="MUE304" s="128"/>
      <c r="MUF304" s="128"/>
      <c r="MUG304" s="128"/>
      <c r="MUH304" s="128"/>
      <c r="MUI304" s="128"/>
      <c r="MUJ304" s="128"/>
      <c r="MUK304" s="128"/>
      <c r="MUL304" s="128"/>
      <c r="MUM304" s="128"/>
      <c r="MUN304" s="128"/>
      <c r="MUO304" s="128"/>
      <c r="MUP304" s="128"/>
      <c r="MUQ304" s="128"/>
      <c r="MUR304" s="128"/>
      <c r="MUS304" s="128"/>
      <c r="MUT304" s="128"/>
      <c r="MUU304" s="128"/>
      <c r="MUV304" s="128"/>
      <c r="MUW304" s="128"/>
      <c r="MUX304" s="128"/>
      <c r="MUY304" s="128"/>
      <c r="MUZ304" s="128"/>
      <c r="MVA304" s="128"/>
      <c r="MVB304" s="128"/>
      <c r="MVC304" s="128"/>
      <c r="MVD304" s="128"/>
      <c r="MVE304" s="128"/>
      <c r="MVF304" s="128"/>
      <c r="MVG304" s="128"/>
      <c r="MVH304" s="128"/>
      <c r="MVI304" s="128"/>
      <c r="MVJ304" s="128"/>
      <c r="MVK304" s="128"/>
      <c r="MVL304" s="128"/>
      <c r="MVM304" s="128"/>
      <c r="MVN304" s="128"/>
      <c r="MVO304" s="128"/>
      <c r="MVP304" s="128"/>
      <c r="MVQ304" s="128"/>
      <c r="MVR304" s="128"/>
      <c r="MVS304" s="128"/>
      <c r="MVT304" s="128"/>
      <c r="MVU304" s="128"/>
      <c r="MVV304" s="128"/>
      <c r="MVW304" s="128"/>
      <c r="MVX304" s="128"/>
      <c r="MVY304" s="128"/>
      <c r="MVZ304" s="128"/>
      <c r="MWA304" s="128"/>
      <c r="MWB304" s="128"/>
      <c r="MWC304" s="128"/>
      <c r="MWD304" s="128"/>
      <c r="MWE304" s="128"/>
      <c r="MWF304" s="128"/>
      <c r="MWG304" s="128"/>
      <c r="MWH304" s="128"/>
      <c r="MWI304" s="128"/>
      <c r="MWJ304" s="128"/>
      <c r="MWK304" s="128"/>
      <c r="MWL304" s="128"/>
      <c r="MWM304" s="128"/>
      <c r="MWN304" s="128"/>
      <c r="MWO304" s="128"/>
      <c r="MWP304" s="128"/>
      <c r="MWQ304" s="128"/>
      <c r="MWR304" s="128"/>
      <c r="MWS304" s="128"/>
      <c r="MWT304" s="128"/>
      <c r="MWU304" s="128"/>
      <c r="MWV304" s="128"/>
      <c r="MWW304" s="128"/>
      <c r="MWX304" s="128"/>
      <c r="MWY304" s="128"/>
      <c r="MWZ304" s="128"/>
      <c r="MXA304" s="128"/>
      <c r="MXB304" s="128"/>
      <c r="MXC304" s="128"/>
      <c r="MXD304" s="128"/>
      <c r="MXE304" s="128"/>
      <c r="MXF304" s="128"/>
      <c r="MXG304" s="128"/>
      <c r="MXH304" s="128"/>
      <c r="MXI304" s="128"/>
      <c r="MXJ304" s="128"/>
      <c r="MXK304" s="128"/>
      <c r="MXL304" s="128"/>
      <c r="MXM304" s="128"/>
      <c r="MXN304" s="128"/>
      <c r="MXO304" s="128"/>
      <c r="MXP304" s="128"/>
      <c r="MXQ304" s="128"/>
      <c r="MXR304" s="128"/>
      <c r="MXS304" s="128"/>
      <c r="MXT304" s="128"/>
      <c r="MXU304" s="128"/>
      <c r="MXV304" s="128"/>
      <c r="MXW304" s="128"/>
      <c r="MXX304" s="128"/>
      <c r="MXY304" s="128"/>
      <c r="MXZ304" s="128"/>
      <c r="MYA304" s="128"/>
      <c r="MYB304" s="128"/>
      <c r="MYC304" s="128"/>
      <c r="MYD304" s="128"/>
      <c r="MYE304" s="128"/>
      <c r="MYF304" s="128"/>
      <c r="MYG304" s="128"/>
      <c r="MYH304" s="128"/>
      <c r="MYI304" s="128"/>
      <c r="MYJ304" s="128"/>
      <c r="MYK304" s="128"/>
      <c r="MYL304" s="128"/>
      <c r="MYM304" s="128"/>
      <c r="MYN304" s="128"/>
      <c r="MYO304" s="128"/>
      <c r="MYP304" s="128"/>
      <c r="MYQ304" s="128"/>
      <c r="MYR304" s="128"/>
      <c r="MYS304" s="128"/>
      <c r="MYT304" s="128"/>
      <c r="MYU304" s="128"/>
      <c r="MYV304" s="128"/>
      <c r="MYW304" s="128"/>
      <c r="MYX304" s="128"/>
      <c r="MYY304" s="128"/>
      <c r="MYZ304" s="128"/>
      <c r="MZA304" s="128"/>
      <c r="MZB304" s="128"/>
      <c r="MZC304" s="128"/>
      <c r="MZD304" s="128"/>
      <c r="MZE304" s="128"/>
      <c r="MZF304" s="128"/>
      <c r="MZG304" s="128"/>
      <c r="MZH304" s="128"/>
      <c r="MZI304" s="128"/>
      <c r="MZJ304" s="128"/>
      <c r="MZK304" s="128"/>
      <c r="MZL304" s="128"/>
      <c r="MZM304" s="128"/>
      <c r="MZN304" s="128"/>
      <c r="MZO304" s="128"/>
      <c r="MZP304" s="128"/>
      <c r="MZQ304" s="128"/>
      <c r="MZR304" s="128"/>
      <c r="MZS304" s="128"/>
      <c r="MZT304" s="128"/>
      <c r="MZU304" s="128"/>
      <c r="MZV304" s="128"/>
      <c r="MZW304" s="128"/>
      <c r="MZX304" s="128"/>
      <c r="MZY304" s="128"/>
      <c r="MZZ304" s="128"/>
      <c r="NAA304" s="128"/>
      <c r="NAB304" s="128"/>
      <c r="NAC304" s="128"/>
      <c r="NAD304" s="128"/>
      <c r="NAE304" s="128"/>
      <c r="NAF304" s="128"/>
      <c r="NAG304" s="128"/>
      <c r="NAH304" s="128"/>
      <c r="NAI304" s="128"/>
      <c r="NAJ304" s="128"/>
      <c r="NAK304" s="128"/>
      <c r="NAL304" s="128"/>
      <c r="NAM304" s="128"/>
      <c r="NAN304" s="128"/>
      <c r="NAO304" s="128"/>
      <c r="NAP304" s="128"/>
      <c r="NAQ304" s="128"/>
      <c r="NAR304" s="128"/>
      <c r="NAS304" s="128"/>
      <c r="NAT304" s="128"/>
      <c r="NAU304" s="128"/>
      <c r="NAV304" s="128"/>
      <c r="NAW304" s="128"/>
      <c r="NAX304" s="128"/>
      <c r="NAY304" s="128"/>
      <c r="NAZ304" s="128"/>
      <c r="NBA304" s="128"/>
      <c r="NBB304" s="128"/>
      <c r="NBC304" s="128"/>
      <c r="NBD304" s="128"/>
      <c r="NBE304" s="128"/>
      <c r="NBF304" s="128"/>
      <c r="NBG304" s="128"/>
      <c r="NBH304" s="128"/>
      <c r="NBI304" s="128"/>
      <c r="NBJ304" s="128"/>
      <c r="NBK304" s="128"/>
      <c r="NBL304" s="128"/>
      <c r="NBM304" s="128"/>
      <c r="NBN304" s="128"/>
      <c r="NBO304" s="128"/>
      <c r="NBP304" s="128"/>
      <c r="NBQ304" s="128"/>
      <c r="NBR304" s="128"/>
      <c r="NBS304" s="128"/>
      <c r="NBT304" s="128"/>
      <c r="NBU304" s="128"/>
      <c r="NBV304" s="128"/>
      <c r="NBW304" s="128"/>
      <c r="NBX304" s="128"/>
      <c r="NBY304" s="128"/>
      <c r="NBZ304" s="128"/>
      <c r="NCA304" s="128"/>
      <c r="NCB304" s="128"/>
      <c r="NCC304" s="128"/>
      <c r="NCD304" s="128"/>
      <c r="NCE304" s="128"/>
      <c r="NCF304" s="128"/>
      <c r="NCG304" s="128"/>
      <c r="NCH304" s="128"/>
      <c r="NCI304" s="128"/>
      <c r="NCJ304" s="128"/>
      <c r="NCK304" s="128"/>
      <c r="NCL304" s="128"/>
      <c r="NCM304" s="128"/>
      <c r="NCN304" s="128"/>
      <c r="NCO304" s="128"/>
      <c r="NCP304" s="128"/>
      <c r="NCQ304" s="128"/>
      <c r="NCR304" s="128"/>
      <c r="NCS304" s="128"/>
      <c r="NCT304" s="128"/>
      <c r="NCU304" s="128"/>
      <c r="NCV304" s="128"/>
      <c r="NCW304" s="128"/>
      <c r="NCX304" s="128"/>
      <c r="NCY304" s="128"/>
      <c r="NCZ304" s="128"/>
      <c r="NDA304" s="128"/>
      <c r="NDB304" s="128"/>
      <c r="NDC304" s="128"/>
      <c r="NDD304" s="128"/>
      <c r="NDE304" s="128"/>
      <c r="NDF304" s="128"/>
      <c r="NDG304" s="128"/>
      <c r="NDH304" s="128"/>
      <c r="NDI304" s="128"/>
      <c r="NDJ304" s="128"/>
      <c r="NDK304" s="128"/>
      <c r="NDL304" s="128"/>
      <c r="NDM304" s="128"/>
      <c r="NDN304" s="128"/>
      <c r="NDO304" s="128"/>
      <c r="NDP304" s="128"/>
      <c r="NDQ304" s="128"/>
      <c r="NDR304" s="128"/>
      <c r="NDS304" s="128"/>
      <c r="NDT304" s="128"/>
      <c r="NDU304" s="128"/>
      <c r="NDV304" s="128"/>
      <c r="NDW304" s="128"/>
      <c r="NDX304" s="128"/>
      <c r="NDY304" s="128"/>
      <c r="NDZ304" s="128"/>
      <c r="NEA304" s="128"/>
      <c r="NEB304" s="128"/>
      <c r="NEC304" s="128"/>
      <c r="NED304" s="128"/>
      <c r="NEE304" s="128"/>
      <c r="NEF304" s="128"/>
      <c r="NEG304" s="128"/>
      <c r="NEH304" s="128"/>
      <c r="NEI304" s="128"/>
      <c r="NEJ304" s="128"/>
      <c r="NEK304" s="128"/>
      <c r="NEL304" s="128"/>
      <c r="NEM304" s="128"/>
      <c r="NEN304" s="128"/>
      <c r="NEO304" s="128"/>
      <c r="NEP304" s="128"/>
      <c r="NEQ304" s="128"/>
      <c r="NER304" s="128"/>
      <c r="NES304" s="128"/>
      <c r="NET304" s="128"/>
      <c r="NEU304" s="128"/>
      <c r="NEV304" s="128"/>
      <c r="NEW304" s="128"/>
      <c r="NEX304" s="128"/>
      <c r="NEY304" s="128"/>
      <c r="NEZ304" s="128"/>
      <c r="NFA304" s="128"/>
      <c r="NFB304" s="128"/>
      <c r="NFC304" s="128"/>
      <c r="NFD304" s="128"/>
      <c r="NFE304" s="128"/>
      <c r="NFF304" s="128"/>
      <c r="NFG304" s="128"/>
      <c r="NFH304" s="128"/>
      <c r="NFI304" s="128"/>
      <c r="NFJ304" s="128"/>
      <c r="NFK304" s="128"/>
      <c r="NFL304" s="128"/>
      <c r="NFM304" s="128"/>
      <c r="NFN304" s="128"/>
      <c r="NFO304" s="128"/>
      <c r="NFP304" s="128"/>
      <c r="NFQ304" s="128"/>
      <c r="NFR304" s="128"/>
      <c r="NFS304" s="128"/>
      <c r="NFT304" s="128"/>
      <c r="NFU304" s="128"/>
      <c r="NFV304" s="128"/>
      <c r="NFW304" s="128"/>
      <c r="NFX304" s="128"/>
      <c r="NFY304" s="128"/>
      <c r="NFZ304" s="128"/>
      <c r="NGA304" s="128"/>
      <c r="NGB304" s="128"/>
      <c r="NGC304" s="128"/>
      <c r="NGD304" s="128"/>
      <c r="NGE304" s="128"/>
      <c r="NGF304" s="128"/>
      <c r="NGG304" s="128"/>
      <c r="NGH304" s="128"/>
      <c r="NGI304" s="128"/>
      <c r="NGJ304" s="128"/>
      <c r="NGK304" s="128"/>
      <c r="NGL304" s="128"/>
      <c r="NGM304" s="128"/>
      <c r="NGN304" s="128"/>
      <c r="NGO304" s="128"/>
      <c r="NGP304" s="128"/>
      <c r="NGQ304" s="128"/>
      <c r="NGR304" s="128"/>
      <c r="NGS304" s="128"/>
      <c r="NGT304" s="128"/>
      <c r="NGU304" s="128"/>
      <c r="NGV304" s="128"/>
      <c r="NGW304" s="128"/>
      <c r="NGX304" s="128"/>
      <c r="NGY304" s="128"/>
      <c r="NGZ304" s="128"/>
      <c r="NHA304" s="128"/>
      <c r="NHB304" s="128"/>
      <c r="NHC304" s="128"/>
      <c r="NHD304" s="128"/>
      <c r="NHE304" s="128"/>
      <c r="NHF304" s="128"/>
      <c r="NHG304" s="128"/>
      <c r="NHH304" s="128"/>
      <c r="NHI304" s="128"/>
      <c r="NHJ304" s="128"/>
      <c r="NHK304" s="128"/>
      <c r="NHL304" s="128"/>
      <c r="NHM304" s="128"/>
      <c r="NHN304" s="128"/>
      <c r="NHO304" s="128"/>
      <c r="NHP304" s="128"/>
      <c r="NHQ304" s="128"/>
      <c r="NHR304" s="128"/>
      <c r="NHS304" s="128"/>
      <c r="NHT304" s="128"/>
      <c r="NHU304" s="128"/>
      <c r="NHV304" s="128"/>
      <c r="NHW304" s="128"/>
      <c r="NHX304" s="128"/>
      <c r="NHY304" s="128"/>
      <c r="NHZ304" s="128"/>
      <c r="NIA304" s="128"/>
      <c r="NIB304" s="128"/>
      <c r="NIC304" s="128"/>
      <c r="NID304" s="128"/>
      <c r="NIE304" s="128"/>
      <c r="NIF304" s="128"/>
      <c r="NIG304" s="128"/>
      <c r="NIH304" s="128"/>
      <c r="NII304" s="128"/>
      <c r="NIJ304" s="128"/>
      <c r="NIK304" s="128"/>
      <c r="NIL304" s="128"/>
      <c r="NIM304" s="128"/>
      <c r="NIN304" s="128"/>
      <c r="NIO304" s="128"/>
      <c r="NIP304" s="128"/>
      <c r="NIQ304" s="128"/>
      <c r="NIR304" s="128"/>
      <c r="NIS304" s="128"/>
      <c r="NIT304" s="128"/>
      <c r="NIU304" s="128"/>
      <c r="NIV304" s="128"/>
      <c r="NIW304" s="128"/>
      <c r="NIX304" s="128"/>
      <c r="NIY304" s="128"/>
      <c r="NIZ304" s="128"/>
      <c r="NJA304" s="128"/>
      <c r="NJB304" s="128"/>
      <c r="NJC304" s="128"/>
      <c r="NJD304" s="128"/>
      <c r="NJE304" s="128"/>
      <c r="NJF304" s="128"/>
      <c r="NJG304" s="128"/>
      <c r="NJH304" s="128"/>
      <c r="NJI304" s="128"/>
      <c r="NJJ304" s="128"/>
      <c r="NJK304" s="128"/>
      <c r="NJL304" s="128"/>
      <c r="NJM304" s="128"/>
      <c r="NJN304" s="128"/>
      <c r="NJO304" s="128"/>
      <c r="NJP304" s="128"/>
      <c r="NJQ304" s="128"/>
      <c r="NJR304" s="128"/>
      <c r="NJS304" s="128"/>
      <c r="NJT304" s="128"/>
      <c r="NJU304" s="128"/>
      <c r="NJV304" s="128"/>
      <c r="NJW304" s="128"/>
      <c r="NJX304" s="128"/>
      <c r="NJY304" s="128"/>
      <c r="NJZ304" s="128"/>
      <c r="NKA304" s="128"/>
      <c r="NKB304" s="128"/>
      <c r="NKC304" s="128"/>
      <c r="NKD304" s="128"/>
      <c r="NKE304" s="128"/>
      <c r="NKF304" s="128"/>
      <c r="NKG304" s="128"/>
      <c r="NKH304" s="128"/>
      <c r="NKI304" s="128"/>
      <c r="NKJ304" s="128"/>
      <c r="NKK304" s="128"/>
      <c r="NKL304" s="128"/>
      <c r="NKM304" s="128"/>
      <c r="NKN304" s="128"/>
      <c r="NKO304" s="128"/>
      <c r="NKP304" s="128"/>
      <c r="NKQ304" s="128"/>
      <c r="NKR304" s="128"/>
      <c r="NKS304" s="128"/>
      <c r="NKT304" s="128"/>
      <c r="NKU304" s="128"/>
      <c r="NKV304" s="128"/>
      <c r="NKW304" s="128"/>
      <c r="NKX304" s="128"/>
      <c r="NKY304" s="128"/>
      <c r="NKZ304" s="128"/>
      <c r="NLA304" s="128"/>
      <c r="NLB304" s="128"/>
      <c r="NLC304" s="128"/>
      <c r="NLD304" s="128"/>
      <c r="NLE304" s="128"/>
      <c r="NLF304" s="128"/>
      <c r="NLG304" s="128"/>
      <c r="NLH304" s="128"/>
      <c r="NLI304" s="128"/>
      <c r="NLJ304" s="128"/>
      <c r="NLK304" s="128"/>
      <c r="NLL304" s="128"/>
      <c r="NLM304" s="128"/>
      <c r="NLN304" s="128"/>
      <c r="NLO304" s="128"/>
      <c r="NLP304" s="128"/>
      <c r="NLQ304" s="128"/>
      <c r="NLR304" s="128"/>
      <c r="NLS304" s="128"/>
      <c r="NLT304" s="128"/>
      <c r="NLU304" s="128"/>
      <c r="NLV304" s="128"/>
      <c r="NLW304" s="128"/>
      <c r="NLX304" s="128"/>
      <c r="NLY304" s="128"/>
      <c r="NLZ304" s="128"/>
      <c r="NMA304" s="128"/>
      <c r="NMB304" s="128"/>
      <c r="NMC304" s="128"/>
      <c r="NMD304" s="128"/>
      <c r="NME304" s="128"/>
      <c r="NMF304" s="128"/>
      <c r="NMG304" s="128"/>
      <c r="NMH304" s="128"/>
      <c r="NMI304" s="128"/>
      <c r="NMJ304" s="128"/>
      <c r="NMK304" s="128"/>
      <c r="NML304" s="128"/>
      <c r="NMM304" s="128"/>
      <c r="NMN304" s="128"/>
      <c r="NMO304" s="128"/>
      <c r="NMP304" s="128"/>
      <c r="NMQ304" s="128"/>
      <c r="NMR304" s="128"/>
      <c r="NMS304" s="128"/>
      <c r="NMT304" s="128"/>
      <c r="NMU304" s="128"/>
      <c r="NMV304" s="128"/>
      <c r="NMW304" s="128"/>
      <c r="NMX304" s="128"/>
      <c r="NMY304" s="128"/>
      <c r="NMZ304" s="128"/>
      <c r="NNA304" s="128"/>
      <c r="NNB304" s="128"/>
      <c r="NNC304" s="128"/>
      <c r="NND304" s="128"/>
      <c r="NNE304" s="128"/>
      <c r="NNF304" s="128"/>
      <c r="NNG304" s="128"/>
      <c r="NNH304" s="128"/>
      <c r="NNI304" s="128"/>
      <c r="NNJ304" s="128"/>
      <c r="NNK304" s="128"/>
      <c r="NNL304" s="128"/>
      <c r="NNM304" s="128"/>
      <c r="NNN304" s="128"/>
      <c r="NNO304" s="128"/>
      <c r="NNP304" s="128"/>
      <c r="NNQ304" s="128"/>
      <c r="NNR304" s="128"/>
      <c r="NNS304" s="128"/>
      <c r="NNT304" s="128"/>
      <c r="NNU304" s="128"/>
      <c r="NNV304" s="128"/>
      <c r="NNW304" s="128"/>
      <c r="NNX304" s="128"/>
      <c r="NNY304" s="128"/>
      <c r="NNZ304" s="128"/>
      <c r="NOA304" s="128"/>
      <c r="NOB304" s="128"/>
      <c r="NOC304" s="128"/>
      <c r="NOD304" s="128"/>
      <c r="NOE304" s="128"/>
      <c r="NOF304" s="128"/>
      <c r="NOG304" s="128"/>
      <c r="NOH304" s="128"/>
      <c r="NOI304" s="128"/>
      <c r="NOJ304" s="128"/>
      <c r="NOK304" s="128"/>
      <c r="NOL304" s="128"/>
      <c r="NOM304" s="128"/>
      <c r="NON304" s="128"/>
      <c r="NOO304" s="128"/>
      <c r="NOP304" s="128"/>
      <c r="NOQ304" s="128"/>
      <c r="NOR304" s="128"/>
      <c r="NOS304" s="128"/>
      <c r="NOT304" s="128"/>
      <c r="NOU304" s="128"/>
      <c r="NOV304" s="128"/>
      <c r="NOW304" s="128"/>
      <c r="NOX304" s="128"/>
      <c r="NOY304" s="128"/>
      <c r="NOZ304" s="128"/>
      <c r="NPA304" s="128"/>
      <c r="NPB304" s="128"/>
      <c r="NPC304" s="128"/>
      <c r="NPD304" s="128"/>
      <c r="NPE304" s="128"/>
      <c r="NPF304" s="128"/>
      <c r="NPG304" s="128"/>
      <c r="NPH304" s="128"/>
      <c r="NPI304" s="128"/>
      <c r="NPJ304" s="128"/>
      <c r="NPK304" s="128"/>
      <c r="NPL304" s="128"/>
      <c r="NPM304" s="128"/>
      <c r="NPN304" s="128"/>
      <c r="NPO304" s="128"/>
      <c r="NPP304" s="128"/>
      <c r="NPQ304" s="128"/>
      <c r="NPR304" s="128"/>
      <c r="NPS304" s="128"/>
      <c r="NPT304" s="128"/>
      <c r="NPU304" s="128"/>
      <c r="NPV304" s="128"/>
      <c r="NPW304" s="128"/>
      <c r="NPX304" s="128"/>
      <c r="NPY304" s="128"/>
      <c r="NPZ304" s="128"/>
      <c r="NQA304" s="128"/>
      <c r="NQB304" s="128"/>
      <c r="NQC304" s="128"/>
      <c r="NQD304" s="128"/>
      <c r="NQE304" s="128"/>
      <c r="NQF304" s="128"/>
      <c r="NQG304" s="128"/>
      <c r="NQH304" s="128"/>
      <c r="NQI304" s="128"/>
      <c r="NQJ304" s="128"/>
      <c r="NQK304" s="128"/>
      <c r="NQL304" s="128"/>
      <c r="NQM304" s="128"/>
      <c r="NQN304" s="128"/>
      <c r="NQO304" s="128"/>
      <c r="NQP304" s="128"/>
      <c r="NQQ304" s="128"/>
      <c r="NQR304" s="128"/>
      <c r="NQS304" s="128"/>
      <c r="NQT304" s="128"/>
      <c r="NQU304" s="128"/>
      <c r="NQV304" s="128"/>
      <c r="NQW304" s="128"/>
      <c r="NQX304" s="128"/>
      <c r="NQY304" s="128"/>
      <c r="NQZ304" s="128"/>
      <c r="NRA304" s="128"/>
      <c r="NRB304" s="128"/>
      <c r="NRC304" s="128"/>
      <c r="NRD304" s="128"/>
      <c r="NRE304" s="128"/>
      <c r="NRF304" s="128"/>
      <c r="NRG304" s="128"/>
      <c r="NRH304" s="128"/>
      <c r="NRI304" s="128"/>
      <c r="NRJ304" s="128"/>
      <c r="NRK304" s="128"/>
      <c r="NRL304" s="128"/>
      <c r="NRM304" s="128"/>
      <c r="NRN304" s="128"/>
      <c r="NRO304" s="128"/>
      <c r="NRP304" s="128"/>
      <c r="NRQ304" s="128"/>
      <c r="NRR304" s="128"/>
      <c r="NRS304" s="128"/>
      <c r="NRT304" s="128"/>
      <c r="NRU304" s="128"/>
      <c r="NRV304" s="128"/>
      <c r="NRW304" s="128"/>
      <c r="NRX304" s="128"/>
      <c r="NRY304" s="128"/>
      <c r="NRZ304" s="128"/>
      <c r="NSA304" s="128"/>
      <c r="NSB304" s="128"/>
      <c r="NSC304" s="128"/>
      <c r="NSD304" s="128"/>
      <c r="NSE304" s="128"/>
      <c r="NSF304" s="128"/>
      <c r="NSG304" s="128"/>
      <c r="NSH304" s="128"/>
      <c r="NSI304" s="128"/>
      <c r="NSJ304" s="128"/>
      <c r="NSK304" s="128"/>
      <c r="NSL304" s="128"/>
      <c r="NSM304" s="128"/>
      <c r="NSN304" s="128"/>
      <c r="NSO304" s="128"/>
      <c r="NSP304" s="128"/>
      <c r="NSQ304" s="128"/>
      <c r="NSR304" s="128"/>
      <c r="NSS304" s="128"/>
      <c r="NST304" s="128"/>
      <c r="NSU304" s="128"/>
      <c r="NSV304" s="128"/>
      <c r="NSW304" s="128"/>
      <c r="NSX304" s="128"/>
      <c r="NSY304" s="128"/>
      <c r="NSZ304" s="128"/>
      <c r="NTA304" s="128"/>
      <c r="NTB304" s="128"/>
      <c r="NTC304" s="128"/>
      <c r="NTD304" s="128"/>
      <c r="NTE304" s="128"/>
      <c r="NTF304" s="128"/>
      <c r="NTG304" s="128"/>
      <c r="NTH304" s="128"/>
      <c r="NTI304" s="128"/>
      <c r="NTJ304" s="128"/>
      <c r="NTK304" s="128"/>
      <c r="NTL304" s="128"/>
      <c r="NTM304" s="128"/>
      <c r="NTN304" s="128"/>
      <c r="NTO304" s="128"/>
      <c r="NTP304" s="128"/>
      <c r="NTQ304" s="128"/>
      <c r="NTR304" s="128"/>
      <c r="NTS304" s="128"/>
      <c r="NTT304" s="128"/>
      <c r="NTU304" s="128"/>
      <c r="NTV304" s="128"/>
      <c r="NTW304" s="128"/>
      <c r="NTX304" s="128"/>
      <c r="NTY304" s="128"/>
      <c r="NTZ304" s="128"/>
      <c r="NUA304" s="128"/>
      <c r="NUB304" s="128"/>
      <c r="NUC304" s="128"/>
      <c r="NUD304" s="128"/>
      <c r="NUE304" s="128"/>
      <c r="NUF304" s="128"/>
      <c r="NUG304" s="128"/>
      <c r="NUH304" s="128"/>
      <c r="NUI304" s="128"/>
      <c r="NUJ304" s="128"/>
      <c r="NUK304" s="128"/>
      <c r="NUL304" s="128"/>
      <c r="NUM304" s="128"/>
      <c r="NUN304" s="128"/>
      <c r="NUO304" s="128"/>
      <c r="NUP304" s="128"/>
      <c r="NUQ304" s="128"/>
      <c r="NUR304" s="128"/>
      <c r="NUS304" s="128"/>
      <c r="NUT304" s="128"/>
      <c r="NUU304" s="128"/>
      <c r="NUV304" s="128"/>
      <c r="NUW304" s="128"/>
      <c r="NUX304" s="128"/>
      <c r="NUY304" s="128"/>
      <c r="NUZ304" s="128"/>
      <c r="NVA304" s="128"/>
      <c r="NVB304" s="128"/>
      <c r="NVC304" s="128"/>
      <c r="NVD304" s="128"/>
      <c r="NVE304" s="128"/>
      <c r="NVF304" s="128"/>
      <c r="NVG304" s="128"/>
      <c r="NVH304" s="128"/>
      <c r="NVI304" s="128"/>
      <c r="NVJ304" s="128"/>
      <c r="NVK304" s="128"/>
      <c r="NVL304" s="128"/>
      <c r="NVM304" s="128"/>
      <c r="NVN304" s="128"/>
      <c r="NVO304" s="128"/>
      <c r="NVP304" s="128"/>
      <c r="NVQ304" s="128"/>
      <c r="NVR304" s="128"/>
      <c r="NVS304" s="128"/>
      <c r="NVT304" s="128"/>
      <c r="NVU304" s="128"/>
      <c r="NVV304" s="128"/>
      <c r="NVW304" s="128"/>
      <c r="NVX304" s="128"/>
      <c r="NVY304" s="128"/>
      <c r="NVZ304" s="128"/>
      <c r="NWA304" s="128"/>
      <c r="NWB304" s="128"/>
      <c r="NWC304" s="128"/>
      <c r="NWD304" s="128"/>
      <c r="NWE304" s="128"/>
      <c r="NWF304" s="128"/>
      <c r="NWG304" s="128"/>
      <c r="NWH304" s="128"/>
      <c r="NWI304" s="128"/>
      <c r="NWJ304" s="128"/>
      <c r="NWK304" s="128"/>
      <c r="NWL304" s="128"/>
      <c r="NWM304" s="128"/>
      <c r="NWN304" s="128"/>
      <c r="NWO304" s="128"/>
      <c r="NWP304" s="128"/>
      <c r="NWQ304" s="128"/>
      <c r="NWR304" s="128"/>
      <c r="NWS304" s="128"/>
      <c r="NWT304" s="128"/>
      <c r="NWU304" s="128"/>
      <c r="NWV304" s="128"/>
      <c r="NWW304" s="128"/>
      <c r="NWX304" s="128"/>
      <c r="NWY304" s="128"/>
      <c r="NWZ304" s="128"/>
      <c r="NXA304" s="128"/>
      <c r="NXB304" s="128"/>
      <c r="NXC304" s="128"/>
      <c r="NXD304" s="128"/>
      <c r="NXE304" s="128"/>
      <c r="NXF304" s="128"/>
      <c r="NXG304" s="128"/>
      <c r="NXH304" s="128"/>
      <c r="NXI304" s="128"/>
      <c r="NXJ304" s="128"/>
      <c r="NXK304" s="128"/>
      <c r="NXL304" s="128"/>
      <c r="NXM304" s="128"/>
      <c r="NXN304" s="128"/>
      <c r="NXO304" s="128"/>
      <c r="NXP304" s="128"/>
      <c r="NXQ304" s="128"/>
      <c r="NXR304" s="128"/>
      <c r="NXS304" s="128"/>
      <c r="NXT304" s="128"/>
      <c r="NXU304" s="128"/>
      <c r="NXV304" s="128"/>
      <c r="NXW304" s="128"/>
      <c r="NXX304" s="128"/>
      <c r="NXY304" s="128"/>
      <c r="NXZ304" s="128"/>
      <c r="NYA304" s="128"/>
      <c r="NYB304" s="128"/>
      <c r="NYC304" s="128"/>
      <c r="NYD304" s="128"/>
      <c r="NYE304" s="128"/>
      <c r="NYF304" s="128"/>
      <c r="NYG304" s="128"/>
      <c r="NYH304" s="128"/>
      <c r="NYI304" s="128"/>
      <c r="NYJ304" s="128"/>
      <c r="NYK304" s="128"/>
      <c r="NYL304" s="128"/>
      <c r="NYM304" s="128"/>
      <c r="NYN304" s="128"/>
      <c r="NYO304" s="128"/>
      <c r="NYP304" s="128"/>
      <c r="NYQ304" s="128"/>
      <c r="NYR304" s="128"/>
      <c r="NYS304" s="128"/>
      <c r="NYT304" s="128"/>
      <c r="NYU304" s="128"/>
      <c r="NYV304" s="128"/>
      <c r="NYW304" s="128"/>
      <c r="NYX304" s="128"/>
      <c r="NYY304" s="128"/>
      <c r="NYZ304" s="128"/>
      <c r="NZA304" s="128"/>
      <c r="NZB304" s="128"/>
      <c r="NZC304" s="128"/>
      <c r="NZD304" s="128"/>
      <c r="NZE304" s="128"/>
      <c r="NZF304" s="128"/>
      <c r="NZG304" s="128"/>
      <c r="NZH304" s="128"/>
      <c r="NZI304" s="128"/>
      <c r="NZJ304" s="128"/>
      <c r="NZK304" s="128"/>
      <c r="NZL304" s="128"/>
      <c r="NZM304" s="128"/>
      <c r="NZN304" s="128"/>
      <c r="NZO304" s="128"/>
      <c r="NZP304" s="128"/>
      <c r="NZQ304" s="128"/>
      <c r="NZR304" s="128"/>
      <c r="NZS304" s="128"/>
      <c r="NZT304" s="128"/>
      <c r="NZU304" s="128"/>
      <c r="NZV304" s="128"/>
      <c r="NZW304" s="128"/>
      <c r="NZX304" s="128"/>
      <c r="NZY304" s="128"/>
      <c r="NZZ304" s="128"/>
      <c r="OAA304" s="128"/>
      <c r="OAB304" s="128"/>
      <c r="OAC304" s="128"/>
      <c r="OAD304" s="128"/>
      <c r="OAE304" s="128"/>
      <c r="OAF304" s="128"/>
      <c r="OAG304" s="128"/>
      <c r="OAH304" s="128"/>
      <c r="OAI304" s="128"/>
      <c r="OAJ304" s="128"/>
      <c r="OAK304" s="128"/>
      <c r="OAL304" s="128"/>
      <c r="OAM304" s="128"/>
      <c r="OAN304" s="128"/>
      <c r="OAO304" s="128"/>
      <c r="OAP304" s="128"/>
      <c r="OAQ304" s="128"/>
      <c r="OAR304" s="128"/>
      <c r="OAS304" s="128"/>
      <c r="OAT304" s="128"/>
      <c r="OAU304" s="128"/>
      <c r="OAV304" s="128"/>
      <c r="OAW304" s="128"/>
      <c r="OAX304" s="128"/>
      <c r="OAY304" s="128"/>
      <c r="OAZ304" s="128"/>
      <c r="OBA304" s="128"/>
      <c r="OBB304" s="128"/>
      <c r="OBC304" s="128"/>
      <c r="OBD304" s="128"/>
      <c r="OBE304" s="128"/>
      <c r="OBF304" s="128"/>
      <c r="OBG304" s="128"/>
      <c r="OBH304" s="128"/>
      <c r="OBI304" s="128"/>
      <c r="OBJ304" s="128"/>
      <c r="OBK304" s="128"/>
      <c r="OBL304" s="128"/>
      <c r="OBM304" s="128"/>
      <c r="OBN304" s="128"/>
      <c r="OBO304" s="128"/>
      <c r="OBP304" s="128"/>
      <c r="OBQ304" s="128"/>
      <c r="OBR304" s="128"/>
      <c r="OBS304" s="128"/>
      <c r="OBT304" s="128"/>
      <c r="OBU304" s="128"/>
      <c r="OBV304" s="128"/>
      <c r="OBW304" s="128"/>
      <c r="OBX304" s="128"/>
      <c r="OBY304" s="128"/>
      <c r="OBZ304" s="128"/>
      <c r="OCA304" s="128"/>
      <c r="OCB304" s="128"/>
      <c r="OCC304" s="128"/>
      <c r="OCD304" s="128"/>
      <c r="OCE304" s="128"/>
      <c r="OCF304" s="128"/>
      <c r="OCG304" s="128"/>
      <c r="OCH304" s="128"/>
      <c r="OCI304" s="128"/>
      <c r="OCJ304" s="128"/>
      <c r="OCK304" s="128"/>
      <c r="OCL304" s="128"/>
      <c r="OCM304" s="128"/>
      <c r="OCN304" s="128"/>
      <c r="OCO304" s="128"/>
      <c r="OCP304" s="128"/>
      <c r="OCQ304" s="128"/>
      <c r="OCR304" s="128"/>
      <c r="OCS304" s="128"/>
      <c r="OCT304" s="128"/>
      <c r="OCU304" s="128"/>
      <c r="OCV304" s="128"/>
      <c r="OCW304" s="128"/>
      <c r="OCX304" s="128"/>
      <c r="OCY304" s="128"/>
      <c r="OCZ304" s="128"/>
      <c r="ODA304" s="128"/>
      <c r="ODB304" s="128"/>
      <c r="ODC304" s="128"/>
      <c r="ODD304" s="128"/>
      <c r="ODE304" s="128"/>
      <c r="ODF304" s="128"/>
      <c r="ODG304" s="128"/>
      <c r="ODH304" s="128"/>
      <c r="ODI304" s="128"/>
      <c r="ODJ304" s="128"/>
      <c r="ODK304" s="128"/>
      <c r="ODL304" s="128"/>
      <c r="ODM304" s="128"/>
      <c r="ODN304" s="128"/>
      <c r="ODO304" s="128"/>
      <c r="ODP304" s="128"/>
      <c r="ODQ304" s="128"/>
      <c r="ODR304" s="128"/>
      <c r="ODS304" s="128"/>
      <c r="ODT304" s="128"/>
      <c r="ODU304" s="128"/>
      <c r="ODV304" s="128"/>
      <c r="ODW304" s="128"/>
      <c r="ODX304" s="128"/>
      <c r="ODY304" s="128"/>
      <c r="ODZ304" s="128"/>
      <c r="OEA304" s="128"/>
      <c r="OEB304" s="128"/>
      <c r="OEC304" s="128"/>
      <c r="OED304" s="128"/>
      <c r="OEE304" s="128"/>
      <c r="OEF304" s="128"/>
      <c r="OEG304" s="128"/>
      <c r="OEH304" s="128"/>
      <c r="OEI304" s="128"/>
      <c r="OEJ304" s="128"/>
      <c r="OEK304" s="128"/>
      <c r="OEL304" s="128"/>
      <c r="OEM304" s="128"/>
      <c r="OEN304" s="128"/>
      <c r="OEO304" s="128"/>
      <c r="OEP304" s="128"/>
      <c r="OEQ304" s="128"/>
      <c r="OER304" s="128"/>
      <c r="OES304" s="128"/>
      <c r="OET304" s="128"/>
      <c r="OEU304" s="128"/>
      <c r="OEV304" s="128"/>
      <c r="OEW304" s="128"/>
      <c r="OEX304" s="128"/>
      <c r="OEY304" s="128"/>
      <c r="OEZ304" s="128"/>
      <c r="OFA304" s="128"/>
      <c r="OFB304" s="128"/>
      <c r="OFC304" s="128"/>
      <c r="OFD304" s="128"/>
      <c r="OFE304" s="128"/>
      <c r="OFF304" s="128"/>
      <c r="OFG304" s="128"/>
      <c r="OFH304" s="128"/>
      <c r="OFI304" s="128"/>
      <c r="OFJ304" s="128"/>
      <c r="OFK304" s="128"/>
      <c r="OFL304" s="128"/>
      <c r="OFM304" s="128"/>
      <c r="OFN304" s="128"/>
      <c r="OFO304" s="128"/>
      <c r="OFP304" s="128"/>
      <c r="OFQ304" s="128"/>
      <c r="OFR304" s="128"/>
      <c r="OFS304" s="128"/>
      <c r="OFT304" s="128"/>
      <c r="OFU304" s="128"/>
      <c r="OFV304" s="128"/>
      <c r="OFW304" s="128"/>
      <c r="OFX304" s="128"/>
      <c r="OFY304" s="128"/>
      <c r="OFZ304" s="128"/>
      <c r="OGA304" s="128"/>
      <c r="OGB304" s="128"/>
      <c r="OGC304" s="128"/>
      <c r="OGD304" s="128"/>
      <c r="OGE304" s="128"/>
      <c r="OGF304" s="128"/>
      <c r="OGG304" s="128"/>
      <c r="OGH304" s="128"/>
      <c r="OGI304" s="128"/>
      <c r="OGJ304" s="128"/>
      <c r="OGK304" s="128"/>
      <c r="OGL304" s="128"/>
      <c r="OGM304" s="128"/>
      <c r="OGN304" s="128"/>
      <c r="OGO304" s="128"/>
      <c r="OGP304" s="128"/>
      <c r="OGQ304" s="128"/>
      <c r="OGR304" s="128"/>
      <c r="OGS304" s="128"/>
      <c r="OGT304" s="128"/>
      <c r="OGU304" s="128"/>
      <c r="OGV304" s="128"/>
      <c r="OGW304" s="128"/>
      <c r="OGX304" s="128"/>
      <c r="OGY304" s="128"/>
      <c r="OGZ304" s="128"/>
      <c r="OHA304" s="128"/>
      <c r="OHB304" s="128"/>
      <c r="OHC304" s="128"/>
      <c r="OHD304" s="128"/>
      <c r="OHE304" s="128"/>
      <c r="OHF304" s="128"/>
      <c r="OHG304" s="128"/>
      <c r="OHH304" s="128"/>
      <c r="OHI304" s="128"/>
      <c r="OHJ304" s="128"/>
      <c r="OHK304" s="128"/>
      <c r="OHL304" s="128"/>
      <c r="OHM304" s="128"/>
      <c r="OHN304" s="128"/>
      <c r="OHO304" s="128"/>
      <c r="OHP304" s="128"/>
      <c r="OHQ304" s="128"/>
      <c r="OHR304" s="128"/>
      <c r="OHS304" s="128"/>
      <c r="OHT304" s="128"/>
      <c r="OHU304" s="128"/>
      <c r="OHV304" s="128"/>
      <c r="OHW304" s="128"/>
      <c r="OHX304" s="128"/>
      <c r="OHY304" s="128"/>
      <c r="OHZ304" s="128"/>
      <c r="OIA304" s="128"/>
      <c r="OIB304" s="128"/>
      <c r="OIC304" s="128"/>
      <c r="OID304" s="128"/>
      <c r="OIE304" s="128"/>
      <c r="OIF304" s="128"/>
      <c r="OIG304" s="128"/>
      <c r="OIH304" s="128"/>
      <c r="OII304" s="128"/>
      <c r="OIJ304" s="128"/>
      <c r="OIK304" s="128"/>
      <c r="OIL304" s="128"/>
      <c r="OIM304" s="128"/>
      <c r="OIN304" s="128"/>
      <c r="OIO304" s="128"/>
      <c r="OIP304" s="128"/>
      <c r="OIQ304" s="128"/>
      <c r="OIR304" s="128"/>
      <c r="OIS304" s="128"/>
      <c r="OIT304" s="128"/>
      <c r="OIU304" s="128"/>
      <c r="OIV304" s="128"/>
      <c r="OIW304" s="128"/>
      <c r="OIX304" s="128"/>
      <c r="OIY304" s="128"/>
      <c r="OIZ304" s="128"/>
      <c r="OJA304" s="128"/>
      <c r="OJB304" s="128"/>
      <c r="OJC304" s="128"/>
      <c r="OJD304" s="128"/>
      <c r="OJE304" s="128"/>
      <c r="OJF304" s="128"/>
      <c r="OJG304" s="128"/>
      <c r="OJH304" s="128"/>
      <c r="OJI304" s="128"/>
      <c r="OJJ304" s="128"/>
      <c r="OJK304" s="128"/>
      <c r="OJL304" s="128"/>
      <c r="OJM304" s="128"/>
      <c r="OJN304" s="128"/>
      <c r="OJO304" s="128"/>
      <c r="OJP304" s="128"/>
      <c r="OJQ304" s="128"/>
      <c r="OJR304" s="128"/>
      <c r="OJS304" s="128"/>
      <c r="OJT304" s="128"/>
      <c r="OJU304" s="128"/>
      <c r="OJV304" s="128"/>
      <c r="OJW304" s="128"/>
      <c r="OJX304" s="128"/>
      <c r="OJY304" s="128"/>
      <c r="OJZ304" s="128"/>
      <c r="OKA304" s="128"/>
      <c r="OKB304" s="128"/>
      <c r="OKC304" s="128"/>
      <c r="OKD304" s="128"/>
      <c r="OKE304" s="128"/>
      <c r="OKF304" s="128"/>
      <c r="OKG304" s="128"/>
      <c r="OKH304" s="128"/>
      <c r="OKI304" s="128"/>
      <c r="OKJ304" s="128"/>
      <c r="OKK304" s="128"/>
      <c r="OKL304" s="128"/>
      <c r="OKM304" s="128"/>
      <c r="OKN304" s="128"/>
      <c r="OKO304" s="128"/>
      <c r="OKP304" s="128"/>
      <c r="OKQ304" s="128"/>
      <c r="OKR304" s="128"/>
      <c r="OKS304" s="128"/>
      <c r="OKT304" s="128"/>
      <c r="OKU304" s="128"/>
      <c r="OKV304" s="128"/>
      <c r="OKW304" s="128"/>
      <c r="OKX304" s="128"/>
      <c r="OKY304" s="128"/>
      <c r="OKZ304" s="128"/>
      <c r="OLA304" s="128"/>
      <c r="OLB304" s="128"/>
      <c r="OLC304" s="128"/>
      <c r="OLD304" s="128"/>
      <c r="OLE304" s="128"/>
      <c r="OLF304" s="128"/>
      <c r="OLG304" s="128"/>
      <c r="OLH304" s="128"/>
      <c r="OLI304" s="128"/>
      <c r="OLJ304" s="128"/>
      <c r="OLK304" s="128"/>
      <c r="OLL304" s="128"/>
      <c r="OLM304" s="128"/>
      <c r="OLN304" s="128"/>
      <c r="OLO304" s="128"/>
      <c r="OLP304" s="128"/>
      <c r="OLQ304" s="128"/>
      <c r="OLR304" s="128"/>
      <c r="OLS304" s="128"/>
      <c r="OLT304" s="128"/>
      <c r="OLU304" s="128"/>
      <c r="OLV304" s="128"/>
      <c r="OLW304" s="128"/>
      <c r="OLX304" s="128"/>
      <c r="OLY304" s="128"/>
      <c r="OLZ304" s="128"/>
      <c r="OMA304" s="128"/>
      <c r="OMB304" s="128"/>
      <c r="OMC304" s="128"/>
      <c r="OMD304" s="128"/>
      <c r="OME304" s="128"/>
      <c r="OMF304" s="128"/>
      <c r="OMG304" s="128"/>
      <c r="OMH304" s="128"/>
      <c r="OMI304" s="128"/>
      <c r="OMJ304" s="128"/>
      <c r="OMK304" s="128"/>
      <c r="OML304" s="128"/>
      <c r="OMM304" s="128"/>
      <c r="OMN304" s="128"/>
      <c r="OMO304" s="128"/>
      <c r="OMP304" s="128"/>
      <c r="OMQ304" s="128"/>
      <c r="OMR304" s="128"/>
      <c r="OMS304" s="128"/>
      <c r="OMT304" s="128"/>
      <c r="OMU304" s="128"/>
      <c r="OMV304" s="128"/>
      <c r="OMW304" s="128"/>
      <c r="OMX304" s="128"/>
      <c r="OMY304" s="128"/>
      <c r="OMZ304" s="128"/>
      <c r="ONA304" s="128"/>
      <c r="ONB304" s="128"/>
      <c r="ONC304" s="128"/>
      <c r="OND304" s="128"/>
      <c r="ONE304" s="128"/>
      <c r="ONF304" s="128"/>
      <c r="ONG304" s="128"/>
      <c r="ONH304" s="128"/>
      <c r="ONI304" s="128"/>
      <c r="ONJ304" s="128"/>
      <c r="ONK304" s="128"/>
      <c r="ONL304" s="128"/>
      <c r="ONM304" s="128"/>
      <c r="ONN304" s="128"/>
      <c r="ONO304" s="128"/>
      <c r="ONP304" s="128"/>
      <c r="ONQ304" s="128"/>
      <c r="ONR304" s="128"/>
      <c r="ONS304" s="128"/>
      <c r="ONT304" s="128"/>
      <c r="ONU304" s="128"/>
      <c r="ONV304" s="128"/>
      <c r="ONW304" s="128"/>
      <c r="ONX304" s="128"/>
      <c r="ONY304" s="128"/>
      <c r="ONZ304" s="128"/>
      <c r="OOA304" s="128"/>
      <c r="OOB304" s="128"/>
      <c r="OOC304" s="128"/>
      <c r="OOD304" s="128"/>
      <c r="OOE304" s="128"/>
      <c r="OOF304" s="128"/>
      <c r="OOG304" s="128"/>
      <c r="OOH304" s="128"/>
      <c r="OOI304" s="128"/>
      <c r="OOJ304" s="128"/>
      <c r="OOK304" s="128"/>
      <c r="OOL304" s="128"/>
      <c r="OOM304" s="128"/>
      <c r="OON304" s="128"/>
      <c r="OOO304" s="128"/>
      <c r="OOP304" s="128"/>
      <c r="OOQ304" s="128"/>
      <c r="OOR304" s="128"/>
      <c r="OOS304" s="128"/>
      <c r="OOT304" s="128"/>
      <c r="OOU304" s="128"/>
      <c r="OOV304" s="128"/>
      <c r="OOW304" s="128"/>
      <c r="OOX304" s="128"/>
      <c r="OOY304" s="128"/>
      <c r="OOZ304" s="128"/>
      <c r="OPA304" s="128"/>
      <c r="OPB304" s="128"/>
      <c r="OPC304" s="128"/>
      <c r="OPD304" s="128"/>
      <c r="OPE304" s="128"/>
      <c r="OPF304" s="128"/>
      <c r="OPG304" s="128"/>
      <c r="OPH304" s="128"/>
      <c r="OPI304" s="128"/>
      <c r="OPJ304" s="128"/>
      <c r="OPK304" s="128"/>
      <c r="OPL304" s="128"/>
      <c r="OPM304" s="128"/>
      <c r="OPN304" s="128"/>
      <c r="OPO304" s="128"/>
      <c r="OPP304" s="128"/>
      <c r="OPQ304" s="128"/>
      <c r="OPR304" s="128"/>
      <c r="OPS304" s="128"/>
      <c r="OPT304" s="128"/>
      <c r="OPU304" s="128"/>
      <c r="OPV304" s="128"/>
      <c r="OPW304" s="128"/>
      <c r="OPX304" s="128"/>
      <c r="OPY304" s="128"/>
      <c r="OPZ304" s="128"/>
      <c r="OQA304" s="128"/>
      <c r="OQB304" s="128"/>
      <c r="OQC304" s="128"/>
      <c r="OQD304" s="128"/>
      <c r="OQE304" s="128"/>
      <c r="OQF304" s="128"/>
      <c r="OQG304" s="128"/>
      <c r="OQH304" s="128"/>
      <c r="OQI304" s="128"/>
      <c r="OQJ304" s="128"/>
      <c r="OQK304" s="128"/>
      <c r="OQL304" s="128"/>
      <c r="OQM304" s="128"/>
      <c r="OQN304" s="128"/>
      <c r="OQO304" s="128"/>
      <c r="OQP304" s="128"/>
      <c r="OQQ304" s="128"/>
      <c r="OQR304" s="128"/>
      <c r="OQS304" s="128"/>
      <c r="OQT304" s="128"/>
      <c r="OQU304" s="128"/>
      <c r="OQV304" s="128"/>
      <c r="OQW304" s="128"/>
      <c r="OQX304" s="128"/>
      <c r="OQY304" s="128"/>
      <c r="OQZ304" s="128"/>
      <c r="ORA304" s="128"/>
      <c r="ORB304" s="128"/>
      <c r="ORC304" s="128"/>
      <c r="ORD304" s="128"/>
      <c r="ORE304" s="128"/>
      <c r="ORF304" s="128"/>
      <c r="ORG304" s="128"/>
      <c r="ORH304" s="128"/>
      <c r="ORI304" s="128"/>
      <c r="ORJ304" s="128"/>
      <c r="ORK304" s="128"/>
      <c r="ORL304" s="128"/>
      <c r="ORM304" s="128"/>
      <c r="ORN304" s="128"/>
      <c r="ORO304" s="128"/>
      <c r="ORP304" s="128"/>
      <c r="ORQ304" s="128"/>
      <c r="ORR304" s="128"/>
      <c r="ORS304" s="128"/>
      <c r="ORT304" s="128"/>
      <c r="ORU304" s="128"/>
      <c r="ORV304" s="128"/>
      <c r="ORW304" s="128"/>
      <c r="ORX304" s="128"/>
      <c r="ORY304" s="128"/>
      <c r="ORZ304" s="128"/>
      <c r="OSA304" s="128"/>
      <c r="OSB304" s="128"/>
      <c r="OSC304" s="128"/>
      <c r="OSD304" s="128"/>
      <c r="OSE304" s="128"/>
      <c r="OSF304" s="128"/>
      <c r="OSG304" s="128"/>
      <c r="OSH304" s="128"/>
      <c r="OSI304" s="128"/>
      <c r="OSJ304" s="128"/>
      <c r="OSK304" s="128"/>
      <c r="OSL304" s="128"/>
      <c r="OSM304" s="128"/>
      <c r="OSN304" s="128"/>
      <c r="OSO304" s="128"/>
      <c r="OSP304" s="128"/>
      <c r="OSQ304" s="128"/>
      <c r="OSR304" s="128"/>
      <c r="OSS304" s="128"/>
      <c r="OST304" s="128"/>
      <c r="OSU304" s="128"/>
      <c r="OSV304" s="128"/>
      <c r="OSW304" s="128"/>
      <c r="OSX304" s="128"/>
      <c r="OSY304" s="128"/>
      <c r="OSZ304" s="128"/>
      <c r="OTA304" s="128"/>
      <c r="OTB304" s="128"/>
      <c r="OTC304" s="128"/>
      <c r="OTD304" s="128"/>
      <c r="OTE304" s="128"/>
      <c r="OTF304" s="128"/>
      <c r="OTG304" s="128"/>
      <c r="OTH304" s="128"/>
      <c r="OTI304" s="128"/>
      <c r="OTJ304" s="128"/>
      <c r="OTK304" s="128"/>
      <c r="OTL304" s="128"/>
      <c r="OTM304" s="128"/>
      <c r="OTN304" s="128"/>
      <c r="OTO304" s="128"/>
      <c r="OTP304" s="128"/>
      <c r="OTQ304" s="128"/>
      <c r="OTR304" s="128"/>
      <c r="OTS304" s="128"/>
      <c r="OTT304" s="128"/>
      <c r="OTU304" s="128"/>
      <c r="OTV304" s="128"/>
      <c r="OTW304" s="128"/>
      <c r="OTX304" s="128"/>
      <c r="OTY304" s="128"/>
      <c r="OTZ304" s="128"/>
      <c r="OUA304" s="128"/>
      <c r="OUB304" s="128"/>
      <c r="OUC304" s="128"/>
      <c r="OUD304" s="128"/>
      <c r="OUE304" s="128"/>
      <c r="OUF304" s="128"/>
      <c r="OUG304" s="128"/>
      <c r="OUH304" s="128"/>
      <c r="OUI304" s="128"/>
      <c r="OUJ304" s="128"/>
      <c r="OUK304" s="128"/>
      <c r="OUL304" s="128"/>
      <c r="OUM304" s="128"/>
      <c r="OUN304" s="128"/>
      <c r="OUO304" s="128"/>
      <c r="OUP304" s="128"/>
      <c r="OUQ304" s="128"/>
      <c r="OUR304" s="128"/>
      <c r="OUS304" s="128"/>
      <c r="OUT304" s="128"/>
      <c r="OUU304" s="128"/>
      <c r="OUV304" s="128"/>
      <c r="OUW304" s="128"/>
      <c r="OUX304" s="128"/>
      <c r="OUY304" s="128"/>
      <c r="OUZ304" s="128"/>
      <c r="OVA304" s="128"/>
      <c r="OVB304" s="128"/>
      <c r="OVC304" s="128"/>
      <c r="OVD304" s="128"/>
      <c r="OVE304" s="128"/>
      <c r="OVF304" s="128"/>
      <c r="OVG304" s="128"/>
      <c r="OVH304" s="128"/>
      <c r="OVI304" s="128"/>
      <c r="OVJ304" s="128"/>
      <c r="OVK304" s="128"/>
      <c r="OVL304" s="128"/>
      <c r="OVM304" s="128"/>
      <c r="OVN304" s="128"/>
      <c r="OVO304" s="128"/>
      <c r="OVP304" s="128"/>
      <c r="OVQ304" s="128"/>
      <c r="OVR304" s="128"/>
      <c r="OVS304" s="128"/>
      <c r="OVT304" s="128"/>
      <c r="OVU304" s="128"/>
      <c r="OVV304" s="128"/>
      <c r="OVW304" s="128"/>
      <c r="OVX304" s="128"/>
      <c r="OVY304" s="128"/>
      <c r="OVZ304" s="128"/>
      <c r="OWA304" s="128"/>
      <c r="OWB304" s="128"/>
      <c r="OWC304" s="128"/>
      <c r="OWD304" s="128"/>
      <c r="OWE304" s="128"/>
      <c r="OWF304" s="128"/>
      <c r="OWG304" s="128"/>
      <c r="OWH304" s="128"/>
      <c r="OWI304" s="128"/>
      <c r="OWJ304" s="128"/>
      <c r="OWK304" s="128"/>
      <c r="OWL304" s="128"/>
      <c r="OWM304" s="128"/>
      <c r="OWN304" s="128"/>
      <c r="OWO304" s="128"/>
      <c r="OWP304" s="128"/>
      <c r="OWQ304" s="128"/>
      <c r="OWR304" s="128"/>
      <c r="OWS304" s="128"/>
      <c r="OWT304" s="128"/>
      <c r="OWU304" s="128"/>
      <c r="OWV304" s="128"/>
      <c r="OWW304" s="128"/>
      <c r="OWX304" s="128"/>
      <c r="OWY304" s="128"/>
      <c r="OWZ304" s="128"/>
      <c r="OXA304" s="128"/>
      <c r="OXB304" s="128"/>
      <c r="OXC304" s="128"/>
      <c r="OXD304" s="128"/>
      <c r="OXE304" s="128"/>
      <c r="OXF304" s="128"/>
      <c r="OXG304" s="128"/>
      <c r="OXH304" s="128"/>
      <c r="OXI304" s="128"/>
      <c r="OXJ304" s="128"/>
      <c r="OXK304" s="128"/>
      <c r="OXL304" s="128"/>
      <c r="OXM304" s="128"/>
      <c r="OXN304" s="128"/>
      <c r="OXO304" s="128"/>
      <c r="OXP304" s="128"/>
      <c r="OXQ304" s="128"/>
      <c r="OXR304" s="128"/>
      <c r="OXS304" s="128"/>
      <c r="OXT304" s="128"/>
      <c r="OXU304" s="128"/>
      <c r="OXV304" s="128"/>
      <c r="OXW304" s="128"/>
      <c r="OXX304" s="128"/>
      <c r="OXY304" s="128"/>
      <c r="OXZ304" s="128"/>
      <c r="OYA304" s="128"/>
      <c r="OYB304" s="128"/>
      <c r="OYC304" s="128"/>
      <c r="OYD304" s="128"/>
      <c r="OYE304" s="128"/>
      <c r="OYF304" s="128"/>
      <c r="OYG304" s="128"/>
      <c r="OYH304" s="128"/>
      <c r="OYI304" s="128"/>
      <c r="OYJ304" s="128"/>
      <c r="OYK304" s="128"/>
      <c r="OYL304" s="128"/>
      <c r="OYM304" s="128"/>
      <c r="OYN304" s="128"/>
      <c r="OYO304" s="128"/>
      <c r="OYP304" s="128"/>
      <c r="OYQ304" s="128"/>
      <c r="OYR304" s="128"/>
      <c r="OYS304" s="128"/>
      <c r="OYT304" s="128"/>
      <c r="OYU304" s="128"/>
      <c r="OYV304" s="128"/>
      <c r="OYW304" s="128"/>
      <c r="OYX304" s="128"/>
      <c r="OYY304" s="128"/>
      <c r="OYZ304" s="128"/>
      <c r="OZA304" s="128"/>
      <c r="OZB304" s="128"/>
      <c r="OZC304" s="128"/>
      <c r="OZD304" s="128"/>
      <c r="OZE304" s="128"/>
      <c r="OZF304" s="128"/>
      <c r="OZG304" s="128"/>
      <c r="OZH304" s="128"/>
      <c r="OZI304" s="128"/>
      <c r="OZJ304" s="128"/>
      <c r="OZK304" s="128"/>
      <c r="OZL304" s="128"/>
      <c r="OZM304" s="128"/>
      <c r="OZN304" s="128"/>
      <c r="OZO304" s="128"/>
      <c r="OZP304" s="128"/>
      <c r="OZQ304" s="128"/>
      <c r="OZR304" s="128"/>
      <c r="OZS304" s="128"/>
      <c r="OZT304" s="128"/>
      <c r="OZU304" s="128"/>
      <c r="OZV304" s="128"/>
      <c r="OZW304" s="128"/>
      <c r="OZX304" s="128"/>
      <c r="OZY304" s="128"/>
      <c r="OZZ304" s="128"/>
      <c r="PAA304" s="128"/>
      <c r="PAB304" s="128"/>
      <c r="PAC304" s="128"/>
      <c r="PAD304" s="128"/>
      <c r="PAE304" s="128"/>
      <c r="PAF304" s="128"/>
      <c r="PAG304" s="128"/>
      <c r="PAH304" s="128"/>
      <c r="PAI304" s="128"/>
      <c r="PAJ304" s="128"/>
      <c r="PAK304" s="128"/>
      <c r="PAL304" s="128"/>
      <c r="PAM304" s="128"/>
      <c r="PAN304" s="128"/>
      <c r="PAO304" s="128"/>
      <c r="PAP304" s="128"/>
      <c r="PAQ304" s="128"/>
      <c r="PAR304" s="128"/>
      <c r="PAS304" s="128"/>
      <c r="PAT304" s="128"/>
      <c r="PAU304" s="128"/>
      <c r="PAV304" s="128"/>
      <c r="PAW304" s="128"/>
      <c r="PAX304" s="128"/>
      <c r="PAY304" s="128"/>
      <c r="PAZ304" s="128"/>
      <c r="PBA304" s="128"/>
      <c r="PBB304" s="128"/>
      <c r="PBC304" s="128"/>
      <c r="PBD304" s="128"/>
      <c r="PBE304" s="128"/>
      <c r="PBF304" s="128"/>
      <c r="PBG304" s="128"/>
      <c r="PBH304" s="128"/>
      <c r="PBI304" s="128"/>
      <c r="PBJ304" s="128"/>
      <c r="PBK304" s="128"/>
      <c r="PBL304" s="128"/>
      <c r="PBM304" s="128"/>
      <c r="PBN304" s="128"/>
      <c r="PBO304" s="128"/>
      <c r="PBP304" s="128"/>
      <c r="PBQ304" s="128"/>
      <c r="PBR304" s="128"/>
      <c r="PBS304" s="128"/>
      <c r="PBT304" s="128"/>
      <c r="PBU304" s="128"/>
      <c r="PBV304" s="128"/>
      <c r="PBW304" s="128"/>
      <c r="PBX304" s="128"/>
      <c r="PBY304" s="128"/>
      <c r="PBZ304" s="128"/>
      <c r="PCA304" s="128"/>
      <c r="PCB304" s="128"/>
      <c r="PCC304" s="128"/>
      <c r="PCD304" s="128"/>
      <c r="PCE304" s="128"/>
      <c r="PCF304" s="128"/>
      <c r="PCG304" s="128"/>
      <c r="PCH304" s="128"/>
      <c r="PCI304" s="128"/>
      <c r="PCJ304" s="128"/>
      <c r="PCK304" s="128"/>
      <c r="PCL304" s="128"/>
      <c r="PCM304" s="128"/>
      <c r="PCN304" s="128"/>
      <c r="PCO304" s="128"/>
      <c r="PCP304" s="128"/>
      <c r="PCQ304" s="128"/>
      <c r="PCR304" s="128"/>
      <c r="PCS304" s="128"/>
      <c r="PCT304" s="128"/>
      <c r="PCU304" s="128"/>
      <c r="PCV304" s="128"/>
      <c r="PCW304" s="128"/>
      <c r="PCX304" s="128"/>
      <c r="PCY304" s="128"/>
      <c r="PCZ304" s="128"/>
      <c r="PDA304" s="128"/>
      <c r="PDB304" s="128"/>
      <c r="PDC304" s="128"/>
      <c r="PDD304" s="128"/>
      <c r="PDE304" s="128"/>
      <c r="PDF304" s="128"/>
      <c r="PDG304" s="128"/>
      <c r="PDH304" s="128"/>
      <c r="PDI304" s="128"/>
      <c r="PDJ304" s="128"/>
      <c r="PDK304" s="128"/>
      <c r="PDL304" s="128"/>
      <c r="PDM304" s="128"/>
      <c r="PDN304" s="128"/>
      <c r="PDO304" s="128"/>
      <c r="PDP304" s="128"/>
      <c r="PDQ304" s="128"/>
      <c r="PDR304" s="128"/>
      <c r="PDS304" s="128"/>
      <c r="PDT304" s="128"/>
      <c r="PDU304" s="128"/>
      <c r="PDV304" s="128"/>
      <c r="PDW304" s="128"/>
      <c r="PDX304" s="128"/>
      <c r="PDY304" s="128"/>
      <c r="PDZ304" s="128"/>
      <c r="PEA304" s="128"/>
      <c r="PEB304" s="128"/>
      <c r="PEC304" s="128"/>
      <c r="PED304" s="128"/>
      <c r="PEE304" s="128"/>
      <c r="PEF304" s="128"/>
      <c r="PEG304" s="128"/>
      <c r="PEH304" s="128"/>
      <c r="PEI304" s="128"/>
      <c r="PEJ304" s="128"/>
      <c r="PEK304" s="128"/>
      <c r="PEL304" s="128"/>
      <c r="PEM304" s="128"/>
      <c r="PEN304" s="128"/>
      <c r="PEO304" s="128"/>
      <c r="PEP304" s="128"/>
      <c r="PEQ304" s="128"/>
      <c r="PER304" s="128"/>
      <c r="PES304" s="128"/>
      <c r="PET304" s="128"/>
      <c r="PEU304" s="128"/>
      <c r="PEV304" s="128"/>
      <c r="PEW304" s="128"/>
      <c r="PEX304" s="128"/>
      <c r="PEY304" s="128"/>
      <c r="PEZ304" s="128"/>
      <c r="PFA304" s="128"/>
      <c r="PFB304" s="128"/>
      <c r="PFC304" s="128"/>
      <c r="PFD304" s="128"/>
      <c r="PFE304" s="128"/>
      <c r="PFF304" s="128"/>
      <c r="PFG304" s="128"/>
      <c r="PFH304" s="128"/>
      <c r="PFI304" s="128"/>
      <c r="PFJ304" s="128"/>
      <c r="PFK304" s="128"/>
      <c r="PFL304" s="128"/>
      <c r="PFM304" s="128"/>
      <c r="PFN304" s="128"/>
      <c r="PFO304" s="128"/>
      <c r="PFP304" s="128"/>
      <c r="PFQ304" s="128"/>
      <c r="PFR304" s="128"/>
      <c r="PFS304" s="128"/>
      <c r="PFT304" s="128"/>
      <c r="PFU304" s="128"/>
      <c r="PFV304" s="128"/>
      <c r="PFW304" s="128"/>
      <c r="PFX304" s="128"/>
      <c r="PFY304" s="128"/>
      <c r="PFZ304" s="128"/>
      <c r="PGA304" s="128"/>
      <c r="PGB304" s="128"/>
      <c r="PGC304" s="128"/>
      <c r="PGD304" s="128"/>
      <c r="PGE304" s="128"/>
      <c r="PGF304" s="128"/>
      <c r="PGG304" s="128"/>
      <c r="PGH304" s="128"/>
      <c r="PGI304" s="128"/>
      <c r="PGJ304" s="128"/>
      <c r="PGK304" s="128"/>
      <c r="PGL304" s="128"/>
      <c r="PGM304" s="128"/>
      <c r="PGN304" s="128"/>
      <c r="PGO304" s="128"/>
      <c r="PGP304" s="128"/>
      <c r="PGQ304" s="128"/>
      <c r="PGR304" s="128"/>
      <c r="PGS304" s="128"/>
      <c r="PGT304" s="128"/>
      <c r="PGU304" s="128"/>
      <c r="PGV304" s="128"/>
      <c r="PGW304" s="128"/>
      <c r="PGX304" s="128"/>
      <c r="PGY304" s="128"/>
      <c r="PGZ304" s="128"/>
      <c r="PHA304" s="128"/>
      <c r="PHB304" s="128"/>
      <c r="PHC304" s="128"/>
      <c r="PHD304" s="128"/>
      <c r="PHE304" s="128"/>
      <c r="PHF304" s="128"/>
      <c r="PHG304" s="128"/>
      <c r="PHH304" s="128"/>
      <c r="PHI304" s="128"/>
      <c r="PHJ304" s="128"/>
      <c r="PHK304" s="128"/>
      <c r="PHL304" s="128"/>
      <c r="PHM304" s="128"/>
      <c r="PHN304" s="128"/>
      <c r="PHO304" s="128"/>
      <c r="PHP304" s="128"/>
      <c r="PHQ304" s="128"/>
      <c r="PHR304" s="128"/>
      <c r="PHS304" s="128"/>
      <c r="PHT304" s="128"/>
      <c r="PHU304" s="128"/>
      <c r="PHV304" s="128"/>
      <c r="PHW304" s="128"/>
      <c r="PHX304" s="128"/>
      <c r="PHY304" s="128"/>
      <c r="PHZ304" s="128"/>
      <c r="PIA304" s="128"/>
      <c r="PIB304" s="128"/>
      <c r="PIC304" s="128"/>
      <c r="PID304" s="128"/>
      <c r="PIE304" s="128"/>
      <c r="PIF304" s="128"/>
      <c r="PIG304" s="128"/>
      <c r="PIH304" s="128"/>
      <c r="PII304" s="128"/>
      <c r="PIJ304" s="128"/>
      <c r="PIK304" s="128"/>
      <c r="PIL304" s="128"/>
      <c r="PIM304" s="128"/>
      <c r="PIN304" s="128"/>
      <c r="PIO304" s="128"/>
      <c r="PIP304" s="128"/>
      <c r="PIQ304" s="128"/>
      <c r="PIR304" s="128"/>
      <c r="PIS304" s="128"/>
      <c r="PIT304" s="128"/>
      <c r="PIU304" s="128"/>
      <c r="PIV304" s="128"/>
      <c r="PIW304" s="128"/>
      <c r="PIX304" s="128"/>
      <c r="PIY304" s="128"/>
      <c r="PIZ304" s="128"/>
      <c r="PJA304" s="128"/>
      <c r="PJB304" s="128"/>
      <c r="PJC304" s="128"/>
      <c r="PJD304" s="128"/>
      <c r="PJE304" s="128"/>
      <c r="PJF304" s="128"/>
      <c r="PJG304" s="128"/>
      <c r="PJH304" s="128"/>
      <c r="PJI304" s="128"/>
      <c r="PJJ304" s="128"/>
      <c r="PJK304" s="128"/>
      <c r="PJL304" s="128"/>
      <c r="PJM304" s="128"/>
      <c r="PJN304" s="128"/>
      <c r="PJO304" s="128"/>
      <c r="PJP304" s="128"/>
      <c r="PJQ304" s="128"/>
      <c r="PJR304" s="128"/>
      <c r="PJS304" s="128"/>
      <c r="PJT304" s="128"/>
      <c r="PJU304" s="128"/>
      <c r="PJV304" s="128"/>
      <c r="PJW304" s="128"/>
      <c r="PJX304" s="128"/>
      <c r="PJY304" s="128"/>
      <c r="PJZ304" s="128"/>
      <c r="PKA304" s="128"/>
      <c r="PKB304" s="128"/>
      <c r="PKC304" s="128"/>
      <c r="PKD304" s="128"/>
      <c r="PKE304" s="128"/>
      <c r="PKF304" s="128"/>
      <c r="PKG304" s="128"/>
      <c r="PKH304" s="128"/>
      <c r="PKI304" s="128"/>
      <c r="PKJ304" s="128"/>
      <c r="PKK304" s="128"/>
      <c r="PKL304" s="128"/>
      <c r="PKM304" s="128"/>
      <c r="PKN304" s="128"/>
      <c r="PKO304" s="128"/>
      <c r="PKP304" s="128"/>
      <c r="PKQ304" s="128"/>
      <c r="PKR304" s="128"/>
      <c r="PKS304" s="128"/>
      <c r="PKT304" s="128"/>
      <c r="PKU304" s="128"/>
      <c r="PKV304" s="128"/>
      <c r="PKW304" s="128"/>
      <c r="PKX304" s="128"/>
      <c r="PKY304" s="128"/>
      <c r="PKZ304" s="128"/>
      <c r="PLA304" s="128"/>
      <c r="PLB304" s="128"/>
      <c r="PLC304" s="128"/>
      <c r="PLD304" s="128"/>
      <c r="PLE304" s="128"/>
      <c r="PLF304" s="128"/>
      <c r="PLG304" s="128"/>
      <c r="PLH304" s="128"/>
      <c r="PLI304" s="128"/>
      <c r="PLJ304" s="128"/>
      <c r="PLK304" s="128"/>
      <c r="PLL304" s="128"/>
      <c r="PLM304" s="128"/>
      <c r="PLN304" s="128"/>
      <c r="PLO304" s="128"/>
      <c r="PLP304" s="128"/>
      <c r="PLQ304" s="128"/>
      <c r="PLR304" s="128"/>
      <c r="PLS304" s="128"/>
      <c r="PLT304" s="128"/>
      <c r="PLU304" s="128"/>
      <c r="PLV304" s="128"/>
      <c r="PLW304" s="128"/>
      <c r="PLX304" s="128"/>
      <c r="PLY304" s="128"/>
      <c r="PLZ304" s="128"/>
      <c r="PMA304" s="128"/>
      <c r="PMB304" s="128"/>
      <c r="PMC304" s="128"/>
      <c r="PMD304" s="128"/>
      <c r="PME304" s="128"/>
      <c r="PMF304" s="128"/>
      <c r="PMG304" s="128"/>
      <c r="PMH304" s="128"/>
      <c r="PMI304" s="128"/>
      <c r="PMJ304" s="128"/>
      <c r="PMK304" s="128"/>
      <c r="PML304" s="128"/>
      <c r="PMM304" s="128"/>
      <c r="PMN304" s="128"/>
      <c r="PMO304" s="128"/>
      <c r="PMP304" s="128"/>
      <c r="PMQ304" s="128"/>
      <c r="PMR304" s="128"/>
      <c r="PMS304" s="128"/>
      <c r="PMT304" s="128"/>
      <c r="PMU304" s="128"/>
      <c r="PMV304" s="128"/>
      <c r="PMW304" s="128"/>
      <c r="PMX304" s="128"/>
      <c r="PMY304" s="128"/>
      <c r="PMZ304" s="128"/>
      <c r="PNA304" s="128"/>
      <c r="PNB304" s="128"/>
      <c r="PNC304" s="128"/>
      <c r="PND304" s="128"/>
      <c r="PNE304" s="128"/>
      <c r="PNF304" s="128"/>
      <c r="PNG304" s="128"/>
      <c r="PNH304" s="128"/>
      <c r="PNI304" s="128"/>
      <c r="PNJ304" s="128"/>
      <c r="PNK304" s="128"/>
      <c r="PNL304" s="128"/>
      <c r="PNM304" s="128"/>
      <c r="PNN304" s="128"/>
      <c r="PNO304" s="128"/>
      <c r="PNP304" s="128"/>
      <c r="PNQ304" s="128"/>
      <c r="PNR304" s="128"/>
      <c r="PNS304" s="128"/>
      <c r="PNT304" s="128"/>
      <c r="PNU304" s="128"/>
      <c r="PNV304" s="128"/>
      <c r="PNW304" s="128"/>
      <c r="PNX304" s="128"/>
      <c r="PNY304" s="128"/>
      <c r="PNZ304" s="128"/>
      <c r="POA304" s="128"/>
      <c r="POB304" s="128"/>
      <c r="POC304" s="128"/>
      <c r="POD304" s="128"/>
      <c r="POE304" s="128"/>
      <c r="POF304" s="128"/>
      <c r="POG304" s="128"/>
      <c r="POH304" s="128"/>
      <c r="POI304" s="128"/>
      <c r="POJ304" s="128"/>
      <c r="POK304" s="128"/>
      <c r="POL304" s="128"/>
      <c r="POM304" s="128"/>
      <c r="PON304" s="128"/>
      <c r="POO304" s="128"/>
      <c r="POP304" s="128"/>
      <c r="POQ304" s="128"/>
      <c r="POR304" s="128"/>
      <c r="POS304" s="128"/>
      <c r="POT304" s="128"/>
      <c r="POU304" s="128"/>
      <c r="POV304" s="128"/>
      <c r="POW304" s="128"/>
      <c r="POX304" s="128"/>
      <c r="POY304" s="128"/>
      <c r="POZ304" s="128"/>
      <c r="PPA304" s="128"/>
      <c r="PPB304" s="128"/>
      <c r="PPC304" s="128"/>
      <c r="PPD304" s="128"/>
      <c r="PPE304" s="128"/>
      <c r="PPF304" s="128"/>
      <c r="PPG304" s="128"/>
      <c r="PPH304" s="128"/>
      <c r="PPI304" s="128"/>
      <c r="PPJ304" s="128"/>
      <c r="PPK304" s="128"/>
      <c r="PPL304" s="128"/>
      <c r="PPM304" s="128"/>
      <c r="PPN304" s="128"/>
      <c r="PPO304" s="128"/>
      <c r="PPP304" s="128"/>
      <c r="PPQ304" s="128"/>
      <c r="PPR304" s="128"/>
      <c r="PPS304" s="128"/>
      <c r="PPT304" s="128"/>
      <c r="PPU304" s="128"/>
      <c r="PPV304" s="128"/>
      <c r="PPW304" s="128"/>
      <c r="PPX304" s="128"/>
      <c r="PPY304" s="128"/>
      <c r="PPZ304" s="128"/>
      <c r="PQA304" s="128"/>
      <c r="PQB304" s="128"/>
      <c r="PQC304" s="128"/>
      <c r="PQD304" s="128"/>
      <c r="PQE304" s="128"/>
      <c r="PQF304" s="128"/>
      <c r="PQG304" s="128"/>
      <c r="PQH304" s="128"/>
      <c r="PQI304" s="128"/>
      <c r="PQJ304" s="128"/>
      <c r="PQK304" s="128"/>
      <c r="PQL304" s="128"/>
      <c r="PQM304" s="128"/>
      <c r="PQN304" s="128"/>
      <c r="PQO304" s="128"/>
      <c r="PQP304" s="128"/>
      <c r="PQQ304" s="128"/>
      <c r="PQR304" s="128"/>
      <c r="PQS304" s="128"/>
      <c r="PQT304" s="128"/>
      <c r="PQU304" s="128"/>
      <c r="PQV304" s="128"/>
      <c r="PQW304" s="128"/>
      <c r="PQX304" s="128"/>
      <c r="PQY304" s="128"/>
      <c r="PQZ304" s="128"/>
      <c r="PRA304" s="128"/>
      <c r="PRB304" s="128"/>
      <c r="PRC304" s="128"/>
      <c r="PRD304" s="128"/>
      <c r="PRE304" s="128"/>
      <c r="PRF304" s="128"/>
      <c r="PRG304" s="128"/>
      <c r="PRH304" s="128"/>
      <c r="PRI304" s="128"/>
      <c r="PRJ304" s="128"/>
      <c r="PRK304" s="128"/>
      <c r="PRL304" s="128"/>
      <c r="PRM304" s="128"/>
      <c r="PRN304" s="128"/>
      <c r="PRO304" s="128"/>
      <c r="PRP304" s="128"/>
      <c r="PRQ304" s="128"/>
      <c r="PRR304" s="128"/>
      <c r="PRS304" s="128"/>
      <c r="PRT304" s="128"/>
      <c r="PRU304" s="128"/>
      <c r="PRV304" s="128"/>
      <c r="PRW304" s="128"/>
      <c r="PRX304" s="128"/>
      <c r="PRY304" s="128"/>
      <c r="PRZ304" s="128"/>
      <c r="PSA304" s="128"/>
      <c r="PSB304" s="128"/>
      <c r="PSC304" s="128"/>
      <c r="PSD304" s="128"/>
      <c r="PSE304" s="128"/>
      <c r="PSF304" s="128"/>
      <c r="PSG304" s="128"/>
      <c r="PSH304" s="128"/>
      <c r="PSI304" s="128"/>
      <c r="PSJ304" s="128"/>
      <c r="PSK304" s="128"/>
      <c r="PSL304" s="128"/>
      <c r="PSM304" s="128"/>
      <c r="PSN304" s="128"/>
      <c r="PSO304" s="128"/>
      <c r="PSP304" s="128"/>
      <c r="PSQ304" s="128"/>
      <c r="PSR304" s="128"/>
      <c r="PSS304" s="128"/>
      <c r="PST304" s="128"/>
      <c r="PSU304" s="128"/>
      <c r="PSV304" s="128"/>
      <c r="PSW304" s="128"/>
      <c r="PSX304" s="128"/>
      <c r="PSY304" s="128"/>
      <c r="PSZ304" s="128"/>
      <c r="PTA304" s="128"/>
      <c r="PTB304" s="128"/>
      <c r="PTC304" s="128"/>
      <c r="PTD304" s="128"/>
      <c r="PTE304" s="128"/>
      <c r="PTF304" s="128"/>
      <c r="PTG304" s="128"/>
      <c r="PTH304" s="128"/>
      <c r="PTI304" s="128"/>
      <c r="PTJ304" s="128"/>
      <c r="PTK304" s="128"/>
      <c r="PTL304" s="128"/>
      <c r="PTM304" s="128"/>
      <c r="PTN304" s="128"/>
      <c r="PTO304" s="128"/>
      <c r="PTP304" s="128"/>
      <c r="PTQ304" s="128"/>
      <c r="PTR304" s="128"/>
      <c r="PTS304" s="128"/>
      <c r="PTT304" s="128"/>
      <c r="PTU304" s="128"/>
      <c r="PTV304" s="128"/>
      <c r="PTW304" s="128"/>
      <c r="PTX304" s="128"/>
      <c r="PTY304" s="128"/>
      <c r="PTZ304" s="128"/>
      <c r="PUA304" s="128"/>
      <c r="PUB304" s="128"/>
      <c r="PUC304" s="128"/>
      <c r="PUD304" s="128"/>
      <c r="PUE304" s="128"/>
      <c r="PUF304" s="128"/>
      <c r="PUG304" s="128"/>
      <c r="PUH304" s="128"/>
      <c r="PUI304" s="128"/>
      <c r="PUJ304" s="128"/>
      <c r="PUK304" s="128"/>
      <c r="PUL304" s="128"/>
      <c r="PUM304" s="128"/>
      <c r="PUN304" s="128"/>
      <c r="PUO304" s="128"/>
      <c r="PUP304" s="128"/>
      <c r="PUQ304" s="128"/>
      <c r="PUR304" s="128"/>
      <c r="PUS304" s="128"/>
      <c r="PUT304" s="128"/>
      <c r="PUU304" s="128"/>
      <c r="PUV304" s="128"/>
      <c r="PUW304" s="128"/>
      <c r="PUX304" s="128"/>
      <c r="PUY304" s="128"/>
      <c r="PUZ304" s="128"/>
      <c r="PVA304" s="128"/>
      <c r="PVB304" s="128"/>
      <c r="PVC304" s="128"/>
      <c r="PVD304" s="128"/>
      <c r="PVE304" s="128"/>
      <c r="PVF304" s="128"/>
      <c r="PVG304" s="128"/>
      <c r="PVH304" s="128"/>
      <c r="PVI304" s="128"/>
      <c r="PVJ304" s="128"/>
      <c r="PVK304" s="128"/>
      <c r="PVL304" s="128"/>
      <c r="PVM304" s="128"/>
      <c r="PVN304" s="128"/>
      <c r="PVO304" s="128"/>
      <c r="PVP304" s="128"/>
      <c r="PVQ304" s="128"/>
      <c r="PVR304" s="128"/>
      <c r="PVS304" s="128"/>
      <c r="PVT304" s="128"/>
      <c r="PVU304" s="128"/>
      <c r="PVV304" s="128"/>
      <c r="PVW304" s="128"/>
      <c r="PVX304" s="128"/>
      <c r="PVY304" s="128"/>
      <c r="PVZ304" s="128"/>
      <c r="PWA304" s="128"/>
      <c r="PWB304" s="128"/>
      <c r="PWC304" s="128"/>
      <c r="PWD304" s="128"/>
      <c r="PWE304" s="128"/>
      <c r="PWF304" s="128"/>
      <c r="PWG304" s="128"/>
      <c r="PWH304" s="128"/>
      <c r="PWI304" s="128"/>
      <c r="PWJ304" s="128"/>
      <c r="PWK304" s="128"/>
      <c r="PWL304" s="128"/>
      <c r="PWM304" s="128"/>
      <c r="PWN304" s="128"/>
      <c r="PWO304" s="128"/>
      <c r="PWP304" s="128"/>
      <c r="PWQ304" s="128"/>
      <c r="PWR304" s="128"/>
      <c r="PWS304" s="128"/>
      <c r="PWT304" s="128"/>
      <c r="PWU304" s="128"/>
      <c r="PWV304" s="128"/>
      <c r="PWW304" s="128"/>
      <c r="PWX304" s="128"/>
      <c r="PWY304" s="128"/>
      <c r="PWZ304" s="128"/>
      <c r="PXA304" s="128"/>
      <c r="PXB304" s="128"/>
      <c r="PXC304" s="128"/>
      <c r="PXD304" s="128"/>
      <c r="PXE304" s="128"/>
      <c r="PXF304" s="128"/>
      <c r="PXG304" s="128"/>
      <c r="PXH304" s="128"/>
      <c r="PXI304" s="128"/>
      <c r="PXJ304" s="128"/>
      <c r="PXK304" s="128"/>
      <c r="PXL304" s="128"/>
      <c r="PXM304" s="128"/>
      <c r="PXN304" s="128"/>
      <c r="PXO304" s="128"/>
      <c r="PXP304" s="128"/>
      <c r="PXQ304" s="128"/>
      <c r="PXR304" s="128"/>
      <c r="PXS304" s="128"/>
      <c r="PXT304" s="128"/>
      <c r="PXU304" s="128"/>
      <c r="PXV304" s="128"/>
      <c r="PXW304" s="128"/>
      <c r="PXX304" s="128"/>
      <c r="PXY304" s="128"/>
      <c r="PXZ304" s="128"/>
      <c r="PYA304" s="128"/>
      <c r="PYB304" s="128"/>
      <c r="PYC304" s="128"/>
      <c r="PYD304" s="128"/>
      <c r="PYE304" s="128"/>
      <c r="PYF304" s="128"/>
      <c r="PYG304" s="128"/>
      <c r="PYH304" s="128"/>
      <c r="PYI304" s="128"/>
      <c r="PYJ304" s="128"/>
      <c r="PYK304" s="128"/>
      <c r="PYL304" s="128"/>
      <c r="PYM304" s="128"/>
      <c r="PYN304" s="128"/>
      <c r="PYO304" s="128"/>
      <c r="PYP304" s="128"/>
      <c r="PYQ304" s="128"/>
      <c r="PYR304" s="128"/>
      <c r="PYS304" s="128"/>
      <c r="PYT304" s="128"/>
      <c r="PYU304" s="128"/>
      <c r="PYV304" s="128"/>
      <c r="PYW304" s="128"/>
      <c r="PYX304" s="128"/>
      <c r="PYY304" s="128"/>
      <c r="PYZ304" s="128"/>
      <c r="PZA304" s="128"/>
      <c r="PZB304" s="128"/>
      <c r="PZC304" s="128"/>
      <c r="PZD304" s="128"/>
      <c r="PZE304" s="128"/>
      <c r="PZF304" s="128"/>
      <c r="PZG304" s="128"/>
      <c r="PZH304" s="128"/>
      <c r="PZI304" s="128"/>
      <c r="PZJ304" s="128"/>
      <c r="PZK304" s="128"/>
      <c r="PZL304" s="128"/>
      <c r="PZM304" s="128"/>
      <c r="PZN304" s="128"/>
      <c r="PZO304" s="128"/>
      <c r="PZP304" s="128"/>
      <c r="PZQ304" s="128"/>
      <c r="PZR304" s="128"/>
      <c r="PZS304" s="128"/>
      <c r="PZT304" s="128"/>
      <c r="PZU304" s="128"/>
      <c r="PZV304" s="128"/>
      <c r="PZW304" s="128"/>
      <c r="PZX304" s="128"/>
      <c r="PZY304" s="128"/>
      <c r="PZZ304" s="128"/>
      <c r="QAA304" s="128"/>
      <c r="QAB304" s="128"/>
      <c r="QAC304" s="128"/>
      <c r="QAD304" s="128"/>
      <c r="QAE304" s="128"/>
      <c r="QAF304" s="128"/>
      <c r="QAG304" s="128"/>
      <c r="QAH304" s="128"/>
      <c r="QAI304" s="128"/>
      <c r="QAJ304" s="128"/>
      <c r="QAK304" s="128"/>
      <c r="QAL304" s="128"/>
      <c r="QAM304" s="128"/>
      <c r="QAN304" s="128"/>
      <c r="QAO304" s="128"/>
      <c r="QAP304" s="128"/>
      <c r="QAQ304" s="128"/>
      <c r="QAR304" s="128"/>
      <c r="QAS304" s="128"/>
      <c r="QAT304" s="128"/>
      <c r="QAU304" s="128"/>
      <c r="QAV304" s="128"/>
      <c r="QAW304" s="128"/>
      <c r="QAX304" s="128"/>
      <c r="QAY304" s="128"/>
      <c r="QAZ304" s="128"/>
      <c r="QBA304" s="128"/>
      <c r="QBB304" s="128"/>
      <c r="QBC304" s="128"/>
      <c r="QBD304" s="128"/>
      <c r="QBE304" s="128"/>
      <c r="QBF304" s="128"/>
      <c r="QBG304" s="128"/>
      <c r="QBH304" s="128"/>
      <c r="QBI304" s="128"/>
      <c r="QBJ304" s="128"/>
      <c r="QBK304" s="128"/>
      <c r="QBL304" s="128"/>
      <c r="QBM304" s="128"/>
      <c r="QBN304" s="128"/>
      <c r="QBO304" s="128"/>
      <c r="QBP304" s="128"/>
      <c r="QBQ304" s="128"/>
      <c r="QBR304" s="128"/>
      <c r="QBS304" s="128"/>
      <c r="QBT304" s="128"/>
      <c r="QBU304" s="128"/>
      <c r="QBV304" s="128"/>
      <c r="QBW304" s="128"/>
      <c r="QBX304" s="128"/>
      <c r="QBY304" s="128"/>
      <c r="QBZ304" s="128"/>
      <c r="QCA304" s="128"/>
      <c r="QCB304" s="128"/>
      <c r="QCC304" s="128"/>
      <c r="QCD304" s="128"/>
      <c r="QCE304" s="128"/>
      <c r="QCF304" s="128"/>
      <c r="QCG304" s="128"/>
      <c r="QCH304" s="128"/>
      <c r="QCI304" s="128"/>
      <c r="QCJ304" s="128"/>
      <c r="QCK304" s="128"/>
      <c r="QCL304" s="128"/>
      <c r="QCM304" s="128"/>
      <c r="QCN304" s="128"/>
      <c r="QCO304" s="128"/>
      <c r="QCP304" s="128"/>
      <c r="QCQ304" s="128"/>
      <c r="QCR304" s="128"/>
      <c r="QCS304" s="128"/>
      <c r="QCT304" s="128"/>
      <c r="QCU304" s="128"/>
      <c r="QCV304" s="128"/>
      <c r="QCW304" s="128"/>
      <c r="QCX304" s="128"/>
      <c r="QCY304" s="128"/>
      <c r="QCZ304" s="128"/>
      <c r="QDA304" s="128"/>
      <c r="QDB304" s="128"/>
      <c r="QDC304" s="128"/>
      <c r="QDD304" s="128"/>
      <c r="QDE304" s="128"/>
      <c r="QDF304" s="128"/>
      <c r="QDG304" s="128"/>
      <c r="QDH304" s="128"/>
      <c r="QDI304" s="128"/>
      <c r="QDJ304" s="128"/>
      <c r="QDK304" s="128"/>
      <c r="QDL304" s="128"/>
      <c r="QDM304" s="128"/>
      <c r="QDN304" s="128"/>
      <c r="QDO304" s="128"/>
      <c r="QDP304" s="128"/>
      <c r="QDQ304" s="128"/>
      <c r="QDR304" s="128"/>
      <c r="QDS304" s="128"/>
      <c r="QDT304" s="128"/>
      <c r="QDU304" s="128"/>
      <c r="QDV304" s="128"/>
      <c r="QDW304" s="128"/>
      <c r="QDX304" s="128"/>
      <c r="QDY304" s="128"/>
      <c r="QDZ304" s="128"/>
      <c r="QEA304" s="128"/>
      <c r="QEB304" s="128"/>
      <c r="QEC304" s="128"/>
      <c r="QED304" s="128"/>
      <c r="QEE304" s="128"/>
      <c r="QEF304" s="128"/>
      <c r="QEG304" s="128"/>
      <c r="QEH304" s="128"/>
      <c r="QEI304" s="128"/>
      <c r="QEJ304" s="128"/>
      <c r="QEK304" s="128"/>
      <c r="QEL304" s="128"/>
      <c r="QEM304" s="128"/>
      <c r="QEN304" s="128"/>
      <c r="QEO304" s="128"/>
      <c r="QEP304" s="128"/>
      <c r="QEQ304" s="128"/>
      <c r="QER304" s="128"/>
      <c r="QES304" s="128"/>
      <c r="QET304" s="128"/>
      <c r="QEU304" s="128"/>
      <c r="QEV304" s="128"/>
      <c r="QEW304" s="128"/>
      <c r="QEX304" s="128"/>
      <c r="QEY304" s="128"/>
      <c r="QEZ304" s="128"/>
      <c r="QFA304" s="128"/>
      <c r="QFB304" s="128"/>
      <c r="QFC304" s="128"/>
      <c r="QFD304" s="128"/>
      <c r="QFE304" s="128"/>
      <c r="QFF304" s="128"/>
      <c r="QFG304" s="128"/>
      <c r="QFH304" s="128"/>
      <c r="QFI304" s="128"/>
      <c r="QFJ304" s="128"/>
      <c r="QFK304" s="128"/>
      <c r="QFL304" s="128"/>
      <c r="QFM304" s="128"/>
      <c r="QFN304" s="128"/>
      <c r="QFO304" s="128"/>
      <c r="QFP304" s="128"/>
      <c r="QFQ304" s="128"/>
      <c r="QFR304" s="128"/>
      <c r="QFS304" s="128"/>
      <c r="QFT304" s="128"/>
      <c r="QFU304" s="128"/>
      <c r="QFV304" s="128"/>
      <c r="QFW304" s="128"/>
      <c r="QFX304" s="128"/>
      <c r="QFY304" s="128"/>
      <c r="QFZ304" s="128"/>
      <c r="QGA304" s="128"/>
      <c r="QGB304" s="128"/>
      <c r="QGC304" s="128"/>
      <c r="QGD304" s="128"/>
      <c r="QGE304" s="128"/>
      <c r="QGF304" s="128"/>
      <c r="QGG304" s="128"/>
      <c r="QGH304" s="128"/>
      <c r="QGI304" s="128"/>
      <c r="QGJ304" s="128"/>
      <c r="QGK304" s="128"/>
      <c r="QGL304" s="128"/>
      <c r="QGM304" s="128"/>
      <c r="QGN304" s="128"/>
      <c r="QGO304" s="128"/>
      <c r="QGP304" s="128"/>
      <c r="QGQ304" s="128"/>
      <c r="QGR304" s="128"/>
      <c r="QGS304" s="128"/>
      <c r="QGT304" s="128"/>
      <c r="QGU304" s="128"/>
      <c r="QGV304" s="128"/>
      <c r="QGW304" s="128"/>
      <c r="QGX304" s="128"/>
      <c r="QGY304" s="128"/>
      <c r="QGZ304" s="128"/>
      <c r="QHA304" s="128"/>
      <c r="QHB304" s="128"/>
      <c r="QHC304" s="128"/>
      <c r="QHD304" s="128"/>
      <c r="QHE304" s="128"/>
      <c r="QHF304" s="128"/>
      <c r="QHG304" s="128"/>
      <c r="QHH304" s="128"/>
      <c r="QHI304" s="128"/>
      <c r="QHJ304" s="128"/>
      <c r="QHK304" s="128"/>
      <c r="QHL304" s="128"/>
      <c r="QHM304" s="128"/>
      <c r="QHN304" s="128"/>
      <c r="QHO304" s="128"/>
      <c r="QHP304" s="128"/>
      <c r="QHQ304" s="128"/>
      <c r="QHR304" s="128"/>
      <c r="QHS304" s="128"/>
      <c r="QHT304" s="128"/>
      <c r="QHU304" s="128"/>
      <c r="QHV304" s="128"/>
      <c r="QHW304" s="128"/>
      <c r="QHX304" s="128"/>
      <c r="QHY304" s="128"/>
      <c r="QHZ304" s="128"/>
      <c r="QIA304" s="128"/>
      <c r="QIB304" s="128"/>
      <c r="QIC304" s="128"/>
      <c r="QID304" s="128"/>
      <c r="QIE304" s="128"/>
      <c r="QIF304" s="128"/>
      <c r="QIG304" s="128"/>
      <c r="QIH304" s="128"/>
      <c r="QII304" s="128"/>
      <c r="QIJ304" s="128"/>
      <c r="QIK304" s="128"/>
      <c r="QIL304" s="128"/>
      <c r="QIM304" s="128"/>
      <c r="QIN304" s="128"/>
      <c r="QIO304" s="128"/>
      <c r="QIP304" s="128"/>
      <c r="QIQ304" s="128"/>
      <c r="QIR304" s="128"/>
      <c r="QIS304" s="128"/>
      <c r="QIT304" s="128"/>
      <c r="QIU304" s="128"/>
      <c r="QIV304" s="128"/>
      <c r="QIW304" s="128"/>
      <c r="QIX304" s="128"/>
      <c r="QIY304" s="128"/>
      <c r="QIZ304" s="128"/>
      <c r="QJA304" s="128"/>
      <c r="QJB304" s="128"/>
      <c r="QJC304" s="128"/>
      <c r="QJD304" s="128"/>
      <c r="QJE304" s="128"/>
      <c r="QJF304" s="128"/>
      <c r="QJG304" s="128"/>
      <c r="QJH304" s="128"/>
      <c r="QJI304" s="128"/>
      <c r="QJJ304" s="128"/>
      <c r="QJK304" s="128"/>
      <c r="QJL304" s="128"/>
      <c r="QJM304" s="128"/>
      <c r="QJN304" s="128"/>
      <c r="QJO304" s="128"/>
      <c r="QJP304" s="128"/>
      <c r="QJQ304" s="128"/>
      <c r="QJR304" s="128"/>
      <c r="QJS304" s="128"/>
      <c r="QJT304" s="128"/>
      <c r="QJU304" s="128"/>
      <c r="QJV304" s="128"/>
      <c r="QJW304" s="128"/>
      <c r="QJX304" s="128"/>
      <c r="QJY304" s="128"/>
      <c r="QJZ304" s="128"/>
      <c r="QKA304" s="128"/>
      <c r="QKB304" s="128"/>
      <c r="QKC304" s="128"/>
      <c r="QKD304" s="128"/>
      <c r="QKE304" s="128"/>
      <c r="QKF304" s="128"/>
      <c r="QKG304" s="128"/>
      <c r="QKH304" s="128"/>
      <c r="QKI304" s="128"/>
      <c r="QKJ304" s="128"/>
      <c r="QKK304" s="128"/>
      <c r="QKL304" s="128"/>
      <c r="QKM304" s="128"/>
      <c r="QKN304" s="128"/>
      <c r="QKO304" s="128"/>
      <c r="QKP304" s="128"/>
      <c r="QKQ304" s="128"/>
      <c r="QKR304" s="128"/>
      <c r="QKS304" s="128"/>
      <c r="QKT304" s="128"/>
      <c r="QKU304" s="128"/>
      <c r="QKV304" s="128"/>
      <c r="QKW304" s="128"/>
      <c r="QKX304" s="128"/>
      <c r="QKY304" s="128"/>
      <c r="QKZ304" s="128"/>
      <c r="QLA304" s="128"/>
      <c r="QLB304" s="128"/>
      <c r="QLC304" s="128"/>
      <c r="QLD304" s="128"/>
      <c r="QLE304" s="128"/>
      <c r="QLF304" s="128"/>
      <c r="QLG304" s="128"/>
      <c r="QLH304" s="128"/>
      <c r="QLI304" s="128"/>
      <c r="QLJ304" s="128"/>
      <c r="QLK304" s="128"/>
      <c r="QLL304" s="128"/>
      <c r="QLM304" s="128"/>
      <c r="QLN304" s="128"/>
      <c r="QLO304" s="128"/>
      <c r="QLP304" s="128"/>
      <c r="QLQ304" s="128"/>
      <c r="QLR304" s="128"/>
      <c r="QLS304" s="128"/>
      <c r="QLT304" s="128"/>
      <c r="QLU304" s="128"/>
      <c r="QLV304" s="128"/>
      <c r="QLW304" s="128"/>
      <c r="QLX304" s="128"/>
      <c r="QLY304" s="128"/>
      <c r="QLZ304" s="128"/>
      <c r="QMA304" s="128"/>
      <c r="QMB304" s="128"/>
      <c r="QMC304" s="128"/>
      <c r="QMD304" s="128"/>
      <c r="QME304" s="128"/>
      <c r="QMF304" s="128"/>
      <c r="QMG304" s="128"/>
      <c r="QMH304" s="128"/>
      <c r="QMI304" s="128"/>
      <c r="QMJ304" s="128"/>
      <c r="QMK304" s="128"/>
      <c r="QML304" s="128"/>
      <c r="QMM304" s="128"/>
      <c r="QMN304" s="128"/>
      <c r="QMO304" s="128"/>
      <c r="QMP304" s="128"/>
      <c r="QMQ304" s="128"/>
      <c r="QMR304" s="128"/>
      <c r="QMS304" s="128"/>
      <c r="QMT304" s="128"/>
      <c r="QMU304" s="128"/>
      <c r="QMV304" s="128"/>
      <c r="QMW304" s="128"/>
      <c r="QMX304" s="128"/>
      <c r="QMY304" s="128"/>
      <c r="QMZ304" s="128"/>
      <c r="QNA304" s="128"/>
      <c r="QNB304" s="128"/>
      <c r="QNC304" s="128"/>
      <c r="QND304" s="128"/>
      <c r="QNE304" s="128"/>
      <c r="QNF304" s="128"/>
      <c r="QNG304" s="128"/>
      <c r="QNH304" s="128"/>
      <c r="QNI304" s="128"/>
      <c r="QNJ304" s="128"/>
      <c r="QNK304" s="128"/>
      <c r="QNL304" s="128"/>
      <c r="QNM304" s="128"/>
      <c r="QNN304" s="128"/>
      <c r="QNO304" s="128"/>
      <c r="QNP304" s="128"/>
      <c r="QNQ304" s="128"/>
      <c r="QNR304" s="128"/>
      <c r="QNS304" s="128"/>
      <c r="QNT304" s="128"/>
      <c r="QNU304" s="128"/>
      <c r="QNV304" s="128"/>
      <c r="QNW304" s="128"/>
      <c r="QNX304" s="128"/>
      <c r="QNY304" s="128"/>
      <c r="QNZ304" s="128"/>
      <c r="QOA304" s="128"/>
      <c r="QOB304" s="128"/>
      <c r="QOC304" s="128"/>
      <c r="QOD304" s="128"/>
      <c r="QOE304" s="128"/>
      <c r="QOF304" s="128"/>
      <c r="QOG304" s="128"/>
      <c r="QOH304" s="128"/>
      <c r="QOI304" s="128"/>
      <c r="QOJ304" s="128"/>
      <c r="QOK304" s="128"/>
      <c r="QOL304" s="128"/>
      <c r="QOM304" s="128"/>
      <c r="QON304" s="128"/>
      <c r="QOO304" s="128"/>
      <c r="QOP304" s="128"/>
      <c r="QOQ304" s="128"/>
      <c r="QOR304" s="128"/>
      <c r="QOS304" s="128"/>
      <c r="QOT304" s="128"/>
      <c r="QOU304" s="128"/>
      <c r="QOV304" s="128"/>
      <c r="QOW304" s="128"/>
      <c r="QOX304" s="128"/>
      <c r="QOY304" s="128"/>
      <c r="QOZ304" s="128"/>
      <c r="QPA304" s="128"/>
      <c r="QPB304" s="128"/>
      <c r="QPC304" s="128"/>
      <c r="QPD304" s="128"/>
      <c r="QPE304" s="128"/>
      <c r="QPF304" s="128"/>
      <c r="QPG304" s="128"/>
      <c r="QPH304" s="128"/>
      <c r="QPI304" s="128"/>
      <c r="QPJ304" s="128"/>
      <c r="QPK304" s="128"/>
      <c r="QPL304" s="128"/>
      <c r="QPM304" s="128"/>
      <c r="QPN304" s="128"/>
      <c r="QPO304" s="128"/>
      <c r="QPP304" s="128"/>
      <c r="QPQ304" s="128"/>
      <c r="QPR304" s="128"/>
      <c r="QPS304" s="128"/>
      <c r="QPT304" s="128"/>
      <c r="QPU304" s="128"/>
      <c r="QPV304" s="128"/>
      <c r="QPW304" s="128"/>
      <c r="QPX304" s="128"/>
      <c r="QPY304" s="128"/>
      <c r="QPZ304" s="128"/>
      <c r="QQA304" s="128"/>
      <c r="QQB304" s="128"/>
      <c r="QQC304" s="128"/>
      <c r="QQD304" s="128"/>
      <c r="QQE304" s="128"/>
      <c r="QQF304" s="128"/>
      <c r="QQG304" s="128"/>
      <c r="QQH304" s="128"/>
      <c r="QQI304" s="128"/>
      <c r="QQJ304" s="128"/>
      <c r="QQK304" s="128"/>
      <c r="QQL304" s="128"/>
      <c r="QQM304" s="128"/>
      <c r="QQN304" s="128"/>
      <c r="QQO304" s="128"/>
      <c r="QQP304" s="128"/>
      <c r="QQQ304" s="128"/>
      <c r="QQR304" s="128"/>
      <c r="QQS304" s="128"/>
      <c r="QQT304" s="128"/>
      <c r="QQU304" s="128"/>
      <c r="QQV304" s="128"/>
      <c r="QQW304" s="128"/>
      <c r="QQX304" s="128"/>
      <c r="QQY304" s="128"/>
      <c r="QQZ304" s="128"/>
      <c r="QRA304" s="128"/>
      <c r="QRB304" s="128"/>
      <c r="QRC304" s="128"/>
      <c r="QRD304" s="128"/>
      <c r="QRE304" s="128"/>
      <c r="QRF304" s="128"/>
      <c r="QRG304" s="128"/>
      <c r="QRH304" s="128"/>
      <c r="QRI304" s="128"/>
      <c r="QRJ304" s="128"/>
      <c r="QRK304" s="128"/>
      <c r="QRL304" s="128"/>
      <c r="QRM304" s="128"/>
      <c r="QRN304" s="128"/>
      <c r="QRO304" s="128"/>
      <c r="QRP304" s="128"/>
      <c r="QRQ304" s="128"/>
      <c r="QRR304" s="128"/>
      <c r="QRS304" s="128"/>
      <c r="QRT304" s="128"/>
      <c r="QRU304" s="128"/>
      <c r="QRV304" s="128"/>
      <c r="QRW304" s="128"/>
      <c r="QRX304" s="128"/>
      <c r="QRY304" s="128"/>
      <c r="QRZ304" s="128"/>
      <c r="QSA304" s="128"/>
      <c r="QSB304" s="128"/>
      <c r="QSC304" s="128"/>
      <c r="QSD304" s="128"/>
      <c r="QSE304" s="128"/>
      <c r="QSF304" s="128"/>
      <c r="QSG304" s="128"/>
      <c r="QSH304" s="128"/>
      <c r="QSI304" s="128"/>
      <c r="QSJ304" s="128"/>
      <c r="QSK304" s="128"/>
      <c r="QSL304" s="128"/>
      <c r="QSM304" s="128"/>
      <c r="QSN304" s="128"/>
      <c r="QSO304" s="128"/>
      <c r="QSP304" s="128"/>
      <c r="QSQ304" s="128"/>
      <c r="QSR304" s="128"/>
      <c r="QSS304" s="128"/>
      <c r="QST304" s="128"/>
      <c r="QSU304" s="128"/>
      <c r="QSV304" s="128"/>
      <c r="QSW304" s="128"/>
      <c r="QSX304" s="128"/>
      <c r="QSY304" s="128"/>
      <c r="QSZ304" s="128"/>
      <c r="QTA304" s="128"/>
      <c r="QTB304" s="128"/>
      <c r="QTC304" s="128"/>
      <c r="QTD304" s="128"/>
      <c r="QTE304" s="128"/>
      <c r="QTF304" s="128"/>
      <c r="QTG304" s="128"/>
      <c r="QTH304" s="128"/>
      <c r="QTI304" s="128"/>
      <c r="QTJ304" s="128"/>
      <c r="QTK304" s="128"/>
      <c r="QTL304" s="128"/>
      <c r="QTM304" s="128"/>
      <c r="QTN304" s="128"/>
      <c r="QTO304" s="128"/>
      <c r="QTP304" s="128"/>
      <c r="QTQ304" s="128"/>
      <c r="QTR304" s="128"/>
      <c r="QTS304" s="128"/>
      <c r="QTT304" s="128"/>
      <c r="QTU304" s="128"/>
      <c r="QTV304" s="128"/>
      <c r="QTW304" s="128"/>
      <c r="QTX304" s="128"/>
      <c r="QTY304" s="128"/>
      <c r="QTZ304" s="128"/>
      <c r="QUA304" s="128"/>
      <c r="QUB304" s="128"/>
      <c r="QUC304" s="128"/>
      <c r="QUD304" s="128"/>
      <c r="QUE304" s="128"/>
      <c r="QUF304" s="128"/>
      <c r="QUG304" s="128"/>
      <c r="QUH304" s="128"/>
      <c r="QUI304" s="128"/>
      <c r="QUJ304" s="128"/>
      <c r="QUK304" s="128"/>
      <c r="QUL304" s="128"/>
      <c r="QUM304" s="128"/>
      <c r="QUN304" s="128"/>
      <c r="QUO304" s="128"/>
      <c r="QUP304" s="128"/>
      <c r="QUQ304" s="128"/>
      <c r="QUR304" s="128"/>
      <c r="QUS304" s="128"/>
      <c r="QUT304" s="128"/>
      <c r="QUU304" s="128"/>
      <c r="QUV304" s="128"/>
      <c r="QUW304" s="128"/>
      <c r="QUX304" s="128"/>
      <c r="QUY304" s="128"/>
      <c r="QUZ304" s="128"/>
      <c r="QVA304" s="128"/>
      <c r="QVB304" s="128"/>
      <c r="QVC304" s="128"/>
      <c r="QVD304" s="128"/>
      <c r="QVE304" s="128"/>
      <c r="QVF304" s="128"/>
      <c r="QVG304" s="128"/>
      <c r="QVH304" s="128"/>
      <c r="QVI304" s="128"/>
      <c r="QVJ304" s="128"/>
      <c r="QVK304" s="128"/>
      <c r="QVL304" s="128"/>
      <c r="QVM304" s="128"/>
      <c r="QVN304" s="128"/>
      <c r="QVO304" s="128"/>
      <c r="QVP304" s="128"/>
      <c r="QVQ304" s="128"/>
      <c r="QVR304" s="128"/>
      <c r="QVS304" s="128"/>
      <c r="QVT304" s="128"/>
      <c r="QVU304" s="128"/>
      <c r="QVV304" s="128"/>
      <c r="QVW304" s="128"/>
      <c r="QVX304" s="128"/>
      <c r="QVY304" s="128"/>
      <c r="QVZ304" s="128"/>
      <c r="QWA304" s="128"/>
      <c r="QWB304" s="128"/>
      <c r="QWC304" s="128"/>
      <c r="QWD304" s="128"/>
      <c r="QWE304" s="128"/>
      <c r="QWF304" s="128"/>
      <c r="QWG304" s="128"/>
      <c r="QWH304" s="128"/>
      <c r="QWI304" s="128"/>
      <c r="QWJ304" s="128"/>
      <c r="QWK304" s="128"/>
      <c r="QWL304" s="128"/>
      <c r="QWM304" s="128"/>
      <c r="QWN304" s="128"/>
      <c r="QWO304" s="128"/>
      <c r="QWP304" s="128"/>
      <c r="QWQ304" s="128"/>
      <c r="QWR304" s="128"/>
      <c r="QWS304" s="128"/>
      <c r="QWT304" s="128"/>
      <c r="QWU304" s="128"/>
      <c r="QWV304" s="128"/>
      <c r="QWW304" s="128"/>
      <c r="QWX304" s="128"/>
      <c r="QWY304" s="128"/>
      <c r="QWZ304" s="128"/>
      <c r="QXA304" s="128"/>
      <c r="QXB304" s="128"/>
      <c r="QXC304" s="128"/>
      <c r="QXD304" s="128"/>
      <c r="QXE304" s="128"/>
      <c r="QXF304" s="128"/>
      <c r="QXG304" s="128"/>
      <c r="QXH304" s="128"/>
      <c r="QXI304" s="128"/>
      <c r="QXJ304" s="128"/>
      <c r="QXK304" s="128"/>
      <c r="QXL304" s="128"/>
      <c r="QXM304" s="128"/>
      <c r="QXN304" s="128"/>
      <c r="QXO304" s="128"/>
      <c r="QXP304" s="128"/>
      <c r="QXQ304" s="128"/>
      <c r="QXR304" s="128"/>
      <c r="QXS304" s="128"/>
      <c r="QXT304" s="128"/>
      <c r="QXU304" s="128"/>
      <c r="QXV304" s="128"/>
      <c r="QXW304" s="128"/>
      <c r="QXX304" s="128"/>
      <c r="QXY304" s="128"/>
      <c r="QXZ304" s="128"/>
      <c r="QYA304" s="128"/>
      <c r="QYB304" s="128"/>
      <c r="QYC304" s="128"/>
      <c r="QYD304" s="128"/>
      <c r="QYE304" s="128"/>
      <c r="QYF304" s="128"/>
      <c r="QYG304" s="128"/>
      <c r="QYH304" s="128"/>
      <c r="QYI304" s="128"/>
      <c r="QYJ304" s="128"/>
      <c r="QYK304" s="128"/>
      <c r="QYL304" s="128"/>
      <c r="QYM304" s="128"/>
      <c r="QYN304" s="128"/>
      <c r="QYO304" s="128"/>
      <c r="QYP304" s="128"/>
      <c r="QYQ304" s="128"/>
      <c r="QYR304" s="128"/>
      <c r="QYS304" s="128"/>
      <c r="QYT304" s="128"/>
      <c r="QYU304" s="128"/>
      <c r="QYV304" s="128"/>
      <c r="QYW304" s="128"/>
      <c r="QYX304" s="128"/>
      <c r="QYY304" s="128"/>
      <c r="QYZ304" s="128"/>
      <c r="QZA304" s="128"/>
      <c r="QZB304" s="128"/>
      <c r="QZC304" s="128"/>
      <c r="QZD304" s="128"/>
      <c r="QZE304" s="128"/>
      <c r="QZF304" s="128"/>
      <c r="QZG304" s="128"/>
      <c r="QZH304" s="128"/>
      <c r="QZI304" s="128"/>
      <c r="QZJ304" s="128"/>
      <c r="QZK304" s="128"/>
      <c r="QZL304" s="128"/>
      <c r="QZM304" s="128"/>
      <c r="QZN304" s="128"/>
      <c r="QZO304" s="128"/>
      <c r="QZP304" s="128"/>
      <c r="QZQ304" s="128"/>
      <c r="QZR304" s="128"/>
      <c r="QZS304" s="128"/>
      <c r="QZT304" s="128"/>
      <c r="QZU304" s="128"/>
      <c r="QZV304" s="128"/>
      <c r="QZW304" s="128"/>
      <c r="QZX304" s="128"/>
      <c r="QZY304" s="128"/>
      <c r="QZZ304" s="128"/>
      <c r="RAA304" s="128"/>
      <c r="RAB304" s="128"/>
      <c r="RAC304" s="128"/>
      <c r="RAD304" s="128"/>
      <c r="RAE304" s="128"/>
      <c r="RAF304" s="128"/>
      <c r="RAG304" s="128"/>
      <c r="RAH304" s="128"/>
      <c r="RAI304" s="128"/>
      <c r="RAJ304" s="128"/>
      <c r="RAK304" s="128"/>
      <c r="RAL304" s="128"/>
      <c r="RAM304" s="128"/>
      <c r="RAN304" s="128"/>
      <c r="RAO304" s="128"/>
      <c r="RAP304" s="128"/>
      <c r="RAQ304" s="128"/>
      <c r="RAR304" s="128"/>
      <c r="RAS304" s="128"/>
      <c r="RAT304" s="128"/>
      <c r="RAU304" s="128"/>
      <c r="RAV304" s="128"/>
      <c r="RAW304" s="128"/>
      <c r="RAX304" s="128"/>
      <c r="RAY304" s="128"/>
      <c r="RAZ304" s="128"/>
      <c r="RBA304" s="128"/>
      <c r="RBB304" s="128"/>
      <c r="RBC304" s="128"/>
      <c r="RBD304" s="128"/>
      <c r="RBE304" s="128"/>
      <c r="RBF304" s="128"/>
      <c r="RBG304" s="128"/>
      <c r="RBH304" s="128"/>
      <c r="RBI304" s="128"/>
      <c r="RBJ304" s="128"/>
      <c r="RBK304" s="128"/>
      <c r="RBL304" s="128"/>
      <c r="RBM304" s="128"/>
      <c r="RBN304" s="128"/>
      <c r="RBO304" s="128"/>
      <c r="RBP304" s="128"/>
      <c r="RBQ304" s="128"/>
      <c r="RBR304" s="128"/>
      <c r="RBS304" s="128"/>
      <c r="RBT304" s="128"/>
      <c r="RBU304" s="128"/>
      <c r="RBV304" s="128"/>
      <c r="RBW304" s="128"/>
      <c r="RBX304" s="128"/>
      <c r="RBY304" s="128"/>
      <c r="RBZ304" s="128"/>
      <c r="RCA304" s="128"/>
      <c r="RCB304" s="128"/>
      <c r="RCC304" s="128"/>
      <c r="RCD304" s="128"/>
      <c r="RCE304" s="128"/>
      <c r="RCF304" s="128"/>
      <c r="RCG304" s="128"/>
      <c r="RCH304" s="128"/>
      <c r="RCI304" s="128"/>
      <c r="RCJ304" s="128"/>
      <c r="RCK304" s="128"/>
      <c r="RCL304" s="128"/>
      <c r="RCM304" s="128"/>
      <c r="RCN304" s="128"/>
      <c r="RCO304" s="128"/>
      <c r="RCP304" s="128"/>
      <c r="RCQ304" s="128"/>
      <c r="RCR304" s="128"/>
      <c r="RCS304" s="128"/>
      <c r="RCT304" s="128"/>
      <c r="RCU304" s="128"/>
      <c r="RCV304" s="128"/>
      <c r="RCW304" s="128"/>
      <c r="RCX304" s="128"/>
      <c r="RCY304" s="128"/>
      <c r="RCZ304" s="128"/>
      <c r="RDA304" s="128"/>
      <c r="RDB304" s="128"/>
      <c r="RDC304" s="128"/>
      <c r="RDD304" s="128"/>
      <c r="RDE304" s="128"/>
      <c r="RDF304" s="128"/>
      <c r="RDG304" s="128"/>
      <c r="RDH304" s="128"/>
      <c r="RDI304" s="128"/>
      <c r="RDJ304" s="128"/>
      <c r="RDK304" s="128"/>
      <c r="RDL304" s="128"/>
      <c r="RDM304" s="128"/>
      <c r="RDN304" s="128"/>
      <c r="RDO304" s="128"/>
      <c r="RDP304" s="128"/>
      <c r="RDQ304" s="128"/>
      <c r="RDR304" s="128"/>
      <c r="RDS304" s="128"/>
      <c r="RDT304" s="128"/>
      <c r="RDU304" s="128"/>
      <c r="RDV304" s="128"/>
      <c r="RDW304" s="128"/>
      <c r="RDX304" s="128"/>
      <c r="RDY304" s="128"/>
      <c r="RDZ304" s="128"/>
      <c r="REA304" s="128"/>
      <c r="REB304" s="128"/>
      <c r="REC304" s="128"/>
      <c r="RED304" s="128"/>
      <c r="REE304" s="128"/>
      <c r="REF304" s="128"/>
      <c r="REG304" s="128"/>
      <c r="REH304" s="128"/>
      <c r="REI304" s="128"/>
      <c r="REJ304" s="128"/>
      <c r="REK304" s="128"/>
      <c r="REL304" s="128"/>
      <c r="REM304" s="128"/>
      <c r="REN304" s="128"/>
      <c r="REO304" s="128"/>
      <c r="REP304" s="128"/>
      <c r="REQ304" s="128"/>
      <c r="RER304" s="128"/>
      <c r="RES304" s="128"/>
      <c r="RET304" s="128"/>
      <c r="REU304" s="128"/>
      <c r="REV304" s="128"/>
      <c r="REW304" s="128"/>
      <c r="REX304" s="128"/>
      <c r="REY304" s="128"/>
      <c r="REZ304" s="128"/>
      <c r="RFA304" s="128"/>
      <c r="RFB304" s="128"/>
      <c r="RFC304" s="128"/>
      <c r="RFD304" s="128"/>
      <c r="RFE304" s="128"/>
      <c r="RFF304" s="128"/>
      <c r="RFG304" s="128"/>
      <c r="RFH304" s="128"/>
      <c r="RFI304" s="128"/>
      <c r="RFJ304" s="128"/>
      <c r="RFK304" s="128"/>
      <c r="RFL304" s="128"/>
      <c r="RFM304" s="128"/>
      <c r="RFN304" s="128"/>
      <c r="RFO304" s="128"/>
      <c r="RFP304" s="128"/>
      <c r="RFQ304" s="128"/>
      <c r="RFR304" s="128"/>
      <c r="RFS304" s="128"/>
      <c r="RFT304" s="128"/>
      <c r="RFU304" s="128"/>
      <c r="RFV304" s="128"/>
      <c r="RFW304" s="128"/>
      <c r="RFX304" s="128"/>
      <c r="RFY304" s="128"/>
      <c r="RFZ304" s="128"/>
      <c r="RGA304" s="128"/>
      <c r="RGB304" s="128"/>
      <c r="RGC304" s="128"/>
      <c r="RGD304" s="128"/>
      <c r="RGE304" s="128"/>
      <c r="RGF304" s="128"/>
      <c r="RGG304" s="128"/>
      <c r="RGH304" s="128"/>
      <c r="RGI304" s="128"/>
      <c r="RGJ304" s="128"/>
      <c r="RGK304" s="128"/>
      <c r="RGL304" s="128"/>
      <c r="RGM304" s="128"/>
      <c r="RGN304" s="128"/>
      <c r="RGO304" s="128"/>
      <c r="RGP304" s="128"/>
      <c r="RGQ304" s="128"/>
      <c r="RGR304" s="128"/>
      <c r="RGS304" s="128"/>
      <c r="RGT304" s="128"/>
      <c r="RGU304" s="128"/>
      <c r="RGV304" s="128"/>
      <c r="RGW304" s="128"/>
      <c r="RGX304" s="128"/>
      <c r="RGY304" s="128"/>
      <c r="RGZ304" s="128"/>
      <c r="RHA304" s="128"/>
      <c r="RHB304" s="128"/>
      <c r="RHC304" s="128"/>
      <c r="RHD304" s="128"/>
      <c r="RHE304" s="128"/>
      <c r="RHF304" s="128"/>
      <c r="RHG304" s="128"/>
      <c r="RHH304" s="128"/>
      <c r="RHI304" s="128"/>
      <c r="RHJ304" s="128"/>
      <c r="RHK304" s="128"/>
      <c r="RHL304" s="128"/>
      <c r="RHM304" s="128"/>
      <c r="RHN304" s="128"/>
      <c r="RHO304" s="128"/>
      <c r="RHP304" s="128"/>
      <c r="RHQ304" s="128"/>
      <c r="RHR304" s="128"/>
      <c r="RHS304" s="128"/>
      <c r="RHT304" s="128"/>
      <c r="RHU304" s="128"/>
      <c r="RHV304" s="128"/>
      <c r="RHW304" s="128"/>
      <c r="RHX304" s="128"/>
      <c r="RHY304" s="128"/>
      <c r="RHZ304" s="128"/>
      <c r="RIA304" s="128"/>
      <c r="RIB304" s="128"/>
      <c r="RIC304" s="128"/>
      <c r="RID304" s="128"/>
      <c r="RIE304" s="128"/>
      <c r="RIF304" s="128"/>
      <c r="RIG304" s="128"/>
      <c r="RIH304" s="128"/>
      <c r="RII304" s="128"/>
      <c r="RIJ304" s="128"/>
      <c r="RIK304" s="128"/>
      <c r="RIL304" s="128"/>
      <c r="RIM304" s="128"/>
      <c r="RIN304" s="128"/>
      <c r="RIO304" s="128"/>
      <c r="RIP304" s="128"/>
      <c r="RIQ304" s="128"/>
      <c r="RIR304" s="128"/>
      <c r="RIS304" s="128"/>
      <c r="RIT304" s="128"/>
      <c r="RIU304" s="128"/>
      <c r="RIV304" s="128"/>
      <c r="RIW304" s="128"/>
      <c r="RIX304" s="128"/>
      <c r="RIY304" s="128"/>
      <c r="RIZ304" s="128"/>
      <c r="RJA304" s="128"/>
      <c r="RJB304" s="128"/>
      <c r="RJC304" s="128"/>
      <c r="RJD304" s="128"/>
      <c r="RJE304" s="128"/>
      <c r="RJF304" s="128"/>
      <c r="RJG304" s="128"/>
      <c r="RJH304" s="128"/>
      <c r="RJI304" s="128"/>
      <c r="RJJ304" s="128"/>
      <c r="RJK304" s="128"/>
      <c r="RJL304" s="128"/>
      <c r="RJM304" s="128"/>
      <c r="RJN304" s="128"/>
      <c r="RJO304" s="128"/>
      <c r="RJP304" s="128"/>
      <c r="RJQ304" s="128"/>
      <c r="RJR304" s="128"/>
      <c r="RJS304" s="128"/>
      <c r="RJT304" s="128"/>
      <c r="RJU304" s="128"/>
      <c r="RJV304" s="128"/>
      <c r="RJW304" s="128"/>
      <c r="RJX304" s="128"/>
      <c r="RJY304" s="128"/>
      <c r="RJZ304" s="128"/>
      <c r="RKA304" s="128"/>
      <c r="RKB304" s="128"/>
      <c r="RKC304" s="128"/>
      <c r="RKD304" s="128"/>
      <c r="RKE304" s="128"/>
      <c r="RKF304" s="128"/>
      <c r="RKG304" s="128"/>
      <c r="RKH304" s="128"/>
      <c r="RKI304" s="128"/>
      <c r="RKJ304" s="128"/>
      <c r="RKK304" s="128"/>
      <c r="RKL304" s="128"/>
      <c r="RKM304" s="128"/>
      <c r="RKN304" s="128"/>
      <c r="RKO304" s="128"/>
      <c r="RKP304" s="128"/>
      <c r="RKQ304" s="128"/>
      <c r="RKR304" s="128"/>
      <c r="RKS304" s="128"/>
      <c r="RKT304" s="128"/>
      <c r="RKU304" s="128"/>
      <c r="RKV304" s="128"/>
      <c r="RKW304" s="128"/>
      <c r="RKX304" s="128"/>
      <c r="RKY304" s="128"/>
      <c r="RKZ304" s="128"/>
      <c r="RLA304" s="128"/>
      <c r="RLB304" s="128"/>
      <c r="RLC304" s="128"/>
      <c r="RLD304" s="128"/>
      <c r="RLE304" s="128"/>
      <c r="RLF304" s="128"/>
      <c r="RLG304" s="128"/>
      <c r="RLH304" s="128"/>
      <c r="RLI304" s="128"/>
      <c r="RLJ304" s="128"/>
      <c r="RLK304" s="128"/>
      <c r="RLL304" s="128"/>
      <c r="RLM304" s="128"/>
      <c r="RLN304" s="128"/>
      <c r="RLO304" s="128"/>
      <c r="RLP304" s="128"/>
      <c r="RLQ304" s="128"/>
      <c r="RLR304" s="128"/>
      <c r="RLS304" s="128"/>
      <c r="RLT304" s="128"/>
      <c r="RLU304" s="128"/>
      <c r="RLV304" s="128"/>
      <c r="RLW304" s="128"/>
      <c r="RLX304" s="128"/>
      <c r="RLY304" s="128"/>
      <c r="RLZ304" s="128"/>
      <c r="RMA304" s="128"/>
      <c r="RMB304" s="128"/>
      <c r="RMC304" s="128"/>
      <c r="RMD304" s="128"/>
      <c r="RME304" s="128"/>
      <c r="RMF304" s="128"/>
      <c r="RMG304" s="128"/>
      <c r="RMH304" s="128"/>
      <c r="RMI304" s="128"/>
      <c r="RMJ304" s="128"/>
      <c r="RMK304" s="128"/>
      <c r="RML304" s="128"/>
      <c r="RMM304" s="128"/>
      <c r="RMN304" s="128"/>
      <c r="RMO304" s="128"/>
      <c r="RMP304" s="128"/>
      <c r="RMQ304" s="128"/>
      <c r="RMR304" s="128"/>
      <c r="RMS304" s="128"/>
      <c r="RMT304" s="128"/>
      <c r="RMU304" s="128"/>
      <c r="RMV304" s="128"/>
      <c r="RMW304" s="128"/>
      <c r="RMX304" s="128"/>
      <c r="RMY304" s="128"/>
      <c r="RMZ304" s="128"/>
      <c r="RNA304" s="128"/>
      <c r="RNB304" s="128"/>
      <c r="RNC304" s="128"/>
      <c r="RND304" s="128"/>
      <c r="RNE304" s="128"/>
      <c r="RNF304" s="128"/>
      <c r="RNG304" s="128"/>
      <c r="RNH304" s="128"/>
      <c r="RNI304" s="128"/>
      <c r="RNJ304" s="128"/>
      <c r="RNK304" s="128"/>
      <c r="RNL304" s="128"/>
      <c r="RNM304" s="128"/>
      <c r="RNN304" s="128"/>
      <c r="RNO304" s="128"/>
      <c r="RNP304" s="128"/>
      <c r="RNQ304" s="128"/>
      <c r="RNR304" s="128"/>
      <c r="RNS304" s="128"/>
      <c r="RNT304" s="128"/>
      <c r="RNU304" s="128"/>
      <c r="RNV304" s="128"/>
      <c r="RNW304" s="128"/>
      <c r="RNX304" s="128"/>
      <c r="RNY304" s="128"/>
      <c r="RNZ304" s="128"/>
      <c r="ROA304" s="128"/>
      <c r="ROB304" s="128"/>
      <c r="ROC304" s="128"/>
      <c r="ROD304" s="128"/>
      <c r="ROE304" s="128"/>
      <c r="ROF304" s="128"/>
      <c r="ROG304" s="128"/>
      <c r="ROH304" s="128"/>
      <c r="ROI304" s="128"/>
      <c r="ROJ304" s="128"/>
      <c r="ROK304" s="128"/>
      <c r="ROL304" s="128"/>
      <c r="ROM304" s="128"/>
      <c r="RON304" s="128"/>
      <c r="ROO304" s="128"/>
      <c r="ROP304" s="128"/>
      <c r="ROQ304" s="128"/>
      <c r="ROR304" s="128"/>
      <c r="ROS304" s="128"/>
      <c r="ROT304" s="128"/>
      <c r="ROU304" s="128"/>
      <c r="ROV304" s="128"/>
      <c r="ROW304" s="128"/>
      <c r="ROX304" s="128"/>
      <c r="ROY304" s="128"/>
      <c r="ROZ304" s="128"/>
      <c r="RPA304" s="128"/>
      <c r="RPB304" s="128"/>
      <c r="RPC304" s="128"/>
      <c r="RPD304" s="128"/>
      <c r="RPE304" s="128"/>
      <c r="RPF304" s="128"/>
      <c r="RPG304" s="128"/>
      <c r="RPH304" s="128"/>
      <c r="RPI304" s="128"/>
      <c r="RPJ304" s="128"/>
      <c r="RPK304" s="128"/>
      <c r="RPL304" s="128"/>
      <c r="RPM304" s="128"/>
      <c r="RPN304" s="128"/>
      <c r="RPO304" s="128"/>
      <c r="RPP304" s="128"/>
      <c r="RPQ304" s="128"/>
      <c r="RPR304" s="128"/>
      <c r="RPS304" s="128"/>
      <c r="RPT304" s="128"/>
      <c r="RPU304" s="128"/>
      <c r="RPV304" s="128"/>
      <c r="RPW304" s="128"/>
      <c r="RPX304" s="128"/>
      <c r="RPY304" s="128"/>
      <c r="RPZ304" s="128"/>
      <c r="RQA304" s="128"/>
      <c r="RQB304" s="128"/>
      <c r="RQC304" s="128"/>
      <c r="RQD304" s="128"/>
      <c r="RQE304" s="128"/>
      <c r="RQF304" s="128"/>
      <c r="RQG304" s="128"/>
      <c r="RQH304" s="128"/>
      <c r="RQI304" s="128"/>
      <c r="RQJ304" s="128"/>
      <c r="RQK304" s="128"/>
      <c r="RQL304" s="128"/>
      <c r="RQM304" s="128"/>
      <c r="RQN304" s="128"/>
      <c r="RQO304" s="128"/>
      <c r="RQP304" s="128"/>
      <c r="RQQ304" s="128"/>
      <c r="RQR304" s="128"/>
      <c r="RQS304" s="128"/>
      <c r="RQT304" s="128"/>
      <c r="RQU304" s="128"/>
      <c r="RQV304" s="128"/>
      <c r="RQW304" s="128"/>
      <c r="RQX304" s="128"/>
      <c r="RQY304" s="128"/>
      <c r="RQZ304" s="128"/>
      <c r="RRA304" s="128"/>
      <c r="RRB304" s="128"/>
      <c r="RRC304" s="128"/>
      <c r="RRD304" s="128"/>
      <c r="RRE304" s="128"/>
      <c r="RRF304" s="128"/>
      <c r="RRG304" s="128"/>
      <c r="RRH304" s="128"/>
      <c r="RRI304" s="128"/>
      <c r="RRJ304" s="128"/>
      <c r="RRK304" s="128"/>
      <c r="RRL304" s="128"/>
      <c r="RRM304" s="128"/>
      <c r="RRN304" s="128"/>
      <c r="RRO304" s="128"/>
      <c r="RRP304" s="128"/>
      <c r="RRQ304" s="128"/>
      <c r="RRR304" s="128"/>
      <c r="RRS304" s="128"/>
      <c r="RRT304" s="128"/>
      <c r="RRU304" s="128"/>
      <c r="RRV304" s="128"/>
      <c r="RRW304" s="128"/>
      <c r="RRX304" s="128"/>
      <c r="RRY304" s="128"/>
      <c r="RRZ304" s="128"/>
      <c r="RSA304" s="128"/>
      <c r="RSB304" s="128"/>
      <c r="RSC304" s="128"/>
      <c r="RSD304" s="128"/>
      <c r="RSE304" s="128"/>
      <c r="RSF304" s="128"/>
      <c r="RSG304" s="128"/>
      <c r="RSH304" s="128"/>
      <c r="RSI304" s="128"/>
      <c r="RSJ304" s="128"/>
      <c r="RSK304" s="128"/>
      <c r="RSL304" s="128"/>
      <c r="RSM304" s="128"/>
      <c r="RSN304" s="128"/>
      <c r="RSO304" s="128"/>
      <c r="RSP304" s="128"/>
      <c r="RSQ304" s="128"/>
      <c r="RSR304" s="128"/>
      <c r="RSS304" s="128"/>
      <c r="RST304" s="128"/>
      <c r="RSU304" s="128"/>
      <c r="RSV304" s="128"/>
      <c r="RSW304" s="128"/>
      <c r="RSX304" s="128"/>
      <c r="RSY304" s="128"/>
      <c r="RSZ304" s="128"/>
      <c r="RTA304" s="128"/>
      <c r="RTB304" s="128"/>
      <c r="RTC304" s="128"/>
      <c r="RTD304" s="128"/>
      <c r="RTE304" s="128"/>
      <c r="RTF304" s="128"/>
      <c r="RTG304" s="128"/>
      <c r="RTH304" s="128"/>
      <c r="RTI304" s="128"/>
      <c r="RTJ304" s="128"/>
      <c r="RTK304" s="128"/>
      <c r="RTL304" s="128"/>
      <c r="RTM304" s="128"/>
      <c r="RTN304" s="128"/>
      <c r="RTO304" s="128"/>
      <c r="RTP304" s="128"/>
      <c r="RTQ304" s="128"/>
      <c r="RTR304" s="128"/>
      <c r="RTS304" s="128"/>
      <c r="RTT304" s="128"/>
      <c r="RTU304" s="128"/>
      <c r="RTV304" s="128"/>
      <c r="RTW304" s="128"/>
      <c r="RTX304" s="128"/>
      <c r="RTY304" s="128"/>
      <c r="RTZ304" s="128"/>
      <c r="RUA304" s="128"/>
      <c r="RUB304" s="128"/>
      <c r="RUC304" s="128"/>
      <c r="RUD304" s="128"/>
      <c r="RUE304" s="128"/>
      <c r="RUF304" s="128"/>
      <c r="RUG304" s="128"/>
      <c r="RUH304" s="128"/>
      <c r="RUI304" s="128"/>
      <c r="RUJ304" s="128"/>
      <c r="RUK304" s="128"/>
      <c r="RUL304" s="128"/>
      <c r="RUM304" s="128"/>
      <c r="RUN304" s="128"/>
      <c r="RUO304" s="128"/>
      <c r="RUP304" s="128"/>
      <c r="RUQ304" s="128"/>
      <c r="RUR304" s="128"/>
      <c r="RUS304" s="128"/>
      <c r="RUT304" s="128"/>
      <c r="RUU304" s="128"/>
      <c r="RUV304" s="128"/>
      <c r="RUW304" s="128"/>
      <c r="RUX304" s="128"/>
      <c r="RUY304" s="128"/>
      <c r="RUZ304" s="128"/>
      <c r="RVA304" s="128"/>
      <c r="RVB304" s="128"/>
      <c r="RVC304" s="128"/>
      <c r="RVD304" s="128"/>
      <c r="RVE304" s="128"/>
      <c r="RVF304" s="128"/>
      <c r="RVG304" s="128"/>
      <c r="RVH304" s="128"/>
      <c r="RVI304" s="128"/>
      <c r="RVJ304" s="128"/>
      <c r="RVK304" s="128"/>
      <c r="RVL304" s="128"/>
      <c r="RVM304" s="128"/>
      <c r="RVN304" s="128"/>
      <c r="RVO304" s="128"/>
      <c r="RVP304" s="128"/>
      <c r="RVQ304" s="128"/>
      <c r="RVR304" s="128"/>
      <c r="RVS304" s="128"/>
      <c r="RVT304" s="128"/>
      <c r="RVU304" s="128"/>
      <c r="RVV304" s="128"/>
      <c r="RVW304" s="128"/>
      <c r="RVX304" s="128"/>
      <c r="RVY304" s="128"/>
      <c r="RVZ304" s="128"/>
      <c r="RWA304" s="128"/>
      <c r="RWB304" s="128"/>
      <c r="RWC304" s="128"/>
      <c r="RWD304" s="128"/>
      <c r="RWE304" s="128"/>
      <c r="RWF304" s="128"/>
      <c r="RWG304" s="128"/>
      <c r="RWH304" s="128"/>
      <c r="RWI304" s="128"/>
      <c r="RWJ304" s="128"/>
      <c r="RWK304" s="128"/>
      <c r="RWL304" s="128"/>
      <c r="RWM304" s="128"/>
      <c r="RWN304" s="128"/>
      <c r="RWO304" s="128"/>
      <c r="RWP304" s="128"/>
      <c r="RWQ304" s="128"/>
      <c r="RWR304" s="128"/>
      <c r="RWS304" s="128"/>
      <c r="RWT304" s="128"/>
      <c r="RWU304" s="128"/>
      <c r="RWV304" s="128"/>
      <c r="RWW304" s="128"/>
      <c r="RWX304" s="128"/>
      <c r="RWY304" s="128"/>
      <c r="RWZ304" s="128"/>
      <c r="RXA304" s="128"/>
      <c r="RXB304" s="128"/>
      <c r="RXC304" s="128"/>
      <c r="RXD304" s="128"/>
      <c r="RXE304" s="128"/>
      <c r="RXF304" s="128"/>
      <c r="RXG304" s="128"/>
      <c r="RXH304" s="128"/>
      <c r="RXI304" s="128"/>
      <c r="RXJ304" s="128"/>
      <c r="RXK304" s="128"/>
      <c r="RXL304" s="128"/>
      <c r="RXM304" s="128"/>
      <c r="RXN304" s="128"/>
      <c r="RXO304" s="128"/>
      <c r="RXP304" s="128"/>
      <c r="RXQ304" s="128"/>
      <c r="RXR304" s="128"/>
      <c r="RXS304" s="128"/>
      <c r="RXT304" s="128"/>
      <c r="RXU304" s="128"/>
      <c r="RXV304" s="128"/>
      <c r="RXW304" s="128"/>
      <c r="RXX304" s="128"/>
      <c r="RXY304" s="128"/>
      <c r="RXZ304" s="128"/>
      <c r="RYA304" s="128"/>
      <c r="RYB304" s="128"/>
      <c r="RYC304" s="128"/>
      <c r="RYD304" s="128"/>
      <c r="RYE304" s="128"/>
      <c r="RYF304" s="128"/>
      <c r="RYG304" s="128"/>
      <c r="RYH304" s="128"/>
      <c r="RYI304" s="128"/>
      <c r="RYJ304" s="128"/>
      <c r="RYK304" s="128"/>
      <c r="RYL304" s="128"/>
      <c r="RYM304" s="128"/>
      <c r="RYN304" s="128"/>
      <c r="RYO304" s="128"/>
      <c r="RYP304" s="128"/>
      <c r="RYQ304" s="128"/>
      <c r="RYR304" s="128"/>
      <c r="RYS304" s="128"/>
      <c r="RYT304" s="128"/>
      <c r="RYU304" s="128"/>
      <c r="RYV304" s="128"/>
      <c r="RYW304" s="128"/>
      <c r="RYX304" s="128"/>
      <c r="RYY304" s="128"/>
      <c r="RYZ304" s="128"/>
      <c r="RZA304" s="128"/>
      <c r="RZB304" s="128"/>
      <c r="RZC304" s="128"/>
      <c r="RZD304" s="128"/>
      <c r="RZE304" s="128"/>
      <c r="RZF304" s="128"/>
      <c r="RZG304" s="128"/>
      <c r="RZH304" s="128"/>
      <c r="RZI304" s="128"/>
      <c r="RZJ304" s="128"/>
      <c r="RZK304" s="128"/>
      <c r="RZL304" s="128"/>
      <c r="RZM304" s="128"/>
      <c r="RZN304" s="128"/>
      <c r="RZO304" s="128"/>
      <c r="RZP304" s="128"/>
      <c r="RZQ304" s="128"/>
      <c r="RZR304" s="128"/>
      <c r="RZS304" s="128"/>
      <c r="RZT304" s="128"/>
      <c r="RZU304" s="128"/>
      <c r="RZV304" s="128"/>
      <c r="RZW304" s="128"/>
      <c r="RZX304" s="128"/>
      <c r="RZY304" s="128"/>
      <c r="RZZ304" s="128"/>
      <c r="SAA304" s="128"/>
      <c r="SAB304" s="128"/>
      <c r="SAC304" s="128"/>
      <c r="SAD304" s="128"/>
      <c r="SAE304" s="128"/>
      <c r="SAF304" s="128"/>
      <c r="SAG304" s="128"/>
      <c r="SAH304" s="128"/>
      <c r="SAI304" s="128"/>
      <c r="SAJ304" s="128"/>
      <c r="SAK304" s="128"/>
      <c r="SAL304" s="128"/>
      <c r="SAM304" s="128"/>
      <c r="SAN304" s="128"/>
      <c r="SAO304" s="128"/>
      <c r="SAP304" s="128"/>
      <c r="SAQ304" s="128"/>
      <c r="SAR304" s="128"/>
      <c r="SAS304" s="128"/>
      <c r="SAT304" s="128"/>
      <c r="SAU304" s="128"/>
      <c r="SAV304" s="128"/>
      <c r="SAW304" s="128"/>
      <c r="SAX304" s="128"/>
      <c r="SAY304" s="128"/>
      <c r="SAZ304" s="128"/>
      <c r="SBA304" s="128"/>
      <c r="SBB304" s="128"/>
      <c r="SBC304" s="128"/>
      <c r="SBD304" s="128"/>
      <c r="SBE304" s="128"/>
      <c r="SBF304" s="128"/>
      <c r="SBG304" s="128"/>
      <c r="SBH304" s="128"/>
      <c r="SBI304" s="128"/>
      <c r="SBJ304" s="128"/>
      <c r="SBK304" s="128"/>
      <c r="SBL304" s="128"/>
      <c r="SBM304" s="128"/>
      <c r="SBN304" s="128"/>
      <c r="SBO304" s="128"/>
      <c r="SBP304" s="128"/>
      <c r="SBQ304" s="128"/>
      <c r="SBR304" s="128"/>
      <c r="SBS304" s="128"/>
      <c r="SBT304" s="128"/>
      <c r="SBU304" s="128"/>
      <c r="SBV304" s="128"/>
      <c r="SBW304" s="128"/>
      <c r="SBX304" s="128"/>
      <c r="SBY304" s="128"/>
      <c r="SBZ304" s="128"/>
      <c r="SCA304" s="128"/>
      <c r="SCB304" s="128"/>
      <c r="SCC304" s="128"/>
      <c r="SCD304" s="128"/>
      <c r="SCE304" s="128"/>
      <c r="SCF304" s="128"/>
      <c r="SCG304" s="128"/>
      <c r="SCH304" s="128"/>
      <c r="SCI304" s="128"/>
      <c r="SCJ304" s="128"/>
      <c r="SCK304" s="128"/>
      <c r="SCL304" s="128"/>
      <c r="SCM304" s="128"/>
      <c r="SCN304" s="128"/>
      <c r="SCO304" s="128"/>
      <c r="SCP304" s="128"/>
      <c r="SCQ304" s="128"/>
      <c r="SCR304" s="128"/>
      <c r="SCS304" s="128"/>
      <c r="SCT304" s="128"/>
      <c r="SCU304" s="128"/>
      <c r="SCV304" s="128"/>
      <c r="SCW304" s="128"/>
      <c r="SCX304" s="128"/>
      <c r="SCY304" s="128"/>
      <c r="SCZ304" s="128"/>
      <c r="SDA304" s="128"/>
      <c r="SDB304" s="128"/>
      <c r="SDC304" s="128"/>
      <c r="SDD304" s="128"/>
      <c r="SDE304" s="128"/>
      <c r="SDF304" s="128"/>
      <c r="SDG304" s="128"/>
      <c r="SDH304" s="128"/>
      <c r="SDI304" s="128"/>
      <c r="SDJ304" s="128"/>
      <c r="SDK304" s="128"/>
      <c r="SDL304" s="128"/>
      <c r="SDM304" s="128"/>
      <c r="SDN304" s="128"/>
      <c r="SDO304" s="128"/>
      <c r="SDP304" s="128"/>
      <c r="SDQ304" s="128"/>
      <c r="SDR304" s="128"/>
      <c r="SDS304" s="128"/>
      <c r="SDT304" s="128"/>
      <c r="SDU304" s="128"/>
      <c r="SDV304" s="128"/>
      <c r="SDW304" s="128"/>
      <c r="SDX304" s="128"/>
      <c r="SDY304" s="128"/>
      <c r="SDZ304" s="128"/>
      <c r="SEA304" s="128"/>
      <c r="SEB304" s="128"/>
      <c r="SEC304" s="128"/>
      <c r="SED304" s="128"/>
      <c r="SEE304" s="128"/>
      <c r="SEF304" s="128"/>
      <c r="SEG304" s="128"/>
      <c r="SEH304" s="128"/>
      <c r="SEI304" s="128"/>
      <c r="SEJ304" s="128"/>
      <c r="SEK304" s="128"/>
      <c r="SEL304" s="128"/>
      <c r="SEM304" s="128"/>
      <c r="SEN304" s="128"/>
      <c r="SEO304" s="128"/>
      <c r="SEP304" s="128"/>
      <c r="SEQ304" s="128"/>
      <c r="SER304" s="128"/>
      <c r="SES304" s="128"/>
      <c r="SET304" s="128"/>
      <c r="SEU304" s="128"/>
      <c r="SEV304" s="128"/>
      <c r="SEW304" s="128"/>
      <c r="SEX304" s="128"/>
      <c r="SEY304" s="128"/>
      <c r="SEZ304" s="128"/>
      <c r="SFA304" s="128"/>
      <c r="SFB304" s="128"/>
      <c r="SFC304" s="128"/>
      <c r="SFD304" s="128"/>
      <c r="SFE304" s="128"/>
      <c r="SFF304" s="128"/>
      <c r="SFG304" s="128"/>
      <c r="SFH304" s="128"/>
      <c r="SFI304" s="128"/>
      <c r="SFJ304" s="128"/>
      <c r="SFK304" s="128"/>
      <c r="SFL304" s="128"/>
      <c r="SFM304" s="128"/>
      <c r="SFN304" s="128"/>
      <c r="SFO304" s="128"/>
      <c r="SFP304" s="128"/>
      <c r="SFQ304" s="128"/>
      <c r="SFR304" s="128"/>
      <c r="SFS304" s="128"/>
      <c r="SFT304" s="128"/>
      <c r="SFU304" s="128"/>
      <c r="SFV304" s="128"/>
      <c r="SFW304" s="128"/>
      <c r="SFX304" s="128"/>
      <c r="SFY304" s="128"/>
      <c r="SFZ304" s="128"/>
      <c r="SGA304" s="128"/>
      <c r="SGB304" s="128"/>
      <c r="SGC304" s="128"/>
      <c r="SGD304" s="128"/>
      <c r="SGE304" s="128"/>
      <c r="SGF304" s="128"/>
      <c r="SGG304" s="128"/>
      <c r="SGH304" s="128"/>
      <c r="SGI304" s="128"/>
      <c r="SGJ304" s="128"/>
      <c r="SGK304" s="128"/>
      <c r="SGL304" s="128"/>
      <c r="SGM304" s="128"/>
      <c r="SGN304" s="128"/>
      <c r="SGO304" s="128"/>
      <c r="SGP304" s="128"/>
      <c r="SGQ304" s="128"/>
      <c r="SGR304" s="128"/>
      <c r="SGS304" s="128"/>
      <c r="SGT304" s="128"/>
      <c r="SGU304" s="128"/>
      <c r="SGV304" s="128"/>
      <c r="SGW304" s="128"/>
      <c r="SGX304" s="128"/>
      <c r="SGY304" s="128"/>
      <c r="SGZ304" s="128"/>
      <c r="SHA304" s="128"/>
      <c r="SHB304" s="128"/>
      <c r="SHC304" s="128"/>
      <c r="SHD304" s="128"/>
      <c r="SHE304" s="128"/>
      <c r="SHF304" s="128"/>
      <c r="SHG304" s="128"/>
      <c r="SHH304" s="128"/>
      <c r="SHI304" s="128"/>
      <c r="SHJ304" s="128"/>
      <c r="SHK304" s="128"/>
      <c r="SHL304" s="128"/>
      <c r="SHM304" s="128"/>
      <c r="SHN304" s="128"/>
      <c r="SHO304" s="128"/>
      <c r="SHP304" s="128"/>
      <c r="SHQ304" s="128"/>
      <c r="SHR304" s="128"/>
      <c r="SHS304" s="128"/>
      <c r="SHT304" s="128"/>
      <c r="SHU304" s="128"/>
      <c r="SHV304" s="128"/>
      <c r="SHW304" s="128"/>
      <c r="SHX304" s="128"/>
      <c r="SHY304" s="128"/>
      <c r="SHZ304" s="128"/>
      <c r="SIA304" s="128"/>
      <c r="SIB304" s="128"/>
      <c r="SIC304" s="128"/>
      <c r="SID304" s="128"/>
      <c r="SIE304" s="128"/>
      <c r="SIF304" s="128"/>
      <c r="SIG304" s="128"/>
      <c r="SIH304" s="128"/>
      <c r="SII304" s="128"/>
      <c r="SIJ304" s="128"/>
      <c r="SIK304" s="128"/>
      <c r="SIL304" s="128"/>
      <c r="SIM304" s="128"/>
      <c r="SIN304" s="128"/>
      <c r="SIO304" s="128"/>
      <c r="SIP304" s="128"/>
      <c r="SIQ304" s="128"/>
      <c r="SIR304" s="128"/>
      <c r="SIS304" s="128"/>
      <c r="SIT304" s="128"/>
      <c r="SIU304" s="128"/>
      <c r="SIV304" s="128"/>
      <c r="SIW304" s="128"/>
      <c r="SIX304" s="128"/>
      <c r="SIY304" s="128"/>
      <c r="SIZ304" s="128"/>
      <c r="SJA304" s="128"/>
      <c r="SJB304" s="128"/>
      <c r="SJC304" s="128"/>
      <c r="SJD304" s="128"/>
      <c r="SJE304" s="128"/>
      <c r="SJF304" s="128"/>
      <c r="SJG304" s="128"/>
      <c r="SJH304" s="128"/>
      <c r="SJI304" s="128"/>
      <c r="SJJ304" s="128"/>
      <c r="SJK304" s="128"/>
      <c r="SJL304" s="128"/>
      <c r="SJM304" s="128"/>
      <c r="SJN304" s="128"/>
      <c r="SJO304" s="128"/>
      <c r="SJP304" s="128"/>
      <c r="SJQ304" s="128"/>
      <c r="SJR304" s="128"/>
      <c r="SJS304" s="128"/>
      <c r="SJT304" s="128"/>
      <c r="SJU304" s="128"/>
      <c r="SJV304" s="128"/>
      <c r="SJW304" s="128"/>
      <c r="SJX304" s="128"/>
      <c r="SJY304" s="128"/>
      <c r="SJZ304" s="128"/>
      <c r="SKA304" s="128"/>
      <c r="SKB304" s="128"/>
      <c r="SKC304" s="128"/>
      <c r="SKD304" s="128"/>
      <c r="SKE304" s="128"/>
      <c r="SKF304" s="128"/>
      <c r="SKG304" s="128"/>
      <c r="SKH304" s="128"/>
      <c r="SKI304" s="128"/>
      <c r="SKJ304" s="128"/>
      <c r="SKK304" s="128"/>
      <c r="SKL304" s="128"/>
      <c r="SKM304" s="128"/>
      <c r="SKN304" s="128"/>
      <c r="SKO304" s="128"/>
      <c r="SKP304" s="128"/>
      <c r="SKQ304" s="128"/>
      <c r="SKR304" s="128"/>
      <c r="SKS304" s="128"/>
      <c r="SKT304" s="128"/>
      <c r="SKU304" s="128"/>
      <c r="SKV304" s="128"/>
      <c r="SKW304" s="128"/>
      <c r="SKX304" s="128"/>
      <c r="SKY304" s="128"/>
      <c r="SKZ304" s="128"/>
      <c r="SLA304" s="128"/>
      <c r="SLB304" s="128"/>
      <c r="SLC304" s="128"/>
      <c r="SLD304" s="128"/>
      <c r="SLE304" s="128"/>
      <c r="SLF304" s="128"/>
      <c r="SLG304" s="128"/>
      <c r="SLH304" s="128"/>
      <c r="SLI304" s="128"/>
      <c r="SLJ304" s="128"/>
      <c r="SLK304" s="128"/>
      <c r="SLL304" s="128"/>
      <c r="SLM304" s="128"/>
      <c r="SLN304" s="128"/>
      <c r="SLO304" s="128"/>
      <c r="SLP304" s="128"/>
      <c r="SLQ304" s="128"/>
      <c r="SLR304" s="128"/>
      <c r="SLS304" s="128"/>
      <c r="SLT304" s="128"/>
      <c r="SLU304" s="128"/>
      <c r="SLV304" s="128"/>
      <c r="SLW304" s="128"/>
      <c r="SLX304" s="128"/>
      <c r="SLY304" s="128"/>
      <c r="SLZ304" s="128"/>
      <c r="SMA304" s="128"/>
      <c r="SMB304" s="128"/>
      <c r="SMC304" s="128"/>
      <c r="SMD304" s="128"/>
      <c r="SME304" s="128"/>
      <c r="SMF304" s="128"/>
      <c r="SMG304" s="128"/>
      <c r="SMH304" s="128"/>
      <c r="SMI304" s="128"/>
      <c r="SMJ304" s="128"/>
      <c r="SMK304" s="128"/>
      <c r="SML304" s="128"/>
      <c r="SMM304" s="128"/>
      <c r="SMN304" s="128"/>
      <c r="SMO304" s="128"/>
      <c r="SMP304" s="128"/>
      <c r="SMQ304" s="128"/>
      <c r="SMR304" s="128"/>
      <c r="SMS304" s="128"/>
      <c r="SMT304" s="128"/>
      <c r="SMU304" s="128"/>
      <c r="SMV304" s="128"/>
      <c r="SMW304" s="128"/>
      <c r="SMX304" s="128"/>
      <c r="SMY304" s="128"/>
      <c r="SMZ304" s="128"/>
      <c r="SNA304" s="128"/>
      <c r="SNB304" s="128"/>
      <c r="SNC304" s="128"/>
      <c r="SND304" s="128"/>
      <c r="SNE304" s="128"/>
      <c r="SNF304" s="128"/>
      <c r="SNG304" s="128"/>
      <c r="SNH304" s="128"/>
      <c r="SNI304" s="128"/>
      <c r="SNJ304" s="128"/>
      <c r="SNK304" s="128"/>
      <c r="SNL304" s="128"/>
      <c r="SNM304" s="128"/>
      <c r="SNN304" s="128"/>
      <c r="SNO304" s="128"/>
      <c r="SNP304" s="128"/>
      <c r="SNQ304" s="128"/>
      <c r="SNR304" s="128"/>
      <c r="SNS304" s="128"/>
      <c r="SNT304" s="128"/>
      <c r="SNU304" s="128"/>
      <c r="SNV304" s="128"/>
      <c r="SNW304" s="128"/>
      <c r="SNX304" s="128"/>
      <c r="SNY304" s="128"/>
      <c r="SNZ304" s="128"/>
      <c r="SOA304" s="128"/>
      <c r="SOB304" s="128"/>
      <c r="SOC304" s="128"/>
      <c r="SOD304" s="128"/>
      <c r="SOE304" s="128"/>
      <c r="SOF304" s="128"/>
      <c r="SOG304" s="128"/>
      <c r="SOH304" s="128"/>
      <c r="SOI304" s="128"/>
      <c r="SOJ304" s="128"/>
      <c r="SOK304" s="128"/>
      <c r="SOL304" s="128"/>
      <c r="SOM304" s="128"/>
      <c r="SON304" s="128"/>
      <c r="SOO304" s="128"/>
      <c r="SOP304" s="128"/>
      <c r="SOQ304" s="128"/>
      <c r="SOR304" s="128"/>
      <c r="SOS304" s="128"/>
      <c r="SOT304" s="128"/>
      <c r="SOU304" s="128"/>
      <c r="SOV304" s="128"/>
      <c r="SOW304" s="128"/>
      <c r="SOX304" s="128"/>
      <c r="SOY304" s="128"/>
      <c r="SOZ304" s="128"/>
      <c r="SPA304" s="128"/>
      <c r="SPB304" s="128"/>
      <c r="SPC304" s="128"/>
      <c r="SPD304" s="128"/>
      <c r="SPE304" s="128"/>
      <c r="SPF304" s="128"/>
      <c r="SPG304" s="128"/>
      <c r="SPH304" s="128"/>
      <c r="SPI304" s="128"/>
      <c r="SPJ304" s="128"/>
      <c r="SPK304" s="128"/>
      <c r="SPL304" s="128"/>
      <c r="SPM304" s="128"/>
      <c r="SPN304" s="128"/>
      <c r="SPO304" s="128"/>
      <c r="SPP304" s="128"/>
      <c r="SPQ304" s="128"/>
      <c r="SPR304" s="128"/>
      <c r="SPS304" s="128"/>
      <c r="SPT304" s="128"/>
      <c r="SPU304" s="128"/>
      <c r="SPV304" s="128"/>
      <c r="SPW304" s="128"/>
      <c r="SPX304" s="128"/>
      <c r="SPY304" s="128"/>
      <c r="SPZ304" s="128"/>
      <c r="SQA304" s="128"/>
      <c r="SQB304" s="128"/>
      <c r="SQC304" s="128"/>
      <c r="SQD304" s="128"/>
      <c r="SQE304" s="128"/>
      <c r="SQF304" s="128"/>
      <c r="SQG304" s="128"/>
      <c r="SQH304" s="128"/>
      <c r="SQI304" s="128"/>
      <c r="SQJ304" s="128"/>
      <c r="SQK304" s="128"/>
      <c r="SQL304" s="128"/>
      <c r="SQM304" s="128"/>
      <c r="SQN304" s="128"/>
      <c r="SQO304" s="128"/>
      <c r="SQP304" s="128"/>
      <c r="SQQ304" s="128"/>
      <c r="SQR304" s="128"/>
      <c r="SQS304" s="128"/>
      <c r="SQT304" s="128"/>
      <c r="SQU304" s="128"/>
      <c r="SQV304" s="128"/>
      <c r="SQW304" s="128"/>
      <c r="SQX304" s="128"/>
      <c r="SQY304" s="128"/>
      <c r="SQZ304" s="128"/>
      <c r="SRA304" s="128"/>
      <c r="SRB304" s="128"/>
      <c r="SRC304" s="128"/>
      <c r="SRD304" s="128"/>
      <c r="SRE304" s="128"/>
      <c r="SRF304" s="128"/>
      <c r="SRG304" s="128"/>
      <c r="SRH304" s="128"/>
      <c r="SRI304" s="128"/>
      <c r="SRJ304" s="128"/>
      <c r="SRK304" s="128"/>
      <c r="SRL304" s="128"/>
      <c r="SRM304" s="128"/>
      <c r="SRN304" s="128"/>
      <c r="SRO304" s="128"/>
      <c r="SRP304" s="128"/>
      <c r="SRQ304" s="128"/>
      <c r="SRR304" s="128"/>
      <c r="SRS304" s="128"/>
      <c r="SRT304" s="128"/>
      <c r="SRU304" s="128"/>
      <c r="SRV304" s="128"/>
      <c r="SRW304" s="128"/>
      <c r="SRX304" s="128"/>
      <c r="SRY304" s="128"/>
      <c r="SRZ304" s="128"/>
      <c r="SSA304" s="128"/>
      <c r="SSB304" s="128"/>
      <c r="SSC304" s="128"/>
      <c r="SSD304" s="128"/>
      <c r="SSE304" s="128"/>
      <c r="SSF304" s="128"/>
      <c r="SSG304" s="128"/>
      <c r="SSH304" s="128"/>
      <c r="SSI304" s="128"/>
      <c r="SSJ304" s="128"/>
      <c r="SSK304" s="128"/>
      <c r="SSL304" s="128"/>
      <c r="SSM304" s="128"/>
      <c r="SSN304" s="128"/>
      <c r="SSO304" s="128"/>
      <c r="SSP304" s="128"/>
      <c r="SSQ304" s="128"/>
      <c r="SSR304" s="128"/>
      <c r="SSS304" s="128"/>
      <c r="SST304" s="128"/>
      <c r="SSU304" s="128"/>
      <c r="SSV304" s="128"/>
      <c r="SSW304" s="128"/>
      <c r="SSX304" s="128"/>
      <c r="SSY304" s="128"/>
      <c r="SSZ304" s="128"/>
      <c r="STA304" s="128"/>
      <c r="STB304" s="128"/>
      <c r="STC304" s="128"/>
      <c r="STD304" s="128"/>
      <c r="STE304" s="128"/>
      <c r="STF304" s="128"/>
      <c r="STG304" s="128"/>
      <c r="STH304" s="128"/>
      <c r="STI304" s="128"/>
      <c r="STJ304" s="128"/>
      <c r="STK304" s="128"/>
      <c r="STL304" s="128"/>
      <c r="STM304" s="128"/>
      <c r="STN304" s="128"/>
      <c r="STO304" s="128"/>
      <c r="STP304" s="128"/>
      <c r="STQ304" s="128"/>
      <c r="STR304" s="128"/>
      <c r="STS304" s="128"/>
      <c r="STT304" s="128"/>
      <c r="STU304" s="128"/>
      <c r="STV304" s="128"/>
      <c r="STW304" s="128"/>
      <c r="STX304" s="128"/>
      <c r="STY304" s="128"/>
      <c r="STZ304" s="128"/>
      <c r="SUA304" s="128"/>
      <c r="SUB304" s="128"/>
      <c r="SUC304" s="128"/>
      <c r="SUD304" s="128"/>
      <c r="SUE304" s="128"/>
      <c r="SUF304" s="128"/>
      <c r="SUG304" s="128"/>
      <c r="SUH304" s="128"/>
      <c r="SUI304" s="128"/>
      <c r="SUJ304" s="128"/>
      <c r="SUK304" s="128"/>
      <c r="SUL304" s="128"/>
      <c r="SUM304" s="128"/>
      <c r="SUN304" s="128"/>
      <c r="SUO304" s="128"/>
      <c r="SUP304" s="128"/>
      <c r="SUQ304" s="128"/>
      <c r="SUR304" s="128"/>
      <c r="SUS304" s="128"/>
      <c r="SUT304" s="128"/>
      <c r="SUU304" s="128"/>
      <c r="SUV304" s="128"/>
      <c r="SUW304" s="128"/>
      <c r="SUX304" s="128"/>
      <c r="SUY304" s="128"/>
      <c r="SUZ304" s="128"/>
      <c r="SVA304" s="128"/>
      <c r="SVB304" s="128"/>
      <c r="SVC304" s="128"/>
      <c r="SVD304" s="128"/>
      <c r="SVE304" s="128"/>
      <c r="SVF304" s="128"/>
      <c r="SVG304" s="128"/>
      <c r="SVH304" s="128"/>
      <c r="SVI304" s="128"/>
      <c r="SVJ304" s="128"/>
      <c r="SVK304" s="128"/>
      <c r="SVL304" s="128"/>
      <c r="SVM304" s="128"/>
      <c r="SVN304" s="128"/>
      <c r="SVO304" s="128"/>
      <c r="SVP304" s="128"/>
      <c r="SVQ304" s="128"/>
      <c r="SVR304" s="128"/>
      <c r="SVS304" s="128"/>
      <c r="SVT304" s="128"/>
      <c r="SVU304" s="128"/>
      <c r="SVV304" s="128"/>
      <c r="SVW304" s="128"/>
      <c r="SVX304" s="128"/>
      <c r="SVY304" s="128"/>
      <c r="SVZ304" s="128"/>
      <c r="SWA304" s="128"/>
      <c r="SWB304" s="128"/>
      <c r="SWC304" s="128"/>
      <c r="SWD304" s="128"/>
      <c r="SWE304" s="128"/>
      <c r="SWF304" s="128"/>
      <c r="SWG304" s="128"/>
      <c r="SWH304" s="128"/>
      <c r="SWI304" s="128"/>
      <c r="SWJ304" s="128"/>
      <c r="SWK304" s="128"/>
      <c r="SWL304" s="128"/>
      <c r="SWM304" s="128"/>
      <c r="SWN304" s="128"/>
      <c r="SWO304" s="128"/>
      <c r="SWP304" s="128"/>
      <c r="SWQ304" s="128"/>
      <c r="SWR304" s="128"/>
      <c r="SWS304" s="128"/>
      <c r="SWT304" s="128"/>
      <c r="SWU304" s="128"/>
      <c r="SWV304" s="128"/>
      <c r="SWW304" s="128"/>
      <c r="SWX304" s="128"/>
      <c r="SWY304" s="128"/>
      <c r="SWZ304" s="128"/>
      <c r="SXA304" s="128"/>
      <c r="SXB304" s="128"/>
      <c r="SXC304" s="128"/>
      <c r="SXD304" s="128"/>
      <c r="SXE304" s="128"/>
      <c r="SXF304" s="128"/>
      <c r="SXG304" s="128"/>
      <c r="SXH304" s="128"/>
      <c r="SXI304" s="128"/>
      <c r="SXJ304" s="128"/>
      <c r="SXK304" s="128"/>
      <c r="SXL304" s="128"/>
      <c r="SXM304" s="128"/>
      <c r="SXN304" s="128"/>
      <c r="SXO304" s="128"/>
      <c r="SXP304" s="128"/>
      <c r="SXQ304" s="128"/>
      <c r="SXR304" s="128"/>
      <c r="SXS304" s="128"/>
      <c r="SXT304" s="128"/>
      <c r="SXU304" s="128"/>
      <c r="SXV304" s="128"/>
      <c r="SXW304" s="128"/>
      <c r="SXX304" s="128"/>
      <c r="SXY304" s="128"/>
      <c r="SXZ304" s="128"/>
      <c r="SYA304" s="128"/>
      <c r="SYB304" s="128"/>
      <c r="SYC304" s="128"/>
      <c r="SYD304" s="128"/>
      <c r="SYE304" s="128"/>
      <c r="SYF304" s="128"/>
      <c r="SYG304" s="128"/>
      <c r="SYH304" s="128"/>
      <c r="SYI304" s="128"/>
      <c r="SYJ304" s="128"/>
      <c r="SYK304" s="128"/>
      <c r="SYL304" s="128"/>
      <c r="SYM304" s="128"/>
      <c r="SYN304" s="128"/>
      <c r="SYO304" s="128"/>
      <c r="SYP304" s="128"/>
      <c r="SYQ304" s="128"/>
      <c r="SYR304" s="128"/>
      <c r="SYS304" s="128"/>
      <c r="SYT304" s="128"/>
      <c r="SYU304" s="128"/>
      <c r="SYV304" s="128"/>
      <c r="SYW304" s="128"/>
      <c r="SYX304" s="128"/>
      <c r="SYY304" s="128"/>
      <c r="SYZ304" s="128"/>
      <c r="SZA304" s="128"/>
      <c r="SZB304" s="128"/>
      <c r="SZC304" s="128"/>
      <c r="SZD304" s="128"/>
      <c r="SZE304" s="128"/>
      <c r="SZF304" s="128"/>
      <c r="SZG304" s="128"/>
      <c r="SZH304" s="128"/>
      <c r="SZI304" s="128"/>
      <c r="SZJ304" s="128"/>
      <c r="SZK304" s="128"/>
      <c r="SZL304" s="128"/>
      <c r="SZM304" s="128"/>
      <c r="SZN304" s="128"/>
      <c r="SZO304" s="128"/>
      <c r="SZP304" s="128"/>
      <c r="SZQ304" s="128"/>
      <c r="SZR304" s="128"/>
      <c r="SZS304" s="128"/>
      <c r="SZT304" s="128"/>
      <c r="SZU304" s="128"/>
      <c r="SZV304" s="128"/>
      <c r="SZW304" s="128"/>
      <c r="SZX304" s="128"/>
      <c r="SZY304" s="128"/>
      <c r="SZZ304" s="128"/>
      <c r="TAA304" s="128"/>
      <c r="TAB304" s="128"/>
      <c r="TAC304" s="128"/>
      <c r="TAD304" s="128"/>
      <c r="TAE304" s="128"/>
      <c r="TAF304" s="128"/>
      <c r="TAG304" s="128"/>
      <c r="TAH304" s="128"/>
      <c r="TAI304" s="128"/>
      <c r="TAJ304" s="128"/>
      <c r="TAK304" s="128"/>
      <c r="TAL304" s="128"/>
      <c r="TAM304" s="128"/>
      <c r="TAN304" s="128"/>
      <c r="TAO304" s="128"/>
      <c r="TAP304" s="128"/>
      <c r="TAQ304" s="128"/>
      <c r="TAR304" s="128"/>
      <c r="TAS304" s="128"/>
      <c r="TAT304" s="128"/>
      <c r="TAU304" s="128"/>
      <c r="TAV304" s="128"/>
      <c r="TAW304" s="128"/>
      <c r="TAX304" s="128"/>
      <c r="TAY304" s="128"/>
      <c r="TAZ304" s="128"/>
      <c r="TBA304" s="128"/>
      <c r="TBB304" s="128"/>
      <c r="TBC304" s="128"/>
      <c r="TBD304" s="128"/>
      <c r="TBE304" s="128"/>
      <c r="TBF304" s="128"/>
      <c r="TBG304" s="128"/>
      <c r="TBH304" s="128"/>
      <c r="TBI304" s="128"/>
      <c r="TBJ304" s="128"/>
      <c r="TBK304" s="128"/>
      <c r="TBL304" s="128"/>
      <c r="TBM304" s="128"/>
      <c r="TBN304" s="128"/>
      <c r="TBO304" s="128"/>
      <c r="TBP304" s="128"/>
      <c r="TBQ304" s="128"/>
      <c r="TBR304" s="128"/>
      <c r="TBS304" s="128"/>
      <c r="TBT304" s="128"/>
      <c r="TBU304" s="128"/>
      <c r="TBV304" s="128"/>
      <c r="TBW304" s="128"/>
      <c r="TBX304" s="128"/>
      <c r="TBY304" s="128"/>
      <c r="TBZ304" s="128"/>
      <c r="TCA304" s="128"/>
      <c r="TCB304" s="128"/>
      <c r="TCC304" s="128"/>
      <c r="TCD304" s="128"/>
      <c r="TCE304" s="128"/>
      <c r="TCF304" s="128"/>
      <c r="TCG304" s="128"/>
      <c r="TCH304" s="128"/>
      <c r="TCI304" s="128"/>
      <c r="TCJ304" s="128"/>
      <c r="TCK304" s="128"/>
      <c r="TCL304" s="128"/>
      <c r="TCM304" s="128"/>
      <c r="TCN304" s="128"/>
      <c r="TCO304" s="128"/>
      <c r="TCP304" s="128"/>
      <c r="TCQ304" s="128"/>
      <c r="TCR304" s="128"/>
      <c r="TCS304" s="128"/>
      <c r="TCT304" s="128"/>
      <c r="TCU304" s="128"/>
      <c r="TCV304" s="128"/>
      <c r="TCW304" s="128"/>
      <c r="TCX304" s="128"/>
      <c r="TCY304" s="128"/>
      <c r="TCZ304" s="128"/>
      <c r="TDA304" s="128"/>
      <c r="TDB304" s="128"/>
      <c r="TDC304" s="128"/>
      <c r="TDD304" s="128"/>
      <c r="TDE304" s="128"/>
      <c r="TDF304" s="128"/>
      <c r="TDG304" s="128"/>
      <c r="TDH304" s="128"/>
      <c r="TDI304" s="128"/>
      <c r="TDJ304" s="128"/>
      <c r="TDK304" s="128"/>
      <c r="TDL304" s="128"/>
      <c r="TDM304" s="128"/>
      <c r="TDN304" s="128"/>
      <c r="TDO304" s="128"/>
      <c r="TDP304" s="128"/>
      <c r="TDQ304" s="128"/>
      <c r="TDR304" s="128"/>
      <c r="TDS304" s="128"/>
      <c r="TDT304" s="128"/>
      <c r="TDU304" s="128"/>
      <c r="TDV304" s="128"/>
      <c r="TDW304" s="128"/>
      <c r="TDX304" s="128"/>
      <c r="TDY304" s="128"/>
      <c r="TDZ304" s="128"/>
      <c r="TEA304" s="128"/>
      <c r="TEB304" s="128"/>
      <c r="TEC304" s="128"/>
      <c r="TED304" s="128"/>
      <c r="TEE304" s="128"/>
      <c r="TEF304" s="128"/>
      <c r="TEG304" s="128"/>
      <c r="TEH304" s="128"/>
      <c r="TEI304" s="128"/>
      <c r="TEJ304" s="128"/>
      <c r="TEK304" s="128"/>
      <c r="TEL304" s="128"/>
      <c r="TEM304" s="128"/>
      <c r="TEN304" s="128"/>
      <c r="TEO304" s="128"/>
      <c r="TEP304" s="128"/>
      <c r="TEQ304" s="128"/>
      <c r="TER304" s="128"/>
      <c r="TES304" s="128"/>
      <c r="TET304" s="128"/>
      <c r="TEU304" s="128"/>
      <c r="TEV304" s="128"/>
      <c r="TEW304" s="128"/>
      <c r="TEX304" s="128"/>
      <c r="TEY304" s="128"/>
      <c r="TEZ304" s="128"/>
      <c r="TFA304" s="128"/>
      <c r="TFB304" s="128"/>
      <c r="TFC304" s="128"/>
      <c r="TFD304" s="128"/>
      <c r="TFE304" s="128"/>
      <c r="TFF304" s="128"/>
      <c r="TFG304" s="128"/>
      <c r="TFH304" s="128"/>
      <c r="TFI304" s="128"/>
      <c r="TFJ304" s="128"/>
      <c r="TFK304" s="128"/>
      <c r="TFL304" s="128"/>
      <c r="TFM304" s="128"/>
      <c r="TFN304" s="128"/>
      <c r="TFO304" s="128"/>
      <c r="TFP304" s="128"/>
      <c r="TFQ304" s="128"/>
      <c r="TFR304" s="128"/>
      <c r="TFS304" s="128"/>
      <c r="TFT304" s="128"/>
      <c r="TFU304" s="128"/>
      <c r="TFV304" s="128"/>
      <c r="TFW304" s="128"/>
      <c r="TFX304" s="128"/>
      <c r="TFY304" s="128"/>
      <c r="TFZ304" s="128"/>
      <c r="TGA304" s="128"/>
      <c r="TGB304" s="128"/>
      <c r="TGC304" s="128"/>
      <c r="TGD304" s="128"/>
      <c r="TGE304" s="128"/>
      <c r="TGF304" s="128"/>
      <c r="TGG304" s="128"/>
      <c r="TGH304" s="128"/>
      <c r="TGI304" s="128"/>
      <c r="TGJ304" s="128"/>
      <c r="TGK304" s="128"/>
      <c r="TGL304" s="128"/>
      <c r="TGM304" s="128"/>
      <c r="TGN304" s="128"/>
      <c r="TGO304" s="128"/>
      <c r="TGP304" s="128"/>
      <c r="TGQ304" s="128"/>
      <c r="TGR304" s="128"/>
      <c r="TGS304" s="128"/>
      <c r="TGT304" s="128"/>
      <c r="TGU304" s="128"/>
      <c r="TGV304" s="128"/>
      <c r="TGW304" s="128"/>
      <c r="TGX304" s="128"/>
      <c r="TGY304" s="128"/>
      <c r="TGZ304" s="128"/>
      <c r="THA304" s="128"/>
      <c r="THB304" s="128"/>
      <c r="THC304" s="128"/>
      <c r="THD304" s="128"/>
      <c r="THE304" s="128"/>
      <c r="THF304" s="128"/>
      <c r="THG304" s="128"/>
      <c r="THH304" s="128"/>
      <c r="THI304" s="128"/>
      <c r="THJ304" s="128"/>
      <c r="THK304" s="128"/>
      <c r="THL304" s="128"/>
      <c r="THM304" s="128"/>
      <c r="THN304" s="128"/>
      <c r="THO304" s="128"/>
      <c r="THP304" s="128"/>
      <c r="THQ304" s="128"/>
      <c r="THR304" s="128"/>
      <c r="THS304" s="128"/>
      <c r="THT304" s="128"/>
      <c r="THU304" s="128"/>
      <c r="THV304" s="128"/>
      <c r="THW304" s="128"/>
      <c r="THX304" s="128"/>
      <c r="THY304" s="128"/>
      <c r="THZ304" s="128"/>
      <c r="TIA304" s="128"/>
      <c r="TIB304" s="128"/>
      <c r="TIC304" s="128"/>
      <c r="TID304" s="128"/>
      <c r="TIE304" s="128"/>
      <c r="TIF304" s="128"/>
      <c r="TIG304" s="128"/>
      <c r="TIH304" s="128"/>
      <c r="TII304" s="128"/>
      <c r="TIJ304" s="128"/>
      <c r="TIK304" s="128"/>
      <c r="TIL304" s="128"/>
      <c r="TIM304" s="128"/>
      <c r="TIN304" s="128"/>
      <c r="TIO304" s="128"/>
      <c r="TIP304" s="128"/>
      <c r="TIQ304" s="128"/>
      <c r="TIR304" s="128"/>
      <c r="TIS304" s="128"/>
      <c r="TIT304" s="128"/>
      <c r="TIU304" s="128"/>
      <c r="TIV304" s="128"/>
      <c r="TIW304" s="128"/>
      <c r="TIX304" s="128"/>
      <c r="TIY304" s="128"/>
      <c r="TIZ304" s="128"/>
      <c r="TJA304" s="128"/>
      <c r="TJB304" s="128"/>
      <c r="TJC304" s="128"/>
      <c r="TJD304" s="128"/>
      <c r="TJE304" s="128"/>
      <c r="TJF304" s="128"/>
      <c r="TJG304" s="128"/>
      <c r="TJH304" s="128"/>
      <c r="TJI304" s="128"/>
      <c r="TJJ304" s="128"/>
      <c r="TJK304" s="128"/>
      <c r="TJL304" s="128"/>
      <c r="TJM304" s="128"/>
      <c r="TJN304" s="128"/>
      <c r="TJO304" s="128"/>
      <c r="TJP304" s="128"/>
      <c r="TJQ304" s="128"/>
      <c r="TJR304" s="128"/>
      <c r="TJS304" s="128"/>
      <c r="TJT304" s="128"/>
      <c r="TJU304" s="128"/>
      <c r="TJV304" s="128"/>
      <c r="TJW304" s="128"/>
      <c r="TJX304" s="128"/>
      <c r="TJY304" s="128"/>
      <c r="TJZ304" s="128"/>
      <c r="TKA304" s="128"/>
      <c r="TKB304" s="128"/>
      <c r="TKC304" s="128"/>
      <c r="TKD304" s="128"/>
      <c r="TKE304" s="128"/>
      <c r="TKF304" s="128"/>
      <c r="TKG304" s="128"/>
      <c r="TKH304" s="128"/>
      <c r="TKI304" s="128"/>
      <c r="TKJ304" s="128"/>
      <c r="TKK304" s="128"/>
      <c r="TKL304" s="128"/>
      <c r="TKM304" s="128"/>
      <c r="TKN304" s="128"/>
      <c r="TKO304" s="128"/>
      <c r="TKP304" s="128"/>
      <c r="TKQ304" s="128"/>
      <c r="TKR304" s="128"/>
      <c r="TKS304" s="128"/>
      <c r="TKT304" s="128"/>
      <c r="TKU304" s="128"/>
      <c r="TKV304" s="128"/>
      <c r="TKW304" s="128"/>
      <c r="TKX304" s="128"/>
      <c r="TKY304" s="128"/>
      <c r="TKZ304" s="128"/>
      <c r="TLA304" s="128"/>
      <c r="TLB304" s="128"/>
      <c r="TLC304" s="128"/>
      <c r="TLD304" s="128"/>
      <c r="TLE304" s="128"/>
      <c r="TLF304" s="128"/>
      <c r="TLG304" s="128"/>
      <c r="TLH304" s="128"/>
      <c r="TLI304" s="128"/>
      <c r="TLJ304" s="128"/>
      <c r="TLK304" s="128"/>
      <c r="TLL304" s="128"/>
      <c r="TLM304" s="128"/>
      <c r="TLN304" s="128"/>
      <c r="TLO304" s="128"/>
      <c r="TLP304" s="128"/>
      <c r="TLQ304" s="128"/>
      <c r="TLR304" s="128"/>
      <c r="TLS304" s="128"/>
      <c r="TLT304" s="128"/>
      <c r="TLU304" s="128"/>
      <c r="TLV304" s="128"/>
      <c r="TLW304" s="128"/>
      <c r="TLX304" s="128"/>
      <c r="TLY304" s="128"/>
      <c r="TLZ304" s="128"/>
      <c r="TMA304" s="128"/>
      <c r="TMB304" s="128"/>
      <c r="TMC304" s="128"/>
      <c r="TMD304" s="128"/>
      <c r="TME304" s="128"/>
      <c r="TMF304" s="128"/>
      <c r="TMG304" s="128"/>
      <c r="TMH304" s="128"/>
      <c r="TMI304" s="128"/>
      <c r="TMJ304" s="128"/>
      <c r="TMK304" s="128"/>
      <c r="TML304" s="128"/>
      <c r="TMM304" s="128"/>
      <c r="TMN304" s="128"/>
      <c r="TMO304" s="128"/>
      <c r="TMP304" s="128"/>
      <c r="TMQ304" s="128"/>
      <c r="TMR304" s="128"/>
      <c r="TMS304" s="128"/>
      <c r="TMT304" s="128"/>
      <c r="TMU304" s="128"/>
      <c r="TMV304" s="128"/>
      <c r="TMW304" s="128"/>
      <c r="TMX304" s="128"/>
      <c r="TMY304" s="128"/>
      <c r="TMZ304" s="128"/>
      <c r="TNA304" s="128"/>
      <c r="TNB304" s="128"/>
      <c r="TNC304" s="128"/>
      <c r="TND304" s="128"/>
      <c r="TNE304" s="128"/>
      <c r="TNF304" s="128"/>
      <c r="TNG304" s="128"/>
      <c r="TNH304" s="128"/>
      <c r="TNI304" s="128"/>
      <c r="TNJ304" s="128"/>
      <c r="TNK304" s="128"/>
      <c r="TNL304" s="128"/>
      <c r="TNM304" s="128"/>
      <c r="TNN304" s="128"/>
      <c r="TNO304" s="128"/>
      <c r="TNP304" s="128"/>
      <c r="TNQ304" s="128"/>
      <c r="TNR304" s="128"/>
      <c r="TNS304" s="128"/>
      <c r="TNT304" s="128"/>
      <c r="TNU304" s="128"/>
      <c r="TNV304" s="128"/>
      <c r="TNW304" s="128"/>
      <c r="TNX304" s="128"/>
      <c r="TNY304" s="128"/>
      <c r="TNZ304" s="128"/>
      <c r="TOA304" s="128"/>
      <c r="TOB304" s="128"/>
      <c r="TOC304" s="128"/>
      <c r="TOD304" s="128"/>
      <c r="TOE304" s="128"/>
      <c r="TOF304" s="128"/>
      <c r="TOG304" s="128"/>
      <c r="TOH304" s="128"/>
      <c r="TOI304" s="128"/>
      <c r="TOJ304" s="128"/>
      <c r="TOK304" s="128"/>
      <c r="TOL304" s="128"/>
      <c r="TOM304" s="128"/>
      <c r="TON304" s="128"/>
      <c r="TOO304" s="128"/>
      <c r="TOP304" s="128"/>
      <c r="TOQ304" s="128"/>
      <c r="TOR304" s="128"/>
      <c r="TOS304" s="128"/>
      <c r="TOT304" s="128"/>
      <c r="TOU304" s="128"/>
      <c r="TOV304" s="128"/>
      <c r="TOW304" s="128"/>
      <c r="TOX304" s="128"/>
      <c r="TOY304" s="128"/>
      <c r="TOZ304" s="128"/>
      <c r="TPA304" s="128"/>
      <c r="TPB304" s="128"/>
      <c r="TPC304" s="128"/>
      <c r="TPD304" s="128"/>
      <c r="TPE304" s="128"/>
      <c r="TPF304" s="128"/>
      <c r="TPG304" s="128"/>
      <c r="TPH304" s="128"/>
      <c r="TPI304" s="128"/>
      <c r="TPJ304" s="128"/>
      <c r="TPK304" s="128"/>
      <c r="TPL304" s="128"/>
      <c r="TPM304" s="128"/>
      <c r="TPN304" s="128"/>
      <c r="TPO304" s="128"/>
      <c r="TPP304" s="128"/>
      <c r="TPQ304" s="128"/>
      <c r="TPR304" s="128"/>
      <c r="TPS304" s="128"/>
      <c r="TPT304" s="128"/>
      <c r="TPU304" s="128"/>
      <c r="TPV304" s="128"/>
      <c r="TPW304" s="128"/>
      <c r="TPX304" s="128"/>
      <c r="TPY304" s="128"/>
      <c r="TPZ304" s="128"/>
      <c r="TQA304" s="128"/>
      <c r="TQB304" s="128"/>
      <c r="TQC304" s="128"/>
      <c r="TQD304" s="128"/>
      <c r="TQE304" s="128"/>
      <c r="TQF304" s="128"/>
      <c r="TQG304" s="128"/>
      <c r="TQH304" s="128"/>
      <c r="TQI304" s="128"/>
      <c r="TQJ304" s="128"/>
      <c r="TQK304" s="128"/>
      <c r="TQL304" s="128"/>
      <c r="TQM304" s="128"/>
      <c r="TQN304" s="128"/>
      <c r="TQO304" s="128"/>
      <c r="TQP304" s="128"/>
      <c r="TQQ304" s="128"/>
      <c r="TQR304" s="128"/>
      <c r="TQS304" s="128"/>
      <c r="TQT304" s="128"/>
      <c r="TQU304" s="128"/>
      <c r="TQV304" s="128"/>
      <c r="TQW304" s="128"/>
      <c r="TQX304" s="128"/>
      <c r="TQY304" s="128"/>
      <c r="TQZ304" s="128"/>
      <c r="TRA304" s="128"/>
      <c r="TRB304" s="128"/>
      <c r="TRC304" s="128"/>
      <c r="TRD304" s="128"/>
      <c r="TRE304" s="128"/>
      <c r="TRF304" s="128"/>
      <c r="TRG304" s="128"/>
      <c r="TRH304" s="128"/>
      <c r="TRI304" s="128"/>
      <c r="TRJ304" s="128"/>
      <c r="TRK304" s="128"/>
      <c r="TRL304" s="128"/>
      <c r="TRM304" s="128"/>
      <c r="TRN304" s="128"/>
      <c r="TRO304" s="128"/>
      <c r="TRP304" s="128"/>
      <c r="TRQ304" s="128"/>
      <c r="TRR304" s="128"/>
      <c r="TRS304" s="128"/>
      <c r="TRT304" s="128"/>
      <c r="TRU304" s="128"/>
      <c r="TRV304" s="128"/>
      <c r="TRW304" s="128"/>
      <c r="TRX304" s="128"/>
      <c r="TRY304" s="128"/>
      <c r="TRZ304" s="128"/>
      <c r="TSA304" s="128"/>
      <c r="TSB304" s="128"/>
      <c r="TSC304" s="128"/>
      <c r="TSD304" s="128"/>
      <c r="TSE304" s="128"/>
      <c r="TSF304" s="128"/>
      <c r="TSG304" s="128"/>
      <c r="TSH304" s="128"/>
      <c r="TSI304" s="128"/>
      <c r="TSJ304" s="128"/>
      <c r="TSK304" s="128"/>
      <c r="TSL304" s="128"/>
      <c r="TSM304" s="128"/>
      <c r="TSN304" s="128"/>
      <c r="TSO304" s="128"/>
      <c r="TSP304" s="128"/>
      <c r="TSQ304" s="128"/>
      <c r="TSR304" s="128"/>
      <c r="TSS304" s="128"/>
      <c r="TST304" s="128"/>
      <c r="TSU304" s="128"/>
      <c r="TSV304" s="128"/>
      <c r="TSW304" s="128"/>
      <c r="TSX304" s="128"/>
      <c r="TSY304" s="128"/>
      <c r="TSZ304" s="128"/>
      <c r="TTA304" s="128"/>
      <c r="TTB304" s="128"/>
      <c r="TTC304" s="128"/>
      <c r="TTD304" s="128"/>
      <c r="TTE304" s="128"/>
      <c r="TTF304" s="128"/>
      <c r="TTG304" s="128"/>
      <c r="TTH304" s="128"/>
      <c r="TTI304" s="128"/>
      <c r="TTJ304" s="128"/>
      <c r="TTK304" s="128"/>
      <c r="TTL304" s="128"/>
      <c r="TTM304" s="128"/>
      <c r="TTN304" s="128"/>
      <c r="TTO304" s="128"/>
      <c r="TTP304" s="128"/>
      <c r="TTQ304" s="128"/>
      <c r="TTR304" s="128"/>
      <c r="TTS304" s="128"/>
      <c r="TTT304" s="128"/>
      <c r="TTU304" s="128"/>
      <c r="TTV304" s="128"/>
      <c r="TTW304" s="128"/>
      <c r="TTX304" s="128"/>
      <c r="TTY304" s="128"/>
      <c r="TTZ304" s="128"/>
      <c r="TUA304" s="128"/>
      <c r="TUB304" s="128"/>
      <c r="TUC304" s="128"/>
      <c r="TUD304" s="128"/>
      <c r="TUE304" s="128"/>
      <c r="TUF304" s="128"/>
      <c r="TUG304" s="128"/>
      <c r="TUH304" s="128"/>
      <c r="TUI304" s="128"/>
      <c r="TUJ304" s="128"/>
      <c r="TUK304" s="128"/>
      <c r="TUL304" s="128"/>
      <c r="TUM304" s="128"/>
      <c r="TUN304" s="128"/>
      <c r="TUO304" s="128"/>
      <c r="TUP304" s="128"/>
      <c r="TUQ304" s="128"/>
      <c r="TUR304" s="128"/>
      <c r="TUS304" s="128"/>
      <c r="TUT304" s="128"/>
      <c r="TUU304" s="128"/>
      <c r="TUV304" s="128"/>
      <c r="TUW304" s="128"/>
      <c r="TUX304" s="128"/>
      <c r="TUY304" s="128"/>
      <c r="TUZ304" s="128"/>
      <c r="TVA304" s="128"/>
      <c r="TVB304" s="128"/>
      <c r="TVC304" s="128"/>
      <c r="TVD304" s="128"/>
      <c r="TVE304" s="128"/>
      <c r="TVF304" s="128"/>
      <c r="TVG304" s="128"/>
      <c r="TVH304" s="128"/>
      <c r="TVI304" s="128"/>
      <c r="TVJ304" s="128"/>
      <c r="TVK304" s="128"/>
      <c r="TVL304" s="128"/>
      <c r="TVM304" s="128"/>
      <c r="TVN304" s="128"/>
      <c r="TVO304" s="128"/>
      <c r="TVP304" s="128"/>
      <c r="TVQ304" s="128"/>
      <c r="TVR304" s="128"/>
      <c r="TVS304" s="128"/>
      <c r="TVT304" s="128"/>
      <c r="TVU304" s="128"/>
      <c r="TVV304" s="128"/>
      <c r="TVW304" s="128"/>
      <c r="TVX304" s="128"/>
      <c r="TVY304" s="128"/>
      <c r="TVZ304" s="128"/>
      <c r="TWA304" s="128"/>
      <c r="TWB304" s="128"/>
      <c r="TWC304" s="128"/>
      <c r="TWD304" s="128"/>
      <c r="TWE304" s="128"/>
      <c r="TWF304" s="128"/>
      <c r="TWG304" s="128"/>
      <c r="TWH304" s="128"/>
      <c r="TWI304" s="128"/>
      <c r="TWJ304" s="128"/>
      <c r="TWK304" s="128"/>
      <c r="TWL304" s="128"/>
      <c r="TWM304" s="128"/>
      <c r="TWN304" s="128"/>
      <c r="TWO304" s="128"/>
      <c r="TWP304" s="128"/>
      <c r="TWQ304" s="128"/>
      <c r="TWR304" s="128"/>
      <c r="TWS304" s="128"/>
      <c r="TWT304" s="128"/>
      <c r="TWU304" s="128"/>
      <c r="TWV304" s="128"/>
      <c r="TWW304" s="128"/>
      <c r="TWX304" s="128"/>
      <c r="TWY304" s="128"/>
      <c r="TWZ304" s="128"/>
      <c r="TXA304" s="128"/>
      <c r="TXB304" s="128"/>
      <c r="TXC304" s="128"/>
      <c r="TXD304" s="128"/>
      <c r="TXE304" s="128"/>
      <c r="TXF304" s="128"/>
      <c r="TXG304" s="128"/>
      <c r="TXH304" s="128"/>
      <c r="TXI304" s="128"/>
      <c r="TXJ304" s="128"/>
      <c r="TXK304" s="128"/>
      <c r="TXL304" s="128"/>
      <c r="TXM304" s="128"/>
      <c r="TXN304" s="128"/>
      <c r="TXO304" s="128"/>
      <c r="TXP304" s="128"/>
      <c r="TXQ304" s="128"/>
      <c r="TXR304" s="128"/>
      <c r="TXS304" s="128"/>
      <c r="TXT304" s="128"/>
      <c r="TXU304" s="128"/>
      <c r="TXV304" s="128"/>
      <c r="TXW304" s="128"/>
      <c r="TXX304" s="128"/>
      <c r="TXY304" s="128"/>
      <c r="TXZ304" s="128"/>
      <c r="TYA304" s="128"/>
      <c r="TYB304" s="128"/>
      <c r="TYC304" s="128"/>
      <c r="TYD304" s="128"/>
      <c r="TYE304" s="128"/>
      <c r="TYF304" s="128"/>
      <c r="TYG304" s="128"/>
      <c r="TYH304" s="128"/>
      <c r="TYI304" s="128"/>
      <c r="TYJ304" s="128"/>
      <c r="TYK304" s="128"/>
      <c r="TYL304" s="128"/>
      <c r="TYM304" s="128"/>
      <c r="TYN304" s="128"/>
      <c r="TYO304" s="128"/>
      <c r="TYP304" s="128"/>
      <c r="TYQ304" s="128"/>
      <c r="TYR304" s="128"/>
      <c r="TYS304" s="128"/>
      <c r="TYT304" s="128"/>
      <c r="TYU304" s="128"/>
      <c r="TYV304" s="128"/>
      <c r="TYW304" s="128"/>
      <c r="TYX304" s="128"/>
      <c r="TYY304" s="128"/>
      <c r="TYZ304" s="128"/>
      <c r="TZA304" s="128"/>
      <c r="TZB304" s="128"/>
      <c r="TZC304" s="128"/>
      <c r="TZD304" s="128"/>
      <c r="TZE304" s="128"/>
      <c r="TZF304" s="128"/>
      <c r="TZG304" s="128"/>
      <c r="TZH304" s="128"/>
      <c r="TZI304" s="128"/>
      <c r="TZJ304" s="128"/>
      <c r="TZK304" s="128"/>
      <c r="TZL304" s="128"/>
      <c r="TZM304" s="128"/>
      <c r="TZN304" s="128"/>
      <c r="TZO304" s="128"/>
      <c r="TZP304" s="128"/>
      <c r="TZQ304" s="128"/>
      <c r="TZR304" s="128"/>
      <c r="TZS304" s="128"/>
      <c r="TZT304" s="128"/>
      <c r="TZU304" s="128"/>
      <c r="TZV304" s="128"/>
      <c r="TZW304" s="128"/>
      <c r="TZX304" s="128"/>
      <c r="TZY304" s="128"/>
      <c r="TZZ304" s="128"/>
      <c r="UAA304" s="128"/>
      <c r="UAB304" s="128"/>
      <c r="UAC304" s="128"/>
      <c r="UAD304" s="128"/>
      <c r="UAE304" s="128"/>
      <c r="UAF304" s="128"/>
      <c r="UAG304" s="128"/>
      <c r="UAH304" s="128"/>
      <c r="UAI304" s="128"/>
      <c r="UAJ304" s="128"/>
      <c r="UAK304" s="128"/>
      <c r="UAL304" s="128"/>
      <c r="UAM304" s="128"/>
      <c r="UAN304" s="128"/>
      <c r="UAO304" s="128"/>
      <c r="UAP304" s="128"/>
      <c r="UAQ304" s="128"/>
      <c r="UAR304" s="128"/>
      <c r="UAS304" s="128"/>
      <c r="UAT304" s="128"/>
      <c r="UAU304" s="128"/>
      <c r="UAV304" s="128"/>
      <c r="UAW304" s="128"/>
      <c r="UAX304" s="128"/>
      <c r="UAY304" s="128"/>
      <c r="UAZ304" s="128"/>
      <c r="UBA304" s="128"/>
      <c r="UBB304" s="128"/>
      <c r="UBC304" s="128"/>
      <c r="UBD304" s="128"/>
      <c r="UBE304" s="128"/>
      <c r="UBF304" s="128"/>
      <c r="UBG304" s="128"/>
      <c r="UBH304" s="128"/>
      <c r="UBI304" s="128"/>
      <c r="UBJ304" s="128"/>
      <c r="UBK304" s="128"/>
      <c r="UBL304" s="128"/>
      <c r="UBM304" s="128"/>
      <c r="UBN304" s="128"/>
      <c r="UBO304" s="128"/>
      <c r="UBP304" s="128"/>
      <c r="UBQ304" s="128"/>
      <c r="UBR304" s="128"/>
      <c r="UBS304" s="128"/>
      <c r="UBT304" s="128"/>
      <c r="UBU304" s="128"/>
      <c r="UBV304" s="128"/>
      <c r="UBW304" s="128"/>
      <c r="UBX304" s="128"/>
      <c r="UBY304" s="128"/>
      <c r="UBZ304" s="128"/>
      <c r="UCA304" s="128"/>
      <c r="UCB304" s="128"/>
      <c r="UCC304" s="128"/>
      <c r="UCD304" s="128"/>
      <c r="UCE304" s="128"/>
      <c r="UCF304" s="128"/>
      <c r="UCG304" s="128"/>
      <c r="UCH304" s="128"/>
      <c r="UCI304" s="128"/>
      <c r="UCJ304" s="128"/>
      <c r="UCK304" s="128"/>
      <c r="UCL304" s="128"/>
      <c r="UCM304" s="128"/>
      <c r="UCN304" s="128"/>
      <c r="UCO304" s="128"/>
      <c r="UCP304" s="128"/>
      <c r="UCQ304" s="128"/>
      <c r="UCR304" s="128"/>
      <c r="UCS304" s="128"/>
      <c r="UCT304" s="128"/>
      <c r="UCU304" s="128"/>
      <c r="UCV304" s="128"/>
      <c r="UCW304" s="128"/>
      <c r="UCX304" s="128"/>
      <c r="UCY304" s="128"/>
      <c r="UCZ304" s="128"/>
      <c r="UDA304" s="128"/>
      <c r="UDB304" s="128"/>
      <c r="UDC304" s="128"/>
      <c r="UDD304" s="128"/>
      <c r="UDE304" s="128"/>
      <c r="UDF304" s="128"/>
      <c r="UDG304" s="128"/>
      <c r="UDH304" s="128"/>
      <c r="UDI304" s="128"/>
      <c r="UDJ304" s="128"/>
      <c r="UDK304" s="128"/>
      <c r="UDL304" s="128"/>
      <c r="UDM304" s="128"/>
      <c r="UDN304" s="128"/>
      <c r="UDO304" s="128"/>
      <c r="UDP304" s="128"/>
      <c r="UDQ304" s="128"/>
      <c r="UDR304" s="128"/>
      <c r="UDS304" s="128"/>
      <c r="UDT304" s="128"/>
      <c r="UDU304" s="128"/>
      <c r="UDV304" s="128"/>
      <c r="UDW304" s="128"/>
      <c r="UDX304" s="128"/>
      <c r="UDY304" s="128"/>
      <c r="UDZ304" s="128"/>
      <c r="UEA304" s="128"/>
      <c r="UEB304" s="128"/>
      <c r="UEC304" s="128"/>
      <c r="UED304" s="128"/>
      <c r="UEE304" s="128"/>
      <c r="UEF304" s="128"/>
      <c r="UEG304" s="128"/>
      <c r="UEH304" s="128"/>
      <c r="UEI304" s="128"/>
      <c r="UEJ304" s="128"/>
      <c r="UEK304" s="128"/>
      <c r="UEL304" s="128"/>
      <c r="UEM304" s="128"/>
      <c r="UEN304" s="128"/>
      <c r="UEO304" s="128"/>
      <c r="UEP304" s="128"/>
      <c r="UEQ304" s="128"/>
      <c r="UER304" s="128"/>
      <c r="UES304" s="128"/>
      <c r="UET304" s="128"/>
      <c r="UEU304" s="128"/>
      <c r="UEV304" s="128"/>
      <c r="UEW304" s="128"/>
      <c r="UEX304" s="128"/>
      <c r="UEY304" s="128"/>
      <c r="UEZ304" s="128"/>
      <c r="UFA304" s="128"/>
      <c r="UFB304" s="128"/>
      <c r="UFC304" s="128"/>
      <c r="UFD304" s="128"/>
      <c r="UFE304" s="128"/>
      <c r="UFF304" s="128"/>
      <c r="UFG304" s="128"/>
      <c r="UFH304" s="128"/>
      <c r="UFI304" s="128"/>
      <c r="UFJ304" s="128"/>
      <c r="UFK304" s="128"/>
      <c r="UFL304" s="128"/>
      <c r="UFM304" s="128"/>
      <c r="UFN304" s="128"/>
      <c r="UFO304" s="128"/>
      <c r="UFP304" s="128"/>
      <c r="UFQ304" s="128"/>
      <c r="UFR304" s="128"/>
      <c r="UFS304" s="128"/>
      <c r="UFT304" s="128"/>
      <c r="UFU304" s="128"/>
      <c r="UFV304" s="128"/>
      <c r="UFW304" s="128"/>
      <c r="UFX304" s="128"/>
      <c r="UFY304" s="128"/>
      <c r="UFZ304" s="128"/>
      <c r="UGA304" s="128"/>
      <c r="UGB304" s="128"/>
      <c r="UGC304" s="128"/>
      <c r="UGD304" s="128"/>
      <c r="UGE304" s="128"/>
      <c r="UGF304" s="128"/>
      <c r="UGG304" s="128"/>
      <c r="UGH304" s="128"/>
      <c r="UGI304" s="128"/>
      <c r="UGJ304" s="128"/>
      <c r="UGK304" s="128"/>
      <c r="UGL304" s="128"/>
      <c r="UGM304" s="128"/>
      <c r="UGN304" s="128"/>
      <c r="UGO304" s="128"/>
      <c r="UGP304" s="128"/>
      <c r="UGQ304" s="128"/>
      <c r="UGR304" s="128"/>
      <c r="UGS304" s="128"/>
      <c r="UGT304" s="128"/>
      <c r="UGU304" s="128"/>
      <c r="UGV304" s="128"/>
      <c r="UGW304" s="128"/>
      <c r="UGX304" s="128"/>
      <c r="UGY304" s="128"/>
      <c r="UGZ304" s="128"/>
      <c r="UHA304" s="128"/>
      <c r="UHB304" s="128"/>
      <c r="UHC304" s="128"/>
      <c r="UHD304" s="128"/>
      <c r="UHE304" s="128"/>
      <c r="UHF304" s="128"/>
      <c r="UHG304" s="128"/>
      <c r="UHH304" s="128"/>
      <c r="UHI304" s="128"/>
      <c r="UHJ304" s="128"/>
      <c r="UHK304" s="128"/>
      <c r="UHL304" s="128"/>
      <c r="UHM304" s="128"/>
      <c r="UHN304" s="128"/>
      <c r="UHO304" s="128"/>
      <c r="UHP304" s="128"/>
      <c r="UHQ304" s="128"/>
      <c r="UHR304" s="128"/>
      <c r="UHS304" s="128"/>
      <c r="UHT304" s="128"/>
      <c r="UHU304" s="128"/>
      <c r="UHV304" s="128"/>
      <c r="UHW304" s="128"/>
      <c r="UHX304" s="128"/>
      <c r="UHY304" s="128"/>
      <c r="UHZ304" s="128"/>
      <c r="UIA304" s="128"/>
      <c r="UIB304" s="128"/>
      <c r="UIC304" s="128"/>
      <c r="UID304" s="128"/>
      <c r="UIE304" s="128"/>
      <c r="UIF304" s="128"/>
      <c r="UIG304" s="128"/>
      <c r="UIH304" s="128"/>
      <c r="UII304" s="128"/>
      <c r="UIJ304" s="128"/>
      <c r="UIK304" s="128"/>
      <c r="UIL304" s="128"/>
      <c r="UIM304" s="128"/>
      <c r="UIN304" s="128"/>
      <c r="UIO304" s="128"/>
      <c r="UIP304" s="128"/>
      <c r="UIQ304" s="128"/>
      <c r="UIR304" s="128"/>
      <c r="UIS304" s="128"/>
      <c r="UIT304" s="128"/>
      <c r="UIU304" s="128"/>
      <c r="UIV304" s="128"/>
      <c r="UIW304" s="128"/>
      <c r="UIX304" s="128"/>
      <c r="UIY304" s="128"/>
      <c r="UIZ304" s="128"/>
      <c r="UJA304" s="128"/>
      <c r="UJB304" s="128"/>
      <c r="UJC304" s="128"/>
      <c r="UJD304" s="128"/>
      <c r="UJE304" s="128"/>
      <c r="UJF304" s="128"/>
      <c r="UJG304" s="128"/>
      <c r="UJH304" s="128"/>
      <c r="UJI304" s="128"/>
      <c r="UJJ304" s="128"/>
      <c r="UJK304" s="128"/>
      <c r="UJL304" s="128"/>
      <c r="UJM304" s="128"/>
      <c r="UJN304" s="128"/>
      <c r="UJO304" s="128"/>
      <c r="UJP304" s="128"/>
      <c r="UJQ304" s="128"/>
      <c r="UJR304" s="128"/>
      <c r="UJS304" s="128"/>
      <c r="UJT304" s="128"/>
      <c r="UJU304" s="128"/>
      <c r="UJV304" s="128"/>
      <c r="UJW304" s="128"/>
      <c r="UJX304" s="128"/>
      <c r="UJY304" s="128"/>
      <c r="UJZ304" s="128"/>
      <c r="UKA304" s="128"/>
      <c r="UKB304" s="128"/>
      <c r="UKC304" s="128"/>
      <c r="UKD304" s="128"/>
      <c r="UKE304" s="128"/>
      <c r="UKF304" s="128"/>
      <c r="UKG304" s="128"/>
      <c r="UKH304" s="128"/>
      <c r="UKI304" s="128"/>
      <c r="UKJ304" s="128"/>
      <c r="UKK304" s="128"/>
      <c r="UKL304" s="128"/>
      <c r="UKM304" s="128"/>
      <c r="UKN304" s="128"/>
      <c r="UKO304" s="128"/>
      <c r="UKP304" s="128"/>
      <c r="UKQ304" s="128"/>
      <c r="UKR304" s="128"/>
      <c r="UKS304" s="128"/>
      <c r="UKT304" s="128"/>
      <c r="UKU304" s="128"/>
      <c r="UKV304" s="128"/>
      <c r="UKW304" s="128"/>
      <c r="UKX304" s="128"/>
      <c r="UKY304" s="128"/>
      <c r="UKZ304" s="128"/>
      <c r="ULA304" s="128"/>
      <c r="ULB304" s="128"/>
      <c r="ULC304" s="128"/>
      <c r="ULD304" s="128"/>
      <c r="ULE304" s="128"/>
      <c r="ULF304" s="128"/>
      <c r="ULG304" s="128"/>
      <c r="ULH304" s="128"/>
      <c r="ULI304" s="128"/>
      <c r="ULJ304" s="128"/>
      <c r="ULK304" s="128"/>
      <c r="ULL304" s="128"/>
      <c r="ULM304" s="128"/>
      <c r="ULN304" s="128"/>
      <c r="ULO304" s="128"/>
      <c r="ULP304" s="128"/>
      <c r="ULQ304" s="128"/>
      <c r="ULR304" s="128"/>
      <c r="ULS304" s="128"/>
      <c r="ULT304" s="128"/>
      <c r="ULU304" s="128"/>
      <c r="ULV304" s="128"/>
      <c r="ULW304" s="128"/>
      <c r="ULX304" s="128"/>
      <c r="ULY304" s="128"/>
      <c r="ULZ304" s="128"/>
      <c r="UMA304" s="128"/>
      <c r="UMB304" s="128"/>
      <c r="UMC304" s="128"/>
      <c r="UMD304" s="128"/>
      <c r="UME304" s="128"/>
      <c r="UMF304" s="128"/>
      <c r="UMG304" s="128"/>
      <c r="UMH304" s="128"/>
      <c r="UMI304" s="128"/>
      <c r="UMJ304" s="128"/>
      <c r="UMK304" s="128"/>
      <c r="UML304" s="128"/>
      <c r="UMM304" s="128"/>
      <c r="UMN304" s="128"/>
      <c r="UMO304" s="128"/>
      <c r="UMP304" s="128"/>
      <c r="UMQ304" s="128"/>
      <c r="UMR304" s="128"/>
      <c r="UMS304" s="128"/>
      <c r="UMT304" s="128"/>
      <c r="UMU304" s="128"/>
      <c r="UMV304" s="128"/>
      <c r="UMW304" s="128"/>
      <c r="UMX304" s="128"/>
      <c r="UMY304" s="128"/>
      <c r="UMZ304" s="128"/>
      <c r="UNA304" s="128"/>
      <c r="UNB304" s="128"/>
      <c r="UNC304" s="128"/>
      <c r="UND304" s="128"/>
      <c r="UNE304" s="128"/>
      <c r="UNF304" s="128"/>
      <c r="UNG304" s="128"/>
      <c r="UNH304" s="128"/>
      <c r="UNI304" s="128"/>
      <c r="UNJ304" s="128"/>
      <c r="UNK304" s="128"/>
      <c r="UNL304" s="128"/>
      <c r="UNM304" s="128"/>
      <c r="UNN304" s="128"/>
      <c r="UNO304" s="128"/>
      <c r="UNP304" s="128"/>
      <c r="UNQ304" s="128"/>
      <c r="UNR304" s="128"/>
      <c r="UNS304" s="128"/>
      <c r="UNT304" s="128"/>
      <c r="UNU304" s="128"/>
      <c r="UNV304" s="128"/>
      <c r="UNW304" s="128"/>
      <c r="UNX304" s="128"/>
      <c r="UNY304" s="128"/>
      <c r="UNZ304" s="128"/>
      <c r="UOA304" s="128"/>
      <c r="UOB304" s="128"/>
      <c r="UOC304" s="128"/>
      <c r="UOD304" s="128"/>
      <c r="UOE304" s="128"/>
      <c r="UOF304" s="128"/>
      <c r="UOG304" s="128"/>
      <c r="UOH304" s="128"/>
      <c r="UOI304" s="128"/>
      <c r="UOJ304" s="128"/>
      <c r="UOK304" s="128"/>
      <c r="UOL304" s="128"/>
      <c r="UOM304" s="128"/>
      <c r="UON304" s="128"/>
      <c r="UOO304" s="128"/>
      <c r="UOP304" s="128"/>
      <c r="UOQ304" s="128"/>
      <c r="UOR304" s="128"/>
      <c r="UOS304" s="128"/>
      <c r="UOT304" s="128"/>
      <c r="UOU304" s="128"/>
      <c r="UOV304" s="128"/>
      <c r="UOW304" s="128"/>
      <c r="UOX304" s="128"/>
      <c r="UOY304" s="128"/>
      <c r="UOZ304" s="128"/>
      <c r="UPA304" s="128"/>
      <c r="UPB304" s="128"/>
      <c r="UPC304" s="128"/>
      <c r="UPD304" s="128"/>
      <c r="UPE304" s="128"/>
      <c r="UPF304" s="128"/>
      <c r="UPG304" s="128"/>
      <c r="UPH304" s="128"/>
      <c r="UPI304" s="128"/>
      <c r="UPJ304" s="128"/>
      <c r="UPK304" s="128"/>
      <c r="UPL304" s="128"/>
      <c r="UPM304" s="128"/>
      <c r="UPN304" s="128"/>
      <c r="UPO304" s="128"/>
      <c r="UPP304" s="128"/>
      <c r="UPQ304" s="128"/>
      <c r="UPR304" s="128"/>
      <c r="UPS304" s="128"/>
      <c r="UPT304" s="128"/>
      <c r="UPU304" s="128"/>
      <c r="UPV304" s="128"/>
      <c r="UPW304" s="128"/>
      <c r="UPX304" s="128"/>
      <c r="UPY304" s="128"/>
      <c r="UPZ304" s="128"/>
      <c r="UQA304" s="128"/>
      <c r="UQB304" s="128"/>
      <c r="UQC304" s="128"/>
      <c r="UQD304" s="128"/>
      <c r="UQE304" s="128"/>
      <c r="UQF304" s="128"/>
      <c r="UQG304" s="128"/>
      <c r="UQH304" s="128"/>
      <c r="UQI304" s="128"/>
      <c r="UQJ304" s="128"/>
      <c r="UQK304" s="128"/>
      <c r="UQL304" s="128"/>
      <c r="UQM304" s="128"/>
      <c r="UQN304" s="128"/>
      <c r="UQO304" s="128"/>
      <c r="UQP304" s="128"/>
      <c r="UQQ304" s="128"/>
      <c r="UQR304" s="128"/>
      <c r="UQS304" s="128"/>
      <c r="UQT304" s="128"/>
      <c r="UQU304" s="128"/>
      <c r="UQV304" s="128"/>
      <c r="UQW304" s="128"/>
      <c r="UQX304" s="128"/>
      <c r="UQY304" s="128"/>
      <c r="UQZ304" s="128"/>
      <c r="URA304" s="128"/>
      <c r="URB304" s="128"/>
      <c r="URC304" s="128"/>
      <c r="URD304" s="128"/>
      <c r="URE304" s="128"/>
      <c r="URF304" s="128"/>
      <c r="URG304" s="128"/>
      <c r="URH304" s="128"/>
      <c r="URI304" s="128"/>
      <c r="URJ304" s="128"/>
      <c r="URK304" s="128"/>
      <c r="URL304" s="128"/>
      <c r="URM304" s="128"/>
      <c r="URN304" s="128"/>
      <c r="URO304" s="128"/>
      <c r="URP304" s="128"/>
      <c r="URQ304" s="128"/>
      <c r="URR304" s="128"/>
      <c r="URS304" s="128"/>
      <c r="URT304" s="128"/>
      <c r="URU304" s="128"/>
      <c r="URV304" s="128"/>
      <c r="URW304" s="128"/>
      <c r="URX304" s="128"/>
      <c r="URY304" s="128"/>
      <c r="URZ304" s="128"/>
      <c r="USA304" s="128"/>
      <c r="USB304" s="128"/>
      <c r="USC304" s="128"/>
      <c r="USD304" s="128"/>
      <c r="USE304" s="128"/>
      <c r="USF304" s="128"/>
      <c r="USG304" s="128"/>
      <c r="USH304" s="128"/>
      <c r="USI304" s="128"/>
      <c r="USJ304" s="128"/>
      <c r="USK304" s="128"/>
      <c r="USL304" s="128"/>
      <c r="USM304" s="128"/>
      <c r="USN304" s="128"/>
      <c r="USO304" s="128"/>
      <c r="USP304" s="128"/>
      <c r="USQ304" s="128"/>
      <c r="USR304" s="128"/>
      <c r="USS304" s="128"/>
      <c r="UST304" s="128"/>
      <c r="USU304" s="128"/>
      <c r="USV304" s="128"/>
      <c r="USW304" s="128"/>
      <c r="USX304" s="128"/>
      <c r="USY304" s="128"/>
      <c r="USZ304" s="128"/>
      <c r="UTA304" s="128"/>
      <c r="UTB304" s="128"/>
      <c r="UTC304" s="128"/>
      <c r="UTD304" s="128"/>
      <c r="UTE304" s="128"/>
      <c r="UTF304" s="128"/>
      <c r="UTG304" s="128"/>
      <c r="UTH304" s="128"/>
      <c r="UTI304" s="128"/>
      <c r="UTJ304" s="128"/>
      <c r="UTK304" s="128"/>
      <c r="UTL304" s="128"/>
      <c r="UTM304" s="128"/>
      <c r="UTN304" s="128"/>
      <c r="UTO304" s="128"/>
      <c r="UTP304" s="128"/>
      <c r="UTQ304" s="128"/>
      <c r="UTR304" s="128"/>
      <c r="UTS304" s="128"/>
      <c r="UTT304" s="128"/>
      <c r="UTU304" s="128"/>
      <c r="UTV304" s="128"/>
      <c r="UTW304" s="128"/>
      <c r="UTX304" s="128"/>
      <c r="UTY304" s="128"/>
      <c r="UTZ304" s="128"/>
      <c r="UUA304" s="128"/>
      <c r="UUB304" s="128"/>
      <c r="UUC304" s="128"/>
      <c r="UUD304" s="128"/>
      <c r="UUE304" s="128"/>
      <c r="UUF304" s="128"/>
      <c r="UUG304" s="128"/>
      <c r="UUH304" s="128"/>
      <c r="UUI304" s="128"/>
      <c r="UUJ304" s="128"/>
      <c r="UUK304" s="128"/>
      <c r="UUL304" s="128"/>
      <c r="UUM304" s="128"/>
      <c r="UUN304" s="128"/>
      <c r="UUO304" s="128"/>
      <c r="UUP304" s="128"/>
      <c r="UUQ304" s="128"/>
      <c r="UUR304" s="128"/>
      <c r="UUS304" s="128"/>
      <c r="UUT304" s="128"/>
      <c r="UUU304" s="128"/>
      <c r="UUV304" s="128"/>
      <c r="UUW304" s="128"/>
      <c r="UUX304" s="128"/>
      <c r="UUY304" s="128"/>
      <c r="UUZ304" s="128"/>
      <c r="UVA304" s="128"/>
      <c r="UVB304" s="128"/>
      <c r="UVC304" s="128"/>
      <c r="UVD304" s="128"/>
      <c r="UVE304" s="128"/>
      <c r="UVF304" s="128"/>
      <c r="UVG304" s="128"/>
      <c r="UVH304" s="128"/>
      <c r="UVI304" s="128"/>
      <c r="UVJ304" s="128"/>
      <c r="UVK304" s="128"/>
      <c r="UVL304" s="128"/>
      <c r="UVM304" s="128"/>
      <c r="UVN304" s="128"/>
      <c r="UVO304" s="128"/>
      <c r="UVP304" s="128"/>
      <c r="UVQ304" s="128"/>
      <c r="UVR304" s="128"/>
      <c r="UVS304" s="128"/>
      <c r="UVT304" s="128"/>
      <c r="UVU304" s="128"/>
      <c r="UVV304" s="128"/>
      <c r="UVW304" s="128"/>
      <c r="UVX304" s="128"/>
      <c r="UVY304" s="128"/>
      <c r="UVZ304" s="128"/>
      <c r="UWA304" s="128"/>
      <c r="UWB304" s="128"/>
      <c r="UWC304" s="128"/>
      <c r="UWD304" s="128"/>
      <c r="UWE304" s="128"/>
      <c r="UWF304" s="128"/>
      <c r="UWG304" s="128"/>
      <c r="UWH304" s="128"/>
      <c r="UWI304" s="128"/>
      <c r="UWJ304" s="128"/>
      <c r="UWK304" s="128"/>
      <c r="UWL304" s="128"/>
      <c r="UWM304" s="128"/>
      <c r="UWN304" s="128"/>
      <c r="UWO304" s="128"/>
      <c r="UWP304" s="128"/>
      <c r="UWQ304" s="128"/>
      <c r="UWR304" s="128"/>
      <c r="UWS304" s="128"/>
      <c r="UWT304" s="128"/>
      <c r="UWU304" s="128"/>
      <c r="UWV304" s="128"/>
      <c r="UWW304" s="128"/>
      <c r="UWX304" s="128"/>
      <c r="UWY304" s="128"/>
      <c r="UWZ304" s="128"/>
      <c r="UXA304" s="128"/>
      <c r="UXB304" s="128"/>
      <c r="UXC304" s="128"/>
      <c r="UXD304" s="128"/>
      <c r="UXE304" s="128"/>
      <c r="UXF304" s="128"/>
      <c r="UXG304" s="128"/>
      <c r="UXH304" s="128"/>
      <c r="UXI304" s="128"/>
      <c r="UXJ304" s="128"/>
      <c r="UXK304" s="128"/>
      <c r="UXL304" s="128"/>
      <c r="UXM304" s="128"/>
      <c r="UXN304" s="128"/>
      <c r="UXO304" s="128"/>
      <c r="UXP304" s="128"/>
      <c r="UXQ304" s="128"/>
      <c r="UXR304" s="128"/>
      <c r="UXS304" s="128"/>
      <c r="UXT304" s="128"/>
      <c r="UXU304" s="128"/>
      <c r="UXV304" s="128"/>
      <c r="UXW304" s="128"/>
      <c r="UXX304" s="128"/>
      <c r="UXY304" s="128"/>
      <c r="UXZ304" s="128"/>
      <c r="UYA304" s="128"/>
      <c r="UYB304" s="128"/>
      <c r="UYC304" s="128"/>
      <c r="UYD304" s="128"/>
      <c r="UYE304" s="128"/>
      <c r="UYF304" s="128"/>
      <c r="UYG304" s="128"/>
      <c r="UYH304" s="128"/>
      <c r="UYI304" s="128"/>
      <c r="UYJ304" s="128"/>
      <c r="UYK304" s="128"/>
      <c r="UYL304" s="128"/>
      <c r="UYM304" s="128"/>
      <c r="UYN304" s="128"/>
      <c r="UYO304" s="128"/>
      <c r="UYP304" s="128"/>
      <c r="UYQ304" s="128"/>
      <c r="UYR304" s="128"/>
      <c r="UYS304" s="128"/>
      <c r="UYT304" s="128"/>
      <c r="UYU304" s="128"/>
      <c r="UYV304" s="128"/>
      <c r="UYW304" s="128"/>
      <c r="UYX304" s="128"/>
      <c r="UYY304" s="128"/>
      <c r="UYZ304" s="128"/>
      <c r="UZA304" s="128"/>
      <c r="UZB304" s="128"/>
      <c r="UZC304" s="128"/>
      <c r="UZD304" s="128"/>
      <c r="UZE304" s="128"/>
      <c r="UZF304" s="128"/>
      <c r="UZG304" s="128"/>
      <c r="UZH304" s="128"/>
      <c r="UZI304" s="128"/>
      <c r="UZJ304" s="128"/>
      <c r="UZK304" s="128"/>
      <c r="UZL304" s="128"/>
      <c r="UZM304" s="128"/>
      <c r="UZN304" s="128"/>
      <c r="UZO304" s="128"/>
      <c r="UZP304" s="128"/>
      <c r="UZQ304" s="128"/>
      <c r="UZR304" s="128"/>
      <c r="UZS304" s="128"/>
      <c r="UZT304" s="128"/>
      <c r="UZU304" s="128"/>
      <c r="UZV304" s="128"/>
      <c r="UZW304" s="128"/>
      <c r="UZX304" s="128"/>
      <c r="UZY304" s="128"/>
      <c r="UZZ304" s="128"/>
      <c r="VAA304" s="128"/>
      <c r="VAB304" s="128"/>
      <c r="VAC304" s="128"/>
      <c r="VAD304" s="128"/>
      <c r="VAE304" s="128"/>
      <c r="VAF304" s="128"/>
      <c r="VAG304" s="128"/>
      <c r="VAH304" s="128"/>
      <c r="VAI304" s="128"/>
      <c r="VAJ304" s="128"/>
      <c r="VAK304" s="128"/>
      <c r="VAL304" s="128"/>
      <c r="VAM304" s="128"/>
      <c r="VAN304" s="128"/>
      <c r="VAO304" s="128"/>
      <c r="VAP304" s="128"/>
      <c r="VAQ304" s="128"/>
      <c r="VAR304" s="128"/>
      <c r="VAS304" s="128"/>
      <c r="VAT304" s="128"/>
      <c r="VAU304" s="128"/>
      <c r="VAV304" s="128"/>
      <c r="VAW304" s="128"/>
      <c r="VAX304" s="128"/>
      <c r="VAY304" s="128"/>
      <c r="VAZ304" s="128"/>
      <c r="VBA304" s="128"/>
      <c r="VBB304" s="128"/>
      <c r="VBC304" s="128"/>
      <c r="VBD304" s="128"/>
      <c r="VBE304" s="128"/>
      <c r="VBF304" s="128"/>
      <c r="VBG304" s="128"/>
      <c r="VBH304" s="128"/>
      <c r="VBI304" s="128"/>
      <c r="VBJ304" s="128"/>
      <c r="VBK304" s="128"/>
      <c r="VBL304" s="128"/>
      <c r="VBM304" s="128"/>
      <c r="VBN304" s="128"/>
      <c r="VBO304" s="128"/>
      <c r="VBP304" s="128"/>
      <c r="VBQ304" s="128"/>
      <c r="VBR304" s="128"/>
      <c r="VBS304" s="128"/>
      <c r="VBT304" s="128"/>
      <c r="VBU304" s="128"/>
      <c r="VBV304" s="128"/>
      <c r="VBW304" s="128"/>
      <c r="VBX304" s="128"/>
      <c r="VBY304" s="128"/>
      <c r="VBZ304" s="128"/>
      <c r="VCA304" s="128"/>
      <c r="VCB304" s="128"/>
      <c r="VCC304" s="128"/>
      <c r="VCD304" s="128"/>
      <c r="VCE304" s="128"/>
      <c r="VCF304" s="128"/>
      <c r="VCG304" s="128"/>
      <c r="VCH304" s="128"/>
      <c r="VCI304" s="128"/>
      <c r="VCJ304" s="128"/>
      <c r="VCK304" s="128"/>
      <c r="VCL304" s="128"/>
      <c r="VCM304" s="128"/>
      <c r="VCN304" s="128"/>
      <c r="VCO304" s="128"/>
      <c r="VCP304" s="128"/>
      <c r="VCQ304" s="128"/>
      <c r="VCR304" s="128"/>
      <c r="VCS304" s="128"/>
      <c r="VCT304" s="128"/>
      <c r="VCU304" s="128"/>
      <c r="VCV304" s="128"/>
      <c r="VCW304" s="128"/>
      <c r="VCX304" s="128"/>
      <c r="VCY304" s="128"/>
      <c r="VCZ304" s="128"/>
      <c r="VDA304" s="128"/>
      <c r="VDB304" s="128"/>
      <c r="VDC304" s="128"/>
      <c r="VDD304" s="128"/>
      <c r="VDE304" s="128"/>
      <c r="VDF304" s="128"/>
      <c r="VDG304" s="128"/>
      <c r="VDH304" s="128"/>
      <c r="VDI304" s="128"/>
      <c r="VDJ304" s="128"/>
      <c r="VDK304" s="128"/>
      <c r="VDL304" s="128"/>
      <c r="VDM304" s="128"/>
      <c r="VDN304" s="128"/>
      <c r="VDO304" s="128"/>
      <c r="VDP304" s="128"/>
      <c r="VDQ304" s="128"/>
      <c r="VDR304" s="128"/>
      <c r="VDS304" s="128"/>
      <c r="VDT304" s="128"/>
      <c r="VDU304" s="128"/>
      <c r="VDV304" s="128"/>
      <c r="VDW304" s="128"/>
      <c r="VDX304" s="128"/>
      <c r="VDY304" s="128"/>
      <c r="VDZ304" s="128"/>
      <c r="VEA304" s="128"/>
      <c r="VEB304" s="128"/>
      <c r="VEC304" s="128"/>
      <c r="VED304" s="128"/>
      <c r="VEE304" s="128"/>
      <c r="VEF304" s="128"/>
      <c r="VEG304" s="128"/>
      <c r="VEH304" s="128"/>
      <c r="VEI304" s="128"/>
      <c r="VEJ304" s="128"/>
      <c r="VEK304" s="128"/>
      <c r="VEL304" s="128"/>
      <c r="VEM304" s="128"/>
      <c r="VEN304" s="128"/>
      <c r="VEO304" s="128"/>
      <c r="VEP304" s="128"/>
      <c r="VEQ304" s="128"/>
      <c r="VER304" s="128"/>
      <c r="VES304" s="128"/>
      <c r="VET304" s="128"/>
      <c r="VEU304" s="128"/>
      <c r="VEV304" s="128"/>
      <c r="VEW304" s="128"/>
      <c r="VEX304" s="128"/>
      <c r="VEY304" s="128"/>
      <c r="VEZ304" s="128"/>
      <c r="VFA304" s="128"/>
      <c r="VFB304" s="128"/>
      <c r="VFC304" s="128"/>
      <c r="VFD304" s="128"/>
      <c r="VFE304" s="128"/>
      <c r="VFF304" s="128"/>
      <c r="VFG304" s="128"/>
      <c r="VFH304" s="128"/>
      <c r="VFI304" s="128"/>
      <c r="VFJ304" s="128"/>
      <c r="VFK304" s="128"/>
      <c r="VFL304" s="128"/>
      <c r="VFM304" s="128"/>
      <c r="VFN304" s="128"/>
      <c r="VFO304" s="128"/>
      <c r="VFP304" s="128"/>
      <c r="VFQ304" s="128"/>
      <c r="VFR304" s="128"/>
      <c r="VFS304" s="128"/>
      <c r="VFT304" s="128"/>
      <c r="VFU304" s="128"/>
      <c r="VFV304" s="128"/>
      <c r="VFW304" s="128"/>
      <c r="VFX304" s="128"/>
      <c r="VFY304" s="128"/>
      <c r="VFZ304" s="128"/>
      <c r="VGA304" s="128"/>
      <c r="VGB304" s="128"/>
      <c r="VGC304" s="128"/>
      <c r="VGD304" s="128"/>
      <c r="VGE304" s="128"/>
      <c r="VGF304" s="128"/>
      <c r="VGG304" s="128"/>
      <c r="VGH304" s="128"/>
      <c r="VGI304" s="128"/>
      <c r="VGJ304" s="128"/>
      <c r="VGK304" s="128"/>
      <c r="VGL304" s="128"/>
      <c r="VGM304" s="128"/>
      <c r="VGN304" s="128"/>
      <c r="VGO304" s="128"/>
      <c r="VGP304" s="128"/>
      <c r="VGQ304" s="128"/>
      <c r="VGR304" s="128"/>
      <c r="VGS304" s="128"/>
      <c r="VGT304" s="128"/>
      <c r="VGU304" s="128"/>
      <c r="VGV304" s="128"/>
      <c r="VGW304" s="128"/>
      <c r="VGX304" s="128"/>
      <c r="VGY304" s="128"/>
      <c r="VGZ304" s="128"/>
      <c r="VHA304" s="128"/>
      <c r="VHB304" s="128"/>
      <c r="VHC304" s="128"/>
      <c r="VHD304" s="128"/>
      <c r="VHE304" s="128"/>
      <c r="VHF304" s="128"/>
      <c r="VHG304" s="128"/>
      <c r="VHH304" s="128"/>
      <c r="VHI304" s="128"/>
      <c r="VHJ304" s="128"/>
      <c r="VHK304" s="128"/>
      <c r="VHL304" s="128"/>
      <c r="VHM304" s="128"/>
      <c r="VHN304" s="128"/>
      <c r="VHO304" s="128"/>
      <c r="VHP304" s="128"/>
      <c r="VHQ304" s="128"/>
      <c r="VHR304" s="128"/>
      <c r="VHS304" s="128"/>
      <c r="VHT304" s="128"/>
      <c r="VHU304" s="128"/>
      <c r="VHV304" s="128"/>
      <c r="VHW304" s="128"/>
      <c r="VHX304" s="128"/>
      <c r="VHY304" s="128"/>
      <c r="VHZ304" s="128"/>
      <c r="VIA304" s="128"/>
      <c r="VIB304" s="128"/>
      <c r="VIC304" s="128"/>
      <c r="VID304" s="128"/>
      <c r="VIE304" s="128"/>
      <c r="VIF304" s="128"/>
      <c r="VIG304" s="128"/>
      <c r="VIH304" s="128"/>
      <c r="VII304" s="128"/>
      <c r="VIJ304" s="128"/>
      <c r="VIK304" s="128"/>
      <c r="VIL304" s="128"/>
      <c r="VIM304" s="128"/>
      <c r="VIN304" s="128"/>
      <c r="VIO304" s="128"/>
      <c r="VIP304" s="128"/>
      <c r="VIQ304" s="128"/>
      <c r="VIR304" s="128"/>
      <c r="VIS304" s="128"/>
      <c r="VIT304" s="128"/>
      <c r="VIU304" s="128"/>
      <c r="VIV304" s="128"/>
      <c r="VIW304" s="128"/>
      <c r="VIX304" s="128"/>
      <c r="VIY304" s="128"/>
      <c r="VIZ304" s="128"/>
      <c r="VJA304" s="128"/>
      <c r="VJB304" s="128"/>
      <c r="VJC304" s="128"/>
      <c r="VJD304" s="128"/>
      <c r="VJE304" s="128"/>
      <c r="VJF304" s="128"/>
      <c r="VJG304" s="128"/>
      <c r="VJH304" s="128"/>
      <c r="VJI304" s="128"/>
      <c r="VJJ304" s="128"/>
      <c r="VJK304" s="128"/>
      <c r="VJL304" s="128"/>
      <c r="VJM304" s="128"/>
      <c r="VJN304" s="128"/>
      <c r="VJO304" s="128"/>
      <c r="VJP304" s="128"/>
      <c r="VJQ304" s="128"/>
      <c r="VJR304" s="128"/>
      <c r="VJS304" s="128"/>
      <c r="VJT304" s="128"/>
      <c r="VJU304" s="128"/>
      <c r="VJV304" s="128"/>
      <c r="VJW304" s="128"/>
      <c r="VJX304" s="128"/>
      <c r="VJY304" s="128"/>
      <c r="VJZ304" s="128"/>
      <c r="VKA304" s="128"/>
      <c r="VKB304" s="128"/>
      <c r="VKC304" s="128"/>
      <c r="VKD304" s="128"/>
      <c r="VKE304" s="128"/>
      <c r="VKF304" s="128"/>
      <c r="VKG304" s="128"/>
      <c r="VKH304" s="128"/>
      <c r="VKI304" s="128"/>
      <c r="VKJ304" s="128"/>
      <c r="VKK304" s="128"/>
      <c r="VKL304" s="128"/>
      <c r="VKM304" s="128"/>
      <c r="VKN304" s="128"/>
      <c r="VKO304" s="128"/>
      <c r="VKP304" s="128"/>
      <c r="VKQ304" s="128"/>
      <c r="VKR304" s="128"/>
      <c r="VKS304" s="128"/>
      <c r="VKT304" s="128"/>
      <c r="VKU304" s="128"/>
      <c r="VKV304" s="128"/>
      <c r="VKW304" s="128"/>
      <c r="VKX304" s="128"/>
      <c r="VKY304" s="128"/>
      <c r="VKZ304" s="128"/>
      <c r="VLA304" s="128"/>
      <c r="VLB304" s="128"/>
      <c r="VLC304" s="128"/>
      <c r="VLD304" s="128"/>
      <c r="VLE304" s="128"/>
      <c r="VLF304" s="128"/>
      <c r="VLG304" s="128"/>
      <c r="VLH304" s="128"/>
      <c r="VLI304" s="128"/>
      <c r="VLJ304" s="128"/>
      <c r="VLK304" s="128"/>
      <c r="VLL304" s="128"/>
      <c r="VLM304" s="128"/>
      <c r="VLN304" s="128"/>
      <c r="VLO304" s="128"/>
      <c r="VLP304" s="128"/>
      <c r="VLQ304" s="128"/>
      <c r="VLR304" s="128"/>
      <c r="VLS304" s="128"/>
      <c r="VLT304" s="128"/>
      <c r="VLU304" s="128"/>
      <c r="VLV304" s="128"/>
      <c r="VLW304" s="128"/>
      <c r="VLX304" s="128"/>
      <c r="VLY304" s="128"/>
      <c r="VLZ304" s="128"/>
      <c r="VMA304" s="128"/>
      <c r="VMB304" s="128"/>
      <c r="VMC304" s="128"/>
      <c r="VMD304" s="128"/>
      <c r="VME304" s="128"/>
      <c r="VMF304" s="128"/>
      <c r="VMG304" s="128"/>
      <c r="VMH304" s="128"/>
      <c r="VMI304" s="128"/>
      <c r="VMJ304" s="128"/>
      <c r="VMK304" s="128"/>
      <c r="VML304" s="128"/>
      <c r="VMM304" s="128"/>
      <c r="VMN304" s="128"/>
      <c r="VMO304" s="128"/>
      <c r="VMP304" s="128"/>
      <c r="VMQ304" s="128"/>
      <c r="VMR304" s="128"/>
      <c r="VMS304" s="128"/>
      <c r="VMT304" s="128"/>
      <c r="VMU304" s="128"/>
      <c r="VMV304" s="128"/>
      <c r="VMW304" s="128"/>
      <c r="VMX304" s="128"/>
      <c r="VMY304" s="128"/>
      <c r="VMZ304" s="128"/>
      <c r="VNA304" s="128"/>
      <c r="VNB304" s="128"/>
      <c r="VNC304" s="128"/>
      <c r="VND304" s="128"/>
      <c r="VNE304" s="128"/>
      <c r="VNF304" s="128"/>
      <c r="VNG304" s="128"/>
      <c r="VNH304" s="128"/>
      <c r="VNI304" s="128"/>
      <c r="VNJ304" s="128"/>
      <c r="VNK304" s="128"/>
      <c r="VNL304" s="128"/>
      <c r="VNM304" s="128"/>
      <c r="VNN304" s="128"/>
      <c r="VNO304" s="128"/>
      <c r="VNP304" s="128"/>
      <c r="VNQ304" s="128"/>
      <c r="VNR304" s="128"/>
      <c r="VNS304" s="128"/>
      <c r="VNT304" s="128"/>
      <c r="VNU304" s="128"/>
      <c r="VNV304" s="128"/>
      <c r="VNW304" s="128"/>
      <c r="VNX304" s="128"/>
      <c r="VNY304" s="128"/>
      <c r="VNZ304" s="128"/>
      <c r="VOA304" s="128"/>
      <c r="VOB304" s="128"/>
      <c r="VOC304" s="128"/>
      <c r="VOD304" s="128"/>
      <c r="VOE304" s="128"/>
      <c r="VOF304" s="128"/>
      <c r="VOG304" s="128"/>
      <c r="VOH304" s="128"/>
      <c r="VOI304" s="128"/>
      <c r="VOJ304" s="128"/>
      <c r="VOK304" s="128"/>
      <c r="VOL304" s="128"/>
      <c r="VOM304" s="128"/>
      <c r="VON304" s="128"/>
      <c r="VOO304" s="128"/>
      <c r="VOP304" s="128"/>
      <c r="VOQ304" s="128"/>
      <c r="VOR304" s="128"/>
      <c r="VOS304" s="128"/>
      <c r="VOT304" s="128"/>
      <c r="VOU304" s="128"/>
      <c r="VOV304" s="128"/>
      <c r="VOW304" s="128"/>
      <c r="VOX304" s="128"/>
      <c r="VOY304" s="128"/>
      <c r="VOZ304" s="128"/>
      <c r="VPA304" s="128"/>
      <c r="VPB304" s="128"/>
      <c r="VPC304" s="128"/>
      <c r="VPD304" s="128"/>
      <c r="VPE304" s="128"/>
      <c r="VPF304" s="128"/>
      <c r="VPG304" s="128"/>
      <c r="VPH304" s="128"/>
      <c r="VPI304" s="128"/>
      <c r="VPJ304" s="128"/>
      <c r="VPK304" s="128"/>
      <c r="VPL304" s="128"/>
      <c r="VPM304" s="128"/>
      <c r="VPN304" s="128"/>
      <c r="VPO304" s="128"/>
      <c r="VPP304" s="128"/>
      <c r="VPQ304" s="128"/>
      <c r="VPR304" s="128"/>
      <c r="VPS304" s="128"/>
      <c r="VPT304" s="128"/>
      <c r="VPU304" s="128"/>
      <c r="VPV304" s="128"/>
      <c r="VPW304" s="128"/>
      <c r="VPX304" s="128"/>
      <c r="VPY304" s="128"/>
      <c r="VPZ304" s="128"/>
      <c r="VQA304" s="128"/>
      <c r="VQB304" s="128"/>
      <c r="VQC304" s="128"/>
      <c r="VQD304" s="128"/>
      <c r="VQE304" s="128"/>
      <c r="VQF304" s="128"/>
      <c r="VQG304" s="128"/>
      <c r="VQH304" s="128"/>
      <c r="VQI304" s="128"/>
      <c r="VQJ304" s="128"/>
      <c r="VQK304" s="128"/>
      <c r="VQL304" s="128"/>
      <c r="VQM304" s="128"/>
      <c r="VQN304" s="128"/>
      <c r="VQO304" s="128"/>
      <c r="VQP304" s="128"/>
      <c r="VQQ304" s="128"/>
      <c r="VQR304" s="128"/>
      <c r="VQS304" s="128"/>
      <c r="VQT304" s="128"/>
      <c r="VQU304" s="128"/>
      <c r="VQV304" s="128"/>
      <c r="VQW304" s="128"/>
      <c r="VQX304" s="128"/>
      <c r="VQY304" s="128"/>
      <c r="VQZ304" s="128"/>
      <c r="VRA304" s="128"/>
      <c r="VRB304" s="128"/>
      <c r="VRC304" s="128"/>
      <c r="VRD304" s="128"/>
      <c r="VRE304" s="128"/>
      <c r="VRF304" s="128"/>
      <c r="VRG304" s="128"/>
      <c r="VRH304" s="128"/>
      <c r="VRI304" s="128"/>
      <c r="VRJ304" s="128"/>
      <c r="VRK304" s="128"/>
      <c r="VRL304" s="128"/>
      <c r="VRM304" s="128"/>
      <c r="VRN304" s="128"/>
      <c r="VRO304" s="128"/>
      <c r="VRP304" s="128"/>
      <c r="VRQ304" s="128"/>
      <c r="VRR304" s="128"/>
      <c r="VRS304" s="128"/>
      <c r="VRT304" s="128"/>
      <c r="VRU304" s="128"/>
      <c r="VRV304" s="128"/>
      <c r="VRW304" s="128"/>
      <c r="VRX304" s="128"/>
      <c r="VRY304" s="128"/>
      <c r="VRZ304" s="128"/>
      <c r="VSA304" s="128"/>
      <c r="VSB304" s="128"/>
      <c r="VSC304" s="128"/>
      <c r="VSD304" s="128"/>
      <c r="VSE304" s="128"/>
      <c r="VSF304" s="128"/>
      <c r="VSG304" s="128"/>
      <c r="VSH304" s="128"/>
      <c r="VSI304" s="128"/>
      <c r="VSJ304" s="128"/>
      <c r="VSK304" s="128"/>
      <c r="VSL304" s="128"/>
      <c r="VSM304" s="128"/>
      <c r="VSN304" s="128"/>
      <c r="VSO304" s="128"/>
      <c r="VSP304" s="128"/>
      <c r="VSQ304" s="128"/>
      <c r="VSR304" s="128"/>
      <c r="VSS304" s="128"/>
      <c r="VST304" s="128"/>
      <c r="VSU304" s="128"/>
      <c r="VSV304" s="128"/>
      <c r="VSW304" s="128"/>
      <c r="VSX304" s="128"/>
      <c r="VSY304" s="128"/>
      <c r="VSZ304" s="128"/>
      <c r="VTA304" s="128"/>
      <c r="VTB304" s="128"/>
      <c r="VTC304" s="128"/>
      <c r="VTD304" s="128"/>
      <c r="VTE304" s="128"/>
      <c r="VTF304" s="128"/>
      <c r="VTG304" s="128"/>
      <c r="VTH304" s="128"/>
      <c r="VTI304" s="128"/>
      <c r="VTJ304" s="128"/>
      <c r="VTK304" s="128"/>
      <c r="VTL304" s="128"/>
      <c r="VTM304" s="128"/>
      <c r="VTN304" s="128"/>
      <c r="VTO304" s="128"/>
      <c r="VTP304" s="128"/>
      <c r="VTQ304" s="128"/>
      <c r="VTR304" s="128"/>
      <c r="VTS304" s="128"/>
      <c r="VTT304" s="128"/>
      <c r="VTU304" s="128"/>
      <c r="VTV304" s="128"/>
      <c r="VTW304" s="128"/>
      <c r="VTX304" s="128"/>
      <c r="VTY304" s="128"/>
      <c r="VTZ304" s="128"/>
      <c r="VUA304" s="128"/>
      <c r="VUB304" s="128"/>
      <c r="VUC304" s="128"/>
      <c r="VUD304" s="128"/>
      <c r="VUE304" s="128"/>
      <c r="VUF304" s="128"/>
      <c r="VUG304" s="128"/>
      <c r="VUH304" s="128"/>
      <c r="VUI304" s="128"/>
      <c r="VUJ304" s="128"/>
      <c r="VUK304" s="128"/>
      <c r="VUL304" s="128"/>
      <c r="VUM304" s="128"/>
      <c r="VUN304" s="128"/>
      <c r="VUO304" s="128"/>
      <c r="VUP304" s="128"/>
      <c r="VUQ304" s="128"/>
      <c r="VUR304" s="128"/>
      <c r="VUS304" s="128"/>
      <c r="VUT304" s="128"/>
      <c r="VUU304" s="128"/>
      <c r="VUV304" s="128"/>
      <c r="VUW304" s="128"/>
      <c r="VUX304" s="128"/>
      <c r="VUY304" s="128"/>
      <c r="VUZ304" s="128"/>
      <c r="VVA304" s="128"/>
      <c r="VVB304" s="128"/>
      <c r="VVC304" s="128"/>
      <c r="VVD304" s="128"/>
      <c r="VVE304" s="128"/>
      <c r="VVF304" s="128"/>
      <c r="VVG304" s="128"/>
      <c r="VVH304" s="128"/>
      <c r="VVI304" s="128"/>
      <c r="VVJ304" s="128"/>
      <c r="VVK304" s="128"/>
      <c r="VVL304" s="128"/>
      <c r="VVM304" s="128"/>
      <c r="VVN304" s="128"/>
      <c r="VVO304" s="128"/>
      <c r="VVP304" s="128"/>
      <c r="VVQ304" s="128"/>
      <c r="VVR304" s="128"/>
      <c r="VVS304" s="128"/>
      <c r="VVT304" s="128"/>
      <c r="VVU304" s="128"/>
      <c r="VVV304" s="128"/>
      <c r="VVW304" s="128"/>
      <c r="VVX304" s="128"/>
      <c r="VVY304" s="128"/>
      <c r="VVZ304" s="128"/>
      <c r="VWA304" s="128"/>
      <c r="VWB304" s="128"/>
      <c r="VWC304" s="128"/>
      <c r="VWD304" s="128"/>
      <c r="VWE304" s="128"/>
      <c r="VWF304" s="128"/>
      <c r="VWG304" s="128"/>
      <c r="VWH304" s="128"/>
      <c r="VWI304" s="128"/>
      <c r="VWJ304" s="128"/>
      <c r="VWK304" s="128"/>
      <c r="VWL304" s="128"/>
      <c r="VWM304" s="128"/>
      <c r="VWN304" s="128"/>
      <c r="VWO304" s="128"/>
      <c r="VWP304" s="128"/>
      <c r="VWQ304" s="128"/>
      <c r="VWR304" s="128"/>
      <c r="VWS304" s="128"/>
      <c r="VWT304" s="128"/>
      <c r="VWU304" s="128"/>
      <c r="VWV304" s="128"/>
      <c r="VWW304" s="128"/>
      <c r="VWX304" s="128"/>
      <c r="VWY304" s="128"/>
      <c r="VWZ304" s="128"/>
      <c r="VXA304" s="128"/>
      <c r="VXB304" s="128"/>
      <c r="VXC304" s="128"/>
      <c r="VXD304" s="128"/>
      <c r="VXE304" s="128"/>
      <c r="VXF304" s="128"/>
      <c r="VXG304" s="128"/>
      <c r="VXH304" s="128"/>
      <c r="VXI304" s="128"/>
      <c r="VXJ304" s="128"/>
      <c r="VXK304" s="128"/>
      <c r="VXL304" s="128"/>
      <c r="VXM304" s="128"/>
      <c r="VXN304" s="128"/>
      <c r="VXO304" s="128"/>
      <c r="VXP304" s="128"/>
      <c r="VXQ304" s="128"/>
      <c r="VXR304" s="128"/>
      <c r="VXS304" s="128"/>
      <c r="VXT304" s="128"/>
      <c r="VXU304" s="128"/>
      <c r="VXV304" s="128"/>
      <c r="VXW304" s="128"/>
      <c r="VXX304" s="128"/>
      <c r="VXY304" s="128"/>
      <c r="VXZ304" s="128"/>
      <c r="VYA304" s="128"/>
      <c r="VYB304" s="128"/>
      <c r="VYC304" s="128"/>
      <c r="VYD304" s="128"/>
      <c r="VYE304" s="128"/>
      <c r="VYF304" s="128"/>
      <c r="VYG304" s="128"/>
      <c r="VYH304" s="128"/>
      <c r="VYI304" s="128"/>
      <c r="VYJ304" s="128"/>
      <c r="VYK304" s="128"/>
      <c r="VYL304" s="128"/>
      <c r="VYM304" s="128"/>
      <c r="VYN304" s="128"/>
      <c r="VYO304" s="128"/>
      <c r="VYP304" s="128"/>
      <c r="VYQ304" s="128"/>
      <c r="VYR304" s="128"/>
      <c r="VYS304" s="128"/>
      <c r="VYT304" s="128"/>
      <c r="VYU304" s="128"/>
      <c r="VYV304" s="128"/>
      <c r="VYW304" s="128"/>
      <c r="VYX304" s="128"/>
      <c r="VYY304" s="128"/>
      <c r="VYZ304" s="128"/>
      <c r="VZA304" s="128"/>
      <c r="VZB304" s="128"/>
      <c r="VZC304" s="128"/>
      <c r="VZD304" s="128"/>
      <c r="VZE304" s="128"/>
      <c r="VZF304" s="128"/>
      <c r="VZG304" s="128"/>
      <c r="VZH304" s="128"/>
      <c r="VZI304" s="128"/>
      <c r="VZJ304" s="128"/>
      <c r="VZK304" s="128"/>
      <c r="VZL304" s="128"/>
      <c r="VZM304" s="128"/>
      <c r="VZN304" s="128"/>
      <c r="VZO304" s="128"/>
      <c r="VZP304" s="128"/>
      <c r="VZQ304" s="128"/>
      <c r="VZR304" s="128"/>
      <c r="VZS304" s="128"/>
      <c r="VZT304" s="128"/>
      <c r="VZU304" s="128"/>
      <c r="VZV304" s="128"/>
      <c r="VZW304" s="128"/>
      <c r="VZX304" s="128"/>
      <c r="VZY304" s="128"/>
      <c r="VZZ304" s="128"/>
      <c r="WAA304" s="128"/>
      <c r="WAB304" s="128"/>
      <c r="WAC304" s="128"/>
      <c r="WAD304" s="128"/>
      <c r="WAE304" s="128"/>
      <c r="WAF304" s="128"/>
      <c r="WAG304" s="128"/>
      <c r="WAH304" s="128"/>
      <c r="WAI304" s="128"/>
      <c r="WAJ304" s="128"/>
      <c r="WAK304" s="128"/>
      <c r="WAL304" s="128"/>
      <c r="WAM304" s="128"/>
      <c r="WAN304" s="128"/>
      <c r="WAO304" s="128"/>
      <c r="WAP304" s="128"/>
      <c r="WAQ304" s="128"/>
      <c r="WAR304" s="128"/>
      <c r="WAS304" s="128"/>
      <c r="WAT304" s="128"/>
      <c r="WAU304" s="128"/>
      <c r="WAV304" s="128"/>
      <c r="WAW304" s="128"/>
      <c r="WAX304" s="128"/>
      <c r="WAY304" s="128"/>
      <c r="WAZ304" s="128"/>
      <c r="WBA304" s="128"/>
      <c r="WBB304" s="128"/>
      <c r="WBC304" s="128"/>
      <c r="WBD304" s="128"/>
      <c r="WBE304" s="128"/>
      <c r="WBF304" s="128"/>
      <c r="WBG304" s="128"/>
      <c r="WBH304" s="128"/>
      <c r="WBI304" s="128"/>
      <c r="WBJ304" s="128"/>
      <c r="WBK304" s="128"/>
      <c r="WBL304" s="128"/>
      <c r="WBM304" s="128"/>
      <c r="WBN304" s="128"/>
      <c r="WBO304" s="128"/>
      <c r="WBP304" s="128"/>
      <c r="WBQ304" s="128"/>
      <c r="WBR304" s="128"/>
      <c r="WBS304" s="128"/>
      <c r="WBT304" s="128"/>
      <c r="WBU304" s="128"/>
      <c r="WBV304" s="128"/>
      <c r="WBW304" s="128"/>
      <c r="WBX304" s="128"/>
      <c r="WBY304" s="128"/>
      <c r="WBZ304" s="128"/>
      <c r="WCA304" s="128"/>
      <c r="WCB304" s="128"/>
      <c r="WCC304" s="128"/>
      <c r="WCD304" s="128"/>
      <c r="WCE304" s="128"/>
      <c r="WCF304" s="128"/>
      <c r="WCG304" s="128"/>
      <c r="WCH304" s="128"/>
      <c r="WCI304" s="128"/>
      <c r="WCJ304" s="128"/>
      <c r="WCK304" s="128"/>
      <c r="WCL304" s="128"/>
      <c r="WCM304" s="128"/>
      <c r="WCN304" s="128"/>
      <c r="WCO304" s="128"/>
      <c r="WCP304" s="128"/>
      <c r="WCQ304" s="128"/>
      <c r="WCR304" s="128"/>
      <c r="WCS304" s="128"/>
      <c r="WCT304" s="128"/>
      <c r="WCU304" s="128"/>
      <c r="WCV304" s="128"/>
      <c r="WCW304" s="128"/>
      <c r="WCX304" s="128"/>
      <c r="WCY304" s="128"/>
      <c r="WCZ304" s="128"/>
      <c r="WDA304" s="128"/>
      <c r="WDB304" s="128"/>
      <c r="WDC304" s="128"/>
      <c r="WDD304" s="128"/>
      <c r="WDE304" s="128"/>
      <c r="WDF304" s="128"/>
      <c r="WDG304" s="128"/>
      <c r="WDH304" s="128"/>
      <c r="WDI304" s="128"/>
      <c r="WDJ304" s="128"/>
      <c r="WDK304" s="128"/>
      <c r="WDL304" s="128"/>
      <c r="WDM304" s="128"/>
      <c r="WDN304" s="128"/>
      <c r="WDO304" s="128"/>
      <c r="WDP304" s="128"/>
      <c r="WDQ304" s="128"/>
      <c r="WDR304" s="128"/>
      <c r="WDS304" s="128"/>
      <c r="WDT304" s="128"/>
      <c r="WDU304" s="128"/>
      <c r="WDV304" s="128"/>
      <c r="WDW304" s="128"/>
      <c r="WDX304" s="128"/>
      <c r="WDY304" s="128"/>
      <c r="WDZ304" s="128"/>
      <c r="WEA304" s="128"/>
      <c r="WEB304" s="128"/>
      <c r="WEC304" s="128"/>
      <c r="WED304" s="128"/>
      <c r="WEE304" s="128"/>
      <c r="WEF304" s="128"/>
      <c r="WEG304" s="128"/>
      <c r="WEH304" s="128"/>
      <c r="WEI304" s="128"/>
      <c r="WEJ304" s="128"/>
      <c r="WEK304" s="128"/>
      <c r="WEL304" s="128"/>
      <c r="WEM304" s="128"/>
      <c r="WEN304" s="128"/>
      <c r="WEO304" s="128"/>
      <c r="WEP304" s="128"/>
      <c r="WEQ304" s="128"/>
      <c r="WER304" s="128"/>
      <c r="WES304" s="128"/>
      <c r="WET304" s="128"/>
      <c r="WEU304" s="128"/>
      <c r="WEV304" s="128"/>
      <c r="WEW304" s="128"/>
      <c r="WEX304" s="128"/>
      <c r="WEY304" s="128"/>
      <c r="WEZ304" s="128"/>
      <c r="WFA304" s="128"/>
      <c r="WFB304" s="128"/>
      <c r="WFC304" s="128"/>
      <c r="WFD304" s="128"/>
      <c r="WFE304" s="128"/>
      <c r="WFF304" s="128"/>
      <c r="WFG304" s="128"/>
      <c r="WFH304" s="128"/>
      <c r="WFI304" s="128"/>
      <c r="WFJ304" s="128"/>
      <c r="WFK304" s="128"/>
      <c r="WFL304" s="128"/>
      <c r="WFM304" s="128"/>
      <c r="WFN304" s="128"/>
      <c r="WFO304" s="128"/>
      <c r="WFP304" s="128"/>
      <c r="WFQ304" s="128"/>
      <c r="WFR304" s="128"/>
      <c r="WFS304" s="128"/>
      <c r="WFT304" s="128"/>
      <c r="WFU304" s="128"/>
      <c r="WFV304" s="128"/>
      <c r="WFW304" s="128"/>
      <c r="WFX304" s="128"/>
      <c r="WFY304" s="128"/>
      <c r="WFZ304" s="128"/>
      <c r="WGA304" s="128"/>
      <c r="WGB304" s="128"/>
      <c r="WGC304" s="128"/>
      <c r="WGD304" s="128"/>
      <c r="WGE304" s="128"/>
      <c r="WGF304" s="128"/>
      <c r="WGG304" s="128"/>
      <c r="WGH304" s="128"/>
      <c r="WGI304" s="128"/>
      <c r="WGJ304" s="128"/>
      <c r="WGK304" s="128"/>
      <c r="WGL304" s="128"/>
      <c r="WGM304" s="128"/>
      <c r="WGN304" s="128"/>
      <c r="WGO304" s="128"/>
      <c r="WGP304" s="128"/>
      <c r="WGQ304" s="128"/>
      <c r="WGR304" s="128"/>
      <c r="WGS304" s="128"/>
      <c r="WGT304" s="128"/>
      <c r="WGU304" s="128"/>
      <c r="WGV304" s="128"/>
      <c r="WGW304" s="128"/>
      <c r="WGX304" s="128"/>
      <c r="WGY304" s="128"/>
      <c r="WGZ304" s="128"/>
      <c r="WHA304" s="128"/>
      <c r="WHB304" s="128"/>
      <c r="WHC304" s="128"/>
      <c r="WHD304" s="128"/>
      <c r="WHE304" s="128"/>
      <c r="WHF304" s="128"/>
      <c r="WHG304" s="128"/>
      <c r="WHH304" s="128"/>
      <c r="WHI304" s="128"/>
      <c r="WHJ304" s="128"/>
      <c r="WHK304" s="128"/>
      <c r="WHL304" s="128"/>
      <c r="WHM304" s="128"/>
      <c r="WHN304" s="128"/>
      <c r="WHO304" s="128"/>
      <c r="WHP304" s="128"/>
      <c r="WHQ304" s="128"/>
      <c r="WHR304" s="128"/>
      <c r="WHS304" s="128"/>
      <c r="WHT304" s="128"/>
      <c r="WHU304" s="128"/>
      <c r="WHV304" s="128"/>
      <c r="WHW304" s="128"/>
      <c r="WHX304" s="128"/>
      <c r="WHY304" s="128"/>
      <c r="WHZ304" s="128"/>
      <c r="WIA304" s="128"/>
      <c r="WIB304" s="128"/>
      <c r="WIC304" s="128"/>
      <c r="WID304" s="128"/>
      <c r="WIE304" s="128"/>
      <c r="WIF304" s="128"/>
      <c r="WIG304" s="128"/>
      <c r="WIH304" s="128"/>
      <c r="WII304" s="128"/>
      <c r="WIJ304" s="128"/>
      <c r="WIK304" s="128"/>
      <c r="WIL304" s="128"/>
      <c r="WIM304" s="128"/>
      <c r="WIN304" s="128"/>
      <c r="WIO304" s="128"/>
      <c r="WIP304" s="128"/>
      <c r="WIQ304" s="128"/>
      <c r="WIR304" s="128"/>
      <c r="WIS304" s="128"/>
      <c r="WIT304" s="128"/>
      <c r="WIU304" s="128"/>
      <c r="WIV304" s="128"/>
      <c r="WIW304" s="128"/>
      <c r="WIX304" s="128"/>
      <c r="WIY304" s="128"/>
      <c r="WIZ304" s="128"/>
      <c r="WJA304" s="128"/>
      <c r="WJB304" s="128"/>
      <c r="WJC304" s="128"/>
      <c r="WJD304" s="128"/>
      <c r="WJE304" s="128"/>
      <c r="WJF304" s="128"/>
      <c r="WJG304" s="128"/>
      <c r="WJH304" s="128"/>
      <c r="WJI304" s="128"/>
      <c r="WJJ304" s="128"/>
      <c r="WJK304" s="128"/>
      <c r="WJL304" s="128"/>
      <c r="WJM304" s="128"/>
      <c r="WJN304" s="128"/>
      <c r="WJO304" s="128"/>
      <c r="WJP304" s="128"/>
      <c r="WJQ304" s="128"/>
      <c r="WJR304" s="128"/>
      <c r="WJS304" s="128"/>
      <c r="WJT304" s="128"/>
      <c r="WJU304" s="128"/>
      <c r="WJV304" s="128"/>
      <c r="WJW304" s="128"/>
      <c r="WJX304" s="128"/>
      <c r="WJY304" s="128"/>
      <c r="WJZ304" s="128"/>
      <c r="WKA304" s="128"/>
      <c r="WKB304" s="128"/>
      <c r="WKC304" s="128"/>
      <c r="WKD304" s="128"/>
      <c r="WKE304" s="128"/>
      <c r="WKF304" s="128"/>
      <c r="WKG304" s="128"/>
      <c r="WKH304" s="128"/>
      <c r="WKI304" s="128"/>
      <c r="WKJ304" s="128"/>
      <c r="WKK304" s="128"/>
      <c r="WKL304" s="128"/>
      <c r="WKM304" s="128"/>
      <c r="WKN304" s="128"/>
      <c r="WKO304" s="128"/>
      <c r="WKP304" s="128"/>
      <c r="WKQ304" s="128"/>
      <c r="WKR304" s="128"/>
      <c r="WKS304" s="128"/>
      <c r="WKT304" s="128"/>
      <c r="WKU304" s="128"/>
      <c r="WKV304" s="128"/>
      <c r="WKW304" s="128"/>
      <c r="WKX304" s="128"/>
      <c r="WKY304" s="128"/>
      <c r="WKZ304" s="128"/>
      <c r="WLA304" s="128"/>
      <c r="WLB304" s="128"/>
      <c r="WLC304" s="128"/>
      <c r="WLD304" s="128"/>
      <c r="WLE304" s="128"/>
      <c r="WLF304" s="128"/>
      <c r="WLG304" s="128"/>
      <c r="WLH304" s="128"/>
      <c r="WLI304" s="128"/>
      <c r="WLJ304" s="128"/>
      <c r="WLK304" s="128"/>
      <c r="WLL304" s="128"/>
      <c r="WLM304" s="128"/>
      <c r="WLN304" s="128"/>
      <c r="WLO304" s="128"/>
      <c r="WLP304" s="128"/>
      <c r="WLQ304" s="128"/>
      <c r="WLR304" s="128"/>
      <c r="WLS304" s="128"/>
      <c r="WLT304" s="128"/>
      <c r="WLU304" s="128"/>
      <c r="WLV304" s="128"/>
      <c r="WLW304" s="128"/>
      <c r="WLX304" s="128"/>
      <c r="WLY304" s="128"/>
      <c r="WLZ304" s="128"/>
      <c r="WMA304" s="128"/>
      <c r="WMB304" s="128"/>
      <c r="WMC304" s="128"/>
      <c r="WMD304" s="128"/>
      <c r="WME304" s="128"/>
      <c r="WMF304" s="128"/>
      <c r="WMG304" s="128"/>
      <c r="WMH304" s="128"/>
      <c r="WMI304" s="128"/>
      <c r="WMJ304" s="128"/>
      <c r="WMK304" s="128"/>
      <c r="WML304" s="128"/>
      <c r="WMM304" s="128"/>
      <c r="WMN304" s="128"/>
      <c r="WMO304" s="128"/>
      <c r="WMP304" s="128"/>
      <c r="WMQ304" s="128"/>
      <c r="WMR304" s="128"/>
      <c r="WMS304" s="128"/>
      <c r="WMT304" s="128"/>
      <c r="WMU304" s="128"/>
      <c r="WMV304" s="128"/>
      <c r="WMW304" s="128"/>
      <c r="WMX304" s="128"/>
      <c r="WMY304" s="128"/>
      <c r="WMZ304" s="128"/>
      <c r="WNA304" s="128"/>
      <c r="WNB304" s="128"/>
      <c r="WNC304" s="128"/>
      <c r="WND304" s="128"/>
      <c r="WNE304" s="128"/>
      <c r="WNF304" s="128"/>
      <c r="WNG304" s="128"/>
      <c r="WNH304" s="128"/>
      <c r="WNI304" s="128"/>
      <c r="WNJ304" s="128"/>
      <c r="WNK304" s="128"/>
      <c r="WNL304" s="128"/>
      <c r="WNM304" s="128"/>
      <c r="WNN304" s="128"/>
      <c r="WNO304" s="128"/>
      <c r="WNP304" s="128"/>
      <c r="WNQ304" s="128"/>
      <c r="WNR304" s="128"/>
      <c r="WNS304" s="128"/>
      <c r="WNT304" s="128"/>
      <c r="WNU304" s="128"/>
      <c r="WNV304" s="128"/>
      <c r="WNW304" s="128"/>
      <c r="WNX304" s="128"/>
      <c r="WNY304" s="128"/>
      <c r="WNZ304" s="128"/>
      <c r="WOA304" s="128"/>
      <c r="WOB304" s="128"/>
      <c r="WOC304" s="128"/>
      <c r="WOD304" s="128"/>
      <c r="WOE304" s="128"/>
      <c r="WOF304" s="128"/>
      <c r="WOG304" s="128"/>
      <c r="WOH304" s="128"/>
      <c r="WOI304" s="128"/>
      <c r="WOJ304" s="128"/>
      <c r="WOK304" s="128"/>
      <c r="WOL304" s="128"/>
      <c r="WOM304" s="128"/>
      <c r="WON304" s="128"/>
      <c r="WOO304" s="128"/>
      <c r="WOP304" s="128"/>
      <c r="WOQ304" s="128"/>
      <c r="WOR304" s="128"/>
      <c r="WOS304" s="128"/>
      <c r="WOT304" s="128"/>
      <c r="WOU304" s="128"/>
      <c r="WOV304" s="128"/>
      <c r="WOW304" s="128"/>
      <c r="WOX304" s="128"/>
      <c r="WOY304" s="128"/>
      <c r="WOZ304" s="128"/>
      <c r="WPA304" s="128"/>
      <c r="WPB304" s="128"/>
      <c r="WPC304" s="128"/>
      <c r="WPD304" s="128"/>
      <c r="WPE304" s="128"/>
      <c r="WPF304" s="128"/>
      <c r="WPG304" s="128"/>
      <c r="WPH304" s="128"/>
      <c r="WPI304" s="128"/>
      <c r="WPJ304" s="128"/>
      <c r="WPK304" s="128"/>
      <c r="WPL304" s="128"/>
      <c r="WPM304" s="128"/>
      <c r="WPN304" s="128"/>
      <c r="WPO304" s="128"/>
      <c r="WPP304" s="128"/>
      <c r="WPQ304" s="128"/>
      <c r="WPR304" s="128"/>
      <c r="WPS304" s="128"/>
      <c r="WPT304" s="128"/>
      <c r="WPU304" s="128"/>
      <c r="WPV304" s="128"/>
      <c r="WPW304" s="128"/>
      <c r="WPX304" s="128"/>
      <c r="WPY304" s="128"/>
      <c r="WPZ304" s="128"/>
      <c r="WQA304" s="128"/>
      <c r="WQB304" s="128"/>
      <c r="WQC304" s="128"/>
      <c r="WQD304" s="128"/>
      <c r="WQE304" s="128"/>
      <c r="WQF304" s="128"/>
      <c r="WQG304" s="128"/>
      <c r="WQH304" s="128"/>
      <c r="WQI304" s="128"/>
      <c r="WQJ304" s="128"/>
      <c r="WQK304" s="128"/>
      <c r="WQL304" s="128"/>
      <c r="WQM304" s="128"/>
      <c r="WQN304" s="128"/>
      <c r="WQO304" s="128"/>
      <c r="WQP304" s="128"/>
      <c r="WQQ304" s="128"/>
      <c r="WQR304" s="128"/>
      <c r="WQS304" s="128"/>
      <c r="WQT304" s="128"/>
      <c r="WQU304" s="128"/>
      <c r="WQV304" s="128"/>
      <c r="WQW304" s="128"/>
      <c r="WQX304" s="128"/>
      <c r="WQY304" s="128"/>
      <c r="WQZ304" s="128"/>
      <c r="WRA304" s="128"/>
      <c r="WRB304" s="128"/>
      <c r="WRC304" s="128"/>
      <c r="WRD304" s="128"/>
      <c r="WRE304" s="128"/>
      <c r="WRF304" s="128"/>
      <c r="WRG304" s="128"/>
      <c r="WRH304" s="128"/>
      <c r="WRI304" s="128"/>
      <c r="WRJ304" s="128"/>
      <c r="WRK304" s="128"/>
      <c r="WRL304" s="128"/>
      <c r="WRM304" s="128"/>
      <c r="WRN304" s="128"/>
      <c r="WRO304" s="128"/>
      <c r="WRP304" s="128"/>
      <c r="WRQ304" s="128"/>
      <c r="WRR304" s="128"/>
      <c r="WRS304" s="128"/>
      <c r="WRT304" s="128"/>
      <c r="WRU304" s="128"/>
      <c r="WRV304" s="128"/>
      <c r="WRW304" s="128"/>
      <c r="WRX304" s="128"/>
      <c r="WRY304" s="128"/>
      <c r="WRZ304" s="128"/>
      <c r="WSA304" s="128"/>
      <c r="WSB304" s="128"/>
      <c r="WSC304" s="128"/>
      <c r="WSD304" s="128"/>
      <c r="WSE304" s="128"/>
      <c r="WSF304" s="128"/>
      <c r="WSG304" s="128"/>
      <c r="WSH304" s="128"/>
      <c r="WSI304" s="128"/>
      <c r="WSJ304" s="128"/>
      <c r="WSK304" s="128"/>
      <c r="WSL304" s="128"/>
      <c r="WSM304" s="128"/>
      <c r="WSN304" s="128"/>
      <c r="WSO304" s="128"/>
      <c r="WSP304" s="128"/>
      <c r="WSQ304" s="128"/>
      <c r="WSR304" s="128"/>
      <c r="WSS304" s="128"/>
      <c r="WST304" s="128"/>
      <c r="WSU304" s="128"/>
      <c r="WSV304" s="128"/>
      <c r="WSW304" s="128"/>
      <c r="WSX304" s="128"/>
      <c r="WSY304" s="128"/>
      <c r="WSZ304" s="128"/>
      <c r="WTA304" s="128"/>
      <c r="WTB304" s="128"/>
      <c r="WTC304" s="128"/>
      <c r="WTD304" s="128"/>
      <c r="WTE304" s="128"/>
      <c r="WTF304" s="128"/>
      <c r="WTG304" s="128"/>
      <c r="WTH304" s="128"/>
      <c r="WTI304" s="128"/>
      <c r="WTJ304" s="128"/>
      <c r="WTK304" s="128"/>
      <c r="WTL304" s="128"/>
      <c r="WTM304" s="128"/>
      <c r="WTN304" s="128"/>
      <c r="WTO304" s="128"/>
      <c r="WTP304" s="128"/>
      <c r="WTQ304" s="128"/>
      <c r="WTR304" s="128"/>
      <c r="WTS304" s="128"/>
      <c r="WTT304" s="128"/>
      <c r="WTU304" s="128"/>
      <c r="WTV304" s="128"/>
      <c r="WTW304" s="128"/>
      <c r="WTX304" s="128"/>
      <c r="WTY304" s="128"/>
      <c r="WTZ304" s="128"/>
      <c r="WUA304" s="128"/>
      <c r="WUB304" s="128"/>
      <c r="WUC304" s="128"/>
      <c r="WUD304" s="128"/>
      <c r="WUE304" s="128"/>
      <c r="WUF304" s="128"/>
      <c r="WUG304" s="128"/>
      <c r="WUH304" s="128"/>
      <c r="WUI304" s="128"/>
      <c r="WUJ304" s="128"/>
      <c r="WUK304" s="128"/>
      <c r="WUL304" s="128"/>
      <c r="WUM304" s="128"/>
      <c r="WUN304" s="128"/>
      <c r="WUO304" s="128"/>
      <c r="WUP304" s="128"/>
      <c r="WUQ304" s="128"/>
      <c r="WUR304" s="128"/>
      <c r="WUS304" s="128"/>
      <c r="WUT304" s="128"/>
      <c r="WUU304" s="128"/>
      <c r="WUV304" s="128"/>
      <c r="WUW304" s="128"/>
      <c r="WUX304" s="128"/>
      <c r="WUY304" s="128"/>
      <c r="WUZ304" s="128"/>
      <c r="WVA304" s="128"/>
      <c r="WVB304" s="128"/>
      <c r="WVC304" s="128"/>
      <c r="WVD304" s="128"/>
      <c r="WVE304" s="128"/>
      <c r="WVF304" s="128"/>
      <c r="WVG304" s="128"/>
      <c r="WVH304" s="128"/>
      <c r="WVI304" s="128"/>
      <c r="WVJ304" s="128"/>
      <c r="WVK304" s="128"/>
      <c r="WVL304" s="128"/>
      <c r="WVM304" s="128"/>
      <c r="WVN304" s="128"/>
      <c r="WVO304" s="128"/>
      <c r="WVP304" s="128"/>
      <c r="WVQ304" s="128"/>
      <c r="WVR304" s="128"/>
      <c r="WVS304" s="128"/>
      <c r="WVT304" s="128"/>
      <c r="WVU304" s="128"/>
      <c r="WVV304" s="128"/>
      <c r="WVW304" s="128"/>
      <c r="WVX304" s="128"/>
      <c r="WVY304" s="128"/>
      <c r="WVZ304" s="128"/>
      <c r="WWA304" s="128"/>
      <c r="WWB304" s="128"/>
      <c r="WWC304" s="128"/>
      <c r="WWD304" s="128"/>
      <c r="WWE304" s="128"/>
      <c r="WWF304" s="128"/>
      <c r="WWG304" s="128"/>
      <c r="WWH304" s="128"/>
      <c r="WWI304" s="128"/>
      <c r="WWJ304" s="128"/>
      <c r="WWK304" s="128"/>
      <c r="WWL304" s="128"/>
      <c r="WWM304" s="128"/>
      <c r="WWN304" s="128"/>
      <c r="WWO304" s="128"/>
      <c r="WWP304" s="128"/>
      <c r="WWQ304" s="128"/>
      <c r="WWR304" s="128"/>
      <c r="WWS304" s="128"/>
      <c r="WWT304" s="128"/>
      <c r="WWU304" s="128"/>
      <c r="WWV304" s="128"/>
      <c r="WWW304" s="128"/>
      <c r="WWX304" s="128"/>
      <c r="WWY304" s="128"/>
      <c r="WWZ304" s="128"/>
      <c r="WXA304" s="128"/>
      <c r="WXB304" s="128"/>
      <c r="WXC304" s="128"/>
      <c r="WXD304" s="128"/>
      <c r="WXE304" s="128"/>
      <c r="WXF304" s="128"/>
      <c r="WXG304" s="128"/>
      <c r="WXH304" s="128"/>
      <c r="WXI304" s="128"/>
      <c r="WXJ304" s="128"/>
      <c r="WXK304" s="128"/>
      <c r="WXL304" s="128"/>
      <c r="WXM304" s="128"/>
      <c r="WXN304" s="128"/>
      <c r="WXO304" s="128"/>
      <c r="WXP304" s="128"/>
      <c r="WXQ304" s="128"/>
      <c r="WXR304" s="128"/>
      <c r="WXS304" s="128"/>
      <c r="WXT304" s="128"/>
      <c r="WXU304" s="128"/>
      <c r="WXV304" s="128"/>
      <c r="WXW304" s="128"/>
      <c r="WXX304" s="128"/>
      <c r="WXY304" s="128"/>
      <c r="WXZ304" s="128"/>
      <c r="WYA304" s="128"/>
      <c r="WYB304" s="128"/>
      <c r="WYC304" s="128"/>
      <c r="WYD304" s="128"/>
      <c r="WYE304" s="128"/>
      <c r="WYF304" s="128"/>
      <c r="WYG304" s="128"/>
      <c r="WYH304" s="128"/>
      <c r="WYI304" s="128"/>
      <c r="WYJ304" s="128"/>
      <c r="WYK304" s="128"/>
      <c r="WYL304" s="128"/>
      <c r="WYM304" s="128"/>
      <c r="WYN304" s="128"/>
      <c r="WYO304" s="128"/>
      <c r="WYP304" s="128"/>
      <c r="WYQ304" s="128"/>
      <c r="WYR304" s="128"/>
      <c r="WYS304" s="128"/>
      <c r="WYT304" s="128"/>
      <c r="WYU304" s="128"/>
      <c r="WYV304" s="128"/>
      <c r="WYW304" s="128"/>
      <c r="WYX304" s="128"/>
      <c r="WYY304" s="128"/>
      <c r="WYZ304" s="128"/>
      <c r="WZA304" s="128"/>
      <c r="WZB304" s="128"/>
      <c r="WZC304" s="128"/>
      <c r="WZD304" s="128"/>
      <c r="WZE304" s="128"/>
      <c r="WZF304" s="128"/>
      <c r="WZG304" s="128"/>
      <c r="WZH304" s="128"/>
      <c r="WZI304" s="128"/>
      <c r="WZJ304" s="128"/>
      <c r="WZK304" s="128"/>
      <c r="WZL304" s="128"/>
      <c r="WZM304" s="128"/>
      <c r="WZN304" s="128"/>
      <c r="WZO304" s="128"/>
      <c r="WZP304" s="128"/>
      <c r="WZQ304" s="128"/>
      <c r="WZR304" s="128"/>
      <c r="WZS304" s="128"/>
      <c r="WZT304" s="128"/>
      <c r="WZU304" s="128"/>
      <c r="WZV304" s="128"/>
      <c r="WZW304" s="128"/>
      <c r="WZX304" s="128"/>
      <c r="WZY304" s="128"/>
      <c r="WZZ304" s="128"/>
      <c r="XAA304" s="128"/>
      <c r="XAB304" s="128"/>
      <c r="XAC304" s="128"/>
      <c r="XAD304" s="128"/>
      <c r="XAE304" s="128"/>
      <c r="XAF304" s="128"/>
      <c r="XAG304" s="128"/>
      <c r="XAH304" s="128"/>
      <c r="XAI304" s="128"/>
      <c r="XAJ304" s="128"/>
      <c r="XAK304" s="128"/>
      <c r="XAL304" s="128"/>
      <c r="XAM304" s="128"/>
      <c r="XAN304" s="128"/>
      <c r="XAO304" s="128"/>
      <c r="XAP304" s="128"/>
      <c r="XAQ304" s="128"/>
      <c r="XAR304" s="128"/>
      <c r="XAS304" s="128"/>
      <c r="XAT304" s="128"/>
      <c r="XAU304" s="128"/>
      <c r="XAV304" s="128"/>
      <c r="XAW304" s="128"/>
      <c r="XAX304" s="128"/>
      <c r="XAY304" s="128"/>
      <c r="XAZ304" s="128"/>
      <c r="XBA304" s="128"/>
      <c r="XBB304" s="128"/>
      <c r="XBC304" s="128"/>
      <c r="XBD304" s="128"/>
      <c r="XBE304" s="128"/>
      <c r="XBF304" s="128"/>
      <c r="XBG304" s="128"/>
      <c r="XBH304" s="128"/>
      <c r="XBI304" s="128"/>
      <c r="XBJ304" s="128"/>
      <c r="XBK304" s="128"/>
      <c r="XBL304" s="128"/>
      <c r="XBM304" s="128"/>
      <c r="XBN304" s="128"/>
      <c r="XBO304" s="128"/>
      <c r="XBP304" s="128"/>
      <c r="XBQ304" s="128"/>
      <c r="XBR304" s="128"/>
      <c r="XBS304" s="128"/>
      <c r="XBT304" s="128"/>
      <c r="XBU304" s="128"/>
      <c r="XBV304" s="128"/>
      <c r="XBW304" s="128"/>
      <c r="XBX304" s="128"/>
      <c r="XBY304" s="128"/>
      <c r="XBZ304" s="128"/>
      <c r="XCA304" s="128"/>
      <c r="XCB304" s="128"/>
      <c r="XCC304" s="128"/>
      <c r="XCD304" s="128"/>
      <c r="XCE304" s="128"/>
      <c r="XCF304" s="128"/>
      <c r="XCG304" s="128"/>
      <c r="XCH304" s="128"/>
      <c r="XCI304" s="128"/>
      <c r="XCJ304" s="128"/>
      <c r="XCK304" s="128"/>
      <c r="XCL304" s="128"/>
      <c r="XCM304" s="128"/>
      <c r="XCN304" s="128"/>
      <c r="XCO304" s="128"/>
      <c r="XCP304" s="128"/>
      <c r="XCQ304" s="128"/>
      <c r="XCR304" s="128"/>
      <c r="XCS304" s="128"/>
      <c r="XCT304" s="128"/>
      <c r="XCU304" s="128"/>
      <c r="XCV304" s="128"/>
      <c r="XCW304" s="128"/>
      <c r="XCX304" s="128"/>
      <c r="XCY304" s="128"/>
      <c r="XCZ304" s="128"/>
      <c r="XDA304" s="128"/>
      <c r="XDB304" s="128"/>
      <c r="XDC304" s="128"/>
      <c r="XDD304" s="128"/>
      <c r="XDE304" s="128"/>
      <c r="XDF304" s="128"/>
      <c r="XDG304" s="128"/>
      <c r="XDH304" s="128"/>
      <c r="XDI304" s="128"/>
      <c r="XDJ304" s="128"/>
      <c r="XDK304" s="128"/>
      <c r="XDL304" s="128"/>
      <c r="XDM304" s="128"/>
      <c r="XDN304" s="128"/>
      <c r="XDO304" s="128"/>
      <c r="XDP304" s="128"/>
      <c r="XDQ304" s="128"/>
      <c r="XDR304" s="128"/>
      <c r="XDS304" s="128"/>
      <c r="XDT304" s="128"/>
      <c r="XDU304" s="128"/>
      <c r="XDV304" s="128"/>
      <c r="XDW304" s="128"/>
      <c r="XDX304" s="128"/>
      <c r="XDY304" s="128"/>
      <c r="XDZ304" s="128"/>
      <c r="XEA304" s="128"/>
      <c r="XEB304" s="128"/>
      <c r="XEC304" s="128"/>
      <c r="XED304" s="128"/>
      <c r="XEE304" s="128"/>
      <c r="XEF304" s="128"/>
      <c r="XEG304" s="128"/>
      <c r="XEH304" s="128"/>
      <c r="XEI304" s="128"/>
      <c r="XEJ304" s="128"/>
      <c r="XEK304" s="128"/>
      <c r="XEL304" s="128"/>
      <c r="XEM304" s="128"/>
      <c r="XEN304" s="128"/>
      <c r="XEO304" s="128"/>
      <c r="XEP304" s="128"/>
      <c r="XEQ304" s="128"/>
      <c r="XER304" s="128"/>
      <c r="XES304" s="128"/>
      <c r="XET304" s="128"/>
    </row>
    <row r="305" spans="1:9" s="77" customFormat="1" ht="13.8" thickBot="1">
      <c r="B305" s="128"/>
      <c r="C305" s="1045"/>
      <c r="D305" s="1046"/>
      <c r="E305" s="366"/>
      <c r="F305" s="1045"/>
      <c r="G305" s="366"/>
    </row>
    <row r="306" spans="1:9" s="125" customFormat="1" ht="13.8">
      <c r="A306" s="2060">
        <f>A210+1</f>
        <v>170</v>
      </c>
      <c r="B306" s="1003" t="s">
        <v>43</v>
      </c>
      <c r="C306" s="90"/>
      <c r="D306" s="921"/>
      <c r="E306" s="1004" t="s">
        <v>43</v>
      </c>
      <c r="F306" s="91"/>
      <c r="G306" s="368"/>
      <c r="H306" s="351" t="s">
        <v>33</v>
      </c>
    </row>
    <row r="307" spans="1:9" s="373" customFormat="1" ht="15.75" customHeight="1">
      <c r="B307" s="413" t="s">
        <v>22</v>
      </c>
      <c r="C307" s="1005"/>
      <c r="D307" s="643"/>
      <c r="E307" s="792" t="s">
        <v>22</v>
      </c>
      <c r="F307" s="1005"/>
      <c r="G307" s="1006"/>
    </row>
    <row r="308" spans="1:9" s="373" customFormat="1" ht="26.4">
      <c r="B308" s="1007" t="s">
        <v>70</v>
      </c>
      <c r="C308" s="1008"/>
      <c r="D308" s="1009"/>
      <c r="E308" s="1054" t="s">
        <v>123</v>
      </c>
      <c r="F308" s="1008"/>
      <c r="G308" s="810"/>
    </row>
    <row r="309" spans="1:9" s="125" customFormat="1">
      <c r="B309" s="1013" t="s">
        <v>4</v>
      </c>
      <c r="C309" s="675">
        <v>481086040</v>
      </c>
      <c r="D309" s="817">
        <f>SUM(D310:D311)</f>
        <v>-46871</v>
      </c>
      <c r="E309" s="1014" t="s">
        <v>4</v>
      </c>
      <c r="F309" s="675">
        <v>5737472</v>
      </c>
      <c r="G309" s="781">
        <f>SUM(G310:G311)</f>
        <v>46871</v>
      </c>
    </row>
    <row r="310" spans="1:9" s="125" customFormat="1" ht="12" customHeight="1">
      <c r="B310" s="1016" t="s">
        <v>36</v>
      </c>
      <c r="C310" s="676">
        <v>1087074</v>
      </c>
      <c r="D310" s="1017"/>
      <c r="E310" s="1018" t="s">
        <v>36</v>
      </c>
      <c r="F310" s="676">
        <v>1254634</v>
      </c>
      <c r="G310" s="1055"/>
    </row>
    <row r="311" spans="1:9" s="125" customFormat="1">
      <c r="B311" s="1016" t="s">
        <v>10</v>
      </c>
      <c r="C311" s="676">
        <v>479998966</v>
      </c>
      <c r="D311" s="813">
        <f>D312</f>
        <v>-46871</v>
      </c>
      <c r="E311" s="1018" t="s">
        <v>10</v>
      </c>
      <c r="F311" s="676">
        <v>4482838</v>
      </c>
      <c r="G311" s="780">
        <f>G312</f>
        <v>46871</v>
      </c>
    </row>
    <row r="312" spans="1:9" s="125" customFormat="1" ht="12" customHeight="1">
      <c r="B312" s="1020" t="s">
        <v>11</v>
      </c>
      <c r="C312" s="676">
        <v>479998966</v>
      </c>
      <c r="D312" s="1017">
        <v>-46871</v>
      </c>
      <c r="E312" s="1019" t="s">
        <v>11</v>
      </c>
      <c r="F312" s="676">
        <v>4482838</v>
      </c>
      <c r="G312" s="1055">
        <v>46871</v>
      </c>
    </row>
    <row r="313" spans="1:9" s="125" customFormat="1">
      <c r="B313" s="1013" t="s">
        <v>28</v>
      </c>
      <c r="C313" s="675">
        <v>481086040</v>
      </c>
      <c r="D313" s="1036">
        <v>-46871</v>
      </c>
      <c r="E313" s="1014" t="s">
        <v>28</v>
      </c>
      <c r="F313" s="675">
        <v>5737472</v>
      </c>
      <c r="G313" s="781">
        <f>G314</f>
        <v>46871</v>
      </c>
    </row>
    <row r="314" spans="1:9" s="794" customFormat="1">
      <c r="B314" s="1016" t="s">
        <v>2</v>
      </c>
      <c r="C314" s="676">
        <v>481086040</v>
      </c>
      <c r="D314" s="1017">
        <v>-46871</v>
      </c>
      <c r="E314" s="1018" t="s">
        <v>2</v>
      </c>
      <c r="F314" s="676">
        <v>5625701</v>
      </c>
      <c r="G314" s="780">
        <f>G315+G319+G321</f>
        <v>46871</v>
      </c>
    </row>
    <row r="315" spans="1:9" s="373" customFormat="1">
      <c r="B315" s="1020" t="s">
        <v>16</v>
      </c>
      <c r="C315" s="676">
        <v>480008822</v>
      </c>
      <c r="D315" s="1017">
        <v>-46871</v>
      </c>
      <c r="E315" s="1019" t="s">
        <v>12</v>
      </c>
      <c r="F315" s="676">
        <v>4997157</v>
      </c>
      <c r="G315" s="780"/>
    </row>
    <row r="316" spans="1:9" s="373" customFormat="1">
      <c r="B316" s="1022" t="s">
        <v>17</v>
      </c>
      <c r="C316" s="676">
        <v>480008822</v>
      </c>
      <c r="D316" s="1017">
        <v>-46871</v>
      </c>
      <c r="E316" s="1021" t="s">
        <v>37</v>
      </c>
      <c r="F316" s="676">
        <v>2801303</v>
      </c>
      <c r="G316" s="1055"/>
    </row>
    <row r="317" spans="1:9" s="373" customFormat="1">
      <c r="B317" s="1020" t="s">
        <v>19</v>
      </c>
      <c r="C317" s="676">
        <v>1077218</v>
      </c>
      <c r="D317" s="1017"/>
      <c r="E317" s="1023" t="s">
        <v>35</v>
      </c>
      <c r="F317" s="676">
        <v>2198471</v>
      </c>
      <c r="G317" s="1055"/>
    </row>
    <row r="318" spans="1:9" s="373" customFormat="1" ht="26.4">
      <c r="B318" s="1022" t="s">
        <v>51</v>
      </c>
      <c r="C318" s="676">
        <v>1077218</v>
      </c>
      <c r="D318" s="1017"/>
      <c r="E318" s="1021" t="s">
        <v>15</v>
      </c>
      <c r="F318" s="676">
        <v>2195854</v>
      </c>
      <c r="G318" s="1055"/>
    </row>
    <row r="319" spans="1:9" s="373" customFormat="1" ht="26.4">
      <c r="B319" s="1024" t="s">
        <v>52</v>
      </c>
      <c r="C319" s="676">
        <v>1077218</v>
      </c>
      <c r="D319" s="813"/>
      <c r="E319" s="1019" t="s">
        <v>16</v>
      </c>
      <c r="F319" s="676">
        <v>628544</v>
      </c>
      <c r="G319" s="813">
        <f>G320</f>
        <v>46871</v>
      </c>
    </row>
    <row r="320" spans="1:9" s="373" customFormat="1">
      <c r="B320" s="796"/>
      <c r="C320" s="740"/>
      <c r="D320" s="1017"/>
      <c r="E320" s="1021" t="s">
        <v>17</v>
      </c>
      <c r="F320" s="676">
        <v>628544</v>
      </c>
      <c r="G320" s="1055">
        <v>46871</v>
      </c>
      <c r="I320" s="804"/>
    </row>
    <row r="321" spans="1:8" s="373" customFormat="1">
      <c r="B321" s="1059"/>
      <c r="C321" s="740"/>
      <c r="D321" s="813"/>
      <c r="E321" s="1018" t="s">
        <v>3</v>
      </c>
      <c r="F321" s="676">
        <v>111771</v>
      </c>
      <c r="G321" s="780"/>
    </row>
    <row r="322" spans="1:8" s="373" customFormat="1" ht="13.8" thickBot="1">
      <c r="B322" s="1060"/>
      <c r="C322" s="483"/>
      <c r="D322" s="1053"/>
      <c r="E322" s="1057" t="s">
        <v>20</v>
      </c>
      <c r="F322" s="679">
        <v>111771</v>
      </c>
      <c r="G322" s="1058"/>
    </row>
    <row r="323" spans="1:8" s="125" customFormat="1" ht="150.75" customHeight="1" thickBot="1">
      <c r="B323" s="3736" t="s">
        <v>284</v>
      </c>
      <c r="C323" s="3737"/>
      <c r="D323" s="3737"/>
      <c r="E323" s="3737"/>
      <c r="F323" s="3737"/>
      <c r="G323" s="3738"/>
    </row>
    <row r="324" spans="1:8" s="81" customFormat="1">
      <c r="C324" s="1025"/>
      <c r="D324" s="1025"/>
      <c r="F324" s="1025"/>
    </row>
    <row r="325" spans="1:8" s="81" customFormat="1">
      <c r="A325" s="77"/>
      <c r="B325" s="128" t="s">
        <v>187</v>
      </c>
      <c r="C325" s="166"/>
      <c r="D325" s="363"/>
      <c r="E325" s="128"/>
      <c r="F325" s="128"/>
      <c r="G325" s="128"/>
    </row>
    <row r="326" spans="1:8" s="81" customFormat="1" ht="13.8" thickBot="1">
      <c r="A326" s="77"/>
      <c r="B326" s="128"/>
      <c r="C326" s="1045"/>
      <c r="D326" s="1046"/>
      <c r="E326" s="366"/>
      <c r="F326" s="1045"/>
      <c r="G326" s="366"/>
    </row>
    <row r="327" spans="1:8" s="81" customFormat="1" ht="13.8">
      <c r="A327" s="2060">
        <f>A306+1</f>
        <v>171</v>
      </c>
      <c r="B327" s="1003" t="s">
        <v>43</v>
      </c>
      <c r="C327" s="90"/>
      <c r="D327" s="287"/>
      <c r="E327" s="379" t="s">
        <v>43</v>
      </c>
      <c r="F327" s="91"/>
      <c r="G327" s="368"/>
      <c r="H327" s="351" t="s">
        <v>33</v>
      </c>
    </row>
    <row r="328" spans="1:8" s="81" customFormat="1">
      <c r="A328" s="125"/>
      <c r="B328" s="413" t="s">
        <v>22</v>
      </c>
      <c r="C328" s="1005"/>
      <c r="D328" s="1061"/>
      <c r="E328" s="413" t="s">
        <v>22</v>
      </c>
      <c r="F328" s="1005"/>
      <c r="G328" s="1006"/>
    </row>
    <row r="329" spans="1:8" s="81" customFormat="1" ht="26.4">
      <c r="A329" s="373"/>
      <c r="B329" s="1007" t="s">
        <v>64</v>
      </c>
      <c r="C329" s="1008"/>
      <c r="D329" s="1062"/>
      <c r="E329" s="1007" t="s">
        <v>70</v>
      </c>
      <c r="F329" s="1008"/>
      <c r="G329" s="810"/>
    </row>
    <row r="330" spans="1:8" s="81" customFormat="1">
      <c r="A330" s="125"/>
      <c r="B330" s="1013" t="s">
        <v>4</v>
      </c>
      <c r="C330" s="675">
        <v>115744853</v>
      </c>
      <c r="D330" s="812">
        <f>SUM(D331:D332)</f>
        <v>-466970</v>
      </c>
      <c r="E330" s="1013" t="s">
        <v>4</v>
      </c>
      <c r="F330" s="675">
        <v>481086040</v>
      </c>
      <c r="G330" s="781">
        <f>SUM(G331:G332)</f>
        <v>466970</v>
      </c>
    </row>
    <row r="331" spans="1:8" s="81" customFormat="1" ht="12" customHeight="1">
      <c r="A331" s="125"/>
      <c r="B331" s="1016" t="s">
        <v>36</v>
      </c>
      <c r="C331" s="676">
        <v>22054</v>
      </c>
      <c r="D331" s="1063"/>
      <c r="E331" s="1016" t="s">
        <v>36</v>
      </c>
      <c r="F331" s="676">
        <v>1087074</v>
      </c>
      <c r="G331" s="1055"/>
    </row>
    <row r="332" spans="1:8" s="81" customFormat="1">
      <c r="A332" s="125"/>
      <c r="B332" s="1016" t="s">
        <v>10</v>
      </c>
      <c r="C332" s="676">
        <v>115722799</v>
      </c>
      <c r="D332" s="811">
        <f>D333</f>
        <v>-466970</v>
      </c>
      <c r="E332" s="1016" t="s">
        <v>10</v>
      </c>
      <c r="F332" s="676">
        <v>479998966</v>
      </c>
      <c r="G332" s="780">
        <f>G333</f>
        <v>466970</v>
      </c>
    </row>
    <row r="333" spans="1:8" s="81" customFormat="1" ht="12.75" customHeight="1">
      <c r="A333" s="125"/>
      <c r="B333" s="1020" t="s">
        <v>11</v>
      </c>
      <c r="C333" s="676">
        <v>115722799</v>
      </c>
      <c r="D333" s="1063">
        <v>-466970</v>
      </c>
      <c r="E333" s="1020" t="s">
        <v>11</v>
      </c>
      <c r="F333" s="676">
        <v>479998966</v>
      </c>
      <c r="G333" s="1055">
        <v>466970</v>
      </c>
    </row>
    <row r="334" spans="1:8" s="81" customFormat="1">
      <c r="A334" s="794"/>
      <c r="B334" s="1013" t="s">
        <v>28</v>
      </c>
      <c r="C334" s="675">
        <v>115744853</v>
      </c>
      <c r="D334" s="812">
        <f>D335</f>
        <v>-466970</v>
      </c>
      <c r="E334" s="1013" t="s">
        <v>28</v>
      </c>
      <c r="F334" s="675">
        <v>481086040</v>
      </c>
      <c r="G334" s="781">
        <f>G335</f>
        <v>466970</v>
      </c>
    </row>
    <row r="335" spans="1:8" s="81" customFormat="1">
      <c r="A335" s="373"/>
      <c r="B335" s="1016" t="s">
        <v>2</v>
      </c>
      <c r="C335" s="676">
        <v>115744853</v>
      </c>
      <c r="D335" s="811">
        <v>-466970</v>
      </c>
      <c r="E335" s="1016" t="s">
        <v>2</v>
      </c>
      <c r="F335" s="676">
        <v>481086040</v>
      </c>
      <c r="G335" s="780">
        <v>466970</v>
      </c>
    </row>
    <row r="336" spans="1:8" s="81" customFormat="1">
      <c r="A336" s="373"/>
      <c r="B336" s="1020" t="s">
        <v>16</v>
      </c>
      <c r="C336" s="676">
        <v>115744853</v>
      </c>
      <c r="D336" s="811">
        <f>D337+D339</f>
        <v>-466970</v>
      </c>
      <c r="E336" s="1020" t="s">
        <v>16</v>
      </c>
      <c r="F336" s="676">
        <v>480008822</v>
      </c>
      <c r="G336" s="780">
        <f>G337+G339</f>
        <v>466970</v>
      </c>
    </row>
    <row r="337" spans="1:8" s="81" customFormat="1">
      <c r="A337" s="373"/>
      <c r="B337" s="1022" t="s">
        <v>17</v>
      </c>
      <c r="C337" s="676">
        <v>115744853</v>
      </c>
      <c r="D337" s="1063">
        <v>-466970</v>
      </c>
      <c r="E337" s="1022" t="s">
        <v>17</v>
      </c>
      <c r="F337" s="676">
        <v>480008822</v>
      </c>
      <c r="G337" s="1055">
        <v>466970</v>
      </c>
    </row>
    <row r="338" spans="1:8" s="81" customFormat="1">
      <c r="A338" s="373"/>
      <c r="B338" s="1064"/>
      <c r="C338" s="740"/>
      <c r="D338" s="1063"/>
      <c r="E338" s="1020" t="s">
        <v>19</v>
      </c>
      <c r="F338" s="676">
        <v>1077218</v>
      </c>
      <c r="G338" s="1055"/>
    </row>
    <row r="339" spans="1:8" s="81" customFormat="1" ht="26.4">
      <c r="A339" s="373"/>
      <c r="B339" s="796"/>
      <c r="C339" s="740"/>
      <c r="D339" s="1063"/>
      <c r="E339" s="1022" t="s">
        <v>51</v>
      </c>
      <c r="F339" s="676">
        <v>1077218</v>
      </c>
      <c r="G339" s="1055"/>
    </row>
    <row r="340" spans="1:8" s="81" customFormat="1" ht="27" thickBot="1">
      <c r="A340" s="373"/>
      <c r="B340" s="1065"/>
      <c r="C340" s="483"/>
      <c r="D340" s="1066"/>
      <c r="E340" s="1050" t="s">
        <v>52</v>
      </c>
      <c r="F340" s="679">
        <v>1077218</v>
      </c>
      <c r="G340" s="972"/>
    </row>
    <row r="341" spans="1:8" s="81" customFormat="1" ht="279" customHeight="1" thickBot="1">
      <c r="B341" s="3736" t="s">
        <v>888</v>
      </c>
      <c r="C341" s="3737"/>
      <c r="D341" s="3737"/>
      <c r="E341" s="3737"/>
      <c r="F341" s="3737"/>
      <c r="G341" s="3738"/>
    </row>
    <row r="342" spans="1:8" s="81" customFormat="1">
      <c r="C342" s="1025"/>
      <c r="D342" s="1025"/>
      <c r="F342" s="1025"/>
    </row>
    <row r="343" spans="1:8" s="81" customFormat="1">
      <c r="A343" s="77"/>
      <c r="B343" s="128" t="s">
        <v>187</v>
      </c>
      <c r="C343" s="166"/>
      <c r="D343" s="363"/>
      <c r="F343" s="1025"/>
    </row>
    <row r="344" spans="1:8" s="81" customFormat="1" ht="13.8" thickBot="1">
      <c r="A344" s="77"/>
      <c r="B344" s="128"/>
      <c r="C344" s="1045"/>
      <c r="D344" s="1046"/>
      <c r="F344" s="1025"/>
    </row>
    <row r="345" spans="1:8" s="81" customFormat="1" ht="13.8">
      <c r="A345" s="2060">
        <f>A327+1</f>
        <v>172</v>
      </c>
      <c r="B345" s="379" t="s">
        <v>43</v>
      </c>
      <c r="C345" s="91"/>
      <c r="D345" s="1067"/>
      <c r="F345" s="1025"/>
      <c r="H345" s="351" t="s">
        <v>33</v>
      </c>
    </row>
    <row r="346" spans="1:8" s="81" customFormat="1">
      <c r="A346" s="373"/>
      <c r="B346" s="413" t="s">
        <v>22</v>
      </c>
      <c r="C346" s="1005"/>
      <c r="D346" s="643"/>
      <c r="F346" s="1025"/>
    </row>
    <row r="347" spans="1:8" s="81" customFormat="1" ht="26.4">
      <c r="A347" s="373"/>
      <c r="B347" s="1007" t="s">
        <v>123</v>
      </c>
      <c r="C347" s="1008"/>
      <c r="D347" s="1009"/>
      <c r="F347" s="1025"/>
    </row>
    <row r="348" spans="1:8" s="81" customFormat="1">
      <c r="A348" s="125"/>
      <c r="B348" s="1013" t="s">
        <v>4</v>
      </c>
      <c r="C348" s="675">
        <v>5737472</v>
      </c>
      <c r="D348" s="817">
        <f>SUM(D349:D350)</f>
        <v>40023</v>
      </c>
      <c r="F348" s="1025"/>
    </row>
    <row r="349" spans="1:8" s="81" customFormat="1" ht="26.4">
      <c r="A349" s="125"/>
      <c r="B349" s="1016" t="s">
        <v>36</v>
      </c>
      <c r="C349" s="676">
        <v>1254634</v>
      </c>
      <c r="D349" s="1017">
        <v>40023</v>
      </c>
      <c r="F349" s="1025"/>
    </row>
    <row r="350" spans="1:8" s="81" customFormat="1">
      <c r="A350" s="125"/>
      <c r="B350" s="1016" t="s">
        <v>10</v>
      </c>
      <c r="C350" s="676">
        <v>4482838</v>
      </c>
      <c r="D350" s="813"/>
      <c r="F350" s="1025"/>
    </row>
    <row r="351" spans="1:8" s="81" customFormat="1" ht="14.25" customHeight="1">
      <c r="A351" s="125"/>
      <c r="B351" s="1020" t="s">
        <v>11</v>
      </c>
      <c r="C351" s="676">
        <v>4482838</v>
      </c>
      <c r="D351" s="1017"/>
      <c r="F351" s="1025"/>
    </row>
    <row r="352" spans="1:8" s="81" customFormat="1">
      <c r="A352" s="125"/>
      <c r="B352" s="1013" t="s">
        <v>28</v>
      </c>
      <c r="C352" s="675">
        <v>5737472</v>
      </c>
      <c r="D352" s="817">
        <v>40023</v>
      </c>
      <c r="F352" s="1025"/>
    </row>
    <row r="353" spans="1:8" s="81" customFormat="1">
      <c r="A353" s="794"/>
      <c r="B353" s="1016" t="s">
        <v>2</v>
      </c>
      <c r="C353" s="676">
        <v>5625701</v>
      </c>
      <c r="D353" s="813">
        <v>40023</v>
      </c>
      <c r="F353" s="1025"/>
    </row>
    <row r="354" spans="1:8" s="81" customFormat="1">
      <c r="A354" s="373"/>
      <c r="B354" s="1020" t="s">
        <v>12</v>
      </c>
      <c r="C354" s="676">
        <v>4997157</v>
      </c>
      <c r="D354" s="813">
        <f>D355+D357</f>
        <v>40023</v>
      </c>
      <c r="F354" s="1025"/>
    </row>
    <row r="355" spans="1:8" s="81" customFormat="1">
      <c r="A355" s="373"/>
      <c r="B355" s="1022" t="s">
        <v>37</v>
      </c>
      <c r="C355" s="676">
        <v>2801303</v>
      </c>
      <c r="D355" s="1017">
        <v>35621</v>
      </c>
      <c r="F355" s="1025"/>
    </row>
    <row r="356" spans="1:8" s="81" customFormat="1">
      <c r="A356" s="373"/>
      <c r="B356" s="1024" t="s">
        <v>35</v>
      </c>
      <c r="C356" s="676">
        <v>2198471</v>
      </c>
      <c r="D356" s="1017">
        <v>28822</v>
      </c>
      <c r="F356" s="1025"/>
    </row>
    <row r="357" spans="1:8" s="81" customFormat="1">
      <c r="A357" s="373"/>
      <c r="B357" s="1022" t="s">
        <v>15</v>
      </c>
      <c r="C357" s="676">
        <v>2195854</v>
      </c>
      <c r="D357" s="1017">
        <v>4402</v>
      </c>
      <c r="F357" s="1025"/>
    </row>
    <row r="358" spans="1:8" s="81" customFormat="1">
      <c r="A358" s="373"/>
      <c r="B358" s="1020" t="s">
        <v>16</v>
      </c>
      <c r="C358" s="676">
        <v>628544</v>
      </c>
      <c r="D358" s="1017"/>
      <c r="F358" s="1025"/>
    </row>
    <row r="359" spans="1:8" s="81" customFormat="1">
      <c r="A359" s="373"/>
      <c r="B359" s="1022" t="s">
        <v>17</v>
      </c>
      <c r="C359" s="676">
        <v>628544</v>
      </c>
      <c r="D359" s="1017"/>
      <c r="F359" s="1025"/>
    </row>
    <row r="360" spans="1:8" s="81" customFormat="1">
      <c r="A360" s="373"/>
      <c r="B360" s="1016" t="s">
        <v>3</v>
      </c>
      <c r="C360" s="676">
        <v>111771</v>
      </c>
      <c r="D360" s="813"/>
      <c r="F360" s="1025"/>
    </row>
    <row r="361" spans="1:8" s="81" customFormat="1" ht="13.8" thickBot="1">
      <c r="A361" s="373"/>
      <c r="B361" s="1068" t="s">
        <v>20</v>
      </c>
      <c r="C361" s="679">
        <v>111771</v>
      </c>
      <c r="D361" s="1053"/>
      <c r="F361" s="1025"/>
    </row>
    <row r="362" spans="1:8" s="81" customFormat="1" ht="264.75" customHeight="1" thickBot="1">
      <c r="A362" s="125"/>
      <c r="B362" s="3886" t="s">
        <v>285</v>
      </c>
      <c r="C362" s="3887"/>
      <c r="D362" s="3888"/>
      <c r="F362" s="1025"/>
    </row>
    <row r="363" spans="1:8" s="81" customFormat="1">
      <c r="C363" s="1025"/>
      <c r="D363" s="1025"/>
      <c r="F363" s="1025"/>
    </row>
    <row r="364" spans="1:8" s="81" customFormat="1">
      <c r="A364" s="48"/>
      <c r="B364" s="128" t="s">
        <v>286</v>
      </c>
      <c r="C364" s="48"/>
      <c r="D364" s="1026"/>
      <c r="F364" s="1025"/>
    </row>
    <row r="365" spans="1:8" s="81" customFormat="1" ht="13.8" thickBot="1">
      <c r="A365" s="48"/>
      <c r="B365" s="120"/>
      <c r="C365" s="1026"/>
      <c r="D365" s="1026"/>
      <c r="F365" s="1025"/>
    </row>
    <row r="366" spans="1:8" s="81" customFormat="1" ht="13.8">
      <c r="A366" s="351">
        <f>A345</f>
        <v>172</v>
      </c>
      <c r="B366" s="1003" t="s">
        <v>43</v>
      </c>
      <c r="C366" s="90"/>
      <c r="D366" s="921"/>
      <c r="F366" s="1025"/>
      <c r="H366" s="351" t="s">
        <v>33</v>
      </c>
    </row>
    <row r="367" spans="1:8" s="81" customFormat="1">
      <c r="A367" s="373"/>
      <c r="B367" s="413" t="s">
        <v>82</v>
      </c>
      <c r="C367" s="1005"/>
      <c r="D367" s="643"/>
      <c r="F367" s="1025"/>
    </row>
    <row r="368" spans="1:8" s="81" customFormat="1">
      <c r="A368" s="374"/>
      <c r="B368" s="1028" t="s">
        <v>83</v>
      </c>
      <c r="C368" s="1005"/>
      <c r="D368" s="643"/>
      <c r="F368" s="1025"/>
    </row>
    <row r="369" spans="1:6" s="81" customFormat="1">
      <c r="A369" s="374"/>
      <c r="B369" s="369" t="s">
        <v>87</v>
      </c>
      <c r="C369" s="1005"/>
      <c r="D369" s="643"/>
      <c r="F369" s="1025"/>
    </row>
    <row r="370" spans="1:6" s="81" customFormat="1">
      <c r="A370" s="125"/>
      <c r="B370" s="208" t="s">
        <v>4</v>
      </c>
      <c r="C370" s="666">
        <v>711269397</v>
      </c>
      <c r="D370" s="817">
        <f>SUM(D371:D372)</f>
        <v>40023</v>
      </c>
      <c r="F370" s="1025"/>
    </row>
    <row r="371" spans="1:6" s="81" customFormat="1" ht="26.4">
      <c r="A371" s="125"/>
      <c r="B371" s="1016" t="s">
        <v>36</v>
      </c>
      <c r="C371" s="690">
        <v>8761177</v>
      </c>
      <c r="D371" s="1017">
        <v>40023</v>
      </c>
      <c r="F371" s="1025"/>
    </row>
    <row r="372" spans="1:6" s="81" customFormat="1">
      <c r="A372" s="125"/>
      <c r="B372" s="1033" t="s">
        <v>10</v>
      </c>
      <c r="C372" s="690">
        <v>702508220</v>
      </c>
      <c r="D372" s="813"/>
      <c r="F372" s="1025"/>
    </row>
    <row r="373" spans="1:6" s="81" customFormat="1" ht="12.75" customHeight="1">
      <c r="A373" s="125"/>
      <c r="B373" s="1020" t="s">
        <v>11</v>
      </c>
      <c r="C373" s="690">
        <v>702508220</v>
      </c>
      <c r="D373" s="1017"/>
      <c r="F373" s="1025"/>
    </row>
    <row r="374" spans="1:6" s="81" customFormat="1">
      <c r="A374" s="125"/>
      <c r="B374" s="208" t="s">
        <v>28</v>
      </c>
      <c r="C374" s="666">
        <v>711534203</v>
      </c>
      <c r="D374" s="817">
        <f>D375+D393</f>
        <v>40023</v>
      </c>
      <c r="F374" s="1025"/>
    </row>
    <row r="375" spans="1:6" s="81" customFormat="1">
      <c r="A375" s="794"/>
      <c r="B375" s="1033" t="s">
        <v>2</v>
      </c>
      <c r="C375" s="690">
        <v>710974600</v>
      </c>
      <c r="D375" s="813">
        <f>D376+D380+D384+D383</f>
        <v>40023</v>
      </c>
      <c r="F375" s="1025"/>
    </row>
    <row r="376" spans="1:6" s="81" customFormat="1">
      <c r="A376" s="373"/>
      <c r="B376" s="672" t="s">
        <v>12</v>
      </c>
      <c r="C376" s="690">
        <v>72908552</v>
      </c>
      <c r="D376" s="813">
        <f>D377+D379</f>
        <v>40023</v>
      </c>
      <c r="F376" s="1025"/>
    </row>
    <row r="377" spans="1:6" s="81" customFormat="1">
      <c r="A377" s="373"/>
      <c r="B377" s="1034" t="s">
        <v>37</v>
      </c>
      <c r="C377" s="690">
        <v>49984169</v>
      </c>
      <c r="D377" s="1017">
        <v>35621</v>
      </c>
      <c r="F377" s="1025"/>
    </row>
    <row r="378" spans="1:6" s="81" customFormat="1">
      <c r="A378" s="373"/>
      <c r="B378" s="1035" t="s">
        <v>35</v>
      </c>
      <c r="C378" s="690">
        <v>39942073</v>
      </c>
      <c r="D378" s="1017">
        <v>28822</v>
      </c>
      <c r="F378" s="1025"/>
    </row>
    <row r="379" spans="1:6" s="81" customFormat="1">
      <c r="A379" s="373"/>
      <c r="B379" s="1034" t="s">
        <v>15</v>
      </c>
      <c r="C379" s="690">
        <v>22924383</v>
      </c>
      <c r="D379" s="1017">
        <v>4402</v>
      </c>
      <c r="F379" s="1025"/>
    </row>
    <row r="380" spans="1:6" s="81" customFormat="1">
      <c r="A380" s="373"/>
      <c r="B380" s="672" t="s">
        <v>16</v>
      </c>
      <c r="C380" s="690">
        <v>613837638</v>
      </c>
      <c r="D380" s="813"/>
      <c r="F380" s="1025"/>
    </row>
    <row r="381" spans="1:6" s="81" customFormat="1">
      <c r="A381" s="373"/>
      <c r="B381" s="1034" t="s">
        <v>17</v>
      </c>
      <c r="C381" s="690">
        <v>612151445</v>
      </c>
      <c r="D381" s="1017"/>
      <c r="F381" s="1025"/>
    </row>
    <row r="382" spans="1:6" s="81" customFormat="1">
      <c r="A382" s="373"/>
      <c r="B382" s="1034" t="s">
        <v>93</v>
      </c>
      <c r="C382" s="690">
        <v>1686193</v>
      </c>
      <c r="D382" s="1017"/>
      <c r="F382" s="1025"/>
    </row>
    <row r="383" spans="1:6" s="81" customFormat="1" ht="26.4">
      <c r="A383" s="373"/>
      <c r="B383" s="672" t="s">
        <v>49</v>
      </c>
      <c r="C383" s="690">
        <v>182314</v>
      </c>
      <c r="D383" s="1017"/>
      <c r="F383" s="1025"/>
    </row>
    <row r="384" spans="1:6" s="81" customFormat="1">
      <c r="A384" s="373"/>
      <c r="B384" s="1034" t="s">
        <v>38</v>
      </c>
      <c r="C384" s="690">
        <v>182314</v>
      </c>
      <c r="D384" s="813"/>
      <c r="F384" s="1025"/>
    </row>
    <row r="385" spans="1:6" s="81" customFormat="1">
      <c r="A385" s="373"/>
      <c r="B385" s="672" t="s">
        <v>19</v>
      </c>
      <c r="C385" s="690">
        <v>24046096</v>
      </c>
      <c r="D385" s="813"/>
      <c r="F385" s="1025"/>
    </row>
    <row r="386" spans="1:6" s="81" customFormat="1" ht="26.4">
      <c r="A386" s="373"/>
      <c r="B386" s="1034" t="s">
        <v>51</v>
      </c>
      <c r="C386" s="690">
        <v>24046096</v>
      </c>
      <c r="D386" s="813"/>
      <c r="F386" s="1025"/>
    </row>
    <row r="387" spans="1:6" s="81" customFormat="1" ht="26.4">
      <c r="A387" s="373"/>
      <c r="B387" s="1035" t="s">
        <v>52</v>
      </c>
      <c r="C387" s="690">
        <v>1077218</v>
      </c>
      <c r="D387" s="813"/>
      <c r="F387" s="1025"/>
    </row>
    <row r="388" spans="1:6" s="81" customFormat="1" ht="39.6">
      <c r="A388" s="373"/>
      <c r="B388" s="1035" t="s">
        <v>191</v>
      </c>
      <c r="C388" s="690">
        <v>22968878</v>
      </c>
      <c r="D388" s="813"/>
      <c r="F388" s="1025"/>
    </row>
    <row r="389" spans="1:6" s="81" customFormat="1" ht="13.5" customHeight="1">
      <c r="A389" s="373"/>
      <c r="B389" s="1033" t="s">
        <v>3</v>
      </c>
      <c r="C389" s="690">
        <v>559603</v>
      </c>
      <c r="D389" s="1017"/>
      <c r="F389" s="1025"/>
    </row>
    <row r="390" spans="1:6" s="81" customFormat="1">
      <c r="A390" s="373"/>
      <c r="B390" s="672" t="s">
        <v>20</v>
      </c>
      <c r="C390" s="690">
        <v>559603</v>
      </c>
      <c r="D390" s="1017"/>
      <c r="F390" s="1025"/>
    </row>
    <row r="391" spans="1:6" s="81" customFormat="1">
      <c r="A391" s="373"/>
      <c r="B391" s="1037" t="s">
        <v>61</v>
      </c>
      <c r="C391" s="690">
        <v>-264806</v>
      </c>
      <c r="D391" s="1017"/>
      <c r="F391" s="1025"/>
    </row>
    <row r="392" spans="1:6" s="81" customFormat="1">
      <c r="A392" s="373"/>
      <c r="B392" s="1039" t="s">
        <v>23</v>
      </c>
      <c r="C392" s="690">
        <v>264806</v>
      </c>
      <c r="D392" s="1017"/>
      <c r="F392" s="1025"/>
    </row>
    <row r="393" spans="1:6" s="81" customFormat="1">
      <c r="A393" s="794"/>
      <c r="B393" s="1033" t="s">
        <v>24</v>
      </c>
      <c r="C393" s="690">
        <v>264806</v>
      </c>
      <c r="D393" s="1036"/>
      <c r="F393" s="1025"/>
    </row>
    <row r="394" spans="1:6" s="81" customFormat="1" ht="25.5" customHeight="1">
      <c r="A394" s="373"/>
      <c r="B394" s="672" t="s">
        <v>59</v>
      </c>
      <c r="C394" s="690">
        <v>264806</v>
      </c>
      <c r="D394" s="1017"/>
      <c r="F394" s="1025"/>
    </row>
    <row r="395" spans="1:6" s="81" customFormat="1">
      <c r="A395" s="794"/>
      <c r="B395" s="369" t="s">
        <v>88</v>
      </c>
      <c r="C395" s="1005"/>
      <c r="D395" s="817"/>
      <c r="F395" s="1025"/>
    </row>
    <row r="396" spans="1:6" s="81" customFormat="1">
      <c r="A396" s="794"/>
      <c r="B396" s="208" t="s">
        <v>4</v>
      </c>
      <c r="C396" s="666">
        <v>712221096</v>
      </c>
      <c r="D396" s="817">
        <f>SUM(D397:D398)</f>
        <v>40023</v>
      </c>
      <c r="F396" s="1025"/>
    </row>
    <row r="397" spans="1:6" s="81" customFormat="1" ht="26.4">
      <c r="A397" s="794"/>
      <c r="B397" s="1016" t="s">
        <v>36</v>
      </c>
      <c r="C397" s="690">
        <v>8761177</v>
      </c>
      <c r="D397" s="1017">
        <v>40023</v>
      </c>
      <c r="F397" s="1025"/>
    </row>
    <row r="398" spans="1:6" s="81" customFormat="1">
      <c r="A398" s="373"/>
      <c r="B398" s="1033" t="s">
        <v>10</v>
      </c>
      <c r="C398" s="690">
        <v>703459919</v>
      </c>
      <c r="D398" s="813"/>
      <c r="F398" s="1025"/>
    </row>
    <row r="399" spans="1:6" s="81" customFormat="1" ht="12.75" customHeight="1">
      <c r="A399" s="374"/>
      <c r="B399" s="1020" t="s">
        <v>11</v>
      </c>
      <c r="C399" s="690">
        <v>703459919</v>
      </c>
      <c r="D399" s="1017"/>
      <c r="F399" s="1025"/>
    </row>
    <row r="400" spans="1:6" s="81" customFormat="1">
      <c r="A400" s="125"/>
      <c r="B400" s="208" t="s">
        <v>28</v>
      </c>
      <c r="C400" s="666">
        <v>712221096</v>
      </c>
      <c r="D400" s="817">
        <f>D401+D414</f>
        <v>40023</v>
      </c>
      <c r="F400" s="1025"/>
    </row>
    <row r="401" spans="1:6" s="81" customFormat="1">
      <c r="A401" s="125"/>
      <c r="B401" s="1033" t="s">
        <v>2</v>
      </c>
      <c r="C401" s="690">
        <v>711666657</v>
      </c>
      <c r="D401" s="813">
        <f>D402+D406+D410+D409</f>
        <v>40023</v>
      </c>
      <c r="F401" s="1025"/>
    </row>
    <row r="402" spans="1:6" s="81" customFormat="1">
      <c r="A402" s="125"/>
      <c r="B402" s="672" t="s">
        <v>12</v>
      </c>
      <c r="C402" s="690">
        <v>71894554</v>
      </c>
      <c r="D402" s="813">
        <f>D403+D405</f>
        <v>40023</v>
      </c>
      <c r="F402" s="1025"/>
    </row>
    <row r="403" spans="1:6" s="81" customFormat="1">
      <c r="A403" s="125"/>
      <c r="B403" s="1034" t="s">
        <v>37</v>
      </c>
      <c r="C403" s="690">
        <v>49467645</v>
      </c>
      <c r="D403" s="1017">
        <v>35621</v>
      </c>
      <c r="F403" s="1025"/>
    </row>
    <row r="404" spans="1:6" s="81" customFormat="1">
      <c r="A404" s="125"/>
      <c r="B404" s="1035" t="s">
        <v>35</v>
      </c>
      <c r="C404" s="690">
        <v>39541145</v>
      </c>
      <c r="D404" s="1017">
        <v>28822</v>
      </c>
      <c r="F404" s="1025"/>
    </row>
    <row r="405" spans="1:6" s="81" customFormat="1">
      <c r="A405" s="794"/>
      <c r="B405" s="1034" t="s">
        <v>15</v>
      </c>
      <c r="C405" s="690">
        <v>22426909</v>
      </c>
      <c r="D405" s="1017">
        <v>4402</v>
      </c>
      <c r="F405" s="1025"/>
    </row>
    <row r="406" spans="1:6" s="81" customFormat="1">
      <c r="A406" s="373"/>
      <c r="B406" s="672" t="s">
        <v>16</v>
      </c>
      <c r="C406" s="690">
        <v>615543693</v>
      </c>
      <c r="D406" s="813"/>
      <c r="F406" s="1025"/>
    </row>
    <row r="407" spans="1:6" s="81" customFormat="1">
      <c r="A407" s="373"/>
      <c r="B407" s="1034" t="s">
        <v>17</v>
      </c>
      <c r="C407" s="690">
        <v>614122307</v>
      </c>
      <c r="D407" s="1017"/>
      <c r="F407" s="1025"/>
    </row>
    <row r="408" spans="1:6" s="81" customFormat="1">
      <c r="A408" s="373"/>
      <c r="B408" s="1034" t="s">
        <v>93</v>
      </c>
      <c r="C408" s="690">
        <v>1421386</v>
      </c>
      <c r="D408" s="1017"/>
      <c r="F408" s="1025"/>
    </row>
    <row r="409" spans="1:6" s="81" customFormat="1" ht="26.4">
      <c r="A409" s="373"/>
      <c r="B409" s="672" t="s">
        <v>49</v>
      </c>
      <c r="C409" s="690">
        <v>182314</v>
      </c>
      <c r="D409" s="1017"/>
      <c r="F409" s="1025"/>
    </row>
    <row r="410" spans="1:6" s="81" customFormat="1">
      <c r="A410" s="373"/>
      <c r="B410" s="1034" t="s">
        <v>38</v>
      </c>
      <c r="C410" s="690">
        <v>182314</v>
      </c>
      <c r="D410" s="813"/>
      <c r="F410" s="1025"/>
    </row>
    <row r="411" spans="1:6" s="81" customFormat="1">
      <c r="A411" s="373"/>
      <c r="B411" s="672" t="s">
        <v>19</v>
      </c>
      <c r="C411" s="690">
        <v>24046096</v>
      </c>
      <c r="D411" s="1017"/>
      <c r="F411" s="1025"/>
    </row>
    <row r="412" spans="1:6" s="81" customFormat="1" ht="26.4">
      <c r="A412" s="373"/>
      <c r="B412" s="1034" t="s">
        <v>51</v>
      </c>
      <c r="C412" s="690">
        <v>24046096</v>
      </c>
      <c r="D412" s="1017"/>
      <c r="F412" s="1025"/>
    </row>
    <row r="413" spans="1:6" s="81" customFormat="1" ht="26.4">
      <c r="A413" s="373"/>
      <c r="B413" s="1035" t="s">
        <v>52</v>
      </c>
      <c r="C413" s="690">
        <v>1077218</v>
      </c>
      <c r="D413" s="1017"/>
      <c r="F413" s="1025"/>
    </row>
    <row r="414" spans="1:6" s="81" customFormat="1" ht="39.6">
      <c r="A414" s="373"/>
      <c r="B414" s="1035" t="s">
        <v>191</v>
      </c>
      <c r="C414" s="690">
        <v>22968878</v>
      </c>
      <c r="D414" s="813"/>
      <c r="F414" s="1025"/>
    </row>
    <row r="415" spans="1:6" s="81" customFormat="1">
      <c r="A415" s="373"/>
      <c r="B415" s="1033" t="s">
        <v>3</v>
      </c>
      <c r="C415" s="690">
        <v>554439</v>
      </c>
      <c r="D415" s="813"/>
      <c r="F415" s="1025"/>
    </row>
    <row r="416" spans="1:6" s="81" customFormat="1">
      <c r="A416" s="373"/>
      <c r="B416" s="672" t="s">
        <v>20</v>
      </c>
      <c r="C416" s="690">
        <v>554439</v>
      </c>
      <c r="D416" s="1017"/>
      <c r="F416" s="1025"/>
    </row>
    <row r="417" spans="1:6" s="81" customFormat="1">
      <c r="A417" s="373"/>
      <c r="B417" s="369" t="s">
        <v>189</v>
      </c>
      <c r="C417" s="1005"/>
      <c r="D417" s="1017"/>
      <c r="F417" s="1025"/>
    </row>
    <row r="418" spans="1:6" s="81" customFormat="1">
      <c r="A418" s="794"/>
      <c r="B418" s="208" t="s">
        <v>4</v>
      </c>
      <c r="C418" s="666">
        <v>714039337</v>
      </c>
      <c r="D418" s="817">
        <f>SUM(D419:D420)</f>
        <v>40023</v>
      </c>
      <c r="F418" s="1025"/>
    </row>
    <row r="419" spans="1:6" s="81" customFormat="1" ht="26.4">
      <c r="A419" s="373"/>
      <c r="B419" s="1016" t="s">
        <v>36</v>
      </c>
      <c r="C419" s="690">
        <v>8761177</v>
      </c>
      <c r="D419" s="1017">
        <v>40023</v>
      </c>
      <c r="F419" s="1025"/>
    </row>
    <row r="420" spans="1:6" s="81" customFormat="1">
      <c r="A420" s="374"/>
      <c r="B420" s="1033" t="s">
        <v>10</v>
      </c>
      <c r="C420" s="690">
        <v>705278160</v>
      </c>
      <c r="D420" s="813"/>
      <c r="F420" s="1025"/>
    </row>
    <row r="421" spans="1:6" s="81" customFormat="1" ht="12" customHeight="1">
      <c r="A421" s="125"/>
      <c r="B421" s="1020" t="s">
        <v>11</v>
      </c>
      <c r="C421" s="690">
        <v>705278160</v>
      </c>
      <c r="D421" s="1017"/>
      <c r="F421" s="1025"/>
    </row>
    <row r="422" spans="1:6" s="81" customFormat="1">
      <c r="A422" s="125"/>
      <c r="B422" s="208" t="s">
        <v>28</v>
      </c>
      <c r="C422" s="666">
        <v>714039337</v>
      </c>
      <c r="D422" s="817">
        <f>D423+D436</f>
        <v>40023</v>
      </c>
      <c r="F422" s="1025"/>
    </row>
    <row r="423" spans="1:6" s="81" customFormat="1">
      <c r="A423" s="125"/>
      <c r="B423" s="1033" t="s">
        <v>2</v>
      </c>
      <c r="C423" s="690">
        <v>713485702</v>
      </c>
      <c r="D423" s="813">
        <f>D424+D428+D432+D431</f>
        <v>40023</v>
      </c>
      <c r="F423" s="1025"/>
    </row>
    <row r="424" spans="1:6" s="81" customFormat="1">
      <c r="A424" s="125"/>
      <c r="B424" s="672" t="s">
        <v>12</v>
      </c>
      <c r="C424" s="690">
        <v>73713599</v>
      </c>
      <c r="D424" s="813">
        <f>D425+D427</f>
        <v>40023</v>
      </c>
      <c r="F424" s="1025"/>
    </row>
    <row r="425" spans="1:6" s="81" customFormat="1">
      <c r="A425" s="125"/>
      <c r="B425" s="1034" t="s">
        <v>37</v>
      </c>
      <c r="C425" s="690">
        <v>51539510</v>
      </c>
      <c r="D425" s="1017">
        <v>35621</v>
      </c>
      <c r="F425" s="1025"/>
    </row>
    <row r="426" spans="1:6" s="81" customFormat="1">
      <c r="A426" s="794"/>
      <c r="B426" s="1035" t="s">
        <v>35</v>
      </c>
      <c r="C426" s="690">
        <v>41272379</v>
      </c>
      <c r="D426" s="1017">
        <v>28822</v>
      </c>
      <c r="F426" s="1025"/>
    </row>
    <row r="427" spans="1:6" s="81" customFormat="1">
      <c r="A427" s="373"/>
      <c r="B427" s="1034" t="s">
        <v>15</v>
      </c>
      <c r="C427" s="690">
        <v>22174089</v>
      </c>
      <c r="D427" s="1017">
        <v>4402</v>
      </c>
      <c r="F427" s="1025"/>
    </row>
    <row r="428" spans="1:6" s="81" customFormat="1">
      <c r="A428" s="373"/>
      <c r="B428" s="672" t="s">
        <v>16</v>
      </c>
      <c r="C428" s="690">
        <v>615543693</v>
      </c>
      <c r="D428" s="1017"/>
      <c r="F428" s="1025"/>
    </row>
    <row r="429" spans="1:6" s="81" customFormat="1">
      <c r="A429" s="373"/>
      <c r="B429" s="1034" t="s">
        <v>17</v>
      </c>
      <c r="C429" s="690">
        <v>614122307</v>
      </c>
      <c r="D429" s="1017"/>
      <c r="F429" s="1025"/>
    </row>
    <row r="430" spans="1:6" s="81" customFormat="1">
      <c r="A430" s="373"/>
      <c r="B430" s="1034" t="s">
        <v>93</v>
      </c>
      <c r="C430" s="690">
        <v>1421386</v>
      </c>
      <c r="D430" s="1017"/>
      <c r="F430" s="1025"/>
    </row>
    <row r="431" spans="1:6" s="81" customFormat="1" ht="26.4">
      <c r="A431" s="373"/>
      <c r="B431" s="672" t="s">
        <v>49</v>
      </c>
      <c r="C431" s="690">
        <v>182314</v>
      </c>
      <c r="D431" s="813"/>
      <c r="F431" s="1025"/>
    </row>
    <row r="432" spans="1:6" s="81" customFormat="1">
      <c r="A432" s="373"/>
      <c r="B432" s="1034" t="s">
        <v>38</v>
      </c>
      <c r="C432" s="690">
        <v>182314</v>
      </c>
      <c r="D432" s="1017"/>
      <c r="F432" s="1025"/>
    </row>
    <row r="433" spans="1:16374" s="81" customFormat="1">
      <c r="A433" s="373"/>
      <c r="B433" s="672" t="s">
        <v>19</v>
      </c>
      <c r="C433" s="690">
        <v>24046096</v>
      </c>
      <c r="D433" s="1017"/>
      <c r="F433" s="1025"/>
    </row>
    <row r="434" spans="1:16374" s="81" customFormat="1" ht="26.4">
      <c r="A434" s="373"/>
      <c r="B434" s="1034" t="s">
        <v>51</v>
      </c>
      <c r="C434" s="690">
        <v>24046096</v>
      </c>
      <c r="D434" s="1017"/>
      <c r="F434" s="1025"/>
    </row>
    <row r="435" spans="1:16374" s="81" customFormat="1" ht="26.4">
      <c r="A435" s="373"/>
      <c r="B435" s="1035" t="s">
        <v>52</v>
      </c>
      <c r="C435" s="690">
        <v>1077218</v>
      </c>
      <c r="D435" s="813"/>
      <c r="F435" s="1025"/>
    </row>
    <row r="436" spans="1:16374" s="81" customFormat="1" ht="39.6">
      <c r="A436" s="373"/>
      <c r="B436" s="1035" t="s">
        <v>191</v>
      </c>
      <c r="C436" s="690">
        <v>22968878</v>
      </c>
      <c r="D436" s="813"/>
      <c r="F436" s="1025"/>
    </row>
    <row r="437" spans="1:16374" s="81" customFormat="1">
      <c r="A437" s="373"/>
      <c r="B437" s="1033" t="s">
        <v>3</v>
      </c>
      <c r="C437" s="690">
        <v>553635</v>
      </c>
      <c r="D437" s="1017"/>
      <c r="F437" s="1025"/>
    </row>
    <row r="438" spans="1:16374" s="81" customFormat="1" ht="13.8" thickBot="1">
      <c r="A438" s="373"/>
      <c r="B438" s="1042" t="s">
        <v>20</v>
      </c>
      <c r="C438" s="1043">
        <v>553635</v>
      </c>
      <c r="D438" s="1053"/>
      <c r="F438" s="1025"/>
    </row>
    <row r="439" spans="1:16374" s="81" customFormat="1" ht="240.6" customHeight="1" thickBot="1">
      <c r="A439" s="125"/>
      <c r="B439" s="3736" t="s">
        <v>287</v>
      </c>
      <c r="C439" s="3737"/>
      <c r="D439" s="3738"/>
      <c r="F439" s="1025"/>
    </row>
    <row r="440" spans="1:16374" s="81" customFormat="1">
      <c r="C440" s="1025"/>
      <c r="D440" s="1025"/>
      <c r="F440" s="1025"/>
    </row>
    <row r="441" spans="1:16374" s="77" customFormat="1">
      <c r="B441" s="128" t="s">
        <v>187</v>
      </c>
      <c r="C441" s="166"/>
      <c r="D441" s="363"/>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c r="AA441" s="128"/>
      <c r="AB441" s="128"/>
      <c r="AC441" s="128"/>
      <c r="AD441" s="128"/>
      <c r="AE441" s="128"/>
      <c r="AF441" s="128"/>
      <c r="AG441" s="128"/>
      <c r="AH441" s="128"/>
      <c r="AI441" s="128"/>
      <c r="AJ441" s="128"/>
      <c r="AK441" s="128"/>
      <c r="AL441" s="128"/>
      <c r="AM441" s="128"/>
      <c r="AN441" s="128"/>
      <c r="AO441" s="128"/>
      <c r="AP441" s="128"/>
      <c r="AQ441" s="128"/>
      <c r="AR441" s="128"/>
      <c r="AS441" s="128"/>
      <c r="AT441" s="128"/>
      <c r="AU441" s="128"/>
      <c r="AV441" s="128"/>
      <c r="AW441" s="128"/>
      <c r="AX441" s="128"/>
      <c r="AY441" s="128"/>
      <c r="AZ441" s="128"/>
      <c r="BA441" s="128"/>
      <c r="BB441" s="128"/>
      <c r="BC441" s="128"/>
      <c r="BD441" s="128"/>
      <c r="BE441" s="128"/>
      <c r="BF441" s="128"/>
      <c r="BG441" s="128"/>
      <c r="BH441" s="128"/>
      <c r="BI441" s="128"/>
      <c r="BJ441" s="128"/>
      <c r="BK441" s="128"/>
      <c r="BL441" s="128"/>
      <c r="BM441" s="128"/>
      <c r="BN441" s="128"/>
      <c r="BO441" s="128"/>
      <c r="BP441" s="128"/>
      <c r="BQ441" s="128"/>
      <c r="BR441" s="128"/>
      <c r="BS441" s="128"/>
      <c r="BT441" s="128"/>
      <c r="BU441" s="128"/>
      <c r="BV441" s="128"/>
      <c r="BW441" s="128"/>
      <c r="BX441" s="128"/>
      <c r="BY441" s="128"/>
      <c r="BZ441" s="128"/>
      <c r="CA441" s="128"/>
      <c r="CB441" s="128"/>
      <c r="CC441" s="128"/>
      <c r="CD441" s="128"/>
      <c r="CE441" s="128"/>
      <c r="CF441" s="128"/>
      <c r="CG441" s="128"/>
      <c r="CH441" s="128"/>
      <c r="CI441" s="128"/>
      <c r="CJ441" s="128"/>
      <c r="CK441" s="128"/>
      <c r="CL441" s="128"/>
      <c r="CM441" s="128"/>
      <c r="CN441" s="128"/>
      <c r="CO441" s="128"/>
      <c r="CP441" s="128"/>
      <c r="CQ441" s="128"/>
      <c r="CR441" s="128"/>
      <c r="CS441" s="128"/>
      <c r="CT441" s="128"/>
      <c r="CU441" s="128"/>
      <c r="CV441" s="128"/>
      <c r="CW441" s="128"/>
      <c r="CX441" s="128"/>
      <c r="CY441" s="128"/>
      <c r="CZ441" s="128"/>
      <c r="DA441" s="128"/>
      <c r="DB441" s="128"/>
      <c r="DC441" s="128"/>
      <c r="DD441" s="128"/>
      <c r="DE441" s="128"/>
      <c r="DF441" s="128"/>
      <c r="DG441" s="128"/>
      <c r="DH441" s="128"/>
      <c r="DI441" s="128"/>
      <c r="DJ441" s="128"/>
      <c r="DK441" s="128"/>
      <c r="DL441" s="128"/>
      <c r="DM441" s="128"/>
      <c r="DN441" s="128"/>
      <c r="DO441" s="128"/>
      <c r="DP441" s="128"/>
      <c r="DQ441" s="128"/>
      <c r="DR441" s="128"/>
      <c r="DS441" s="128"/>
      <c r="DT441" s="128"/>
      <c r="DU441" s="128"/>
      <c r="DV441" s="128"/>
      <c r="DW441" s="128"/>
      <c r="DX441" s="128"/>
      <c r="DY441" s="128"/>
      <c r="DZ441" s="128"/>
      <c r="EA441" s="128"/>
      <c r="EB441" s="128"/>
      <c r="EC441" s="128"/>
      <c r="ED441" s="128"/>
      <c r="EE441" s="128"/>
      <c r="EF441" s="128"/>
      <c r="EG441" s="128"/>
      <c r="EH441" s="128"/>
      <c r="EI441" s="128"/>
      <c r="EJ441" s="128"/>
      <c r="EK441" s="128"/>
      <c r="EL441" s="128"/>
      <c r="EM441" s="128"/>
      <c r="EN441" s="128"/>
      <c r="EO441" s="128"/>
      <c r="EP441" s="128"/>
      <c r="EQ441" s="128"/>
      <c r="ER441" s="128"/>
      <c r="ES441" s="128"/>
      <c r="ET441" s="128"/>
      <c r="EU441" s="128"/>
      <c r="EV441" s="128"/>
      <c r="EW441" s="128"/>
      <c r="EX441" s="128"/>
      <c r="EY441" s="128"/>
      <c r="EZ441" s="128"/>
      <c r="FA441" s="128"/>
      <c r="FB441" s="128"/>
      <c r="FC441" s="128"/>
      <c r="FD441" s="128"/>
      <c r="FE441" s="128"/>
      <c r="FF441" s="128"/>
      <c r="FG441" s="128"/>
      <c r="FH441" s="128"/>
      <c r="FI441" s="128"/>
      <c r="FJ441" s="128"/>
      <c r="FK441" s="128"/>
      <c r="FL441" s="128"/>
      <c r="FM441" s="128"/>
      <c r="FN441" s="128"/>
      <c r="FO441" s="128"/>
      <c r="FP441" s="128"/>
      <c r="FQ441" s="128"/>
      <c r="FR441" s="128"/>
      <c r="FS441" s="128"/>
      <c r="FT441" s="128"/>
      <c r="FU441" s="128"/>
      <c r="FV441" s="128"/>
      <c r="FW441" s="128"/>
      <c r="FX441" s="128"/>
      <c r="FY441" s="128"/>
      <c r="FZ441" s="128"/>
      <c r="GA441" s="128"/>
      <c r="GB441" s="128"/>
      <c r="GC441" s="128"/>
      <c r="GD441" s="128"/>
      <c r="GE441" s="128"/>
      <c r="GF441" s="128"/>
      <c r="GG441" s="128"/>
      <c r="GH441" s="128"/>
      <c r="GI441" s="128"/>
      <c r="GJ441" s="128"/>
      <c r="GK441" s="128"/>
      <c r="GL441" s="128"/>
      <c r="GM441" s="128"/>
      <c r="GN441" s="128"/>
      <c r="GO441" s="128"/>
      <c r="GP441" s="128"/>
      <c r="GQ441" s="128"/>
      <c r="GR441" s="128"/>
      <c r="GS441" s="128"/>
      <c r="GT441" s="128"/>
      <c r="GU441" s="128"/>
      <c r="GV441" s="128"/>
      <c r="GW441" s="128"/>
      <c r="GX441" s="128"/>
      <c r="GY441" s="128"/>
      <c r="GZ441" s="128"/>
      <c r="HA441" s="128"/>
      <c r="HB441" s="128"/>
      <c r="HC441" s="128"/>
      <c r="HD441" s="128"/>
      <c r="HE441" s="128"/>
      <c r="HF441" s="128"/>
      <c r="HG441" s="128"/>
      <c r="HH441" s="128"/>
      <c r="HI441" s="128"/>
      <c r="HJ441" s="128"/>
      <c r="HK441" s="128"/>
      <c r="HL441" s="128"/>
      <c r="HM441" s="128"/>
      <c r="HN441" s="128"/>
      <c r="HO441" s="128"/>
      <c r="HP441" s="128"/>
      <c r="HQ441" s="128"/>
      <c r="HR441" s="128"/>
      <c r="HS441" s="128"/>
      <c r="HT441" s="128"/>
      <c r="HU441" s="128"/>
      <c r="HV441" s="128"/>
      <c r="HW441" s="128"/>
      <c r="HX441" s="128"/>
      <c r="HY441" s="128"/>
      <c r="HZ441" s="128"/>
      <c r="IA441" s="128"/>
      <c r="IB441" s="128"/>
      <c r="IC441" s="128"/>
      <c r="ID441" s="128"/>
      <c r="IE441" s="128"/>
      <c r="IF441" s="128"/>
      <c r="IG441" s="128"/>
      <c r="IH441" s="128"/>
      <c r="II441" s="128"/>
      <c r="IJ441" s="128"/>
      <c r="IK441" s="128"/>
      <c r="IL441" s="128"/>
      <c r="IM441" s="128"/>
      <c r="IN441" s="128"/>
      <c r="IO441" s="128"/>
      <c r="IP441" s="128"/>
      <c r="IQ441" s="128"/>
      <c r="IR441" s="128"/>
      <c r="IS441" s="128"/>
      <c r="IT441" s="128"/>
      <c r="IU441" s="128"/>
      <c r="IV441" s="128"/>
      <c r="IW441" s="128"/>
      <c r="IX441" s="128"/>
      <c r="IY441" s="128"/>
      <c r="IZ441" s="128"/>
      <c r="JA441" s="128"/>
      <c r="JB441" s="128"/>
      <c r="JC441" s="128"/>
      <c r="JD441" s="128"/>
      <c r="JE441" s="128"/>
      <c r="JF441" s="128"/>
      <c r="JG441" s="128"/>
      <c r="JH441" s="128"/>
      <c r="JI441" s="128"/>
      <c r="JJ441" s="128"/>
      <c r="JK441" s="128"/>
      <c r="JL441" s="128"/>
      <c r="JM441" s="128"/>
      <c r="JN441" s="128"/>
      <c r="JO441" s="128"/>
      <c r="JP441" s="128"/>
      <c r="JQ441" s="128"/>
      <c r="JR441" s="128"/>
      <c r="JS441" s="128"/>
      <c r="JT441" s="128"/>
      <c r="JU441" s="128"/>
      <c r="JV441" s="128"/>
      <c r="JW441" s="128"/>
      <c r="JX441" s="128"/>
      <c r="JY441" s="128"/>
      <c r="JZ441" s="128"/>
      <c r="KA441" s="128"/>
      <c r="KB441" s="128"/>
      <c r="KC441" s="128"/>
      <c r="KD441" s="128"/>
      <c r="KE441" s="128"/>
      <c r="KF441" s="128"/>
      <c r="KG441" s="128"/>
      <c r="KH441" s="128"/>
      <c r="KI441" s="128"/>
      <c r="KJ441" s="128"/>
      <c r="KK441" s="128"/>
      <c r="KL441" s="128"/>
      <c r="KM441" s="128"/>
      <c r="KN441" s="128"/>
      <c r="KO441" s="128"/>
      <c r="KP441" s="128"/>
      <c r="KQ441" s="128"/>
      <c r="KR441" s="128"/>
      <c r="KS441" s="128"/>
      <c r="KT441" s="128"/>
      <c r="KU441" s="128"/>
      <c r="KV441" s="128"/>
      <c r="KW441" s="128"/>
      <c r="KX441" s="128"/>
      <c r="KY441" s="128"/>
      <c r="KZ441" s="128"/>
      <c r="LA441" s="128"/>
      <c r="LB441" s="128"/>
      <c r="LC441" s="128"/>
      <c r="LD441" s="128"/>
      <c r="LE441" s="128"/>
      <c r="LF441" s="128"/>
      <c r="LG441" s="128"/>
      <c r="LH441" s="128"/>
      <c r="LI441" s="128"/>
      <c r="LJ441" s="128"/>
      <c r="LK441" s="128"/>
      <c r="LL441" s="128"/>
      <c r="LM441" s="128"/>
      <c r="LN441" s="128"/>
      <c r="LO441" s="128"/>
      <c r="LP441" s="128"/>
      <c r="LQ441" s="128"/>
      <c r="LR441" s="128"/>
      <c r="LS441" s="128"/>
      <c r="LT441" s="128"/>
      <c r="LU441" s="128"/>
      <c r="LV441" s="128"/>
      <c r="LW441" s="128"/>
      <c r="LX441" s="128"/>
      <c r="LY441" s="128"/>
      <c r="LZ441" s="128"/>
      <c r="MA441" s="128"/>
      <c r="MB441" s="128"/>
      <c r="MC441" s="128"/>
      <c r="MD441" s="128"/>
      <c r="ME441" s="128"/>
      <c r="MF441" s="128"/>
      <c r="MG441" s="128"/>
      <c r="MH441" s="128"/>
      <c r="MI441" s="128"/>
      <c r="MJ441" s="128"/>
      <c r="MK441" s="128"/>
      <c r="ML441" s="128"/>
      <c r="MM441" s="128"/>
      <c r="MN441" s="128"/>
      <c r="MO441" s="128"/>
      <c r="MP441" s="128"/>
      <c r="MQ441" s="128"/>
      <c r="MR441" s="128"/>
      <c r="MS441" s="128"/>
      <c r="MT441" s="128"/>
      <c r="MU441" s="128"/>
      <c r="MV441" s="128"/>
      <c r="MW441" s="128"/>
      <c r="MX441" s="128"/>
      <c r="MY441" s="128"/>
      <c r="MZ441" s="128"/>
      <c r="NA441" s="128"/>
      <c r="NB441" s="128"/>
      <c r="NC441" s="128"/>
      <c r="ND441" s="128"/>
      <c r="NE441" s="128"/>
      <c r="NF441" s="128"/>
      <c r="NG441" s="128"/>
      <c r="NH441" s="128"/>
      <c r="NI441" s="128"/>
      <c r="NJ441" s="128"/>
      <c r="NK441" s="128"/>
      <c r="NL441" s="128"/>
      <c r="NM441" s="128"/>
      <c r="NN441" s="128"/>
      <c r="NO441" s="128"/>
      <c r="NP441" s="128"/>
      <c r="NQ441" s="128"/>
      <c r="NR441" s="128"/>
      <c r="NS441" s="128"/>
      <c r="NT441" s="128"/>
      <c r="NU441" s="128"/>
      <c r="NV441" s="128"/>
      <c r="NW441" s="128"/>
      <c r="NX441" s="128"/>
      <c r="NY441" s="128"/>
      <c r="NZ441" s="128"/>
      <c r="OA441" s="128"/>
      <c r="OB441" s="128"/>
      <c r="OC441" s="128"/>
      <c r="OD441" s="128"/>
      <c r="OE441" s="128"/>
      <c r="OF441" s="128"/>
      <c r="OG441" s="128"/>
      <c r="OH441" s="128"/>
      <c r="OI441" s="128"/>
      <c r="OJ441" s="128"/>
      <c r="OK441" s="128"/>
      <c r="OL441" s="128"/>
      <c r="OM441" s="128"/>
      <c r="ON441" s="128"/>
      <c r="OO441" s="128"/>
      <c r="OP441" s="128"/>
      <c r="OQ441" s="128"/>
      <c r="OR441" s="128"/>
      <c r="OS441" s="128"/>
      <c r="OT441" s="128"/>
      <c r="OU441" s="128"/>
      <c r="OV441" s="128"/>
      <c r="OW441" s="128"/>
      <c r="OX441" s="128"/>
      <c r="OY441" s="128"/>
      <c r="OZ441" s="128"/>
      <c r="PA441" s="128"/>
      <c r="PB441" s="128"/>
      <c r="PC441" s="128"/>
      <c r="PD441" s="128"/>
      <c r="PE441" s="128"/>
      <c r="PF441" s="128"/>
      <c r="PG441" s="128"/>
      <c r="PH441" s="128"/>
      <c r="PI441" s="128"/>
      <c r="PJ441" s="128"/>
      <c r="PK441" s="128"/>
      <c r="PL441" s="128"/>
      <c r="PM441" s="128"/>
      <c r="PN441" s="128"/>
      <c r="PO441" s="128"/>
      <c r="PP441" s="128"/>
      <c r="PQ441" s="128"/>
      <c r="PR441" s="128"/>
      <c r="PS441" s="128"/>
      <c r="PT441" s="128"/>
      <c r="PU441" s="128"/>
      <c r="PV441" s="128"/>
      <c r="PW441" s="128"/>
      <c r="PX441" s="128"/>
      <c r="PY441" s="128"/>
      <c r="PZ441" s="128"/>
      <c r="QA441" s="128"/>
      <c r="QB441" s="128"/>
      <c r="QC441" s="128"/>
      <c r="QD441" s="128"/>
      <c r="QE441" s="128"/>
      <c r="QF441" s="128"/>
      <c r="QG441" s="128"/>
      <c r="QH441" s="128"/>
      <c r="QI441" s="128"/>
      <c r="QJ441" s="128"/>
      <c r="QK441" s="128"/>
      <c r="QL441" s="128"/>
      <c r="QM441" s="128"/>
      <c r="QN441" s="128"/>
      <c r="QO441" s="128"/>
      <c r="QP441" s="128"/>
      <c r="QQ441" s="128"/>
      <c r="QR441" s="128"/>
      <c r="QS441" s="128"/>
      <c r="QT441" s="128"/>
      <c r="QU441" s="128"/>
      <c r="QV441" s="128"/>
      <c r="QW441" s="128"/>
      <c r="QX441" s="128"/>
      <c r="QY441" s="128"/>
      <c r="QZ441" s="128"/>
      <c r="RA441" s="128"/>
      <c r="RB441" s="128"/>
      <c r="RC441" s="128"/>
      <c r="RD441" s="128"/>
      <c r="RE441" s="128"/>
      <c r="RF441" s="128"/>
      <c r="RG441" s="128"/>
      <c r="RH441" s="128"/>
      <c r="RI441" s="128"/>
      <c r="RJ441" s="128"/>
      <c r="RK441" s="128"/>
      <c r="RL441" s="128"/>
      <c r="RM441" s="128"/>
      <c r="RN441" s="128"/>
      <c r="RO441" s="128"/>
      <c r="RP441" s="128"/>
      <c r="RQ441" s="128"/>
      <c r="RR441" s="128"/>
      <c r="RS441" s="128"/>
      <c r="RT441" s="128"/>
      <c r="RU441" s="128"/>
      <c r="RV441" s="128"/>
      <c r="RW441" s="128"/>
      <c r="RX441" s="128"/>
      <c r="RY441" s="128"/>
      <c r="RZ441" s="128"/>
      <c r="SA441" s="128"/>
      <c r="SB441" s="128"/>
      <c r="SC441" s="128"/>
      <c r="SD441" s="128"/>
      <c r="SE441" s="128"/>
      <c r="SF441" s="128"/>
      <c r="SG441" s="128"/>
      <c r="SH441" s="128"/>
      <c r="SI441" s="128"/>
      <c r="SJ441" s="128"/>
      <c r="SK441" s="128"/>
      <c r="SL441" s="128"/>
      <c r="SM441" s="128"/>
      <c r="SN441" s="128"/>
      <c r="SO441" s="128"/>
      <c r="SP441" s="128"/>
      <c r="SQ441" s="128"/>
      <c r="SR441" s="128"/>
      <c r="SS441" s="128"/>
      <c r="ST441" s="128"/>
      <c r="SU441" s="128"/>
      <c r="SV441" s="128"/>
      <c r="SW441" s="128"/>
      <c r="SX441" s="128"/>
      <c r="SY441" s="128"/>
      <c r="SZ441" s="128"/>
      <c r="TA441" s="128"/>
      <c r="TB441" s="128"/>
      <c r="TC441" s="128"/>
      <c r="TD441" s="128"/>
      <c r="TE441" s="128"/>
      <c r="TF441" s="128"/>
      <c r="TG441" s="128"/>
      <c r="TH441" s="128"/>
      <c r="TI441" s="128"/>
      <c r="TJ441" s="128"/>
      <c r="TK441" s="128"/>
      <c r="TL441" s="128"/>
      <c r="TM441" s="128"/>
      <c r="TN441" s="128"/>
      <c r="TO441" s="128"/>
      <c r="TP441" s="128"/>
      <c r="TQ441" s="128"/>
      <c r="TR441" s="128"/>
      <c r="TS441" s="128"/>
      <c r="TT441" s="128"/>
      <c r="TU441" s="128"/>
      <c r="TV441" s="128"/>
      <c r="TW441" s="128"/>
      <c r="TX441" s="128"/>
      <c r="TY441" s="128"/>
      <c r="TZ441" s="128"/>
      <c r="UA441" s="128"/>
      <c r="UB441" s="128"/>
      <c r="UC441" s="128"/>
      <c r="UD441" s="128"/>
      <c r="UE441" s="128"/>
      <c r="UF441" s="128"/>
      <c r="UG441" s="128"/>
      <c r="UH441" s="128"/>
      <c r="UI441" s="128"/>
      <c r="UJ441" s="128"/>
      <c r="UK441" s="128"/>
      <c r="UL441" s="128"/>
      <c r="UM441" s="128"/>
      <c r="UN441" s="128"/>
      <c r="UO441" s="128"/>
      <c r="UP441" s="128"/>
      <c r="UQ441" s="128"/>
      <c r="UR441" s="128"/>
      <c r="US441" s="128"/>
      <c r="UT441" s="128"/>
      <c r="UU441" s="128"/>
      <c r="UV441" s="128"/>
      <c r="UW441" s="128"/>
      <c r="UX441" s="128"/>
      <c r="UY441" s="128"/>
      <c r="UZ441" s="128"/>
      <c r="VA441" s="128"/>
      <c r="VB441" s="128"/>
      <c r="VC441" s="128"/>
      <c r="VD441" s="128"/>
      <c r="VE441" s="128"/>
      <c r="VF441" s="128"/>
      <c r="VG441" s="128"/>
      <c r="VH441" s="128"/>
      <c r="VI441" s="128"/>
      <c r="VJ441" s="128"/>
      <c r="VK441" s="128"/>
      <c r="VL441" s="128"/>
      <c r="VM441" s="128"/>
      <c r="VN441" s="128"/>
      <c r="VO441" s="128"/>
      <c r="VP441" s="128"/>
      <c r="VQ441" s="128"/>
      <c r="VR441" s="128"/>
      <c r="VS441" s="128"/>
      <c r="VT441" s="128"/>
      <c r="VU441" s="128"/>
      <c r="VV441" s="128"/>
      <c r="VW441" s="128"/>
      <c r="VX441" s="128"/>
      <c r="VY441" s="128"/>
      <c r="VZ441" s="128"/>
      <c r="WA441" s="128"/>
      <c r="WB441" s="128"/>
      <c r="WC441" s="128"/>
      <c r="WD441" s="128"/>
      <c r="WE441" s="128"/>
      <c r="WF441" s="128"/>
      <c r="WG441" s="128"/>
      <c r="WH441" s="128"/>
      <c r="WI441" s="128"/>
      <c r="WJ441" s="128"/>
      <c r="WK441" s="128"/>
      <c r="WL441" s="128"/>
      <c r="WM441" s="128"/>
      <c r="WN441" s="128"/>
      <c r="WO441" s="128"/>
      <c r="WP441" s="128"/>
      <c r="WQ441" s="128"/>
      <c r="WR441" s="128"/>
      <c r="WS441" s="128"/>
      <c r="WT441" s="128"/>
      <c r="WU441" s="128"/>
      <c r="WV441" s="128"/>
      <c r="WW441" s="128"/>
      <c r="WX441" s="128"/>
      <c r="WY441" s="128"/>
      <c r="WZ441" s="128"/>
      <c r="XA441" s="128"/>
      <c r="XB441" s="128"/>
      <c r="XC441" s="128"/>
      <c r="XD441" s="128"/>
      <c r="XE441" s="128"/>
      <c r="XF441" s="128"/>
      <c r="XG441" s="128"/>
      <c r="XH441" s="128"/>
      <c r="XI441" s="128"/>
      <c r="XJ441" s="128"/>
      <c r="XK441" s="128"/>
      <c r="XL441" s="128"/>
      <c r="XM441" s="128"/>
      <c r="XN441" s="128"/>
      <c r="XO441" s="128"/>
      <c r="XP441" s="128"/>
      <c r="XQ441" s="128"/>
      <c r="XR441" s="128"/>
      <c r="XS441" s="128"/>
      <c r="XT441" s="128"/>
      <c r="XU441" s="128"/>
      <c r="XV441" s="128"/>
      <c r="XW441" s="128"/>
      <c r="XX441" s="128"/>
      <c r="XY441" s="128"/>
      <c r="XZ441" s="128"/>
      <c r="YA441" s="128"/>
      <c r="YB441" s="128"/>
      <c r="YC441" s="128"/>
      <c r="YD441" s="128"/>
      <c r="YE441" s="128"/>
      <c r="YF441" s="128"/>
      <c r="YG441" s="128"/>
      <c r="YH441" s="128"/>
      <c r="YI441" s="128"/>
      <c r="YJ441" s="128"/>
      <c r="YK441" s="128"/>
      <c r="YL441" s="128"/>
      <c r="YM441" s="128"/>
      <c r="YN441" s="128"/>
      <c r="YO441" s="128"/>
      <c r="YP441" s="128"/>
      <c r="YQ441" s="128"/>
      <c r="YR441" s="128"/>
      <c r="YS441" s="128"/>
      <c r="YT441" s="128"/>
      <c r="YU441" s="128"/>
      <c r="YV441" s="128"/>
      <c r="YW441" s="128"/>
      <c r="YX441" s="128"/>
      <c r="YY441" s="128"/>
      <c r="YZ441" s="128"/>
      <c r="ZA441" s="128"/>
      <c r="ZB441" s="128"/>
      <c r="ZC441" s="128"/>
      <c r="ZD441" s="128"/>
      <c r="ZE441" s="128"/>
      <c r="ZF441" s="128"/>
      <c r="ZG441" s="128"/>
      <c r="ZH441" s="128"/>
      <c r="ZI441" s="128"/>
      <c r="ZJ441" s="128"/>
      <c r="ZK441" s="128"/>
      <c r="ZL441" s="128"/>
      <c r="ZM441" s="128"/>
      <c r="ZN441" s="128"/>
      <c r="ZO441" s="128"/>
      <c r="ZP441" s="128"/>
      <c r="ZQ441" s="128"/>
      <c r="ZR441" s="128"/>
      <c r="ZS441" s="128"/>
      <c r="ZT441" s="128"/>
      <c r="ZU441" s="128"/>
      <c r="ZV441" s="128"/>
      <c r="ZW441" s="128"/>
      <c r="ZX441" s="128"/>
      <c r="ZY441" s="128"/>
      <c r="ZZ441" s="128"/>
      <c r="AAA441" s="128"/>
      <c r="AAB441" s="128"/>
      <c r="AAC441" s="128"/>
      <c r="AAD441" s="128"/>
      <c r="AAE441" s="128"/>
      <c r="AAF441" s="128"/>
      <c r="AAG441" s="128"/>
      <c r="AAH441" s="128"/>
      <c r="AAI441" s="128"/>
      <c r="AAJ441" s="128"/>
      <c r="AAK441" s="128"/>
      <c r="AAL441" s="128"/>
      <c r="AAM441" s="128"/>
      <c r="AAN441" s="128"/>
      <c r="AAO441" s="128"/>
      <c r="AAP441" s="128"/>
      <c r="AAQ441" s="128"/>
      <c r="AAR441" s="128"/>
      <c r="AAS441" s="128"/>
      <c r="AAT441" s="128"/>
      <c r="AAU441" s="128"/>
      <c r="AAV441" s="128"/>
      <c r="AAW441" s="128"/>
      <c r="AAX441" s="128"/>
      <c r="AAY441" s="128"/>
      <c r="AAZ441" s="128"/>
      <c r="ABA441" s="128"/>
      <c r="ABB441" s="128"/>
      <c r="ABC441" s="128"/>
      <c r="ABD441" s="128"/>
      <c r="ABE441" s="128"/>
      <c r="ABF441" s="128"/>
      <c r="ABG441" s="128"/>
      <c r="ABH441" s="128"/>
      <c r="ABI441" s="128"/>
      <c r="ABJ441" s="128"/>
      <c r="ABK441" s="128"/>
      <c r="ABL441" s="128"/>
      <c r="ABM441" s="128"/>
      <c r="ABN441" s="128"/>
      <c r="ABO441" s="128"/>
      <c r="ABP441" s="128"/>
      <c r="ABQ441" s="128"/>
      <c r="ABR441" s="128"/>
      <c r="ABS441" s="128"/>
      <c r="ABT441" s="128"/>
      <c r="ABU441" s="128"/>
      <c r="ABV441" s="128"/>
      <c r="ABW441" s="128"/>
      <c r="ABX441" s="128"/>
      <c r="ABY441" s="128"/>
      <c r="ABZ441" s="128"/>
      <c r="ACA441" s="128"/>
      <c r="ACB441" s="128"/>
      <c r="ACC441" s="128"/>
      <c r="ACD441" s="128"/>
      <c r="ACE441" s="128"/>
      <c r="ACF441" s="128"/>
      <c r="ACG441" s="128"/>
      <c r="ACH441" s="128"/>
      <c r="ACI441" s="128"/>
      <c r="ACJ441" s="128"/>
      <c r="ACK441" s="128"/>
      <c r="ACL441" s="128"/>
      <c r="ACM441" s="128"/>
      <c r="ACN441" s="128"/>
      <c r="ACO441" s="128"/>
      <c r="ACP441" s="128"/>
      <c r="ACQ441" s="128"/>
      <c r="ACR441" s="128"/>
      <c r="ACS441" s="128"/>
      <c r="ACT441" s="128"/>
      <c r="ACU441" s="128"/>
      <c r="ACV441" s="128"/>
      <c r="ACW441" s="128"/>
      <c r="ACX441" s="128"/>
      <c r="ACY441" s="128"/>
      <c r="ACZ441" s="128"/>
      <c r="ADA441" s="128"/>
      <c r="ADB441" s="128"/>
      <c r="ADC441" s="128"/>
      <c r="ADD441" s="128"/>
      <c r="ADE441" s="128"/>
      <c r="ADF441" s="128"/>
      <c r="ADG441" s="128"/>
      <c r="ADH441" s="128"/>
      <c r="ADI441" s="128"/>
      <c r="ADJ441" s="128"/>
      <c r="ADK441" s="128"/>
      <c r="ADL441" s="128"/>
      <c r="ADM441" s="128"/>
      <c r="ADN441" s="128"/>
      <c r="ADO441" s="128"/>
      <c r="ADP441" s="128"/>
      <c r="ADQ441" s="128"/>
      <c r="ADR441" s="128"/>
      <c r="ADS441" s="128"/>
      <c r="ADT441" s="128"/>
      <c r="ADU441" s="128"/>
      <c r="ADV441" s="128"/>
      <c r="ADW441" s="128"/>
      <c r="ADX441" s="128"/>
      <c r="ADY441" s="128"/>
      <c r="ADZ441" s="128"/>
      <c r="AEA441" s="128"/>
      <c r="AEB441" s="128"/>
      <c r="AEC441" s="128"/>
      <c r="AED441" s="128"/>
      <c r="AEE441" s="128"/>
      <c r="AEF441" s="128"/>
      <c r="AEG441" s="128"/>
      <c r="AEH441" s="128"/>
      <c r="AEI441" s="128"/>
      <c r="AEJ441" s="128"/>
      <c r="AEK441" s="128"/>
      <c r="AEL441" s="128"/>
      <c r="AEM441" s="128"/>
      <c r="AEN441" s="128"/>
      <c r="AEO441" s="128"/>
      <c r="AEP441" s="128"/>
      <c r="AEQ441" s="128"/>
      <c r="AER441" s="128"/>
      <c r="AES441" s="128"/>
      <c r="AET441" s="128"/>
      <c r="AEU441" s="128"/>
      <c r="AEV441" s="128"/>
      <c r="AEW441" s="128"/>
      <c r="AEX441" s="128"/>
      <c r="AEY441" s="128"/>
      <c r="AEZ441" s="128"/>
      <c r="AFA441" s="128"/>
      <c r="AFB441" s="128"/>
      <c r="AFC441" s="128"/>
      <c r="AFD441" s="128"/>
      <c r="AFE441" s="128"/>
      <c r="AFF441" s="128"/>
      <c r="AFG441" s="128"/>
      <c r="AFH441" s="128"/>
      <c r="AFI441" s="128"/>
      <c r="AFJ441" s="128"/>
      <c r="AFK441" s="128"/>
      <c r="AFL441" s="128"/>
      <c r="AFM441" s="128"/>
      <c r="AFN441" s="128"/>
      <c r="AFO441" s="128"/>
      <c r="AFP441" s="128"/>
      <c r="AFQ441" s="128"/>
      <c r="AFR441" s="128"/>
      <c r="AFS441" s="128"/>
      <c r="AFT441" s="128"/>
      <c r="AFU441" s="128"/>
      <c r="AFV441" s="128"/>
      <c r="AFW441" s="128"/>
      <c r="AFX441" s="128"/>
      <c r="AFY441" s="128"/>
      <c r="AFZ441" s="128"/>
      <c r="AGA441" s="128"/>
      <c r="AGB441" s="128"/>
      <c r="AGC441" s="128"/>
      <c r="AGD441" s="128"/>
      <c r="AGE441" s="128"/>
      <c r="AGF441" s="128"/>
      <c r="AGG441" s="128"/>
      <c r="AGH441" s="128"/>
      <c r="AGI441" s="128"/>
      <c r="AGJ441" s="128"/>
      <c r="AGK441" s="128"/>
      <c r="AGL441" s="128"/>
      <c r="AGM441" s="128"/>
      <c r="AGN441" s="128"/>
      <c r="AGO441" s="128"/>
      <c r="AGP441" s="128"/>
      <c r="AGQ441" s="128"/>
      <c r="AGR441" s="128"/>
      <c r="AGS441" s="128"/>
      <c r="AGT441" s="128"/>
      <c r="AGU441" s="128"/>
      <c r="AGV441" s="128"/>
      <c r="AGW441" s="128"/>
      <c r="AGX441" s="128"/>
      <c r="AGY441" s="128"/>
      <c r="AGZ441" s="128"/>
      <c r="AHA441" s="128"/>
      <c r="AHB441" s="128"/>
      <c r="AHC441" s="128"/>
      <c r="AHD441" s="128"/>
      <c r="AHE441" s="128"/>
      <c r="AHF441" s="128"/>
      <c r="AHG441" s="128"/>
      <c r="AHH441" s="128"/>
      <c r="AHI441" s="128"/>
      <c r="AHJ441" s="128"/>
      <c r="AHK441" s="128"/>
      <c r="AHL441" s="128"/>
      <c r="AHM441" s="128"/>
      <c r="AHN441" s="128"/>
      <c r="AHO441" s="128"/>
      <c r="AHP441" s="128"/>
      <c r="AHQ441" s="128"/>
      <c r="AHR441" s="128"/>
      <c r="AHS441" s="128"/>
      <c r="AHT441" s="128"/>
      <c r="AHU441" s="128"/>
      <c r="AHV441" s="128"/>
      <c r="AHW441" s="128"/>
      <c r="AHX441" s="128"/>
      <c r="AHY441" s="128"/>
      <c r="AHZ441" s="128"/>
      <c r="AIA441" s="128"/>
      <c r="AIB441" s="128"/>
      <c r="AIC441" s="128"/>
      <c r="AID441" s="128"/>
      <c r="AIE441" s="128"/>
      <c r="AIF441" s="128"/>
      <c r="AIG441" s="128"/>
      <c r="AIH441" s="128"/>
      <c r="AII441" s="128"/>
      <c r="AIJ441" s="128"/>
      <c r="AIK441" s="128"/>
      <c r="AIL441" s="128"/>
      <c r="AIM441" s="128"/>
      <c r="AIN441" s="128"/>
      <c r="AIO441" s="128"/>
      <c r="AIP441" s="128"/>
      <c r="AIQ441" s="128"/>
      <c r="AIR441" s="128"/>
      <c r="AIS441" s="128"/>
      <c r="AIT441" s="128"/>
      <c r="AIU441" s="128"/>
      <c r="AIV441" s="128"/>
      <c r="AIW441" s="128"/>
      <c r="AIX441" s="128"/>
      <c r="AIY441" s="128"/>
      <c r="AIZ441" s="128"/>
      <c r="AJA441" s="128"/>
      <c r="AJB441" s="128"/>
      <c r="AJC441" s="128"/>
      <c r="AJD441" s="128"/>
      <c r="AJE441" s="128"/>
      <c r="AJF441" s="128"/>
      <c r="AJG441" s="128"/>
      <c r="AJH441" s="128"/>
      <c r="AJI441" s="128"/>
      <c r="AJJ441" s="128"/>
      <c r="AJK441" s="128"/>
      <c r="AJL441" s="128"/>
      <c r="AJM441" s="128"/>
      <c r="AJN441" s="128"/>
      <c r="AJO441" s="128"/>
      <c r="AJP441" s="128"/>
      <c r="AJQ441" s="128"/>
      <c r="AJR441" s="128"/>
      <c r="AJS441" s="128"/>
      <c r="AJT441" s="128"/>
      <c r="AJU441" s="128"/>
      <c r="AJV441" s="128"/>
      <c r="AJW441" s="128"/>
      <c r="AJX441" s="128"/>
      <c r="AJY441" s="128"/>
      <c r="AJZ441" s="128"/>
      <c r="AKA441" s="128"/>
      <c r="AKB441" s="128"/>
      <c r="AKC441" s="128"/>
      <c r="AKD441" s="128"/>
      <c r="AKE441" s="128"/>
      <c r="AKF441" s="128"/>
      <c r="AKG441" s="128"/>
      <c r="AKH441" s="128"/>
      <c r="AKI441" s="128"/>
      <c r="AKJ441" s="128"/>
      <c r="AKK441" s="128"/>
      <c r="AKL441" s="128"/>
      <c r="AKM441" s="128"/>
      <c r="AKN441" s="128"/>
      <c r="AKO441" s="128"/>
      <c r="AKP441" s="128"/>
      <c r="AKQ441" s="128"/>
      <c r="AKR441" s="128"/>
      <c r="AKS441" s="128"/>
      <c r="AKT441" s="128"/>
      <c r="AKU441" s="128"/>
      <c r="AKV441" s="128"/>
      <c r="AKW441" s="128"/>
      <c r="AKX441" s="128"/>
      <c r="AKY441" s="128"/>
      <c r="AKZ441" s="128"/>
      <c r="ALA441" s="128"/>
      <c r="ALB441" s="128"/>
      <c r="ALC441" s="128"/>
      <c r="ALD441" s="128"/>
      <c r="ALE441" s="128"/>
      <c r="ALF441" s="128"/>
      <c r="ALG441" s="128"/>
      <c r="ALH441" s="128"/>
      <c r="ALI441" s="128"/>
      <c r="ALJ441" s="128"/>
      <c r="ALK441" s="128"/>
      <c r="ALL441" s="128"/>
      <c r="ALM441" s="128"/>
      <c r="ALN441" s="128"/>
      <c r="ALO441" s="128"/>
      <c r="ALP441" s="128"/>
      <c r="ALQ441" s="128"/>
      <c r="ALR441" s="128"/>
      <c r="ALS441" s="128"/>
      <c r="ALT441" s="128"/>
      <c r="ALU441" s="128"/>
      <c r="ALV441" s="128"/>
      <c r="ALW441" s="128"/>
      <c r="ALX441" s="128"/>
      <c r="ALY441" s="128"/>
      <c r="ALZ441" s="128"/>
      <c r="AMA441" s="128"/>
      <c r="AMB441" s="128"/>
      <c r="AMC441" s="128"/>
      <c r="AMD441" s="128"/>
      <c r="AME441" s="128"/>
      <c r="AMF441" s="128"/>
      <c r="AMG441" s="128"/>
      <c r="AMH441" s="128"/>
      <c r="AMI441" s="128"/>
      <c r="AMJ441" s="128"/>
      <c r="AMK441" s="128"/>
      <c r="AML441" s="128"/>
      <c r="AMM441" s="128"/>
      <c r="AMN441" s="128"/>
      <c r="AMO441" s="128"/>
      <c r="AMP441" s="128"/>
      <c r="AMQ441" s="128"/>
      <c r="AMR441" s="128"/>
      <c r="AMS441" s="128"/>
      <c r="AMT441" s="128"/>
      <c r="AMU441" s="128"/>
      <c r="AMV441" s="128"/>
      <c r="AMW441" s="128"/>
      <c r="AMX441" s="128"/>
      <c r="AMY441" s="128"/>
      <c r="AMZ441" s="128"/>
      <c r="ANA441" s="128"/>
      <c r="ANB441" s="128"/>
      <c r="ANC441" s="128"/>
      <c r="AND441" s="128"/>
      <c r="ANE441" s="128"/>
      <c r="ANF441" s="128"/>
      <c r="ANG441" s="128"/>
      <c r="ANH441" s="128"/>
      <c r="ANI441" s="128"/>
      <c r="ANJ441" s="128"/>
      <c r="ANK441" s="128"/>
      <c r="ANL441" s="128"/>
      <c r="ANM441" s="128"/>
      <c r="ANN441" s="128"/>
      <c r="ANO441" s="128"/>
      <c r="ANP441" s="128"/>
      <c r="ANQ441" s="128"/>
      <c r="ANR441" s="128"/>
      <c r="ANS441" s="128"/>
      <c r="ANT441" s="128"/>
      <c r="ANU441" s="128"/>
      <c r="ANV441" s="128"/>
      <c r="ANW441" s="128"/>
      <c r="ANX441" s="128"/>
      <c r="ANY441" s="128"/>
      <c r="ANZ441" s="128"/>
      <c r="AOA441" s="128"/>
      <c r="AOB441" s="128"/>
      <c r="AOC441" s="128"/>
      <c r="AOD441" s="128"/>
      <c r="AOE441" s="128"/>
      <c r="AOF441" s="128"/>
      <c r="AOG441" s="128"/>
      <c r="AOH441" s="128"/>
      <c r="AOI441" s="128"/>
      <c r="AOJ441" s="128"/>
      <c r="AOK441" s="128"/>
      <c r="AOL441" s="128"/>
      <c r="AOM441" s="128"/>
      <c r="AON441" s="128"/>
      <c r="AOO441" s="128"/>
      <c r="AOP441" s="128"/>
      <c r="AOQ441" s="128"/>
      <c r="AOR441" s="128"/>
      <c r="AOS441" s="128"/>
      <c r="AOT441" s="128"/>
      <c r="AOU441" s="128"/>
      <c r="AOV441" s="128"/>
      <c r="AOW441" s="128"/>
      <c r="AOX441" s="128"/>
      <c r="AOY441" s="128"/>
      <c r="AOZ441" s="128"/>
      <c r="APA441" s="128"/>
      <c r="APB441" s="128"/>
      <c r="APC441" s="128"/>
      <c r="APD441" s="128"/>
      <c r="APE441" s="128"/>
      <c r="APF441" s="128"/>
      <c r="APG441" s="128"/>
      <c r="APH441" s="128"/>
      <c r="API441" s="128"/>
      <c r="APJ441" s="128"/>
      <c r="APK441" s="128"/>
      <c r="APL441" s="128"/>
      <c r="APM441" s="128"/>
      <c r="APN441" s="128"/>
      <c r="APO441" s="128"/>
      <c r="APP441" s="128"/>
      <c r="APQ441" s="128"/>
      <c r="APR441" s="128"/>
      <c r="APS441" s="128"/>
      <c r="APT441" s="128"/>
      <c r="APU441" s="128"/>
      <c r="APV441" s="128"/>
      <c r="APW441" s="128"/>
      <c r="APX441" s="128"/>
      <c r="APY441" s="128"/>
      <c r="APZ441" s="128"/>
      <c r="AQA441" s="128"/>
      <c r="AQB441" s="128"/>
      <c r="AQC441" s="128"/>
      <c r="AQD441" s="128"/>
      <c r="AQE441" s="128"/>
      <c r="AQF441" s="128"/>
      <c r="AQG441" s="128"/>
      <c r="AQH441" s="128"/>
      <c r="AQI441" s="128"/>
      <c r="AQJ441" s="128"/>
      <c r="AQK441" s="128"/>
      <c r="AQL441" s="128"/>
      <c r="AQM441" s="128"/>
      <c r="AQN441" s="128"/>
      <c r="AQO441" s="128"/>
      <c r="AQP441" s="128"/>
      <c r="AQQ441" s="128"/>
      <c r="AQR441" s="128"/>
      <c r="AQS441" s="128"/>
      <c r="AQT441" s="128"/>
      <c r="AQU441" s="128"/>
      <c r="AQV441" s="128"/>
      <c r="AQW441" s="128"/>
      <c r="AQX441" s="128"/>
      <c r="AQY441" s="128"/>
      <c r="AQZ441" s="128"/>
      <c r="ARA441" s="128"/>
      <c r="ARB441" s="128"/>
      <c r="ARC441" s="128"/>
      <c r="ARD441" s="128"/>
      <c r="ARE441" s="128"/>
      <c r="ARF441" s="128"/>
      <c r="ARG441" s="128"/>
      <c r="ARH441" s="128"/>
      <c r="ARI441" s="128"/>
      <c r="ARJ441" s="128"/>
      <c r="ARK441" s="128"/>
      <c r="ARL441" s="128"/>
      <c r="ARM441" s="128"/>
      <c r="ARN441" s="128"/>
      <c r="ARO441" s="128"/>
      <c r="ARP441" s="128"/>
      <c r="ARQ441" s="128"/>
      <c r="ARR441" s="128"/>
      <c r="ARS441" s="128"/>
      <c r="ART441" s="128"/>
      <c r="ARU441" s="128"/>
      <c r="ARV441" s="128"/>
      <c r="ARW441" s="128"/>
      <c r="ARX441" s="128"/>
      <c r="ARY441" s="128"/>
      <c r="ARZ441" s="128"/>
      <c r="ASA441" s="128"/>
      <c r="ASB441" s="128"/>
      <c r="ASC441" s="128"/>
      <c r="ASD441" s="128"/>
      <c r="ASE441" s="128"/>
      <c r="ASF441" s="128"/>
      <c r="ASG441" s="128"/>
      <c r="ASH441" s="128"/>
      <c r="ASI441" s="128"/>
      <c r="ASJ441" s="128"/>
      <c r="ASK441" s="128"/>
      <c r="ASL441" s="128"/>
      <c r="ASM441" s="128"/>
      <c r="ASN441" s="128"/>
      <c r="ASO441" s="128"/>
      <c r="ASP441" s="128"/>
      <c r="ASQ441" s="128"/>
      <c r="ASR441" s="128"/>
      <c r="ASS441" s="128"/>
      <c r="AST441" s="128"/>
      <c r="ASU441" s="128"/>
      <c r="ASV441" s="128"/>
      <c r="ASW441" s="128"/>
      <c r="ASX441" s="128"/>
      <c r="ASY441" s="128"/>
      <c r="ASZ441" s="128"/>
      <c r="ATA441" s="128"/>
      <c r="ATB441" s="128"/>
      <c r="ATC441" s="128"/>
      <c r="ATD441" s="128"/>
      <c r="ATE441" s="128"/>
      <c r="ATF441" s="128"/>
      <c r="ATG441" s="128"/>
      <c r="ATH441" s="128"/>
      <c r="ATI441" s="128"/>
      <c r="ATJ441" s="128"/>
      <c r="ATK441" s="128"/>
      <c r="ATL441" s="128"/>
      <c r="ATM441" s="128"/>
      <c r="ATN441" s="128"/>
      <c r="ATO441" s="128"/>
      <c r="ATP441" s="128"/>
      <c r="ATQ441" s="128"/>
      <c r="ATR441" s="128"/>
      <c r="ATS441" s="128"/>
      <c r="ATT441" s="128"/>
      <c r="ATU441" s="128"/>
      <c r="ATV441" s="128"/>
      <c r="ATW441" s="128"/>
      <c r="ATX441" s="128"/>
      <c r="ATY441" s="128"/>
      <c r="ATZ441" s="128"/>
      <c r="AUA441" s="128"/>
      <c r="AUB441" s="128"/>
      <c r="AUC441" s="128"/>
      <c r="AUD441" s="128"/>
      <c r="AUE441" s="128"/>
      <c r="AUF441" s="128"/>
      <c r="AUG441" s="128"/>
      <c r="AUH441" s="128"/>
      <c r="AUI441" s="128"/>
      <c r="AUJ441" s="128"/>
      <c r="AUK441" s="128"/>
      <c r="AUL441" s="128"/>
      <c r="AUM441" s="128"/>
      <c r="AUN441" s="128"/>
      <c r="AUO441" s="128"/>
      <c r="AUP441" s="128"/>
      <c r="AUQ441" s="128"/>
      <c r="AUR441" s="128"/>
      <c r="AUS441" s="128"/>
      <c r="AUT441" s="128"/>
      <c r="AUU441" s="128"/>
      <c r="AUV441" s="128"/>
      <c r="AUW441" s="128"/>
      <c r="AUX441" s="128"/>
      <c r="AUY441" s="128"/>
      <c r="AUZ441" s="128"/>
      <c r="AVA441" s="128"/>
      <c r="AVB441" s="128"/>
      <c r="AVC441" s="128"/>
      <c r="AVD441" s="128"/>
      <c r="AVE441" s="128"/>
      <c r="AVF441" s="128"/>
      <c r="AVG441" s="128"/>
      <c r="AVH441" s="128"/>
      <c r="AVI441" s="128"/>
      <c r="AVJ441" s="128"/>
      <c r="AVK441" s="128"/>
      <c r="AVL441" s="128"/>
      <c r="AVM441" s="128"/>
      <c r="AVN441" s="128"/>
      <c r="AVO441" s="128"/>
      <c r="AVP441" s="128"/>
      <c r="AVQ441" s="128"/>
      <c r="AVR441" s="128"/>
      <c r="AVS441" s="128"/>
      <c r="AVT441" s="128"/>
      <c r="AVU441" s="128"/>
      <c r="AVV441" s="128"/>
      <c r="AVW441" s="128"/>
      <c r="AVX441" s="128"/>
      <c r="AVY441" s="128"/>
      <c r="AVZ441" s="128"/>
      <c r="AWA441" s="128"/>
      <c r="AWB441" s="128"/>
      <c r="AWC441" s="128"/>
      <c r="AWD441" s="128"/>
      <c r="AWE441" s="128"/>
      <c r="AWF441" s="128"/>
      <c r="AWG441" s="128"/>
      <c r="AWH441" s="128"/>
      <c r="AWI441" s="128"/>
      <c r="AWJ441" s="128"/>
      <c r="AWK441" s="128"/>
      <c r="AWL441" s="128"/>
      <c r="AWM441" s="128"/>
      <c r="AWN441" s="128"/>
      <c r="AWO441" s="128"/>
      <c r="AWP441" s="128"/>
      <c r="AWQ441" s="128"/>
      <c r="AWR441" s="128"/>
      <c r="AWS441" s="128"/>
      <c r="AWT441" s="128"/>
      <c r="AWU441" s="128"/>
      <c r="AWV441" s="128"/>
      <c r="AWW441" s="128"/>
      <c r="AWX441" s="128"/>
      <c r="AWY441" s="128"/>
      <c r="AWZ441" s="128"/>
      <c r="AXA441" s="128"/>
      <c r="AXB441" s="128"/>
      <c r="AXC441" s="128"/>
      <c r="AXD441" s="128"/>
      <c r="AXE441" s="128"/>
      <c r="AXF441" s="128"/>
      <c r="AXG441" s="128"/>
      <c r="AXH441" s="128"/>
      <c r="AXI441" s="128"/>
      <c r="AXJ441" s="128"/>
      <c r="AXK441" s="128"/>
      <c r="AXL441" s="128"/>
      <c r="AXM441" s="128"/>
      <c r="AXN441" s="128"/>
      <c r="AXO441" s="128"/>
      <c r="AXP441" s="128"/>
      <c r="AXQ441" s="128"/>
      <c r="AXR441" s="128"/>
      <c r="AXS441" s="128"/>
      <c r="AXT441" s="128"/>
      <c r="AXU441" s="128"/>
      <c r="AXV441" s="128"/>
      <c r="AXW441" s="128"/>
      <c r="AXX441" s="128"/>
      <c r="AXY441" s="128"/>
      <c r="AXZ441" s="128"/>
      <c r="AYA441" s="128"/>
      <c r="AYB441" s="128"/>
      <c r="AYC441" s="128"/>
      <c r="AYD441" s="128"/>
      <c r="AYE441" s="128"/>
      <c r="AYF441" s="128"/>
      <c r="AYG441" s="128"/>
      <c r="AYH441" s="128"/>
      <c r="AYI441" s="128"/>
      <c r="AYJ441" s="128"/>
      <c r="AYK441" s="128"/>
      <c r="AYL441" s="128"/>
      <c r="AYM441" s="128"/>
      <c r="AYN441" s="128"/>
      <c r="AYO441" s="128"/>
      <c r="AYP441" s="128"/>
      <c r="AYQ441" s="128"/>
      <c r="AYR441" s="128"/>
      <c r="AYS441" s="128"/>
      <c r="AYT441" s="128"/>
      <c r="AYU441" s="128"/>
      <c r="AYV441" s="128"/>
      <c r="AYW441" s="128"/>
      <c r="AYX441" s="128"/>
      <c r="AYY441" s="128"/>
      <c r="AYZ441" s="128"/>
      <c r="AZA441" s="128"/>
      <c r="AZB441" s="128"/>
      <c r="AZC441" s="128"/>
      <c r="AZD441" s="128"/>
      <c r="AZE441" s="128"/>
      <c r="AZF441" s="128"/>
      <c r="AZG441" s="128"/>
      <c r="AZH441" s="128"/>
      <c r="AZI441" s="128"/>
      <c r="AZJ441" s="128"/>
      <c r="AZK441" s="128"/>
      <c r="AZL441" s="128"/>
      <c r="AZM441" s="128"/>
      <c r="AZN441" s="128"/>
      <c r="AZO441" s="128"/>
      <c r="AZP441" s="128"/>
      <c r="AZQ441" s="128"/>
      <c r="AZR441" s="128"/>
      <c r="AZS441" s="128"/>
      <c r="AZT441" s="128"/>
      <c r="AZU441" s="128"/>
      <c r="AZV441" s="128"/>
      <c r="AZW441" s="128"/>
      <c r="AZX441" s="128"/>
      <c r="AZY441" s="128"/>
      <c r="AZZ441" s="128"/>
      <c r="BAA441" s="128"/>
      <c r="BAB441" s="128"/>
      <c r="BAC441" s="128"/>
      <c r="BAD441" s="128"/>
      <c r="BAE441" s="128"/>
      <c r="BAF441" s="128"/>
      <c r="BAG441" s="128"/>
      <c r="BAH441" s="128"/>
      <c r="BAI441" s="128"/>
      <c r="BAJ441" s="128"/>
      <c r="BAK441" s="128"/>
      <c r="BAL441" s="128"/>
      <c r="BAM441" s="128"/>
      <c r="BAN441" s="128"/>
      <c r="BAO441" s="128"/>
      <c r="BAP441" s="128"/>
      <c r="BAQ441" s="128"/>
      <c r="BAR441" s="128"/>
      <c r="BAS441" s="128"/>
      <c r="BAT441" s="128"/>
      <c r="BAU441" s="128"/>
      <c r="BAV441" s="128"/>
      <c r="BAW441" s="128"/>
      <c r="BAX441" s="128"/>
      <c r="BAY441" s="128"/>
      <c r="BAZ441" s="128"/>
      <c r="BBA441" s="128"/>
      <c r="BBB441" s="128"/>
      <c r="BBC441" s="128"/>
      <c r="BBD441" s="128"/>
      <c r="BBE441" s="128"/>
      <c r="BBF441" s="128"/>
      <c r="BBG441" s="128"/>
      <c r="BBH441" s="128"/>
      <c r="BBI441" s="128"/>
      <c r="BBJ441" s="128"/>
      <c r="BBK441" s="128"/>
      <c r="BBL441" s="128"/>
      <c r="BBM441" s="128"/>
      <c r="BBN441" s="128"/>
      <c r="BBO441" s="128"/>
      <c r="BBP441" s="128"/>
      <c r="BBQ441" s="128"/>
      <c r="BBR441" s="128"/>
      <c r="BBS441" s="128"/>
      <c r="BBT441" s="128"/>
      <c r="BBU441" s="128"/>
      <c r="BBV441" s="128"/>
      <c r="BBW441" s="128"/>
      <c r="BBX441" s="128"/>
      <c r="BBY441" s="128"/>
      <c r="BBZ441" s="128"/>
      <c r="BCA441" s="128"/>
      <c r="BCB441" s="128"/>
      <c r="BCC441" s="128"/>
      <c r="BCD441" s="128"/>
      <c r="BCE441" s="128"/>
      <c r="BCF441" s="128"/>
      <c r="BCG441" s="128"/>
      <c r="BCH441" s="128"/>
      <c r="BCI441" s="128"/>
      <c r="BCJ441" s="128"/>
      <c r="BCK441" s="128"/>
      <c r="BCL441" s="128"/>
      <c r="BCM441" s="128"/>
      <c r="BCN441" s="128"/>
      <c r="BCO441" s="128"/>
      <c r="BCP441" s="128"/>
      <c r="BCQ441" s="128"/>
      <c r="BCR441" s="128"/>
      <c r="BCS441" s="128"/>
      <c r="BCT441" s="128"/>
      <c r="BCU441" s="128"/>
      <c r="BCV441" s="128"/>
      <c r="BCW441" s="128"/>
      <c r="BCX441" s="128"/>
      <c r="BCY441" s="128"/>
      <c r="BCZ441" s="128"/>
      <c r="BDA441" s="128"/>
      <c r="BDB441" s="128"/>
      <c r="BDC441" s="128"/>
      <c r="BDD441" s="128"/>
      <c r="BDE441" s="128"/>
      <c r="BDF441" s="128"/>
      <c r="BDG441" s="128"/>
      <c r="BDH441" s="128"/>
      <c r="BDI441" s="128"/>
      <c r="BDJ441" s="128"/>
      <c r="BDK441" s="128"/>
      <c r="BDL441" s="128"/>
      <c r="BDM441" s="128"/>
      <c r="BDN441" s="128"/>
      <c r="BDO441" s="128"/>
      <c r="BDP441" s="128"/>
      <c r="BDQ441" s="128"/>
      <c r="BDR441" s="128"/>
      <c r="BDS441" s="128"/>
      <c r="BDT441" s="128"/>
      <c r="BDU441" s="128"/>
      <c r="BDV441" s="128"/>
      <c r="BDW441" s="128"/>
      <c r="BDX441" s="128"/>
      <c r="BDY441" s="128"/>
      <c r="BDZ441" s="128"/>
      <c r="BEA441" s="128"/>
      <c r="BEB441" s="128"/>
      <c r="BEC441" s="128"/>
      <c r="BED441" s="128"/>
      <c r="BEE441" s="128"/>
      <c r="BEF441" s="128"/>
      <c r="BEG441" s="128"/>
      <c r="BEH441" s="128"/>
      <c r="BEI441" s="128"/>
      <c r="BEJ441" s="128"/>
      <c r="BEK441" s="128"/>
      <c r="BEL441" s="128"/>
      <c r="BEM441" s="128"/>
      <c r="BEN441" s="128"/>
      <c r="BEO441" s="128"/>
      <c r="BEP441" s="128"/>
      <c r="BEQ441" s="128"/>
      <c r="BER441" s="128"/>
      <c r="BES441" s="128"/>
      <c r="BET441" s="128"/>
      <c r="BEU441" s="128"/>
      <c r="BEV441" s="128"/>
      <c r="BEW441" s="128"/>
      <c r="BEX441" s="128"/>
      <c r="BEY441" s="128"/>
      <c r="BEZ441" s="128"/>
      <c r="BFA441" s="128"/>
      <c r="BFB441" s="128"/>
      <c r="BFC441" s="128"/>
      <c r="BFD441" s="128"/>
      <c r="BFE441" s="128"/>
      <c r="BFF441" s="128"/>
      <c r="BFG441" s="128"/>
      <c r="BFH441" s="128"/>
      <c r="BFI441" s="128"/>
      <c r="BFJ441" s="128"/>
      <c r="BFK441" s="128"/>
      <c r="BFL441" s="128"/>
      <c r="BFM441" s="128"/>
      <c r="BFN441" s="128"/>
      <c r="BFO441" s="128"/>
      <c r="BFP441" s="128"/>
      <c r="BFQ441" s="128"/>
      <c r="BFR441" s="128"/>
      <c r="BFS441" s="128"/>
      <c r="BFT441" s="128"/>
      <c r="BFU441" s="128"/>
      <c r="BFV441" s="128"/>
      <c r="BFW441" s="128"/>
      <c r="BFX441" s="128"/>
      <c r="BFY441" s="128"/>
      <c r="BFZ441" s="128"/>
      <c r="BGA441" s="128"/>
      <c r="BGB441" s="128"/>
      <c r="BGC441" s="128"/>
      <c r="BGD441" s="128"/>
      <c r="BGE441" s="128"/>
      <c r="BGF441" s="128"/>
      <c r="BGG441" s="128"/>
      <c r="BGH441" s="128"/>
      <c r="BGI441" s="128"/>
      <c r="BGJ441" s="128"/>
      <c r="BGK441" s="128"/>
      <c r="BGL441" s="128"/>
      <c r="BGM441" s="128"/>
      <c r="BGN441" s="128"/>
      <c r="BGO441" s="128"/>
      <c r="BGP441" s="128"/>
      <c r="BGQ441" s="128"/>
      <c r="BGR441" s="128"/>
      <c r="BGS441" s="128"/>
      <c r="BGT441" s="128"/>
      <c r="BGU441" s="128"/>
      <c r="BGV441" s="128"/>
      <c r="BGW441" s="128"/>
      <c r="BGX441" s="128"/>
      <c r="BGY441" s="128"/>
      <c r="BGZ441" s="128"/>
      <c r="BHA441" s="128"/>
      <c r="BHB441" s="128"/>
      <c r="BHC441" s="128"/>
      <c r="BHD441" s="128"/>
      <c r="BHE441" s="128"/>
      <c r="BHF441" s="128"/>
      <c r="BHG441" s="128"/>
      <c r="BHH441" s="128"/>
      <c r="BHI441" s="128"/>
      <c r="BHJ441" s="128"/>
      <c r="BHK441" s="128"/>
      <c r="BHL441" s="128"/>
      <c r="BHM441" s="128"/>
      <c r="BHN441" s="128"/>
      <c r="BHO441" s="128"/>
      <c r="BHP441" s="128"/>
      <c r="BHQ441" s="128"/>
      <c r="BHR441" s="128"/>
      <c r="BHS441" s="128"/>
      <c r="BHT441" s="128"/>
      <c r="BHU441" s="128"/>
      <c r="BHV441" s="128"/>
      <c r="BHW441" s="128"/>
      <c r="BHX441" s="128"/>
      <c r="BHY441" s="128"/>
      <c r="BHZ441" s="128"/>
      <c r="BIA441" s="128"/>
      <c r="BIB441" s="128"/>
      <c r="BIC441" s="128"/>
      <c r="BID441" s="128"/>
      <c r="BIE441" s="128"/>
      <c r="BIF441" s="128"/>
      <c r="BIG441" s="128"/>
      <c r="BIH441" s="128"/>
      <c r="BII441" s="128"/>
      <c r="BIJ441" s="128"/>
      <c r="BIK441" s="128"/>
      <c r="BIL441" s="128"/>
      <c r="BIM441" s="128"/>
      <c r="BIN441" s="128"/>
      <c r="BIO441" s="128"/>
      <c r="BIP441" s="128"/>
      <c r="BIQ441" s="128"/>
      <c r="BIR441" s="128"/>
      <c r="BIS441" s="128"/>
      <c r="BIT441" s="128"/>
      <c r="BIU441" s="128"/>
      <c r="BIV441" s="128"/>
      <c r="BIW441" s="128"/>
      <c r="BIX441" s="128"/>
      <c r="BIY441" s="128"/>
      <c r="BIZ441" s="128"/>
      <c r="BJA441" s="128"/>
      <c r="BJB441" s="128"/>
      <c r="BJC441" s="128"/>
      <c r="BJD441" s="128"/>
      <c r="BJE441" s="128"/>
      <c r="BJF441" s="128"/>
      <c r="BJG441" s="128"/>
      <c r="BJH441" s="128"/>
      <c r="BJI441" s="128"/>
      <c r="BJJ441" s="128"/>
      <c r="BJK441" s="128"/>
      <c r="BJL441" s="128"/>
      <c r="BJM441" s="128"/>
      <c r="BJN441" s="128"/>
      <c r="BJO441" s="128"/>
      <c r="BJP441" s="128"/>
      <c r="BJQ441" s="128"/>
      <c r="BJR441" s="128"/>
      <c r="BJS441" s="128"/>
      <c r="BJT441" s="128"/>
      <c r="BJU441" s="128"/>
      <c r="BJV441" s="128"/>
      <c r="BJW441" s="128"/>
      <c r="BJX441" s="128"/>
      <c r="BJY441" s="128"/>
      <c r="BJZ441" s="128"/>
      <c r="BKA441" s="128"/>
      <c r="BKB441" s="128"/>
      <c r="BKC441" s="128"/>
      <c r="BKD441" s="128"/>
      <c r="BKE441" s="128"/>
      <c r="BKF441" s="128"/>
      <c r="BKG441" s="128"/>
      <c r="BKH441" s="128"/>
      <c r="BKI441" s="128"/>
      <c r="BKJ441" s="128"/>
      <c r="BKK441" s="128"/>
      <c r="BKL441" s="128"/>
      <c r="BKM441" s="128"/>
      <c r="BKN441" s="128"/>
      <c r="BKO441" s="128"/>
      <c r="BKP441" s="128"/>
      <c r="BKQ441" s="128"/>
      <c r="BKR441" s="128"/>
      <c r="BKS441" s="128"/>
      <c r="BKT441" s="128"/>
      <c r="BKU441" s="128"/>
      <c r="BKV441" s="128"/>
      <c r="BKW441" s="128"/>
      <c r="BKX441" s="128"/>
      <c r="BKY441" s="128"/>
      <c r="BKZ441" s="128"/>
      <c r="BLA441" s="128"/>
      <c r="BLB441" s="128"/>
      <c r="BLC441" s="128"/>
      <c r="BLD441" s="128"/>
      <c r="BLE441" s="128"/>
      <c r="BLF441" s="128"/>
      <c r="BLG441" s="128"/>
      <c r="BLH441" s="128"/>
      <c r="BLI441" s="128"/>
      <c r="BLJ441" s="128"/>
      <c r="BLK441" s="128"/>
      <c r="BLL441" s="128"/>
      <c r="BLM441" s="128"/>
      <c r="BLN441" s="128"/>
      <c r="BLO441" s="128"/>
      <c r="BLP441" s="128"/>
      <c r="BLQ441" s="128"/>
      <c r="BLR441" s="128"/>
      <c r="BLS441" s="128"/>
      <c r="BLT441" s="128"/>
      <c r="BLU441" s="128"/>
      <c r="BLV441" s="128"/>
      <c r="BLW441" s="128"/>
      <c r="BLX441" s="128"/>
      <c r="BLY441" s="128"/>
      <c r="BLZ441" s="128"/>
      <c r="BMA441" s="128"/>
      <c r="BMB441" s="128"/>
      <c r="BMC441" s="128"/>
      <c r="BMD441" s="128"/>
      <c r="BME441" s="128"/>
      <c r="BMF441" s="128"/>
      <c r="BMG441" s="128"/>
      <c r="BMH441" s="128"/>
      <c r="BMI441" s="128"/>
      <c r="BMJ441" s="128"/>
      <c r="BMK441" s="128"/>
      <c r="BML441" s="128"/>
      <c r="BMM441" s="128"/>
      <c r="BMN441" s="128"/>
      <c r="BMO441" s="128"/>
      <c r="BMP441" s="128"/>
      <c r="BMQ441" s="128"/>
      <c r="BMR441" s="128"/>
      <c r="BMS441" s="128"/>
      <c r="BMT441" s="128"/>
      <c r="BMU441" s="128"/>
      <c r="BMV441" s="128"/>
      <c r="BMW441" s="128"/>
      <c r="BMX441" s="128"/>
      <c r="BMY441" s="128"/>
      <c r="BMZ441" s="128"/>
      <c r="BNA441" s="128"/>
      <c r="BNB441" s="128"/>
      <c r="BNC441" s="128"/>
      <c r="BND441" s="128"/>
      <c r="BNE441" s="128"/>
      <c r="BNF441" s="128"/>
      <c r="BNG441" s="128"/>
      <c r="BNH441" s="128"/>
      <c r="BNI441" s="128"/>
      <c r="BNJ441" s="128"/>
      <c r="BNK441" s="128"/>
      <c r="BNL441" s="128"/>
      <c r="BNM441" s="128"/>
      <c r="BNN441" s="128"/>
      <c r="BNO441" s="128"/>
      <c r="BNP441" s="128"/>
      <c r="BNQ441" s="128"/>
      <c r="BNR441" s="128"/>
      <c r="BNS441" s="128"/>
      <c r="BNT441" s="128"/>
      <c r="BNU441" s="128"/>
      <c r="BNV441" s="128"/>
      <c r="BNW441" s="128"/>
      <c r="BNX441" s="128"/>
      <c r="BNY441" s="128"/>
      <c r="BNZ441" s="128"/>
      <c r="BOA441" s="128"/>
      <c r="BOB441" s="128"/>
      <c r="BOC441" s="128"/>
      <c r="BOD441" s="128"/>
      <c r="BOE441" s="128"/>
      <c r="BOF441" s="128"/>
      <c r="BOG441" s="128"/>
      <c r="BOH441" s="128"/>
      <c r="BOI441" s="128"/>
      <c r="BOJ441" s="128"/>
      <c r="BOK441" s="128"/>
      <c r="BOL441" s="128"/>
      <c r="BOM441" s="128"/>
      <c r="BON441" s="128"/>
      <c r="BOO441" s="128"/>
      <c r="BOP441" s="128"/>
      <c r="BOQ441" s="128"/>
      <c r="BOR441" s="128"/>
      <c r="BOS441" s="128"/>
      <c r="BOT441" s="128"/>
      <c r="BOU441" s="128"/>
      <c r="BOV441" s="128"/>
      <c r="BOW441" s="128"/>
      <c r="BOX441" s="128"/>
      <c r="BOY441" s="128"/>
      <c r="BOZ441" s="128"/>
      <c r="BPA441" s="128"/>
      <c r="BPB441" s="128"/>
      <c r="BPC441" s="128"/>
      <c r="BPD441" s="128"/>
      <c r="BPE441" s="128"/>
      <c r="BPF441" s="128"/>
      <c r="BPG441" s="128"/>
      <c r="BPH441" s="128"/>
      <c r="BPI441" s="128"/>
      <c r="BPJ441" s="128"/>
      <c r="BPK441" s="128"/>
      <c r="BPL441" s="128"/>
      <c r="BPM441" s="128"/>
      <c r="BPN441" s="128"/>
      <c r="BPO441" s="128"/>
      <c r="BPP441" s="128"/>
      <c r="BPQ441" s="128"/>
      <c r="BPR441" s="128"/>
      <c r="BPS441" s="128"/>
      <c r="BPT441" s="128"/>
      <c r="BPU441" s="128"/>
      <c r="BPV441" s="128"/>
      <c r="BPW441" s="128"/>
      <c r="BPX441" s="128"/>
      <c r="BPY441" s="128"/>
      <c r="BPZ441" s="128"/>
      <c r="BQA441" s="128"/>
      <c r="BQB441" s="128"/>
      <c r="BQC441" s="128"/>
      <c r="BQD441" s="128"/>
      <c r="BQE441" s="128"/>
      <c r="BQF441" s="128"/>
      <c r="BQG441" s="128"/>
      <c r="BQH441" s="128"/>
      <c r="BQI441" s="128"/>
      <c r="BQJ441" s="128"/>
      <c r="BQK441" s="128"/>
      <c r="BQL441" s="128"/>
      <c r="BQM441" s="128"/>
      <c r="BQN441" s="128"/>
      <c r="BQO441" s="128"/>
      <c r="BQP441" s="128"/>
      <c r="BQQ441" s="128"/>
      <c r="BQR441" s="128"/>
      <c r="BQS441" s="128"/>
      <c r="BQT441" s="128"/>
      <c r="BQU441" s="128"/>
      <c r="BQV441" s="128"/>
      <c r="BQW441" s="128"/>
      <c r="BQX441" s="128"/>
      <c r="BQY441" s="128"/>
      <c r="BQZ441" s="128"/>
      <c r="BRA441" s="128"/>
      <c r="BRB441" s="128"/>
      <c r="BRC441" s="128"/>
      <c r="BRD441" s="128"/>
      <c r="BRE441" s="128"/>
      <c r="BRF441" s="128"/>
      <c r="BRG441" s="128"/>
      <c r="BRH441" s="128"/>
      <c r="BRI441" s="128"/>
      <c r="BRJ441" s="128"/>
      <c r="BRK441" s="128"/>
      <c r="BRL441" s="128"/>
      <c r="BRM441" s="128"/>
      <c r="BRN441" s="128"/>
      <c r="BRO441" s="128"/>
      <c r="BRP441" s="128"/>
      <c r="BRQ441" s="128"/>
      <c r="BRR441" s="128"/>
      <c r="BRS441" s="128"/>
      <c r="BRT441" s="128"/>
      <c r="BRU441" s="128"/>
      <c r="BRV441" s="128"/>
      <c r="BRW441" s="128"/>
      <c r="BRX441" s="128"/>
      <c r="BRY441" s="128"/>
      <c r="BRZ441" s="128"/>
      <c r="BSA441" s="128"/>
      <c r="BSB441" s="128"/>
      <c r="BSC441" s="128"/>
      <c r="BSD441" s="128"/>
      <c r="BSE441" s="128"/>
      <c r="BSF441" s="128"/>
      <c r="BSG441" s="128"/>
      <c r="BSH441" s="128"/>
      <c r="BSI441" s="128"/>
      <c r="BSJ441" s="128"/>
      <c r="BSK441" s="128"/>
      <c r="BSL441" s="128"/>
      <c r="BSM441" s="128"/>
      <c r="BSN441" s="128"/>
      <c r="BSO441" s="128"/>
      <c r="BSP441" s="128"/>
      <c r="BSQ441" s="128"/>
      <c r="BSR441" s="128"/>
      <c r="BSS441" s="128"/>
      <c r="BST441" s="128"/>
      <c r="BSU441" s="128"/>
      <c r="BSV441" s="128"/>
      <c r="BSW441" s="128"/>
      <c r="BSX441" s="128"/>
      <c r="BSY441" s="128"/>
      <c r="BSZ441" s="128"/>
      <c r="BTA441" s="128"/>
      <c r="BTB441" s="128"/>
      <c r="BTC441" s="128"/>
      <c r="BTD441" s="128"/>
      <c r="BTE441" s="128"/>
      <c r="BTF441" s="128"/>
      <c r="BTG441" s="128"/>
      <c r="BTH441" s="128"/>
      <c r="BTI441" s="128"/>
      <c r="BTJ441" s="128"/>
      <c r="BTK441" s="128"/>
      <c r="BTL441" s="128"/>
      <c r="BTM441" s="128"/>
      <c r="BTN441" s="128"/>
      <c r="BTO441" s="128"/>
      <c r="BTP441" s="128"/>
      <c r="BTQ441" s="128"/>
      <c r="BTR441" s="128"/>
      <c r="BTS441" s="128"/>
      <c r="BTT441" s="128"/>
      <c r="BTU441" s="128"/>
      <c r="BTV441" s="128"/>
      <c r="BTW441" s="128"/>
      <c r="BTX441" s="128"/>
      <c r="BTY441" s="128"/>
      <c r="BTZ441" s="128"/>
      <c r="BUA441" s="128"/>
      <c r="BUB441" s="128"/>
      <c r="BUC441" s="128"/>
      <c r="BUD441" s="128"/>
      <c r="BUE441" s="128"/>
      <c r="BUF441" s="128"/>
      <c r="BUG441" s="128"/>
      <c r="BUH441" s="128"/>
      <c r="BUI441" s="128"/>
      <c r="BUJ441" s="128"/>
      <c r="BUK441" s="128"/>
      <c r="BUL441" s="128"/>
      <c r="BUM441" s="128"/>
      <c r="BUN441" s="128"/>
      <c r="BUO441" s="128"/>
      <c r="BUP441" s="128"/>
      <c r="BUQ441" s="128"/>
      <c r="BUR441" s="128"/>
      <c r="BUS441" s="128"/>
      <c r="BUT441" s="128"/>
      <c r="BUU441" s="128"/>
      <c r="BUV441" s="128"/>
      <c r="BUW441" s="128"/>
      <c r="BUX441" s="128"/>
      <c r="BUY441" s="128"/>
      <c r="BUZ441" s="128"/>
      <c r="BVA441" s="128"/>
      <c r="BVB441" s="128"/>
      <c r="BVC441" s="128"/>
      <c r="BVD441" s="128"/>
      <c r="BVE441" s="128"/>
      <c r="BVF441" s="128"/>
      <c r="BVG441" s="128"/>
      <c r="BVH441" s="128"/>
      <c r="BVI441" s="128"/>
      <c r="BVJ441" s="128"/>
      <c r="BVK441" s="128"/>
      <c r="BVL441" s="128"/>
      <c r="BVM441" s="128"/>
      <c r="BVN441" s="128"/>
      <c r="BVO441" s="128"/>
      <c r="BVP441" s="128"/>
      <c r="BVQ441" s="128"/>
      <c r="BVR441" s="128"/>
      <c r="BVS441" s="128"/>
      <c r="BVT441" s="128"/>
      <c r="BVU441" s="128"/>
      <c r="BVV441" s="128"/>
      <c r="BVW441" s="128"/>
      <c r="BVX441" s="128"/>
      <c r="BVY441" s="128"/>
      <c r="BVZ441" s="128"/>
      <c r="BWA441" s="128"/>
      <c r="BWB441" s="128"/>
      <c r="BWC441" s="128"/>
      <c r="BWD441" s="128"/>
      <c r="BWE441" s="128"/>
      <c r="BWF441" s="128"/>
      <c r="BWG441" s="128"/>
      <c r="BWH441" s="128"/>
      <c r="BWI441" s="128"/>
      <c r="BWJ441" s="128"/>
      <c r="BWK441" s="128"/>
      <c r="BWL441" s="128"/>
      <c r="BWM441" s="128"/>
      <c r="BWN441" s="128"/>
      <c r="BWO441" s="128"/>
      <c r="BWP441" s="128"/>
      <c r="BWQ441" s="128"/>
      <c r="BWR441" s="128"/>
      <c r="BWS441" s="128"/>
      <c r="BWT441" s="128"/>
      <c r="BWU441" s="128"/>
      <c r="BWV441" s="128"/>
      <c r="BWW441" s="128"/>
      <c r="BWX441" s="128"/>
      <c r="BWY441" s="128"/>
      <c r="BWZ441" s="128"/>
      <c r="BXA441" s="128"/>
      <c r="BXB441" s="128"/>
      <c r="BXC441" s="128"/>
      <c r="BXD441" s="128"/>
      <c r="BXE441" s="128"/>
      <c r="BXF441" s="128"/>
      <c r="BXG441" s="128"/>
      <c r="BXH441" s="128"/>
      <c r="BXI441" s="128"/>
      <c r="BXJ441" s="128"/>
      <c r="BXK441" s="128"/>
      <c r="BXL441" s="128"/>
      <c r="BXM441" s="128"/>
      <c r="BXN441" s="128"/>
      <c r="BXO441" s="128"/>
      <c r="BXP441" s="128"/>
      <c r="BXQ441" s="128"/>
      <c r="BXR441" s="128"/>
      <c r="BXS441" s="128"/>
      <c r="BXT441" s="128"/>
      <c r="BXU441" s="128"/>
      <c r="BXV441" s="128"/>
      <c r="BXW441" s="128"/>
      <c r="BXX441" s="128"/>
      <c r="BXY441" s="128"/>
      <c r="BXZ441" s="128"/>
      <c r="BYA441" s="128"/>
      <c r="BYB441" s="128"/>
      <c r="BYC441" s="128"/>
      <c r="BYD441" s="128"/>
      <c r="BYE441" s="128"/>
      <c r="BYF441" s="128"/>
      <c r="BYG441" s="128"/>
      <c r="BYH441" s="128"/>
      <c r="BYI441" s="128"/>
      <c r="BYJ441" s="128"/>
      <c r="BYK441" s="128"/>
      <c r="BYL441" s="128"/>
      <c r="BYM441" s="128"/>
      <c r="BYN441" s="128"/>
      <c r="BYO441" s="128"/>
      <c r="BYP441" s="128"/>
      <c r="BYQ441" s="128"/>
      <c r="BYR441" s="128"/>
      <c r="BYS441" s="128"/>
      <c r="BYT441" s="128"/>
      <c r="BYU441" s="128"/>
      <c r="BYV441" s="128"/>
      <c r="BYW441" s="128"/>
      <c r="BYX441" s="128"/>
      <c r="BYY441" s="128"/>
      <c r="BYZ441" s="128"/>
      <c r="BZA441" s="128"/>
      <c r="BZB441" s="128"/>
      <c r="BZC441" s="128"/>
      <c r="BZD441" s="128"/>
      <c r="BZE441" s="128"/>
      <c r="BZF441" s="128"/>
      <c r="BZG441" s="128"/>
      <c r="BZH441" s="128"/>
      <c r="BZI441" s="128"/>
      <c r="BZJ441" s="128"/>
      <c r="BZK441" s="128"/>
      <c r="BZL441" s="128"/>
      <c r="BZM441" s="128"/>
      <c r="BZN441" s="128"/>
      <c r="BZO441" s="128"/>
      <c r="BZP441" s="128"/>
      <c r="BZQ441" s="128"/>
      <c r="BZR441" s="128"/>
      <c r="BZS441" s="128"/>
      <c r="BZT441" s="128"/>
      <c r="BZU441" s="128"/>
      <c r="BZV441" s="128"/>
      <c r="BZW441" s="128"/>
      <c r="BZX441" s="128"/>
      <c r="BZY441" s="128"/>
      <c r="BZZ441" s="128"/>
      <c r="CAA441" s="128"/>
      <c r="CAB441" s="128"/>
      <c r="CAC441" s="128"/>
      <c r="CAD441" s="128"/>
      <c r="CAE441" s="128"/>
      <c r="CAF441" s="128"/>
      <c r="CAG441" s="128"/>
      <c r="CAH441" s="128"/>
      <c r="CAI441" s="128"/>
      <c r="CAJ441" s="128"/>
      <c r="CAK441" s="128"/>
      <c r="CAL441" s="128"/>
      <c r="CAM441" s="128"/>
      <c r="CAN441" s="128"/>
      <c r="CAO441" s="128"/>
      <c r="CAP441" s="128"/>
      <c r="CAQ441" s="128"/>
      <c r="CAR441" s="128"/>
      <c r="CAS441" s="128"/>
      <c r="CAT441" s="128"/>
      <c r="CAU441" s="128"/>
      <c r="CAV441" s="128"/>
      <c r="CAW441" s="128"/>
      <c r="CAX441" s="128"/>
      <c r="CAY441" s="128"/>
      <c r="CAZ441" s="128"/>
      <c r="CBA441" s="128"/>
      <c r="CBB441" s="128"/>
      <c r="CBC441" s="128"/>
      <c r="CBD441" s="128"/>
      <c r="CBE441" s="128"/>
      <c r="CBF441" s="128"/>
      <c r="CBG441" s="128"/>
      <c r="CBH441" s="128"/>
      <c r="CBI441" s="128"/>
      <c r="CBJ441" s="128"/>
      <c r="CBK441" s="128"/>
      <c r="CBL441" s="128"/>
      <c r="CBM441" s="128"/>
      <c r="CBN441" s="128"/>
      <c r="CBO441" s="128"/>
      <c r="CBP441" s="128"/>
      <c r="CBQ441" s="128"/>
      <c r="CBR441" s="128"/>
      <c r="CBS441" s="128"/>
      <c r="CBT441" s="128"/>
      <c r="CBU441" s="128"/>
      <c r="CBV441" s="128"/>
      <c r="CBW441" s="128"/>
      <c r="CBX441" s="128"/>
      <c r="CBY441" s="128"/>
      <c r="CBZ441" s="128"/>
      <c r="CCA441" s="128"/>
      <c r="CCB441" s="128"/>
      <c r="CCC441" s="128"/>
      <c r="CCD441" s="128"/>
      <c r="CCE441" s="128"/>
      <c r="CCF441" s="128"/>
      <c r="CCG441" s="128"/>
      <c r="CCH441" s="128"/>
      <c r="CCI441" s="128"/>
      <c r="CCJ441" s="128"/>
      <c r="CCK441" s="128"/>
      <c r="CCL441" s="128"/>
      <c r="CCM441" s="128"/>
      <c r="CCN441" s="128"/>
      <c r="CCO441" s="128"/>
      <c r="CCP441" s="128"/>
      <c r="CCQ441" s="128"/>
      <c r="CCR441" s="128"/>
      <c r="CCS441" s="128"/>
      <c r="CCT441" s="128"/>
      <c r="CCU441" s="128"/>
      <c r="CCV441" s="128"/>
      <c r="CCW441" s="128"/>
      <c r="CCX441" s="128"/>
      <c r="CCY441" s="128"/>
      <c r="CCZ441" s="128"/>
      <c r="CDA441" s="128"/>
      <c r="CDB441" s="128"/>
      <c r="CDC441" s="128"/>
      <c r="CDD441" s="128"/>
      <c r="CDE441" s="128"/>
      <c r="CDF441" s="128"/>
      <c r="CDG441" s="128"/>
      <c r="CDH441" s="128"/>
      <c r="CDI441" s="128"/>
      <c r="CDJ441" s="128"/>
      <c r="CDK441" s="128"/>
      <c r="CDL441" s="128"/>
      <c r="CDM441" s="128"/>
      <c r="CDN441" s="128"/>
      <c r="CDO441" s="128"/>
      <c r="CDP441" s="128"/>
      <c r="CDQ441" s="128"/>
      <c r="CDR441" s="128"/>
      <c r="CDS441" s="128"/>
      <c r="CDT441" s="128"/>
      <c r="CDU441" s="128"/>
      <c r="CDV441" s="128"/>
      <c r="CDW441" s="128"/>
      <c r="CDX441" s="128"/>
      <c r="CDY441" s="128"/>
      <c r="CDZ441" s="128"/>
      <c r="CEA441" s="128"/>
      <c r="CEB441" s="128"/>
      <c r="CEC441" s="128"/>
      <c r="CED441" s="128"/>
      <c r="CEE441" s="128"/>
      <c r="CEF441" s="128"/>
      <c r="CEG441" s="128"/>
      <c r="CEH441" s="128"/>
      <c r="CEI441" s="128"/>
      <c r="CEJ441" s="128"/>
      <c r="CEK441" s="128"/>
      <c r="CEL441" s="128"/>
      <c r="CEM441" s="128"/>
      <c r="CEN441" s="128"/>
      <c r="CEO441" s="128"/>
      <c r="CEP441" s="128"/>
      <c r="CEQ441" s="128"/>
      <c r="CER441" s="128"/>
      <c r="CES441" s="128"/>
      <c r="CET441" s="128"/>
      <c r="CEU441" s="128"/>
      <c r="CEV441" s="128"/>
      <c r="CEW441" s="128"/>
      <c r="CEX441" s="128"/>
      <c r="CEY441" s="128"/>
      <c r="CEZ441" s="128"/>
      <c r="CFA441" s="128"/>
      <c r="CFB441" s="128"/>
      <c r="CFC441" s="128"/>
      <c r="CFD441" s="128"/>
      <c r="CFE441" s="128"/>
      <c r="CFF441" s="128"/>
      <c r="CFG441" s="128"/>
      <c r="CFH441" s="128"/>
      <c r="CFI441" s="128"/>
      <c r="CFJ441" s="128"/>
      <c r="CFK441" s="128"/>
      <c r="CFL441" s="128"/>
      <c r="CFM441" s="128"/>
      <c r="CFN441" s="128"/>
      <c r="CFO441" s="128"/>
      <c r="CFP441" s="128"/>
      <c r="CFQ441" s="128"/>
      <c r="CFR441" s="128"/>
      <c r="CFS441" s="128"/>
      <c r="CFT441" s="128"/>
      <c r="CFU441" s="128"/>
      <c r="CFV441" s="128"/>
      <c r="CFW441" s="128"/>
      <c r="CFX441" s="128"/>
      <c r="CFY441" s="128"/>
      <c r="CFZ441" s="128"/>
      <c r="CGA441" s="128"/>
      <c r="CGB441" s="128"/>
      <c r="CGC441" s="128"/>
      <c r="CGD441" s="128"/>
      <c r="CGE441" s="128"/>
      <c r="CGF441" s="128"/>
      <c r="CGG441" s="128"/>
      <c r="CGH441" s="128"/>
      <c r="CGI441" s="128"/>
      <c r="CGJ441" s="128"/>
      <c r="CGK441" s="128"/>
      <c r="CGL441" s="128"/>
      <c r="CGM441" s="128"/>
      <c r="CGN441" s="128"/>
      <c r="CGO441" s="128"/>
      <c r="CGP441" s="128"/>
      <c r="CGQ441" s="128"/>
      <c r="CGR441" s="128"/>
      <c r="CGS441" s="128"/>
      <c r="CGT441" s="128"/>
      <c r="CGU441" s="128"/>
      <c r="CGV441" s="128"/>
      <c r="CGW441" s="128"/>
      <c r="CGX441" s="128"/>
      <c r="CGY441" s="128"/>
      <c r="CGZ441" s="128"/>
      <c r="CHA441" s="128"/>
      <c r="CHB441" s="128"/>
      <c r="CHC441" s="128"/>
      <c r="CHD441" s="128"/>
      <c r="CHE441" s="128"/>
      <c r="CHF441" s="128"/>
      <c r="CHG441" s="128"/>
      <c r="CHH441" s="128"/>
      <c r="CHI441" s="128"/>
      <c r="CHJ441" s="128"/>
      <c r="CHK441" s="128"/>
      <c r="CHL441" s="128"/>
      <c r="CHM441" s="128"/>
      <c r="CHN441" s="128"/>
      <c r="CHO441" s="128"/>
      <c r="CHP441" s="128"/>
      <c r="CHQ441" s="128"/>
      <c r="CHR441" s="128"/>
      <c r="CHS441" s="128"/>
      <c r="CHT441" s="128"/>
      <c r="CHU441" s="128"/>
      <c r="CHV441" s="128"/>
      <c r="CHW441" s="128"/>
      <c r="CHX441" s="128"/>
      <c r="CHY441" s="128"/>
      <c r="CHZ441" s="128"/>
      <c r="CIA441" s="128"/>
      <c r="CIB441" s="128"/>
      <c r="CIC441" s="128"/>
      <c r="CID441" s="128"/>
      <c r="CIE441" s="128"/>
      <c r="CIF441" s="128"/>
      <c r="CIG441" s="128"/>
      <c r="CIH441" s="128"/>
      <c r="CII441" s="128"/>
      <c r="CIJ441" s="128"/>
      <c r="CIK441" s="128"/>
      <c r="CIL441" s="128"/>
      <c r="CIM441" s="128"/>
      <c r="CIN441" s="128"/>
      <c r="CIO441" s="128"/>
      <c r="CIP441" s="128"/>
      <c r="CIQ441" s="128"/>
      <c r="CIR441" s="128"/>
      <c r="CIS441" s="128"/>
      <c r="CIT441" s="128"/>
      <c r="CIU441" s="128"/>
      <c r="CIV441" s="128"/>
      <c r="CIW441" s="128"/>
      <c r="CIX441" s="128"/>
      <c r="CIY441" s="128"/>
      <c r="CIZ441" s="128"/>
      <c r="CJA441" s="128"/>
      <c r="CJB441" s="128"/>
      <c r="CJC441" s="128"/>
      <c r="CJD441" s="128"/>
      <c r="CJE441" s="128"/>
      <c r="CJF441" s="128"/>
      <c r="CJG441" s="128"/>
      <c r="CJH441" s="128"/>
      <c r="CJI441" s="128"/>
      <c r="CJJ441" s="128"/>
      <c r="CJK441" s="128"/>
      <c r="CJL441" s="128"/>
      <c r="CJM441" s="128"/>
      <c r="CJN441" s="128"/>
      <c r="CJO441" s="128"/>
      <c r="CJP441" s="128"/>
      <c r="CJQ441" s="128"/>
      <c r="CJR441" s="128"/>
      <c r="CJS441" s="128"/>
      <c r="CJT441" s="128"/>
      <c r="CJU441" s="128"/>
      <c r="CJV441" s="128"/>
      <c r="CJW441" s="128"/>
      <c r="CJX441" s="128"/>
      <c r="CJY441" s="128"/>
      <c r="CJZ441" s="128"/>
      <c r="CKA441" s="128"/>
      <c r="CKB441" s="128"/>
      <c r="CKC441" s="128"/>
      <c r="CKD441" s="128"/>
      <c r="CKE441" s="128"/>
      <c r="CKF441" s="128"/>
      <c r="CKG441" s="128"/>
      <c r="CKH441" s="128"/>
      <c r="CKI441" s="128"/>
      <c r="CKJ441" s="128"/>
      <c r="CKK441" s="128"/>
      <c r="CKL441" s="128"/>
      <c r="CKM441" s="128"/>
      <c r="CKN441" s="128"/>
      <c r="CKO441" s="128"/>
      <c r="CKP441" s="128"/>
      <c r="CKQ441" s="128"/>
      <c r="CKR441" s="128"/>
      <c r="CKS441" s="128"/>
      <c r="CKT441" s="128"/>
      <c r="CKU441" s="128"/>
      <c r="CKV441" s="128"/>
      <c r="CKW441" s="128"/>
      <c r="CKX441" s="128"/>
      <c r="CKY441" s="128"/>
      <c r="CKZ441" s="128"/>
      <c r="CLA441" s="128"/>
      <c r="CLB441" s="128"/>
      <c r="CLC441" s="128"/>
      <c r="CLD441" s="128"/>
      <c r="CLE441" s="128"/>
      <c r="CLF441" s="128"/>
      <c r="CLG441" s="128"/>
      <c r="CLH441" s="128"/>
      <c r="CLI441" s="128"/>
      <c r="CLJ441" s="128"/>
      <c r="CLK441" s="128"/>
      <c r="CLL441" s="128"/>
      <c r="CLM441" s="128"/>
      <c r="CLN441" s="128"/>
      <c r="CLO441" s="128"/>
      <c r="CLP441" s="128"/>
      <c r="CLQ441" s="128"/>
      <c r="CLR441" s="128"/>
      <c r="CLS441" s="128"/>
      <c r="CLT441" s="128"/>
      <c r="CLU441" s="128"/>
      <c r="CLV441" s="128"/>
      <c r="CLW441" s="128"/>
      <c r="CLX441" s="128"/>
      <c r="CLY441" s="128"/>
      <c r="CLZ441" s="128"/>
      <c r="CMA441" s="128"/>
      <c r="CMB441" s="128"/>
      <c r="CMC441" s="128"/>
      <c r="CMD441" s="128"/>
      <c r="CME441" s="128"/>
      <c r="CMF441" s="128"/>
      <c r="CMG441" s="128"/>
      <c r="CMH441" s="128"/>
      <c r="CMI441" s="128"/>
      <c r="CMJ441" s="128"/>
      <c r="CMK441" s="128"/>
      <c r="CML441" s="128"/>
      <c r="CMM441" s="128"/>
      <c r="CMN441" s="128"/>
      <c r="CMO441" s="128"/>
      <c r="CMP441" s="128"/>
      <c r="CMQ441" s="128"/>
      <c r="CMR441" s="128"/>
      <c r="CMS441" s="128"/>
      <c r="CMT441" s="128"/>
      <c r="CMU441" s="128"/>
      <c r="CMV441" s="128"/>
      <c r="CMW441" s="128"/>
      <c r="CMX441" s="128"/>
      <c r="CMY441" s="128"/>
      <c r="CMZ441" s="128"/>
      <c r="CNA441" s="128"/>
      <c r="CNB441" s="128"/>
      <c r="CNC441" s="128"/>
      <c r="CND441" s="128"/>
      <c r="CNE441" s="128"/>
      <c r="CNF441" s="128"/>
      <c r="CNG441" s="128"/>
      <c r="CNH441" s="128"/>
      <c r="CNI441" s="128"/>
      <c r="CNJ441" s="128"/>
      <c r="CNK441" s="128"/>
      <c r="CNL441" s="128"/>
      <c r="CNM441" s="128"/>
      <c r="CNN441" s="128"/>
      <c r="CNO441" s="128"/>
      <c r="CNP441" s="128"/>
      <c r="CNQ441" s="128"/>
      <c r="CNR441" s="128"/>
      <c r="CNS441" s="128"/>
      <c r="CNT441" s="128"/>
      <c r="CNU441" s="128"/>
      <c r="CNV441" s="128"/>
      <c r="CNW441" s="128"/>
      <c r="CNX441" s="128"/>
      <c r="CNY441" s="128"/>
      <c r="CNZ441" s="128"/>
      <c r="COA441" s="128"/>
      <c r="COB441" s="128"/>
      <c r="COC441" s="128"/>
      <c r="COD441" s="128"/>
      <c r="COE441" s="128"/>
      <c r="COF441" s="128"/>
      <c r="COG441" s="128"/>
      <c r="COH441" s="128"/>
      <c r="COI441" s="128"/>
      <c r="COJ441" s="128"/>
      <c r="COK441" s="128"/>
      <c r="COL441" s="128"/>
      <c r="COM441" s="128"/>
      <c r="CON441" s="128"/>
      <c r="COO441" s="128"/>
      <c r="COP441" s="128"/>
      <c r="COQ441" s="128"/>
      <c r="COR441" s="128"/>
      <c r="COS441" s="128"/>
      <c r="COT441" s="128"/>
      <c r="COU441" s="128"/>
      <c r="COV441" s="128"/>
      <c r="COW441" s="128"/>
      <c r="COX441" s="128"/>
      <c r="COY441" s="128"/>
      <c r="COZ441" s="128"/>
      <c r="CPA441" s="128"/>
      <c r="CPB441" s="128"/>
      <c r="CPC441" s="128"/>
      <c r="CPD441" s="128"/>
      <c r="CPE441" s="128"/>
      <c r="CPF441" s="128"/>
      <c r="CPG441" s="128"/>
      <c r="CPH441" s="128"/>
      <c r="CPI441" s="128"/>
      <c r="CPJ441" s="128"/>
      <c r="CPK441" s="128"/>
      <c r="CPL441" s="128"/>
      <c r="CPM441" s="128"/>
      <c r="CPN441" s="128"/>
      <c r="CPO441" s="128"/>
      <c r="CPP441" s="128"/>
      <c r="CPQ441" s="128"/>
      <c r="CPR441" s="128"/>
      <c r="CPS441" s="128"/>
      <c r="CPT441" s="128"/>
      <c r="CPU441" s="128"/>
      <c r="CPV441" s="128"/>
      <c r="CPW441" s="128"/>
      <c r="CPX441" s="128"/>
      <c r="CPY441" s="128"/>
      <c r="CPZ441" s="128"/>
      <c r="CQA441" s="128"/>
      <c r="CQB441" s="128"/>
      <c r="CQC441" s="128"/>
      <c r="CQD441" s="128"/>
      <c r="CQE441" s="128"/>
      <c r="CQF441" s="128"/>
      <c r="CQG441" s="128"/>
      <c r="CQH441" s="128"/>
      <c r="CQI441" s="128"/>
      <c r="CQJ441" s="128"/>
      <c r="CQK441" s="128"/>
      <c r="CQL441" s="128"/>
      <c r="CQM441" s="128"/>
      <c r="CQN441" s="128"/>
      <c r="CQO441" s="128"/>
      <c r="CQP441" s="128"/>
      <c r="CQQ441" s="128"/>
      <c r="CQR441" s="128"/>
      <c r="CQS441" s="128"/>
      <c r="CQT441" s="128"/>
      <c r="CQU441" s="128"/>
      <c r="CQV441" s="128"/>
      <c r="CQW441" s="128"/>
      <c r="CQX441" s="128"/>
      <c r="CQY441" s="128"/>
      <c r="CQZ441" s="128"/>
      <c r="CRA441" s="128"/>
      <c r="CRB441" s="128"/>
      <c r="CRC441" s="128"/>
      <c r="CRD441" s="128"/>
      <c r="CRE441" s="128"/>
      <c r="CRF441" s="128"/>
      <c r="CRG441" s="128"/>
      <c r="CRH441" s="128"/>
      <c r="CRI441" s="128"/>
      <c r="CRJ441" s="128"/>
      <c r="CRK441" s="128"/>
      <c r="CRL441" s="128"/>
      <c r="CRM441" s="128"/>
      <c r="CRN441" s="128"/>
      <c r="CRO441" s="128"/>
      <c r="CRP441" s="128"/>
      <c r="CRQ441" s="128"/>
      <c r="CRR441" s="128"/>
      <c r="CRS441" s="128"/>
      <c r="CRT441" s="128"/>
      <c r="CRU441" s="128"/>
      <c r="CRV441" s="128"/>
      <c r="CRW441" s="128"/>
      <c r="CRX441" s="128"/>
      <c r="CRY441" s="128"/>
      <c r="CRZ441" s="128"/>
      <c r="CSA441" s="128"/>
      <c r="CSB441" s="128"/>
      <c r="CSC441" s="128"/>
      <c r="CSD441" s="128"/>
      <c r="CSE441" s="128"/>
      <c r="CSF441" s="128"/>
      <c r="CSG441" s="128"/>
      <c r="CSH441" s="128"/>
      <c r="CSI441" s="128"/>
      <c r="CSJ441" s="128"/>
      <c r="CSK441" s="128"/>
      <c r="CSL441" s="128"/>
      <c r="CSM441" s="128"/>
      <c r="CSN441" s="128"/>
      <c r="CSO441" s="128"/>
      <c r="CSP441" s="128"/>
      <c r="CSQ441" s="128"/>
      <c r="CSR441" s="128"/>
      <c r="CSS441" s="128"/>
      <c r="CST441" s="128"/>
      <c r="CSU441" s="128"/>
      <c r="CSV441" s="128"/>
      <c r="CSW441" s="128"/>
      <c r="CSX441" s="128"/>
      <c r="CSY441" s="128"/>
      <c r="CSZ441" s="128"/>
      <c r="CTA441" s="128"/>
      <c r="CTB441" s="128"/>
      <c r="CTC441" s="128"/>
      <c r="CTD441" s="128"/>
      <c r="CTE441" s="128"/>
      <c r="CTF441" s="128"/>
      <c r="CTG441" s="128"/>
      <c r="CTH441" s="128"/>
      <c r="CTI441" s="128"/>
      <c r="CTJ441" s="128"/>
      <c r="CTK441" s="128"/>
      <c r="CTL441" s="128"/>
      <c r="CTM441" s="128"/>
      <c r="CTN441" s="128"/>
      <c r="CTO441" s="128"/>
      <c r="CTP441" s="128"/>
      <c r="CTQ441" s="128"/>
      <c r="CTR441" s="128"/>
      <c r="CTS441" s="128"/>
      <c r="CTT441" s="128"/>
      <c r="CTU441" s="128"/>
      <c r="CTV441" s="128"/>
      <c r="CTW441" s="128"/>
      <c r="CTX441" s="128"/>
      <c r="CTY441" s="128"/>
      <c r="CTZ441" s="128"/>
      <c r="CUA441" s="128"/>
      <c r="CUB441" s="128"/>
      <c r="CUC441" s="128"/>
      <c r="CUD441" s="128"/>
      <c r="CUE441" s="128"/>
      <c r="CUF441" s="128"/>
      <c r="CUG441" s="128"/>
      <c r="CUH441" s="128"/>
      <c r="CUI441" s="128"/>
      <c r="CUJ441" s="128"/>
      <c r="CUK441" s="128"/>
      <c r="CUL441" s="128"/>
      <c r="CUM441" s="128"/>
      <c r="CUN441" s="128"/>
      <c r="CUO441" s="128"/>
      <c r="CUP441" s="128"/>
      <c r="CUQ441" s="128"/>
      <c r="CUR441" s="128"/>
      <c r="CUS441" s="128"/>
      <c r="CUT441" s="128"/>
      <c r="CUU441" s="128"/>
      <c r="CUV441" s="128"/>
      <c r="CUW441" s="128"/>
      <c r="CUX441" s="128"/>
      <c r="CUY441" s="128"/>
      <c r="CUZ441" s="128"/>
      <c r="CVA441" s="128"/>
      <c r="CVB441" s="128"/>
      <c r="CVC441" s="128"/>
      <c r="CVD441" s="128"/>
      <c r="CVE441" s="128"/>
      <c r="CVF441" s="128"/>
      <c r="CVG441" s="128"/>
      <c r="CVH441" s="128"/>
      <c r="CVI441" s="128"/>
      <c r="CVJ441" s="128"/>
      <c r="CVK441" s="128"/>
      <c r="CVL441" s="128"/>
      <c r="CVM441" s="128"/>
      <c r="CVN441" s="128"/>
      <c r="CVO441" s="128"/>
      <c r="CVP441" s="128"/>
      <c r="CVQ441" s="128"/>
      <c r="CVR441" s="128"/>
      <c r="CVS441" s="128"/>
      <c r="CVT441" s="128"/>
      <c r="CVU441" s="128"/>
      <c r="CVV441" s="128"/>
      <c r="CVW441" s="128"/>
      <c r="CVX441" s="128"/>
      <c r="CVY441" s="128"/>
      <c r="CVZ441" s="128"/>
      <c r="CWA441" s="128"/>
      <c r="CWB441" s="128"/>
      <c r="CWC441" s="128"/>
      <c r="CWD441" s="128"/>
      <c r="CWE441" s="128"/>
      <c r="CWF441" s="128"/>
      <c r="CWG441" s="128"/>
      <c r="CWH441" s="128"/>
      <c r="CWI441" s="128"/>
      <c r="CWJ441" s="128"/>
      <c r="CWK441" s="128"/>
      <c r="CWL441" s="128"/>
      <c r="CWM441" s="128"/>
      <c r="CWN441" s="128"/>
      <c r="CWO441" s="128"/>
      <c r="CWP441" s="128"/>
      <c r="CWQ441" s="128"/>
      <c r="CWR441" s="128"/>
      <c r="CWS441" s="128"/>
      <c r="CWT441" s="128"/>
      <c r="CWU441" s="128"/>
      <c r="CWV441" s="128"/>
      <c r="CWW441" s="128"/>
      <c r="CWX441" s="128"/>
      <c r="CWY441" s="128"/>
      <c r="CWZ441" s="128"/>
      <c r="CXA441" s="128"/>
      <c r="CXB441" s="128"/>
      <c r="CXC441" s="128"/>
      <c r="CXD441" s="128"/>
      <c r="CXE441" s="128"/>
      <c r="CXF441" s="128"/>
      <c r="CXG441" s="128"/>
      <c r="CXH441" s="128"/>
      <c r="CXI441" s="128"/>
      <c r="CXJ441" s="128"/>
      <c r="CXK441" s="128"/>
      <c r="CXL441" s="128"/>
      <c r="CXM441" s="128"/>
      <c r="CXN441" s="128"/>
      <c r="CXO441" s="128"/>
      <c r="CXP441" s="128"/>
      <c r="CXQ441" s="128"/>
      <c r="CXR441" s="128"/>
      <c r="CXS441" s="128"/>
      <c r="CXT441" s="128"/>
      <c r="CXU441" s="128"/>
      <c r="CXV441" s="128"/>
      <c r="CXW441" s="128"/>
      <c r="CXX441" s="128"/>
      <c r="CXY441" s="128"/>
      <c r="CXZ441" s="128"/>
      <c r="CYA441" s="128"/>
      <c r="CYB441" s="128"/>
      <c r="CYC441" s="128"/>
      <c r="CYD441" s="128"/>
      <c r="CYE441" s="128"/>
      <c r="CYF441" s="128"/>
      <c r="CYG441" s="128"/>
      <c r="CYH441" s="128"/>
      <c r="CYI441" s="128"/>
      <c r="CYJ441" s="128"/>
      <c r="CYK441" s="128"/>
      <c r="CYL441" s="128"/>
      <c r="CYM441" s="128"/>
      <c r="CYN441" s="128"/>
      <c r="CYO441" s="128"/>
      <c r="CYP441" s="128"/>
      <c r="CYQ441" s="128"/>
      <c r="CYR441" s="128"/>
      <c r="CYS441" s="128"/>
      <c r="CYT441" s="128"/>
      <c r="CYU441" s="128"/>
      <c r="CYV441" s="128"/>
      <c r="CYW441" s="128"/>
      <c r="CYX441" s="128"/>
      <c r="CYY441" s="128"/>
      <c r="CYZ441" s="128"/>
      <c r="CZA441" s="128"/>
      <c r="CZB441" s="128"/>
      <c r="CZC441" s="128"/>
      <c r="CZD441" s="128"/>
      <c r="CZE441" s="128"/>
      <c r="CZF441" s="128"/>
      <c r="CZG441" s="128"/>
      <c r="CZH441" s="128"/>
      <c r="CZI441" s="128"/>
      <c r="CZJ441" s="128"/>
      <c r="CZK441" s="128"/>
      <c r="CZL441" s="128"/>
      <c r="CZM441" s="128"/>
      <c r="CZN441" s="128"/>
      <c r="CZO441" s="128"/>
      <c r="CZP441" s="128"/>
      <c r="CZQ441" s="128"/>
      <c r="CZR441" s="128"/>
      <c r="CZS441" s="128"/>
      <c r="CZT441" s="128"/>
      <c r="CZU441" s="128"/>
      <c r="CZV441" s="128"/>
      <c r="CZW441" s="128"/>
      <c r="CZX441" s="128"/>
      <c r="CZY441" s="128"/>
      <c r="CZZ441" s="128"/>
      <c r="DAA441" s="128"/>
      <c r="DAB441" s="128"/>
      <c r="DAC441" s="128"/>
      <c r="DAD441" s="128"/>
      <c r="DAE441" s="128"/>
      <c r="DAF441" s="128"/>
      <c r="DAG441" s="128"/>
      <c r="DAH441" s="128"/>
      <c r="DAI441" s="128"/>
      <c r="DAJ441" s="128"/>
      <c r="DAK441" s="128"/>
      <c r="DAL441" s="128"/>
      <c r="DAM441" s="128"/>
      <c r="DAN441" s="128"/>
      <c r="DAO441" s="128"/>
      <c r="DAP441" s="128"/>
      <c r="DAQ441" s="128"/>
      <c r="DAR441" s="128"/>
      <c r="DAS441" s="128"/>
      <c r="DAT441" s="128"/>
      <c r="DAU441" s="128"/>
      <c r="DAV441" s="128"/>
      <c r="DAW441" s="128"/>
      <c r="DAX441" s="128"/>
      <c r="DAY441" s="128"/>
      <c r="DAZ441" s="128"/>
      <c r="DBA441" s="128"/>
      <c r="DBB441" s="128"/>
      <c r="DBC441" s="128"/>
      <c r="DBD441" s="128"/>
      <c r="DBE441" s="128"/>
      <c r="DBF441" s="128"/>
      <c r="DBG441" s="128"/>
      <c r="DBH441" s="128"/>
      <c r="DBI441" s="128"/>
      <c r="DBJ441" s="128"/>
      <c r="DBK441" s="128"/>
      <c r="DBL441" s="128"/>
      <c r="DBM441" s="128"/>
      <c r="DBN441" s="128"/>
      <c r="DBO441" s="128"/>
      <c r="DBP441" s="128"/>
      <c r="DBQ441" s="128"/>
      <c r="DBR441" s="128"/>
      <c r="DBS441" s="128"/>
      <c r="DBT441" s="128"/>
      <c r="DBU441" s="128"/>
      <c r="DBV441" s="128"/>
      <c r="DBW441" s="128"/>
      <c r="DBX441" s="128"/>
      <c r="DBY441" s="128"/>
      <c r="DBZ441" s="128"/>
      <c r="DCA441" s="128"/>
      <c r="DCB441" s="128"/>
      <c r="DCC441" s="128"/>
      <c r="DCD441" s="128"/>
      <c r="DCE441" s="128"/>
      <c r="DCF441" s="128"/>
      <c r="DCG441" s="128"/>
      <c r="DCH441" s="128"/>
      <c r="DCI441" s="128"/>
      <c r="DCJ441" s="128"/>
      <c r="DCK441" s="128"/>
      <c r="DCL441" s="128"/>
      <c r="DCM441" s="128"/>
      <c r="DCN441" s="128"/>
      <c r="DCO441" s="128"/>
      <c r="DCP441" s="128"/>
      <c r="DCQ441" s="128"/>
      <c r="DCR441" s="128"/>
      <c r="DCS441" s="128"/>
      <c r="DCT441" s="128"/>
      <c r="DCU441" s="128"/>
      <c r="DCV441" s="128"/>
      <c r="DCW441" s="128"/>
      <c r="DCX441" s="128"/>
      <c r="DCY441" s="128"/>
      <c r="DCZ441" s="128"/>
      <c r="DDA441" s="128"/>
      <c r="DDB441" s="128"/>
      <c r="DDC441" s="128"/>
      <c r="DDD441" s="128"/>
      <c r="DDE441" s="128"/>
      <c r="DDF441" s="128"/>
      <c r="DDG441" s="128"/>
      <c r="DDH441" s="128"/>
      <c r="DDI441" s="128"/>
      <c r="DDJ441" s="128"/>
      <c r="DDK441" s="128"/>
      <c r="DDL441" s="128"/>
      <c r="DDM441" s="128"/>
      <c r="DDN441" s="128"/>
      <c r="DDO441" s="128"/>
      <c r="DDP441" s="128"/>
      <c r="DDQ441" s="128"/>
      <c r="DDR441" s="128"/>
      <c r="DDS441" s="128"/>
      <c r="DDT441" s="128"/>
      <c r="DDU441" s="128"/>
      <c r="DDV441" s="128"/>
      <c r="DDW441" s="128"/>
      <c r="DDX441" s="128"/>
      <c r="DDY441" s="128"/>
      <c r="DDZ441" s="128"/>
      <c r="DEA441" s="128"/>
      <c r="DEB441" s="128"/>
      <c r="DEC441" s="128"/>
      <c r="DED441" s="128"/>
      <c r="DEE441" s="128"/>
      <c r="DEF441" s="128"/>
      <c r="DEG441" s="128"/>
      <c r="DEH441" s="128"/>
      <c r="DEI441" s="128"/>
      <c r="DEJ441" s="128"/>
      <c r="DEK441" s="128"/>
      <c r="DEL441" s="128"/>
      <c r="DEM441" s="128"/>
      <c r="DEN441" s="128"/>
      <c r="DEO441" s="128"/>
      <c r="DEP441" s="128"/>
      <c r="DEQ441" s="128"/>
      <c r="DER441" s="128"/>
      <c r="DES441" s="128"/>
      <c r="DET441" s="128"/>
      <c r="DEU441" s="128"/>
      <c r="DEV441" s="128"/>
      <c r="DEW441" s="128"/>
      <c r="DEX441" s="128"/>
      <c r="DEY441" s="128"/>
      <c r="DEZ441" s="128"/>
      <c r="DFA441" s="128"/>
      <c r="DFB441" s="128"/>
      <c r="DFC441" s="128"/>
      <c r="DFD441" s="128"/>
      <c r="DFE441" s="128"/>
      <c r="DFF441" s="128"/>
      <c r="DFG441" s="128"/>
      <c r="DFH441" s="128"/>
      <c r="DFI441" s="128"/>
      <c r="DFJ441" s="128"/>
      <c r="DFK441" s="128"/>
      <c r="DFL441" s="128"/>
      <c r="DFM441" s="128"/>
      <c r="DFN441" s="128"/>
      <c r="DFO441" s="128"/>
      <c r="DFP441" s="128"/>
      <c r="DFQ441" s="128"/>
      <c r="DFR441" s="128"/>
      <c r="DFS441" s="128"/>
      <c r="DFT441" s="128"/>
      <c r="DFU441" s="128"/>
      <c r="DFV441" s="128"/>
      <c r="DFW441" s="128"/>
      <c r="DFX441" s="128"/>
      <c r="DFY441" s="128"/>
      <c r="DFZ441" s="128"/>
      <c r="DGA441" s="128"/>
      <c r="DGB441" s="128"/>
      <c r="DGC441" s="128"/>
      <c r="DGD441" s="128"/>
      <c r="DGE441" s="128"/>
      <c r="DGF441" s="128"/>
      <c r="DGG441" s="128"/>
      <c r="DGH441" s="128"/>
      <c r="DGI441" s="128"/>
      <c r="DGJ441" s="128"/>
      <c r="DGK441" s="128"/>
      <c r="DGL441" s="128"/>
      <c r="DGM441" s="128"/>
      <c r="DGN441" s="128"/>
      <c r="DGO441" s="128"/>
      <c r="DGP441" s="128"/>
      <c r="DGQ441" s="128"/>
      <c r="DGR441" s="128"/>
      <c r="DGS441" s="128"/>
      <c r="DGT441" s="128"/>
      <c r="DGU441" s="128"/>
      <c r="DGV441" s="128"/>
      <c r="DGW441" s="128"/>
      <c r="DGX441" s="128"/>
      <c r="DGY441" s="128"/>
      <c r="DGZ441" s="128"/>
      <c r="DHA441" s="128"/>
      <c r="DHB441" s="128"/>
      <c r="DHC441" s="128"/>
      <c r="DHD441" s="128"/>
      <c r="DHE441" s="128"/>
      <c r="DHF441" s="128"/>
      <c r="DHG441" s="128"/>
      <c r="DHH441" s="128"/>
      <c r="DHI441" s="128"/>
      <c r="DHJ441" s="128"/>
      <c r="DHK441" s="128"/>
      <c r="DHL441" s="128"/>
      <c r="DHM441" s="128"/>
      <c r="DHN441" s="128"/>
      <c r="DHO441" s="128"/>
      <c r="DHP441" s="128"/>
      <c r="DHQ441" s="128"/>
      <c r="DHR441" s="128"/>
      <c r="DHS441" s="128"/>
      <c r="DHT441" s="128"/>
      <c r="DHU441" s="128"/>
      <c r="DHV441" s="128"/>
      <c r="DHW441" s="128"/>
      <c r="DHX441" s="128"/>
      <c r="DHY441" s="128"/>
      <c r="DHZ441" s="128"/>
      <c r="DIA441" s="128"/>
      <c r="DIB441" s="128"/>
      <c r="DIC441" s="128"/>
      <c r="DID441" s="128"/>
      <c r="DIE441" s="128"/>
      <c r="DIF441" s="128"/>
      <c r="DIG441" s="128"/>
      <c r="DIH441" s="128"/>
      <c r="DII441" s="128"/>
      <c r="DIJ441" s="128"/>
      <c r="DIK441" s="128"/>
      <c r="DIL441" s="128"/>
      <c r="DIM441" s="128"/>
      <c r="DIN441" s="128"/>
      <c r="DIO441" s="128"/>
      <c r="DIP441" s="128"/>
      <c r="DIQ441" s="128"/>
      <c r="DIR441" s="128"/>
      <c r="DIS441" s="128"/>
      <c r="DIT441" s="128"/>
      <c r="DIU441" s="128"/>
      <c r="DIV441" s="128"/>
      <c r="DIW441" s="128"/>
      <c r="DIX441" s="128"/>
      <c r="DIY441" s="128"/>
      <c r="DIZ441" s="128"/>
      <c r="DJA441" s="128"/>
      <c r="DJB441" s="128"/>
      <c r="DJC441" s="128"/>
      <c r="DJD441" s="128"/>
      <c r="DJE441" s="128"/>
      <c r="DJF441" s="128"/>
      <c r="DJG441" s="128"/>
      <c r="DJH441" s="128"/>
      <c r="DJI441" s="128"/>
      <c r="DJJ441" s="128"/>
      <c r="DJK441" s="128"/>
      <c r="DJL441" s="128"/>
      <c r="DJM441" s="128"/>
      <c r="DJN441" s="128"/>
      <c r="DJO441" s="128"/>
      <c r="DJP441" s="128"/>
      <c r="DJQ441" s="128"/>
      <c r="DJR441" s="128"/>
      <c r="DJS441" s="128"/>
      <c r="DJT441" s="128"/>
      <c r="DJU441" s="128"/>
      <c r="DJV441" s="128"/>
      <c r="DJW441" s="128"/>
      <c r="DJX441" s="128"/>
      <c r="DJY441" s="128"/>
      <c r="DJZ441" s="128"/>
      <c r="DKA441" s="128"/>
      <c r="DKB441" s="128"/>
      <c r="DKC441" s="128"/>
      <c r="DKD441" s="128"/>
      <c r="DKE441" s="128"/>
      <c r="DKF441" s="128"/>
      <c r="DKG441" s="128"/>
      <c r="DKH441" s="128"/>
      <c r="DKI441" s="128"/>
      <c r="DKJ441" s="128"/>
      <c r="DKK441" s="128"/>
      <c r="DKL441" s="128"/>
      <c r="DKM441" s="128"/>
      <c r="DKN441" s="128"/>
      <c r="DKO441" s="128"/>
      <c r="DKP441" s="128"/>
      <c r="DKQ441" s="128"/>
      <c r="DKR441" s="128"/>
      <c r="DKS441" s="128"/>
      <c r="DKT441" s="128"/>
      <c r="DKU441" s="128"/>
      <c r="DKV441" s="128"/>
      <c r="DKW441" s="128"/>
      <c r="DKX441" s="128"/>
      <c r="DKY441" s="128"/>
      <c r="DKZ441" s="128"/>
      <c r="DLA441" s="128"/>
      <c r="DLB441" s="128"/>
      <c r="DLC441" s="128"/>
      <c r="DLD441" s="128"/>
      <c r="DLE441" s="128"/>
      <c r="DLF441" s="128"/>
      <c r="DLG441" s="128"/>
      <c r="DLH441" s="128"/>
      <c r="DLI441" s="128"/>
      <c r="DLJ441" s="128"/>
      <c r="DLK441" s="128"/>
      <c r="DLL441" s="128"/>
      <c r="DLM441" s="128"/>
      <c r="DLN441" s="128"/>
      <c r="DLO441" s="128"/>
      <c r="DLP441" s="128"/>
      <c r="DLQ441" s="128"/>
      <c r="DLR441" s="128"/>
      <c r="DLS441" s="128"/>
      <c r="DLT441" s="128"/>
      <c r="DLU441" s="128"/>
      <c r="DLV441" s="128"/>
      <c r="DLW441" s="128"/>
      <c r="DLX441" s="128"/>
      <c r="DLY441" s="128"/>
      <c r="DLZ441" s="128"/>
      <c r="DMA441" s="128"/>
      <c r="DMB441" s="128"/>
      <c r="DMC441" s="128"/>
      <c r="DMD441" s="128"/>
      <c r="DME441" s="128"/>
      <c r="DMF441" s="128"/>
      <c r="DMG441" s="128"/>
      <c r="DMH441" s="128"/>
      <c r="DMI441" s="128"/>
      <c r="DMJ441" s="128"/>
      <c r="DMK441" s="128"/>
      <c r="DML441" s="128"/>
      <c r="DMM441" s="128"/>
      <c r="DMN441" s="128"/>
      <c r="DMO441" s="128"/>
      <c r="DMP441" s="128"/>
      <c r="DMQ441" s="128"/>
      <c r="DMR441" s="128"/>
      <c r="DMS441" s="128"/>
      <c r="DMT441" s="128"/>
      <c r="DMU441" s="128"/>
      <c r="DMV441" s="128"/>
      <c r="DMW441" s="128"/>
      <c r="DMX441" s="128"/>
      <c r="DMY441" s="128"/>
      <c r="DMZ441" s="128"/>
      <c r="DNA441" s="128"/>
      <c r="DNB441" s="128"/>
      <c r="DNC441" s="128"/>
      <c r="DND441" s="128"/>
      <c r="DNE441" s="128"/>
      <c r="DNF441" s="128"/>
      <c r="DNG441" s="128"/>
      <c r="DNH441" s="128"/>
      <c r="DNI441" s="128"/>
      <c r="DNJ441" s="128"/>
      <c r="DNK441" s="128"/>
      <c r="DNL441" s="128"/>
      <c r="DNM441" s="128"/>
      <c r="DNN441" s="128"/>
      <c r="DNO441" s="128"/>
      <c r="DNP441" s="128"/>
      <c r="DNQ441" s="128"/>
      <c r="DNR441" s="128"/>
      <c r="DNS441" s="128"/>
      <c r="DNT441" s="128"/>
      <c r="DNU441" s="128"/>
      <c r="DNV441" s="128"/>
      <c r="DNW441" s="128"/>
      <c r="DNX441" s="128"/>
      <c r="DNY441" s="128"/>
      <c r="DNZ441" s="128"/>
      <c r="DOA441" s="128"/>
      <c r="DOB441" s="128"/>
      <c r="DOC441" s="128"/>
      <c r="DOD441" s="128"/>
      <c r="DOE441" s="128"/>
      <c r="DOF441" s="128"/>
      <c r="DOG441" s="128"/>
      <c r="DOH441" s="128"/>
      <c r="DOI441" s="128"/>
      <c r="DOJ441" s="128"/>
      <c r="DOK441" s="128"/>
      <c r="DOL441" s="128"/>
      <c r="DOM441" s="128"/>
      <c r="DON441" s="128"/>
      <c r="DOO441" s="128"/>
      <c r="DOP441" s="128"/>
      <c r="DOQ441" s="128"/>
      <c r="DOR441" s="128"/>
      <c r="DOS441" s="128"/>
      <c r="DOT441" s="128"/>
      <c r="DOU441" s="128"/>
      <c r="DOV441" s="128"/>
      <c r="DOW441" s="128"/>
      <c r="DOX441" s="128"/>
      <c r="DOY441" s="128"/>
      <c r="DOZ441" s="128"/>
      <c r="DPA441" s="128"/>
      <c r="DPB441" s="128"/>
      <c r="DPC441" s="128"/>
      <c r="DPD441" s="128"/>
      <c r="DPE441" s="128"/>
      <c r="DPF441" s="128"/>
      <c r="DPG441" s="128"/>
      <c r="DPH441" s="128"/>
      <c r="DPI441" s="128"/>
      <c r="DPJ441" s="128"/>
      <c r="DPK441" s="128"/>
      <c r="DPL441" s="128"/>
      <c r="DPM441" s="128"/>
      <c r="DPN441" s="128"/>
      <c r="DPO441" s="128"/>
      <c r="DPP441" s="128"/>
      <c r="DPQ441" s="128"/>
      <c r="DPR441" s="128"/>
      <c r="DPS441" s="128"/>
      <c r="DPT441" s="128"/>
      <c r="DPU441" s="128"/>
      <c r="DPV441" s="128"/>
      <c r="DPW441" s="128"/>
      <c r="DPX441" s="128"/>
      <c r="DPY441" s="128"/>
      <c r="DPZ441" s="128"/>
      <c r="DQA441" s="128"/>
      <c r="DQB441" s="128"/>
      <c r="DQC441" s="128"/>
      <c r="DQD441" s="128"/>
      <c r="DQE441" s="128"/>
      <c r="DQF441" s="128"/>
      <c r="DQG441" s="128"/>
      <c r="DQH441" s="128"/>
      <c r="DQI441" s="128"/>
      <c r="DQJ441" s="128"/>
      <c r="DQK441" s="128"/>
      <c r="DQL441" s="128"/>
      <c r="DQM441" s="128"/>
      <c r="DQN441" s="128"/>
      <c r="DQO441" s="128"/>
      <c r="DQP441" s="128"/>
      <c r="DQQ441" s="128"/>
      <c r="DQR441" s="128"/>
      <c r="DQS441" s="128"/>
      <c r="DQT441" s="128"/>
      <c r="DQU441" s="128"/>
      <c r="DQV441" s="128"/>
      <c r="DQW441" s="128"/>
      <c r="DQX441" s="128"/>
      <c r="DQY441" s="128"/>
      <c r="DQZ441" s="128"/>
      <c r="DRA441" s="128"/>
      <c r="DRB441" s="128"/>
      <c r="DRC441" s="128"/>
      <c r="DRD441" s="128"/>
      <c r="DRE441" s="128"/>
      <c r="DRF441" s="128"/>
      <c r="DRG441" s="128"/>
      <c r="DRH441" s="128"/>
      <c r="DRI441" s="128"/>
      <c r="DRJ441" s="128"/>
      <c r="DRK441" s="128"/>
      <c r="DRL441" s="128"/>
      <c r="DRM441" s="128"/>
      <c r="DRN441" s="128"/>
      <c r="DRO441" s="128"/>
      <c r="DRP441" s="128"/>
      <c r="DRQ441" s="128"/>
      <c r="DRR441" s="128"/>
      <c r="DRS441" s="128"/>
      <c r="DRT441" s="128"/>
      <c r="DRU441" s="128"/>
      <c r="DRV441" s="128"/>
      <c r="DRW441" s="128"/>
      <c r="DRX441" s="128"/>
      <c r="DRY441" s="128"/>
      <c r="DRZ441" s="128"/>
      <c r="DSA441" s="128"/>
      <c r="DSB441" s="128"/>
      <c r="DSC441" s="128"/>
      <c r="DSD441" s="128"/>
      <c r="DSE441" s="128"/>
      <c r="DSF441" s="128"/>
      <c r="DSG441" s="128"/>
      <c r="DSH441" s="128"/>
      <c r="DSI441" s="128"/>
      <c r="DSJ441" s="128"/>
      <c r="DSK441" s="128"/>
      <c r="DSL441" s="128"/>
      <c r="DSM441" s="128"/>
      <c r="DSN441" s="128"/>
      <c r="DSO441" s="128"/>
      <c r="DSP441" s="128"/>
      <c r="DSQ441" s="128"/>
      <c r="DSR441" s="128"/>
      <c r="DSS441" s="128"/>
      <c r="DST441" s="128"/>
      <c r="DSU441" s="128"/>
      <c r="DSV441" s="128"/>
      <c r="DSW441" s="128"/>
      <c r="DSX441" s="128"/>
      <c r="DSY441" s="128"/>
      <c r="DSZ441" s="128"/>
      <c r="DTA441" s="128"/>
      <c r="DTB441" s="128"/>
      <c r="DTC441" s="128"/>
      <c r="DTD441" s="128"/>
      <c r="DTE441" s="128"/>
      <c r="DTF441" s="128"/>
      <c r="DTG441" s="128"/>
      <c r="DTH441" s="128"/>
      <c r="DTI441" s="128"/>
      <c r="DTJ441" s="128"/>
      <c r="DTK441" s="128"/>
      <c r="DTL441" s="128"/>
      <c r="DTM441" s="128"/>
      <c r="DTN441" s="128"/>
      <c r="DTO441" s="128"/>
      <c r="DTP441" s="128"/>
      <c r="DTQ441" s="128"/>
      <c r="DTR441" s="128"/>
      <c r="DTS441" s="128"/>
      <c r="DTT441" s="128"/>
      <c r="DTU441" s="128"/>
      <c r="DTV441" s="128"/>
      <c r="DTW441" s="128"/>
      <c r="DTX441" s="128"/>
      <c r="DTY441" s="128"/>
      <c r="DTZ441" s="128"/>
      <c r="DUA441" s="128"/>
      <c r="DUB441" s="128"/>
      <c r="DUC441" s="128"/>
      <c r="DUD441" s="128"/>
      <c r="DUE441" s="128"/>
      <c r="DUF441" s="128"/>
      <c r="DUG441" s="128"/>
      <c r="DUH441" s="128"/>
      <c r="DUI441" s="128"/>
      <c r="DUJ441" s="128"/>
      <c r="DUK441" s="128"/>
      <c r="DUL441" s="128"/>
      <c r="DUM441" s="128"/>
      <c r="DUN441" s="128"/>
      <c r="DUO441" s="128"/>
      <c r="DUP441" s="128"/>
      <c r="DUQ441" s="128"/>
      <c r="DUR441" s="128"/>
      <c r="DUS441" s="128"/>
      <c r="DUT441" s="128"/>
      <c r="DUU441" s="128"/>
      <c r="DUV441" s="128"/>
      <c r="DUW441" s="128"/>
      <c r="DUX441" s="128"/>
      <c r="DUY441" s="128"/>
      <c r="DUZ441" s="128"/>
      <c r="DVA441" s="128"/>
      <c r="DVB441" s="128"/>
      <c r="DVC441" s="128"/>
      <c r="DVD441" s="128"/>
      <c r="DVE441" s="128"/>
      <c r="DVF441" s="128"/>
      <c r="DVG441" s="128"/>
      <c r="DVH441" s="128"/>
      <c r="DVI441" s="128"/>
      <c r="DVJ441" s="128"/>
      <c r="DVK441" s="128"/>
      <c r="DVL441" s="128"/>
      <c r="DVM441" s="128"/>
      <c r="DVN441" s="128"/>
      <c r="DVO441" s="128"/>
      <c r="DVP441" s="128"/>
      <c r="DVQ441" s="128"/>
      <c r="DVR441" s="128"/>
      <c r="DVS441" s="128"/>
      <c r="DVT441" s="128"/>
      <c r="DVU441" s="128"/>
      <c r="DVV441" s="128"/>
      <c r="DVW441" s="128"/>
      <c r="DVX441" s="128"/>
      <c r="DVY441" s="128"/>
      <c r="DVZ441" s="128"/>
      <c r="DWA441" s="128"/>
      <c r="DWB441" s="128"/>
      <c r="DWC441" s="128"/>
      <c r="DWD441" s="128"/>
      <c r="DWE441" s="128"/>
      <c r="DWF441" s="128"/>
      <c r="DWG441" s="128"/>
      <c r="DWH441" s="128"/>
      <c r="DWI441" s="128"/>
      <c r="DWJ441" s="128"/>
      <c r="DWK441" s="128"/>
      <c r="DWL441" s="128"/>
      <c r="DWM441" s="128"/>
      <c r="DWN441" s="128"/>
      <c r="DWO441" s="128"/>
      <c r="DWP441" s="128"/>
      <c r="DWQ441" s="128"/>
      <c r="DWR441" s="128"/>
      <c r="DWS441" s="128"/>
      <c r="DWT441" s="128"/>
      <c r="DWU441" s="128"/>
      <c r="DWV441" s="128"/>
      <c r="DWW441" s="128"/>
      <c r="DWX441" s="128"/>
      <c r="DWY441" s="128"/>
      <c r="DWZ441" s="128"/>
      <c r="DXA441" s="128"/>
      <c r="DXB441" s="128"/>
      <c r="DXC441" s="128"/>
      <c r="DXD441" s="128"/>
      <c r="DXE441" s="128"/>
      <c r="DXF441" s="128"/>
      <c r="DXG441" s="128"/>
      <c r="DXH441" s="128"/>
      <c r="DXI441" s="128"/>
      <c r="DXJ441" s="128"/>
      <c r="DXK441" s="128"/>
      <c r="DXL441" s="128"/>
      <c r="DXM441" s="128"/>
      <c r="DXN441" s="128"/>
      <c r="DXO441" s="128"/>
      <c r="DXP441" s="128"/>
      <c r="DXQ441" s="128"/>
      <c r="DXR441" s="128"/>
      <c r="DXS441" s="128"/>
      <c r="DXT441" s="128"/>
      <c r="DXU441" s="128"/>
      <c r="DXV441" s="128"/>
      <c r="DXW441" s="128"/>
      <c r="DXX441" s="128"/>
      <c r="DXY441" s="128"/>
      <c r="DXZ441" s="128"/>
      <c r="DYA441" s="128"/>
      <c r="DYB441" s="128"/>
      <c r="DYC441" s="128"/>
      <c r="DYD441" s="128"/>
      <c r="DYE441" s="128"/>
      <c r="DYF441" s="128"/>
      <c r="DYG441" s="128"/>
      <c r="DYH441" s="128"/>
      <c r="DYI441" s="128"/>
      <c r="DYJ441" s="128"/>
      <c r="DYK441" s="128"/>
      <c r="DYL441" s="128"/>
      <c r="DYM441" s="128"/>
      <c r="DYN441" s="128"/>
      <c r="DYO441" s="128"/>
      <c r="DYP441" s="128"/>
      <c r="DYQ441" s="128"/>
      <c r="DYR441" s="128"/>
      <c r="DYS441" s="128"/>
      <c r="DYT441" s="128"/>
      <c r="DYU441" s="128"/>
      <c r="DYV441" s="128"/>
      <c r="DYW441" s="128"/>
      <c r="DYX441" s="128"/>
      <c r="DYY441" s="128"/>
      <c r="DYZ441" s="128"/>
      <c r="DZA441" s="128"/>
      <c r="DZB441" s="128"/>
      <c r="DZC441" s="128"/>
      <c r="DZD441" s="128"/>
      <c r="DZE441" s="128"/>
      <c r="DZF441" s="128"/>
      <c r="DZG441" s="128"/>
      <c r="DZH441" s="128"/>
      <c r="DZI441" s="128"/>
      <c r="DZJ441" s="128"/>
      <c r="DZK441" s="128"/>
      <c r="DZL441" s="128"/>
      <c r="DZM441" s="128"/>
      <c r="DZN441" s="128"/>
      <c r="DZO441" s="128"/>
      <c r="DZP441" s="128"/>
      <c r="DZQ441" s="128"/>
      <c r="DZR441" s="128"/>
      <c r="DZS441" s="128"/>
      <c r="DZT441" s="128"/>
      <c r="DZU441" s="128"/>
      <c r="DZV441" s="128"/>
      <c r="DZW441" s="128"/>
      <c r="DZX441" s="128"/>
      <c r="DZY441" s="128"/>
      <c r="DZZ441" s="128"/>
      <c r="EAA441" s="128"/>
      <c r="EAB441" s="128"/>
      <c r="EAC441" s="128"/>
      <c r="EAD441" s="128"/>
      <c r="EAE441" s="128"/>
      <c r="EAF441" s="128"/>
      <c r="EAG441" s="128"/>
      <c r="EAH441" s="128"/>
      <c r="EAI441" s="128"/>
      <c r="EAJ441" s="128"/>
      <c r="EAK441" s="128"/>
      <c r="EAL441" s="128"/>
      <c r="EAM441" s="128"/>
      <c r="EAN441" s="128"/>
      <c r="EAO441" s="128"/>
      <c r="EAP441" s="128"/>
      <c r="EAQ441" s="128"/>
      <c r="EAR441" s="128"/>
      <c r="EAS441" s="128"/>
      <c r="EAT441" s="128"/>
      <c r="EAU441" s="128"/>
      <c r="EAV441" s="128"/>
      <c r="EAW441" s="128"/>
      <c r="EAX441" s="128"/>
      <c r="EAY441" s="128"/>
      <c r="EAZ441" s="128"/>
      <c r="EBA441" s="128"/>
      <c r="EBB441" s="128"/>
      <c r="EBC441" s="128"/>
      <c r="EBD441" s="128"/>
      <c r="EBE441" s="128"/>
      <c r="EBF441" s="128"/>
      <c r="EBG441" s="128"/>
      <c r="EBH441" s="128"/>
      <c r="EBI441" s="128"/>
      <c r="EBJ441" s="128"/>
      <c r="EBK441" s="128"/>
      <c r="EBL441" s="128"/>
      <c r="EBM441" s="128"/>
      <c r="EBN441" s="128"/>
      <c r="EBO441" s="128"/>
      <c r="EBP441" s="128"/>
      <c r="EBQ441" s="128"/>
      <c r="EBR441" s="128"/>
      <c r="EBS441" s="128"/>
      <c r="EBT441" s="128"/>
      <c r="EBU441" s="128"/>
      <c r="EBV441" s="128"/>
      <c r="EBW441" s="128"/>
      <c r="EBX441" s="128"/>
      <c r="EBY441" s="128"/>
      <c r="EBZ441" s="128"/>
      <c r="ECA441" s="128"/>
      <c r="ECB441" s="128"/>
      <c r="ECC441" s="128"/>
      <c r="ECD441" s="128"/>
      <c r="ECE441" s="128"/>
      <c r="ECF441" s="128"/>
      <c r="ECG441" s="128"/>
      <c r="ECH441" s="128"/>
      <c r="ECI441" s="128"/>
      <c r="ECJ441" s="128"/>
      <c r="ECK441" s="128"/>
      <c r="ECL441" s="128"/>
      <c r="ECM441" s="128"/>
      <c r="ECN441" s="128"/>
      <c r="ECO441" s="128"/>
      <c r="ECP441" s="128"/>
      <c r="ECQ441" s="128"/>
      <c r="ECR441" s="128"/>
      <c r="ECS441" s="128"/>
      <c r="ECT441" s="128"/>
      <c r="ECU441" s="128"/>
      <c r="ECV441" s="128"/>
      <c r="ECW441" s="128"/>
      <c r="ECX441" s="128"/>
      <c r="ECY441" s="128"/>
      <c r="ECZ441" s="128"/>
      <c r="EDA441" s="128"/>
      <c r="EDB441" s="128"/>
      <c r="EDC441" s="128"/>
      <c r="EDD441" s="128"/>
      <c r="EDE441" s="128"/>
      <c r="EDF441" s="128"/>
      <c r="EDG441" s="128"/>
      <c r="EDH441" s="128"/>
      <c r="EDI441" s="128"/>
      <c r="EDJ441" s="128"/>
      <c r="EDK441" s="128"/>
      <c r="EDL441" s="128"/>
      <c r="EDM441" s="128"/>
      <c r="EDN441" s="128"/>
      <c r="EDO441" s="128"/>
      <c r="EDP441" s="128"/>
      <c r="EDQ441" s="128"/>
      <c r="EDR441" s="128"/>
      <c r="EDS441" s="128"/>
      <c r="EDT441" s="128"/>
      <c r="EDU441" s="128"/>
      <c r="EDV441" s="128"/>
      <c r="EDW441" s="128"/>
      <c r="EDX441" s="128"/>
      <c r="EDY441" s="128"/>
      <c r="EDZ441" s="128"/>
      <c r="EEA441" s="128"/>
      <c r="EEB441" s="128"/>
      <c r="EEC441" s="128"/>
      <c r="EED441" s="128"/>
      <c r="EEE441" s="128"/>
      <c r="EEF441" s="128"/>
      <c r="EEG441" s="128"/>
      <c r="EEH441" s="128"/>
      <c r="EEI441" s="128"/>
      <c r="EEJ441" s="128"/>
      <c r="EEK441" s="128"/>
      <c r="EEL441" s="128"/>
      <c r="EEM441" s="128"/>
      <c r="EEN441" s="128"/>
      <c r="EEO441" s="128"/>
      <c r="EEP441" s="128"/>
      <c r="EEQ441" s="128"/>
      <c r="EER441" s="128"/>
      <c r="EES441" s="128"/>
      <c r="EET441" s="128"/>
      <c r="EEU441" s="128"/>
      <c r="EEV441" s="128"/>
      <c r="EEW441" s="128"/>
      <c r="EEX441" s="128"/>
      <c r="EEY441" s="128"/>
      <c r="EEZ441" s="128"/>
      <c r="EFA441" s="128"/>
      <c r="EFB441" s="128"/>
      <c r="EFC441" s="128"/>
      <c r="EFD441" s="128"/>
      <c r="EFE441" s="128"/>
      <c r="EFF441" s="128"/>
      <c r="EFG441" s="128"/>
      <c r="EFH441" s="128"/>
      <c r="EFI441" s="128"/>
      <c r="EFJ441" s="128"/>
      <c r="EFK441" s="128"/>
      <c r="EFL441" s="128"/>
      <c r="EFM441" s="128"/>
      <c r="EFN441" s="128"/>
      <c r="EFO441" s="128"/>
      <c r="EFP441" s="128"/>
      <c r="EFQ441" s="128"/>
      <c r="EFR441" s="128"/>
      <c r="EFS441" s="128"/>
      <c r="EFT441" s="128"/>
      <c r="EFU441" s="128"/>
      <c r="EFV441" s="128"/>
      <c r="EFW441" s="128"/>
      <c r="EFX441" s="128"/>
      <c r="EFY441" s="128"/>
      <c r="EFZ441" s="128"/>
      <c r="EGA441" s="128"/>
      <c r="EGB441" s="128"/>
      <c r="EGC441" s="128"/>
      <c r="EGD441" s="128"/>
      <c r="EGE441" s="128"/>
      <c r="EGF441" s="128"/>
      <c r="EGG441" s="128"/>
      <c r="EGH441" s="128"/>
      <c r="EGI441" s="128"/>
      <c r="EGJ441" s="128"/>
      <c r="EGK441" s="128"/>
      <c r="EGL441" s="128"/>
      <c r="EGM441" s="128"/>
      <c r="EGN441" s="128"/>
      <c r="EGO441" s="128"/>
      <c r="EGP441" s="128"/>
      <c r="EGQ441" s="128"/>
      <c r="EGR441" s="128"/>
      <c r="EGS441" s="128"/>
      <c r="EGT441" s="128"/>
      <c r="EGU441" s="128"/>
      <c r="EGV441" s="128"/>
      <c r="EGW441" s="128"/>
      <c r="EGX441" s="128"/>
      <c r="EGY441" s="128"/>
      <c r="EGZ441" s="128"/>
      <c r="EHA441" s="128"/>
      <c r="EHB441" s="128"/>
      <c r="EHC441" s="128"/>
      <c r="EHD441" s="128"/>
      <c r="EHE441" s="128"/>
      <c r="EHF441" s="128"/>
      <c r="EHG441" s="128"/>
      <c r="EHH441" s="128"/>
      <c r="EHI441" s="128"/>
      <c r="EHJ441" s="128"/>
      <c r="EHK441" s="128"/>
      <c r="EHL441" s="128"/>
      <c r="EHM441" s="128"/>
      <c r="EHN441" s="128"/>
      <c r="EHO441" s="128"/>
      <c r="EHP441" s="128"/>
      <c r="EHQ441" s="128"/>
      <c r="EHR441" s="128"/>
      <c r="EHS441" s="128"/>
      <c r="EHT441" s="128"/>
      <c r="EHU441" s="128"/>
      <c r="EHV441" s="128"/>
      <c r="EHW441" s="128"/>
      <c r="EHX441" s="128"/>
      <c r="EHY441" s="128"/>
      <c r="EHZ441" s="128"/>
      <c r="EIA441" s="128"/>
      <c r="EIB441" s="128"/>
      <c r="EIC441" s="128"/>
      <c r="EID441" s="128"/>
      <c r="EIE441" s="128"/>
      <c r="EIF441" s="128"/>
      <c r="EIG441" s="128"/>
      <c r="EIH441" s="128"/>
      <c r="EII441" s="128"/>
      <c r="EIJ441" s="128"/>
      <c r="EIK441" s="128"/>
      <c r="EIL441" s="128"/>
      <c r="EIM441" s="128"/>
      <c r="EIN441" s="128"/>
      <c r="EIO441" s="128"/>
      <c r="EIP441" s="128"/>
      <c r="EIQ441" s="128"/>
      <c r="EIR441" s="128"/>
      <c r="EIS441" s="128"/>
      <c r="EIT441" s="128"/>
      <c r="EIU441" s="128"/>
      <c r="EIV441" s="128"/>
      <c r="EIW441" s="128"/>
      <c r="EIX441" s="128"/>
      <c r="EIY441" s="128"/>
      <c r="EIZ441" s="128"/>
      <c r="EJA441" s="128"/>
      <c r="EJB441" s="128"/>
      <c r="EJC441" s="128"/>
      <c r="EJD441" s="128"/>
      <c r="EJE441" s="128"/>
      <c r="EJF441" s="128"/>
      <c r="EJG441" s="128"/>
      <c r="EJH441" s="128"/>
      <c r="EJI441" s="128"/>
      <c r="EJJ441" s="128"/>
      <c r="EJK441" s="128"/>
      <c r="EJL441" s="128"/>
      <c r="EJM441" s="128"/>
      <c r="EJN441" s="128"/>
      <c r="EJO441" s="128"/>
      <c r="EJP441" s="128"/>
      <c r="EJQ441" s="128"/>
      <c r="EJR441" s="128"/>
      <c r="EJS441" s="128"/>
      <c r="EJT441" s="128"/>
      <c r="EJU441" s="128"/>
      <c r="EJV441" s="128"/>
      <c r="EJW441" s="128"/>
      <c r="EJX441" s="128"/>
      <c r="EJY441" s="128"/>
      <c r="EJZ441" s="128"/>
      <c r="EKA441" s="128"/>
      <c r="EKB441" s="128"/>
      <c r="EKC441" s="128"/>
      <c r="EKD441" s="128"/>
      <c r="EKE441" s="128"/>
      <c r="EKF441" s="128"/>
      <c r="EKG441" s="128"/>
      <c r="EKH441" s="128"/>
      <c r="EKI441" s="128"/>
      <c r="EKJ441" s="128"/>
      <c r="EKK441" s="128"/>
      <c r="EKL441" s="128"/>
      <c r="EKM441" s="128"/>
      <c r="EKN441" s="128"/>
      <c r="EKO441" s="128"/>
      <c r="EKP441" s="128"/>
      <c r="EKQ441" s="128"/>
      <c r="EKR441" s="128"/>
      <c r="EKS441" s="128"/>
      <c r="EKT441" s="128"/>
      <c r="EKU441" s="128"/>
      <c r="EKV441" s="128"/>
      <c r="EKW441" s="128"/>
      <c r="EKX441" s="128"/>
      <c r="EKY441" s="128"/>
      <c r="EKZ441" s="128"/>
      <c r="ELA441" s="128"/>
      <c r="ELB441" s="128"/>
      <c r="ELC441" s="128"/>
      <c r="ELD441" s="128"/>
      <c r="ELE441" s="128"/>
      <c r="ELF441" s="128"/>
      <c r="ELG441" s="128"/>
      <c r="ELH441" s="128"/>
      <c r="ELI441" s="128"/>
      <c r="ELJ441" s="128"/>
      <c r="ELK441" s="128"/>
      <c r="ELL441" s="128"/>
      <c r="ELM441" s="128"/>
      <c r="ELN441" s="128"/>
      <c r="ELO441" s="128"/>
      <c r="ELP441" s="128"/>
      <c r="ELQ441" s="128"/>
      <c r="ELR441" s="128"/>
      <c r="ELS441" s="128"/>
      <c r="ELT441" s="128"/>
      <c r="ELU441" s="128"/>
      <c r="ELV441" s="128"/>
      <c r="ELW441" s="128"/>
      <c r="ELX441" s="128"/>
      <c r="ELY441" s="128"/>
      <c r="ELZ441" s="128"/>
      <c r="EMA441" s="128"/>
      <c r="EMB441" s="128"/>
      <c r="EMC441" s="128"/>
      <c r="EMD441" s="128"/>
      <c r="EME441" s="128"/>
      <c r="EMF441" s="128"/>
      <c r="EMG441" s="128"/>
      <c r="EMH441" s="128"/>
      <c r="EMI441" s="128"/>
      <c r="EMJ441" s="128"/>
      <c r="EMK441" s="128"/>
      <c r="EML441" s="128"/>
      <c r="EMM441" s="128"/>
      <c r="EMN441" s="128"/>
      <c r="EMO441" s="128"/>
      <c r="EMP441" s="128"/>
      <c r="EMQ441" s="128"/>
      <c r="EMR441" s="128"/>
      <c r="EMS441" s="128"/>
      <c r="EMT441" s="128"/>
      <c r="EMU441" s="128"/>
      <c r="EMV441" s="128"/>
      <c r="EMW441" s="128"/>
      <c r="EMX441" s="128"/>
      <c r="EMY441" s="128"/>
      <c r="EMZ441" s="128"/>
      <c r="ENA441" s="128"/>
      <c r="ENB441" s="128"/>
      <c r="ENC441" s="128"/>
      <c r="END441" s="128"/>
      <c r="ENE441" s="128"/>
      <c r="ENF441" s="128"/>
      <c r="ENG441" s="128"/>
      <c r="ENH441" s="128"/>
      <c r="ENI441" s="128"/>
      <c r="ENJ441" s="128"/>
      <c r="ENK441" s="128"/>
      <c r="ENL441" s="128"/>
      <c r="ENM441" s="128"/>
      <c r="ENN441" s="128"/>
      <c r="ENO441" s="128"/>
      <c r="ENP441" s="128"/>
      <c r="ENQ441" s="128"/>
      <c r="ENR441" s="128"/>
      <c r="ENS441" s="128"/>
      <c r="ENT441" s="128"/>
      <c r="ENU441" s="128"/>
      <c r="ENV441" s="128"/>
      <c r="ENW441" s="128"/>
      <c r="ENX441" s="128"/>
      <c r="ENY441" s="128"/>
      <c r="ENZ441" s="128"/>
      <c r="EOA441" s="128"/>
      <c r="EOB441" s="128"/>
      <c r="EOC441" s="128"/>
      <c r="EOD441" s="128"/>
      <c r="EOE441" s="128"/>
      <c r="EOF441" s="128"/>
      <c r="EOG441" s="128"/>
      <c r="EOH441" s="128"/>
      <c r="EOI441" s="128"/>
      <c r="EOJ441" s="128"/>
      <c r="EOK441" s="128"/>
      <c r="EOL441" s="128"/>
      <c r="EOM441" s="128"/>
      <c r="EON441" s="128"/>
      <c r="EOO441" s="128"/>
      <c r="EOP441" s="128"/>
      <c r="EOQ441" s="128"/>
      <c r="EOR441" s="128"/>
      <c r="EOS441" s="128"/>
      <c r="EOT441" s="128"/>
      <c r="EOU441" s="128"/>
      <c r="EOV441" s="128"/>
      <c r="EOW441" s="128"/>
      <c r="EOX441" s="128"/>
      <c r="EOY441" s="128"/>
      <c r="EOZ441" s="128"/>
      <c r="EPA441" s="128"/>
      <c r="EPB441" s="128"/>
      <c r="EPC441" s="128"/>
      <c r="EPD441" s="128"/>
      <c r="EPE441" s="128"/>
      <c r="EPF441" s="128"/>
      <c r="EPG441" s="128"/>
      <c r="EPH441" s="128"/>
      <c r="EPI441" s="128"/>
      <c r="EPJ441" s="128"/>
      <c r="EPK441" s="128"/>
      <c r="EPL441" s="128"/>
      <c r="EPM441" s="128"/>
      <c r="EPN441" s="128"/>
      <c r="EPO441" s="128"/>
      <c r="EPP441" s="128"/>
      <c r="EPQ441" s="128"/>
      <c r="EPR441" s="128"/>
      <c r="EPS441" s="128"/>
      <c r="EPT441" s="128"/>
      <c r="EPU441" s="128"/>
      <c r="EPV441" s="128"/>
      <c r="EPW441" s="128"/>
      <c r="EPX441" s="128"/>
      <c r="EPY441" s="128"/>
      <c r="EPZ441" s="128"/>
      <c r="EQA441" s="128"/>
      <c r="EQB441" s="128"/>
      <c r="EQC441" s="128"/>
      <c r="EQD441" s="128"/>
      <c r="EQE441" s="128"/>
      <c r="EQF441" s="128"/>
      <c r="EQG441" s="128"/>
      <c r="EQH441" s="128"/>
      <c r="EQI441" s="128"/>
      <c r="EQJ441" s="128"/>
      <c r="EQK441" s="128"/>
      <c r="EQL441" s="128"/>
      <c r="EQM441" s="128"/>
      <c r="EQN441" s="128"/>
      <c r="EQO441" s="128"/>
      <c r="EQP441" s="128"/>
      <c r="EQQ441" s="128"/>
      <c r="EQR441" s="128"/>
      <c r="EQS441" s="128"/>
      <c r="EQT441" s="128"/>
      <c r="EQU441" s="128"/>
      <c r="EQV441" s="128"/>
      <c r="EQW441" s="128"/>
      <c r="EQX441" s="128"/>
      <c r="EQY441" s="128"/>
      <c r="EQZ441" s="128"/>
      <c r="ERA441" s="128"/>
      <c r="ERB441" s="128"/>
      <c r="ERC441" s="128"/>
      <c r="ERD441" s="128"/>
      <c r="ERE441" s="128"/>
      <c r="ERF441" s="128"/>
      <c r="ERG441" s="128"/>
      <c r="ERH441" s="128"/>
      <c r="ERI441" s="128"/>
      <c r="ERJ441" s="128"/>
      <c r="ERK441" s="128"/>
      <c r="ERL441" s="128"/>
      <c r="ERM441" s="128"/>
      <c r="ERN441" s="128"/>
      <c r="ERO441" s="128"/>
      <c r="ERP441" s="128"/>
      <c r="ERQ441" s="128"/>
      <c r="ERR441" s="128"/>
      <c r="ERS441" s="128"/>
      <c r="ERT441" s="128"/>
      <c r="ERU441" s="128"/>
      <c r="ERV441" s="128"/>
      <c r="ERW441" s="128"/>
      <c r="ERX441" s="128"/>
      <c r="ERY441" s="128"/>
      <c r="ERZ441" s="128"/>
      <c r="ESA441" s="128"/>
      <c r="ESB441" s="128"/>
      <c r="ESC441" s="128"/>
      <c r="ESD441" s="128"/>
      <c r="ESE441" s="128"/>
      <c r="ESF441" s="128"/>
      <c r="ESG441" s="128"/>
      <c r="ESH441" s="128"/>
      <c r="ESI441" s="128"/>
      <c r="ESJ441" s="128"/>
      <c r="ESK441" s="128"/>
      <c r="ESL441" s="128"/>
      <c r="ESM441" s="128"/>
      <c r="ESN441" s="128"/>
      <c r="ESO441" s="128"/>
      <c r="ESP441" s="128"/>
      <c r="ESQ441" s="128"/>
      <c r="ESR441" s="128"/>
      <c r="ESS441" s="128"/>
      <c r="EST441" s="128"/>
      <c r="ESU441" s="128"/>
      <c r="ESV441" s="128"/>
      <c r="ESW441" s="128"/>
      <c r="ESX441" s="128"/>
      <c r="ESY441" s="128"/>
      <c r="ESZ441" s="128"/>
      <c r="ETA441" s="128"/>
      <c r="ETB441" s="128"/>
      <c r="ETC441" s="128"/>
      <c r="ETD441" s="128"/>
      <c r="ETE441" s="128"/>
      <c r="ETF441" s="128"/>
      <c r="ETG441" s="128"/>
      <c r="ETH441" s="128"/>
      <c r="ETI441" s="128"/>
      <c r="ETJ441" s="128"/>
      <c r="ETK441" s="128"/>
      <c r="ETL441" s="128"/>
      <c r="ETM441" s="128"/>
      <c r="ETN441" s="128"/>
      <c r="ETO441" s="128"/>
      <c r="ETP441" s="128"/>
      <c r="ETQ441" s="128"/>
      <c r="ETR441" s="128"/>
      <c r="ETS441" s="128"/>
      <c r="ETT441" s="128"/>
      <c r="ETU441" s="128"/>
      <c r="ETV441" s="128"/>
      <c r="ETW441" s="128"/>
      <c r="ETX441" s="128"/>
      <c r="ETY441" s="128"/>
      <c r="ETZ441" s="128"/>
      <c r="EUA441" s="128"/>
      <c r="EUB441" s="128"/>
      <c r="EUC441" s="128"/>
      <c r="EUD441" s="128"/>
      <c r="EUE441" s="128"/>
      <c r="EUF441" s="128"/>
      <c r="EUG441" s="128"/>
      <c r="EUH441" s="128"/>
      <c r="EUI441" s="128"/>
      <c r="EUJ441" s="128"/>
      <c r="EUK441" s="128"/>
      <c r="EUL441" s="128"/>
      <c r="EUM441" s="128"/>
      <c r="EUN441" s="128"/>
      <c r="EUO441" s="128"/>
      <c r="EUP441" s="128"/>
      <c r="EUQ441" s="128"/>
      <c r="EUR441" s="128"/>
      <c r="EUS441" s="128"/>
      <c r="EUT441" s="128"/>
      <c r="EUU441" s="128"/>
      <c r="EUV441" s="128"/>
      <c r="EUW441" s="128"/>
      <c r="EUX441" s="128"/>
      <c r="EUY441" s="128"/>
      <c r="EUZ441" s="128"/>
      <c r="EVA441" s="128"/>
      <c r="EVB441" s="128"/>
      <c r="EVC441" s="128"/>
      <c r="EVD441" s="128"/>
      <c r="EVE441" s="128"/>
      <c r="EVF441" s="128"/>
      <c r="EVG441" s="128"/>
      <c r="EVH441" s="128"/>
      <c r="EVI441" s="128"/>
      <c r="EVJ441" s="128"/>
      <c r="EVK441" s="128"/>
      <c r="EVL441" s="128"/>
      <c r="EVM441" s="128"/>
      <c r="EVN441" s="128"/>
      <c r="EVO441" s="128"/>
      <c r="EVP441" s="128"/>
      <c r="EVQ441" s="128"/>
      <c r="EVR441" s="128"/>
      <c r="EVS441" s="128"/>
      <c r="EVT441" s="128"/>
      <c r="EVU441" s="128"/>
      <c r="EVV441" s="128"/>
      <c r="EVW441" s="128"/>
      <c r="EVX441" s="128"/>
      <c r="EVY441" s="128"/>
      <c r="EVZ441" s="128"/>
      <c r="EWA441" s="128"/>
      <c r="EWB441" s="128"/>
      <c r="EWC441" s="128"/>
      <c r="EWD441" s="128"/>
      <c r="EWE441" s="128"/>
      <c r="EWF441" s="128"/>
      <c r="EWG441" s="128"/>
      <c r="EWH441" s="128"/>
      <c r="EWI441" s="128"/>
      <c r="EWJ441" s="128"/>
      <c r="EWK441" s="128"/>
      <c r="EWL441" s="128"/>
      <c r="EWM441" s="128"/>
      <c r="EWN441" s="128"/>
      <c r="EWO441" s="128"/>
      <c r="EWP441" s="128"/>
      <c r="EWQ441" s="128"/>
      <c r="EWR441" s="128"/>
      <c r="EWS441" s="128"/>
      <c r="EWT441" s="128"/>
      <c r="EWU441" s="128"/>
      <c r="EWV441" s="128"/>
      <c r="EWW441" s="128"/>
      <c r="EWX441" s="128"/>
      <c r="EWY441" s="128"/>
      <c r="EWZ441" s="128"/>
      <c r="EXA441" s="128"/>
      <c r="EXB441" s="128"/>
      <c r="EXC441" s="128"/>
      <c r="EXD441" s="128"/>
      <c r="EXE441" s="128"/>
      <c r="EXF441" s="128"/>
      <c r="EXG441" s="128"/>
      <c r="EXH441" s="128"/>
      <c r="EXI441" s="128"/>
      <c r="EXJ441" s="128"/>
      <c r="EXK441" s="128"/>
      <c r="EXL441" s="128"/>
      <c r="EXM441" s="128"/>
      <c r="EXN441" s="128"/>
      <c r="EXO441" s="128"/>
      <c r="EXP441" s="128"/>
      <c r="EXQ441" s="128"/>
      <c r="EXR441" s="128"/>
      <c r="EXS441" s="128"/>
      <c r="EXT441" s="128"/>
      <c r="EXU441" s="128"/>
      <c r="EXV441" s="128"/>
      <c r="EXW441" s="128"/>
      <c r="EXX441" s="128"/>
      <c r="EXY441" s="128"/>
      <c r="EXZ441" s="128"/>
      <c r="EYA441" s="128"/>
      <c r="EYB441" s="128"/>
      <c r="EYC441" s="128"/>
      <c r="EYD441" s="128"/>
      <c r="EYE441" s="128"/>
      <c r="EYF441" s="128"/>
      <c r="EYG441" s="128"/>
      <c r="EYH441" s="128"/>
      <c r="EYI441" s="128"/>
      <c r="EYJ441" s="128"/>
      <c r="EYK441" s="128"/>
      <c r="EYL441" s="128"/>
      <c r="EYM441" s="128"/>
      <c r="EYN441" s="128"/>
      <c r="EYO441" s="128"/>
      <c r="EYP441" s="128"/>
      <c r="EYQ441" s="128"/>
      <c r="EYR441" s="128"/>
      <c r="EYS441" s="128"/>
      <c r="EYT441" s="128"/>
      <c r="EYU441" s="128"/>
      <c r="EYV441" s="128"/>
      <c r="EYW441" s="128"/>
      <c r="EYX441" s="128"/>
      <c r="EYY441" s="128"/>
      <c r="EYZ441" s="128"/>
      <c r="EZA441" s="128"/>
      <c r="EZB441" s="128"/>
      <c r="EZC441" s="128"/>
      <c r="EZD441" s="128"/>
      <c r="EZE441" s="128"/>
      <c r="EZF441" s="128"/>
      <c r="EZG441" s="128"/>
      <c r="EZH441" s="128"/>
      <c r="EZI441" s="128"/>
      <c r="EZJ441" s="128"/>
      <c r="EZK441" s="128"/>
      <c r="EZL441" s="128"/>
      <c r="EZM441" s="128"/>
      <c r="EZN441" s="128"/>
      <c r="EZO441" s="128"/>
      <c r="EZP441" s="128"/>
      <c r="EZQ441" s="128"/>
      <c r="EZR441" s="128"/>
      <c r="EZS441" s="128"/>
      <c r="EZT441" s="128"/>
      <c r="EZU441" s="128"/>
      <c r="EZV441" s="128"/>
      <c r="EZW441" s="128"/>
      <c r="EZX441" s="128"/>
      <c r="EZY441" s="128"/>
      <c r="EZZ441" s="128"/>
      <c r="FAA441" s="128"/>
      <c r="FAB441" s="128"/>
      <c r="FAC441" s="128"/>
      <c r="FAD441" s="128"/>
      <c r="FAE441" s="128"/>
      <c r="FAF441" s="128"/>
      <c r="FAG441" s="128"/>
      <c r="FAH441" s="128"/>
      <c r="FAI441" s="128"/>
      <c r="FAJ441" s="128"/>
      <c r="FAK441" s="128"/>
      <c r="FAL441" s="128"/>
      <c r="FAM441" s="128"/>
      <c r="FAN441" s="128"/>
      <c r="FAO441" s="128"/>
      <c r="FAP441" s="128"/>
      <c r="FAQ441" s="128"/>
      <c r="FAR441" s="128"/>
      <c r="FAS441" s="128"/>
      <c r="FAT441" s="128"/>
      <c r="FAU441" s="128"/>
      <c r="FAV441" s="128"/>
      <c r="FAW441" s="128"/>
      <c r="FAX441" s="128"/>
      <c r="FAY441" s="128"/>
      <c r="FAZ441" s="128"/>
      <c r="FBA441" s="128"/>
      <c r="FBB441" s="128"/>
      <c r="FBC441" s="128"/>
      <c r="FBD441" s="128"/>
      <c r="FBE441" s="128"/>
      <c r="FBF441" s="128"/>
      <c r="FBG441" s="128"/>
      <c r="FBH441" s="128"/>
      <c r="FBI441" s="128"/>
      <c r="FBJ441" s="128"/>
      <c r="FBK441" s="128"/>
      <c r="FBL441" s="128"/>
      <c r="FBM441" s="128"/>
      <c r="FBN441" s="128"/>
      <c r="FBO441" s="128"/>
      <c r="FBP441" s="128"/>
      <c r="FBQ441" s="128"/>
      <c r="FBR441" s="128"/>
      <c r="FBS441" s="128"/>
      <c r="FBT441" s="128"/>
      <c r="FBU441" s="128"/>
      <c r="FBV441" s="128"/>
      <c r="FBW441" s="128"/>
      <c r="FBX441" s="128"/>
      <c r="FBY441" s="128"/>
      <c r="FBZ441" s="128"/>
      <c r="FCA441" s="128"/>
      <c r="FCB441" s="128"/>
      <c r="FCC441" s="128"/>
      <c r="FCD441" s="128"/>
      <c r="FCE441" s="128"/>
      <c r="FCF441" s="128"/>
      <c r="FCG441" s="128"/>
      <c r="FCH441" s="128"/>
      <c r="FCI441" s="128"/>
      <c r="FCJ441" s="128"/>
      <c r="FCK441" s="128"/>
      <c r="FCL441" s="128"/>
      <c r="FCM441" s="128"/>
      <c r="FCN441" s="128"/>
      <c r="FCO441" s="128"/>
      <c r="FCP441" s="128"/>
      <c r="FCQ441" s="128"/>
      <c r="FCR441" s="128"/>
      <c r="FCS441" s="128"/>
      <c r="FCT441" s="128"/>
      <c r="FCU441" s="128"/>
      <c r="FCV441" s="128"/>
      <c r="FCW441" s="128"/>
      <c r="FCX441" s="128"/>
      <c r="FCY441" s="128"/>
      <c r="FCZ441" s="128"/>
      <c r="FDA441" s="128"/>
      <c r="FDB441" s="128"/>
      <c r="FDC441" s="128"/>
      <c r="FDD441" s="128"/>
      <c r="FDE441" s="128"/>
      <c r="FDF441" s="128"/>
      <c r="FDG441" s="128"/>
      <c r="FDH441" s="128"/>
      <c r="FDI441" s="128"/>
      <c r="FDJ441" s="128"/>
      <c r="FDK441" s="128"/>
      <c r="FDL441" s="128"/>
      <c r="FDM441" s="128"/>
      <c r="FDN441" s="128"/>
      <c r="FDO441" s="128"/>
      <c r="FDP441" s="128"/>
      <c r="FDQ441" s="128"/>
      <c r="FDR441" s="128"/>
      <c r="FDS441" s="128"/>
      <c r="FDT441" s="128"/>
      <c r="FDU441" s="128"/>
      <c r="FDV441" s="128"/>
      <c r="FDW441" s="128"/>
      <c r="FDX441" s="128"/>
      <c r="FDY441" s="128"/>
      <c r="FDZ441" s="128"/>
      <c r="FEA441" s="128"/>
      <c r="FEB441" s="128"/>
      <c r="FEC441" s="128"/>
      <c r="FED441" s="128"/>
      <c r="FEE441" s="128"/>
      <c r="FEF441" s="128"/>
      <c r="FEG441" s="128"/>
      <c r="FEH441" s="128"/>
      <c r="FEI441" s="128"/>
      <c r="FEJ441" s="128"/>
      <c r="FEK441" s="128"/>
      <c r="FEL441" s="128"/>
      <c r="FEM441" s="128"/>
      <c r="FEN441" s="128"/>
      <c r="FEO441" s="128"/>
      <c r="FEP441" s="128"/>
      <c r="FEQ441" s="128"/>
      <c r="FER441" s="128"/>
      <c r="FES441" s="128"/>
      <c r="FET441" s="128"/>
      <c r="FEU441" s="128"/>
      <c r="FEV441" s="128"/>
      <c r="FEW441" s="128"/>
      <c r="FEX441" s="128"/>
      <c r="FEY441" s="128"/>
      <c r="FEZ441" s="128"/>
      <c r="FFA441" s="128"/>
      <c r="FFB441" s="128"/>
      <c r="FFC441" s="128"/>
      <c r="FFD441" s="128"/>
      <c r="FFE441" s="128"/>
      <c r="FFF441" s="128"/>
      <c r="FFG441" s="128"/>
      <c r="FFH441" s="128"/>
      <c r="FFI441" s="128"/>
      <c r="FFJ441" s="128"/>
      <c r="FFK441" s="128"/>
      <c r="FFL441" s="128"/>
      <c r="FFM441" s="128"/>
      <c r="FFN441" s="128"/>
      <c r="FFO441" s="128"/>
      <c r="FFP441" s="128"/>
      <c r="FFQ441" s="128"/>
      <c r="FFR441" s="128"/>
      <c r="FFS441" s="128"/>
      <c r="FFT441" s="128"/>
      <c r="FFU441" s="128"/>
      <c r="FFV441" s="128"/>
      <c r="FFW441" s="128"/>
      <c r="FFX441" s="128"/>
      <c r="FFY441" s="128"/>
      <c r="FFZ441" s="128"/>
      <c r="FGA441" s="128"/>
      <c r="FGB441" s="128"/>
      <c r="FGC441" s="128"/>
      <c r="FGD441" s="128"/>
      <c r="FGE441" s="128"/>
      <c r="FGF441" s="128"/>
      <c r="FGG441" s="128"/>
      <c r="FGH441" s="128"/>
      <c r="FGI441" s="128"/>
      <c r="FGJ441" s="128"/>
      <c r="FGK441" s="128"/>
      <c r="FGL441" s="128"/>
      <c r="FGM441" s="128"/>
      <c r="FGN441" s="128"/>
      <c r="FGO441" s="128"/>
      <c r="FGP441" s="128"/>
      <c r="FGQ441" s="128"/>
      <c r="FGR441" s="128"/>
      <c r="FGS441" s="128"/>
      <c r="FGT441" s="128"/>
      <c r="FGU441" s="128"/>
      <c r="FGV441" s="128"/>
      <c r="FGW441" s="128"/>
      <c r="FGX441" s="128"/>
      <c r="FGY441" s="128"/>
      <c r="FGZ441" s="128"/>
      <c r="FHA441" s="128"/>
      <c r="FHB441" s="128"/>
      <c r="FHC441" s="128"/>
      <c r="FHD441" s="128"/>
      <c r="FHE441" s="128"/>
      <c r="FHF441" s="128"/>
      <c r="FHG441" s="128"/>
      <c r="FHH441" s="128"/>
      <c r="FHI441" s="128"/>
      <c r="FHJ441" s="128"/>
      <c r="FHK441" s="128"/>
      <c r="FHL441" s="128"/>
      <c r="FHM441" s="128"/>
      <c r="FHN441" s="128"/>
      <c r="FHO441" s="128"/>
      <c r="FHP441" s="128"/>
      <c r="FHQ441" s="128"/>
      <c r="FHR441" s="128"/>
      <c r="FHS441" s="128"/>
      <c r="FHT441" s="128"/>
      <c r="FHU441" s="128"/>
      <c r="FHV441" s="128"/>
      <c r="FHW441" s="128"/>
      <c r="FHX441" s="128"/>
      <c r="FHY441" s="128"/>
      <c r="FHZ441" s="128"/>
      <c r="FIA441" s="128"/>
      <c r="FIB441" s="128"/>
      <c r="FIC441" s="128"/>
      <c r="FID441" s="128"/>
      <c r="FIE441" s="128"/>
      <c r="FIF441" s="128"/>
      <c r="FIG441" s="128"/>
      <c r="FIH441" s="128"/>
      <c r="FII441" s="128"/>
      <c r="FIJ441" s="128"/>
      <c r="FIK441" s="128"/>
      <c r="FIL441" s="128"/>
      <c r="FIM441" s="128"/>
      <c r="FIN441" s="128"/>
      <c r="FIO441" s="128"/>
      <c r="FIP441" s="128"/>
      <c r="FIQ441" s="128"/>
      <c r="FIR441" s="128"/>
      <c r="FIS441" s="128"/>
      <c r="FIT441" s="128"/>
      <c r="FIU441" s="128"/>
      <c r="FIV441" s="128"/>
      <c r="FIW441" s="128"/>
      <c r="FIX441" s="128"/>
      <c r="FIY441" s="128"/>
      <c r="FIZ441" s="128"/>
      <c r="FJA441" s="128"/>
      <c r="FJB441" s="128"/>
      <c r="FJC441" s="128"/>
      <c r="FJD441" s="128"/>
      <c r="FJE441" s="128"/>
      <c r="FJF441" s="128"/>
      <c r="FJG441" s="128"/>
      <c r="FJH441" s="128"/>
      <c r="FJI441" s="128"/>
      <c r="FJJ441" s="128"/>
      <c r="FJK441" s="128"/>
      <c r="FJL441" s="128"/>
      <c r="FJM441" s="128"/>
      <c r="FJN441" s="128"/>
      <c r="FJO441" s="128"/>
      <c r="FJP441" s="128"/>
      <c r="FJQ441" s="128"/>
      <c r="FJR441" s="128"/>
      <c r="FJS441" s="128"/>
      <c r="FJT441" s="128"/>
      <c r="FJU441" s="128"/>
      <c r="FJV441" s="128"/>
      <c r="FJW441" s="128"/>
      <c r="FJX441" s="128"/>
      <c r="FJY441" s="128"/>
      <c r="FJZ441" s="128"/>
      <c r="FKA441" s="128"/>
      <c r="FKB441" s="128"/>
      <c r="FKC441" s="128"/>
      <c r="FKD441" s="128"/>
      <c r="FKE441" s="128"/>
      <c r="FKF441" s="128"/>
      <c r="FKG441" s="128"/>
      <c r="FKH441" s="128"/>
      <c r="FKI441" s="128"/>
      <c r="FKJ441" s="128"/>
      <c r="FKK441" s="128"/>
      <c r="FKL441" s="128"/>
      <c r="FKM441" s="128"/>
      <c r="FKN441" s="128"/>
      <c r="FKO441" s="128"/>
      <c r="FKP441" s="128"/>
      <c r="FKQ441" s="128"/>
      <c r="FKR441" s="128"/>
      <c r="FKS441" s="128"/>
      <c r="FKT441" s="128"/>
      <c r="FKU441" s="128"/>
      <c r="FKV441" s="128"/>
      <c r="FKW441" s="128"/>
      <c r="FKX441" s="128"/>
      <c r="FKY441" s="128"/>
      <c r="FKZ441" s="128"/>
      <c r="FLA441" s="128"/>
      <c r="FLB441" s="128"/>
      <c r="FLC441" s="128"/>
      <c r="FLD441" s="128"/>
      <c r="FLE441" s="128"/>
      <c r="FLF441" s="128"/>
      <c r="FLG441" s="128"/>
      <c r="FLH441" s="128"/>
      <c r="FLI441" s="128"/>
      <c r="FLJ441" s="128"/>
      <c r="FLK441" s="128"/>
      <c r="FLL441" s="128"/>
      <c r="FLM441" s="128"/>
      <c r="FLN441" s="128"/>
      <c r="FLO441" s="128"/>
      <c r="FLP441" s="128"/>
      <c r="FLQ441" s="128"/>
      <c r="FLR441" s="128"/>
      <c r="FLS441" s="128"/>
      <c r="FLT441" s="128"/>
      <c r="FLU441" s="128"/>
      <c r="FLV441" s="128"/>
      <c r="FLW441" s="128"/>
      <c r="FLX441" s="128"/>
      <c r="FLY441" s="128"/>
      <c r="FLZ441" s="128"/>
      <c r="FMA441" s="128"/>
      <c r="FMB441" s="128"/>
      <c r="FMC441" s="128"/>
      <c r="FMD441" s="128"/>
      <c r="FME441" s="128"/>
      <c r="FMF441" s="128"/>
      <c r="FMG441" s="128"/>
      <c r="FMH441" s="128"/>
      <c r="FMI441" s="128"/>
      <c r="FMJ441" s="128"/>
      <c r="FMK441" s="128"/>
      <c r="FML441" s="128"/>
      <c r="FMM441" s="128"/>
      <c r="FMN441" s="128"/>
      <c r="FMO441" s="128"/>
      <c r="FMP441" s="128"/>
      <c r="FMQ441" s="128"/>
      <c r="FMR441" s="128"/>
      <c r="FMS441" s="128"/>
      <c r="FMT441" s="128"/>
      <c r="FMU441" s="128"/>
      <c r="FMV441" s="128"/>
      <c r="FMW441" s="128"/>
      <c r="FMX441" s="128"/>
      <c r="FMY441" s="128"/>
      <c r="FMZ441" s="128"/>
      <c r="FNA441" s="128"/>
      <c r="FNB441" s="128"/>
      <c r="FNC441" s="128"/>
      <c r="FND441" s="128"/>
      <c r="FNE441" s="128"/>
      <c r="FNF441" s="128"/>
      <c r="FNG441" s="128"/>
      <c r="FNH441" s="128"/>
      <c r="FNI441" s="128"/>
      <c r="FNJ441" s="128"/>
      <c r="FNK441" s="128"/>
      <c r="FNL441" s="128"/>
      <c r="FNM441" s="128"/>
      <c r="FNN441" s="128"/>
      <c r="FNO441" s="128"/>
      <c r="FNP441" s="128"/>
      <c r="FNQ441" s="128"/>
      <c r="FNR441" s="128"/>
      <c r="FNS441" s="128"/>
      <c r="FNT441" s="128"/>
      <c r="FNU441" s="128"/>
      <c r="FNV441" s="128"/>
      <c r="FNW441" s="128"/>
      <c r="FNX441" s="128"/>
      <c r="FNY441" s="128"/>
      <c r="FNZ441" s="128"/>
      <c r="FOA441" s="128"/>
      <c r="FOB441" s="128"/>
      <c r="FOC441" s="128"/>
      <c r="FOD441" s="128"/>
      <c r="FOE441" s="128"/>
      <c r="FOF441" s="128"/>
      <c r="FOG441" s="128"/>
      <c r="FOH441" s="128"/>
      <c r="FOI441" s="128"/>
      <c r="FOJ441" s="128"/>
      <c r="FOK441" s="128"/>
      <c r="FOL441" s="128"/>
      <c r="FOM441" s="128"/>
      <c r="FON441" s="128"/>
      <c r="FOO441" s="128"/>
      <c r="FOP441" s="128"/>
      <c r="FOQ441" s="128"/>
      <c r="FOR441" s="128"/>
      <c r="FOS441" s="128"/>
      <c r="FOT441" s="128"/>
      <c r="FOU441" s="128"/>
      <c r="FOV441" s="128"/>
      <c r="FOW441" s="128"/>
      <c r="FOX441" s="128"/>
      <c r="FOY441" s="128"/>
      <c r="FOZ441" s="128"/>
      <c r="FPA441" s="128"/>
      <c r="FPB441" s="128"/>
      <c r="FPC441" s="128"/>
      <c r="FPD441" s="128"/>
      <c r="FPE441" s="128"/>
      <c r="FPF441" s="128"/>
      <c r="FPG441" s="128"/>
      <c r="FPH441" s="128"/>
      <c r="FPI441" s="128"/>
      <c r="FPJ441" s="128"/>
      <c r="FPK441" s="128"/>
      <c r="FPL441" s="128"/>
      <c r="FPM441" s="128"/>
      <c r="FPN441" s="128"/>
      <c r="FPO441" s="128"/>
      <c r="FPP441" s="128"/>
      <c r="FPQ441" s="128"/>
      <c r="FPR441" s="128"/>
      <c r="FPS441" s="128"/>
      <c r="FPT441" s="128"/>
      <c r="FPU441" s="128"/>
      <c r="FPV441" s="128"/>
      <c r="FPW441" s="128"/>
      <c r="FPX441" s="128"/>
      <c r="FPY441" s="128"/>
      <c r="FPZ441" s="128"/>
      <c r="FQA441" s="128"/>
      <c r="FQB441" s="128"/>
      <c r="FQC441" s="128"/>
      <c r="FQD441" s="128"/>
      <c r="FQE441" s="128"/>
      <c r="FQF441" s="128"/>
      <c r="FQG441" s="128"/>
      <c r="FQH441" s="128"/>
      <c r="FQI441" s="128"/>
      <c r="FQJ441" s="128"/>
      <c r="FQK441" s="128"/>
      <c r="FQL441" s="128"/>
      <c r="FQM441" s="128"/>
      <c r="FQN441" s="128"/>
      <c r="FQO441" s="128"/>
      <c r="FQP441" s="128"/>
      <c r="FQQ441" s="128"/>
      <c r="FQR441" s="128"/>
      <c r="FQS441" s="128"/>
      <c r="FQT441" s="128"/>
      <c r="FQU441" s="128"/>
      <c r="FQV441" s="128"/>
      <c r="FQW441" s="128"/>
      <c r="FQX441" s="128"/>
      <c r="FQY441" s="128"/>
      <c r="FQZ441" s="128"/>
      <c r="FRA441" s="128"/>
      <c r="FRB441" s="128"/>
      <c r="FRC441" s="128"/>
      <c r="FRD441" s="128"/>
      <c r="FRE441" s="128"/>
      <c r="FRF441" s="128"/>
      <c r="FRG441" s="128"/>
      <c r="FRH441" s="128"/>
      <c r="FRI441" s="128"/>
      <c r="FRJ441" s="128"/>
      <c r="FRK441" s="128"/>
      <c r="FRL441" s="128"/>
      <c r="FRM441" s="128"/>
      <c r="FRN441" s="128"/>
      <c r="FRO441" s="128"/>
      <c r="FRP441" s="128"/>
      <c r="FRQ441" s="128"/>
      <c r="FRR441" s="128"/>
      <c r="FRS441" s="128"/>
      <c r="FRT441" s="128"/>
      <c r="FRU441" s="128"/>
      <c r="FRV441" s="128"/>
      <c r="FRW441" s="128"/>
      <c r="FRX441" s="128"/>
      <c r="FRY441" s="128"/>
      <c r="FRZ441" s="128"/>
      <c r="FSA441" s="128"/>
      <c r="FSB441" s="128"/>
      <c r="FSC441" s="128"/>
      <c r="FSD441" s="128"/>
      <c r="FSE441" s="128"/>
      <c r="FSF441" s="128"/>
      <c r="FSG441" s="128"/>
      <c r="FSH441" s="128"/>
      <c r="FSI441" s="128"/>
      <c r="FSJ441" s="128"/>
      <c r="FSK441" s="128"/>
      <c r="FSL441" s="128"/>
      <c r="FSM441" s="128"/>
      <c r="FSN441" s="128"/>
      <c r="FSO441" s="128"/>
      <c r="FSP441" s="128"/>
      <c r="FSQ441" s="128"/>
      <c r="FSR441" s="128"/>
      <c r="FSS441" s="128"/>
      <c r="FST441" s="128"/>
      <c r="FSU441" s="128"/>
      <c r="FSV441" s="128"/>
      <c r="FSW441" s="128"/>
      <c r="FSX441" s="128"/>
      <c r="FSY441" s="128"/>
      <c r="FSZ441" s="128"/>
      <c r="FTA441" s="128"/>
      <c r="FTB441" s="128"/>
      <c r="FTC441" s="128"/>
      <c r="FTD441" s="128"/>
      <c r="FTE441" s="128"/>
      <c r="FTF441" s="128"/>
      <c r="FTG441" s="128"/>
      <c r="FTH441" s="128"/>
      <c r="FTI441" s="128"/>
      <c r="FTJ441" s="128"/>
      <c r="FTK441" s="128"/>
      <c r="FTL441" s="128"/>
      <c r="FTM441" s="128"/>
      <c r="FTN441" s="128"/>
      <c r="FTO441" s="128"/>
      <c r="FTP441" s="128"/>
      <c r="FTQ441" s="128"/>
      <c r="FTR441" s="128"/>
      <c r="FTS441" s="128"/>
      <c r="FTT441" s="128"/>
      <c r="FTU441" s="128"/>
      <c r="FTV441" s="128"/>
      <c r="FTW441" s="128"/>
      <c r="FTX441" s="128"/>
      <c r="FTY441" s="128"/>
      <c r="FTZ441" s="128"/>
      <c r="FUA441" s="128"/>
      <c r="FUB441" s="128"/>
      <c r="FUC441" s="128"/>
      <c r="FUD441" s="128"/>
      <c r="FUE441" s="128"/>
      <c r="FUF441" s="128"/>
      <c r="FUG441" s="128"/>
      <c r="FUH441" s="128"/>
      <c r="FUI441" s="128"/>
      <c r="FUJ441" s="128"/>
      <c r="FUK441" s="128"/>
      <c r="FUL441" s="128"/>
      <c r="FUM441" s="128"/>
      <c r="FUN441" s="128"/>
      <c r="FUO441" s="128"/>
      <c r="FUP441" s="128"/>
      <c r="FUQ441" s="128"/>
      <c r="FUR441" s="128"/>
      <c r="FUS441" s="128"/>
      <c r="FUT441" s="128"/>
      <c r="FUU441" s="128"/>
      <c r="FUV441" s="128"/>
      <c r="FUW441" s="128"/>
      <c r="FUX441" s="128"/>
      <c r="FUY441" s="128"/>
      <c r="FUZ441" s="128"/>
      <c r="FVA441" s="128"/>
      <c r="FVB441" s="128"/>
      <c r="FVC441" s="128"/>
      <c r="FVD441" s="128"/>
      <c r="FVE441" s="128"/>
      <c r="FVF441" s="128"/>
      <c r="FVG441" s="128"/>
      <c r="FVH441" s="128"/>
      <c r="FVI441" s="128"/>
      <c r="FVJ441" s="128"/>
      <c r="FVK441" s="128"/>
      <c r="FVL441" s="128"/>
      <c r="FVM441" s="128"/>
      <c r="FVN441" s="128"/>
      <c r="FVO441" s="128"/>
      <c r="FVP441" s="128"/>
      <c r="FVQ441" s="128"/>
      <c r="FVR441" s="128"/>
      <c r="FVS441" s="128"/>
      <c r="FVT441" s="128"/>
      <c r="FVU441" s="128"/>
      <c r="FVV441" s="128"/>
      <c r="FVW441" s="128"/>
      <c r="FVX441" s="128"/>
      <c r="FVY441" s="128"/>
      <c r="FVZ441" s="128"/>
      <c r="FWA441" s="128"/>
      <c r="FWB441" s="128"/>
      <c r="FWC441" s="128"/>
      <c r="FWD441" s="128"/>
      <c r="FWE441" s="128"/>
      <c r="FWF441" s="128"/>
      <c r="FWG441" s="128"/>
      <c r="FWH441" s="128"/>
      <c r="FWI441" s="128"/>
      <c r="FWJ441" s="128"/>
      <c r="FWK441" s="128"/>
      <c r="FWL441" s="128"/>
      <c r="FWM441" s="128"/>
      <c r="FWN441" s="128"/>
      <c r="FWO441" s="128"/>
      <c r="FWP441" s="128"/>
      <c r="FWQ441" s="128"/>
      <c r="FWR441" s="128"/>
      <c r="FWS441" s="128"/>
      <c r="FWT441" s="128"/>
      <c r="FWU441" s="128"/>
      <c r="FWV441" s="128"/>
      <c r="FWW441" s="128"/>
      <c r="FWX441" s="128"/>
      <c r="FWY441" s="128"/>
      <c r="FWZ441" s="128"/>
      <c r="FXA441" s="128"/>
      <c r="FXB441" s="128"/>
      <c r="FXC441" s="128"/>
      <c r="FXD441" s="128"/>
      <c r="FXE441" s="128"/>
      <c r="FXF441" s="128"/>
      <c r="FXG441" s="128"/>
      <c r="FXH441" s="128"/>
      <c r="FXI441" s="128"/>
      <c r="FXJ441" s="128"/>
      <c r="FXK441" s="128"/>
      <c r="FXL441" s="128"/>
      <c r="FXM441" s="128"/>
      <c r="FXN441" s="128"/>
      <c r="FXO441" s="128"/>
      <c r="FXP441" s="128"/>
      <c r="FXQ441" s="128"/>
      <c r="FXR441" s="128"/>
      <c r="FXS441" s="128"/>
      <c r="FXT441" s="128"/>
      <c r="FXU441" s="128"/>
      <c r="FXV441" s="128"/>
      <c r="FXW441" s="128"/>
      <c r="FXX441" s="128"/>
      <c r="FXY441" s="128"/>
      <c r="FXZ441" s="128"/>
      <c r="FYA441" s="128"/>
      <c r="FYB441" s="128"/>
      <c r="FYC441" s="128"/>
      <c r="FYD441" s="128"/>
      <c r="FYE441" s="128"/>
      <c r="FYF441" s="128"/>
      <c r="FYG441" s="128"/>
      <c r="FYH441" s="128"/>
      <c r="FYI441" s="128"/>
      <c r="FYJ441" s="128"/>
      <c r="FYK441" s="128"/>
      <c r="FYL441" s="128"/>
      <c r="FYM441" s="128"/>
      <c r="FYN441" s="128"/>
      <c r="FYO441" s="128"/>
      <c r="FYP441" s="128"/>
      <c r="FYQ441" s="128"/>
      <c r="FYR441" s="128"/>
      <c r="FYS441" s="128"/>
      <c r="FYT441" s="128"/>
      <c r="FYU441" s="128"/>
      <c r="FYV441" s="128"/>
      <c r="FYW441" s="128"/>
      <c r="FYX441" s="128"/>
      <c r="FYY441" s="128"/>
      <c r="FYZ441" s="128"/>
      <c r="FZA441" s="128"/>
      <c r="FZB441" s="128"/>
      <c r="FZC441" s="128"/>
      <c r="FZD441" s="128"/>
      <c r="FZE441" s="128"/>
      <c r="FZF441" s="128"/>
      <c r="FZG441" s="128"/>
      <c r="FZH441" s="128"/>
      <c r="FZI441" s="128"/>
      <c r="FZJ441" s="128"/>
      <c r="FZK441" s="128"/>
      <c r="FZL441" s="128"/>
      <c r="FZM441" s="128"/>
      <c r="FZN441" s="128"/>
      <c r="FZO441" s="128"/>
      <c r="FZP441" s="128"/>
      <c r="FZQ441" s="128"/>
      <c r="FZR441" s="128"/>
      <c r="FZS441" s="128"/>
      <c r="FZT441" s="128"/>
      <c r="FZU441" s="128"/>
      <c r="FZV441" s="128"/>
      <c r="FZW441" s="128"/>
      <c r="FZX441" s="128"/>
      <c r="FZY441" s="128"/>
      <c r="FZZ441" s="128"/>
      <c r="GAA441" s="128"/>
      <c r="GAB441" s="128"/>
      <c r="GAC441" s="128"/>
      <c r="GAD441" s="128"/>
      <c r="GAE441" s="128"/>
      <c r="GAF441" s="128"/>
      <c r="GAG441" s="128"/>
      <c r="GAH441" s="128"/>
      <c r="GAI441" s="128"/>
      <c r="GAJ441" s="128"/>
      <c r="GAK441" s="128"/>
      <c r="GAL441" s="128"/>
      <c r="GAM441" s="128"/>
      <c r="GAN441" s="128"/>
      <c r="GAO441" s="128"/>
      <c r="GAP441" s="128"/>
      <c r="GAQ441" s="128"/>
      <c r="GAR441" s="128"/>
      <c r="GAS441" s="128"/>
      <c r="GAT441" s="128"/>
      <c r="GAU441" s="128"/>
      <c r="GAV441" s="128"/>
      <c r="GAW441" s="128"/>
      <c r="GAX441" s="128"/>
      <c r="GAY441" s="128"/>
      <c r="GAZ441" s="128"/>
      <c r="GBA441" s="128"/>
      <c r="GBB441" s="128"/>
      <c r="GBC441" s="128"/>
      <c r="GBD441" s="128"/>
      <c r="GBE441" s="128"/>
      <c r="GBF441" s="128"/>
      <c r="GBG441" s="128"/>
      <c r="GBH441" s="128"/>
      <c r="GBI441" s="128"/>
      <c r="GBJ441" s="128"/>
      <c r="GBK441" s="128"/>
      <c r="GBL441" s="128"/>
      <c r="GBM441" s="128"/>
      <c r="GBN441" s="128"/>
      <c r="GBO441" s="128"/>
      <c r="GBP441" s="128"/>
      <c r="GBQ441" s="128"/>
      <c r="GBR441" s="128"/>
      <c r="GBS441" s="128"/>
      <c r="GBT441" s="128"/>
      <c r="GBU441" s="128"/>
      <c r="GBV441" s="128"/>
      <c r="GBW441" s="128"/>
      <c r="GBX441" s="128"/>
      <c r="GBY441" s="128"/>
      <c r="GBZ441" s="128"/>
      <c r="GCA441" s="128"/>
      <c r="GCB441" s="128"/>
      <c r="GCC441" s="128"/>
      <c r="GCD441" s="128"/>
      <c r="GCE441" s="128"/>
      <c r="GCF441" s="128"/>
      <c r="GCG441" s="128"/>
      <c r="GCH441" s="128"/>
      <c r="GCI441" s="128"/>
      <c r="GCJ441" s="128"/>
      <c r="GCK441" s="128"/>
      <c r="GCL441" s="128"/>
      <c r="GCM441" s="128"/>
      <c r="GCN441" s="128"/>
      <c r="GCO441" s="128"/>
      <c r="GCP441" s="128"/>
      <c r="GCQ441" s="128"/>
      <c r="GCR441" s="128"/>
      <c r="GCS441" s="128"/>
      <c r="GCT441" s="128"/>
      <c r="GCU441" s="128"/>
      <c r="GCV441" s="128"/>
      <c r="GCW441" s="128"/>
      <c r="GCX441" s="128"/>
      <c r="GCY441" s="128"/>
      <c r="GCZ441" s="128"/>
      <c r="GDA441" s="128"/>
      <c r="GDB441" s="128"/>
      <c r="GDC441" s="128"/>
      <c r="GDD441" s="128"/>
      <c r="GDE441" s="128"/>
      <c r="GDF441" s="128"/>
      <c r="GDG441" s="128"/>
      <c r="GDH441" s="128"/>
      <c r="GDI441" s="128"/>
      <c r="GDJ441" s="128"/>
      <c r="GDK441" s="128"/>
      <c r="GDL441" s="128"/>
      <c r="GDM441" s="128"/>
      <c r="GDN441" s="128"/>
      <c r="GDO441" s="128"/>
      <c r="GDP441" s="128"/>
      <c r="GDQ441" s="128"/>
      <c r="GDR441" s="128"/>
      <c r="GDS441" s="128"/>
      <c r="GDT441" s="128"/>
      <c r="GDU441" s="128"/>
      <c r="GDV441" s="128"/>
      <c r="GDW441" s="128"/>
      <c r="GDX441" s="128"/>
      <c r="GDY441" s="128"/>
      <c r="GDZ441" s="128"/>
      <c r="GEA441" s="128"/>
      <c r="GEB441" s="128"/>
      <c r="GEC441" s="128"/>
      <c r="GED441" s="128"/>
      <c r="GEE441" s="128"/>
      <c r="GEF441" s="128"/>
      <c r="GEG441" s="128"/>
      <c r="GEH441" s="128"/>
      <c r="GEI441" s="128"/>
      <c r="GEJ441" s="128"/>
      <c r="GEK441" s="128"/>
      <c r="GEL441" s="128"/>
      <c r="GEM441" s="128"/>
      <c r="GEN441" s="128"/>
      <c r="GEO441" s="128"/>
      <c r="GEP441" s="128"/>
      <c r="GEQ441" s="128"/>
      <c r="GER441" s="128"/>
      <c r="GES441" s="128"/>
      <c r="GET441" s="128"/>
      <c r="GEU441" s="128"/>
      <c r="GEV441" s="128"/>
      <c r="GEW441" s="128"/>
      <c r="GEX441" s="128"/>
      <c r="GEY441" s="128"/>
      <c r="GEZ441" s="128"/>
      <c r="GFA441" s="128"/>
      <c r="GFB441" s="128"/>
      <c r="GFC441" s="128"/>
      <c r="GFD441" s="128"/>
      <c r="GFE441" s="128"/>
      <c r="GFF441" s="128"/>
      <c r="GFG441" s="128"/>
      <c r="GFH441" s="128"/>
      <c r="GFI441" s="128"/>
      <c r="GFJ441" s="128"/>
      <c r="GFK441" s="128"/>
      <c r="GFL441" s="128"/>
      <c r="GFM441" s="128"/>
      <c r="GFN441" s="128"/>
      <c r="GFO441" s="128"/>
      <c r="GFP441" s="128"/>
      <c r="GFQ441" s="128"/>
      <c r="GFR441" s="128"/>
      <c r="GFS441" s="128"/>
      <c r="GFT441" s="128"/>
      <c r="GFU441" s="128"/>
      <c r="GFV441" s="128"/>
      <c r="GFW441" s="128"/>
      <c r="GFX441" s="128"/>
      <c r="GFY441" s="128"/>
      <c r="GFZ441" s="128"/>
      <c r="GGA441" s="128"/>
      <c r="GGB441" s="128"/>
      <c r="GGC441" s="128"/>
      <c r="GGD441" s="128"/>
      <c r="GGE441" s="128"/>
      <c r="GGF441" s="128"/>
      <c r="GGG441" s="128"/>
      <c r="GGH441" s="128"/>
      <c r="GGI441" s="128"/>
      <c r="GGJ441" s="128"/>
      <c r="GGK441" s="128"/>
      <c r="GGL441" s="128"/>
      <c r="GGM441" s="128"/>
      <c r="GGN441" s="128"/>
      <c r="GGO441" s="128"/>
      <c r="GGP441" s="128"/>
      <c r="GGQ441" s="128"/>
      <c r="GGR441" s="128"/>
      <c r="GGS441" s="128"/>
      <c r="GGT441" s="128"/>
      <c r="GGU441" s="128"/>
      <c r="GGV441" s="128"/>
      <c r="GGW441" s="128"/>
      <c r="GGX441" s="128"/>
      <c r="GGY441" s="128"/>
      <c r="GGZ441" s="128"/>
      <c r="GHA441" s="128"/>
      <c r="GHB441" s="128"/>
      <c r="GHC441" s="128"/>
      <c r="GHD441" s="128"/>
      <c r="GHE441" s="128"/>
      <c r="GHF441" s="128"/>
      <c r="GHG441" s="128"/>
      <c r="GHH441" s="128"/>
      <c r="GHI441" s="128"/>
      <c r="GHJ441" s="128"/>
      <c r="GHK441" s="128"/>
      <c r="GHL441" s="128"/>
      <c r="GHM441" s="128"/>
      <c r="GHN441" s="128"/>
      <c r="GHO441" s="128"/>
      <c r="GHP441" s="128"/>
      <c r="GHQ441" s="128"/>
      <c r="GHR441" s="128"/>
      <c r="GHS441" s="128"/>
      <c r="GHT441" s="128"/>
      <c r="GHU441" s="128"/>
      <c r="GHV441" s="128"/>
      <c r="GHW441" s="128"/>
      <c r="GHX441" s="128"/>
      <c r="GHY441" s="128"/>
      <c r="GHZ441" s="128"/>
      <c r="GIA441" s="128"/>
      <c r="GIB441" s="128"/>
      <c r="GIC441" s="128"/>
      <c r="GID441" s="128"/>
      <c r="GIE441" s="128"/>
      <c r="GIF441" s="128"/>
      <c r="GIG441" s="128"/>
      <c r="GIH441" s="128"/>
      <c r="GII441" s="128"/>
      <c r="GIJ441" s="128"/>
      <c r="GIK441" s="128"/>
      <c r="GIL441" s="128"/>
      <c r="GIM441" s="128"/>
      <c r="GIN441" s="128"/>
      <c r="GIO441" s="128"/>
      <c r="GIP441" s="128"/>
      <c r="GIQ441" s="128"/>
      <c r="GIR441" s="128"/>
      <c r="GIS441" s="128"/>
      <c r="GIT441" s="128"/>
      <c r="GIU441" s="128"/>
      <c r="GIV441" s="128"/>
      <c r="GIW441" s="128"/>
      <c r="GIX441" s="128"/>
      <c r="GIY441" s="128"/>
      <c r="GIZ441" s="128"/>
      <c r="GJA441" s="128"/>
      <c r="GJB441" s="128"/>
      <c r="GJC441" s="128"/>
      <c r="GJD441" s="128"/>
      <c r="GJE441" s="128"/>
      <c r="GJF441" s="128"/>
      <c r="GJG441" s="128"/>
      <c r="GJH441" s="128"/>
      <c r="GJI441" s="128"/>
      <c r="GJJ441" s="128"/>
      <c r="GJK441" s="128"/>
      <c r="GJL441" s="128"/>
      <c r="GJM441" s="128"/>
      <c r="GJN441" s="128"/>
      <c r="GJO441" s="128"/>
      <c r="GJP441" s="128"/>
      <c r="GJQ441" s="128"/>
      <c r="GJR441" s="128"/>
      <c r="GJS441" s="128"/>
      <c r="GJT441" s="128"/>
      <c r="GJU441" s="128"/>
      <c r="GJV441" s="128"/>
      <c r="GJW441" s="128"/>
      <c r="GJX441" s="128"/>
      <c r="GJY441" s="128"/>
      <c r="GJZ441" s="128"/>
      <c r="GKA441" s="128"/>
      <c r="GKB441" s="128"/>
      <c r="GKC441" s="128"/>
      <c r="GKD441" s="128"/>
      <c r="GKE441" s="128"/>
      <c r="GKF441" s="128"/>
      <c r="GKG441" s="128"/>
      <c r="GKH441" s="128"/>
      <c r="GKI441" s="128"/>
      <c r="GKJ441" s="128"/>
      <c r="GKK441" s="128"/>
      <c r="GKL441" s="128"/>
      <c r="GKM441" s="128"/>
      <c r="GKN441" s="128"/>
      <c r="GKO441" s="128"/>
      <c r="GKP441" s="128"/>
      <c r="GKQ441" s="128"/>
      <c r="GKR441" s="128"/>
      <c r="GKS441" s="128"/>
      <c r="GKT441" s="128"/>
      <c r="GKU441" s="128"/>
      <c r="GKV441" s="128"/>
      <c r="GKW441" s="128"/>
      <c r="GKX441" s="128"/>
      <c r="GKY441" s="128"/>
      <c r="GKZ441" s="128"/>
      <c r="GLA441" s="128"/>
      <c r="GLB441" s="128"/>
      <c r="GLC441" s="128"/>
      <c r="GLD441" s="128"/>
      <c r="GLE441" s="128"/>
      <c r="GLF441" s="128"/>
      <c r="GLG441" s="128"/>
      <c r="GLH441" s="128"/>
      <c r="GLI441" s="128"/>
      <c r="GLJ441" s="128"/>
      <c r="GLK441" s="128"/>
      <c r="GLL441" s="128"/>
      <c r="GLM441" s="128"/>
      <c r="GLN441" s="128"/>
      <c r="GLO441" s="128"/>
      <c r="GLP441" s="128"/>
      <c r="GLQ441" s="128"/>
      <c r="GLR441" s="128"/>
      <c r="GLS441" s="128"/>
      <c r="GLT441" s="128"/>
      <c r="GLU441" s="128"/>
      <c r="GLV441" s="128"/>
      <c r="GLW441" s="128"/>
      <c r="GLX441" s="128"/>
      <c r="GLY441" s="128"/>
      <c r="GLZ441" s="128"/>
      <c r="GMA441" s="128"/>
      <c r="GMB441" s="128"/>
      <c r="GMC441" s="128"/>
      <c r="GMD441" s="128"/>
      <c r="GME441" s="128"/>
      <c r="GMF441" s="128"/>
      <c r="GMG441" s="128"/>
      <c r="GMH441" s="128"/>
      <c r="GMI441" s="128"/>
      <c r="GMJ441" s="128"/>
      <c r="GMK441" s="128"/>
      <c r="GML441" s="128"/>
      <c r="GMM441" s="128"/>
      <c r="GMN441" s="128"/>
      <c r="GMO441" s="128"/>
      <c r="GMP441" s="128"/>
      <c r="GMQ441" s="128"/>
      <c r="GMR441" s="128"/>
      <c r="GMS441" s="128"/>
      <c r="GMT441" s="128"/>
      <c r="GMU441" s="128"/>
      <c r="GMV441" s="128"/>
      <c r="GMW441" s="128"/>
      <c r="GMX441" s="128"/>
      <c r="GMY441" s="128"/>
      <c r="GMZ441" s="128"/>
      <c r="GNA441" s="128"/>
      <c r="GNB441" s="128"/>
      <c r="GNC441" s="128"/>
      <c r="GND441" s="128"/>
      <c r="GNE441" s="128"/>
      <c r="GNF441" s="128"/>
      <c r="GNG441" s="128"/>
      <c r="GNH441" s="128"/>
      <c r="GNI441" s="128"/>
      <c r="GNJ441" s="128"/>
      <c r="GNK441" s="128"/>
      <c r="GNL441" s="128"/>
      <c r="GNM441" s="128"/>
      <c r="GNN441" s="128"/>
      <c r="GNO441" s="128"/>
      <c r="GNP441" s="128"/>
      <c r="GNQ441" s="128"/>
      <c r="GNR441" s="128"/>
      <c r="GNS441" s="128"/>
      <c r="GNT441" s="128"/>
      <c r="GNU441" s="128"/>
      <c r="GNV441" s="128"/>
      <c r="GNW441" s="128"/>
      <c r="GNX441" s="128"/>
      <c r="GNY441" s="128"/>
      <c r="GNZ441" s="128"/>
      <c r="GOA441" s="128"/>
      <c r="GOB441" s="128"/>
      <c r="GOC441" s="128"/>
      <c r="GOD441" s="128"/>
      <c r="GOE441" s="128"/>
      <c r="GOF441" s="128"/>
      <c r="GOG441" s="128"/>
      <c r="GOH441" s="128"/>
      <c r="GOI441" s="128"/>
      <c r="GOJ441" s="128"/>
      <c r="GOK441" s="128"/>
      <c r="GOL441" s="128"/>
      <c r="GOM441" s="128"/>
      <c r="GON441" s="128"/>
      <c r="GOO441" s="128"/>
      <c r="GOP441" s="128"/>
      <c r="GOQ441" s="128"/>
      <c r="GOR441" s="128"/>
      <c r="GOS441" s="128"/>
      <c r="GOT441" s="128"/>
      <c r="GOU441" s="128"/>
      <c r="GOV441" s="128"/>
      <c r="GOW441" s="128"/>
      <c r="GOX441" s="128"/>
      <c r="GOY441" s="128"/>
      <c r="GOZ441" s="128"/>
      <c r="GPA441" s="128"/>
      <c r="GPB441" s="128"/>
      <c r="GPC441" s="128"/>
      <c r="GPD441" s="128"/>
      <c r="GPE441" s="128"/>
      <c r="GPF441" s="128"/>
      <c r="GPG441" s="128"/>
      <c r="GPH441" s="128"/>
      <c r="GPI441" s="128"/>
      <c r="GPJ441" s="128"/>
      <c r="GPK441" s="128"/>
      <c r="GPL441" s="128"/>
      <c r="GPM441" s="128"/>
      <c r="GPN441" s="128"/>
      <c r="GPO441" s="128"/>
      <c r="GPP441" s="128"/>
      <c r="GPQ441" s="128"/>
      <c r="GPR441" s="128"/>
      <c r="GPS441" s="128"/>
      <c r="GPT441" s="128"/>
      <c r="GPU441" s="128"/>
      <c r="GPV441" s="128"/>
      <c r="GPW441" s="128"/>
      <c r="GPX441" s="128"/>
      <c r="GPY441" s="128"/>
      <c r="GPZ441" s="128"/>
      <c r="GQA441" s="128"/>
      <c r="GQB441" s="128"/>
      <c r="GQC441" s="128"/>
      <c r="GQD441" s="128"/>
      <c r="GQE441" s="128"/>
      <c r="GQF441" s="128"/>
      <c r="GQG441" s="128"/>
      <c r="GQH441" s="128"/>
      <c r="GQI441" s="128"/>
      <c r="GQJ441" s="128"/>
      <c r="GQK441" s="128"/>
      <c r="GQL441" s="128"/>
      <c r="GQM441" s="128"/>
      <c r="GQN441" s="128"/>
      <c r="GQO441" s="128"/>
      <c r="GQP441" s="128"/>
      <c r="GQQ441" s="128"/>
      <c r="GQR441" s="128"/>
      <c r="GQS441" s="128"/>
      <c r="GQT441" s="128"/>
      <c r="GQU441" s="128"/>
      <c r="GQV441" s="128"/>
      <c r="GQW441" s="128"/>
      <c r="GQX441" s="128"/>
      <c r="GQY441" s="128"/>
      <c r="GQZ441" s="128"/>
      <c r="GRA441" s="128"/>
      <c r="GRB441" s="128"/>
      <c r="GRC441" s="128"/>
      <c r="GRD441" s="128"/>
      <c r="GRE441" s="128"/>
      <c r="GRF441" s="128"/>
      <c r="GRG441" s="128"/>
      <c r="GRH441" s="128"/>
      <c r="GRI441" s="128"/>
      <c r="GRJ441" s="128"/>
      <c r="GRK441" s="128"/>
      <c r="GRL441" s="128"/>
      <c r="GRM441" s="128"/>
      <c r="GRN441" s="128"/>
      <c r="GRO441" s="128"/>
      <c r="GRP441" s="128"/>
      <c r="GRQ441" s="128"/>
      <c r="GRR441" s="128"/>
      <c r="GRS441" s="128"/>
      <c r="GRT441" s="128"/>
      <c r="GRU441" s="128"/>
      <c r="GRV441" s="128"/>
      <c r="GRW441" s="128"/>
      <c r="GRX441" s="128"/>
      <c r="GRY441" s="128"/>
      <c r="GRZ441" s="128"/>
      <c r="GSA441" s="128"/>
      <c r="GSB441" s="128"/>
      <c r="GSC441" s="128"/>
      <c r="GSD441" s="128"/>
      <c r="GSE441" s="128"/>
      <c r="GSF441" s="128"/>
      <c r="GSG441" s="128"/>
      <c r="GSH441" s="128"/>
      <c r="GSI441" s="128"/>
      <c r="GSJ441" s="128"/>
      <c r="GSK441" s="128"/>
      <c r="GSL441" s="128"/>
      <c r="GSM441" s="128"/>
      <c r="GSN441" s="128"/>
      <c r="GSO441" s="128"/>
      <c r="GSP441" s="128"/>
      <c r="GSQ441" s="128"/>
      <c r="GSR441" s="128"/>
      <c r="GSS441" s="128"/>
      <c r="GST441" s="128"/>
      <c r="GSU441" s="128"/>
      <c r="GSV441" s="128"/>
      <c r="GSW441" s="128"/>
      <c r="GSX441" s="128"/>
      <c r="GSY441" s="128"/>
      <c r="GSZ441" s="128"/>
      <c r="GTA441" s="128"/>
      <c r="GTB441" s="128"/>
      <c r="GTC441" s="128"/>
      <c r="GTD441" s="128"/>
      <c r="GTE441" s="128"/>
      <c r="GTF441" s="128"/>
      <c r="GTG441" s="128"/>
      <c r="GTH441" s="128"/>
      <c r="GTI441" s="128"/>
      <c r="GTJ441" s="128"/>
      <c r="GTK441" s="128"/>
      <c r="GTL441" s="128"/>
      <c r="GTM441" s="128"/>
      <c r="GTN441" s="128"/>
      <c r="GTO441" s="128"/>
      <c r="GTP441" s="128"/>
      <c r="GTQ441" s="128"/>
      <c r="GTR441" s="128"/>
      <c r="GTS441" s="128"/>
      <c r="GTT441" s="128"/>
      <c r="GTU441" s="128"/>
      <c r="GTV441" s="128"/>
      <c r="GTW441" s="128"/>
      <c r="GTX441" s="128"/>
      <c r="GTY441" s="128"/>
      <c r="GTZ441" s="128"/>
      <c r="GUA441" s="128"/>
      <c r="GUB441" s="128"/>
      <c r="GUC441" s="128"/>
      <c r="GUD441" s="128"/>
      <c r="GUE441" s="128"/>
      <c r="GUF441" s="128"/>
      <c r="GUG441" s="128"/>
      <c r="GUH441" s="128"/>
      <c r="GUI441" s="128"/>
      <c r="GUJ441" s="128"/>
      <c r="GUK441" s="128"/>
      <c r="GUL441" s="128"/>
      <c r="GUM441" s="128"/>
      <c r="GUN441" s="128"/>
      <c r="GUO441" s="128"/>
      <c r="GUP441" s="128"/>
      <c r="GUQ441" s="128"/>
      <c r="GUR441" s="128"/>
      <c r="GUS441" s="128"/>
      <c r="GUT441" s="128"/>
      <c r="GUU441" s="128"/>
      <c r="GUV441" s="128"/>
      <c r="GUW441" s="128"/>
      <c r="GUX441" s="128"/>
      <c r="GUY441" s="128"/>
      <c r="GUZ441" s="128"/>
      <c r="GVA441" s="128"/>
      <c r="GVB441" s="128"/>
      <c r="GVC441" s="128"/>
      <c r="GVD441" s="128"/>
      <c r="GVE441" s="128"/>
      <c r="GVF441" s="128"/>
      <c r="GVG441" s="128"/>
      <c r="GVH441" s="128"/>
      <c r="GVI441" s="128"/>
      <c r="GVJ441" s="128"/>
      <c r="GVK441" s="128"/>
      <c r="GVL441" s="128"/>
      <c r="GVM441" s="128"/>
      <c r="GVN441" s="128"/>
      <c r="GVO441" s="128"/>
      <c r="GVP441" s="128"/>
      <c r="GVQ441" s="128"/>
      <c r="GVR441" s="128"/>
      <c r="GVS441" s="128"/>
      <c r="GVT441" s="128"/>
      <c r="GVU441" s="128"/>
      <c r="GVV441" s="128"/>
      <c r="GVW441" s="128"/>
      <c r="GVX441" s="128"/>
      <c r="GVY441" s="128"/>
      <c r="GVZ441" s="128"/>
      <c r="GWA441" s="128"/>
      <c r="GWB441" s="128"/>
      <c r="GWC441" s="128"/>
      <c r="GWD441" s="128"/>
      <c r="GWE441" s="128"/>
      <c r="GWF441" s="128"/>
      <c r="GWG441" s="128"/>
      <c r="GWH441" s="128"/>
      <c r="GWI441" s="128"/>
      <c r="GWJ441" s="128"/>
      <c r="GWK441" s="128"/>
      <c r="GWL441" s="128"/>
      <c r="GWM441" s="128"/>
      <c r="GWN441" s="128"/>
      <c r="GWO441" s="128"/>
      <c r="GWP441" s="128"/>
      <c r="GWQ441" s="128"/>
      <c r="GWR441" s="128"/>
      <c r="GWS441" s="128"/>
      <c r="GWT441" s="128"/>
      <c r="GWU441" s="128"/>
      <c r="GWV441" s="128"/>
      <c r="GWW441" s="128"/>
      <c r="GWX441" s="128"/>
      <c r="GWY441" s="128"/>
      <c r="GWZ441" s="128"/>
      <c r="GXA441" s="128"/>
      <c r="GXB441" s="128"/>
      <c r="GXC441" s="128"/>
      <c r="GXD441" s="128"/>
      <c r="GXE441" s="128"/>
      <c r="GXF441" s="128"/>
      <c r="GXG441" s="128"/>
      <c r="GXH441" s="128"/>
      <c r="GXI441" s="128"/>
      <c r="GXJ441" s="128"/>
      <c r="GXK441" s="128"/>
      <c r="GXL441" s="128"/>
      <c r="GXM441" s="128"/>
      <c r="GXN441" s="128"/>
      <c r="GXO441" s="128"/>
      <c r="GXP441" s="128"/>
      <c r="GXQ441" s="128"/>
      <c r="GXR441" s="128"/>
      <c r="GXS441" s="128"/>
      <c r="GXT441" s="128"/>
      <c r="GXU441" s="128"/>
      <c r="GXV441" s="128"/>
      <c r="GXW441" s="128"/>
      <c r="GXX441" s="128"/>
      <c r="GXY441" s="128"/>
      <c r="GXZ441" s="128"/>
      <c r="GYA441" s="128"/>
      <c r="GYB441" s="128"/>
      <c r="GYC441" s="128"/>
      <c r="GYD441" s="128"/>
      <c r="GYE441" s="128"/>
      <c r="GYF441" s="128"/>
      <c r="GYG441" s="128"/>
      <c r="GYH441" s="128"/>
      <c r="GYI441" s="128"/>
      <c r="GYJ441" s="128"/>
      <c r="GYK441" s="128"/>
      <c r="GYL441" s="128"/>
      <c r="GYM441" s="128"/>
      <c r="GYN441" s="128"/>
      <c r="GYO441" s="128"/>
      <c r="GYP441" s="128"/>
      <c r="GYQ441" s="128"/>
      <c r="GYR441" s="128"/>
      <c r="GYS441" s="128"/>
      <c r="GYT441" s="128"/>
      <c r="GYU441" s="128"/>
      <c r="GYV441" s="128"/>
      <c r="GYW441" s="128"/>
      <c r="GYX441" s="128"/>
      <c r="GYY441" s="128"/>
      <c r="GYZ441" s="128"/>
      <c r="GZA441" s="128"/>
      <c r="GZB441" s="128"/>
      <c r="GZC441" s="128"/>
      <c r="GZD441" s="128"/>
      <c r="GZE441" s="128"/>
      <c r="GZF441" s="128"/>
      <c r="GZG441" s="128"/>
      <c r="GZH441" s="128"/>
      <c r="GZI441" s="128"/>
      <c r="GZJ441" s="128"/>
      <c r="GZK441" s="128"/>
      <c r="GZL441" s="128"/>
      <c r="GZM441" s="128"/>
      <c r="GZN441" s="128"/>
      <c r="GZO441" s="128"/>
      <c r="GZP441" s="128"/>
      <c r="GZQ441" s="128"/>
      <c r="GZR441" s="128"/>
      <c r="GZS441" s="128"/>
      <c r="GZT441" s="128"/>
      <c r="GZU441" s="128"/>
      <c r="GZV441" s="128"/>
      <c r="GZW441" s="128"/>
      <c r="GZX441" s="128"/>
      <c r="GZY441" s="128"/>
      <c r="GZZ441" s="128"/>
      <c r="HAA441" s="128"/>
      <c r="HAB441" s="128"/>
      <c r="HAC441" s="128"/>
      <c r="HAD441" s="128"/>
      <c r="HAE441" s="128"/>
      <c r="HAF441" s="128"/>
      <c r="HAG441" s="128"/>
      <c r="HAH441" s="128"/>
      <c r="HAI441" s="128"/>
      <c r="HAJ441" s="128"/>
      <c r="HAK441" s="128"/>
      <c r="HAL441" s="128"/>
      <c r="HAM441" s="128"/>
      <c r="HAN441" s="128"/>
      <c r="HAO441" s="128"/>
      <c r="HAP441" s="128"/>
      <c r="HAQ441" s="128"/>
      <c r="HAR441" s="128"/>
      <c r="HAS441" s="128"/>
      <c r="HAT441" s="128"/>
      <c r="HAU441" s="128"/>
      <c r="HAV441" s="128"/>
      <c r="HAW441" s="128"/>
      <c r="HAX441" s="128"/>
      <c r="HAY441" s="128"/>
      <c r="HAZ441" s="128"/>
      <c r="HBA441" s="128"/>
      <c r="HBB441" s="128"/>
      <c r="HBC441" s="128"/>
      <c r="HBD441" s="128"/>
      <c r="HBE441" s="128"/>
      <c r="HBF441" s="128"/>
      <c r="HBG441" s="128"/>
      <c r="HBH441" s="128"/>
      <c r="HBI441" s="128"/>
      <c r="HBJ441" s="128"/>
      <c r="HBK441" s="128"/>
      <c r="HBL441" s="128"/>
      <c r="HBM441" s="128"/>
      <c r="HBN441" s="128"/>
      <c r="HBO441" s="128"/>
      <c r="HBP441" s="128"/>
      <c r="HBQ441" s="128"/>
      <c r="HBR441" s="128"/>
      <c r="HBS441" s="128"/>
      <c r="HBT441" s="128"/>
      <c r="HBU441" s="128"/>
      <c r="HBV441" s="128"/>
      <c r="HBW441" s="128"/>
      <c r="HBX441" s="128"/>
      <c r="HBY441" s="128"/>
      <c r="HBZ441" s="128"/>
      <c r="HCA441" s="128"/>
      <c r="HCB441" s="128"/>
      <c r="HCC441" s="128"/>
      <c r="HCD441" s="128"/>
      <c r="HCE441" s="128"/>
      <c r="HCF441" s="128"/>
      <c r="HCG441" s="128"/>
      <c r="HCH441" s="128"/>
      <c r="HCI441" s="128"/>
      <c r="HCJ441" s="128"/>
      <c r="HCK441" s="128"/>
      <c r="HCL441" s="128"/>
      <c r="HCM441" s="128"/>
      <c r="HCN441" s="128"/>
      <c r="HCO441" s="128"/>
      <c r="HCP441" s="128"/>
      <c r="HCQ441" s="128"/>
      <c r="HCR441" s="128"/>
      <c r="HCS441" s="128"/>
      <c r="HCT441" s="128"/>
      <c r="HCU441" s="128"/>
      <c r="HCV441" s="128"/>
      <c r="HCW441" s="128"/>
      <c r="HCX441" s="128"/>
      <c r="HCY441" s="128"/>
      <c r="HCZ441" s="128"/>
      <c r="HDA441" s="128"/>
      <c r="HDB441" s="128"/>
      <c r="HDC441" s="128"/>
      <c r="HDD441" s="128"/>
      <c r="HDE441" s="128"/>
      <c r="HDF441" s="128"/>
      <c r="HDG441" s="128"/>
      <c r="HDH441" s="128"/>
      <c r="HDI441" s="128"/>
      <c r="HDJ441" s="128"/>
      <c r="HDK441" s="128"/>
      <c r="HDL441" s="128"/>
      <c r="HDM441" s="128"/>
      <c r="HDN441" s="128"/>
      <c r="HDO441" s="128"/>
      <c r="HDP441" s="128"/>
      <c r="HDQ441" s="128"/>
      <c r="HDR441" s="128"/>
      <c r="HDS441" s="128"/>
      <c r="HDT441" s="128"/>
      <c r="HDU441" s="128"/>
      <c r="HDV441" s="128"/>
      <c r="HDW441" s="128"/>
      <c r="HDX441" s="128"/>
      <c r="HDY441" s="128"/>
      <c r="HDZ441" s="128"/>
      <c r="HEA441" s="128"/>
      <c r="HEB441" s="128"/>
      <c r="HEC441" s="128"/>
      <c r="HED441" s="128"/>
      <c r="HEE441" s="128"/>
      <c r="HEF441" s="128"/>
      <c r="HEG441" s="128"/>
      <c r="HEH441" s="128"/>
      <c r="HEI441" s="128"/>
      <c r="HEJ441" s="128"/>
      <c r="HEK441" s="128"/>
      <c r="HEL441" s="128"/>
      <c r="HEM441" s="128"/>
      <c r="HEN441" s="128"/>
      <c r="HEO441" s="128"/>
      <c r="HEP441" s="128"/>
      <c r="HEQ441" s="128"/>
      <c r="HER441" s="128"/>
      <c r="HES441" s="128"/>
      <c r="HET441" s="128"/>
      <c r="HEU441" s="128"/>
      <c r="HEV441" s="128"/>
      <c r="HEW441" s="128"/>
      <c r="HEX441" s="128"/>
      <c r="HEY441" s="128"/>
      <c r="HEZ441" s="128"/>
      <c r="HFA441" s="128"/>
      <c r="HFB441" s="128"/>
      <c r="HFC441" s="128"/>
      <c r="HFD441" s="128"/>
      <c r="HFE441" s="128"/>
      <c r="HFF441" s="128"/>
      <c r="HFG441" s="128"/>
      <c r="HFH441" s="128"/>
      <c r="HFI441" s="128"/>
      <c r="HFJ441" s="128"/>
      <c r="HFK441" s="128"/>
      <c r="HFL441" s="128"/>
      <c r="HFM441" s="128"/>
      <c r="HFN441" s="128"/>
      <c r="HFO441" s="128"/>
      <c r="HFP441" s="128"/>
      <c r="HFQ441" s="128"/>
      <c r="HFR441" s="128"/>
      <c r="HFS441" s="128"/>
      <c r="HFT441" s="128"/>
      <c r="HFU441" s="128"/>
      <c r="HFV441" s="128"/>
      <c r="HFW441" s="128"/>
      <c r="HFX441" s="128"/>
      <c r="HFY441" s="128"/>
      <c r="HFZ441" s="128"/>
      <c r="HGA441" s="128"/>
      <c r="HGB441" s="128"/>
      <c r="HGC441" s="128"/>
      <c r="HGD441" s="128"/>
      <c r="HGE441" s="128"/>
      <c r="HGF441" s="128"/>
      <c r="HGG441" s="128"/>
      <c r="HGH441" s="128"/>
      <c r="HGI441" s="128"/>
      <c r="HGJ441" s="128"/>
      <c r="HGK441" s="128"/>
      <c r="HGL441" s="128"/>
      <c r="HGM441" s="128"/>
      <c r="HGN441" s="128"/>
      <c r="HGO441" s="128"/>
      <c r="HGP441" s="128"/>
      <c r="HGQ441" s="128"/>
      <c r="HGR441" s="128"/>
      <c r="HGS441" s="128"/>
      <c r="HGT441" s="128"/>
      <c r="HGU441" s="128"/>
      <c r="HGV441" s="128"/>
      <c r="HGW441" s="128"/>
      <c r="HGX441" s="128"/>
      <c r="HGY441" s="128"/>
      <c r="HGZ441" s="128"/>
      <c r="HHA441" s="128"/>
      <c r="HHB441" s="128"/>
      <c r="HHC441" s="128"/>
      <c r="HHD441" s="128"/>
      <c r="HHE441" s="128"/>
      <c r="HHF441" s="128"/>
      <c r="HHG441" s="128"/>
      <c r="HHH441" s="128"/>
      <c r="HHI441" s="128"/>
      <c r="HHJ441" s="128"/>
      <c r="HHK441" s="128"/>
      <c r="HHL441" s="128"/>
      <c r="HHM441" s="128"/>
      <c r="HHN441" s="128"/>
      <c r="HHO441" s="128"/>
      <c r="HHP441" s="128"/>
      <c r="HHQ441" s="128"/>
      <c r="HHR441" s="128"/>
      <c r="HHS441" s="128"/>
      <c r="HHT441" s="128"/>
      <c r="HHU441" s="128"/>
      <c r="HHV441" s="128"/>
      <c r="HHW441" s="128"/>
      <c r="HHX441" s="128"/>
      <c r="HHY441" s="128"/>
      <c r="HHZ441" s="128"/>
      <c r="HIA441" s="128"/>
      <c r="HIB441" s="128"/>
      <c r="HIC441" s="128"/>
      <c r="HID441" s="128"/>
      <c r="HIE441" s="128"/>
      <c r="HIF441" s="128"/>
      <c r="HIG441" s="128"/>
      <c r="HIH441" s="128"/>
      <c r="HII441" s="128"/>
      <c r="HIJ441" s="128"/>
      <c r="HIK441" s="128"/>
      <c r="HIL441" s="128"/>
      <c r="HIM441" s="128"/>
      <c r="HIN441" s="128"/>
      <c r="HIO441" s="128"/>
      <c r="HIP441" s="128"/>
      <c r="HIQ441" s="128"/>
      <c r="HIR441" s="128"/>
      <c r="HIS441" s="128"/>
      <c r="HIT441" s="128"/>
      <c r="HIU441" s="128"/>
      <c r="HIV441" s="128"/>
      <c r="HIW441" s="128"/>
      <c r="HIX441" s="128"/>
      <c r="HIY441" s="128"/>
      <c r="HIZ441" s="128"/>
      <c r="HJA441" s="128"/>
      <c r="HJB441" s="128"/>
      <c r="HJC441" s="128"/>
      <c r="HJD441" s="128"/>
      <c r="HJE441" s="128"/>
      <c r="HJF441" s="128"/>
      <c r="HJG441" s="128"/>
      <c r="HJH441" s="128"/>
      <c r="HJI441" s="128"/>
      <c r="HJJ441" s="128"/>
      <c r="HJK441" s="128"/>
      <c r="HJL441" s="128"/>
      <c r="HJM441" s="128"/>
      <c r="HJN441" s="128"/>
      <c r="HJO441" s="128"/>
      <c r="HJP441" s="128"/>
      <c r="HJQ441" s="128"/>
      <c r="HJR441" s="128"/>
      <c r="HJS441" s="128"/>
      <c r="HJT441" s="128"/>
      <c r="HJU441" s="128"/>
      <c r="HJV441" s="128"/>
      <c r="HJW441" s="128"/>
      <c r="HJX441" s="128"/>
      <c r="HJY441" s="128"/>
      <c r="HJZ441" s="128"/>
      <c r="HKA441" s="128"/>
      <c r="HKB441" s="128"/>
      <c r="HKC441" s="128"/>
      <c r="HKD441" s="128"/>
      <c r="HKE441" s="128"/>
      <c r="HKF441" s="128"/>
      <c r="HKG441" s="128"/>
      <c r="HKH441" s="128"/>
      <c r="HKI441" s="128"/>
      <c r="HKJ441" s="128"/>
      <c r="HKK441" s="128"/>
      <c r="HKL441" s="128"/>
      <c r="HKM441" s="128"/>
      <c r="HKN441" s="128"/>
      <c r="HKO441" s="128"/>
      <c r="HKP441" s="128"/>
      <c r="HKQ441" s="128"/>
      <c r="HKR441" s="128"/>
      <c r="HKS441" s="128"/>
      <c r="HKT441" s="128"/>
      <c r="HKU441" s="128"/>
      <c r="HKV441" s="128"/>
      <c r="HKW441" s="128"/>
      <c r="HKX441" s="128"/>
      <c r="HKY441" s="128"/>
      <c r="HKZ441" s="128"/>
      <c r="HLA441" s="128"/>
      <c r="HLB441" s="128"/>
      <c r="HLC441" s="128"/>
      <c r="HLD441" s="128"/>
      <c r="HLE441" s="128"/>
      <c r="HLF441" s="128"/>
      <c r="HLG441" s="128"/>
      <c r="HLH441" s="128"/>
      <c r="HLI441" s="128"/>
      <c r="HLJ441" s="128"/>
      <c r="HLK441" s="128"/>
      <c r="HLL441" s="128"/>
      <c r="HLM441" s="128"/>
      <c r="HLN441" s="128"/>
      <c r="HLO441" s="128"/>
      <c r="HLP441" s="128"/>
      <c r="HLQ441" s="128"/>
      <c r="HLR441" s="128"/>
      <c r="HLS441" s="128"/>
      <c r="HLT441" s="128"/>
      <c r="HLU441" s="128"/>
      <c r="HLV441" s="128"/>
      <c r="HLW441" s="128"/>
      <c r="HLX441" s="128"/>
      <c r="HLY441" s="128"/>
      <c r="HLZ441" s="128"/>
      <c r="HMA441" s="128"/>
      <c r="HMB441" s="128"/>
      <c r="HMC441" s="128"/>
      <c r="HMD441" s="128"/>
      <c r="HME441" s="128"/>
      <c r="HMF441" s="128"/>
      <c r="HMG441" s="128"/>
      <c r="HMH441" s="128"/>
      <c r="HMI441" s="128"/>
      <c r="HMJ441" s="128"/>
      <c r="HMK441" s="128"/>
      <c r="HML441" s="128"/>
      <c r="HMM441" s="128"/>
      <c r="HMN441" s="128"/>
      <c r="HMO441" s="128"/>
      <c r="HMP441" s="128"/>
      <c r="HMQ441" s="128"/>
      <c r="HMR441" s="128"/>
      <c r="HMS441" s="128"/>
      <c r="HMT441" s="128"/>
      <c r="HMU441" s="128"/>
      <c r="HMV441" s="128"/>
      <c r="HMW441" s="128"/>
      <c r="HMX441" s="128"/>
      <c r="HMY441" s="128"/>
      <c r="HMZ441" s="128"/>
      <c r="HNA441" s="128"/>
      <c r="HNB441" s="128"/>
      <c r="HNC441" s="128"/>
      <c r="HND441" s="128"/>
      <c r="HNE441" s="128"/>
      <c r="HNF441" s="128"/>
      <c r="HNG441" s="128"/>
      <c r="HNH441" s="128"/>
      <c r="HNI441" s="128"/>
      <c r="HNJ441" s="128"/>
      <c r="HNK441" s="128"/>
      <c r="HNL441" s="128"/>
      <c r="HNM441" s="128"/>
      <c r="HNN441" s="128"/>
      <c r="HNO441" s="128"/>
      <c r="HNP441" s="128"/>
      <c r="HNQ441" s="128"/>
      <c r="HNR441" s="128"/>
      <c r="HNS441" s="128"/>
      <c r="HNT441" s="128"/>
      <c r="HNU441" s="128"/>
      <c r="HNV441" s="128"/>
      <c r="HNW441" s="128"/>
      <c r="HNX441" s="128"/>
      <c r="HNY441" s="128"/>
      <c r="HNZ441" s="128"/>
      <c r="HOA441" s="128"/>
      <c r="HOB441" s="128"/>
      <c r="HOC441" s="128"/>
      <c r="HOD441" s="128"/>
      <c r="HOE441" s="128"/>
      <c r="HOF441" s="128"/>
      <c r="HOG441" s="128"/>
      <c r="HOH441" s="128"/>
      <c r="HOI441" s="128"/>
      <c r="HOJ441" s="128"/>
      <c r="HOK441" s="128"/>
      <c r="HOL441" s="128"/>
      <c r="HOM441" s="128"/>
      <c r="HON441" s="128"/>
      <c r="HOO441" s="128"/>
      <c r="HOP441" s="128"/>
      <c r="HOQ441" s="128"/>
      <c r="HOR441" s="128"/>
      <c r="HOS441" s="128"/>
      <c r="HOT441" s="128"/>
      <c r="HOU441" s="128"/>
      <c r="HOV441" s="128"/>
      <c r="HOW441" s="128"/>
      <c r="HOX441" s="128"/>
      <c r="HOY441" s="128"/>
      <c r="HOZ441" s="128"/>
      <c r="HPA441" s="128"/>
      <c r="HPB441" s="128"/>
      <c r="HPC441" s="128"/>
      <c r="HPD441" s="128"/>
      <c r="HPE441" s="128"/>
      <c r="HPF441" s="128"/>
      <c r="HPG441" s="128"/>
      <c r="HPH441" s="128"/>
      <c r="HPI441" s="128"/>
      <c r="HPJ441" s="128"/>
      <c r="HPK441" s="128"/>
      <c r="HPL441" s="128"/>
      <c r="HPM441" s="128"/>
      <c r="HPN441" s="128"/>
      <c r="HPO441" s="128"/>
      <c r="HPP441" s="128"/>
      <c r="HPQ441" s="128"/>
      <c r="HPR441" s="128"/>
      <c r="HPS441" s="128"/>
      <c r="HPT441" s="128"/>
      <c r="HPU441" s="128"/>
      <c r="HPV441" s="128"/>
      <c r="HPW441" s="128"/>
      <c r="HPX441" s="128"/>
      <c r="HPY441" s="128"/>
      <c r="HPZ441" s="128"/>
      <c r="HQA441" s="128"/>
      <c r="HQB441" s="128"/>
      <c r="HQC441" s="128"/>
      <c r="HQD441" s="128"/>
      <c r="HQE441" s="128"/>
      <c r="HQF441" s="128"/>
      <c r="HQG441" s="128"/>
      <c r="HQH441" s="128"/>
      <c r="HQI441" s="128"/>
      <c r="HQJ441" s="128"/>
      <c r="HQK441" s="128"/>
      <c r="HQL441" s="128"/>
      <c r="HQM441" s="128"/>
      <c r="HQN441" s="128"/>
      <c r="HQO441" s="128"/>
      <c r="HQP441" s="128"/>
      <c r="HQQ441" s="128"/>
      <c r="HQR441" s="128"/>
      <c r="HQS441" s="128"/>
      <c r="HQT441" s="128"/>
      <c r="HQU441" s="128"/>
      <c r="HQV441" s="128"/>
      <c r="HQW441" s="128"/>
      <c r="HQX441" s="128"/>
      <c r="HQY441" s="128"/>
      <c r="HQZ441" s="128"/>
      <c r="HRA441" s="128"/>
      <c r="HRB441" s="128"/>
      <c r="HRC441" s="128"/>
      <c r="HRD441" s="128"/>
      <c r="HRE441" s="128"/>
      <c r="HRF441" s="128"/>
      <c r="HRG441" s="128"/>
      <c r="HRH441" s="128"/>
      <c r="HRI441" s="128"/>
      <c r="HRJ441" s="128"/>
      <c r="HRK441" s="128"/>
      <c r="HRL441" s="128"/>
      <c r="HRM441" s="128"/>
      <c r="HRN441" s="128"/>
      <c r="HRO441" s="128"/>
      <c r="HRP441" s="128"/>
      <c r="HRQ441" s="128"/>
      <c r="HRR441" s="128"/>
      <c r="HRS441" s="128"/>
      <c r="HRT441" s="128"/>
      <c r="HRU441" s="128"/>
      <c r="HRV441" s="128"/>
      <c r="HRW441" s="128"/>
      <c r="HRX441" s="128"/>
      <c r="HRY441" s="128"/>
      <c r="HRZ441" s="128"/>
      <c r="HSA441" s="128"/>
      <c r="HSB441" s="128"/>
      <c r="HSC441" s="128"/>
      <c r="HSD441" s="128"/>
      <c r="HSE441" s="128"/>
      <c r="HSF441" s="128"/>
      <c r="HSG441" s="128"/>
      <c r="HSH441" s="128"/>
      <c r="HSI441" s="128"/>
      <c r="HSJ441" s="128"/>
      <c r="HSK441" s="128"/>
      <c r="HSL441" s="128"/>
      <c r="HSM441" s="128"/>
      <c r="HSN441" s="128"/>
      <c r="HSO441" s="128"/>
      <c r="HSP441" s="128"/>
      <c r="HSQ441" s="128"/>
      <c r="HSR441" s="128"/>
      <c r="HSS441" s="128"/>
      <c r="HST441" s="128"/>
      <c r="HSU441" s="128"/>
      <c r="HSV441" s="128"/>
      <c r="HSW441" s="128"/>
      <c r="HSX441" s="128"/>
      <c r="HSY441" s="128"/>
      <c r="HSZ441" s="128"/>
      <c r="HTA441" s="128"/>
      <c r="HTB441" s="128"/>
      <c r="HTC441" s="128"/>
      <c r="HTD441" s="128"/>
      <c r="HTE441" s="128"/>
      <c r="HTF441" s="128"/>
      <c r="HTG441" s="128"/>
      <c r="HTH441" s="128"/>
      <c r="HTI441" s="128"/>
      <c r="HTJ441" s="128"/>
      <c r="HTK441" s="128"/>
      <c r="HTL441" s="128"/>
      <c r="HTM441" s="128"/>
      <c r="HTN441" s="128"/>
      <c r="HTO441" s="128"/>
      <c r="HTP441" s="128"/>
      <c r="HTQ441" s="128"/>
      <c r="HTR441" s="128"/>
      <c r="HTS441" s="128"/>
      <c r="HTT441" s="128"/>
      <c r="HTU441" s="128"/>
      <c r="HTV441" s="128"/>
      <c r="HTW441" s="128"/>
      <c r="HTX441" s="128"/>
      <c r="HTY441" s="128"/>
      <c r="HTZ441" s="128"/>
      <c r="HUA441" s="128"/>
      <c r="HUB441" s="128"/>
      <c r="HUC441" s="128"/>
      <c r="HUD441" s="128"/>
      <c r="HUE441" s="128"/>
      <c r="HUF441" s="128"/>
      <c r="HUG441" s="128"/>
      <c r="HUH441" s="128"/>
      <c r="HUI441" s="128"/>
      <c r="HUJ441" s="128"/>
      <c r="HUK441" s="128"/>
      <c r="HUL441" s="128"/>
      <c r="HUM441" s="128"/>
      <c r="HUN441" s="128"/>
      <c r="HUO441" s="128"/>
      <c r="HUP441" s="128"/>
      <c r="HUQ441" s="128"/>
      <c r="HUR441" s="128"/>
      <c r="HUS441" s="128"/>
      <c r="HUT441" s="128"/>
      <c r="HUU441" s="128"/>
      <c r="HUV441" s="128"/>
      <c r="HUW441" s="128"/>
      <c r="HUX441" s="128"/>
      <c r="HUY441" s="128"/>
      <c r="HUZ441" s="128"/>
      <c r="HVA441" s="128"/>
      <c r="HVB441" s="128"/>
      <c r="HVC441" s="128"/>
      <c r="HVD441" s="128"/>
      <c r="HVE441" s="128"/>
      <c r="HVF441" s="128"/>
      <c r="HVG441" s="128"/>
      <c r="HVH441" s="128"/>
      <c r="HVI441" s="128"/>
      <c r="HVJ441" s="128"/>
      <c r="HVK441" s="128"/>
      <c r="HVL441" s="128"/>
      <c r="HVM441" s="128"/>
      <c r="HVN441" s="128"/>
      <c r="HVO441" s="128"/>
      <c r="HVP441" s="128"/>
      <c r="HVQ441" s="128"/>
      <c r="HVR441" s="128"/>
      <c r="HVS441" s="128"/>
      <c r="HVT441" s="128"/>
      <c r="HVU441" s="128"/>
      <c r="HVV441" s="128"/>
      <c r="HVW441" s="128"/>
      <c r="HVX441" s="128"/>
      <c r="HVY441" s="128"/>
      <c r="HVZ441" s="128"/>
      <c r="HWA441" s="128"/>
      <c r="HWB441" s="128"/>
      <c r="HWC441" s="128"/>
      <c r="HWD441" s="128"/>
      <c r="HWE441" s="128"/>
      <c r="HWF441" s="128"/>
      <c r="HWG441" s="128"/>
      <c r="HWH441" s="128"/>
      <c r="HWI441" s="128"/>
      <c r="HWJ441" s="128"/>
      <c r="HWK441" s="128"/>
      <c r="HWL441" s="128"/>
      <c r="HWM441" s="128"/>
      <c r="HWN441" s="128"/>
      <c r="HWO441" s="128"/>
      <c r="HWP441" s="128"/>
      <c r="HWQ441" s="128"/>
      <c r="HWR441" s="128"/>
      <c r="HWS441" s="128"/>
      <c r="HWT441" s="128"/>
      <c r="HWU441" s="128"/>
      <c r="HWV441" s="128"/>
      <c r="HWW441" s="128"/>
      <c r="HWX441" s="128"/>
      <c r="HWY441" s="128"/>
      <c r="HWZ441" s="128"/>
      <c r="HXA441" s="128"/>
      <c r="HXB441" s="128"/>
      <c r="HXC441" s="128"/>
      <c r="HXD441" s="128"/>
      <c r="HXE441" s="128"/>
      <c r="HXF441" s="128"/>
      <c r="HXG441" s="128"/>
      <c r="HXH441" s="128"/>
      <c r="HXI441" s="128"/>
      <c r="HXJ441" s="128"/>
      <c r="HXK441" s="128"/>
      <c r="HXL441" s="128"/>
      <c r="HXM441" s="128"/>
      <c r="HXN441" s="128"/>
      <c r="HXO441" s="128"/>
      <c r="HXP441" s="128"/>
      <c r="HXQ441" s="128"/>
      <c r="HXR441" s="128"/>
      <c r="HXS441" s="128"/>
      <c r="HXT441" s="128"/>
      <c r="HXU441" s="128"/>
      <c r="HXV441" s="128"/>
      <c r="HXW441" s="128"/>
      <c r="HXX441" s="128"/>
      <c r="HXY441" s="128"/>
      <c r="HXZ441" s="128"/>
      <c r="HYA441" s="128"/>
      <c r="HYB441" s="128"/>
      <c r="HYC441" s="128"/>
      <c r="HYD441" s="128"/>
      <c r="HYE441" s="128"/>
      <c r="HYF441" s="128"/>
      <c r="HYG441" s="128"/>
      <c r="HYH441" s="128"/>
      <c r="HYI441" s="128"/>
      <c r="HYJ441" s="128"/>
      <c r="HYK441" s="128"/>
      <c r="HYL441" s="128"/>
      <c r="HYM441" s="128"/>
      <c r="HYN441" s="128"/>
      <c r="HYO441" s="128"/>
      <c r="HYP441" s="128"/>
      <c r="HYQ441" s="128"/>
      <c r="HYR441" s="128"/>
      <c r="HYS441" s="128"/>
      <c r="HYT441" s="128"/>
      <c r="HYU441" s="128"/>
      <c r="HYV441" s="128"/>
      <c r="HYW441" s="128"/>
      <c r="HYX441" s="128"/>
      <c r="HYY441" s="128"/>
      <c r="HYZ441" s="128"/>
      <c r="HZA441" s="128"/>
      <c r="HZB441" s="128"/>
      <c r="HZC441" s="128"/>
      <c r="HZD441" s="128"/>
      <c r="HZE441" s="128"/>
      <c r="HZF441" s="128"/>
      <c r="HZG441" s="128"/>
      <c r="HZH441" s="128"/>
      <c r="HZI441" s="128"/>
      <c r="HZJ441" s="128"/>
      <c r="HZK441" s="128"/>
      <c r="HZL441" s="128"/>
      <c r="HZM441" s="128"/>
      <c r="HZN441" s="128"/>
      <c r="HZO441" s="128"/>
      <c r="HZP441" s="128"/>
      <c r="HZQ441" s="128"/>
      <c r="HZR441" s="128"/>
      <c r="HZS441" s="128"/>
      <c r="HZT441" s="128"/>
      <c r="HZU441" s="128"/>
      <c r="HZV441" s="128"/>
      <c r="HZW441" s="128"/>
      <c r="HZX441" s="128"/>
      <c r="HZY441" s="128"/>
      <c r="HZZ441" s="128"/>
      <c r="IAA441" s="128"/>
      <c r="IAB441" s="128"/>
      <c r="IAC441" s="128"/>
      <c r="IAD441" s="128"/>
      <c r="IAE441" s="128"/>
      <c r="IAF441" s="128"/>
      <c r="IAG441" s="128"/>
      <c r="IAH441" s="128"/>
      <c r="IAI441" s="128"/>
      <c r="IAJ441" s="128"/>
      <c r="IAK441" s="128"/>
      <c r="IAL441" s="128"/>
      <c r="IAM441" s="128"/>
      <c r="IAN441" s="128"/>
      <c r="IAO441" s="128"/>
      <c r="IAP441" s="128"/>
      <c r="IAQ441" s="128"/>
      <c r="IAR441" s="128"/>
      <c r="IAS441" s="128"/>
      <c r="IAT441" s="128"/>
      <c r="IAU441" s="128"/>
      <c r="IAV441" s="128"/>
      <c r="IAW441" s="128"/>
      <c r="IAX441" s="128"/>
      <c r="IAY441" s="128"/>
      <c r="IAZ441" s="128"/>
      <c r="IBA441" s="128"/>
      <c r="IBB441" s="128"/>
      <c r="IBC441" s="128"/>
      <c r="IBD441" s="128"/>
      <c r="IBE441" s="128"/>
      <c r="IBF441" s="128"/>
      <c r="IBG441" s="128"/>
      <c r="IBH441" s="128"/>
      <c r="IBI441" s="128"/>
      <c r="IBJ441" s="128"/>
      <c r="IBK441" s="128"/>
      <c r="IBL441" s="128"/>
      <c r="IBM441" s="128"/>
      <c r="IBN441" s="128"/>
      <c r="IBO441" s="128"/>
      <c r="IBP441" s="128"/>
      <c r="IBQ441" s="128"/>
      <c r="IBR441" s="128"/>
      <c r="IBS441" s="128"/>
      <c r="IBT441" s="128"/>
      <c r="IBU441" s="128"/>
      <c r="IBV441" s="128"/>
      <c r="IBW441" s="128"/>
      <c r="IBX441" s="128"/>
      <c r="IBY441" s="128"/>
      <c r="IBZ441" s="128"/>
      <c r="ICA441" s="128"/>
      <c r="ICB441" s="128"/>
      <c r="ICC441" s="128"/>
      <c r="ICD441" s="128"/>
      <c r="ICE441" s="128"/>
      <c r="ICF441" s="128"/>
      <c r="ICG441" s="128"/>
      <c r="ICH441" s="128"/>
      <c r="ICI441" s="128"/>
      <c r="ICJ441" s="128"/>
      <c r="ICK441" s="128"/>
      <c r="ICL441" s="128"/>
      <c r="ICM441" s="128"/>
      <c r="ICN441" s="128"/>
      <c r="ICO441" s="128"/>
      <c r="ICP441" s="128"/>
      <c r="ICQ441" s="128"/>
      <c r="ICR441" s="128"/>
      <c r="ICS441" s="128"/>
      <c r="ICT441" s="128"/>
      <c r="ICU441" s="128"/>
      <c r="ICV441" s="128"/>
      <c r="ICW441" s="128"/>
      <c r="ICX441" s="128"/>
      <c r="ICY441" s="128"/>
      <c r="ICZ441" s="128"/>
      <c r="IDA441" s="128"/>
      <c r="IDB441" s="128"/>
      <c r="IDC441" s="128"/>
      <c r="IDD441" s="128"/>
      <c r="IDE441" s="128"/>
      <c r="IDF441" s="128"/>
      <c r="IDG441" s="128"/>
      <c r="IDH441" s="128"/>
      <c r="IDI441" s="128"/>
      <c r="IDJ441" s="128"/>
      <c r="IDK441" s="128"/>
      <c r="IDL441" s="128"/>
      <c r="IDM441" s="128"/>
      <c r="IDN441" s="128"/>
      <c r="IDO441" s="128"/>
      <c r="IDP441" s="128"/>
      <c r="IDQ441" s="128"/>
      <c r="IDR441" s="128"/>
      <c r="IDS441" s="128"/>
      <c r="IDT441" s="128"/>
      <c r="IDU441" s="128"/>
      <c r="IDV441" s="128"/>
      <c r="IDW441" s="128"/>
      <c r="IDX441" s="128"/>
      <c r="IDY441" s="128"/>
      <c r="IDZ441" s="128"/>
      <c r="IEA441" s="128"/>
      <c r="IEB441" s="128"/>
      <c r="IEC441" s="128"/>
      <c r="IED441" s="128"/>
      <c r="IEE441" s="128"/>
      <c r="IEF441" s="128"/>
      <c r="IEG441" s="128"/>
      <c r="IEH441" s="128"/>
      <c r="IEI441" s="128"/>
      <c r="IEJ441" s="128"/>
      <c r="IEK441" s="128"/>
      <c r="IEL441" s="128"/>
      <c r="IEM441" s="128"/>
      <c r="IEN441" s="128"/>
      <c r="IEO441" s="128"/>
      <c r="IEP441" s="128"/>
      <c r="IEQ441" s="128"/>
      <c r="IER441" s="128"/>
      <c r="IES441" s="128"/>
      <c r="IET441" s="128"/>
      <c r="IEU441" s="128"/>
      <c r="IEV441" s="128"/>
      <c r="IEW441" s="128"/>
      <c r="IEX441" s="128"/>
      <c r="IEY441" s="128"/>
      <c r="IEZ441" s="128"/>
      <c r="IFA441" s="128"/>
      <c r="IFB441" s="128"/>
      <c r="IFC441" s="128"/>
      <c r="IFD441" s="128"/>
      <c r="IFE441" s="128"/>
      <c r="IFF441" s="128"/>
      <c r="IFG441" s="128"/>
      <c r="IFH441" s="128"/>
      <c r="IFI441" s="128"/>
      <c r="IFJ441" s="128"/>
      <c r="IFK441" s="128"/>
      <c r="IFL441" s="128"/>
      <c r="IFM441" s="128"/>
      <c r="IFN441" s="128"/>
      <c r="IFO441" s="128"/>
      <c r="IFP441" s="128"/>
      <c r="IFQ441" s="128"/>
      <c r="IFR441" s="128"/>
      <c r="IFS441" s="128"/>
      <c r="IFT441" s="128"/>
      <c r="IFU441" s="128"/>
      <c r="IFV441" s="128"/>
      <c r="IFW441" s="128"/>
      <c r="IFX441" s="128"/>
      <c r="IFY441" s="128"/>
      <c r="IFZ441" s="128"/>
      <c r="IGA441" s="128"/>
      <c r="IGB441" s="128"/>
      <c r="IGC441" s="128"/>
      <c r="IGD441" s="128"/>
      <c r="IGE441" s="128"/>
      <c r="IGF441" s="128"/>
      <c r="IGG441" s="128"/>
      <c r="IGH441" s="128"/>
      <c r="IGI441" s="128"/>
      <c r="IGJ441" s="128"/>
      <c r="IGK441" s="128"/>
      <c r="IGL441" s="128"/>
      <c r="IGM441" s="128"/>
      <c r="IGN441" s="128"/>
      <c r="IGO441" s="128"/>
      <c r="IGP441" s="128"/>
      <c r="IGQ441" s="128"/>
      <c r="IGR441" s="128"/>
      <c r="IGS441" s="128"/>
      <c r="IGT441" s="128"/>
      <c r="IGU441" s="128"/>
      <c r="IGV441" s="128"/>
      <c r="IGW441" s="128"/>
      <c r="IGX441" s="128"/>
      <c r="IGY441" s="128"/>
      <c r="IGZ441" s="128"/>
      <c r="IHA441" s="128"/>
      <c r="IHB441" s="128"/>
      <c r="IHC441" s="128"/>
      <c r="IHD441" s="128"/>
      <c r="IHE441" s="128"/>
      <c r="IHF441" s="128"/>
      <c r="IHG441" s="128"/>
      <c r="IHH441" s="128"/>
      <c r="IHI441" s="128"/>
      <c r="IHJ441" s="128"/>
      <c r="IHK441" s="128"/>
      <c r="IHL441" s="128"/>
      <c r="IHM441" s="128"/>
      <c r="IHN441" s="128"/>
      <c r="IHO441" s="128"/>
      <c r="IHP441" s="128"/>
      <c r="IHQ441" s="128"/>
      <c r="IHR441" s="128"/>
      <c r="IHS441" s="128"/>
      <c r="IHT441" s="128"/>
      <c r="IHU441" s="128"/>
      <c r="IHV441" s="128"/>
      <c r="IHW441" s="128"/>
      <c r="IHX441" s="128"/>
      <c r="IHY441" s="128"/>
      <c r="IHZ441" s="128"/>
      <c r="IIA441" s="128"/>
      <c r="IIB441" s="128"/>
      <c r="IIC441" s="128"/>
      <c r="IID441" s="128"/>
      <c r="IIE441" s="128"/>
      <c r="IIF441" s="128"/>
      <c r="IIG441" s="128"/>
      <c r="IIH441" s="128"/>
      <c r="III441" s="128"/>
      <c r="IIJ441" s="128"/>
      <c r="IIK441" s="128"/>
      <c r="IIL441" s="128"/>
      <c r="IIM441" s="128"/>
      <c r="IIN441" s="128"/>
      <c r="IIO441" s="128"/>
      <c r="IIP441" s="128"/>
      <c r="IIQ441" s="128"/>
      <c r="IIR441" s="128"/>
      <c r="IIS441" s="128"/>
      <c r="IIT441" s="128"/>
      <c r="IIU441" s="128"/>
      <c r="IIV441" s="128"/>
      <c r="IIW441" s="128"/>
      <c r="IIX441" s="128"/>
      <c r="IIY441" s="128"/>
      <c r="IIZ441" s="128"/>
      <c r="IJA441" s="128"/>
      <c r="IJB441" s="128"/>
      <c r="IJC441" s="128"/>
      <c r="IJD441" s="128"/>
      <c r="IJE441" s="128"/>
      <c r="IJF441" s="128"/>
      <c r="IJG441" s="128"/>
      <c r="IJH441" s="128"/>
      <c r="IJI441" s="128"/>
      <c r="IJJ441" s="128"/>
      <c r="IJK441" s="128"/>
      <c r="IJL441" s="128"/>
      <c r="IJM441" s="128"/>
      <c r="IJN441" s="128"/>
      <c r="IJO441" s="128"/>
      <c r="IJP441" s="128"/>
      <c r="IJQ441" s="128"/>
      <c r="IJR441" s="128"/>
      <c r="IJS441" s="128"/>
      <c r="IJT441" s="128"/>
      <c r="IJU441" s="128"/>
      <c r="IJV441" s="128"/>
      <c r="IJW441" s="128"/>
      <c r="IJX441" s="128"/>
      <c r="IJY441" s="128"/>
      <c r="IJZ441" s="128"/>
      <c r="IKA441" s="128"/>
      <c r="IKB441" s="128"/>
      <c r="IKC441" s="128"/>
      <c r="IKD441" s="128"/>
      <c r="IKE441" s="128"/>
      <c r="IKF441" s="128"/>
      <c r="IKG441" s="128"/>
      <c r="IKH441" s="128"/>
      <c r="IKI441" s="128"/>
      <c r="IKJ441" s="128"/>
      <c r="IKK441" s="128"/>
      <c r="IKL441" s="128"/>
      <c r="IKM441" s="128"/>
      <c r="IKN441" s="128"/>
      <c r="IKO441" s="128"/>
      <c r="IKP441" s="128"/>
      <c r="IKQ441" s="128"/>
      <c r="IKR441" s="128"/>
      <c r="IKS441" s="128"/>
      <c r="IKT441" s="128"/>
      <c r="IKU441" s="128"/>
      <c r="IKV441" s="128"/>
      <c r="IKW441" s="128"/>
      <c r="IKX441" s="128"/>
      <c r="IKY441" s="128"/>
      <c r="IKZ441" s="128"/>
      <c r="ILA441" s="128"/>
      <c r="ILB441" s="128"/>
      <c r="ILC441" s="128"/>
      <c r="ILD441" s="128"/>
      <c r="ILE441" s="128"/>
      <c r="ILF441" s="128"/>
      <c r="ILG441" s="128"/>
      <c r="ILH441" s="128"/>
      <c r="ILI441" s="128"/>
      <c r="ILJ441" s="128"/>
      <c r="ILK441" s="128"/>
      <c r="ILL441" s="128"/>
      <c r="ILM441" s="128"/>
      <c r="ILN441" s="128"/>
      <c r="ILO441" s="128"/>
      <c r="ILP441" s="128"/>
      <c r="ILQ441" s="128"/>
      <c r="ILR441" s="128"/>
      <c r="ILS441" s="128"/>
      <c r="ILT441" s="128"/>
      <c r="ILU441" s="128"/>
      <c r="ILV441" s="128"/>
      <c r="ILW441" s="128"/>
      <c r="ILX441" s="128"/>
      <c r="ILY441" s="128"/>
      <c r="ILZ441" s="128"/>
      <c r="IMA441" s="128"/>
      <c r="IMB441" s="128"/>
      <c r="IMC441" s="128"/>
      <c r="IMD441" s="128"/>
      <c r="IME441" s="128"/>
      <c r="IMF441" s="128"/>
      <c r="IMG441" s="128"/>
      <c r="IMH441" s="128"/>
      <c r="IMI441" s="128"/>
      <c r="IMJ441" s="128"/>
      <c r="IMK441" s="128"/>
      <c r="IML441" s="128"/>
      <c r="IMM441" s="128"/>
      <c r="IMN441" s="128"/>
      <c r="IMO441" s="128"/>
      <c r="IMP441" s="128"/>
      <c r="IMQ441" s="128"/>
      <c r="IMR441" s="128"/>
      <c r="IMS441" s="128"/>
      <c r="IMT441" s="128"/>
      <c r="IMU441" s="128"/>
      <c r="IMV441" s="128"/>
      <c r="IMW441" s="128"/>
      <c r="IMX441" s="128"/>
      <c r="IMY441" s="128"/>
      <c r="IMZ441" s="128"/>
      <c r="INA441" s="128"/>
      <c r="INB441" s="128"/>
      <c r="INC441" s="128"/>
      <c r="IND441" s="128"/>
      <c r="INE441" s="128"/>
      <c r="INF441" s="128"/>
      <c r="ING441" s="128"/>
      <c r="INH441" s="128"/>
      <c r="INI441" s="128"/>
      <c r="INJ441" s="128"/>
      <c r="INK441" s="128"/>
      <c r="INL441" s="128"/>
      <c r="INM441" s="128"/>
      <c r="INN441" s="128"/>
      <c r="INO441" s="128"/>
      <c r="INP441" s="128"/>
      <c r="INQ441" s="128"/>
      <c r="INR441" s="128"/>
      <c r="INS441" s="128"/>
      <c r="INT441" s="128"/>
      <c r="INU441" s="128"/>
      <c r="INV441" s="128"/>
      <c r="INW441" s="128"/>
      <c r="INX441" s="128"/>
      <c r="INY441" s="128"/>
      <c r="INZ441" s="128"/>
      <c r="IOA441" s="128"/>
      <c r="IOB441" s="128"/>
      <c r="IOC441" s="128"/>
      <c r="IOD441" s="128"/>
      <c r="IOE441" s="128"/>
      <c r="IOF441" s="128"/>
      <c r="IOG441" s="128"/>
      <c r="IOH441" s="128"/>
      <c r="IOI441" s="128"/>
      <c r="IOJ441" s="128"/>
      <c r="IOK441" s="128"/>
      <c r="IOL441" s="128"/>
      <c r="IOM441" s="128"/>
      <c r="ION441" s="128"/>
      <c r="IOO441" s="128"/>
      <c r="IOP441" s="128"/>
      <c r="IOQ441" s="128"/>
      <c r="IOR441" s="128"/>
      <c r="IOS441" s="128"/>
      <c r="IOT441" s="128"/>
      <c r="IOU441" s="128"/>
      <c r="IOV441" s="128"/>
      <c r="IOW441" s="128"/>
      <c r="IOX441" s="128"/>
      <c r="IOY441" s="128"/>
      <c r="IOZ441" s="128"/>
      <c r="IPA441" s="128"/>
      <c r="IPB441" s="128"/>
      <c r="IPC441" s="128"/>
      <c r="IPD441" s="128"/>
      <c r="IPE441" s="128"/>
      <c r="IPF441" s="128"/>
      <c r="IPG441" s="128"/>
      <c r="IPH441" s="128"/>
      <c r="IPI441" s="128"/>
      <c r="IPJ441" s="128"/>
      <c r="IPK441" s="128"/>
      <c r="IPL441" s="128"/>
      <c r="IPM441" s="128"/>
      <c r="IPN441" s="128"/>
      <c r="IPO441" s="128"/>
      <c r="IPP441" s="128"/>
      <c r="IPQ441" s="128"/>
      <c r="IPR441" s="128"/>
      <c r="IPS441" s="128"/>
      <c r="IPT441" s="128"/>
      <c r="IPU441" s="128"/>
      <c r="IPV441" s="128"/>
      <c r="IPW441" s="128"/>
      <c r="IPX441" s="128"/>
      <c r="IPY441" s="128"/>
      <c r="IPZ441" s="128"/>
      <c r="IQA441" s="128"/>
      <c r="IQB441" s="128"/>
      <c r="IQC441" s="128"/>
      <c r="IQD441" s="128"/>
      <c r="IQE441" s="128"/>
      <c r="IQF441" s="128"/>
      <c r="IQG441" s="128"/>
      <c r="IQH441" s="128"/>
      <c r="IQI441" s="128"/>
      <c r="IQJ441" s="128"/>
      <c r="IQK441" s="128"/>
      <c r="IQL441" s="128"/>
      <c r="IQM441" s="128"/>
      <c r="IQN441" s="128"/>
      <c r="IQO441" s="128"/>
      <c r="IQP441" s="128"/>
      <c r="IQQ441" s="128"/>
      <c r="IQR441" s="128"/>
      <c r="IQS441" s="128"/>
      <c r="IQT441" s="128"/>
      <c r="IQU441" s="128"/>
      <c r="IQV441" s="128"/>
      <c r="IQW441" s="128"/>
      <c r="IQX441" s="128"/>
      <c r="IQY441" s="128"/>
      <c r="IQZ441" s="128"/>
      <c r="IRA441" s="128"/>
      <c r="IRB441" s="128"/>
      <c r="IRC441" s="128"/>
      <c r="IRD441" s="128"/>
      <c r="IRE441" s="128"/>
      <c r="IRF441" s="128"/>
      <c r="IRG441" s="128"/>
      <c r="IRH441" s="128"/>
      <c r="IRI441" s="128"/>
      <c r="IRJ441" s="128"/>
      <c r="IRK441" s="128"/>
      <c r="IRL441" s="128"/>
      <c r="IRM441" s="128"/>
      <c r="IRN441" s="128"/>
      <c r="IRO441" s="128"/>
      <c r="IRP441" s="128"/>
      <c r="IRQ441" s="128"/>
      <c r="IRR441" s="128"/>
      <c r="IRS441" s="128"/>
      <c r="IRT441" s="128"/>
      <c r="IRU441" s="128"/>
      <c r="IRV441" s="128"/>
      <c r="IRW441" s="128"/>
      <c r="IRX441" s="128"/>
      <c r="IRY441" s="128"/>
      <c r="IRZ441" s="128"/>
      <c r="ISA441" s="128"/>
      <c r="ISB441" s="128"/>
      <c r="ISC441" s="128"/>
      <c r="ISD441" s="128"/>
      <c r="ISE441" s="128"/>
      <c r="ISF441" s="128"/>
      <c r="ISG441" s="128"/>
      <c r="ISH441" s="128"/>
      <c r="ISI441" s="128"/>
      <c r="ISJ441" s="128"/>
      <c r="ISK441" s="128"/>
      <c r="ISL441" s="128"/>
      <c r="ISM441" s="128"/>
      <c r="ISN441" s="128"/>
      <c r="ISO441" s="128"/>
      <c r="ISP441" s="128"/>
      <c r="ISQ441" s="128"/>
      <c r="ISR441" s="128"/>
      <c r="ISS441" s="128"/>
      <c r="IST441" s="128"/>
      <c r="ISU441" s="128"/>
      <c r="ISV441" s="128"/>
      <c r="ISW441" s="128"/>
      <c r="ISX441" s="128"/>
      <c r="ISY441" s="128"/>
      <c r="ISZ441" s="128"/>
      <c r="ITA441" s="128"/>
      <c r="ITB441" s="128"/>
      <c r="ITC441" s="128"/>
      <c r="ITD441" s="128"/>
      <c r="ITE441" s="128"/>
      <c r="ITF441" s="128"/>
      <c r="ITG441" s="128"/>
      <c r="ITH441" s="128"/>
      <c r="ITI441" s="128"/>
      <c r="ITJ441" s="128"/>
      <c r="ITK441" s="128"/>
      <c r="ITL441" s="128"/>
      <c r="ITM441" s="128"/>
      <c r="ITN441" s="128"/>
      <c r="ITO441" s="128"/>
      <c r="ITP441" s="128"/>
      <c r="ITQ441" s="128"/>
      <c r="ITR441" s="128"/>
      <c r="ITS441" s="128"/>
      <c r="ITT441" s="128"/>
      <c r="ITU441" s="128"/>
      <c r="ITV441" s="128"/>
      <c r="ITW441" s="128"/>
      <c r="ITX441" s="128"/>
      <c r="ITY441" s="128"/>
      <c r="ITZ441" s="128"/>
      <c r="IUA441" s="128"/>
      <c r="IUB441" s="128"/>
      <c r="IUC441" s="128"/>
      <c r="IUD441" s="128"/>
      <c r="IUE441" s="128"/>
      <c r="IUF441" s="128"/>
      <c r="IUG441" s="128"/>
      <c r="IUH441" s="128"/>
      <c r="IUI441" s="128"/>
      <c r="IUJ441" s="128"/>
      <c r="IUK441" s="128"/>
      <c r="IUL441" s="128"/>
      <c r="IUM441" s="128"/>
      <c r="IUN441" s="128"/>
      <c r="IUO441" s="128"/>
      <c r="IUP441" s="128"/>
      <c r="IUQ441" s="128"/>
      <c r="IUR441" s="128"/>
      <c r="IUS441" s="128"/>
      <c r="IUT441" s="128"/>
      <c r="IUU441" s="128"/>
      <c r="IUV441" s="128"/>
      <c r="IUW441" s="128"/>
      <c r="IUX441" s="128"/>
      <c r="IUY441" s="128"/>
      <c r="IUZ441" s="128"/>
      <c r="IVA441" s="128"/>
      <c r="IVB441" s="128"/>
      <c r="IVC441" s="128"/>
      <c r="IVD441" s="128"/>
      <c r="IVE441" s="128"/>
      <c r="IVF441" s="128"/>
      <c r="IVG441" s="128"/>
      <c r="IVH441" s="128"/>
      <c r="IVI441" s="128"/>
      <c r="IVJ441" s="128"/>
      <c r="IVK441" s="128"/>
      <c r="IVL441" s="128"/>
      <c r="IVM441" s="128"/>
      <c r="IVN441" s="128"/>
      <c r="IVO441" s="128"/>
      <c r="IVP441" s="128"/>
      <c r="IVQ441" s="128"/>
      <c r="IVR441" s="128"/>
      <c r="IVS441" s="128"/>
      <c r="IVT441" s="128"/>
      <c r="IVU441" s="128"/>
      <c r="IVV441" s="128"/>
      <c r="IVW441" s="128"/>
      <c r="IVX441" s="128"/>
      <c r="IVY441" s="128"/>
      <c r="IVZ441" s="128"/>
      <c r="IWA441" s="128"/>
      <c r="IWB441" s="128"/>
      <c r="IWC441" s="128"/>
      <c r="IWD441" s="128"/>
      <c r="IWE441" s="128"/>
      <c r="IWF441" s="128"/>
      <c r="IWG441" s="128"/>
      <c r="IWH441" s="128"/>
      <c r="IWI441" s="128"/>
      <c r="IWJ441" s="128"/>
      <c r="IWK441" s="128"/>
      <c r="IWL441" s="128"/>
      <c r="IWM441" s="128"/>
      <c r="IWN441" s="128"/>
      <c r="IWO441" s="128"/>
      <c r="IWP441" s="128"/>
      <c r="IWQ441" s="128"/>
      <c r="IWR441" s="128"/>
      <c r="IWS441" s="128"/>
      <c r="IWT441" s="128"/>
      <c r="IWU441" s="128"/>
      <c r="IWV441" s="128"/>
      <c r="IWW441" s="128"/>
      <c r="IWX441" s="128"/>
      <c r="IWY441" s="128"/>
      <c r="IWZ441" s="128"/>
      <c r="IXA441" s="128"/>
      <c r="IXB441" s="128"/>
      <c r="IXC441" s="128"/>
      <c r="IXD441" s="128"/>
      <c r="IXE441" s="128"/>
      <c r="IXF441" s="128"/>
      <c r="IXG441" s="128"/>
      <c r="IXH441" s="128"/>
      <c r="IXI441" s="128"/>
      <c r="IXJ441" s="128"/>
      <c r="IXK441" s="128"/>
      <c r="IXL441" s="128"/>
      <c r="IXM441" s="128"/>
      <c r="IXN441" s="128"/>
      <c r="IXO441" s="128"/>
      <c r="IXP441" s="128"/>
      <c r="IXQ441" s="128"/>
      <c r="IXR441" s="128"/>
      <c r="IXS441" s="128"/>
      <c r="IXT441" s="128"/>
      <c r="IXU441" s="128"/>
      <c r="IXV441" s="128"/>
      <c r="IXW441" s="128"/>
      <c r="IXX441" s="128"/>
      <c r="IXY441" s="128"/>
      <c r="IXZ441" s="128"/>
      <c r="IYA441" s="128"/>
      <c r="IYB441" s="128"/>
      <c r="IYC441" s="128"/>
      <c r="IYD441" s="128"/>
      <c r="IYE441" s="128"/>
      <c r="IYF441" s="128"/>
      <c r="IYG441" s="128"/>
      <c r="IYH441" s="128"/>
      <c r="IYI441" s="128"/>
      <c r="IYJ441" s="128"/>
      <c r="IYK441" s="128"/>
      <c r="IYL441" s="128"/>
      <c r="IYM441" s="128"/>
      <c r="IYN441" s="128"/>
      <c r="IYO441" s="128"/>
      <c r="IYP441" s="128"/>
      <c r="IYQ441" s="128"/>
      <c r="IYR441" s="128"/>
      <c r="IYS441" s="128"/>
      <c r="IYT441" s="128"/>
      <c r="IYU441" s="128"/>
      <c r="IYV441" s="128"/>
      <c r="IYW441" s="128"/>
      <c r="IYX441" s="128"/>
      <c r="IYY441" s="128"/>
      <c r="IYZ441" s="128"/>
      <c r="IZA441" s="128"/>
      <c r="IZB441" s="128"/>
      <c r="IZC441" s="128"/>
      <c r="IZD441" s="128"/>
      <c r="IZE441" s="128"/>
      <c r="IZF441" s="128"/>
      <c r="IZG441" s="128"/>
      <c r="IZH441" s="128"/>
      <c r="IZI441" s="128"/>
      <c r="IZJ441" s="128"/>
      <c r="IZK441" s="128"/>
      <c r="IZL441" s="128"/>
      <c r="IZM441" s="128"/>
      <c r="IZN441" s="128"/>
      <c r="IZO441" s="128"/>
      <c r="IZP441" s="128"/>
      <c r="IZQ441" s="128"/>
      <c r="IZR441" s="128"/>
      <c r="IZS441" s="128"/>
      <c r="IZT441" s="128"/>
      <c r="IZU441" s="128"/>
      <c r="IZV441" s="128"/>
      <c r="IZW441" s="128"/>
      <c r="IZX441" s="128"/>
      <c r="IZY441" s="128"/>
      <c r="IZZ441" s="128"/>
      <c r="JAA441" s="128"/>
      <c r="JAB441" s="128"/>
      <c r="JAC441" s="128"/>
      <c r="JAD441" s="128"/>
      <c r="JAE441" s="128"/>
      <c r="JAF441" s="128"/>
      <c r="JAG441" s="128"/>
      <c r="JAH441" s="128"/>
      <c r="JAI441" s="128"/>
      <c r="JAJ441" s="128"/>
      <c r="JAK441" s="128"/>
      <c r="JAL441" s="128"/>
      <c r="JAM441" s="128"/>
      <c r="JAN441" s="128"/>
      <c r="JAO441" s="128"/>
      <c r="JAP441" s="128"/>
      <c r="JAQ441" s="128"/>
      <c r="JAR441" s="128"/>
      <c r="JAS441" s="128"/>
      <c r="JAT441" s="128"/>
      <c r="JAU441" s="128"/>
      <c r="JAV441" s="128"/>
      <c r="JAW441" s="128"/>
      <c r="JAX441" s="128"/>
      <c r="JAY441" s="128"/>
      <c r="JAZ441" s="128"/>
      <c r="JBA441" s="128"/>
      <c r="JBB441" s="128"/>
      <c r="JBC441" s="128"/>
      <c r="JBD441" s="128"/>
      <c r="JBE441" s="128"/>
      <c r="JBF441" s="128"/>
      <c r="JBG441" s="128"/>
      <c r="JBH441" s="128"/>
      <c r="JBI441" s="128"/>
      <c r="JBJ441" s="128"/>
      <c r="JBK441" s="128"/>
      <c r="JBL441" s="128"/>
      <c r="JBM441" s="128"/>
      <c r="JBN441" s="128"/>
      <c r="JBO441" s="128"/>
      <c r="JBP441" s="128"/>
      <c r="JBQ441" s="128"/>
      <c r="JBR441" s="128"/>
      <c r="JBS441" s="128"/>
      <c r="JBT441" s="128"/>
      <c r="JBU441" s="128"/>
      <c r="JBV441" s="128"/>
      <c r="JBW441" s="128"/>
      <c r="JBX441" s="128"/>
      <c r="JBY441" s="128"/>
      <c r="JBZ441" s="128"/>
      <c r="JCA441" s="128"/>
      <c r="JCB441" s="128"/>
      <c r="JCC441" s="128"/>
      <c r="JCD441" s="128"/>
      <c r="JCE441" s="128"/>
      <c r="JCF441" s="128"/>
      <c r="JCG441" s="128"/>
      <c r="JCH441" s="128"/>
      <c r="JCI441" s="128"/>
      <c r="JCJ441" s="128"/>
      <c r="JCK441" s="128"/>
      <c r="JCL441" s="128"/>
      <c r="JCM441" s="128"/>
      <c r="JCN441" s="128"/>
      <c r="JCO441" s="128"/>
      <c r="JCP441" s="128"/>
      <c r="JCQ441" s="128"/>
      <c r="JCR441" s="128"/>
      <c r="JCS441" s="128"/>
      <c r="JCT441" s="128"/>
      <c r="JCU441" s="128"/>
      <c r="JCV441" s="128"/>
      <c r="JCW441" s="128"/>
      <c r="JCX441" s="128"/>
      <c r="JCY441" s="128"/>
      <c r="JCZ441" s="128"/>
      <c r="JDA441" s="128"/>
      <c r="JDB441" s="128"/>
      <c r="JDC441" s="128"/>
      <c r="JDD441" s="128"/>
      <c r="JDE441" s="128"/>
      <c r="JDF441" s="128"/>
      <c r="JDG441" s="128"/>
      <c r="JDH441" s="128"/>
      <c r="JDI441" s="128"/>
      <c r="JDJ441" s="128"/>
      <c r="JDK441" s="128"/>
      <c r="JDL441" s="128"/>
      <c r="JDM441" s="128"/>
      <c r="JDN441" s="128"/>
      <c r="JDO441" s="128"/>
      <c r="JDP441" s="128"/>
      <c r="JDQ441" s="128"/>
      <c r="JDR441" s="128"/>
      <c r="JDS441" s="128"/>
      <c r="JDT441" s="128"/>
      <c r="JDU441" s="128"/>
      <c r="JDV441" s="128"/>
      <c r="JDW441" s="128"/>
      <c r="JDX441" s="128"/>
      <c r="JDY441" s="128"/>
      <c r="JDZ441" s="128"/>
      <c r="JEA441" s="128"/>
      <c r="JEB441" s="128"/>
      <c r="JEC441" s="128"/>
      <c r="JED441" s="128"/>
      <c r="JEE441" s="128"/>
      <c r="JEF441" s="128"/>
      <c r="JEG441" s="128"/>
      <c r="JEH441" s="128"/>
      <c r="JEI441" s="128"/>
      <c r="JEJ441" s="128"/>
      <c r="JEK441" s="128"/>
      <c r="JEL441" s="128"/>
      <c r="JEM441" s="128"/>
      <c r="JEN441" s="128"/>
      <c r="JEO441" s="128"/>
      <c r="JEP441" s="128"/>
      <c r="JEQ441" s="128"/>
      <c r="JER441" s="128"/>
      <c r="JES441" s="128"/>
      <c r="JET441" s="128"/>
      <c r="JEU441" s="128"/>
      <c r="JEV441" s="128"/>
      <c r="JEW441" s="128"/>
      <c r="JEX441" s="128"/>
      <c r="JEY441" s="128"/>
      <c r="JEZ441" s="128"/>
      <c r="JFA441" s="128"/>
      <c r="JFB441" s="128"/>
      <c r="JFC441" s="128"/>
      <c r="JFD441" s="128"/>
      <c r="JFE441" s="128"/>
      <c r="JFF441" s="128"/>
      <c r="JFG441" s="128"/>
      <c r="JFH441" s="128"/>
      <c r="JFI441" s="128"/>
      <c r="JFJ441" s="128"/>
      <c r="JFK441" s="128"/>
      <c r="JFL441" s="128"/>
      <c r="JFM441" s="128"/>
      <c r="JFN441" s="128"/>
      <c r="JFO441" s="128"/>
      <c r="JFP441" s="128"/>
      <c r="JFQ441" s="128"/>
      <c r="JFR441" s="128"/>
      <c r="JFS441" s="128"/>
      <c r="JFT441" s="128"/>
      <c r="JFU441" s="128"/>
      <c r="JFV441" s="128"/>
      <c r="JFW441" s="128"/>
      <c r="JFX441" s="128"/>
      <c r="JFY441" s="128"/>
      <c r="JFZ441" s="128"/>
      <c r="JGA441" s="128"/>
      <c r="JGB441" s="128"/>
      <c r="JGC441" s="128"/>
      <c r="JGD441" s="128"/>
      <c r="JGE441" s="128"/>
      <c r="JGF441" s="128"/>
      <c r="JGG441" s="128"/>
      <c r="JGH441" s="128"/>
      <c r="JGI441" s="128"/>
      <c r="JGJ441" s="128"/>
      <c r="JGK441" s="128"/>
      <c r="JGL441" s="128"/>
      <c r="JGM441" s="128"/>
      <c r="JGN441" s="128"/>
      <c r="JGO441" s="128"/>
      <c r="JGP441" s="128"/>
      <c r="JGQ441" s="128"/>
      <c r="JGR441" s="128"/>
      <c r="JGS441" s="128"/>
      <c r="JGT441" s="128"/>
      <c r="JGU441" s="128"/>
      <c r="JGV441" s="128"/>
      <c r="JGW441" s="128"/>
      <c r="JGX441" s="128"/>
      <c r="JGY441" s="128"/>
      <c r="JGZ441" s="128"/>
      <c r="JHA441" s="128"/>
      <c r="JHB441" s="128"/>
      <c r="JHC441" s="128"/>
      <c r="JHD441" s="128"/>
      <c r="JHE441" s="128"/>
      <c r="JHF441" s="128"/>
      <c r="JHG441" s="128"/>
      <c r="JHH441" s="128"/>
      <c r="JHI441" s="128"/>
      <c r="JHJ441" s="128"/>
      <c r="JHK441" s="128"/>
      <c r="JHL441" s="128"/>
      <c r="JHM441" s="128"/>
      <c r="JHN441" s="128"/>
      <c r="JHO441" s="128"/>
      <c r="JHP441" s="128"/>
      <c r="JHQ441" s="128"/>
      <c r="JHR441" s="128"/>
      <c r="JHS441" s="128"/>
      <c r="JHT441" s="128"/>
      <c r="JHU441" s="128"/>
      <c r="JHV441" s="128"/>
      <c r="JHW441" s="128"/>
      <c r="JHX441" s="128"/>
      <c r="JHY441" s="128"/>
      <c r="JHZ441" s="128"/>
      <c r="JIA441" s="128"/>
      <c r="JIB441" s="128"/>
      <c r="JIC441" s="128"/>
      <c r="JID441" s="128"/>
      <c r="JIE441" s="128"/>
      <c r="JIF441" s="128"/>
      <c r="JIG441" s="128"/>
      <c r="JIH441" s="128"/>
      <c r="JII441" s="128"/>
      <c r="JIJ441" s="128"/>
      <c r="JIK441" s="128"/>
      <c r="JIL441" s="128"/>
      <c r="JIM441" s="128"/>
      <c r="JIN441" s="128"/>
      <c r="JIO441" s="128"/>
      <c r="JIP441" s="128"/>
      <c r="JIQ441" s="128"/>
      <c r="JIR441" s="128"/>
      <c r="JIS441" s="128"/>
      <c r="JIT441" s="128"/>
      <c r="JIU441" s="128"/>
      <c r="JIV441" s="128"/>
      <c r="JIW441" s="128"/>
      <c r="JIX441" s="128"/>
      <c r="JIY441" s="128"/>
      <c r="JIZ441" s="128"/>
      <c r="JJA441" s="128"/>
      <c r="JJB441" s="128"/>
      <c r="JJC441" s="128"/>
      <c r="JJD441" s="128"/>
      <c r="JJE441" s="128"/>
      <c r="JJF441" s="128"/>
      <c r="JJG441" s="128"/>
      <c r="JJH441" s="128"/>
      <c r="JJI441" s="128"/>
      <c r="JJJ441" s="128"/>
      <c r="JJK441" s="128"/>
      <c r="JJL441" s="128"/>
      <c r="JJM441" s="128"/>
      <c r="JJN441" s="128"/>
      <c r="JJO441" s="128"/>
      <c r="JJP441" s="128"/>
      <c r="JJQ441" s="128"/>
      <c r="JJR441" s="128"/>
      <c r="JJS441" s="128"/>
      <c r="JJT441" s="128"/>
      <c r="JJU441" s="128"/>
      <c r="JJV441" s="128"/>
      <c r="JJW441" s="128"/>
      <c r="JJX441" s="128"/>
      <c r="JJY441" s="128"/>
      <c r="JJZ441" s="128"/>
      <c r="JKA441" s="128"/>
      <c r="JKB441" s="128"/>
      <c r="JKC441" s="128"/>
      <c r="JKD441" s="128"/>
      <c r="JKE441" s="128"/>
      <c r="JKF441" s="128"/>
      <c r="JKG441" s="128"/>
      <c r="JKH441" s="128"/>
      <c r="JKI441" s="128"/>
      <c r="JKJ441" s="128"/>
      <c r="JKK441" s="128"/>
      <c r="JKL441" s="128"/>
      <c r="JKM441" s="128"/>
      <c r="JKN441" s="128"/>
      <c r="JKO441" s="128"/>
      <c r="JKP441" s="128"/>
      <c r="JKQ441" s="128"/>
      <c r="JKR441" s="128"/>
      <c r="JKS441" s="128"/>
      <c r="JKT441" s="128"/>
      <c r="JKU441" s="128"/>
      <c r="JKV441" s="128"/>
      <c r="JKW441" s="128"/>
      <c r="JKX441" s="128"/>
      <c r="JKY441" s="128"/>
      <c r="JKZ441" s="128"/>
      <c r="JLA441" s="128"/>
      <c r="JLB441" s="128"/>
      <c r="JLC441" s="128"/>
      <c r="JLD441" s="128"/>
      <c r="JLE441" s="128"/>
      <c r="JLF441" s="128"/>
      <c r="JLG441" s="128"/>
      <c r="JLH441" s="128"/>
      <c r="JLI441" s="128"/>
      <c r="JLJ441" s="128"/>
      <c r="JLK441" s="128"/>
      <c r="JLL441" s="128"/>
      <c r="JLM441" s="128"/>
      <c r="JLN441" s="128"/>
      <c r="JLO441" s="128"/>
      <c r="JLP441" s="128"/>
      <c r="JLQ441" s="128"/>
      <c r="JLR441" s="128"/>
      <c r="JLS441" s="128"/>
      <c r="JLT441" s="128"/>
      <c r="JLU441" s="128"/>
      <c r="JLV441" s="128"/>
      <c r="JLW441" s="128"/>
      <c r="JLX441" s="128"/>
      <c r="JLY441" s="128"/>
      <c r="JLZ441" s="128"/>
      <c r="JMA441" s="128"/>
      <c r="JMB441" s="128"/>
      <c r="JMC441" s="128"/>
      <c r="JMD441" s="128"/>
      <c r="JME441" s="128"/>
      <c r="JMF441" s="128"/>
      <c r="JMG441" s="128"/>
      <c r="JMH441" s="128"/>
      <c r="JMI441" s="128"/>
      <c r="JMJ441" s="128"/>
      <c r="JMK441" s="128"/>
      <c r="JML441" s="128"/>
      <c r="JMM441" s="128"/>
      <c r="JMN441" s="128"/>
      <c r="JMO441" s="128"/>
      <c r="JMP441" s="128"/>
      <c r="JMQ441" s="128"/>
      <c r="JMR441" s="128"/>
      <c r="JMS441" s="128"/>
      <c r="JMT441" s="128"/>
      <c r="JMU441" s="128"/>
      <c r="JMV441" s="128"/>
      <c r="JMW441" s="128"/>
      <c r="JMX441" s="128"/>
      <c r="JMY441" s="128"/>
      <c r="JMZ441" s="128"/>
      <c r="JNA441" s="128"/>
      <c r="JNB441" s="128"/>
      <c r="JNC441" s="128"/>
      <c r="JND441" s="128"/>
      <c r="JNE441" s="128"/>
      <c r="JNF441" s="128"/>
      <c r="JNG441" s="128"/>
      <c r="JNH441" s="128"/>
      <c r="JNI441" s="128"/>
      <c r="JNJ441" s="128"/>
      <c r="JNK441" s="128"/>
      <c r="JNL441" s="128"/>
      <c r="JNM441" s="128"/>
      <c r="JNN441" s="128"/>
      <c r="JNO441" s="128"/>
      <c r="JNP441" s="128"/>
      <c r="JNQ441" s="128"/>
      <c r="JNR441" s="128"/>
      <c r="JNS441" s="128"/>
      <c r="JNT441" s="128"/>
      <c r="JNU441" s="128"/>
      <c r="JNV441" s="128"/>
      <c r="JNW441" s="128"/>
      <c r="JNX441" s="128"/>
      <c r="JNY441" s="128"/>
      <c r="JNZ441" s="128"/>
      <c r="JOA441" s="128"/>
      <c r="JOB441" s="128"/>
      <c r="JOC441" s="128"/>
      <c r="JOD441" s="128"/>
      <c r="JOE441" s="128"/>
      <c r="JOF441" s="128"/>
      <c r="JOG441" s="128"/>
      <c r="JOH441" s="128"/>
      <c r="JOI441" s="128"/>
      <c r="JOJ441" s="128"/>
      <c r="JOK441" s="128"/>
      <c r="JOL441" s="128"/>
      <c r="JOM441" s="128"/>
      <c r="JON441" s="128"/>
      <c r="JOO441" s="128"/>
      <c r="JOP441" s="128"/>
      <c r="JOQ441" s="128"/>
      <c r="JOR441" s="128"/>
      <c r="JOS441" s="128"/>
      <c r="JOT441" s="128"/>
      <c r="JOU441" s="128"/>
      <c r="JOV441" s="128"/>
      <c r="JOW441" s="128"/>
      <c r="JOX441" s="128"/>
      <c r="JOY441" s="128"/>
      <c r="JOZ441" s="128"/>
      <c r="JPA441" s="128"/>
      <c r="JPB441" s="128"/>
      <c r="JPC441" s="128"/>
      <c r="JPD441" s="128"/>
      <c r="JPE441" s="128"/>
      <c r="JPF441" s="128"/>
      <c r="JPG441" s="128"/>
      <c r="JPH441" s="128"/>
      <c r="JPI441" s="128"/>
      <c r="JPJ441" s="128"/>
      <c r="JPK441" s="128"/>
      <c r="JPL441" s="128"/>
      <c r="JPM441" s="128"/>
      <c r="JPN441" s="128"/>
      <c r="JPO441" s="128"/>
      <c r="JPP441" s="128"/>
      <c r="JPQ441" s="128"/>
      <c r="JPR441" s="128"/>
      <c r="JPS441" s="128"/>
      <c r="JPT441" s="128"/>
      <c r="JPU441" s="128"/>
      <c r="JPV441" s="128"/>
      <c r="JPW441" s="128"/>
      <c r="JPX441" s="128"/>
      <c r="JPY441" s="128"/>
      <c r="JPZ441" s="128"/>
      <c r="JQA441" s="128"/>
      <c r="JQB441" s="128"/>
      <c r="JQC441" s="128"/>
      <c r="JQD441" s="128"/>
      <c r="JQE441" s="128"/>
      <c r="JQF441" s="128"/>
      <c r="JQG441" s="128"/>
      <c r="JQH441" s="128"/>
      <c r="JQI441" s="128"/>
      <c r="JQJ441" s="128"/>
      <c r="JQK441" s="128"/>
      <c r="JQL441" s="128"/>
      <c r="JQM441" s="128"/>
      <c r="JQN441" s="128"/>
      <c r="JQO441" s="128"/>
      <c r="JQP441" s="128"/>
      <c r="JQQ441" s="128"/>
      <c r="JQR441" s="128"/>
      <c r="JQS441" s="128"/>
      <c r="JQT441" s="128"/>
      <c r="JQU441" s="128"/>
      <c r="JQV441" s="128"/>
      <c r="JQW441" s="128"/>
      <c r="JQX441" s="128"/>
      <c r="JQY441" s="128"/>
      <c r="JQZ441" s="128"/>
      <c r="JRA441" s="128"/>
      <c r="JRB441" s="128"/>
      <c r="JRC441" s="128"/>
      <c r="JRD441" s="128"/>
      <c r="JRE441" s="128"/>
      <c r="JRF441" s="128"/>
      <c r="JRG441" s="128"/>
      <c r="JRH441" s="128"/>
      <c r="JRI441" s="128"/>
      <c r="JRJ441" s="128"/>
      <c r="JRK441" s="128"/>
      <c r="JRL441" s="128"/>
      <c r="JRM441" s="128"/>
      <c r="JRN441" s="128"/>
      <c r="JRO441" s="128"/>
      <c r="JRP441" s="128"/>
      <c r="JRQ441" s="128"/>
      <c r="JRR441" s="128"/>
      <c r="JRS441" s="128"/>
      <c r="JRT441" s="128"/>
      <c r="JRU441" s="128"/>
      <c r="JRV441" s="128"/>
      <c r="JRW441" s="128"/>
      <c r="JRX441" s="128"/>
      <c r="JRY441" s="128"/>
      <c r="JRZ441" s="128"/>
      <c r="JSA441" s="128"/>
      <c r="JSB441" s="128"/>
      <c r="JSC441" s="128"/>
      <c r="JSD441" s="128"/>
      <c r="JSE441" s="128"/>
      <c r="JSF441" s="128"/>
      <c r="JSG441" s="128"/>
      <c r="JSH441" s="128"/>
      <c r="JSI441" s="128"/>
      <c r="JSJ441" s="128"/>
      <c r="JSK441" s="128"/>
      <c r="JSL441" s="128"/>
      <c r="JSM441" s="128"/>
      <c r="JSN441" s="128"/>
      <c r="JSO441" s="128"/>
      <c r="JSP441" s="128"/>
      <c r="JSQ441" s="128"/>
      <c r="JSR441" s="128"/>
      <c r="JSS441" s="128"/>
      <c r="JST441" s="128"/>
      <c r="JSU441" s="128"/>
      <c r="JSV441" s="128"/>
      <c r="JSW441" s="128"/>
      <c r="JSX441" s="128"/>
      <c r="JSY441" s="128"/>
      <c r="JSZ441" s="128"/>
      <c r="JTA441" s="128"/>
      <c r="JTB441" s="128"/>
      <c r="JTC441" s="128"/>
      <c r="JTD441" s="128"/>
      <c r="JTE441" s="128"/>
      <c r="JTF441" s="128"/>
      <c r="JTG441" s="128"/>
      <c r="JTH441" s="128"/>
      <c r="JTI441" s="128"/>
      <c r="JTJ441" s="128"/>
      <c r="JTK441" s="128"/>
      <c r="JTL441" s="128"/>
      <c r="JTM441" s="128"/>
      <c r="JTN441" s="128"/>
      <c r="JTO441" s="128"/>
      <c r="JTP441" s="128"/>
      <c r="JTQ441" s="128"/>
      <c r="JTR441" s="128"/>
      <c r="JTS441" s="128"/>
      <c r="JTT441" s="128"/>
      <c r="JTU441" s="128"/>
      <c r="JTV441" s="128"/>
      <c r="JTW441" s="128"/>
      <c r="JTX441" s="128"/>
      <c r="JTY441" s="128"/>
      <c r="JTZ441" s="128"/>
      <c r="JUA441" s="128"/>
      <c r="JUB441" s="128"/>
      <c r="JUC441" s="128"/>
      <c r="JUD441" s="128"/>
      <c r="JUE441" s="128"/>
      <c r="JUF441" s="128"/>
      <c r="JUG441" s="128"/>
      <c r="JUH441" s="128"/>
      <c r="JUI441" s="128"/>
      <c r="JUJ441" s="128"/>
      <c r="JUK441" s="128"/>
      <c r="JUL441" s="128"/>
      <c r="JUM441" s="128"/>
      <c r="JUN441" s="128"/>
      <c r="JUO441" s="128"/>
      <c r="JUP441" s="128"/>
      <c r="JUQ441" s="128"/>
      <c r="JUR441" s="128"/>
      <c r="JUS441" s="128"/>
      <c r="JUT441" s="128"/>
      <c r="JUU441" s="128"/>
      <c r="JUV441" s="128"/>
      <c r="JUW441" s="128"/>
      <c r="JUX441" s="128"/>
      <c r="JUY441" s="128"/>
      <c r="JUZ441" s="128"/>
      <c r="JVA441" s="128"/>
      <c r="JVB441" s="128"/>
      <c r="JVC441" s="128"/>
      <c r="JVD441" s="128"/>
      <c r="JVE441" s="128"/>
      <c r="JVF441" s="128"/>
      <c r="JVG441" s="128"/>
      <c r="JVH441" s="128"/>
      <c r="JVI441" s="128"/>
      <c r="JVJ441" s="128"/>
      <c r="JVK441" s="128"/>
      <c r="JVL441" s="128"/>
      <c r="JVM441" s="128"/>
      <c r="JVN441" s="128"/>
      <c r="JVO441" s="128"/>
      <c r="JVP441" s="128"/>
      <c r="JVQ441" s="128"/>
      <c r="JVR441" s="128"/>
      <c r="JVS441" s="128"/>
      <c r="JVT441" s="128"/>
      <c r="JVU441" s="128"/>
      <c r="JVV441" s="128"/>
      <c r="JVW441" s="128"/>
      <c r="JVX441" s="128"/>
      <c r="JVY441" s="128"/>
      <c r="JVZ441" s="128"/>
      <c r="JWA441" s="128"/>
      <c r="JWB441" s="128"/>
      <c r="JWC441" s="128"/>
      <c r="JWD441" s="128"/>
      <c r="JWE441" s="128"/>
      <c r="JWF441" s="128"/>
      <c r="JWG441" s="128"/>
      <c r="JWH441" s="128"/>
      <c r="JWI441" s="128"/>
      <c r="JWJ441" s="128"/>
      <c r="JWK441" s="128"/>
      <c r="JWL441" s="128"/>
      <c r="JWM441" s="128"/>
      <c r="JWN441" s="128"/>
      <c r="JWO441" s="128"/>
      <c r="JWP441" s="128"/>
      <c r="JWQ441" s="128"/>
      <c r="JWR441" s="128"/>
      <c r="JWS441" s="128"/>
      <c r="JWT441" s="128"/>
      <c r="JWU441" s="128"/>
      <c r="JWV441" s="128"/>
      <c r="JWW441" s="128"/>
      <c r="JWX441" s="128"/>
      <c r="JWY441" s="128"/>
      <c r="JWZ441" s="128"/>
      <c r="JXA441" s="128"/>
      <c r="JXB441" s="128"/>
      <c r="JXC441" s="128"/>
      <c r="JXD441" s="128"/>
      <c r="JXE441" s="128"/>
      <c r="JXF441" s="128"/>
      <c r="JXG441" s="128"/>
      <c r="JXH441" s="128"/>
      <c r="JXI441" s="128"/>
      <c r="JXJ441" s="128"/>
      <c r="JXK441" s="128"/>
      <c r="JXL441" s="128"/>
      <c r="JXM441" s="128"/>
      <c r="JXN441" s="128"/>
      <c r="JXO441" s="128"/>
      <c r="JXP441" s="128"/>
      <c r="JXQ441" s="128"/>
      <c r="JXR441" s="128"/>
      <c r="JXS441" s="128"/>
      <c r="JXT441" s="128"/>
      <c r="JXU441" s="128"/>
      <c r="JXV441" s="128"/>
      <c r="JXW441" s="128"/>
      <c r="JXX441" s="128"/>
      <c r="JXY441" s="128"/>
      <c r="JXZ441" s="128"/>
      <c r="JYA441" s="128"/>
      <c r="JYB441" s="128"/>
      <c r="JYC441" s="128"/>
      <c r="JYD441" s="128"/>
      <c r="JYE441" s="128"/>
      <c r="JYF441" s="128"/>
      <c r="JYG441" s="128"/>
      <c r="JYH441" s="128"/>
      <c r="JYI441" s="128"/>
      <c r="JYJ441" s="128"/>
      <c r="JYK441" s="128"/>
      <c r="JYL441" s="128"/>
      <c r="JYM441" s="128"/>
      <c r="JYN441" s="128"/>
      <c r="JYO441" s="128"/>
      <c r="JYP441" s="128"/>
      <c r="JYQ441" s="128"/>
      <c r="JYR441" s="128"/>
      <c r="JYS441" s="128"/>
      <c r="JYT441" s="128"/>
      <c r="JYU441" s="128"/>
      <c r="JYV441" s="128"/>
      <c r="JYW441" s="128"/>
      <c r="JYX441" s="128"/>
      <c r="JYY441" s="128"/>
      <c r="JYZ441" s="128"/>
      <c r="JZA441" s="128"/>
      <c r="JZB441" s="128"/>
      <c r="JZC441" s="128"/>
      <c r="JZD441" s="128"/>
      <c r="JZE441" s="128"/>
      <c r="JZF441" s="128"/>
      <c r="JZG441" s="128"/>
      <c r="JZH441" s="128"/>
      <c r="JZI441" s="128"/>
      <c r="JZJ441" s="128"/>
      <c r="JZK441" s="128"/>
      <c r="JZL441" s="128"/>
      <c r="JZM441" s="128"/>
      <c r="JZN441" s="128"/>
      <c r="JZO441" s="128"/>
      <c r="JZP441" s="128"/>
      <c r="JZQ441" s="128"/>
      <c r="JZR441" s="128"/>
      <c r="JZS441" s="128"/>
      <c r="JZT441" s="128"/>
      <c r="JZU441" s="128"/>
      <c r="JZV441" s="128"/>
      <c r="JZW441" s="128"/>
      <c r="JZX441" s="128"/>
      <c r="JZY441" s="128"/>
      <c r="JZZ441" s="128"/>
      <c r="KAA441" s="128"/>
      <c r="KAB441" s="128"/>
      <c r="KAC441" s="128"/>
      <c r="KAD441" s="128"/>
      <c r="KAE441" s="128"/>
      <c r="KAF441" s="128"/>
      <c r="KAG441" s="128"/>
      <c r="KAH441" s="128"/>
      <c r="KAI441" s="128"/>
      <c r="KAJ441" s="128"/>
      <c r="KAK441" s="128"/>
      <c r="KAL441" s="128"/>
      <c r="KAM441" s="128"/>
      <c r="KAN441" s="128"/>
      <c r="KAO441" s="128"/>
      <c r="KAP441" s="128"/>
      <c r="KAQ441" s="128"/>
      <c r="KAR441" s="128"/>
      <c r="KAS441" s="128"/>
      <c r="KAT441" s="128"/>
      <c r="KAU441" s="128"/>
      <c r="KAV441" s="128"/>
      <c r="KAW441" s="128"/>
      <c r="KAX441" s="128"/>
      <c r="KAY441" s="128"/>
      <c r="KAZ441" s="128"/>
      <c r="KBA441" s="128"/>
      <c r="KBB441" s="128"/>
      <c r="KBC441" s="128"/>
      <c r="KBD441" s="128"/>
      <c r="KBE441" s="128"/>
      <c r="KBF441" s="128"/>
      <c r="KBG441" s="128"/>
      <c r="KBH441" s="128"/>
      <c r="KBI441" s="128"/>
      <c r="KBJ441" s="128"/>
      <c r="KBK441" s="128"/>
      <c r="KBL441" s="128"/>
      <c r="KBM441" s="128"/>
      <c r="KBN441" s="128"/>
      <c r="KBO441" s="128"/>
      <c r="KBP441" s="128"/>
      <c r="KBQ441" s="128"/>
      <c r="KBR441" s="128"/>
      <c r="KBS441" s="128"/>
      <c r="KBT441" s="128"/>
      <c r="KBU441" s="128"/>
      <c r="KBV441" s="128"/>
      <c r="KBW441" s="128"/>
      <c r="KBX441" s="128"/>
      <c r="KBY441" s="128"/>
      <c r="KBZ441" s="128"/>
      <c r="KCA441" s="128"/>
      <c r="KCB441" s="128"/>
      <c r="KCC441" s="128"/>
      <c r="KCD441" s="128"/>
      <c r="KCE441" s="128"/>
      <c r="KCF441" s="128"/>
      <c r="KCG441" s="128"/>
      <c r="KCH441" s="128"/>
      <c r="KCI441" s="128"/>
      <c r="KCJ441" s="128"/>
      <c r="KCK441" s="128"/>
      <c r="KCL441" s="128"/>
      <c r="KCM441" s="128"/>
      <c r="KCN441" s="128"/>
      <c r="KCO441" s="128"/>
      <c r="KCP441" s="128"/>
      <c r="KCQ441" s="128"/>
      <c r="KCR441" s="128"/>
      <c r="KCS441" s="128"/>
      <c r="KCT441" s="128"/>
      <c r="KCU441" s="128"/>
      <c r="KCV441" s="128"/>
      <c r="KCW441" s="128"/>
      <c r="KCX441" s="128"/>
      <c r="KCY441" s="128"/>
      <c r="KCZ441" s="128"/>
      <c r="KDA441" s="128"/>
      <c r="KDB441" s="128"/>
      <c r="KDC441" s="128"/>
      <c r="KDD441" s="128"/>
      <c r="KDE441" s="128"/>
      <c r="KDF441" s="128"/>
      <c r="KDG441" s="128"/>
      <c r="KDH441" s="128"/>
      <c r="KDI441" s="128"/>
      <c r="KDJ441" s="128"/>
      <c r="KDK441" s="128"/>
      <c r="KDL441" s="128"/>
      <c r="KDM441" s="128"/>
      <c r="KDN441" s="128"/>
      <c r="KDO441" s="128"/>
      <c r="KDP441" s="128"/>
      <c r="KDQ441" s="128"/>
      <c r="KDR441" s="128"/>
      <c r="KDS441" s="128"/>
      <c r="KDT441" s="128"/>
      <c r="KDU441" s="128"/>
      <c r="KDV441" s="128"/>
      <c r="KDW441" s="128"/>
      <c r="KDX441" s="128"/>
      <c r="KDY441" s="128"/>
      <c r="KDZ441" s="128"/>
      <c r="KEA441" s="128"/>
      <c r="KEB441" s="128"/>
      <c r="KEC441" s="128"/>
      <c r="KED441" s="128"/>
      <c r="KEE441" s="128"/>
      <c r="KEF441" s="128"/>
      <c r="KEG441" s="128"/>
      <c r="KEH441" s="128"/>
      <c r="KEI441" s="128"/>
      <c r="KEJ441" s="128"/>
      <c r="KEK441" s="128"/>
      <c r="KEL441" s="128"/>
      <c r="KEM441" s="128"/>
      <c r="KEN441" s="128"/>
      <c r="KEO441" s="128"/>
      <c r="KEP441" s="128"/>
      <c r="KEQ441" s="128"/>
      <c r="KER441" s="128"/>
      <c r="KES441" s="128"/>
      <c r="KET441" s="128"/>
      <c r="KEU441" s="128"/>
      <c r="KEV441" s="128"/>
      <c r="KEW441" s="128"/>
      <c r="KEX441" s="128"/>
      <c r="KEY441" s="128"/>
      <c r="KEZ441" s="128"/>
      <c r="KFA441" s="128"/>
      <c r="KFB441" s="128"/>
      <c r="KFC441" s="128"/>
      <c r="KFD441" s="128"/>
      <c r="KFE441" s="128"/>
      <c r="KFF441" s="128"/>
      <c r="KFG441" s="128"/>
      <c r="KFH441" s="128"/>
      <c r="KFI441" s="128"/>
      <c r="KFJ441" s="128"/>
      <c r="KFK441" s="128"/>
      <c r="KFL441" s="128"/>
      <c r="KFM441" s="128"/>
      <c r="KFN441" s="128"/>
      <c r="KFO441" s="128"/>
      <c r="KFP441" s="128"/>
      <c r="KFQ441" s="128"/>
      <c r="KFR441" s="128"/>
      <c r="KFS441" s="128"/>
      <c r="KFT441" s="128"/>
      <c r="KFU441" s="128"/>
      <c r="KFV441" s="128"/>
      <c r="KFW441" s="128"/>
      <c r="KFX441" s="128"/>
      <c r="KFY441" s="128"/>
      <c r="KFZ441" s="128"/>
      <c r="KGA441" s="128"/>
      <c r="KGB441" s="128"/>
      <c r="KGC441" s="128"/>
      <c r="KGD441" s="128"/>
      <c r="KGE441" s="128"/>
      <c r="KGF441" s="128"/>
      <c r="KGG441" s="128"/>
      <c r="KGH441" s="128"/>
      <c r="KGI441" s="128"/>
      <c r="KGJ441" s="128"/>
      <c r="KGK441" s="128"/>
      <c r="KGL441" s="128"/>
      <c r="KGM441" s="128"/>
      <c r="KGN441" s="128"/>
      <c r="KGO441" s="128"/>
      <c r="KGP441" s="128"/>
      <c r="KGQ441" s="128"/>
      <c r="KGR441" s="128"/>
      <c r="KGS441" s="128"/>
      <c r="KGT441" s="128"/>
      <c r="KGU441" s="128"/>
      <c r="KGV441" s="128"/>
      <c r="KGW441" s="128"/>
      <c r="KGX441" s="128"/>
      <c r="KGY441" s="128"/>
      <c r="KGZ441" s="128"/>
      <c r="KHA441" s="128"/>
      <c r="KHB441" s="128"/>
      <c r="KHC441" s="128"/>
      <c r="KHD441" s="128"/>
      <c r="KHE441" s="128"/>
      <c r="KHF441" s="128"/>
      <c r="KHG441" s="128"/>
      <c r="KHH441" s="128"/>
      <c r="KHI441" s="128"/>
      <c r="KHJ441" s="128"/>
      <c r="KHK441" s="128"/>
      <c r="KHL441" s="128"/>
      <c r="KHM441" s="128"/>
      <c r="KHN441" s="128"/>
      <c r="KHO441" s="128"/>
      <c r="KHP441" s="128"/>
      <c r="KHQ441" s="128"/>
      <c r="KHR441" s="128"/>
      <c r="KHS441" s="128"/>
      <c r="KHT441" s="128"/>
      <c r="KHU441" s="128"/>
      <c r="KHV441" s="128"/>
      <c r="KHW441" s="128"/>
      <c r="KHX441" s="128"/>
      <c r="KHY441" s="128"/>
      <c r="KHZ441" s="128"/>
      <c r="KIA441" s="128"/>
      <c r="KIB441" s="128"/>
      <c r="KIC441" s="128"/>
      <c r="KID441" s="128"/>
      <c r="KIE441" s="128"/>
      <c r="KIF441" s="128"/>
      <c r="KIG441" s="128"/>
      <c r="KIH441" s="128"/>
      <c r="KII441" s="128"/>
      <c r="KIJ441" s="128"/>
      <c r="KIK441" s="128"/>
      <c r="KIL441" s="128"/>
      <c r="KIM441" s="128"/>
      <c r="KIN441" s="128"/>
      <c r="KIO441" s="128"/>
      <c r="KIP441" s="128"/>
      <c r="KIQ441" s="128"/>
      <c r="KIR441" s="128"/>
      <c r="KIS441" s="128"/>
      <c r="KIT441" s="128"/>
      <c r="KIU441" s="128"/>
      <c r="KIV441" s="128"/>
      <c r="KIW441" s="128"/>
      <c r="KIX441" s="128"/>
      <c r="KIY441" s="128"/>
      <c r="KIZ441" s="128"/>
      <c r="KJA441" s="128"/>
      <c r="KJB441" s="128"/>
      <c r="KJC441" s="128"/>
      <c r="KJD441" s="128"/>
      <c r="KJE441" s="128"/>
      <c r="KJF441" s="128"/>
      <c r="KJG441" s="128"/>
      <c r="KJH441" s="128"/>
      <c r="KJI441" s="128"/>
      <c r="KJJ441" s="128"/>
      <c r="KJK441" s="128"/>
      <c r="KJL441" s="128"/>
      <c r="KJM441" s="128"/>
      <c r="KJN441" s="128"/>
      <c r="KJO441" s="128"/>
      <c r="KJP441" s="128"/>
      <c r="KJQ441" s="128"/>
      <c r="KJR441" s="128"/>
      <c r="KJS441" s="128"/>
      <c r="KJT441" s="128"/>
      <c r="KJU441" s="128"/>
      <c r="KJV441" s="128"/>
      <c r="KJW441" s="128"/>
      <c r="KJX441" s="128"/>
      <c r="KJY441" s="128"/>
      <c r="KJZ441" s="128"/>
      <c r="KKA441" s="128"/>
      <c r="KKB441" s="128"/>
      <c r="KKC441" s="128"/>
      <c r="KKD441" s="128"/>
      <c r="KKE441" s="128"/>
      <c r="KKF441" s="128"/>
      <c r="KKG441" s="128"/>
      <c r="KKH441" s="128"/>
      <c r="KKI441" s="128"/>
      <c r="KKJ441" s="128"/>
      <c r="KKK441" s="128"/>
      <c r="KKL441" s="128"/>
      <c r="KKM441" s="128"/>
      <c r="KKN441" s="128"/>
      <c r="KKO441" s="128"/>
      <c r="KKP441" s="128"/>
      <c r="KKQ441" s="128"/>
      <c r="KKR441" s="128"/>
      <c r="KKS441" s="128"/>
      <c r="KKT441" s="128"/>
      <c r="KKU441" s="128"/>
      <c r="KKV441" s="128"/>
      <c r="KKW441" s="128"/>
      <c r="KKX441" s="128"/>
      <c r="KKY441" s="128"/>
      <c r="KKZ441" s="128"/>
      <c r="KLA441" s="128"/>
      <c r="KLB441" s="128"/>
      <c r="KLC441" s="128"/>
      <c r="KLD441" s="128"/>
      <c r="KLE441" s="128"/>
      <c r="KLF441" s="128"/>
      <c r="KLG441" s="128"/>
      <c r="KLH441" s="128"/>
      <c r="KLI441" s="128"/>
      <c r="KLJ441" s="128"/>
      <c r="KLK441" s="128"/>
      <c r="KLL441" s="128"/>
      <c r="KLM441" s="128"/>
      <c r="KLN441" s="128"/>
      <c r="KLO441" s="128"/>
      <c r="KLP441" s="128"/>
      <c r="KLQ441" s="128"/>
      <c r="KLR441" s="128"/>
      <c r="KLS441" s="128"/>
      <c r="KLT441" s="128"/>
      <c r="KLU441" s="128"/>
      <c r="KLV441" s="128"/>
      <c r="KLW441" s="128"/>
      <c r="KLX441" s="128"/>
      <c r="KLY441" s="128"/>
      <c r="KLZ441" s="128"/>
      <c r="KMA441" s="128"/>
      <c r="KMB441" s="128"/>
      <c r="KMC441" s="128"/>
      <c r="KMD441" s="128"/>
      <c r="KME441" s="128"/>
      <c r="KMF441" s="128"/>
      <c r="KMG441" s="128"/>
      <c r="KMH441" s="128"/>
      <c r="KMI441" s="128"/>
      <c r="KMJ441" s="128"/>
      <c r="KMK441" s="128"/>
      <c r="KML441" s="128"/>
      <c r="KMM441" s="128"/>
      <c r="KMN441" s="128"/>
      <c r="KMO441" s="128"/>
      <c r="KMP441" s="128"/>
      <c r="KMQ441" s="128"/>
      <c r="KMR441" s="128"/>
      <c r="KMS441" s="128"/>
      <c r="KMT441" s="128"/>
      <c r="KMU441" s="128"/>
      <c r="KMV441" s="128"/>
      <c r="KMW441" s="128"/>
      <c r="KMX441" s="128"/>
      <c r="KMY441" s="128"/>
      <c r="KMZ441" s="128"/>
      <c r="KNA441" s="128"/>
      <c r="KNB441" s="128"/>
      <c r="KNC441" s="128"/>
      <c r="KND441" s="128"/>
      <c r="KNE441" s="128"/>
      <c r="KNF441" s="128"/>
      <c r="KNG441" s="128"/>
      <c r="KNH441" s="128"/>
      <c r="KNI441" s="128"/>
      <c r="KNJ441" s="128"/>
      <c r="KNK441" s="128"/>
      <c r="KNL441" s="128"/>
      <c r="KNM441" s="128"/>
      <c r="KNN441" s="128"/>
      <c r="KNO441" s="128"/>
      <c r="KNP441" s="128"/>
      <c r="KNQ441" s="128"/>
      <c r="KNR441" s="128"/>
      <c r="KNS441" s="128"/>
      <c r="KNT441" s="128"/>
      <c r="KNU441" s="128"/>
      <c r="KNV441" s="128"/>
      <c r="KNW441" s="128"/>
      <c r="KNX441" s="128"/>
      <c r="KNY441" s="128"/>
      <c r="KNZ441" s="128"/>
      <c r="KOA441" s="128"/>
      <c r="KOB441" s="128"/>
      <c r="KOC441" s="128"/>
      <c r="KOD441" s="128"/>
      <c r="KOE441" s="128"/>
      <c r="KOF441" s="128"/>
      <c r="KOG441" s="128"/>
      <c r="KOH441" s="128"/>
      <c r="KOI441" s="128"/>
      <c r="KOJ441" s="128"/>
      <c r="KOK441" s="128"/>
      <c r="KOL441" s="128"/>
      <c r="KOM441" s="128"/>
      <c r="KON441" s="128"/>
      <c r="KOO441" s="128"/>
      <c r="KOP441" s="128"/>
      <c r="KOQ441" s="128"/>
      <c r="KOR441" s="128"/>
      <c r="KOS441" s="128"/>
      <c r="KOT441" s="128"/>
      <c r="KOU441" s="128"/>
      <c r="KOV441" s="128"/>
      <c r="KOW441" s="128"/>
      <c r="KOX441" s="128"/>
      <c r="KOY441" s="128"/>
      <c r="KOZ441" s="128"/>
      <c r="KPA441" s="128"/>
      <c r="KPB441" s="128"/>
      <c r="KPC441" s="128"/>
      <c r="KPD441" s="128"/>
      <c r="KPE441" s="128"/>
      <c r="KPF441" s="128"/>
      <c r="KPG441" s="128"/>
      <c r="KPH441" s="128"/>
      <c r="KPI441" s="128"/>
      <c r="KPJ441" s="128"/>
      <c r="KPK441" s="128"/>
      <c r="KPL441" s="128"/>
      <c r="KPM441" s="128"/>
      <c r="KPN441" s="128"/>
      <c r="KPO441" s="128"/>
      <c r="KPP441" s="128"/>
      <c r="KPQ441" s="128"/>
      <c r="KPR441" s="128"/>
      <c r="KPS441" s="128"/>
      <c r="KPT441" s="128"/>
      <c r="KPU441" s="128"/>
      <c r="KPV441" s="128"/>
      <c r="KPW441" s="128"/>
      <c r="KPX441" s="128"/>
      <c r="KPY441" s="128"/>
      <c r="KPZ441" s="128"/>
      <c r="KQA441" s="128"/>
      <c r="KQB441" s="128"/>
      <c r="KQC441" s="128"/>
      <c r="KQD441" s="128"/>
      <c r="KQE441" s="128"/>
      <c r="KQF441" s="128"/>
      <c r="KQG441" s="128"/>
      <c r="KQH441" s="128"/>
      <c r="KQI441" s="128"/>
      <c r="KQJ441" s="128"/>
      <c r="KQK441" s="128"/>
      <c r="KQL441" s="128"/>
      <c r="KQM441" s="128"/>
      <c r="KQN441" s="128"/>
      <c r="KQO441" s="128"/>
      <c r="KQP441" s="128"/>
      <c r="KQQ441" s="128"/>
      <c r="KQR441" s="128"/>
      <c r="KQS441" s="128"/>
      <c r="KQT441" s="128"/>
      <c r="KQU441" s="128"/>
      <c r="KQV441" s="128"/>
      <c r="KQW441" s="128"/>
      <c r="KQX441" s="128"/>
      <c r="KQY441" s="128"/>
      <c r="KQZ441" s="128"/>
      <c r="KRA441" s="128"/>
      <c r="KRB441" s="128"/>
      <c r="KRC441" s="128"/>
      <c r="KRD441" s="128"/>
      <c r="KRE441" s="128"/>
      <c r="KRF441" s="128"/>
      <c r="KRG441" s="128"/>
      <c r="KRH441" s="128"/>
      <c r="KRI441" s="128"/>
      <c r="KRJ441" s="128"/>
      <c r="KRK441" s="128"/>
      <c r="KRL441" s="128"/>
      <c r="KRM441" s="128"/>
      <c r="KRN441" s="128"/>
      <c r="KRO441" s="128"/>
      <c r="KRP441" s="128"/>
      <c r="KRQ441" s="128"/>
      <c r="KRR441" s="128"/>
      <c r="KRS441" s="128"/>
      <c r="KRT441" s="128"/>
      <c r="KRU441" s="128"/>
      <c r="KRV441" s="128"/>
      <c r="KRW441" s="128"/>
      <c r="KRX441" s="128"/>
      <c r="KRY441" s="128"/>
      <c r="KRZ441" s="128"/>
      <c r="KSA441" s="128"/>
      <c r="KSB441" s="128"/>
      <c r="KSC441" s="128"/>
      <c r="KSD441" s="128"/>
      <c r="KSE441" s="128"/>
      <c r="KSF441" s="128"/>
      <c r="KSG441" s="128"/>
      <c r="KSH441" s="128"/>
      <c r="KSI441" s="128"/>
      <c r="KSJ441" s="128"/>
      <c r="KSK441" s="128"/>
      <c r="KSL441" s="128"/>
      <c r="KSM441" s="128"/>
      <c r="KSN441" s="128"/>
      <c r="KSO441" s="128"/>
      <c r="KSP441" s="128"/>
      <c r="KSQ441" s="128"/>
      <c r="KSR441" s="128"/>
      <c r="KSS441" s="128"/>
      <c r="KST441" s="128"/>
      <c r="KSU441" s="128"/>
      <c r="KSV441" s="128"/>
      <c r="KSW441" s="128"/>
      <c r="KSX441" s="128"/>
      <c r="KSY441" s="128"/>
      <c r="KSZ441" s="128"/>
      <c r="KTA441" s="128"/>
      <c r="KTB441" s="128"/>
      <c r="KTC441" s="128"/>
      <c r="KTD441" s="128"/>
      <c r="KTE441" s="128"/>
      <c r="KTF441" s="128"/>
      <c r="KTG441" s="128"/>
      <c r="KTH441" s="128"/>
      <c r="KTI441" s="128"/>
      <c r="KTJ441" s="128"/>
      <c r="KTK441" s="128"/>
      <c r="KTL441" s="128"/>
      <c r="KTM441" s="128"/>
      <c r="KTN441" s="128"/>
      <c r="KTO441" s="128"/>
      <c r="KTP441" s="128"/>
      <c r="KTQ441" s="128"/>
      <c r="KTR441" s="128"/>
      <c r="KTS441" s="128"/>
      <c r="KTT441" s="128"/>
      <c r="KTU441" s="128"/>
      <c r="KTV441" s="128"/>
      <c r="KTW441" s="128"/>
      <c r="KTX441" s="128"/>
      <c r="KTY441" s="128"/>
      <c r="KTZ441" s="128"/>
      <c r="KUA441" s="128"/>
      <c r="KUB441" s="128"/>
      <c r="KUC441" s="128"/>
      <c r="KUD441" s="128"/>
      <c r="KUE441" s="128"/>
      <c r="KUF441" s="128"/>
      <c r="KUG441" s="128"/>
      <c r="KUH441" s="128"/>
      <c r="KUI441" s="128"/>
      <c r="KUJ441" s="128"/>
      <c r="KUK441" s="128"/>
      <c r="KUL441" s="128"/>
      <c r="KUM441" s="128"/>
      <c r="KUN441" s="128"/>
      <c r="KUO441" s="128"/>
      <c r="KUP441" s="128"/>
      <c r="KUQ441" s="128"/>
      <c r="KUR441" s="128"/>
      <c r="KUS441" s="128"/>
      <c r="KUT441" s="128"/>
      <c r="KUU441" s="128"/>
      <c r="KUV441" s="128"/>
      <c r="KUW441" s="128"/>
      <c r="KUX441" s="128"/>
      <c r="KUY441" s="128"/>
      <c r="KUZ441" s="128"/>
      <c r="KVA441" s="128"/>
      <c r="KVB441" s="128"/>
      <c r="KVC441" s="128"/>
      <c r="KVD441" s="128"/>
      <c r="KVE441" s="128"/>
      <c r="KVF441" s="128"/>
      <c r="KVG441" s="128"/>
      <c r="KVH441" s="128"/>
      <c r="KVI441" s="128"/>
      <c r="KVJ441" s="128"/>
      <c r="KVK441" s="128"/>
      <c r="KVL441" s="128"/>
      <c r="KVM441" s="128"/>
      <c r="KVN441" s="128"/>
      <c r="KVO441" s="128"/>
      <c r="KVP441" s="128"/>
      <c r="KVQ441" s="128"/>
      <c r="KVR441" s="128"/>
      <c r="KVS441" s="128"/>
      <c r="KVT441" s="128"/>
      <c r="KVU441" s="128"/>
      <c r="KVV441" s="128"/>
      <c r="KVW441" s="128"/>
      <c r="KVX441" s="128"/>
      <c r="KVY441" s="128"/>
      <c r="KVZ441" s="128"/>
      <c r="KWA441" s="128"/>
      <c r="KWB441" s="128"/>
      <c r="KWC441" s="128"/>
      <c r="KWD441" s="128"/>
      <c r="KWE441" s="128"/>
      <c r="KWF441" s="128"/>
      <c r="KWG441" s="128"/>
      <c r="KWH441" s="128"/>
      <c r="KWI441" s="128"/>
      <c r="KWJ441" s="128"/>
      <c r="KWK441" s="128"/>
      <c r="KWL441" s="128"/>
      <c r="KWM441" s="128"/>
      <c r="KWN441" s="128"/>
      <c r="KWO441" s="128"/>
      <c r="KWP441" s="128"/>
      <c r="KWQ441" s="128"/>
      <c r="KWR441" s="128"/>
      <c r="KWS441" s="128"/>
      <c r="KWT441" s="128"/>
      <c r="KWU441" s="128"/>
      <c r="KWV441" s="128"/>
      <c r="KWW441" s="128"/>
      <c r="KWX441" s="128"/>
      <c r="KWY441" s="128"/>
      <c r="KWZ441" s="128"/>
      <c r="KXA441" s="128"/>
      <c r="KXB441" s="128"/>
      <c r="KXC441" s="128"/>
      <c r="KXD441" s="128"/>
      <c r="KXE441" s="128"/>
      <c r="KXF441" s="128"/>
      <c r="KXG441" s="128"/>
      <c r="KXH441" s="128"/>
      <c r="KXI441" s="128"/>
      <c r="KXJ441" s="128"/>
      <c r="KXK441" s="128"/>
      <c r="KXL441" s="128"/>
      <c r="KXM441" s="128"/>
      <c r="KXN441" s="128"/>
      <c r="KXO441" s="128"/>
      <c r="KXP441" s="128"/>
      <c r="KXQ441" s="128"/>
      <c r="KXR441" s="128"/>
      <c r="KXS441" s="128"/>
      <c r="KXT441" s="128"/>
      <c r="KXU441" s="128"/>
      <c r="KXV441" s="128"/>
      <c r="KXW441" s="128"/>
      <c r="KXX441" s="128"/>
      <c r="KXY441" s="128"/>
      <c r="KXZ441" s="128"/>
      <c r="KYA441" s="128"/>
      <c r="KYB441" s="128"/>
      <c r="KYC441" s="128"/>
      <c r="KYD441" s="128"/>
      <c r="KYE441" s="128"/>
      <c r="KYF441" s="128"/>
      <c r="KYG441" s="128"/>
      <c r="KYH441" s="128"/>
      <c r="KYI441" s="128"/>
      <c r="KYJ441" s="128"/>
      <c r="KYK441" s="128"/>
      <c r="KYL441" s="128"/>
      <c r="KYM441" s="128"/>
      <c r="KYN441" s="128"/>
      <c r="KYO441" s="128"/>
      <c r="KYP441" s="128"/>
      <c r="KYQ441" s="128"/>
      <c r="KYR441" s="128"/>
      <c r="KYS441" s="128"/>
      <c r="KYT441" s="128"/>
      <c r="KYU441" s="128"/>
      <c r="KYV441" s="128"/>
      <c r="KYW441" s="128"/>
      <c r="KYX441" s="128"/>
      <c r="KYY441" s="128"/>
      <c r="KYZ441" s="128"/>
      <c r="KZA441" s="128"/>
      <c r="KZB441" s="128"/>
      <c r="KZC441" s="128"/>
      <c r="KZD441" s="128"/>
      <c r="KZE441" s="128"/>
      <c r="KZF441" s="128"/>
      <c r="KZG441" s="128"/>
      <c r="KZH441" s="128"/>
      <c r="KZI441" s="128"/>
      <c r="KZJ441" s="128"/>
      <c r="KZK441" s="128"/>
      <c r="KZL441" s="128"/>
      <c r="KZM441" s="128"/>
      <c r="KZN441" s="128"/>
      <c r="KZO441" s="128"/>
      <c r="KZP441" s="128"/>
      <c r="KZQ441" s="128"/>
      <c r="KZR441" s="128"/>
      <c r="KZS441" s="128"/>
      <c r="KZT441" s="128"/>
      <c r="KZU441" s="128"/>
      <c r="KZV441" s="128"/>
      <c r="KZW441" s="128"/>
      <c r="KZX441" s="128"/>
      <c r="KZY441" s="128"/>
      <c r="KZZ441" s="128"/>
      <c r="LAA441" s="128"/>
      <c r="LAB441" s="128"/>
      <c r="LAC441" s="128"/>
      <c r="LAD441" s="128"/>
      <c r="LAE441" s="128"/>
      <c r="LAF441" s="128"/>
      <c r="LAG441" s="128"/>
      <c r="LAH441" s="128"/>
      <c r="LAI441" s="128"/>
      <c r="LAJ441" s="128"/>
      <c r="LAK441" s="128"/>
      <c r="LAL441" s="128"/>
      <c r="LAM441" s="128"/>
      <c r="LAN441" s="128"/>
      <c r="LAO441" s="128"/>
      <c r="LAP441" s="128"/>
      <c r="LAQ441" s="128"/>
      <c r="LAR441" s="128"/>
      <c r="LAS441" s="128"/>
      <c r="LAT441" s="128"/>
      <c r="LAU441" s="128"/>
      <c r="LAV441" s="128"/>
      <c r="LAW441" s="128"/>
      <c r="LAX441" s="128"/>
      <c r="LAY441" s="128"/>
      <c r="LAZ441" s="128"/>
      <c r="LBA441" s="128"/>
      <c r="LBB441" s="128"/>
      <c r="LBC441" s="128"/>
      <c r="LBD441" s="128"/>
      <c r="LBE441" s="128"/>
      <c r="LBF441" s="128"/>
      <c r="LBG441" s="128"/>
      <c r="LBH441" s="128"/>
      <c r="LBI441" s="128"/>
      <c r="LBJ441" s="128"/>
      <c r="LBK441" s="128"/>
      <c r="LBL441" s="128"/>
      <c r="LBM441" s="128"/>
      <c r="LBN441" s="128"/>
      <c r="LBO441" s="128"/>
      <c r="LBP441" s="128"/>
      <c r="LBQ441" s="128"/>
      <c r="LBR441" s="128"/>
      <c r="LBS441" s="128"/>
      <c r="LBT441" s="128"/>
      <c r="LBU441" s="128"/>
      <c r="LBV441" s="128"/>
      <c r="LBW441" s="128"/>
      <c r="LBX441" s="128"/>
      <c r="LBY441" s="128"/>
      <c r="LBZ441" s="128"/>
      <c r="LCA441" s="128"/>
      <c r="LCB441" s="128"/>
      <c r="LCC441" s="128"/>
      <c r="LCD441" s="128"/>
      <c r="LCE441" s="128"/>
      <c r="LCF441" s="128"/>
      <c r="LCG441" s="128"/>
      <c r="LCH441" s="128"/>
      <c r="LCI441" s="128"/>
      <c r="LCJ441" s="128"/>
      <c r="LCK441" s="128"/>
      <c r="LCL441" s="128"/>
      <c r="LCM441" s="128"/>
      <c r="LCN441" s="128"/>
      <c r="LCO441" s="128"/>
      <c r="LCP441" s="128"/>
      <c r="LCQ441" s="128"/>
      <c r="LCR441" s="128"/>
      <c r="LCS441" s="128"/>
      <c r="LCT441" s="128"/>
      <c r="LCU441" s="128"/>
      <c r="LCV441" s="128"/>
      <c r="LCW441" s="128"/>
      <c r="LCX441" s="128"/>
      <c r="LCY441" s="128"/>
      <c r="LCZ441" s="128"/>
      <c r="LDA441" s="128"/>
      <c r="LDB441" s="128"/>
      <c r="LDC441" s="128"/>
      <c r="LDD441" s="128"/>
      <c r="LDE441" s="128"/>
      <c r="LDF441" s="128"/>
      <c r="LDG441" s="128"/>
      <c r="LDH441" s="128"/>
      <c r="LDI441" s="128"/>
      <c r="LDJ441" s="128"/>
      <c r="LDK441" s="128"/>
      <c r="LDL441" s="128"/>
      <c r="LDM441" s="128"/>
      <c r="LDN441" s="128"/>
      <c r="LDO441" s="128"/>
      <c r="LDP441" s="128"/>
      <c r="LDQ441" s="128"/>
      <c r="LDR441" s="128"/>
      <c r="LDS441" s="128"/>
      <c r="LDT441" s="128"/>
      <c r="LDU441" s="128"/>
      <c r="LDV441" s="128"/>
      <c r="LDW441" s="128"/>
      <c r="LDX441" s="128"/>
      <c r="LDY441" s="128"/>
      <c r="LDZ441" s="128"/>
      <c r="LEA441" s="128"/>
      <c r="LEB441" s="128"/>
      <c r="LEC441" s="128"/>
      <c r="LED441" s="128"/>
      <c r="LEE441" s="128"/>
      <c r="LEF441" s="128"/>
      <c r="LEG441" s="128"/>
      <c r="LEH441" s="128"/>
      <c r="LEI441" s="128"/>
      <c r="LEJ441" s="128"/>
      <c r="LEK441" s="128"/>
      <c r="LEL441" s="128"/>
      <c r="LEM441" s="128"/>
      <c r="LEN441" s="128"/>
      <c r="LEO441" s="128"/>
      <c r="LEP441" s="128"/>
      <c r="LEQ441" s="128"/>
      <c r="LER441" s="128"/>
      <c r="LES441" s="128"/>
      <c r="LET441" s="128"/>
      <c r="LEU441" s="128"/>
      <c r="LEV441" s="128"/>
      <c r="LEW441" s="128"/>
      <c r="LEX441" s="128"/>
      <c r="LEY441" s="128"/>
      <c r="LEZ441" s="128"/>
      <c r="LFA441" s="128"/>
      <c r="LFB441" s="128"/>
      <c r="LFC441" s="128"/>
      <c r="LFD441" s="128"/>
      <c r="LFE441" s="128"/>
      <c r="LFF441" s="128"/>
      <c r="LFG441" s="128"/>
      <c r="LFH441" s="128"/>
      <c r="LFI441" s="128"/>
      <c r="LFJ441" s="128"/>
      <c r="LFK441" s="128"/>
      <c r="LFL441" s="128"/>
      <c r="LFM441" s="128"/>
      <c r="LFN441" s="128"/>
      <c r="LFO441" s="128"/>
      <c r="LFP441" s="128"/>
      <c r="LFQ441" s="128"/>
      <c r="LFR441" s="128"/>
      <c r="LFS441" s="128"/>
      <c r="LFT441" s="128"/>
      <c r="LFU441" s="128"/>
      <c r="LFV441" s="128"/>
      <c r="LFW441" s="128"/>
      <c r="LFX441" s="128"/>
      <c r="LFY441" s="128"/>
      <c r="LFZ441" s="128"/>
      <c r="LGA441" s="128"/>
      <c r="LGB441" s="128"/>
      <c r="LGC441" s="128"/>
      <c r="LGD441" s="128"/>
      <c r="LGE441" s="128"/>
      <c r="LGF441" s="128"/>
      <c r="LGG441" s="128"/>
      <c r="LGH441" s="128"/>
      <c r="LGI441" s="128"/>
      <c r="LGJ441" s="128"/>
      <c r="LGK441" s="128"/>
      <c r="LGL441" s="128"/>
      <c r="LGM441" s="128"/>
      <c r="LGN441" s="128"/>
      <c r="LGO441" s="128"/>
      <c r="LGP441" s="128"/>
      <c r="LGQ441" s="128"/>
      <c r="LGR441" s="128"/>
      <c r="LGS441" s="128"/>
      <c r="LGT441" s="128"/>
      <c r="LGU441" s="128"/>
      <c r="LGV441" s="128"/>
      <c r="LGW441" s="128"/>
      <c r="LGX441" s="128"/>
      <c r="LGY441" s="128"/>
      <c r="LGZ441" s="128"/>
      <c r="LHA441" s="128"/>
      <c r="LHB441" s="128"/>
      <c r="LHC441" s="128"/>
      <c r="LHD441" s="128"/>
      <c r="LHE441" s="128"/>
      <c r="LHF441" s="128"/>
      <c r="LHG441" s="128"/>
      <c r="LHH441" s="128"/>
      <c r="LHI441" s="128"/>
      <c r="LHJ441" s="128"/>
      <c r="LHK441" s="128"/>
      <c r="LHL441" s="128"/>
      <c r="LHM441" s="128"/>
      <c r="LHN441" s="128"/>
      <c r="LHO441" s="128"/>
      <c r="LHP441" s="128"/>
      <c r="LHQ441" s="128"/>
      <c r="LHR441" s="128"/>
      <c r="LHS441" s="128"/>
      <c r="LHT441" s="128"/>
      <c r="LHU441" s="128"/>
      <c r="LHV441" s="128"/>
      <c r="LHW441" s="128"/>
      <c r="LHX441" s="128"/>
      <c r="LHY441" s="128"/>
      <c r="LHZ441" s="128"/>
      <c r="LIA441" s="128"/>
      <c r="LIB441" s="128"/>
      <c r="LIC441" s="128"/>
      <c r="LID441" s="128"/>
      <c r="LIE441" s="128"/>
      <c r="LIF441" s="128"/>
      <c r="LIG441" s="128"/>
      <c r="LIH441" s="128"/>
      <c r="LII441" s="128"/>
      <c r="LIJ441" s="128"/>
      <c r="LIK441" s="128"/>
      <c r="LIL441" s="128"/>
      <c r="LIM441" s="128"/>
      <c r="LIN441" s="128"/>
      <c r="LIO441" s="128"/>
      <c r="LIP441" s="128"/>
      <c r="LIQ441" s="128"/>
      <c r="LIR441" s="128"/>
      <c r="LIS441" s="128"/>
      <c r="LIT441" s="128"/>
      <c r="LIU441" s="128"/>
      <c r="LIV441" s="128"/>
      <c r="LIW441" s="128"/>
      <c r="LIX441" s="128"/>
      <c r="LIY441" s="128"/>
      <c r="LIZ441" s="128"/>
      <c r="LJA441" s="128"/>
      <c r="LJB441" s="128"/>
      <c r="LJC441" s="128"/>
      <c r="LJD441" s="128"/>
      <c r="LJE441" s="128"/>
      <c r="LJF441" s="128"/>
      <c r="LJG441" s="128"/>
      <c r="LJH441" s="128"/>
      <c r="LJI441" s="128"/>
      <c r="LJJ441" s="128"/>
      <c r="LJK441" s="128"/>
      <c r="LJL441" s="128"/>
      <c r="LJM441" s="128"/>
      <c r="LJN441" s="128"/>
      <c r="LJO441" s="128"/>
      <c r="LJP441" s="128"/>
      <c r="LJQ441" s="128"/>
      <c r="LJR441" s="128"/>
      <c r="LJS441" s="128"/>
      <c r="LJT441" s="128"/>
      <c r="LJU441" s="128"/>
      <c r="LJV441" s="128"/>
      <c r="LJW441" s="128"/>
      <c r="LJX441" s="128"/>
      <c r="LJY441" s="128"/>
      <c r="LJZ441" s="128"/>
      <c r="LKA441" s="128"/>
      <c r="LKB441" s="128"/>
      <c r="LKC441" s="128"/>
      <c r="LKD441" s="128"/>
      <c r="LKE441" s="128"/>
      <c r="LKF441" s="128"/>
      <c r="LKG441" s="128"/>
      <c r="LKH441" s="128"/>
      <c r="LKI441" s="128"/>
      <c r="LKJ441" s="128"/>
      <c r="LKK441" s="128"/>
      <c r="LKL441" s="128"/>
      <c r="LKM441" s="128"/>
      <c r="LKN441" s="128"/>
      <c r="LKO441" s="128"/>
      <c r="LKP441" s="128"/>
      <c r="LKQ441" s="128"/>
      <c r="LKR441" s="128"/>
      <c r="LKS441" s="128"/>
      <c r="LKT441" s="128"/>
      <c r="LKU441" s="128"/>
      <c r="LKV441" s="128"/>
      <c r="LKW441" s="128"/>
      <c r="LKX441" s="128"/>
      <c r="LKY441" s="128"/>
      <c r="LKZ441" s="128"/>
      <c r="LLA441" s="128"/>
      <c r="LLB441" s="128"/>
      <c r="LLC441" s="128"/>
      <c r="LLD441" s="128"/>
      <c r="LLE441" s="128"/>
      <c r="LLF441" s="128"/>
      <c r="LLG441" s="128"/>
      <c r="LLH441" s="128"/>
      <c r="LLI441" s="128"/>
      <c r="LLJ441" s="128"/>
      <c r="LLK441" s="128"/>
      <c r="LLL441" s="128"/>
      <c r="LLM441" s="128"/>
      <c r="LLN441" s="128"/>
      <c r="LLO441" s="128"/>
      <c r="LLP441" s="128"/>
      <c r="LLQ441" s="128"/>
      <c r="LLR441" s="128"/>
      <c r="LLS441" s="128"/>
      <c r="LLT441" s="128"/>
      <c r="LLU441" s="128"/>
      <c r="LLV441" s="128"/>
      <c r="LLW441" s="128"/>
      <c r="LLX441" s="128"/>
      <c r="LLY441" s="128"/>
      <c r="LLZ441" s="128"/>
      <c r="LMA441" s="128"/>
      <c r="LMB441" s="128"/>
      <c r="LMC441" s="128"/>
      <c r="LMD441" s="128"/>
      <c r="LME441" s="128"/>
      <c r="LMF441" s="128"/>
      <c r="LMG441" s="128"/>
      <c r="LMH441" s="128"/>
      <c r="LMI441" s="128"/>
      <c r="LMJ441" s="128"/>
      <c r="LMK441" s="128"/>
      <c r="LML441" s="128"/>
      <c r="LMM441" s="128"/>
      <c r="LMN441" s="128"/>
      <c r="LMO441" s="128"/>
      <c r="LMP441" s="128"/>
      <c r="LMQ441" s="128"/>
      <c r="LMR441" s="128"/>
      <c r="LMS441" s="128"/>
      <c r="LMT441" s="128"/>
      <c r="LMU441" s="128"/>
      <c r="LMV441" s="128"/>
      <c r="LMW441" s="128"/>
      <c r="LMX441" s="128"/>
      <c r="LMY441" s="128"/>
      <c r="LMZ441" s="128"/>
      <c r="LNA441" s="128"/>
      <c r="LNB441" s="128"/>
      <c r="LNC441" s="128"/>
      <c r="LND441" s="128"/>
      <c r="LNE441" s="128"/>
      <c r="LNF441" s="128"/>
      <c r="LNG441" s="128"/>
      <c r="LNH441" s="128"/>
      <c r="LNI441" s="128"/>
      <c r="LNJ441" s="128"/>
      <c r="LNK441" s="128"/>
      <c r="LNL441" s="128"/>
      <c r="LNM441" s="128"/>
      <c r="LNN441" s="128"/>
      <c r="LNO441" s="128"/>
      <c r="LNP441" s="128"/>
      <c r="LNQ441" s="128"/>
      <c r="LNR441" s="128"/>
      <c r="LNS441" s="128"/>
      <c r="LNT441" s="128"/>
      <c r="LNU441" s="128"/>
      <c r="LNV441" s="128"/>
      <c r="LNW441" s="128"/>
      <c r="LNX441" s="128"/>
      <c r="LNY441" s="128"/>
      <c r="LNZ441" s="128"/>
      <c r="LOA441" s="128"/>
      <c r="LOB441" s="128"/>
      <c r="LOC441" s="128"/>
      <c r="LOD441" s="128"/>
      <c r="LOE441" s="128"/>
      <c r="LOF441" s="128"/>
      <c r="LOG441" s="128"/>
      <c r="LOH441" s="128"/>
      <c r="LOI441" s="128"/>
      <c r="LOJ441" s="128"/>
      <c r="LOK441" s="128"/>
      <c r="LOL441" s="128"/>
      <c r="LOM441" s="128"/>
      <c r="LON441" s="128"/>
      <c r="LOO441" s="128"/>
      <c r="LOP441" s="128"/>
      <c r="LOQ441" s="128"/>
      <c r="LOR441" s="128"/>
      <c r="LOS441" s="128"/>
      <c r="LOT441" s="128"/>
      <c r="LOU441" s="128"/>
      <c r="LOV441" s="128"/>
      <c r="LOW441" s="128"/>
      <c r="LOX441" s="128"/>
      <c r="LOY441" s="128"/>
      <c r="LOZ441" s="128"/>
      <c r="LPA441" s="128"/>
      <c r="LPB441" s="128"/>
      <c r="LPC441" s="128"/>
      <c r="LPD441" s="128"/>
      <c r="LPE441" s="128"/>
      <c r="LPF441" s="128"/>
      <c r="LPG441" s="128"/>
      <c r="LPH441" s="128"/>
      <c r="LPI441" s="128"/>
      <c r="LPJ441" s="128"/>
      <c r="LPK441" s="128"/>
      <c r="LPL441" s="128"/>
      <c r="LPM441" s="128"/>
      <c r="LPN441" s="128"/>
      <c r="LPO441" s="128"/>
      <c r="LPP441" s="128"/>
      <c r="LPQ441" s="128"/>
      <c r="LPR441" s="128"/>
      <c r="LPS441" s="128"/>
      <c r="LPT441" s="128"/>
      <c r="LPU441" s="128"/>
      <c r="LPV441" s="128"/>
      <c r="LPW441" s="128"/>
      <c r="LPX441" s="128"/>
      <c r="LPY441" s="128"/>
      <c r="LPZ441" s="128"/>
      <c r="LQA441" s="128"/>
      <c r="LQB441" s="128"/>
      <c r="LQC441" s="128"/>
      <c r="LQD441" s="128"/>
      <c r="LQE441" s="128"/>
      <c r="LQF441" s="128"/>
      <c r="LQG441" s="128"/>
      <c r="LQH441" s="128"/>
      <c r="LQI441" s="128"/>
      <c r="LQJ441" s="128"/>
      <c r="LQK441" s="128"/>
      <c r="LQL441" s="128"/>
      <c r="LQM441" s="128"/>
      <c r="LQN441" s="128"/>
      <c r="LQO441" s="128"/>
      <c r="LQP441" s="128"/>
      <c r="LQQ441" s="128"/>
      <c r="LQR441" s="128"/>
      <c r="LQS441" s="128"/>
      <c r="LQT441" s="128"/>
      <c r="LQU441" s="128"/>
      <c r="LQV441" s="128"/>
      <c r="LQW441" s="128"/>
      <c r="LQX441" s="128"/>
      <c r="LQY441" s="128"/>
      <c r="LQZ441" s="128"/>
      <c r="LRA441" s="128"/>
      <c r="LRB441" s="128"/>
      <c r="LRC441" s="128"/>
      <c r="LRD441" s="128"/>
      <c r="LRE441" s="128"/>
      <c r="LRF441" s="128"/>
      <c r="LRG441" s="128"/>
      <c r="LRH441" s="128"/>
      <c r="LRI441" s="128"/>
      <c r="LRJ441" s="128"/>
      <c r="LRK441" s="128"/>
      <c r="LRL441" s="128"/>
      <c r="LRM441" s="128"/>
      <c r="LRN441" s="128"/>
      <c r="LRO441" s="128"/>
      <c r="LRP441" s="128"/>
      <c r="LRQ441" s="128"/>
      <c r="LRR441" s="128"/>
      <c r="LRS441" s="128"/>
      <c r="LRT441" s="128"/>
      <c r="LRU441" s="128"/>
      <c r="LRV441" s="128"/>
      <c r="LRW441" s="128"/>
      <c r="LRX441" s="128"/>
      <c r="LRY441" s="128"/>
      <c r="LRZ441" s="128"/>
      <c r="LSA441" s="128"/>
      <c r="LSB441" s="128"/>
      <c r="LSC441" s="128"/>
      <c r="LSD441" s="128"/>
      <c r="LSE441" s="128"/>
      <c r="LSF441" s="128"/>
      <c r="LSG441" s="128"/>
      <c r="LSH441" s="128"/>
      <c r="LSI441" s="128"/>
      <c r="LSJ441" s="128"/>
      <c r="LSK441" s="128"/>
      <c r="LSL441" s="128"/>
      <c r="LSM441" s="128"/>
      <c r="LSN441" s="128"/>
      <c r="LSO441" s="128"/>
      <c r="LSP441" s="128"/>
      <c r="LSQ441" s="128"/>
      <c r="LSR441" s="128"/>
      <c r="LSS441" s="128"/>
      <c r="LST441" s="128"/>
      <c r="LSU441" s="128"/>
      <c r="LSV441" s="128"/>
      <c r="LSW441" s="128"/>
      <c r="LSX441" s="128"/>
      <c r="LSY441" s="128"/>
      <c r="LSZ441" s="128"/>
      <c r="LTA441" s="128"/>
      <c r="LTB441" s="128"/>
      <c r="LTC441" s="128"/>
      <c r="LTD441" s="128"/>
      <c r="LTE441" s="128"/>
      <c r="LTF441" s="128"/>
      <c r="LTG441" s="128"/>
      <c r="LTH441" s="128"/>
      <c r="LTI441" s="128"/>
      <c r="LTJ441" s="128"/>
      <c r="LTK441" s="128"/>
      <c r="LTL441" s="128"/>
      <c r="LTM441" s="128"/>
      <c r="LTN441" s="128"/>
      <c r="LTO441" s="128"/>
      <c r="LTP441" s="128"/>
      <c r="LTQ441" s="128"/>
      <c r="LTR441" s="128"/>
      <c r="LTS441" s="128"/>
      <c r="LTT441" s="128"/>
      <c r="LTU441" s="128"/>
      <c r="LTV441" s="128"/>
      <c r="LTW441" s="128"/>
      <c r="LTX441" s="128"/>
      <c r="LTY441" s="128"/>
      <c r="LTZ441" s="128"/>
      <c r="LUA441" s="128"/>
      <c r="LUB441" s="128"/>
      <c r="LUC441" s="128"/>
      <c r="LUD441" s="128"/>
      <c r="LUE441" s="128"/>
      <c r="LUF441" s="128"/>
      <c r="LUG441" s="128"/>
      <c r="LUH441" s="128"/>
      <c r="LUI441" s="128"/>
      <c r="LUJ441" s="128"/>
      <c r="LUK441" s="128"/>
      <c r="LUL441" s="128"/>
      <c r="LUM441" s="128"/>
      <c r="LUN441" s="128"/>
      <c r="LUO441" s="128"/>
      <c r="LUP441" s="128"/>
      <c r="LUQ441" s="128"/>
      <c r="LUR441" s="128"/>
      <c r="LUS441" s="128"/>
      <c r="LUT441" s="128"/>
      <c r="LUU441" s="128"/>
      <c r="LUV441" s="128"/>
      <c r="LUW441" s="128"/>
      <c r="LUX441" s="128"/>
      <c r="LUY441" s="128"/>
      <c r="LUZ441" s="128"/>
      <c r="LVA441" s="128"/>
      <c r="LVB441" s="128"/>
      <c r="LVC441" s="128"/>
      <c r="LVD441" s="128"/>
      <c r="LVE441" s="128"/>
      <c r="LVF441" s="128"/>
      <c r="LVG441" s="128"/>
      <c r="LVH441" s="128"/>
      <c r="LVI441" s="128"/>
      <c r="LVJ441" s="128"/>
      <c r="LVK441" s="128"/>
      <c r="LVL441" s="128"/>
      <c r="LVM441" s="128"/>
      <c r="LVN441" s="128"/>
      <c r="LVO441" s="128"/>
      <c r="LVP441" s="128"/>
      <c r="LVQ441" s="128"/>
      <c r="LVR441" s="128"/>
      <c r="LVS441" s="128"/>
      <c r="LVT441" s="128"/>
      <c r="LVU441" s="128"/>
      <c r="LVV441" s="128"/>
      <c r="LVW441" s="128"/>
      <c r="LVX441" s="128"/>
      <c r="LVY441" s="128"/>
      <c r="LVZ441" s="128"/>
      <c r="LWA441" s="128"/>
      <c r="LWB441" s="128"/>
      <c r="LWC441" s="128"/>
      <c r="LWD441" s="128"/>
      <c r="LWE441" s="128"/>
      <c r="LWF441" s="128"/>
      <c r="LWG441" s="128"/>
      <c r="LWH441" s="128"/>
      <c r="LWI441" s="128"/>
      <c r="LWJ441" s="128"/>
      <c r="LWK441" s="128"/>
      <c r="LWL441" s="128"/>
      <c r="LWM441" s="128"/>
      <c r="LWN441" s="128"/>
      <c r="LWO441" s="128"/>
      <c r="LWP441" s="128"/>
      <c r="LWQ441" s="128"/>
      <c r="LWR441" s="128"/>
      <c r="LWS441" s="128"/>
      <c r="LWT441" s="128"/>
      <c r="LWU441" s="128"/>
      <c r="LWV441" s="128"/>
      <c r="LWW441" s="128"/>
      <c r="LWX441" s="128"/>
      <c r="LWY441" s="128"/>
      <c r="LWZ441" s="128"/>
      <c r="LXA441" s="128"/>
      <c r="LXB441" s="128"/>
      <c r="LXC441" s="128"/>
      <c r="LXD441" s="128"/>
      <c r="LXE441" s="128"/>
      <c r="LXF441" s="128"/>
      <c r="LXG441" s="128"/>
      <c r="LXH441" s="128"/>
      <c r="LXI441" s="128"/>
      <c r="LXJ441" s="128"/>
      <c r="LXK441" s="128"/>
      <c r="LXL441" s="128"/>
      <c r="LXM441" s="128"/>
      <c r="LXN441" s="128"/>
      <c r="LXO441" s="128"/>
      <c r="LXP441" s="128"/>
      <c r="LXQ441" s="128"/>
      <c r="LXR441" s="128"/>
      <c r="LXS441" s="128"/>
      <c r="LXT441" s="128"/>
      <c r="LXU441" s="128"/>
      <c r="LXV441" s="128"/>
      <c r="LXW441" s="128"/>
      <c r="LXX441" s="128"/>
      <c r="LXY441" s="128"/>
      <c r="LXZ441" s="128"/>
      <c r="LYA441" s="128"/>
      <c r="LYB441" s="128"/>
      <c r="LYC441" s="128"/>
      <c r="LYD441" s="128"/>
      <c r="LYE441" s="128"/>
      <c r="LYF441" s="128"/>
      <c r="LYG441" s="128"/>
      <c r="LYH441" s="128"/>
      <c r="LYI441" s="128"/>
      <c r="LYJ441" s="128"/>
      <c r="LYK441" s="128"/>
      <c r="LYL441" s="128"/>
      <c r="LYM441" s="128"/>
      <c r="LYN441" s="128"/>
      <c r="LYO441" s="128"/>
      <c r="LYP441" s="128"/>
      <c r="LYQ441" s="128"/>
      <c r="LYR441" s="128"/>
      <c r="LYS441" s="128"/>
      <c r="LYT441" s="128"/>
      <c r="LYU441" s="128"/>
      <c r="LYV441" s="128"/>
      <c r="LYW441" s="128"/>
      <c r="LYX441" s="128"/>
      <c r="LYY441" s="128"/>
      <c r="LYZ441" s="128"/>
      <c r="LZA441" s="128"/>
      <c r="LZB441" s="128"/>
      <c r="LZC441" s="128"/>
      <c r="LZD441" s="128"/>
      <c r="LZE441" s="128"/>
      <c r="LZF441" s="128"/>
      <c r="LZG441" s="128"/>
      <c r="LZH441" s="128"/>
      <c r="LZI441" s="128"/>
      <c r="LZJ441" s="128"/>
      <c r="LZK441" s="128"/>
      <c r="LZL441" s="128"/>
      <c r="LZM441" s="128"/>
      <c r="LZN441" s="128"/>
      <c r="LZO441" s="128"/>
      <c r="LZP441" s="128"/>
      <c r="LZQ441" s="128"/>
      <c r="LZR441" s="128"/>
      <c r="LZS441" s="128"/>
      <c r="LZT441" s="128"/>
      <c r="LZU441" s="128"/>
      <c r="LZV441" s="128"/>
      <c r="LZW441" s="128"/>
      <c r="LZX441" s="128"/>
      <c r="LZY441" s="128"/>
      <c r="LZZ441" s="128"/>
      <c r="MAA441" s="128"/>
      <c r="MAB441" s="128"/>
      <c r="MAC441" s="128"/>
      <c r="MAD441" s="128"/>
      <c r="MAE441" s="128"/>
      <c r="MAF441" s="128"/>
      <c r="MAG441" s="128"/>
      <c r="MAH441" s="128"/>
      <c r="MAI441" s="128"/>
      <c r="MAJ441" s="128"/>
      <c r="MAK441" s="128"/>
      <c r="MAL441" s="128"/>
      <c r="MAM441" s="128"/>
      <c r="MAN441" s="128"/>
      <c r="MAO441" s="128"/>
      <c r="MAP441" s="128"/>
      <c r="MAQ441" s="128"/>
      <c r="MAR441" s="128"/>
      <c r="MAS441" s="128"/>
      <c r="MAT441" s="128"/>
      <c r="MAU441" s="128"/>
      <c r="MAV441" s="128"/>
      <c r="MAW441" s="128"/>
      <c r="MAX441" s="128"/>
      <c r="MAY441" s="128"/>
      <c r="MAZ441" s="128"/>
      <c r="MBA441" s="128"/>
      <c r="MBB441" s="128"/>
      <c r="MBC441" s="128"/>
      <c r="MBD441" s="128"/>
      <c r="MBE441" s="128"/>
      <c r="MBF441" s="128"/>
      <c r="MBG441" s="128"/>
      <c r="MBH441" s="128"/>
      <c r="MBI441" s="128"/>
      <c r="MBJ441" s="128"/>
      <c r="MBK441" s="128"/>
      <c r="MBL441" s="128"/>
      <c r="MBM441" s="128"/>
      <c r="MBN441" s="128"/>
      <c r="MBO441" s="128"/>
      <c r="MBP441" s="128"/>
      <c r="MBQ441" s="128"/>
      <c r="MBR441" s="128"/>
      <c r="MBS441" s="128"/>
      <c r="MBT441" s="128"/>
      <c r="MBU441" s="128"/>
      <c r="MBV441" s="128"/>
      <c r="MBW441" s="128"/>
      <c r="MBX441" s="128"/>
      <c r="MBY441" s="128"/>
      <c r="MBZ441" s="128"/>
      <c r="MCA441" s="128"/>
      <c r="MCB441" s="128"/>
      <c r="MCC441" s="128"/>
      <c r="MCD441" s="128"/>
      <c r="MCE441" s="128"/>
      <c r="MCF441" s="128"/>
      <c r="MCG441" s="128"/>
      <c r="MCH441" s="128"/>
      <c r="MCI441" s="128"/>
      <c r="MCJ441" s="128"/>
      <c r="MCK441" s="128"/>
      <c r="MCL441" s="128"/>
      <c r="MCM441" s="128"/>
      <c r="MCN441" s="128"/>
      <c r="MCO441" s="128"/>
      <c r="MCP441" s="128"/>
      <c r="MCQ441" s="128"/>
      <c r="MCR441" s="128"/>
      <c r="MCS441" s="128"/>
      <c r="MCT441" s="128"/>
      <c r="MCU441" s="128"/>
      <c r="MCV441" s="128"/>
      <c r="MCW441" s="128"/>
      <c r="MCX441" s="128"/>
      <c r="MCY441" s="128"/>
      <c r="MCZ441" s="128"/>
      <c r="MDA441" s="128"/>
      <c r="MDB441" s="128"/>
      <c r="MDC441" s="128"/>
      <c r="MDD441" s="128"/>
      <c r="MDE441" s="128"/>
      <c r="MDF441" s="128"/>
      <c r="MDG441" s="128"/>
      <c r="MDH441" s="128"/>
      <c r="MDI441" s="128"/>
      <c r="MDJ441" s="128"/>
      <c r="MDK441" s="128"/>
      <c r="MDL441" s="128"/>
      <c r="MDM441" s="128"/>
      <c r="MDN441" s="128"/>
      <c r="MDO441" s="128"/>
      <c r="MDP441" s="128"/>
      <c r="MDQ441" s="128"/>
      <c r="MDR441" s="128"/>
      <c r="MDS441" s="128"/>
      <c r="MDT441" s="128"/>
      <c r="MDU441" s="128"/>
      <c r="MDV441" s="128"/>
      <c r="MDW441" s="128"/>
      <c r="MDX441" s="128"/>
      <c r="MDY441" s="128"/>
      <c r="MDZ441" s="128"/>
      <c r="MEA441" s="128"/>
      <c r="MEB441" s="128"/>
      <c r="MEC441" s="128"/>
      <c r="MED441" s="128"/>
      <c r="MEE441" s="128"/>
      <c r="MEF441" s="128"/>
      <c r="MEG441" s="128"/>
      <c r="MEH441" s="128"/>
      <c r="MEI441" s="128"/>
      <c r="MEJ441" s="128"/>
      <c r="MEK441" s="128"/>
      <c r="MEL441" s="128"/>
      <c r="MEM441" s="128"/>
      <c r="MEN441" s="128"/>
      <c r="MEO441" s="128"/>
      <c r="MEP441" s="128"/>
      <c r="MEQ441" s="128"/>
      <c r="MER441" s="128"/>
      <c r="MES441" s="128"/>
      <c r="MET441" s="128"/>
      <c r="MEU441" s="128"/>
      <c r="MEV441" s="128"/>
      <c r="MEW441" s="128"/>
      <c r="MEX441" s="128"/>
      <c r="MEY441" s="128"/>
      <c r="MEZ441" s="128"/>
      <c r="MFA441" s="128"/>
      <c r="MFB441" s="128"/>
      <c r="MFC441" s="128"/>
      <c r="MFD441" s="128"/>
      <c r="MFE441" s="128"/>
      <c r="MFF441" s="128"/>
      <c r="MFG441" s="128"/>
      <c r="MFH441" s="128"/>
      <c r="MFI441" s="128"/>
      <c r="MFJ441" s="128"/>
      <c r="MFK441" s="128"/>
      <c r="MFL441" s="128"/>
      <c r="MFM441" s="128"/>
      <c r="MFN441" s="128"/>
      <c r="MFO441" s="128"/>
      <c r="MFP441" s="128"/>
      <c r="MFQ441" s="128"/>
      <c r="MFR441" s="128"/>
      <c r="MFS441" s="128"/>
      <c r="MFT441" s="128"/>
      <c r="MFU441" s="128"/>
      <c r="MFV441" s="128"/>
      <c r="MFW441" s="128"/>
      <c r="MFX441" s="128"/>
      <c r="MFY441" s="128"/>
      <c r="MFZ441" s="128"/>
      <c r="MGA441" s="128"/>
      <c r="MGB441" s="128"/>
      <c r="MGC441" s="128"/>
      <c r="MGD441" s="128"/>
      <c r="MGE441" s="128"/>
      <c r="MGF441" s="128"/>
      <c r="MGG441" s="128"/>
      <c r="MGH441" s="128"/>
      <c r="MGI441" s="128"/>
      <c r="MGJ441" s="128"/>
      <c r="MGK441" s="128"/>
      <c r="MGL441" s="128"/>
      <c r="MGM441" s="128"/>
      <c r="MGN441" s="128"/>
      <c r="MGO441" s="128"/>
      <c r="MGP441" s="128"/>
      <c r="MGQ441" s="128"/>
      <c r="MGR441" s="128"/>
      <c r="MGS441" s="128"/>
      <c r="MGT441" s="128"/>
      <c r="MGU441" s="128"/>
      <c r="MGV441" s="128"/>
      <c r="MGW441" s="128"/>
      <c r="MGX441" s="128"/>
      <c r="MGY441" s="128"/>
      <c r="MGZ441" s="128"/>
      <c r="MHA441" s="128"/>
      <c r="MHB441" s="128"/>
      <c r="MHC441" s="128"/>
      <c r="MHD441" s="128"/>
      <c r="MHE441" s="128"/>
      <c r="MHF441" s="128"/>
      <c r="MHG441" s="128"/>
      <c r="MHH441" s="128"/>
      <c r="MHI441" s="128"/>
      <c r="MHJ441" s="128"/>
      <c r="MHK441" s="128"/>
      <c r="MHL441" s="128"/>
      <c r="MHM441" s="128"/>
      <c r="MHN441" s="128"/>
      <c r="MHO441" s="128"/>
      <c r="MHP441" s="128"/>
      <c r="MHQ441" s="128"/>
      <c r="MHR441" s="128"/>
      <c r="MHS441" s="128"/>
      <c r="MHT441" s="128"/>
      <c r="MHU441" s="128"/>
      <c r="MHV441" s="128"/>
      <c r="MHW441" s="128"/>
      <c r="MHX441" s="128"/>
      <c r="MHY441" s="128"/>
      <c r="MHZ441" s="128"/>
      <c r="MIA441" s="128"/>
      <c r="MIB441" s="128"/>
      <c r="MIC441" s="128"/>
      <c r="MID441" s="128"/>
      <c r="MIE441" s="128"/>
      <c r="MIF441" s="128"/>
      <c r="MIG441" s="128"/>
      <c r="MIH441" s="128"/>
      <c r="MII441" s="128"/>
      <c r="MIJ441" s="128"/>
      <c r="MIK441" s="128"/>
      <c r="MIL441" s="128"/>
      <c r="MIM441" s="128"/>
      <c r="MIN441" s="128"/>
      <c r="MIO441" s="128"/>
      <c r="MIP441" s="128"/>
      <c r="MIQ441" s="128"/>
      <c r="MIR441" s="128"/>
      <c r="MIS441" s="128"/>
      <c r="MIT441" s="128"/>
      <c r="MIU441" s="128"/>
      <c r="MIV441" s="128"/>
      <c r="MIW441" s="128"/>
      <c r="MIX441" s="128"/>
      <c r="MIY441" s="128"/>
      <c r="MIZ441" s="128"/>
      <c r="MJA441" s="128"/>
      <c r="MJB441" s="128"/>
      <c r="MJC441" s="128"/>
      <c r="MJD441" s="128"/>
      <c r="MJE441" s="128"/>
      <c r="MJF441" s="128"/>
      <c r="MJG441" s="128"/>
      <c r="MJH441" s="128"/>
      <c r="MJI441" s="128"/>
      <c r="MJJ441" s="128"/>
      <c r="MJK441" s="128"/>
      <c r="MJL441" s="128"/>
      <c r="MJM441" s="128"/>
      <c r="MJN441" s="128"/>
      <c r="MJO441" s="128"/>
      <c r="MJP441" s="128"/>
      <c r="MJQ441" s="128"/>
      <c r="MJR441" s="128"/>
      <c r="MJS441" s="128"/>
      <c r="MJT441" s="128"/>
      <c r="MJU441" s="128"/>
      <c r="MJV441" s="128"/>
      <c r="MJW441" s="128"/>
      <c r="MJX441" s="128"/>
      <c r="MJY441" s="128"/>
      <c r="MJZ441" s="128"/>
      <c r="MKA441" s="128"/>
      <c r="MKB441" s="128"/>
      <c r="MKC441" s="128"/>
      <c r="MKD441" s="128"/>
      <c r="MKE441" s="128"/>
      <c r="MKF441" s="128"/>
      <c r="MKG441" s="128"/>
      <c r="MKH441" s="128"/>
      <c r="MKI441" s="128"/>
      <c r="MKJ441" s="128"/>
      <c r="MKK441" s="128"/>
      <c r="MKL441" s="128"/>
      <c r="MKM441" s="128"/>
      <c r="MKN441" s="128"/>
      <c r="MKO441" s="128"/>
      <c r="MKP441" s="128"/>
      <c r="MKQ441" s="128"/>
      <c r="MKR441" s="128"/>
      <c r="MKS441" s="128"/>
      <c r="MKT441" s="128"/>
      <c r="MKU441" s="128"/>
      <c r="MKV441" s="128"/>
      <c r="MKW441" s="128"/>
      <c r="MKX441" s="128"/>
      <c r="MKY441" s="128"/>
      <c r="MKZ441" s="128"/>
      <c r="MLA441" s="128"/>
      <c r="MLB441" s="128"/>
      <c r="MLC441" s="128"/>
      <c r="MLD441" s="128"/>
      <c r="MLE441" s="128"/>
      <c r="MLF441" s="128"/>
      <c r="MLG441" s="128"/>
      <c r="MLH441" s="128"/>
      <c r="MLI441" s="128"/>
      <c r="MLJ441" s="128"/>
      <c r="MLK441" s="128"/>
      <c r="MLL441" s="128"/>
      <c r="MLM441" s="128"/>
      <c r="MLN441" s="128"/>
      <c r="MLO441" s="128"/>
      <c r="MLP441" s="128"/>
      <c r="MLQ441" s="128"/>
      <c r="MLR441" s="128"/>
      <c r="MLS441" s="128"/>
      <c r="MLT441" s="128"/>
      <c r="MLU441" s="128"/>
      <c r="MLV441" s="128"/>
      <c r="MLW441" s="128"/>
      <c r="MLX441" s="128"/>
      <c r="MLY441" s="128"/>
      <c r="MLZ441" s="128"/>
      <c r="MMA441" s="128"/>
      <c r="MMB441" s="128"/>
      <c r="MMC441" s="128"/>
      <c r="MMD441" s="128"/>
      <c r="MME441" s="128"/>
      <c r="MMF441" s="128"/>
      <c r="MMG441" s="128"/>
      <c r="MMH441" s="128"/>
      <c r="MMI441" s="128"/>
      <c r="MMJ441" s="128"/>
      <c r="MMK441" s="128"/>
      <c r="MML441" s="128"/>
      <c r="MMM441" s="128"/>
      <c r="MMN441" s="128"/>
      <c r="MMO441" s="128"/>
      <c r="MMP441" s="128"/>
      <c r="MMQ441" s="128"/>
      <c r="MMR441" s="128"/>
      <c r="MMS441" s="128"/>
      <c r="MMT441" s="128"/>
      <c r="MMU441" s="128"/>
      <c r="MMV441" s="128"/>
      <c r="MMW441" s="128"/>
      <c r="MMX441" s="128"/>
      <c r="MMY441" s="128"/>
      <c r="MMZ441" s="128"/>
      <c r="MNA441" s="128"/>
      <c r="MNB441" s="128"/>
      <c r="MNC441" s="128"/>
      <c r="MND441" s="128"/>
      <c r="MNE441" s="128"/>
      <c r="MNF441" s="128"/>
      <c r="MNG441" s="128"/>
      <c r="MNH441" s="128"/>
      <c r="MNI441" s="128"/>
      <c r="MNJ441" s="128"/>
      <c r="MNK441" s="128"/>
      <c r="MNL441" s="128"/>
      <c r="MNM441" s="128"/>
      <c r="MNN441" s="128"/>
      <c r="MNO441" s="128"/>
      <c r="MNP441" s="128"/>
      <c r="MNQ441" s="128"/>
      <c r="MNR441" s="128"/>
      <c r="MNS441" s="128"/>
      <c r="MNT441" s="128"/>
      <c r="MNU441" s="128"/>
      <c r="MNV441" s="128"/>
      <c r="MNW441" s="128"/>
      <c r="MNX441" s="128"/>
      <c r="MNY441" s="128"/>
      <c r="MNZ441" s="128"/>
      <c r="MOA441" s="128"/>
      <c r="MOB441" s="128"/>
      <c r="MOC441" s="128"/>
      <c r="MOD441" s="128"/>
      <c r="MOE441" s="128"/>
      <c r="MOF441" s="128"/>
      <c r="MOG441" s="128"/>
      <c r="MOH441" s="128"/>
      <c r="MOI441" s="128"/>
      <c r="MOJ441" s="128"/>
      <c r="MOK441" s="128"/>
      <c r="MOL441" s="128"/>
      <c r="MOM441" s="128"/>
      <c r="MON441" s="128"/>
      <c r="MOO441" s="128"/>
      <c r="MOP441" s="128"/>
      <c r="MOQ441" s="128"/>
      <c r="MOR441" s="128"/>
      <c r="MOS441" s="128"/>
      <c r="MOT441" s="128"/>
      <c r="MOU441" s="128"/>
      <c r="MOV441" s="128"/>
      <c r="MOW441" s="128"/>
      <c r="MOX441" s="128"/>
      <c r="MOY441" s="128"/>
      <c r="MOZ441" s="128"/>
      <c r="MPA441" s="128"/>
      <c r="MPB441" s="128"/>
      <c r="MPC441" s="128"/>
      <c r="MPD441" s="128"/>
      <c r="MPE441" s="128"/>
      <c r="MPF441" s="128"/>
      <c r="MPG441" s="128"/>
      <c r="MPH441" s="128"/>
      <c r="MPI441" s="128"/>
      <c r="MPJ441" s="128"/>
      <c r="MPK441" s="128"/>
      <c r="MPL441" s="128"/>
      <c r="MPM441" s="128"/>
      <c r="MPN441" s="128"/>
      <c r="MPO441" s="128"/>
      <c r="MPP441" s="128"/>
      <c r="MPQ441" s="128"/>
      <c r="MPR441" s="128"/>
      <c r="MPS441" s="128"/>
      <c r="MPT441" s="128"/>
      <c r="MPU441" s="128"/>
      <c r="MPV441" s="128"/>
      <c r="MPW441" s="128"/>
      <c r="MPX441" s="128"/>
      <c r="MPY441" s="128"/>
      <c r="MPZ441" s="128"/>
      <c r="MQA441" s="128"/>
      <c r="MQB441" s="128"/>
      <c r="MQC441" s="128"/>
      <c r="MQD441" s="128"/>
      <c r="MQE441" s="128"/>
      <c r="MQF441" s="128"/>
      <c r="MQG441" s="128"/>
      <c r="MQH441" s="128"/>
      <c r="MQI441" s="128"/>
      <c r="MQJ441" s="128"/>
      <c r="MQK441" s="128"/>
      <c r="MQL441" s="128"/>
      <c r="MQM441" s="128"/>
      <c r="MQN441" s="128"/>
      <c r="MQO441" s="128"/>
      <c r="MQP441" s="128"/>
      <c r="MQQ441" s="128"/>
      <c r="MQR441" s="128"/>
      <c r="MQS441" s="128"/>
      <c r="MQT441" s="128"/>
      <c r="MQU441" s="128"/>
      <c r="MQV441" s="128"/>
      <c r="MQW441" s="128"/>
      <c r="MQX441" s="128"/>
      <c r="MQY441" s="128"/>
      <c r="MQZ441" s="128"/>
      <c r="MRA441" s="128"/>
      <c r="MRB441" s="128"/>
      <c r="MRC441" s="128"/>
      <c r="MRD441" s="128"/>
      <c r="MRE441" s="128"/>
      <c r="MRF441" s="128"/>
      <c r="MRG441" s="128"/>
      <c r="MRH441" s="128"/>
      <c r="MRI441" s="128"/>
      <c r="MRJ441" s="128"/>
      <c r="MRK441" s="128"/>
      <c r="MRL441" s="128"/>
      <c r="MRM441" s="128"/>
      <c r="MRN441" s="128"/>
      <c r="MRO441" s="128"/>
      <c r="MRP441" s="128"/>
      <c r="MRQ441" s="128"/>
      <c r="MRR441" s="128"/>
      <c r="MRS441" s="128"/>
      <c r="MRT441" s="128"/>
      <c r="MRU441" s="128"/>
      <c r="MRV441" s="128"/>
      <c r="MRW441" s="128"/>
      <c r="MRX441" s="128"/>
      <c r="MRY441" s="128"/>
      <c r="MRZ441" s="128"/>
      <c r="MSA441" s="128"/>
      <c r="MSB441" s="128"/>
      <c r="MSC441" s="128"/>
      <c r="MSD441" s="128"/>
      <c r="MSE441" s="128"/>
      <c r="MSF441" s="128"/>
      <c r="MSG441" s="128"/>
      <c r="MSH441" s="128"/>
      <c r="MSI441" s="128"/>
      <c r="MSJ441" s="128"/>
      <c r="MSK441" s="128"/>
      <c r="MSL441" s="128"/>
      <c r="MSM441" s="128"/>
      <c r="MSN441" s="128"/>
      <c r="MSO441" s="128"/>
      <c r="MSP441" s="128"/>
      <c r="MSQ441" s="128"/>
      <c r="MSR441" s="128"/>
      <c r="MSS441" s="128"/>
      <c r="MST441" s="128"/>
      <c r="MSU441" s="128"/>
      <c r="MSV441" s="128"/>
      <c r="MSW441" s="128"/>
      <c r="MSX441" s="128"/>
      <c r="MSY441" s="128"/>
      <c r="MSZ441" s="128"/>
      <c r="MTA441" s="128"/>
      <c r="MTB441" s="128"/>
      <c r="MTC441" s="128"/>
      <c r="MTD441" s="128"/>
      <c r="MTE441" s="128"/>
      <c r="MTF441" s="128"/>
      <c r="MTG441" s="128"/>
      <c r="MTH441" s="128"/>
      <c r="MTI441" s="128"/>
      <c r="MTJ441" s="128"/>
      <c r="MTK441" s="128"/>
      <c r="MTL441" s="128"/>
      <c r="MTM441" s="128"/>
      <c r="MTN441" s="128"/>
      <c r="MTO441" s="128"/>
      <c r="MTP441" s="128"/>
      <c r="MTQ441" s="128"/>
      <c r="MTR441" s="128"/>
      <c r="MTS441" s="128"/>
      <c r="MTT441" s="128"/>
      <c r="MTU441" s="128"/>
      <c r="MTV441" s="128"/>
      <c r="MTW441" s="128"/>
      <c r="MTX441" s="128"/>
      <c r="MTY441" s="128"/>
      <c r="MTZ441" s="128"/>
      <c r="MUA441" s="128"/>
      <c r="MUB441" s="128"/>
      <c r="MUC441" s="128"/>
      <c r="MUD441" s="128"/>
      <c r="MUE441" s="128"/>
      <c r="MUF441" s="128"/>
      <c r="MUG441" s="128"/>
      <c r="MUH441" s="128"/>
      <c r="MUI441" s="128"/>
      <c r="MUJ441" s="128"/>
      <c r="MUK441" s="128"/>
      <c r="MUL441" s="128"/>
      <c r="MUM441" s="128"/>
      <c r="MUN441" s="128"/>
      <c r="MUO441" s="128"/>
      <c r="MUP441" s="128"/>
      <c r="MUQ441" s="128"/>
      <c r="MUR441" s="128"/>
      <c r="MUS441" s="128"/>
      <c r="MUT441" s="128"/>
      <c r="MUU441" s="128"/>
      <c r="MUV441" s="128"/>
      <c r="MUW441" s="128"/>
      <c r="MUX441" s="128"/>
      <c r="MUY441" s="128"/>
      <c r="MUZ441" s="128"/>
      <c r="MVA441" s="128"/>
      <c r="MVB441" s="128"/>
      <c r="MVC441" s="128"/>
      <c r="MVD441" s="128"/>
      <c r="MVE441" s="128"/>
      <c r="MVF441" s="128"/>
      <c r="MVG441" s="128"/>
      <c r="MVH441" s="128"/>
      <c r="MVI441" s="128"/>
      <c r="MVJ441" s="128"/>
      <c r="MVK441" s="128"/>
      <c r="MVL441" s="128"/>
      <c r="MVM441" s="128"/>
      <c r="MVN441" s="128"/>
      <c r="MVO441" s="128"/>
      <c r="MVP441" s="128"/>
      <c r="MVQ441" s="128"/>
      <c r="MVR441" s="128"/>
      <c r="MVS441" s="128"/>
      <c r="MVT441" s="128"/>
      <c r="MVU441" s="128"/>
      <c r="MVV441" s="128"/>
      <c r="MVW441" s="128"/>
      <c r="MVX441" s="128"/>
      <c r="MVY441" s="128"/>
      <c r="MVZ441" s="128"/>
      <c r="MWA441" s="128"/>
      <c r="MWB441" s="128"/>
      <c r="MWC441" s="128"/>
      <c r="MWD441" s="128"/>
      <c r="MWE441" s="128"/>
      <c r="MWF441" s="128"/>
      <c r="MWG441" s="128"/>
      <c r="MWH441" s="128"/>
      <c r="MWI441" s="128"/>
      <c r="MWJ441" s="128"/>
      <c r="MWK441" s="128"/>
      <c r="MWL441" s="128"/>
      <c r="MWM441" s="128"/>
      <c r="MWN441" s="128"/>
      <c r="MWO441" s="128"/>
      <c r="MWP441" s="128"/>
      <c r="MWQ441" s="128"/>
      <c r="MWR441" s="128"/>
      <c r="MWS441" s="128"/>
      <c r="MWT441" s="128"/>
      <c r="MWU441" s="128"/>
      <c r="MWV441" s="128"/>
      <c r="MWW441" s="128"/>
      <c r="MWX441" s="128"/>
      <c r="MWY441" s="128"/>
      <c r="MWZ441" s="128"/>
      <c r="MXA441" s="128"/>
      <c r="MXB441" s="128"/>
      <c r="MXC441" s="128"/>
      <c r="MXD441" s="128"/>
      <c r="MXE441" s="128"/>
      <c r="MXF441" s="128"/>
      <c r="MXG441" s="128"/>
      <c r="MXH441" s="128"/>
      <c r="MXI441" s="128"/>
      <c r="MXJ441" s="128"/>
      <c r="MXK441" s="128"/>
      <c r="MXL441" s="128"/>
      <c r="MXM441" s="128"/>
      <c r="MXN441" s="128"/>
      <c r="MXO441" s="128"/>
      <c r="MXP441" s="128"/>
      <c r="MXQ441" s="128"/>
      <c r="MXR441" s="128"/>
      <c r="MXS441" s="128"/>
      <c r="MXT441" s="128"/>
      <c r="MXU441" s="128"/>
      <c r="MXV441" s="128"/>
      <c r="MXW441" s="128"/>
      <c r="MXX441" s="128"/>
      <c r="MXY441" s="128"/>
      <c r="MXZ441" s="128"/>
      <c r="MYA441" s="128"/>
      <c r="MYB441" s="128"/>
      <c r="MYC441" s="128"/>
      <c r="MYD441" s="128"/>
      <c r="MYE441" s="128"/>
      <c r="MYF441" s="128"/>
      <c r="MYG441" s="128"/>
      <c r="MYH441" s="128"/>
      <c r="MYI441" s="128"/>
      <c r="MYJ441" s="128"/>
      <c r="MYK441" s="128"/>
      <c r="MYL441" s="128"/>
      <c r="MYM441" s="128"/>
      <c r="MYN441" s="128"/>
      <c r="MYO441" s="128"/>
      <c r="MYP441" s="128"/>
      <c r="MYQ441" s="128"/>
      <c r="MYR441" s="128"/>
      <c r="MYS441" s="128"/>
      <c r="MYT441" s="128"/>
      <c r="MYU441" s="128"/>
      <c r="MYV441" s="128"/>
      <c r="MYW441" s="128"/>
      <c r="MYX441" s="128"/>
      <c r="MYY441" s="128"/>
      <c r="MYZ441" s="128"/>
      <c r="MZA441" s="128"/>
      <c r="MZB441" s="128"/>
      <c r="MZC441" s="128"/>
      <c r="MZD441" s="128"/>
      <c r="MZE441" s="128"/>
      <c r="MZF441" s="128"/>
      <c r="MZG441" s="128"/>
      <c r="MZH441" s="128"/>
      <c r="MZI441" s="128"/>
      <c r="MZJ441" s="128"/>
      <c r="MZK441" s="128"/>
      <c r="MZL441" s="128"/>
      <c r="MZM441" s="128"/>
      <c r="MZN441" s="128"/>
      <c r="MZO441" s="128"/>
      <c r="MZP441" s="128"/>
      <c r="MZQ441" s="128"/>
      <c r="MZR441" s="128"/>
      <c r="MZS441" s="128"/>
      <c r="MZT441" s="128"/>
      <c r="MZU441" s="128"/>
      <c r="MZV441" s="128"/>
      <c r="MZW441" s="128"/>
      <c r="MZX441" s="128"/>
      <c r="MZY441" s="128"/>
      <c r="MZZ441" s="128"/>
      <c r="NAA441" s="128"/>
      <c r="NAB441" s="128"/>
      <c r="NAC441" s="128"/>
      <c r="NAD441" s="128"/>
      <c r="NAE441" s="128"/>
      <c r="NAF441" s="128"/>
      <c r="NAG441" s="128"/>
      <c r="NAH441" s="128"/>
      <c r="NAI441" s="128"/>
      <c r="NAJ441" s="128"/>
      <c r="NAK441" s="128"/>
      <c r="NAL441" s="128"/>
      <c r="NAM441" s="128"/>
      <c r="NAN441" s="128"/>
      <c r="NAO441" s="128"/>
      <c r="NAP441" s="128"/>
      <c r="NAQ441" s="128"/>
      <c r="NAR441" s="128"/>
      <c r="NAS441" s="128"/>
      <c r="NAT441" s="128"/>
      <c r="NAU441" s="128"/>
      <c r="NAV441" s="128"/>
      <c r="NAW441" s="128"/>
      <c r="NAX441" s="128"/>
      <c r="NAY441" s="128"/>
      <c r="NAZ441" s="128"/>
      <c r="NBA441" s="128"/>
      <c r="NBB441" s="128"/>
      <c r="NBC441" s="128"/>
      <c r="NBD441" s="128"/>
      <c r="NBE441" s="128"/>
      <c r="NBF441" s="128"/>
      <c r="NBG441" s="128"/>
      <c r="NBH441" s="128"/>
      <c r="NBI441" s="128"/>
      <c r="NBJ441" s="128"/>
      <c r="NBK441" s="128"/>
      <c r="NBL441" s="128"/>
      <c r="NBM441" s="128"/>
      <c r="NBN441" s="128"/>
      <c r="NBO441" s="128"/>
      <c r="NBP441" s="128"/>
      <c r="NBQ441" s="128"/>
      <c r="NBR441" s="128"/>
      <c r="NBS441" s="128"/>
      <c r="NBT441" s="128"/>
      <c r="NBU441" s="128"/>
      <c r="NBV441" s="128"/>
      <c r="NBW441" s="128"/>
      <c r="NBX441" s="128"/>
      <c r="NBY441" s="128"/>
      <c r="NBZ441" s="128"/>
      <c r="NCA441" s="128"/>
      <c r="NCB441" s="128"/>
      <c r="NCC441" s="128"/>
      <c r="NCD441" s="128"/>
      <c r="NCE441" s="128"/>
      <c r="NCF441" s="128"/>
      <c r="NCG441" s="128"/>
      <c r="NCH441" s="128"/>
      <c r="NCI441" s="128"/>
      <c r="NCJ441" s="128"/>
      <c r="NCK441" s="128"/>
      <c r="NCL441" s="128"/>
      <c r="NCM441" s="128"/>
      <c r="NCN441" s="128"/>
      <c r="NCO441" s="128"/>
      <c r="NCP441" s="128"/>
      <c r="NCQ441" s="128"/>
      <c r="NCR441" s="128"/>
      <c r="NCS441" s="128"/>
      <c r="NCT441" s="128"/>
      <c r="NCU441" s="128"/>
      <c r="NCV441" s="128"/>
      <c r="NCW441" s="128"/>
      <c r="NCX441" s="128"/>
      <c r="NCY441" s="128"/>
      <c r="NCZ441" s="128"/>
      <c r="NDA441" s="128"/>
      <c r="NDB441" s="128"/>
      <c r="NDC441" s="128"/>
      <c r="NDD441" s="128"/>
      <c r="NDE441" s="128"/>
      <c r="NDF441" s="128"/>
      <c r="NDG441" s="128"/>
      <c r="NDH441" s="128"/>
      <c r="NDI441" s="128"/>
      <c r="NDJ441" s="128"/>
      <c r="NDK441" s="128"/>
      <c r="NDL441" s="128"/>
      <c r="NDM441" s="128"/>
      <c r="NDN441" s="128"/>
      <c r="NDO441" s="128"/>
      <c r="NDP441" s="128"/>
      <c r="NDQ441" s="128"/>
      <c r="NDR441" s="128"/>
      <c r="NDS441" s="128"/>
      <c r="NDT441" s="128"/>
      <c r="NDU441" s="128"/>
      <c r="NDV441" s="128"/>
      <c r="NDW441" s="128"/>
      <c r="NDX441" s="128"/>
      <c r="NDY441" s="128"/>
      <c r="NDZ441" s="128"/>
      <c r="NEA441" s="128"/>
      <c r="NEB441" s="128"/>
      <c r="NEC441" s="128"/>
      <c r="NED441" s="128"/>
      <c r="NEE441" s="128"/>
      <c r="NEF441" s="128"/>
      <c r="NEG441" s="128"/>
      <c r="NEH441" s="128"/>
      <c r="NEI441" s="128"/>
      <c r="NEJ441" s="128"/>
      <c r="NEK441" s="128"/>
      <c r="NEL441" s="128"/>
      <c r="NEM441" s="128"/>
      <c r="NEN441" s="128"/>
      <c r="NEO441" s="128"/>
      <c r="NEP441" s="128"/>
      <c r="NEQ441" s="128"/>
      <c r="NER441" s="128"/>
      <c r="NES441" s="128"/>
      <c r="NET441" s="128"/>
      <c r="NEU441" s="128"/>
      <c r="NEV441" s="128"/>
      <c r="NEW441" s="128"/>
      <c r="NEX441" s="128"/>
      <c r="NEY441" s="128"/>
      <c r="NEZ441" s="128"/>
      <c r="NFA441" s="128"/>
      <c r="NFB441" s="128"/>
      <c r="NFC441" s="128"/>
      <c r="NFD441" s="128"/>
      <c r="NFE441" s="128"/>
      <c r="NFF441" s="128"/>
      <c r="NFG441" s="128"/>
      <c r="NFH441" s="128"/>
      <c r="NFI441" s="128"/>
      <c r="NFJ441" s="128"/>
      <c r="NFK441" s="128"/>
      <c r="NFL441" s="128"/>
      <c r="NFM441" s="128"/>
      <c r="NFN441" s="128"/>
      <c r="NFO441" s="128"/>
      <c r="NFP441" s="128"/>
      <c r="NFQ441" s="128"/>
      <c r="NFR441" s="128"/>
      <c r="NFS441" s="128"/>
      <c r="NFT441" s="128"/>
      <c r="NFU441" s="128"/>
      <c r="NFV441" s="128"/>
      <c r="NFW441" s="128"/>
      <c r="NFX441" s="128"/>
      <c r="NFY441" s="128"/>
      <c r="NFZ441" s="128"/>
      <c r="NGA441" s="128"/>
      <c r="NGB441" s="128"/>
      <c r="NGC441" s="128"/>
      <c r="NGD441" s="128"/>
      <c r="NGE441" s="128"/>
      <c r="NGF441" s="128"/>
      <c r="NGG441" s="128"/>
      <c r="NGH441" s="128"/>
      <c r="NGI441" s="128"/>
      <c r="NGJ441" s="128"/>
      <c r="NGK441" s="128"/>
      <c r="NGL441" s="128"/>
      <c r="NGM441" s="128"/>
      <c r="NGN441" s="128"/>
      <c r="NGO441" s="128"/>
      <c r="NGP441" s="128"/>
      <c r="NGQ441" s="128"/>
      <c r="NGR441" s="128"/>
      <c r="NGS441" s="128"/>
      <c r="NGT441" s="128"/>
      <c r="NGU441" s="128"/>
      <c r="NGV441" s="128"/>
      <c r="NGW441" s="128"/>
      <c r="NGX441" s="128"/>
      <c r="NGY441" s="128"/>
      <c r="NGZ441" s="128"/>
      <c r="NHA441" s="128"/>
      <c r="NHB441" s="128"/>
      <c r="NHC441" s="128"/>
      <c r="NHD441" s="128"/>
      <c r="NHE441" s="128"/>
      <c r="NHF441" s="128"/>
      <c r="NHG441" s="128"/>
      <c r="NHH441" s="128"/>
      <c r="NHI441" s="128"/>
      <c r="NHJ441" s="128"/>
      <c r="NHK441" s="128"/>
      <c r="NHL441" s="128"/>
      <c r="NHM441" s="128"/>
      <c r="NHN441" s="128"/>
      <c r="NHO441" s="128"/>
      <c r="NHP441" s="128"/>
      <c r="NHQ441" s="128"/>
      <c r="NHR441" s="128"/>
      <c r="NHS441" s="128"/>
      <c r="NHT441" s="128"/>
      <c r="NHU441" s="128"/>
      <c r="NHV441" s="128"/>
      <c r="NHW441" s="128"/>
      <c r="NHX441" s="128"/>
      <c r="NHY441" s="128"/>
      <c r="NHZ441" s="128"/>
      <c r="NIA441" s="128"/>
      <c r="NIB441" s="128"/>
      <c r="NIC441" s="128"/>
      <c r="NID441" s="128"/>
      <c r="NIE441" s="128"/>
      <c r="NIF441" s="128"/>
      <c r="NIG441" s="128"/>
      <c r="NIH441" s="128"/>
      <c r="NII441" s="128"/>
      <c r="NIJ441" s="128"/>
      <c r="NIK441" s="128"/>
      <c r="NIL441" s="128"/>
      <c r="NIM441" s="128"/>
      <c r="NIN441" s="128"/>
      <c r="NIO441" s="128"/>
      <c r="NIP441" s="128"/>
      <c r="NIQ441" s="128"/>
      <c r="NIR441" s="128"/>
      <c r="NIS441" s="128"/>
      <c r="NIT441" s="128"/>
      <c r="NIU441" s="128"/>
      <c r="NIV441" s="128"/>
      <c r="NIW441" s="128"/>
      <c r="NIX441" s="128"/>
      <c r="NIY441" s="128"/>
      <c r="NIZ441" s="128"/>
      <c r="NJA441" s="128"/>
      <c r="NJB441" s="128"/>
      <c r="NJC441" s="128"/>
      <c r="NJD441" s="128"/>
      <c r="NJE441" s="128"/>
      <c r="NJF441" s="128"/>
      <c r="NJG441" s="128"/>
      <c r="NJH441" s="128"/>
      <c r="NJI441" s="128"/>
      <c r="NJJ441" s="128"/>
      <c r="NJK441" s="128"/>
      <c r="NJL441" s="128"/>
      <c r="NJM441" s="128"/>
      <c r="NJN441" s="128"/>
      <c r="NJO441" s="128"/>
      <c r="NJP441" s="128"/>
      <c r="NJQ441" s="128"/>
      <c r="NJR441" s="128"/>
      <c r="NJS441" s="128"/>
      <c r="NJT441" s="128"/>
      <c r="NJU441" s="128"/>
      <c r="NJV441" s="128"/>
      <c r="NJW441" s="128"/>
      <c r="NJX441" s="128"/>
      <c r="NJY441" s="128"/>
      <c r="NJZ441" s="128"/>
      <c r="NKA441" s="128"/>
      <c r="NKB441" s="128"/>
      <c r="NKC441" s="128"/>
      <c r="NKD441" s="128"/>
      <c r="NKE441" s="128"/>
      <c r="NKF441" s="128"/>
      <c r="NKG441" s="128"/>
      <c r="NKH441" s="128"/>
      <c r="NKI441" s="128"/>
      <c r="NKJ441" s="128"/>
      <c r="NKK441" s="128"/>
      <c r="NKL441" s="128"/>
      <c r="NKM441" s="128"/>
      <c r="NKN441" s="128"/>
      <c r="NKO441" s="128"/>
      <c r="NKP441" s="128"/>
      <c r="NKQ441" s="128"/>
      <c r="NKR441" s="128"/>
      <c r="NKS441" s="128"/>
      <c r="NKT441" s="128"/>
      <c r="NKU441" s="128"/>
      <c r="NKV441" s="128"/>
      <c r="NKW441" s="128"/>
      <c r="NKX441" s="128"/>
      <c r="NKY441" s="128"/>
      <c r="NKZ441" s="128"/>
      <c r="NLA441" s="128"/>
      <c r="NLB441" s="128"/>
      <c r="NLC441" s="128"/>
      <c r="NLD441" s="128"/>
      <c r="NLE441" s="128"/>
      <c r="NLF441" s="128"/>
      <c r="NLG441" s="128"/>
      <c r="NLH441" s="128"/>
      <c r="NLI441" s="128"/>
      <c r="NLJ441" s="128"/>
      <c r="NLK441" s="128"/>
      <c r="NLL441" s="128"/>
      <c r="NLM441" s="128"/>
      <c r="NLN441" s="128"/>
      <c r="NLO441" s="128"/>
      <c r="NLP441" s="128"/>
      <c r="NLQ441" s="128"/>
      <c r="NLR441" s="128"/>
      <c r="NLS441" s="128"/>
      <c r="NLT441" s="128"/>
      <c r="NLU441" s="128"/>
      <c r="NLV441" s="128"/>
      <c r="NLW441" s="128"/>
      <c r="NLX441" s="128"/>
      <c r="NLY441" s="128"/>
      <c r="NLZ441" s="128"/>
      <c r="NMA441" s="128"/>
      <c r="NMB441" s="128"/>
      <c r="NMC441" s="128"/>
      <c r="NMD441" s="128"/>
      <c r="NME441" s="128"/>
      <c r="NMF441" s="128"/>
      <c r="NMG441" s="128"/>
      <c r="NMH441" s="128"/>
      <c r="NMI441" s="128"/>
      <c r="NMJ441" s="128"/>
      <c r="NMK441" s="128"/>
      <c r="NML441" s="128"/>
      <c r="NMM441" s="128"/>
      <c r="NMN441" s="128"/>
      <c r="NMO441" s="128"/>
      <c r="NMP441" s="128"/>
      <c r="NMQ441" s="128"/>
      <c r="NMR441" s="128"/>
      <c r="NMS441" s="128"/>
      <c r="NMT441" s="128"/>
      <c r="NMU441" s="128"/>
      <c r="NMV441" s="128"/>
      <c r="NMW441" s="128"/>
      <c r="NMX441" s="128"/>
      <c r="NMY441" s="128"/>
      <c r="NMZ441" s="128"/>
      <c r="NNA441" s="128"/>
      <c r="NNB441" s="128"/>
      <c r="NNC441" s="128"/>
      <c r="NND441" s="128"/>
      <c r="NNE441" s="128"/>
      <c r="NNF441" s="128"/>
      <c r="NNG441" s="128"/>
      <c r="NNH441" s="128"/>
      <c r="NNI441" s="128"/>
      <c r="NNJ441" s="128"/>
      <c r="NNK441" s="128"/>
      <c r="NNL441" s="128"/>
      <c r="NNM441" s="128"/>
      <c r="NNN441" s="128"/>
      <c r="NNO441" s="128"/>
      <c r="NNP441" s="128"/>
      <c r="NNQ441" s="128"/>
      <c r="NNR441" s="128"/>
      <c r="NNS441" s="128"/>
      <c r="NNT441" s="128"/>
      <c r="NNU441" s="128"/>
      <c r="NNV441" s="128"/>
      <c r="NNW441" s="128"/>
      <c r="NNX441" s="128"/>
      <c r="NNY441" s="128"/>
      <c r="NNZ441" s="128"/>
      <c r="NOA441" s="128"/>
      <c r="NOB441" s="128"/>
      <c r="NOC441" s="128"/>
      <c r="NOD441" s="128"/>
      <c r="NOE441" s="128"/>
      <c r="NOF441" s="128"/>
      <c r="NOG441" s="128"/>
      <c r="NOH441" s="128"/>
      <c r="NOI441" s="128"/>
      <c r="NOJ441" s="128"/>
      <c r="NOK441" s="128"/>
      <c r="NOL441" s="128"/>
      <c r="NOM441" s="128"/>
      <c r="NON441" s="128"/>
      <c r="NOO441" s="128"/>
      <c r="NOP441" s="128"/>
      <c r="NOQ441" s="128"/>
      <c r="NOR441" s="128"/>
      <c r="NOS441" s="128"/>
      <c r="NOT441" s="128"/>
      <c r="NOU441" s="128"/>
      <c r="NOV441" s="128"/>
      <c r="NOW441" s="128"/>
      <c r="NOX441" s="128"/>
      <c r="NOY441" s="128"/>
      <c r="NOZ441" s="128"/>
      <c r="NPA441" s="128"/>
      <c r="NPB441" s="128"/>
      <c r="NPC441" s="128"/>
      <c r="NPD441" s="128"/>
      <c r="NPE441" s="128"/>
      <c r="NPF441" s="128"/>
      <c r="NPG441" s="128"/>
      <c r="NPH441" s="128"/>
      <c r="NPI441" s="128"/>
      <c r="NPJ441" s="128"/>
      <c r="NPK441" s="128"/>
      <c r="NPL441" s="128"/>
      <c r="NPM441" s="128"/>
      <c r="NPN441" s="128"/>
      <c r="NPO441" s="128"/>
      <c r="NPP441" s="128"/>
      <c r="NPQ441" s="128"/>
      <c r="NPR441" s="128"/>
      <c r="NPS441" s="128"/>
      <c r="NPT441" s="128"/>
      <c r="NPU441" s="128"/>
      <c r="NPV441" s="128"/>
      <c r="NPW441" s="128"/>
      <c r="NPX441" s="128"/>
      <c r="NPY441" s="128"/>
      <c r="NPZ441" s="128"/>
      <c r="NQA441" s="128"/>
      <c r="NQB441" s="128"/>
      <c r="NQC441" s="128"/>
      <c r="NQD441" s="128"/>
      <c r="NQE441" s="128"/>
      <c r="NQF441" s="128"/>
      <c r="NQG441" s="128"/>
      <c r="NQH441" s="128"/>
      <c r="NQI441" s="128"/>
      <c r="NQJ441" s="128"/>
      <c r="NQK441" s="128"/>
      <c r="NQL441" s="128"/>
      <c r="NQM441" s="128"/>
      <c r="NQN441" s="128"/>
      <c r="NQO441" s="128"/>
      <c r="NQP441" s="128"/>
      <c r="NQQ441" s="128"/>
      <c r="NQR441" s="128"/>
      <c r="NQS441" s="128"/>
      <c r="NQT441" s="128"/>
      <c r="NQU441" s="128"/>
      <c r="NQV441" s="128"/>
      <c r="NQW441" s="128"/>
      <c r="NQX441" s="128"/>
      <c r="NQY441" s="128"/>
      <c r="NQZ441" s="128"/>
      <c r="NRA441" s="128"/>
      <c r="NRB441" s="128"/>
      <c r="NRC441" s="128"/>
      <c r="NRD441" s="128"/>
      <c r="NRE441" s="128"/>
      <c r="NRF441" s="128"/>
      <c r="NRG441" s="128"/>
      <c r="NRH441" s="128"/>
      <c r="NRI441" s="128"/>
      <c r="NRJ441" s="128"/>
      <c r="NRK441" s="128"/>
      <c r="NRL441" s="128"/>
      <c r="NRM441" s="128"/>
      <c r="NRN441" s="128"/>
      <c r="NRO441" s="128"/>
      <c r="NRP441" s="128"/>
      <c r="NRQ441" s="128"/>
      <c r="NRR441" s="128"/>
      <c r="NRS441" s="128"/>
      <c r="NRT441" s="128"/>
      <c r="NRU441" s="128"/>
      <c r="NRV441" s="128"/>
      <c r="NRW441" s="128"/>
      <c r="NRX441" s="128"/>
      <c r="NRY441" s="128"/>
      <c r="NRZ441" s="128"/>
      <c r="NSA441" s="128"/>
      <c r="NSB441" s="128"/>
      <c r="NSC441" s="128"/>
      <c r="NSD441" s="128"/>
      <c r="NSE441" s="128"/>
      <c r="NSF441" s="128"/>
      <c r="NSG441" s="128"/>
      <c r="NSH441" s="128"/>
      <c r="NSI441" s="128"/>
      <c r="NSJ441" s="128"/>
      <c r="NSK441" s="128"/>
      <c r="NSL441" s="128"/>
      <c r="NSM441" s="128"/>
      <c r="NSN441" s="128"/>
      <c r="NSO441" s="128"/>
      <c r="NSP441" s="128"/>
      <c r="NSQ441" s="128"/>
      <c r="NSR441" s="128"/>
      <c r="NSS441" s="128"/>
      <c r="NST441" s="128"/>
      <c r="NSU441" s="128"/>
      <c r="NSV441" s="128"/>
      <c r="NSW441" s="128"/>
      <c r="NSX441" s="128"/>
      <c r="NSY441" s="128"/>
      <c r="NSZ441" s="128"/>
      <c r="NTA441" s="128"/>
      <c r="NTB441" s="128"/>
      <c r="NTC441" s="128"/>
      <c r="NTD441" s="128"/>
      <c r="NTE441" s="128"/>
      <c r="NTF441" s="128"/>
      <c r="NTG441" s="128"/>
      <c r="NTH441" s="128"/>
      <c r="NTI441" s="128"/>
      <c r="NTJ441" s="128"/>
      <c r="NTK441" s="128"/>
      <c r="NTL441" s="128"/>
      <c r="NTM441" s="128"/>
      <c r="NTN441" s="128"/>
      <c r="NTO441" s="128"/>
      <c r="NTP441" s="128"/>
      <c r="NTQ441" s="128"/>
      <c r="NTR441" s="128"/>
      <c r="NTS441" s="128"/>
      <c r="NTT441" s="128"/>
      <c r="NTU441" s="128"/>
      <c r="NTV441" s="128"/>
      <c r="NTW441" s="128"/>
      <c r="NTX441" s="128"/>
      <c r="NTY441" s="128"/>
      <c r="NTZ441" s="128"/>
      <c r="NUA441" s="128"/>
      <c r="NUB441" s="128"/>
      <c r="NUC441" s="128"/>
      <c r="NUD441" s="128"/>
      <c r="NUE441" s="128"/>
      <c r="NUF441" s="128"/>
      <c r="NUG441" s="128"/>
      <c r="NUH441" s="128"/>
      <c r="NUI441" s="128"/>
      <c r="NUJ441" s="128"/>
      <c r="NUK441" s="128"/>
      <c r="NUL441" s="128"/>
      <c r="NUM441" s="128"/>
      <c r="NUN441" s="128"/>
      <c r="NUO441" s="128"/>
      <c r="NUP441" s="128"/>
      <c r="NUQ441" s="128"/>
      <c r="NUR441" s="128"/>
      <c r="NUS441" s="128"/>
      <c r="NUT441" s="128"/>
      <c r="NUU441" s="128"/>
      <c r="NUV441" s="128"/>
      <c r="NUW441" s="128"/>
      <c r="NUX441" s="128"/>
      <c r="NUY441" s="128"/>
      <c r="NUZ441" s="128"/>
      <c r="NVA441" s="128"/>
      <c r="NVB441" s="128"/>
      <c r="NVC441" s="128"/>
      <c r="NVD441" s="128"/>
      <c r="NVE441" s="128"/>
      <c r="NVF441" s="128"/>
      <c r="NVG441" s="128"/>
      <c r="NVH441" s="128"/>
      <c r="NVI441" s="128"/>
      <c r="NVJ441" s="128"/>
      <c r="NVK441" s="128"/>
      <c r="NVL441" s="128"/>
      <c r="NVM441" s="128"/>
      <c r="NVN441" s="128"/>
      <c r="NVO441" s="128"/>
      <c r="NVP441" s="128"/>
      <c r="NVQ441" s="128"/>
      <c r="NVR441" s="128"/>
      <c r="NVS441" s="128"/>
      <c r="NVT441" s="128"/>
      <c r="NVU441" s="128"/>
      <c r="NVV441" s="128"/>
      <c r="NVW441" s="128"/>
      <c r="NVX441" s="128"/>
      <c r="NVY441" s="128"/>
      <c r="NVZ441" s="128"/>
      <c r="NWA441" s="128"/>
      <c r="NWB441" s="128"/>
      <c r="NWC441" s="128"/>
      <c r="NWD441" s="128"/>
      <c r="NWE441" s="128"/>
      <c r="NWF441" s="128"/>
      <c r="NWG441" s="128"/>
      <c r="NWH441" s="128"/>
      <c r="NWI441" s="128"/>
      <c r="NWJ441" s="128"/>
      <c r="NWK441" s="128"/>
      <c r="NWL441" s="128"/>
      <c r="NWM441" s="128"/>
      <c r="NWN441" s="128"/>
      <c r="NWO441" s="128"/>
      <c r="NWP441" s="128"/>
      <c r="NWQ441" s="128"/>
      <c r="NWR441" s="128"/>
      <c r="NWS441" s="128"/>
      <c r="NWT441" s="128"/>
      <c r="NWU441" s="128"/>
      <c r="NWV441" s="128"/>
      <c r="NWW441" s="128"/>
      <c r="NWX441" s="128"/>
      <c r="NWY441" s="128"/>
      <c r="NWZ441" s="128"/>
      <c r="NXA441" s="128"/>
      <c r="NXB441" s="128"/>
      <c r="NXC441" s="128"/>
      <c r="NXD441" s="128"/>
      <c r="NXE441" s="128"/>
      <c r="NXF441" s="128"/>
      <c r="NXG441" s="128"/>
      <c r="NXH441" s="128"/>
      <c r="NXI441" s="128"/>
      <c r="NXJ441" s="128"/>
      <c r="NXK441" s="128"/>
      <c r="NXL441" s="128"/>
      <c r="NXM441" s="128"/>
      <c r="NXN441" s="128"/>
      <c r="NXO441" s="128"/>
      <c r="NXP441" s="128"/>
      <c r="NXQ441" s="128"/>
      <c r="NXR441" s="128"/>
      <c r="NXS441" s="128"/>
      <c r="NXT441" s="128"/>
      <c r="NXU441" s="128"/>
      <c r="NXV441" s="128"/>
      <c r="NXW441" s="128"/>
      <c r="NXX441" s="128"/>
      <c r="NXY441" s="128"/>
      <c r="NXZ441" s="128"/>
      <c r="NYA441" s="128"/>
      <c r="NYB441" s="128"/>
      <c r="NYC441" s="128"/>
      <c r="NYD441" s="128"/>
      <c r="NYE441" s="128"/>
      <c r="NYF441" s="128"/>
      <c r="NYG441" s="128"/>
      <c r="NYH441" s="128"/>
      <c r="NYI441" s="128"/>
      <c r="NYJ441" s="128"/>
      <c r="NYK441" s="128"/>
      <c r="NYL441" s="128"/>
      <c r="NYM441" s="128"/>
      <c r="NYN441" s="128"/>
      <c r="NYO441" s="128"/>
      <c r="NYP441" s="128"/>
      <c r="NYQ441" s="128"/>
      <c r="NYR441" s="128"/>
      <c r="NYS441" s="128"/>
      <c r="NYT441" s="128"/>
      <c r="NYU441" s="128"/>
      <c r="NYV441" s="128"/>
      <c r="NYW441" s="128"/>
      <c r="NYX441" s="128"/>
      <c r="NYY441" s="128"/>
      <c r="NYZ441" s="128"/>
      <c r="NZA441" s="128"/>
      <c r="NZB441" s="128"/>
      <c r="NZC441" s="128"/>
      <c r="NZD441" s="128"/>
      <c r="NZE441" s="128"/>
      <c r="NZF441" s="128"/>
      <c r="NZG441" s="128"/>
      <c r="NZH441" s="128"/>
      <c r="NZI441" s="128"/>
      <c r="NZJ441" s="128"/>
      <c r="NZK441" s="128"/>
      <c r="NZL441" s="128"/>
      <c r="NZM441" s="128"/>
      <c r="NZN441" s="128"/>
      <c r="NZO441" s="128"/>
      <c r="NZP441" s="128"/>
      <c r="NZQ441" s="128"/>
      <c r="NZR441" s="128"/>
      <c r="NZS441" s="128"/>
      <c r="NZT441" s="128"/>
      <c r="NZU441" s="128"/>
      <c r="NZV441" s="128"/>
      <c r="NZW441" s="128"/>
      <c r="NZX441" s="128"/>
      <c r="NZY441" s="128"/>
      <c r="NZZ441" s="128"/>
      <c r="OAA441" s="128"/>
      <c r="OAB441" s="128"/>
      <c r="OAC441" s="128"/>
      <c r="OAD441" s="128"/>
      <c r="OAE441" s="128"/>
      <c r="OAF441" s="128"/>
      <c r="OAG441" s="128"/>
      <c r="OAH441" s="128"/>
      <c r="OAI441" s="128"/>
      <c r="OAJ441" s="128"/>
      <c r="OAK441" s="128"/>
      <c r="OAL441" s="128"/>
      <c r="OAM441" s="128"/>
      <c r="OAN441" s="128"/>
      <c r="OAO441" s="128"/>
      <c r="OAP441" s="128"/>
      <c r="OAQ441" s="128"/>
      <c r="OAR441" s="128"/>
      <c r="OAS441" s="128"/>
      <c r="OAT441" s="128"/>
      <c r="OAU441" s="128"/>
      <c r="OAV441" s="128"/>
      <c r="OAW441" s="128"/>
      <c r="OAX441" s="128"/>
      <c r="OAY441" s="128"/>
      <c r="OAZ441" s="128"/>
      <c r="OBA441" s="128"/>
      <c r="OBB441" s="128"/>
      <c r="OBC441" s="128"/>
      <c r="OBD441" s="128"/>
      <c r="OBE441" s="128"/>
      <c r="OBF441" s="128"/>
      <c r="OBG441" s="128"/>
      <c r="OBH441" s="128"/>
      <c r="OBI441" s="128"/>
      <c r="OBJ441" s="128"/>
      <c r="OBK441" s="128"/>
      <c r="OBL441" s="128"/>
      <c r="OBM441" s="128"/>
      <c r="OBN441" s="128"/>
      <c r="OBO441" s="128"/>
      <c r="OBP441" s="128"/>
      <c r="OBQ441" s="128"/>
      <c r="OBR441" s="128"/>
      <c r="OBS441" s="128"/>
      <c r="OBT441" s="128"/>
      <c r="OBU441" s="128"/>
      <c r="OBV441" s="128"/>
      <c r="OBW441" s="128"/>
      <c r="OBX441" s="128"/>
      <c r="OBY441" s="128"/>
      <c r="OBZ441" s="128"/>
      <c r="OCA441" s="128"/>
      <c r="OCB441" s="128"/>
      <c r="OCC441" s="128"/>
      <c r="OCD441" s="128"/>
      <c r="OCE441" s="128"/>
      <c r="OCF441" s="128"/>
      <c r="OCG441" s="128"/>
      <c r="OCH441" s="128"/>
      <c r="OCI441" s="128"/>
      <c r="OCJ441" s="128"/>
      <c r="OCK441" s="128"/>
      <c r="OCL441" s="128"/>
      <c r="OCM441" s="128"/>
      <c r="OCN441" s="128"/>
      <c r="OCO441" s="128"/>
      <c r="OCP441" s="128"/>
      <c r="OCQ441" s="128"/>
      <c r="OCR441" s="128"/>
      <c r="OCS441" s="128"/>
      <c r="OCT441" s="128"/>
      <c r="OCU441" s="128"/>
      <c r="OCV441" s="128"/>
      <c r="OCW441" s="128"/>
      <c r="OCX441" s="128"/>
      <c r="OCY441" s="128"/>
      <c r="OCZ441" s="128"/>
      <c r="ODA441" s="128"/>
      <c r="ODB441" s="128"/>
      <c r="ODC441" s="128"/>
      <c r="ODD441" s="128"/>
      <c r="ODE441" s="128"/>
      <c r="ODF441" s="128"/>
      <c r="ODG441" s="128"/>
      <c r="ODH441" s="128"/>
      <c r="ODI441" s="128"/>
      <c r="ODJ441" s="128"/>
      <c r="ODK441" s="128"/>
      <c r="ODL441" s="128"/>
      <c r="ODM441" s="128"/>
      <c r="ODN441" s="128"/>
      <c r="ODO441" s="128"/>
      <c r="ODP441" s="128"/>
      <c r="ODQ441" s="128"/>
      <c r="ODR441" s="128"/>
      <c r="ODS441" s="128"/>
      <c r="ODT441" s="128"/>
      <c r="ODU441" s="128"/>
      <c r="ODV441" s="128"/>
      <c r="ODW441" s="128"/>
      <c r="ODX441" s="128"/>
      <c r="ODY441" s="128"/>
      <c r="ODZ441" s="128"/>
      <c r="OEA441" s="128"/>
      <c r="OEB441" s="128"/>
      <c r="OEC441" s="128"/>
      <c r="OED441" s="128"/>
      <c r="OEE441" s="128"/>
      <c r="OEF441" s="128"/>
      <c r="OEG441" s="128"/>
      <c r="OEH441" s="128"/>
      <c r="OEI441" s="128"/>
      <c r="OEJ441" s="128"/>
      <c r="OEK441" s="128"/>
      <c r="OEL441" s="128"/>
      <c r="OEM441" s="128"/>
      <c r="OEN441" s="128"/>
      <c r="OEO441" s="128"/>
      <c r="OEP441" s="128"/>
      <c r="OEQ441" s="128"/>
      <c r="OER441" s="128"/>
      <c r="OES441" s="128"/>
      <c r="OET441" s="128"/>
      <c r="OEU441" s="128"/>
      <c r="OEV441" s="128"/>
      <c r="OEW441" s="128"/>
      <c r="OEX441" s="128"/>
      <c r="OEY441" s="128"/>
      <c r="OEZ441" s="128"/>
      <c r="OFA441" s="128"/>
      <c r="OFB441" s="128"/>
      <c r="OFC441" s="128"/>
      <c r="OFD441" s="128"/>
      <c r="OFE441" s="128"/>
      <c r="OFF441" s="128"/>
      <c r="OFG441" s="128"/>
      <c r="OFH441" s="128"/>
      <c r="OFI441" s="128"/>
      <c r="OFJ441" s="128"/>
      <c r="OFK441" s="128"/>
      <c r="OFL441" s="128"/>
      <c r="OFM441" s="128"/>
      <c r="OFN441" s="128"/>
      <c r="OFO441" s="128"/>
      <c r="OFP441" s="128"/>
      <c r="OFQ441" s="128"/>
      <c r="OFR441" s="128"/>
      <c r="OFS441" s="128"/>
      <c r="OFT441" s="128"/>
      <c r="OFU441" s="128"/>
      <c r="OFV441" s="128"/>
      <c r="OFW441" s="128"/>
      <c r="OFX441" s="128"/>
      <c r="OFY441" s="128"/>
      <c r="OFZ441" s="128"/>
      <c r="OGA441" s="128"/>
      <c r="OGB441" s="128"/>
      <c r="OGC441" s="128"/>
      <c r="OGD441" s="128"/>
      <c r="OGE441" s="128"/>
      <c r="OGF441" s="128"/>
      <c r="OGG441" s="128"/>
      <c r="OGH441" s="128"/>
      <c r="OGI441" s="128"/>
      <c r="OGJ441" s="128"/>
      <c r="OGK441" s="128"/>
      <c r="OGL441" s="128"/>
      <c r="OGM441" s="128"/>
      <c r="OGN441" s="128"/>
      <c r="OGO441" s="128"/>
      <c r="OGP441" s="128"/>
      <c r="OGQ441" s="128"/>
      <c r="OGR441" s="128"/>
      <c r="OGS441" s="128"/>
      <c r="OGT441" s="128"/>
      <c r="OGU441" s="128"/>
      <c r="OGV441" s="128"/>
      <c r="OGW441" s="128"/>
      <c r="OGX441" s="128"/>
      <c r="OGY441" s="128"/>
      <c r="OGZ441" s="128"/>
      <c r="OHA441" s="128"/>
      <c r="OHB441" s="128"/>
      <c r="OHC441" s="128"/>
      <c r="OHD441" s="128"/>
      <c r="OHE441" s="128"/>
      <c r="OHF441" s="128"/>
      <c r="OHG441" s="128"/>
      <c r="OHH441" s="128"/>
      <c r="OHI441" s="128"/>
      <c r="OHJ441" s="128"/>
      <c r="OHK441" s="128"/>
      <c r="OHL441" s="128"/>
      <c r="OHM441" s="128"/>
      <c r="OHN441" s="128"/>
      <c r="OHO441" s="128"/>
      <c r="OHP441" s="128"/>
      <c r="OHQ441" s="128"/>
      <c r="OHR441" s="128"/>
      <c r="OHS441" s="128"/>
      <c r="OHT441" s="128"/>
      <c r="OHU441" s="128"/>
      <c r="OHV441" s="128"/>
      <c r="OHW441" s="128"/>
      <c r="OHX441" s="128"/>
      <c r="OHY441" s="128"/>
      <c r="OHZ441" s="128"/>
      <c r="OIA441" s="128"/>
      <c r="OIB441" s="128"/>
      <c r="OIC441" s="128"/>
      <c r="OID441" s="128"/>
      <c r="OIE441" s="128"/>
      <c r="OIF441" s="128"/>
      <c r="OIG441" s="128"/>
      <c r="OIH441" s="128"/>
      <c r="OII441" s="128"/>
      <c r="OIJ441" s="128"/>
      <c r="OIK441" s="128"/>
      <c r="OIL441" s="128"/>
      <c r="OIM441" s="128"/>
      <c r="OIN441" s="128"/>
      <c r="OIO441" s="128"/>
      <c r="OIP441" s="128"/>
      <c r="OIQ441" s="128"/>
      <c r="OIR441" s="128"/>
      <c r="OIS441" s="128"/>
      <c r="OIT441" s="128"/>
      <c r="OIU441" s="128"/>
      <c r="OIV441" s="128"/>
      <c r="OIW441" s="128"/>
      <c r="OIX441" s="128"/>
      <c r="OIY441" s="128"/>
      <c r="OIZ441" s="128"/>
      <c r="OJA441" s="128"/>
      <c r="OJB441" s="128"/>
      <c r="OJC441" s="128"/>
      <c r="OJD441" s="128"/>
      <c r="OJE441" s="128"/>
      <c r="OJF441" s="128"/>
      <c r="OJG441" s="128"/>
      <c r="OJH441" s="128"/>
      <c r="OJI441" s="128"/>
      <c r="OJJ441" s="128"/>
      <c r="OJK441" s="128"/>
      <c r="OJL441" s="128"/>
      <c r="OJM441" s="128"/>
      <c r="OJN441" s="128"/>
      <c r="OJO441" s="128"/>
      <c r="OJP441" s="128"/>
      <c r="OJQ441" s="128"/>
      <c r="OJR441" s="128"/>
      <c r="OJS441" s="128"/>
      <c r="OJT441" s="128"/>
      <c r="OJU441" s="128"/>
      <c r="OJV441" s="128"/>
      <c r="OJW441" s="128"/>
      <c r="OJX441" s="128"/>
      <c r="OJY441" s="128"/>
      <c r="OJZ441" s="128"/>
      <c r="OKA441" s="128"/>
      <c r="OKB441" s="128"/>
      <c r="OKC441" s="128"/>
      <c r="OKD441" s="128"/>
      <c r="OKE441" s="128"/>
      <c r="OKF441" s="128"/>
      <c r="OKG441" s="128"/>
      <c r="OKH441" s="128"/>
      <c r="OKI441" s="128"/>
      <c r="OKJ441" s="128"/>
      <c r="OKK441" s="128"/>
      <c r="OKL441" s="128"/>
      <c r="OKM441" s="128"/>
      <c r="OKN441" s="128"/>
      <c r="OKO441" s="128"/>
      <c r="OKP441" s="128"/>
      <c r="OKQ441" s="128"/>
      <c r="OKR441" s="128"/>
      <c r="OKS441" s="128"/>
      <c r="OKT441" s="128"/>
      <c r="OKU441" s="128"/>
      <c r="OKV441" s="128"/>
      <c r="OKW441" s="128"/>
      <c r="OKX441" s="128"/>
      <c r="OKY441" s="128"/>
      <c r="OKZ441" s="128"/>
      <c r="OLA441" s="128"/>
      <c r="OLB441" s="128"/>
      <c r="OLC441" s="128"/>
      <c r="OLD441" s="128"/>
      <c r="OLE441" s="128"/>
      <c r="OLF441" s="128"/>
      <c r="OLG441" s="128"/>
      <c r="OLH441" s="128"/>
      <c r="OLI441" s="128"/>
      <c r="OLJ441" s="128"/>
      <c r="OLK441" s="128"/>
      <c r="OLL441" s="128"/>
      <c r="OLM441" s="128"/>
      <c r="OLN441" s="128"/>
      <c r="OLO441" s="128"/>
      <c r="OLP441" s="128"/>
      <c r="OLQ441" s="128"/>
      <c r="OLR441" s="128"/>
      <c r="OLS441" s="128"/>
      <c r="OLT441" s="128"/>
      <c r="OLU441" s="128"/>
      <c r="OLV441" s="128"/>
      <c r="OLW441" s="128"/>
      <c r="OLX441" s="128"/>
      <c r="OLY441" s="128"/>
      <c r="OLZ441" s="128"/>
      <c r="OMA441" s="128"/>
      <c r="OMB441" s="128"/>
      <c r="OMC441" s="128"/>
      <c r="OMD441" s="128"/>
      <c r="OME441" s="128"/>
      <c r="OMF441" s="128"/>
      <c r="OMG441" s="128"/>
      <c r="OMH441" s="128"/>
      <c r="OMI441" s="128"/>
      <c r="OMJ441" s="128"/>
      <c r="OMK441" s="128"/>
      <c r="OML441" s="128"/>
      <c r="OMM441" s="128"/>
      <c r="OMN441" s="128"/>
      <c r="OMO441" s="128"/>
      <c r="OMP441" s="128"/>
      <c r="OMQ441" s="128"/>
      <c r="OMR441" s="128"/>
      <c r="OMS441" s="128"/>
      <c r="OMT441" s="128"/>
      <c r="OMU441" s="128"/>
      <c r="OMV441" s="128"/>
      <c r="OMW441" s="128"/>
      <c r="OMX441" s="128"/>
      <c r="OMY441" s="128"/>
      <c r="OMZ441" s="128"/>
      <c r="ONA441" s="128"/>
      <c r="ONB441" s="128"/>
      <c r="ONC441" s="128"/>
      <c r="OND441" s="128"/>
      <c r="ONE441" s="128"/>
      <c r="ONF441" s="128"/>
      <c r="ONG441" s="128"/>
      <c r="ONH441" s="128"/>
      <c r="ONI441" s="128"/>
      <c r="ONJ441" s="128"/>
      <c r="ONK441" s="128"/>
      <c r="ONL441" s="128"/>
      <c r="ONM441" s="128"/>
      <c r="ONN441" s="128"/>
      <c r="ONO441" s="128"/>
      <c r="ONP441" s="128"/>
      <c r="ONQ441" s="128"/>
      <c r="ONR441" s="128"/>
      <c r="ONS441" s="128"/>
      <c r="ONT441" s="128"/>
      <c r="ONU441" s="128"/>
      <c r="ONV441" s="128"/>
      <c r="ONW441" s="128"/>
      <c r="ONX441" s="128"/>
      <c r="ONY441" s="128"/>
      <c r="ONZ441" s="128"/>
      <c r="OOA441" s="128"/>
      <c r="OOB441" s="128"/>
      <c r="OOC441" s="128"/>
      <c r="OOD441" s="128"/>
      <c r="OOE441" s="128"/>
      <c r="OOF441" s="128"/>
      <c r="OOG441" s="128"/>
      <c r="OOH441" s="128"/>
      <c r="OOI441" s="128"/>
      <c r="OOJ441" s="128"/>
      <c r="OOK441" s="128"/>
      <c r="OOL441" s="128"/>
      <c r="OOM441" s="128"/>
      <c r="OON441" s="128"/>
      <c r="OOO441" s="128"/>
      <c r="OOP441" s="128"/>
      <c r="OOQ441" s="128"/>
      <c r="OOR441" s="128"/>
      <c r="OOS441" s="128"/>
      <c r="OOT441" s="128"/>
      <c r="OOU441" s="128"/>
      <c r="OOV441" s="128"/>
      <c r="OOW441" s="128"/>
      <c r="OOX441" s="128"/>
      <c r="OOY441" s="128"/>
      <c r="OOZ441" s="128"/>
      <c r="OPA441" s="128"/>
      <c r="OPB441" s="128"/>
      <c r="OPC441" s="128"/>
      <c r="OPD441" s="128"/>
      <c r="OPE441" s="128"/>
      <c r="OPF441" s="128"/>
      <c r="OPG441" s="128"/>
      <c r="OPH441" s="128"/>
      <c r="OPI441" s="128"/>
      <c r="OPJ441" s="128"/>
      <c r="OPK441" s="128"/>
      <c r="OPL441" s="128"/>
      <c r="OPM441" s="128"/>
      <c r="OPN441" s="128"/>
      <c r="OPO441" s="128"/>
      <c r="OPP441" s="128"/>
      <c r="OPQ441" s="128"/>
      <c r="OPR441" s="128"/>
      <c r="OPS441" s="128"/>
      <c r="OPT441" s="128"/>
      <c r="OPU441" s="128"/>
      <c r="OPV441" s="128"/>
      <c r="OPW441" s="128"/>
      <c r="OPX441" s="128"/>
      <c r="OPY441" s="128"/>
      <c r="OPZ441" s="128"/>
      <c r="OQA441" s="128"/>
      <c r="OQB441" s="128"/>
      <c r="OQC441" s="128"/>
      <c r="OQD441" s="128"/>
      <c r="OQE441" s="128"/>
      <c r="OQF441" s="128"/>
      <c r="OQG441" s="128"/>
      <c r="OQH441" s="128"/>
      <c r="OQI441" s="128"/>
      <c r="OQJ441" s="128"/>
      <c r="OQK441" s="128"/>
      <c r="OQL441" s="128"/>
      <c r="OQM441" s="128"/>
      <c r="OQN441" s="128"/>
      <c r="OQO441" s="128"/>
      <c r="OQP441" s="128"/>
      <c r="OQQ441" s="128"/>
      <c r="OQR441" s="128"/>
      <c r="OQS441" s="128"/>
      <c r="OQT441" s="128"/>
      <c r="OQU441" s="128"/>
      <c r="OQV441" s="128"/>
      <c r="OQW441" s="128"/>
      <c r="OQX441" s="128"/>
      <c r="OQY441" s="128"/>
      <c r="OQZ441" s="128"/>
      <c r="ORA441" s="128"/>
      <c r="ORB441" s="128"/>
      <c r="ORC441" s="128"/>
      <c r="ORD441" s="128"/>
      <c r="ORE441" s="128"/>
      <c r="ORF441" s="128"/>
      <c r="ORG441" s="128"/>
      <c r="ORH441" s="128"/>
      <c r="ORI441" s="128"/>
      <c r="ORJ441" s="128"/>
      <c r="ORK441" s="128"/>
      <c r="ORL441" s="128"/>
      <c r="ORM441" s="128"/>
      <c r="ORN441" s="128"/>
      <c r="ORO441" s="128"/>
      <c r="ORP441" s="128"/>
      <c r="ORQ441" s="128"/>
      <c r="ORR441" s="128"/>
      <c r="ORS441" s="128"/>
      <c r="ORT441" s="128"/>
      <c r="ORU441" s="128"/>
      <c r="ORV441" s="128"/>
      <c r="ORW441" s="128"/>
      <c r="ORX441" s="128"/>
      <c r="ORY441" s="128"/>
      <c r="ORZ441" s="128"/>
      <c r="OSA441" s="128"/>
      <c r="OSB441" s="128"/>
      <c r="OSC441" s="128"/>
      <c r="OSD441" s="128"/>
      <c r="OSE441" s="128"/>
      <c r="OSF441" s="128"/>
      <c r="OSG441" s="128"/>
      <c r="OSH441" s="128"/>
      <c r="OSI441" s="128"/>
      <c r="OSJ441" s="128"/>
      <c r="OSK441" s="128"/>
      <c r="OSL441" s="128"/>
      <c r="OSM441" s="128"/>
      <c r="OSN441" s="128"/>
      <c r="OSO441" s="128"/>
      <c r="OSP441" s="128"/>
      <c r="OSQ441" s="128"/>
      <c r="OSR441" s="128"/>
      <c r="OSS441" s="128"/>
      <c r="OST441" s="128"/>
      <c r="OSU441" s="128"/>
      <c r="OSV441" s="128"/>
      <c r="OSW441" s="128"/>
      <c r="OSX441" s="128"/>
      <c r="OSY441" s="128"/>
      <c r="OSZ441" s="128"/>
      <c r="OTA441" s="128"/>
      <c r="OTB441" s="128"/>
      <c r="OTC441" s="128"/>
      <c r="OTD441" s="128"/>
      <c r="OTE441" s="128"/>
      <c r="OTF441" s="128"/>
      <c r="OTG441" s="128"/>
      <c r="OTH441" s="128"/>
      <c r="OTI441" s="128"/>
      <c r="OTJ441" s="128"/>
      <c r="OTK441" s="128"/>
      <c r="OTL441" s="128"/>
      <c r="OTM441" s="128"/>
      <c r="OTN441" s="128"/>
      <c r="OTO441" s="128"/>
      <c r="OTP441" s="128"/>
      <c r="OTQ441" s="128"/>
      <c r="OTR441" s="128"/>
      <c r="OTS441" s="128"/>
      <c r="OTT441" s="128"/>
      <c r="OTU441" s="128"/>
      <c r="OTV441" s="128"/>
      <c r="OTW441" s="128"/>
      <c r="OTX441" s="128"/>
      <c r="OTY441" s="128"/>
      <c r="OTZ441" s="128"/>
      <c r="OUA441" s="128"/>
      <c r="OUB441" s="128"/>
      <c r="OUC441" s="128"/>
      <c r="OUD441" s="128"/>
      <c r="OUE441" s="128"/>
      <c r="OUF441" s="128"/>
      <c r="OUG441" s="128"/>
      <c r="OUH441" s="128"/>
      <c r="OUI441" s="128"/>
      <c r="OUJ441" s="128"/>
      <c r="OUK441" s="128"/>
      <c r="OUL441" s="128"/>
      <c r="OUM441" s="128"/>
      <c r="OUN441" s="128"/>
      <c r="OUO441" s="128"/>
      <c r="OUP441" s="128"/>
      <c r="OUQ441" s="128"/>
      <c r="OUR441" s="128"/>
      <c r="OUS441" s="128"/>
      <c r="OUT441" s="128"/>
      <c r="OUU441" s="128"/>
      <c r="OUV441" s="128"/>
      <c r="OUW441" s="128"/>
      <c r="OUX441" s="128"/>
      <c r="OUY441" s="128"/>
      <c r="OUZ441" s="128"/>
      <c r="OVA441" s="128"/>
      <c r="OVB441" s="128"/>
      <c r="OVC441" s="128"/>
      <c r="OVD441" s="128"/>
      <c r="OVE441" s="128"/>
      <c r="OVF441" s="128"/>
      <c r="OVG441" s="128"/>
      <c r="OVH441" s="128"/>
      <c r="OVI441" s="128"/>
      <c r="OVJ441" s="128"/>
      <c r="OVK441" s="128"/>
      <c r="OVL441" s="128"/>
      <c r="OVM441" s="128"/>
      <c r="OVN441" s="128"/>
      <c r="OVO441" s="128"/>
      <c r="OVP441" s="128"/>
      <c r="OVQ441" s="128"/>
      <c r="OVR441" s="128"/>
      <c r="OVS441" s="128"/>
      <c r="OVT441" s="128"/>
      <c r="OVU441" s="128"/>
      <c r="OVV441" s="128"/>
      <c r="OVW441" s="128"/>
      <c r="OVX441" s="128"/>
      <c r="OVY441" s="128"/>
      <c r="OVZ441" s="128"/>
      <c r="OWA441" s="128"/>
      <c r="OWB441" s="128"/>
      <c r="OWC441" s="128"/>
      <c r="OWD441" s="128"/>
      <c r="OWE441" s="128"/>
      <c r="OWF441" s="128"/>
      <c r="OWG441" s="128"/>
      <c r="OWH441" s="128"/>
      <c r="OWI441" s="128"/>
      <c r="OWJ441" s="128"/>
      <c r="OWK441" s="128"/>
      <c r="OWL441" s="128"/>
      <c r="OWM441" s="128"/>
      <c r="OWN441" s="128"/>
      <c r="OWO441" s="128"/>
      <c r="OWP441" s="128"/>
      <c r="OWQ441" s="128"/>
      <c r="OWR441" s="128"/>
      <c r="OWS441" s="128"/>
      <c r="OWT441" s="128"/>
      <c r="OWU441" s="128"/>
      <c r="OWV441" s="128"/>
      <c r="OWW441" s="128"/>
      <c r="OWX441" s="128"/>
      <c r="OWY441" s="128"/>
      <c r="OWZ441" s="128"/>
      <c r="OXA441" s="128"/>
      <c r="OXB441" s="128"/>
      <c r="OXC441" s="128"/>
      <c r="OXD441" s="128"/>
      <c r="OXE441" s="128"/>
      <c r="OXF441" s="128"/>
      <c r="OXG441" s="128"/>
      <c r="OXH441" s="128"/>
      <c r="OXI441" s="128"/>
      <c r="OXJ441" s="128"/>
      <c r="OXK441" s="128"/>
      <c r="OXL441" s="128"/>
      <c r="OXM441" s="128"/>
      <c r="OXN441" s="128"/>
      <c r="OXO441" s="128"/>
      <c r="OXP441" s="128"/>
      <c r="OXQ441" s="128"/>
      <c r="OXR441" s="128"/>
      <c r="OXS441" s="128"/>
      <c r="OXT441" s="128"/>
      <c r="OXU441" s="128"/>
      <c r="OXV441" s="128"/>
      <c r="OXW441" s="128"/>
      <c r="OXX441" s="128"/>
      <c r="OXY441" s="128"/>
      <c r="OXZ441" s="128"/>
      <c r="OYA441" s="128"/>
      <c r="OYB441" s="128"/>
      <c r="OYC441" s="128"/>
      <c r="OYD441" s="128"/>
      <c r="OYE441" s="128"/>
      <c r="OYF441" s="128"/>
      <c r="OYG441" s="128"/>
      <c r="OYH441" s="128"/>
      <c r="OYI441" s="128"/>
      <c r="OYJ441" s="128"/>
      <c r="OYK441" s="128"/>
      <c r="OYL441" s="128"/>
      <c r="OYM441" s="128"/>
      <c r="OYN441" s="128"/>
      <c r="OYO441" s="128"/>
      <c r="OYP441" s="128"/>
      <c r="OYQ441" s="128"/>
      <c r="OYR441" s="128"/>
      <c r="OYS441" s="128"/>
      <c r="OYT441" s="128"/>
      <c r="OYU441" s="128"/>
      <c r="OYV441" s="128"/>
      <c r="OYW441" s="128"/>
      <c r="OYX441" s="128"/>
      <c r="OYY441" s="128"/>
      <c r="OYZ441" s="128"/>
      <c r="OZA441" s="128"/>
      <c r="OZB441" s="128"/>
      <c r="OZC441" s="128"/>
      <c r="OZD441" s="128"/>
      <c r="OZE441" s="128"/>
      <c r="OZF441" s="128"/>
      <c r="OZG441" s="128"/>
      <c r="OZH441" s="128"/>
      <c r="OZI441" s="128"/>
      <c r="OZJ441" s="128"/>
      <c r="OZK441" s="128"/>
      <c r="OZL441" s="128"/>
      <c r="OZM441" s="128"/>
      <c r="OZN441" s="128"/>
      <c r="OZO441" s="128"/>
      <c r="OZP441" s="128"/>
      <c r="OZQ441" s="128"/>
      <c r="OZR441" s="128"/>
      <c r="OZS441" s="128"/>
      <c r="OZT441" s="128"/>
      <c r="OZU441" s="128"/>
      <c r="OZV441" s="128"/>
      <c r="OZW441" s="128"/>
      <c r="OZX441" s="128"/>
      <c r="OZY441" s="128"/>
      <c r="OZZ441" s="128"/>
      <c r="PAA441" s="128"/>
      <c r="PAB441" s="128"/>
      <c r="PAC441" s="128"/>
      <c r="PAD441" s="128"/>
      <c r="PAE441" s="128"/>
      <c r="PAF441" s="128"/>
      <c r="PAG441" s="128"/>
      <c r="PAH441" s="128"/>
      <c r="PAI441" s="128"/>
      <c r="PAJ441" s="128"/>
      <c r="PAK441" s="128"/>
      <c r="PAL441" s="128"/>
      <c r="PAM441" s="128"/>
      <c r="PAN441" s="128"/>
      <c r="PAO441" s="128"/>
      <c r="PAP441" s="128"/>
      <c r="PAQ441" s="128"/>
      <c r="PAR441" s="128"/>
      <c r="PAS441" s="128"/>
      <c r="PAT441" s="128"/>
      <c r="PAU441" s="128"/>
      <c r="PAV441" s="128"/>
      <c r="PAW441" s="128"/>
      <c r="PAX441" s="128"/>
      <c r="PAY441" s="128"/>
      <c r="PAZ441" s="128"/>
      <c r="PBA441" s="128"/>
      <c r="PBB441" s="128"/>
      <c r="PBC441" s="128"/>
      <c r="PBD441" s="128"/>
      <c r="PBE441" s="128"/>
      <c r="PBF441" s="128"/>
      <c r="PBG441" s="128"/>
      <c r="PBH441" s="128"/>
      <c r="PBI441" s="128"/>
      <c r="PBJ441" s="128"/>
      <c r="PBK441" s="128"/>
      <c r="PBL441" s="128"/>
      <c r="PBM441" s="128"/>
      <c r="PBN441" s="128"/>
      <c r="PBO441" s="128"/>
      <c r="PBP441" s="128"/>
      <c r="PBQ441" s="128"/>
      <c r="PBR441" s="128"/>
      <c r="PBS441" s="128"/>
      <c r="PBT441" s="128"/>
      <c r="PBU441" s="128"/>
      <c r="PBV441" s="128"/>
      <c r="PBW441" s="128"/>
      <c r="PBX441" s="128"/>
      <c r="PBY441" s="128"/>
      <c r="PBZ441" s="128"/>
      <c r="PCA441" s="128"/>
      <c r="PCB441" s="128"/>
      <c r="PCC441" s="128"/>
      <c r="PCD441" s="128"/>
      <c r="PCE441" s="128"/>
      <c r="PCF441" s="128"/>
      <c r="PCG441" s="128"/>
      <c r="PCH441" s="128"/>
      <c r="PCI441" s="128"/>
      <c r="PCJ441" s="128"/>
      <c r="PCK441" s="128"/>
      <c r="PCL441" s="128"/>
      <c r="PCM441" s="128"/>
      <c r="PCN441" s="128"/>
      <c r="PCO441" s="128"/>
      <c r="PCP441" s="128"/>
      <c r="PCQ441" s="128"/>
      <c r="PCR441" s="128"/>
      <c r="PCS441" s="128"/>
      <c r="PCT441" s="128"/>
      <c r="PCU441" s="128"/>
      <c r="PCV441" s="128"/>
      <c r="PCW441" s="128"/>
      <c r="PCX441" s="128"/>
      <c r="PCY441" s="128"/>
      <c r="PCZ441" s="128"/>
      <c r="PDA441" s="128"/>
      <c r="PDB441" s="128"/>
      <c r="PDC441" s="128"/>
      <c r="PDD441" s="128"/>
      <c r="PDE441" s="128"/>
      <c r="PDF441" s="128"/>
      <c r="PDG441" s="128"/>
      <c r="PDH441" s="128"/>
      <c r="PDI441" s="128"/>
      <c r="PDJ441" s="128"/>
      <c r="PDK441" s="128"/>
      <c r="PDL441" s="128"/>
      <c r="PDM441" s="128"/>
      <c r="PDN441" s="128"/>
      <c r="PDO441" s="128"/>
      <c r="PDP441" s="128"/>
      <c r="PDQ441" s="128"/>
      <c r="PDR441" s="128"/>
      <c r="PDS441" s="128"/>
      <c r="PDT441" s="128"/>
      <c r="PDU441" s="128"/>
      <c r="PDV441" s="128"/>
      <c r="PDW441" s="128"/>
      <c r="PDX441" s="128"/>
      <c r="PDY441" s="128"/>
      <c r="PDZ441" s="128"/>
      <c r="PEA441" s="128"/>
      <c r="PEB441" s="128"/>
      <c r="PEC441" s="128"/>
      <c r="PED441" s="128"/>
      <c r="PEE441" s="128"/>
      <c r="PEF441" s="128"/>
      <c r="PEG441" s="128"/>
      <c r="PEH441" s="128"/>
      <c r="PEI441" s="128"/>
      <c r="PEJ441" s="128"/>
      <c r="PEK441" s="128"/>
      <c r="PEL441" s="128"/>
      <c r="PEM441" s="128"/>
      <c r="PEN441" s="128"/>
      <c r="PEO441" s="128"/>
      <c r="PEP441" s="128"/>
      <c r="PEQ441" s="128"/>
      <c r="PER441" s="128"/>
      <c r="PES441" s="128"/>
      <c r="PET441" s="128"/>
      <c r="PEU441" s="128"/>
      <c r="PEV441" s="128"/>
      <c r="PEW441" s="128"/>
      <c r="PEX441" s="128"/>
      <c r="PEY441" s="128"/>
      <c r="PEZ441" s="128"/>
      <c r="PFA441" s="128"/>
      <c r="PFB441" s="128"/>
      <c r="PFC441" s="128"/>
      <c r="PFD441" s="128"/>
      <c r="PFE441" s="128"/>
      <c r="PFF441" s="128"/>
      <c r="PFG441" s="128"/>
      <c r="PFH441" s="128"/>
      <c r="PFI441" s="128"/>
      <c r="PFJ441" s="128"/>
      <c r="PFK441" s="128"/>
      <c r="PFL441" s="128"/>
      <c r="PFM441" s="128"/>
      <c r="PFN441" s="128"/>
      <c r="PFO441" s="128"/>
      <c r="PFP441" s="128"/>
      <c r="PFQ441" s="128"/>
      <c r="PFR441" s="128"/>
      <c r="PFS441" s="128"/>
      <c r="PFT441" s="128"/>
      <c r="PFU441" s="128"/>
      <c r="PFV441" s="128"/>
      <c r="PFW441" s="128"/>
      <c r="PFX441" s="128"/>
      <c r="PFY441" s="128"/>
      <c r="PFZ441" s="128"/>
      <c r="PGA441" s="128"/>
      <c r="PGB441" s="128"/>
      <c r="PGC441" s="128"/>
      <c r="PGD441" s="128"/>
      <c r="PGE441" s="128"/>
      <c r="PGF441" s="128"/>
      <c r="PGG441" s="128"/>
      <c r="PGH441" s="128"/>
      <c r="PGI441" s="128"/>
      <c r="PGJ441" s="128"/>
      <c r="PGK441" s="128"/>
      <c r="PGL441" s="128"/>
      <c r="PGM441" s="128"/>
      <c r="PGN441" s="128"/>
      <c r="PGO441" s="128"/>
      <c r="PGP441" s="128"/>
      <c r="PGQ441" s="128"/>
      <c r="PGR441" s="128"/>
      <c r="PGS441" s="128"/>
      <c r="PGT441" s="128"/>
      <c r="PGU441" s="128"/>
      <c r="PGV441" s="128"/>
      <c r="PGW441" s="128"/>
      <c r="PGX441" s="128"/>
      <c r="PGY441" s="128"/>
      <c r="PGZ441" s="128"/>
      <c r="PHA441" s="128"/>
      <c r="PHB441" s="128"/>
      <c r="PHC441" s="128"/>
      <c r="PHD441" s="128"/>
      <c r="PHE441" s="128"/>
      <c r="PHF441" s="128"/>
      <c r="PHG441" s="128"/>
      <c r="PHH441" s="128"/>
      <c r="PHI441" s="128"/>
      <c r="PHJ441" s="128"/>
      <c r="PHK441" s="128"/>
      <c r="PHL441" s="128"/>
      <c r="PHM441" s="128"/>
      <c r="PHN441" s="128"/>
      <c r="PHO441" s="128"/>
      <c r="PHP441" s="128"/>
      <c r="PHQ441" s="128"/>
      <c r="PHR441" s="128"/>
      <c r="PHS441" s="128"/>
      <c r="PHT441" s="128"/>
      <c r="PHU441" s="128"/>
      <c r="PHV441" s="128"/>
      <c r="PHW441" s="128"/>
      <c r="PHX441" s="128"/>
      <c r="PHY441" s="128"/>
      <c r="PHZ441" s="128"/>
      <c r="PIA441" s="128"/>
      <c r="PIB441" s="128"/>
      <c r="PIC441" s="128"/>
      <c r="PID441" s="128"/>
      <c r="PIE441" s="128"/>
      <c r="PIF441" s="128"/>
      <c r="PIG441" s="128"/>
      <c r="PIH441" s="128"/>
      <c r="PII441" s="128"/>
      <c r="PIJ441" s="128"/>
      <c r="PIK441" s="128"/>
      <c r="PIL441" s="128"/>
      <c r="PIM441" s="128"/>
      <c r="PIN441" s="128"/>
      <c r="PIO441" s="128"/>
      <c r="PIP441" s="128"/>
      <c r="PIQ441" s="128"/>
      <c r="PIR441" s="128"/>
      <c r="PIS441" s="128"/>
      <c r="PIT441" s="128"/>
      <c r="PIU441" s="128"/>
      <c r="PIV441" s="128"/>
      <c r="PIW441" s="128"/>
      <c r="PIX441" s="128"/>
      <c r="PIY441" s="128"/>
      <c r="PIZ441" s="128"/>
      <c r="PJA441" s="128"/>
      <c r="PJB441" s="128"/>
      <c r="PJC441" s="128"/>
      <c r="PJD441" s="128"/>
      <c r="PJE441" s="128"/>
      <c r="PJF441" s="128"/>
      <c r="PJG441" s="128"/>
      <c r="PJH441" s="128"/>
      <c r="PJI441" s="128"/>
      <c r="PJJ441" s="128"/>
      <c r="PJK441" s="128"/>
      <c r="PJL441" s="128"/>
      <c r="PJM441" s="128"/>
      <c r="PJN441" s="128"/>
      <c r="PJO441" s="128"/>
      <c r="PJP441" s="128"/>
      <c r="PJQ441" s="128"/>
      <c r="PJR441" s="128"/>
      <c r="PJS441" s="128"/>
      <c r="PJT441" s="128"/>
      <c r="PJU441" s="128"/>
      <c r="PJV441" s="128"/>
      <c r="PJW441" s="128"/>
      <c r="PJX441" s="128"/>
      <c r="PJY441" s="128"/>
      <c r="PJZ441" s="128"/>
      <c r="PKA441" s="128"/>
      <c r="PKB441" s="128"/>
      <c r="PKC441" s="128"/>
      <c r="PKD441" s="128"/>
      <c r="PKE441" s="128"/>
      <c r="PKF441" s="128"/>
      <c r="PKG441" s="128"/>
      <c r="PKH441" s="128"/>
      <c r="PKI441" s="128"/>
      <c r="PKJ441" s="128"/>
      <c r="PKK441" s="128"/>
      <c r="PKL441" s="128"/>
      <c r="PKM441" s="128"/>
      <c r="PKN441" s="128"/>
      <c r="PKO441" s="128"/>
      <c r="PKP441" s="128"/>
      <c r="PKQ441" s="128"/>
      <c r="PKR441" s="128"/>
      <c r="PKS441" s="128"/>
      <c r="PKT441" s="128"/>
      <c r="PKU441" s="128"/>
      <c r="PKV441" s="128"/>
      <c r="PKW441" s="128"/>
      <c r="PKX441" s="128"/>
      <c r="PKY441" s="128"/>
      <c r="PKZ441" s="128"/>
      <c r="PLA441" s="128"/>
      <c r="PLB441" s="128"/>
      <c r="PLC441" s="128"/>
      <c r="PLD441" s="128"/>
      <c r="PLE441" s="128"/>
      <c r="PLF441" s="128"/>
      <c r="PLG441" s="128"/>
      <c r="PLH441" s="128"/>
      <c r="PLI441" s="128"/>
      <c r="PLJ441" s="128"/>
      <c r="PLK441" s="128"/>
      <c r="PLL441" s="128"/>
      <c r="PLM441" s="128"/>
      <c r="PLN441" s="128"/>
      <c r="PLO441" s="128"/>
      <c r="PLP441" s="128"/>
      <c r="PLQ441" s="128"/>
      <c r="PLR441" s="128"/>
      <c r="PLS441" s="128"/>
      <c r="PLT441" s="128"/>
      <c r="PLU441" s="128"/>
      <c r="PLV441" s="128"/>
      <c r="PLW441" s="128"/>
      <c r="PLX441" s="128"/>
      <c r="PLY441" s="128"/>
      <c r="PLZ441" s="128"/>
      <c r="PMA441" s="128"/>
      <c r="PMB441" s="128"/>
      <c r="PMC441" s="128"/>
      <c r="PMD441" s="128"/>
      <c r="PME441" s="128"/>
      <c r="PMF441" s="128"/>
      <c r="PMG441" s="128"/>
      <c r="PMH441" s="128"/>
      <c r="PMI441" s="128"/>
      <c r="PMJ441" s="128"/>
      <c r="PMK441" s="128"/>
      <c r="PML441" s="128"/>
      <c r="PMM441" s="128"/>
      <c r="PMN441" s="128"/>
      <c r="PMO441" s="128"/>
      <c r="PMP441" s="128"/>
      <c r="PMQ441" s="128"/>
      <c r="PMR441" s="128"/>
      <c r="PMS441" s="128"/>
      <c r="PMT441" s="128"/>
      <c r="PMU441" s="128"/>
      <c r="PMV441" s="128"/>
      <c r="PMW441" s="128"/>
      <c r="PMX441" s="128"/>
      <c r="PMY441" s="128"/>
      <c r="PMZ441" s="128"/>
      <c r="PNA441" s="128"/>
      <c r="PNB441" s="128"/>
      <c r="PNC441" s="128"/>
      <c r="PND441" s="128"/>
      <c r="PNE441" s="128"/>
      <c r="PNF441" s="128"/>
      <c r="PNG441" s="128"/>
      <c r="PNH441" s="128"/>
      <c r="PNI441" s="128"/>
      <c r="PNJ441" s="128"/>
      <c r="PNK441" s="128"/>
      <c r="PNL441" s="128"/>
      <c r="PNM441" s="128"/>
      <c r="PNN441" s="128"/>
      <c r="PNO441" s="128"/>
      <c r="PNP441" s="128"/>
      <c r="PNQ441" s="128"/>
      <c r="PNR441" s="128"/>
      <c r="PNS441" s="128"/>
      <c r="PNT441" s="128"/>
      <c r="PNU441" s="128"/>
      <c r="PNV441" s="128"/>
      <c r="PNW441" s="128"/>
      <c r="PNX441" s="128"/>
      <c r="PNY441" s="128"/>
      <c r="PNZ441" s="128"/>
      <c r="POA441" s="128"/>
      <c r="POB441" s="128"/>
      <c r="POC441" s="128"/>
      <c r="POD441" s="128"/>
      <c r="POE441" s="128"/>
      <c r="POF441" s="128"/>
      <c r="POG441" s="128"/>
      <c r="POH441" s="128"/>
      <c r="POI441" s="128"/>
      <c r="POJ441" s="128"/>
      <c r="POK441" s="128"/>
      <c r="POL441" s="128"/>
      <c r="POM441" s="128"/>
      <c r="PON441" s="128"/>
      <c r="POO441" s="128"/>
      <c r="POP441" s="128"/>
      <c r="POQ441" s="128"/>
      <c r="POR441" s="128"/>
      <c r="POS441" s="128"/>
      <c r="POT441" s="128"/>
      <c r="POU441" s="128"/>
      <c r="POV441" s="128"/>
      <c r="POW441" s="128"/>
      <c r="POX441" s="128"/>
      <c r="POY441" s="128"/>
      <c r="POZ441" s="128"/>
      <c r="PPA441" s="128"/>
      <c r="PPB441" s="128"/>
      <c r="PPC441" s="128"/>
      <c r="PPD441" s="128"/>
      <c r="PPE441" s="128"/>
      <c r="PPF441" s="128"/>
      <c r="PPG441" s="128"/>
      <c r="PPH441" s="128"/>
      <c r="PPI441" s="128"/>
      <c r="PPJ441" s="128"/>
      <c r="PPK441" s="128"/>
      <c r="PPL441" s="128"/>
      <c r="PPM441" s="128"/>
      <c r="PPN441" s="128"/>
      <c r="PPO441" s="128"/>
      <c r="PPP441" s="128"/>
      <c r="PPQ441" s="128"/>
      <c r="PPR441" s="128"/>
      <c r="PPS441" s="128"/>
      <c r="PPT441" s="128"/>
      <c r="PPU441" s="128"/>
      <c r="PPV441" s="128"/>
      <c r="PPW441" s="128"/>
      <c r="PPX441" s="128"/>
      <c r="PPY441" s="128"/>
      <c r="PPZ441" s="128"/>
      <c r="PQA441" s="128"/>
      <c r="PQB441" s="128"/>
      <c r="PQC441" s="128"/>
      <c r="PQD441" s="128"/>
      <c r="PQE441" s="128"/>
      <c r="PQF441" s="128"/>
      <c r="PQG441" s="128"/>
      <c r="PQH441" s="128"/>
      <c r="PQI441" s="128"/>
      <c r="PQJ441" s="128"/>
      <c r="PQK441" s="128"/>
      <c r="PQL441" s="128"/>
      <c r="PQM441" s="128"/>
      <c r="PQN441" s="128"/>
      <c r="PQO441" s="128"/>
      <c r="PQP441" s="128"/>
      <c r="PQQ441" s="128"/>
      <c r="PQR441" s="128"/>
      <c r="PQS441" s="128"/>
      <c r="PQT441" s="128"/>
      <c r="PQU441" s="128"/>
      <c r="PQV441" s="128"/>
      <c r="PQW441" s="128"/>
      <c r="PQX441" s="128"/>
      <c r="PQY441" s="128"/>
      <c r="PQZ441" s="128"/>
      <c r="PRA441" s="128"/>
      <c r="PRB441" s="128"/>
      <c r="PRC441" s="128"/>
      <c r="PRD441" s="128"/>
      <c r="PRE441" s="128"/>
      <c r="PRF441" s="128"/>
      <c r="PRG441" s="128"/>
      <c r="PRH441" s="128"/>
      <c r="PRI441" s="128"/>
      <c r="PRJ441" s="128"/>
      <c r="PRK441" s="128"/>
      <c r="PRL441" s="128"/>
      <c r="PRM441" s="128"/>
      <c r="PRN441" s="128"/>
      <c r="PRO441" s="128"/>
      <c r="PRP441" s="128"/>
      <c r="PRQ441" s="128"/>
      <c r="PRR441" s="128"/>
      <c r="PRS441" s="128"/>
      <c r="PRT441" s="128"/>
      <c r="PRU441" s="128"/>
      <c r="PRV441" s="128"/>
      <c r="PRW441" s="128"/>
      <c r="PRX441" s="128"/>
      <c r="PRY441" s="128"/>
      <c r="PRZ441" s="128"/>
      <c r="PSA441" s="128"/>
      <c r="PSB441" s="128"/>
      <c r="PSC441" s="128"/>
      <c r="PSD441" s="128"/>
      <c r="PSE441" s="128"/>
      <c r="PSF441" s="128"/>
      <c r="PSG441" s="128"/>
      <c r="PSH441" s="128"/>
      <c r="PSI441" s="128"/>
      <c r="PSJ441" s="128"/>
      <c r="PSK441" s="128"/>
      <c r="PSL441" s="128"/>
      <c r="PSM441" s="128"/>
      <c r="PSN441" s="128"/>
      <c r="PSO441" s="128"/>
      <c r="PSP441" s="128"/>
      <c r="PSQ441" s="128"/>
      <c r="PSR441" s="128"/>
      <c r="PSS441" s="128"/>
      <c r="PST441" s="128"/>
      <c r="PSU441" s="128"/>
      <c r="PSV441" s="128"/>
      <c r="PSW441" s="128"/>
      <c r="PSX441" s="128"/>
      <c r="PSY441" s="128"/>
      <c r="PSZ441" s="128"/>
      <c r="PTA441" s="128"/>
      <c r="PTB441" s="128"/>
      <c r="PTC441" s="128"/>
      <c r="PTD441" s="128"/>
      <c r="PTE441" s="128"/>
      <c r="PTF441" s="128"/>
      <c r="PTG441" s="128"/>
      <c r="PTH441" s="128"/>
      <c r="PTI441" s="128"/>
      <c r="PTJ441" s="128"/>
      <c r="PTK441" s="128"/>
      <c r="PTL441" s="128"/>
      <c r="PTM441" s="128"/>
      <c r="PTN441" s="128"/>
      <c r="PTO441" s="128"/>
      <c r="PTP441" s="128"/>
      <c r="PTQ441" s="128"/>
      <c r="PTR441" s="128"/>
      <c r="PTS441" s="128"/>
      <c r="PTT441" s="128"/>
      <c r="PTU441" s="128"/>
      <c r="PTV441" s="128"/>
      <c r="PTW441" s="128"/>
      <c r="PTX441" s="128"/>
      <c r="PTY441" s="128"/>
      <c r="PTZ441" s="128"/>
      <c r="PUA441" s="128"/>
      <c r="PUB441" s="128"/>
      <c r="PUC441" s="128"/>
      <c r="PUD441" s="128"/>
      <c r="PUE441" s="128"/>
      <c r="PUF441" s="128"/>
      <c r="PUG441" s="128"/>
      <c r="PUH441" s="128"/>
      <c r="PUI441" s="128"/>
      <c r="PUJ441" s="128"/>
      <c r="PUK441" s="128"/>
      <c r="PUL441" s="128"/>
      <c r="PUM441" s="128"/>
      <c r="PUN441" s="128"/>
      <c r="PUO441" s="128"/>
      <c r="PUP441" s="128"/>
      <c r="PUQ441" s="128"/>
      <c r="PUR441" s="128"/>
      <c r="PUS441" s="128"/>
      <c r="PUT441" s="128"/>
      <c r="PUU441" s="128"/>
      <c r="PUV441" s="128"/>
      <c r="PUW441" s="128"/>
      <c r="PUX441" s="128"/>
      <c r="PUY441" s="128"/>
      <c r="PUZ441" s="128"/>
      <c r="PVA441" s="128"/>
      <c r="PVB441" s="128"/>
      <c r="PVC441" s="128"/>
      <c r="PVD441" s="128"/>
      <c r="PVE441" s="128"/>
      <c r="PVF441" s="128"/>
      <c r="PVG441" s="128"/>
      <c r="PVH441" s="128"/>
      <c r="PVI441" s="128"/>
      <c r="PVJ441" s="128"/>
      <c r="PVK441" s="128"/>
      <c r="PVL441" s="128"/>
      <c r="PVM441" s="128"/>
      <c r="PVN441" s="128"/>
      <c r="PVO441" s="128"/>
      <c r="PVP441" s="128"/>
      <c r="PVQ441" s="128"/>
      <c r="PVR441" s="128"/>
      <c r="PVS441" s="128"/>
      <c r="PVT441" s="128"/>
      <c r="PVU441" s="128"/>
      <c r="PVV441" s="128"/>
      <c r="PVW441" s="128"/>
      <c r="PVX441" s="128"/>
      <c r="PVY441" s="128"/>
      <c r="PVZ441" s="128"/>
      <c r="PWA441" s="128"/>
      <c r="PWB441" s="128"/>
      <c r="PWC441" s="128"/>
      <c r="PWD441" s="128"/>
      <c r="PWE441" s="128"/>
      <c r="PWF441" s="128"/>
      <c r="PWG441" s="128"/>
      <c r="PWH441" s="128"/>
      <c r="PWI441" s="128"/>
      <c r="PWJ441" s="128"/>
      <c r="PWK441" s="128"/>
      <c r="PWL441" s="128"/>
      <c r="PWM441" s="128"/>
      <c r="PWN441" s="128"/>
      <c r="PWO441" s="128"/>
      <c r="PWP441" s="128"/>
      <c r="PWQ441" s="128"/>
      <c r="PWR441" s="128"/>
      <c r="PWS441" s="128"/>
      <c r="PWT441" s="128"/>
      <c r="PWU441" s="128"/>
      <c r="PWV441" s="128"/>
      <c r="PWW441" s="128"/>
      <c r="PWX441" s="128"/>
      <c r="PWY441" s="128"/>
      <c r="PWZ441" s="128"/>
      <c r="PXA441" s="128"/>
      <c r="PXB441" s="128"/>
      <c r="PXC441" s="128"/>
      <c r="PXD441" s="128"/>
      <c r="PXE441" s="128"/>
      <c r="PXF441" s="128"/>
      <c r="PXG441" s="128"/>
      <c r="PXH441" s="128"/>
      <c r="PXI441" s="128"/>
      <c r="PXJ441" s="128"/>
      <c r="PXK441" s="128"/>
      <c r="PXL441" s="128"/>
      <c r="PXM441" s="128"/>
      <c r="PXN441" s="128"/>
      <c r="PXO441" s="128"/>
      <c r="PXP441" s="128"/>
      <c r="PXQ441" s="128"/>
      <c r="PXR441" s="128"/>
      <c r="PXS441" s="128"/>
      <c r="PXT441" s="128"/>
      <c r="PXU441" s="128"/>
      <c r="PXV441" s="128"/>
      <c r="PXW441" s="128"/>
      <c r="PXX441" s="128"/>
      <c r="PXY441" s="128"/>
      <c r="PXZ441" s="128"/>
      <c r="PYA441" s="128"/>
      <c r="PYB441" s="128"/>
      <c r="PYC441" s="128"/>
      <c r="PYD441" s="128"/>
      <c r="PYE441" s="128"/>
      <c r="PYF441" s="128"/>
      <c r="PYG441" s="128"/>
      <c r="PYH441" s="128"/>
      <c r="PYI441" s="128"/>
      <c r="PYJ441" s="128"/>
      <c r="PYK441" s="128"/>
      <c r="PYL441" s="128"/>
      <c r="PYM441" s="128"/>
      <c r="PYN441" s="128"/>
      <c r="PYO441" s="128"/>
      <c r="PYP441" s="128"/>
      <c r="PYQ441" s="128"/>
      <c r="PYR441" s="128"/>
      <c r="PYS441" s="128"/>
      <c r="PYT441" s="128"/>
      <c r="PYU441" s="128"/>
      <c r="PYV441" s="128"/>
      <c r="PYW441" s="128"/>
      <c r="PYX441" s="128"/>
      <c r="PYY441" s="128"/>
      <c r="PYZ441" s="128"/>
      <c r="PZA441" s="128"/>
      <c r="PZB441" s="128"/>
      <c r="PZC441" s="128"/>
      <c r="PZD441" s="128"/>
      <c r="PZE441" s="128"/>
      <c r="PZF441" s="128"/>
      <c r="PZG441" s="128"/>
      <c r="PZH441" s="128"/>
      <c r="PZI441" s="128"/>
      <c r="PZJ441" s="128"/>
      <c r="PZK441" s="128"/>
      <c r="PZL441" s="128"/>
      <c r="PZM441" s="128"/>
      <c r="PZN441" s="128"/>
      <c r="PZO441" s="128"/>
      <c r="PZP441" s="128"/>
      <c r="PZQ441" s="128"/>
      <c r="PZR441" s="128"/>
      <c r="PZS441" s="128"/>
      <c r="PZT441" s="128"/>
      <c r="PZU441" s="128"/>
      <c r="PZV441" s="128"/>
      <c r="PZW441" s="128"/>
      <c r="PZX441" s="128"/>
      <c r="PZY441" s="128"/>
      <c r="PZZ441" s="128"/>
      <c r="QAA441" s="128"/>
      <c r="QAB441" s="128"/>
      <c r="QAC441" s="128"/>
      <c r="QAD441" s="128"/>
      <c r="QAE441" s="128"/>
      <c r="QAF441" s="128"/>
      <c r="QAG441" s="128"/>
      <c r="QAH441" s="128"/>
      <c r="QAI441" s="128"/>
      <c r="QAJ441" s="128"/>
      <c r="QAK441" s="128"/>
      <c r="QAL441" s="128"/>
      <c r="QAM441" s="128"/>
      <c r="QAN441" s="128"/>
      <c r="QAO441" s="128"/>
      <c r="QAP441" s="128"/>
      <c r="QAQ441" s="128"/>
      <c r="QAR441" s="128"/>
      <c r="QAS441" s="128"/>
      <c r="QAT441" s="128"/>
      <c r="QAU441" s="128"/>
      <c r="QAV441" s="128"/>
      <c r="QAW441" s="128"/>
      <c r="QAX441" s="128"/>
      <c r="QAY441" s="128"/>
      <c r="QAZ441" s="128"/>
      <c r="QBA441" s="128"/>
      <c r="QBB441" s="128"/>
      <c r="QBC441" s="128"/>
      <c r="QBD441" s="128"/>
      <c r="QBE441" s="128"/>
      <c r="QBF441" s="128"/>
      <c r="QBG441" s="128"/>
      <c r="QBH441" s="128"/>
      <c r="QBI441" s="128"/>
      <c r="QBJ441" s="128"/>
      <c r="QBK441" s="128"/>
      <c r="QBL441" s="128"/>
      <c r="QBM441" s="128"/>
      <c r="QBN441" s="128"/>
      <c r="QBO441" s="128"/>
      <c r="QBP441" s="128"/>
      <c r="QBQ441" s="128"/>
      <c r="QBR441" s="128"/>
      <c r="QBS441" s="128"/>
      <c r="QBT441" s="128"/>
      <c r="QBU441" s="128"/>
      <c r="QBV441" s="128"/>
      <c r="QBW441" s="128"/>
      <c r="QBX441" s="128"/>
      <c r="QBY441" s="128"/>
      <c r="QBZ441" s="128"/>
      <c r="QCA441" s="128"/>
      <c r="QCB441" s="128"/>
      <c r="QCC441" s="128"/>
      <c r="QCD441" s="128"/>
      <c r="QCE441" s="128"/>
      <c r="QCF441" s="128"/>
      <c r="QCG441" s="128"/>
      <c r="QCH441" s="128"/>
      <c r="QCI441" s="128"/>
      <c r="QCJ441" s="128"/>
      <c r="QCK441" s="128"/>
      <c r="QCL441" s="128"/>
      <c r="QCM441" s="128"/>
      <c r="QCN441" s="128"/>
      <c r="QCO441" s="128"/>
      <c r="QCP441" s="128"/>
      <c r="QCQ441" s="128"/>
      <c r="QCR441" s="128"/>
      <c r="QCS441" s="128"/>
      <c r="QCT441" s="128"/>
      <c r="QCU441" s="128"/>
      <c r="QCV441" s="128"/>
      <c r="QCW441" s="128"/>
      <c r="QCX441" s="128"/>
      <c r="QCY441" s="128"/>
      <c r="QCZ441" s="128"/>
      <c r="QDA441" s="128"/>
      <c r="QDB441" s="128"/>
      <c r="QDC441" s="128"/>
      <c r="QDD441" s="128"/>
      <c r="QDE441" s="128"/>
      <c r="QDF441" s="128"/>
      <c r="QDG441" s="128"/>
      <c r="QDH441" s="128"/>
      <c r="QDI441" s="128"/>
      <c r="QDJ441" s="128"/>
      <c r="QDK441" s="128"/>
      <c r="QDL441" s="128"/>
      <c r="QDM441" s="128"/>
      <c r="QDN441" s="128"/>
      <c r="QDO441" s="128"/>
      <c r="QDP441" s="128"/>
      <c r="QDQ441" s="128"/>
      <c r="QDR441" s="128"/>
      <c r="QDS441" s="128"/>
      <c r="QDT441" s="128"/>
      <c r="QDU441" s="128"/>
      <c r="QDV441" s="128"/>
      <c r="QDW441" s="128"/>
      <c r="QDX441" s="128"/>
      <c r="QDY441" s="128"/>
      <c r="QDZ441" s="128"/>
      <c r="QEA441" s="128"/>
      <c r="QEB441" s="128"/>
      <c r="QEC441" s="128"/>
      <c r="QED441" s="128"/>
      <c r="QEE441" s="128"/>
      <c r="QEF441" s="128"/>
      <c r="QEG441" s="128"/>
      <c r="QEH441" s="128"/>
      <c r="QEI441" s="128"/>
      <c r="QEJ441" s="128"/>
      <c r="QEK441" s="128"/>
      <c r="QEL441" s="128"/>
      <c r="QEM441" s="128"/>
      <c r="QEN441" s="128"/>
      <c r="QEO441" s="128"/>
      <c r="QEP441" s="128"/>
      <c r="QEQ441" s="128"/>
      <c r="QER441" s="128"/>
      <c r="QES441" s="128"/>
      <c r="QET441" s="128"/>
      <c r="QEU441" s="128"/>
      <c r="QEV441" s="128"/>
      <c r="QEW441" s="128"/>
      <c r="QEX441" s="128"/>
      <c r="QEY441" s="128"/>
      <c r="QEZ441" s="128"/>
      <c r="QFA441" s="128"/>
      <c r="QFB441" s="128"/>
      <c r="QFC441" s="128"/>
      <c r="QFD441" s="128"/>
      <c r="QFE441" s="128"/>
      <c r="QFF441" s="128"/>
      <c r="QFG441" s="128"/>
      <c r="QFH441" s="128"/>
      <c r="QFI441" s="128"/>
      <c r="QFJ441" s="128"/>
      <c r="QFK441" s="128"/>
      <c r="QFL441" s="128"/>
      <c r="QFM441" s="128"/>
      <c r="QFN441" s="128"/>
      <c r="QFO441" s="128"/>
      <c r="QFP441" s="128"/>
      <c r="QFQ441" s="128"/>
      <c r="QFR441" s="128"/>
      <c r="QFS441" s="128"/>
      <c r="QFT441" s="128"/>
      <c r="QFU441" s="128"/>
      <c r="QFV441" s="128"/>
      <c r="QFW441" s="128"/>
      <c r="QFX441" s="128"/>
      <c r="QFY441" s="128"/>
      <c r="QFZ441" s="128"/>
      <c r="QGA441" s="128"/>
      <c r="QGB441" s="128"/>
      <c r="QGC441" s="128"/>
      <c r="QGD441" s="128"/>
      <c r="QGE441" s="128"/>
      <c r="QGF441" s="128"/>
      <c r="QGG441" s="128"/>
      <c r="QGH441" s="128"/>
      <c r="QGI441" s="128"/>
      <c r="QGJ441" s="128"/>
      <c r="QGK441" s="128"/>
      <c r="QGL441" s="128"/>
      <c r="QGM441" s="128"/>
      <c r="QGN441" s="128"/>
      <c r="QGO441" s="128"/>
      <c r="QGP441" s="128"/>
      <c r="QGQ441" s="128"/>
      <c r="QGR441" s="128"/>
      <c r="QGS441" s="128"/>
      <c r="QGT441" s="128"/>
      <c r="QGU441" s="128"/>
      <c r="QGV441" s="128"/>
      <c r="QGW441" s="128"/>
      <c r="QGX441" s="128"/>
      <c r="QGY441" s="128"/>
      <c r="QGZ441" s="128"/>
      <c r="QHA441" s="128"/>
      <c r="QHB441" s="128"/>
      <c r="QHC441" s="128"/>
      <c r="QHD441" s="128"/>
      <c r="QHE441" s="128"/>
      <c r="QHF441" s="128"/>
      <c r="QHG441" s="128"/>
      <c r="QHH441" s="128"/>
      <c r="QHI441" s="128"/>
      <c r="QHJ441" s="128"/>
      <c r="QHK441" s="128"/>
      <c r="QHL441" s="128"/>
      <c r="QHM441" s="128"/>
      <c r="QHN441" s="128"/>
      <c r="QHO441" s="128"/>
      <c r="QHP441" s="128"/>
      <c r="QHQ441" s="128"/>
      <c r="QHR441" s="128"/>
      <c r="QHS441" s="128"/>
      <c r="QHT441" s="128"/>
      <c r="QHU441" s="128"/>
      <c r="QHV441" s="128"/>
      <c r="QHW441" s="128"/>
      <c r="QHX441" s="128"/>
      <c r="QHY441" s="128"/>
      <c r="QHZ441" s="128"/>
      <c r="QIA441" s="128"/>
      <c r="QIB441" s="128"/>
      <c r="QIC441" s="128"/>
      <c r="QID441" s="128"/>
      <c r="QIE441" s="128"/>
      <c r="QIF441" s="128"/>
      <c r="QIG441" s="128"/>
      <c r="QIH441" s="128"/>
      <c r="QII441" s="128"/>
      <c r="QIJ441" s="128"/>
      <c r="QIK441" s="128"/>
      <c r="QIL441" s="128"/>
      <c r="QIM441" s="128"/>
      <c r="QIN441" s="128"/>
      <c r="QIO441" s="128"/>
      <c r="QIP441" s="128"/>
      <c r="QIQ441" s="128"/>
      <c r="QIR441" s="128"/>
      <c r="QIS441" s="128"/>
      <c r="QIT441" s="128"/>
      <c r="QIU441" s="128"/>
      <c r="QIV441" s="128"/>
      <c r="QIW441" s="128"/>
      <c r="QIX441" s="128"/>
      <c r="QIY441" s="128"/>
      <c r="QIZ441" s="128"/>
      <c r="QJA441" s="128"/>
      <c r="QJB441" s="128"/>
      <c r="QJC441" s="128"/>
      <c r="QJD441" s="128"/>
      <c r="QJE441" s="128"/>
      <c r="QJF441" s="128"/>
      <c r="QJG441" s="128"/>
      <c r="QJH441" s="128"/>
      <c r="QJI441" s="128"/>
      <c r="QJJ441" s="128"/>
      <c r="QJK441" s="128"/>
      <c r="QJL441" s="128"/>
      <c r="QJM441" s="128"/>
      <c r="QJN441" s="128"/>
      <c r="QJO441" s="128"/>
      <c r="QJP441" s="128"/>
      <c r="QJQ441" s="128"/>
      <c r="QJR441" s="128"/>
      <c r="QJS441" s="128"/>
      <c r="QJT441" s="128"/>
      <c r="QJU441" s="128"/>
      <c r="QJV441" s="128"/>
      <c r="QJW441" s="128"/>
      <c r="QJX441" s="128"/>
      <c r="QJY441" s="128"/>
      <c r="QJZ441" s="128"/>
      <c r="QKA441" s="128"/>
      <c r="QKB441" s="128"/>
      <c r="QKC441" s="128"/>
      <c r="QKD441" s="128"/>
      <c r="QKE441" s="128"/>
      <c r="QKF441" s="128"/>
      <c r="QKG441" s="128"/>
      <c r="QKH441" s="128"/>
      <c r="QKI441" s="128"/>
      <c r="QKJ441" s="128"/>
      <c r="QKK441" s="128"/>
      <c r="QKL441" s="128"/>
      <c r="QKM441" s="128"/>
      <c r="QKN441" s="128"/>
      <c r="QKO441" s="128"/>
      <c r="QKP441" s="128"/>
      <c r="QKQ441" s="128"/>
      <c r="QKR441" s="128"/>
      <c r="QKS441" s="128"/>
      <c r="QKT441" s="128"/>
      <c r="QKU441" s="128"/>
      <c r="QKV441" s="128"/>
      <c r="QKW441" s="128"/>
      <c r="QKX441" s="128"/>
      <c r="QKY441" s="128"/>
      <c r="QKZ441" s="128"/>
      <c r="QLA441" s="128"/>
      <c r="QLB441" s="128"/>
      <c r="QLC441" s="128"/>
      <c r="QLD441" s="128"/>
      <c r="QLE441" s="128"/>
      <c r="QLF441" s="128"/>
      <c r="QLG441" s="128"/>
      <c r="QLH441" s="128"/>
      <c r="QLI441" s="128"/>
      <c r="QLJ441" s="128"/>
      <c r="QLK441" s="128"/>
      <c r="QLL441" s="128"/>
      <c r="QLM441" s="128"/>
      <c r="QLN441" s="128"/>
      <c r="QLO441" s="128"/>
      <c r="QLP441" s="128"/>
      <c r="QLQ441" s="128"/>
      <c r="QLR441" s="128"/>
      <c r="QLS441" s="128"/>
      <c r="QLT441" s="128"/>
      <c r="QLU441" s="128"/>
      <c r="QLV441" s="128"/>
      <c r="QLW441" s="128"/>
      <c r="QLX441" s="128"/>
      <c r="QLY441" s="128"/>
      <c r="QLZ441" s="128"/>
      <c r="QMA441" s="128"/>
      <c r="QMB441" s="128"/>
      <c r="QMC441" s="128"/>
      <c r="QMD441" s="128"/>
      <c r="QME441" s="128"/>
      <c r="QMF441" s="128"/>
      <c r="QMG441" s="128"/>
      <c r="QMH441" s="128"/>
      <c r="QMI441" s="128"/>
      <c r="QMJ441" s="128"/>
      <c r="QMK441" s="128"/>
      <c r="QML441" s="128"/>
      <c r="QMM441" s="128"/>
      <c r="QMN441" s="128"/>
      <c r="QMO441" s="128"/>
      <c r="QMP441" s="128"/>
      <c r="QMQ441" s="128"/>
      <c r="QMR441" s="128"/>
      <c r="QMS441" s="128"/>
      <c r="QMT441" s="128"/>
      <c r="QMU441" s="128"/>
      <c r="QMV441" s="128"/>
      <c r="QMW441" s="128"/>
      <c r="QMX441" s="128"/>
      <c r="QMY441" s="128"/>
      <c r="QMZ441" s="128"/>
      <c r="QNA441" s="128"/>
      <c r="QNB441" s="128"/>
      <c r="QNC441" s="128"/>
      <c r="QND441" s="128"/>
      <c r="QNE441" s="128"/>
      <c r="QNF441" s="128"/>
      <c r="QNG441" s="128"/>
      <c r="QNH441" s="128"/>
      <c r="QNI441" s="128"/>
      <c r="QNJ441" s="128"/>
      <c r="QNK441" s="128"/>
      <c r="QNL441" s="128"/>
      <c r="QNM441" s="128"/>
      <c r="QNN441" s="128"/>
      <c r="QNO441" s="128"/>
      <c r="QNP441" s="128"/>
      <c r="QNQ441" s="128"/>
      <c r="QNR441" s="128"/>
      <c r="QNS441" s="128"/>
      <c r="QNT441" s="128"/>
      <c r="QNU441" s="128"/>
      <c r="QNV441" s="128"/>
      <c r="QNW441" s="128"/>
      <c r="QNX441" s="128"/>
      <c r="QNY441" s="128"/>
      <c r="QNZ441" s="128"/>
      <c r="QOA441" s="128"/>
      <c r="QOB441" s="128"/>
      <c r="QOC441" s="128"/>
      <c r="QOD441" s="128"/>
      <c r="QOE441" s="128"/>
      <c r="QOF441" s="128"/>
      <c r="QOG441" s="128"/>
      <c r="QOH441" s="128"/>
      <c r="QOI441" s="128"/>
      <c r="QOJ441" s="128"/>
      <c r="QOK441" s="128"/>
      <c r="QOL441" s="128"/>
      <c r="QOM441" s="128"/>
      <c r="QON441" s="128"/>
      <c r="QOO441" s="128"/>
      <c r="QOP441" s="128"/>
      <c r="QOQ441" s="128"/>
      <c r="QOR441" s="128"/>
      <c r="QOS441" s="128"/>
      <c r="QOT441" s="128"/>
      <c r="QOU441" s="128"/>
      <c r="QOV441" s="128"/>
      <c r="QOW441" s="128"/>
      <c r="QOX441" s="128"/>
      <c r="QOY441" s="128"/>
      <c r="QOZ441" s="128"/>
      <c r="QPA441" s="128"/>
      <c r="QPB441" s="128"/>
      <c r="QPC441" s="128"/>
      <c r="QPD441" s="128"/>
      <c r="QPE441" s="128"/>
      <c r="QPF441" s="128"/>
      <c r="QPG441" s="128"/>
      <c r="QPH441" s="128"/>
      <c r="QPI441" s="128"/>
      <c r="QPJ441" s="128"/>
      <c r="QPK441" s="128"/>
      <c r="QPL441" s="128"/>
      <c r="QPM441" s="128"/>
      <c r="QPN441" s="128"/>
      <c r="QPO441" s="128"/>
      <c r="QPP441" s="128"/>
      <c r="QPQ441" s="128"/>
      <c r="QPR441" s="128"/>
      <c r="QPS441" s="128"/>
      <c r="QPT441" s="128"/>
      <c r="QPU441" s="128"/>
      <c r="QPV441" s="128"/>
      <c r="QPW441" s="128"/>
      <c r="QPX441" s="128"/>
      <c r="QPY441" s="128"/>
      <c r="QPZ441" s="128"/>
      <c r="QQA441" s="128"/>
      <c r="QQB441" s="128"/>
      <c r="QQC441" s="128"/>
      <c r="QQD441" s="128"/>
      <c r="QQE441" s="128"/>
      <c r="QQF441" s="128"/>
      <c r="QQG441" s="128"/>
      <c r="QQH441" s="128"/>
      <c r="QQI441" s="128"/>
      <c r="QQJ441" s="128"/>
      <c r="QQK441" s="128"/>
      <c r="QQL441" s="128"/>
      <c r="QQM441" s="128"/>
      <c r="QQN441" s="128"/>
      <c r="QQO441" s="128"/>
      <c r="QQP441" s="128"/>
      <c r="QQQ441" s="128"/>
      <c r="QQR441" s="128"/>
      <c r="QQS441" s="128"/>
      <c r="QQT441" s="128"/>
      <c r="QQU441" s="128"/>
      <c r="QQV441" s="128"/>
      <c r="QQW441" s="128"/>
      <c r="QQX441" s="128"/>
      <c r="QQY441" s="128"/>
      <c r="QQZ441" s="128"/>
      <c r="QRA441" s="128"/>
      <c r="QRB441" s="128"/>
      <c r="QRC441" s="128"/>
      <c r="QRD441" s="128"/>
      <c r="QRE441" s="128"/>
      <c r="QRF441" s="128"/>
      <c r="QRG441" s="128"/>
      <c r="QRH441" s="128"/>
      <c r="QRI441" s="128"/>
      <c r="QRJ441" s="128"/>
      <c r="QRK441" s="128"/>
      <c r="QRL441" s="128"/>
      <c r="QRM441" s="128"/>
      <c r="QRN441" s="128"/>
      <c r="QRO441" s="128"/>
      <c r="QRP441" s="128"/>
      <c r="QRQ441" s="128"/>
      <c r="QRR441" s="128"/>
      <c r="QRS441" s="128"/>
      <c r="QRT441" s="128"/>
      <c r="QRU441" s="128"/>
      <c r="QRV441" s="128"/>
      <c r="QRW441" s="128"/>
      <c r="QRX441" s="128"/>
      <c r="QRY441" s="128"/>
      <c r="QRZ441" s="128"/>
      <c r="QSA441" s="128"/>
      <c r="QSB441" s="128"/>
      <c r="QSC441" s="128"/>
      <c r="QSD441" s="128"/>
      <c r="QSE441" s="128"/>
      <c r="QSF441" s="128"/>
      <c r="QSG441" s="128"/>
      <c r="QSH441" s="128"/>
      <c r="QSI441" s="128"/>
      <c r="QSJ441" s="128"/>
      <c r="QSK441" s="128"/>
      <c r="QSL441" s="128"/>
      <c r="QSM441" s="128"/>
      <c r="QSN441" s="128"/>
      <c r="QSO441" s="128"/>
      <c r="QSP441" s="128"/>
      <c r="QSQ441" s="128"/>
      <c r="QSR441" s="128"/>
      <c r="QSS441" s="128"/>
      <c r="QST441" s="128"/>
      <c r="QSU441" s="128"/>
      <c r="QSV441" s="128"/>
      <c r="QSW441" s="128"/>
      <c r="QSX441" s="128"/>
      <c r="QSY441" s="128"/>
      <c r="QSZ441" s="128"/>
      <c r="QTA441" s="128"/>
      <c r="QTB441" s="128"/>
      <c r="QTC441" s="128"/>
      <c r="QTD441" s="128"/>
      <c r="QTE441" s="128"/>
      <c r="QTF441" s="128"/>
      <c r="QTG441" s="128"/>
      <c r="QTH441" s="128"/>
      <c r="QTI441" s="128"/>
      <c r="QTJ441" s="128"/>
      <c r="QTK441" s="128"/>
      <c r="QTL441" s="128"/>
      <c r="QTM441" s="128"/>
      <c r="QTN441" s="128"/>
      <c r="QTO441" s="128"/>
      <c r="QTP441" s="128"/>
      <c r="QTQ441" s="128"/>
      <c r="QTR441" s="128"/>
      <c r="QTS441" s="128"/>
      <c r="QTT441" s="128"/>
      <c r="QTU441" s="128"/>
      <c r="QTV441" s="128"/>
      <c r="QTW441" s="128"/>
      <c r="QTX441" s="128"/>
      <c r="QTY441" s="128"/>
      <c r="QTZ441" s="128"/>
      <c r="QUA441" s="128"/>
      <c r="QUB441" s="128"/>
      <c r="QUC441" s="128"/>
      <c r="QUD441" s="128"/>
      <c r="QUE441" s="128"/>
      <c r="QUF441" s="128"/>
      <c r="QUG441" s="128"/>
      <c r="QUH441" s="128"/>
      <c r="QUI441" s="128"/>
      <c r="QUJ441" s="128"/>
      <c r="QUK441" s="128"/>
      <c r="QUL441" s="128"/>
      <c r="QUM441" s="128"/>
      <c r="QUN441" s="128"/>
      <c r="QUO441" s="128"/>
      <c r="QUP441" s="128"/>
      <c r="QUQ441" s="128"/>
      <c r="QUR441" s="128"/>
      <c r="QUS441" s="128"/>
      <c r="QUT441" s="128"/>
      <c r="QUU441" s="128"/>
      <c r="QUV441" s="128"/>
      <c r="QUW441" s="128"/>
      <c r="QUX441" s="128"/>
      <c r="QUY441" s="128"/>
      <c r="QUZ441" s="128"/>
      <c r="QVA441" s="128"/>
      <c r="QVB441" s="128"/>
      <c r="QVC441" s="128"/>
      <c r="QVD441" s="128"/>
      <c r="QVE441" s="128"/>
      <c r="QVF441" s="128"/>
      <c r="QVG441" s="128"/>
      <c r="QVH441" s="128"/>
      <c r="QVI441" s="128"/>
      <c r="QVJ441" s="128"/>
      <c r="QVK441" s="128"/>
      <c r="QVL441" s="128"/>
      <c r="QVM441" s="128"/>
      <c r="QVN441" s="128"/>
      <c r="QVO441" s="128"/>
      <c r="QVP441" s="128"/>
      <c r="QVQ441" s="128"/>
      <c r="QVR441" s="128"/>
      <c r="QVS441" s="128"/>
      <c r="QVT441" s="128"/>
      <c r="QVU441" s="128"/>
      <c r="QVV441" s="128"/>
      <c r="QVW441" s="128"/>
      <c r="QVX441" s="128"/>
      <c r="QVY441" s="128"/>
      <c r="QVZ441" s="128"/>
      <c r="QWA441" s="128"/>
      <c r="QWB441" s="128"/>
      <c r="QWC441" s="128"/>
      <c r="QWD441" s="128"/>
      <c r="QWE441" s="128"/>
      <c r="QWF441" s="128"/>
      <c r="QWG441" s="128"/>
      <c r="QWH441" s="128"/>
      <c r="QWI441" s="128"/>
      <c r="QWJ441" s="128"/>
      <c r="QWK441" s="128"/>
      <c r="QWL441" s="128"/>
      <c r="QWM441" s="128"/>
      <c r="QWN441" s="128"/>
      <c r="QWO441" s="128"/>
      <c r="QWP441" s="128"/>
      <c r="QWQ441" s="128"/>
      <c r="QWR441" s="128"/>
      <c r="QWS441" s="128"/>
      <c r="QWT441" s="128"/>
      <c r="QWU441" s="128"/>
      <c r="QWV441" s="128"/>
      <c r="QWW441" s="128"/>
      <c r="QWX441" s="128"/>
      <c r="QWY441" s="128"/>
      <c r="QWZ441" s="128"/>
      <c r="QXA441" s="128"/>
      <c r="QXB441" s="128"/>
      <c r="QXC441" s="128"/>
      <c r="QXD441" s="128"/>
      <c r="QXE441" s="128"/>
      <c r="QXF441" s="128"/>
      <c r="QXG441" s="128"/>
      <c r="QXH441" s="128"/>
      <c r="QXI441" s="128"/>
      <c r="QXJ441" s="128"/>
      <c r="QXK441" s="128"/>
      <c r="QXL441" s="128"/>
      <c r="QXM441" s="128"/>
      <c r="QXN441" s="128"/>
      <c r="QXO441" s="128"/>
      <c r="QXP441" s="128"/>
      <c r="QXQ441" s="128"/>
      <c r="QXR441" s="128"/>
      <c r="QXS441" s="128"/>
      <c r="QXT441" s="128"/>
      <c r="QXU441" s="128"/>
      <c r="QXV441" s="128"/>
      <c r="QXW441" s="128"/>
      <c r="QXX441" s="128"/>
      <c r="QXY441" s="128"/>
      <c r="QXZ441" s="128"/>
      <c r="QYA441" s="128"/>
      <c r="QYB441" s="128"/>
      <c r="QYC441" s="128"/>
      <c r="QYD441" s="128"/>
      <c r="QYE441" s="128"/>
      <c r="QYF441" s="128"/>
      <c r="QYG441" s="128"/>
      <c r="QYH441" s="128"/>
      <c r="QYI441" s="128"/>
      <c r="QYJ441" s="128"/>
      <c r="QYK441" s="128"/>
      <c r="QYL441" s="128"/>
      <c r="QYM441" s="128"/>
      <c r="QYN441" s="128"/>
      <c r="QYO441" s="128"/>
      <c r="QYP441" s="128"/>
      <c r="QYQ441" s="128"/>
      <c r="QYR441" s="128"/>
      <c r="QYS441" s="128"/>
      <c r="QYT441" s="128"/>
      <c r="QYU441" s="128"/>
      <c r="QYV441" s="128"/>
      <c r="QYW441" s="128"/>
      <c r="QYX441" s="128"/>
      <c r="QYY441" s="128"/>
      <c r="QYZ441" s="128"/>
      <c r="QZA441" s="128"/>
      <c r="QZB441" s="128"/>
      <c r="QZC441" s="128"/>
      <c r="QZD441" s="128"/>
      <c r="QZE441" s="128"/>
      <c r="QZF441" s="128"/>
      <c r="QZG441" s="128"/>
      <c r="QZH441" s="128"/>
      <c r="QZI441" s="128"/>
      <c r="QZJ441" s="128"/>
      <c r="QZK441" s="128"/>
      <c r="QZL441" s="128"/>
      <c r="QZM441" s="128"/>
      <c r="QZN441" s="128"/>
      <c r="QZO441" s="128"/>
      <c r="QZP441" s="128"/>
      <c r="QZQ441" s="128"/>
      <c r="QZR441" s="128"/>
      <c r="QZS441" s="128"/>
      <c r="QZT441" s="128"/>
      <c r="QZU441" s="128"/>
      <c r="QZV441" s="128"/>
      <c r="QZW441" s="128"/>
      <c r="QZX441" s="128"/>
      <c r="QZY441" s="128"/>
      <c r="QZZ441" s="128"/>
      <c r="RAA441" s="128"/>
      <c r="RAB441" s="128"/>
      <c r="RAC441" s="128"/>
      <c r="RAD441" s="128"/>
      <c r="RAE441" s="128"/>
      <c r="RAF441" s="128"/>
      <c r="RAG441" s="128"/>
      <c r="RAH441" s="128"/>
      <c r="RAI441" s="128"/>
      <c r="RAJ441" s="128"/>
      <c r="RAK441" s="128"/>
      <c r="RAL441" s="128"/>
      <c r="RAM441" s="128"/>
      <c r="RAN441" s="128"/>
      <c r="RAO441" s="128"/>
      <c r="RAP441" s="128"/>
      <c r="RAQ441" s="128"/>
      <c r="RAR441" s="128"/>
      <c r="RAS441" s="128"/>
      <c r="RAT441" s="128"/>
      <c r="RAU441" s="128"/>
      <c r="RAV441" s="128"/>
      <c r="RAW441" s="128"/>
      <c r="RAX441" s="128"/>
      <c r="RAY441" s="128"/>
      <c r="RAZ441" s="128"/>
      <c r="RBA441" s="128"/>
      <c r="RBB441" s="128"/>
      <c r="RBC441" s="128"/>
      <c r="RBD441" s="128"/>
      <c r="RBE441" s="128"/>
      <c r="RBF441" s="128"/>
      <c r="RBG441" s="128"/>
      <c r="RBH441" s="128"/>
      <c r="RBI441" s="128"/>
      <c r="RBJ441" s="128"/>
      <c r="RBK441" s="128"/>
      <c r="RBL441" s="128"/>
      <c r="RBM441" s="128"/>
      <c r="RBN441" s="128"/>
      <c r="RBO441" s="128"/>
      <c r="RBP441" s="128"/>
      <c r="RBQ441" s="128"/>
      <c r="RBR441" s="128"/>
      <c r="RBS441" s="128"/>
      <c r="RBT441" s="128"/>
      <c r="RBU441" s="128"/>
      <c r="RBV441" s="128"/>
      <c r="RBW441" s="128"/>
      <c r="RBX441" s="128"/>
      <c r="RBY441" s="128"/>
      <c r="RBZ441" s="128"/>
      <c r="RCA441" s="128"/>
      <c r="RCB441" s="128"/>
      <c r="RCC441" s="128"/>
      <c r="RCD441" s="128"/>
      <c r="RCE441" s="128"/>
      <c r="RCF441" s="128"/>
      <c r="RCG441" s="128"/>
      <c r="RCH441" s="128"/>
      <c r="RCI441" s="128"/>
      <c r="RCJ441" s="128"/>
      <c r="RCK441" s="128"/>
      <c r="RCL441" s="128"/>
      <c r="RCM441" s="128"/>
      <c r="RCN441" s="128"/>
      <c r="RCO441" s="128"/>
      <c r="RCP441" s="128"/>
      <c r="RCQ441" s="128"/>
      <c r="RCR441" s="128"/>
      <c r="RCS441" s="128"/>
      <c r="RCT441" s="128"/>
      <c r="RCU441" s="128"/>
      <c r="RCV441" s="128"/>
      <c r="RCW441" s="128"/>
      <c r="RCX441" s="128"/>
      <c r="RCY441" s="128"/>
      <c r="RCZ441" s="128"/>
      <c r="RDA441" s="128"/>
      <c r="RDB441" s="128"/>
      <c r="RDC441" s="128"/>
      <c r="RDD441" s="128"/>
      <c r="RDE441" s="128"/>
      <c r="RDF441" s="128"/>
      <c r="RDG441" s="128"/>
      <c r="RDH441" s="128"/>
      <c r="RDI441" s="128"/>
      <c r="RDJ441" s="128"/>
      <c r="RDK441" s="128"/>
      <c r="RDL441" s="128"/>
      <c r="RDM441" s="128"/>
      <c r="RDN441" s="128"/>
      <c r="RDO441" s="128"/>
      <c r="RDP441" s="128"/>
      <c r="RDQ441" s="128"/>
      <c r="RDR441" s="128"/>
      <c r="RDS441" s="128"/>
      <c r="RDT441" s="128"/>
      <c r="RDU441" s="128"/>
      <c r="RDV441" s="128"/>
      <c r="RDW441" s="128"/>
      <c r="RDX441" s="128"/>
      <c r="RDY441" s="128"/>
      <c r="RDZ441" s="128"/>
      <c r="REA441" s="128"/>
      <c r="REB441" s="128"/>
      <c r="REC441" s="128"/>
      <c r="RED441" s="128"/>
      <c r="REE441" s="128"/>
      <c r="REF441" s="128"/>
      <c r="REG441" s="128"/>
      <c r="REH441" s="128"/>
      <c r="REI441" s="128"/>
      <c r="REJ441" s="128"/>
      <c r="REK441" s="128"/>
      <c r="REL441" s="128"/>
      <c r="REM441" s="128"/>
      <c r="REN441" s="128"/>
      <c r="REO441" s="128"/>
      <c r="REP441" s="128"/>
      <c r="REQ441" s="128"/>
      <c r="RER441" s="128"/>
      <c r="RES441" s="128"/>
      <c r="RET441" s="128"/>
      <c r="REU441" s="128"/>
      <c r="REV441" s="128"/>
      <c r="REW441" s="128"/>
      <c r="REX441" s="128"/>
      <c r="REY441" s="128"/>
      <c r="REZ441" s="128"/>
      <c r="RFA441" s="128"/>
      <c r="RFB441" s="128"/>
      <c r="RFC441" s="128"/>
      <c r="RFD441" s="128"/>
      <c r="RFE441" s="128"/>
      <c r="RFF441" s="128"/>
      <c r="RFG441" s="128"/>
      <c r="RFH441" s="128"/>
      <c r="RFI441" s="128"/>
      <c r="RFJ441" s="128"/>
      <c r="RFK441" s="128"/>
      <c r="RFL441" s="128"/>
      <c r="RFM441" s="128"/>
      <c r="RFN441" s="128"/>
      <c r="RFO441" s="128"/>
      <c r="RFP441" s="128"/>
      <c r="RFQ441" s="128"/>
      <c r="RFR441" s="128"/>
      <c r="RFS441" s="128"/>
      <c r="RFT441" s="128"/>
      <c r="RFU441" s="128"/>
      <c r="RFV441" s="128"/>
      <c r="RFW441" s="128"/>
      <c r="RFX441" s="128"/>
      <c r="RFY441" s="128"/>
      <c r="RFZ441" s="128"/>
      <c r="RGA441" s="128"/>
      <c r="RGB441" s="128"/>
      <c r="RGC441" s="128"/>
      <c r="RGD441" s="128"/>
      <c r="RGE441" s="128"/>
      <c r="RGF441" s="128"/>
      <c r="RGG441" s="128"/>
      <c r="RGH441" s="128"/>
      <c r="RGI441" s="128"/>
      <c r="RGJ441" s="128"/>
      <c r="RGK441" s="128"/>
      <c r="RGL441" s="128"/>
      <c r="RGM441" s="128"/>
      <c r="RGN441" s="128"/>
      <c r="RGO441" s="128"/>
      <c r="RGP441" s="128"/>
      <c r="RGQ441" s="128"/>
      <c r="RGR441" s="128"/>
      <c r="RGS441" s="128"/>
      <c r="RGT441" s="128"/>
      <c r="RGU441" s="128"/>
      <c r="RGV441" s="128"/>
      <c r="RGW441" s="128"/>
      <c r="RGX441" s="128"/>
      <c r="RGY441" s="128"/>
      <c r="RGZ441" s="128"/>
      <c r="RHA441" s="128"/>
      <c r="RHB441" s="128"/>
      <c r="RHC441" s="128"/>
      <c r="RHD441" s="128"/>
      <c r="RHE441" s="128"/>
      <c r="RHF441" s="128"/>
      <c r="RHG441" s="128"/>
      <c r="RHH441" s="128"/>
      <c r="RHI441" s="128"/>
      <c r="RHJ441" s="128"/>
      <c r="RHK441" s="128"/>
      <c r="RHL441" s="128"/>
      <c r="RHM441" s="128"/>
      <c r="RHN441" s="128"/>
      <c r="RHO441" s="128"/>
      <c r="RHP441" s="128"/>
      <c r="RHQ441" s="128"/>
      <c r="RHR441" s="128"/>
      <c r="RHS441" s="128"/>
      <c r="RHT441" s="128"/>
      <c r="RHU441" s="128"/>
      <c r="RHV441" s="128"/>
      <c r="RHW441" s="128"/>
      <c r="RHX441" s="128"/>
      <c r="RHY441" s="128"/>
      <c r="RHZ441" s="128"/>
      <c r="RIA441" s="128"/>
      <c r="RIB441" s="128"/>
      <c r="RIC441" s="128"/>
      <c r="RID441" s="128"/>
      <c r="RIE441" s="128"/>
      <c r="RIF441" s="128"/>
      <c r="RIG441" s="128"/>
      <c r="RIH441" s="128"/>
      <c r="RII441" s="128"/>
      <c r="RIJ441" s="128"/>
      <c r="RIK441" s="128"/>
      <c r="RIL441" s="128"/>
      <c r="RIM441" s="128"/>
      <c r="RIN441" s="128"/>
      <c r="RIO441" s="128"/>
      <c r="RIP441" s="128"/>
      <c r="RIQ441" s="128"/>
      <c r="RIR441" s="128"/>
      <c r="RIS441" s="128"/>
      <c r="RIT441" s="128"/>
      <c r="RIU441" s="128"/>
      <c r="RIV441" s="128"/>
      <c r="RIW441" s="128"/>
      <c r="RIX441" s="128"/>
      <c r="RIY441" s="128"/>
      <c r="RIZ441" s="128"/>
      <c r="RJA441" s="128"/>
      <c r="RJB441" s="128"/>
      <c r="RJC441" s="128"/>
      <c r="RJD441" s="128"/>
      <c r="RJE441" s="128"/>
      <c r="RJF441" s="128"/>
      <c r="RJG441" s="128"/>
      <c r="RJH441" s="128"/>
      <c r="RJI441" s="128"/>
      <c r="RJJ441" s="128"/>
      <c r="RJK441" s="128"/>
      <c r="RJL441" s="128"/>
      <c r="RJM441" s="128"/>
      <c r="RJN441" s="128"/>
      <c r="RJO441" s="128"/>
      <c r="RJP441" s="128"/>
      <c r="RJQ441" s="128"/>
      <c r="RJR441" s="128"/>
      <c r="RJS441" s="128"/>
      <c r="RJT441" s="128"/>
      <c r="RJU441" s="128"/>
      <c r="RJV441" s="128"/>
      <c r="RJW441" s="128"/>
      <c r="RJX441" s="128"/>
      <c r="RJY441" s="128"/>
      <c r="RJZ441" s="128"/>
      <c r="RKA441" s="128"/>
      <c r="RKB441" s="128"/>
      <c r="RKC441" s="128"/>
      <c r="RKD441" s="128"/>
      <c r="RKE441" s="128"/>
      <c r="RKF441" s="128"/>
      <c r="RKG441" s="128"/>
      <c r="RKH441" s="128"/>
      <c r="RKI441" s="128"/>
      <c r="RKJ441" s="128"/>
      <c r="RKK441" s="128"/>
      <c r="RKL441" s="128"/>
      <c r="RKM441" s="128"/>
      <c r="RKN441" s="128"/>
      <c r="RKO441" s="128"/>
      <c r="RKP441" s="128"/>
      <c r="RKQ441" s="128"/>
      <c r="RKR441" s="128"/>
      <c r="RKS441" s="128"/>
      <c r="RKT441" s="128"/>
      <c r="RKU441" s="128"/>
      <c r="RKV441" s="128"/>
      <c r="RKW441" s="128"/>
      <c r="RKX441" s="128"/>
      <c r="RKY441" s="128"/>
      <c r="RKZ441" s="128"/>
      <c r="RLA441" s="128"/>
      <c r="RLB441" s="128"/>
      <c r="RLC441" s="128"/>
      <c r="RLD441" s="128"/>
      <c r="RLE441" s="128"/>
      <c r="RLF441" s="128"/>
      <c r="RLG441" s="128"/>
      <c r="RLH441" s="128"/>
      <c r="RLI441" s="128"/>
      <c r="RLJ441" s="128"/>
      <c r="RLK441" s="128"/>
      <c r="RLL441" s="128"/>
      <c r="RLM441" s="128"/>
      <c r="RLN441" s="128"/>
      <c r="RLO441" s="128"/>
      <c r="RLP441" s="128"/>
      <c r="RLQ441" s="128"/>
      <c r="RLR441" s="128"/>
      <c r="RLS441" s="128"/>
      <c r="RLT441" s="128"/>
      <c r="RLU441" s="128"/>
      <c r="RLV441" s="128"/>
      <c r="RLW441" s="128"/>
      <c r="RLX441" s="128"/>
      <c r="RLY441" s="128"/>
      <c r="RLZ441" s="128"/>
      <c r="RMA441" s="128"/>
      <c r="RMB441" s="128"/>
      <c r="RMC441" s="128"/>
      <c r="RMD441" s="128"/>
      <c r="RME441" s="128"/>
      <c r="RMF441" s="128"/>
      <c r="RMG441" s="128"/>
      <c r="RMH441" s="128"/>
      <c r="RMI441" s="128"/>
      <c r="RMJ441" s="128"/>
      <c r="RMK441" s="128"/>
      <c r="RML441" s="128"/>
      <c r="RMM441" s="128"/>
      <c r="RMN441" s="128"/>
      <c r="RMO441" s="128"/>
      <c r="RMP441" s="128"/>
      <c r="RMQ441" s="128"/>
      <c r="RMR441" s="128"/>
      <c r="RMS441" s="128"/>
      <c r="RMT441" s="128"/>
      <c r="RMU441" s="128"/>
      <c r="RMV441" s="128"/>
      <c r="RMW441" s="128"/>
      <c r="RMX441" s="128"/>
      <c r="RMY441" s="128"/>
      <c r="RMZ441" s="128"/>
      <c r="RNA441" s="128"/>
      <c r="RNB441" s="128"/>
      <c r="RNC441" s="128"/>
      <c r="RND441" s="128"/>
      <c r="RNE441" s="128"/>
      <c r="RNF441" s="128"/>
      <c r="RNG441" s="128"/>
      <c r="RNH441" s="128"/>
      <c r="RNI441" s="128"/>
      <c r="RNJ441" s="128"/>
      <c r="RNK441" s="128"/>
      <c r="RNL441" s="128"/>
      <c r="RNM441" s="128"/>
      <c r="RNN441" s="128"/>
      <c r="RNO441" s="128"/>
      <c r="RNP441" s="128"/>
      <c r="RNQ441" s="128"/>
      <c r="RNR441" s="128"/>
      <c r="RNS441" s="128"/>
      <c r="RNT441" s="128"/>
      <c r="RNU441" s="128"/>
      <c r="RNV441" s="128"/>
      <c r="RNW441" s="128"/>
      <c r="RNX441" s="128"/>
      <c r="RNY441" s="128"/>
      <c r="RNZ441" s="128"/>
      <c r="ROA441" s="128"/>
      <c r="ROB441" s="128"/>
      <c r="ROC441" s="128"/>
      <c r="ROD441" s="128"/>
      <c r="ROE441" s="128"/>
      <c r="ROF441" s="128"/>
      <c r="ROG441" s="128"/>
      <c r="ROH441" s="128"/>
      <c r="ROI441" s="128"/>
      <c r="ROJ441" s="128"/>
      <c r="ROK441" s="128"/>
      <c r="ROL441" s="128"/>
      <c r="ROM441" s="128"/>
      <c r="RON441" s="128"/>
      <c r="ROO441" s="128"/>
      <c r="ROP441" s="128"/>
      <c r="ROQ441" s="128"/>
      <c r="ROR441" s="128"/>
      <c r="ROS441" s="128"/>
      <c r="ROT441" s="128"/>
      <c r="ROU441" s="128"/>
      <c r="ROV441" s="128"/>
      <c r="ROW441" s="128"/>
      <c r="ROX441" s="128"/>
      <c r="ROY441" s="128"/>
      <c r="ROZ441" s="128"/>
      <c r="RPA441" s="128"/>
      <c r="RPB441" s="128"/>
      <c r="RPC441" s="128"/>
      <c r="RPD441" s="128"/>
      <c r="RPE441" s="128"/>
      <c r="RPF441" s="128"/>
      <c r="RPG441" s="128"/>
      <c r="RPH441" s="128"/>
      <c r="RPI441" s="128"/>
      <c r="RPJ441" s="128"/>
      <c r="RPK441" s="128"/>
      <c r="RPL441" s="128"/>
      <c r="RPM441" s="128"/>
      <c r="RPN441" s="128"/>
      <c r="RPO441" s="128"/>
      <c r="RPP441" s="128"/>
      <c r="RPQ441" s="128"/>
      <c r="RPR441" s="128"/>
      <c r="RPS441" s="128"/>
      <c r="RPT441" s="128"/>
      <c r="RPU441" s="128"/>
      <c r="RPV441" s="128"/>
      <c r="RPW441" s="128"/>
      <c r="RPX441" s="128"/>
      <c r="RPY441" s="128"/>
      <c r="RPZ441" s="128"/>
      <c r="RQA441" s="128"/>
      <c r="RQB441" s="128"/>
      <c r="RQC441" s="128"/>
      <c r="RQD441" s="128"/>
      <c r="RQE441" s="128"/>
      <c r="RQF441" s="128"/>
      <c r="RQG441" s="128"/>
      <c r="RQH441" s="128"/>
      <c r="RQI441" s="128"/>
      <c r="RQJ441" s="128"/>
      <c r="RQK441" s="128"/>
      <c r="RQL441" s="128"/>
      <c r="RQM441" s="128"/>
      <c r="RQN441" s="128"/>
      <c r="RQO441" s="128"/>
      <c r="RQP441" s="128"/>
      <c r="RQQ441" s="128"/>
      <c r="RQR441" s="128"/>
      <c r="RQS441" s="128"/>
      <c r="RQT441" s="128"/>
      <c r="RQU441" s="128"/>
      <c r="RQV441" s="128"/>
      <c r="RQW441" s="128"/>
      <c r="RQX441" s="128"/>
      <c r="RQY441" s="128"/>
      <c r="RQZ441" s="128"/>
      <c r="RRA441" s="128"/>
      <c r="RRB441" s="128"/>
      <c r="RRC441" s="128"/>
      <c r="RRD441" s="128"/>
      <c r="RRE441" s="128"/>
      <c r="RRF441" s="128"/>
      <c r="RRG441" s="128"/>
      <c r="RRH441" s="128"/>
      <c r="RRI441" s="128"/>
      <c r="RRJ441" s="128"/>
      <c r="RRK441" s="128"/>
      <c r="RRL441" s="128"/>
      <c r="RRM441" s="128"/>
      <c r="RRN441" s="128"/>
      <c r="RRO441" s="128"/>
      <c r="RRP441" s="128"/>
      <c r="RRQ441" s="128"/>
      <c r="RRR441" s="128"/>
      <c r="RRS441" s="128"/>
      <c r="RRT441" s="128"/>
      <c r="RRU441" s="128"/>
      <c r="RRV441" s="128"/>
      <c r="RRW441" s="128"/>
      <c r="RRX441" s="128"/>
      <c r="RRY441" s="128"/>
      <c r="RRZ441" s="128"/>
      <c r="RSA441" s="128"/>
      <c r="RSB441" s="128"/>
      <c r="RSC441" s="128"/>
      <c r="RSD441" s="128"/>
      <c r="RSE441" s="128"/>
      <c r="RSF441" s="128"/>
      <c r="RSG441" s="128"/>
      <c r="RSH441" s="128"/>
      <c r="RSI441" s="128"/>
      <c r="RSJ441" s="128"/>
      <c r="RSK441" s="128"/>
      <c r="RSL441" s="128"/>
      <c r="RSM441" s="128"/>
      <c r="RSN441" s="128"/>
      <c r="RSO441" s="128"/>
      <c r="RSP441" s="128"/>
      <c r="RSQ441" s="128"/>
      <c r="RSR441" s="128"/>
      <c r="RSS441" s="128"/>
      <c r="RST441" s="128"/>
      <c r="RSU441" s="128"/>
      <c r="RSV441" s="128"/>
      <c r="RSW441" s="128"/>
      <c r="RSX441" s="128"/>
      <c r="RSY441" s="128"/>
      <c r="RSZ441" s="128"/>
      <c r="RTA441" s="128"/>
      <c r="RTB441" s="128"/>
      <c r="RTC441" s="128"/>
      <c r="RTD441" s="128"/>
      <c r="RTE441" s="128"/>
      <c r="RTF441" s="128"/>
      <c r="RTG441" s="128"/>
      <c r="RTH441" s="128"/>
      <c r="RTI441" s="128"/>
      <c r="RTJ441" s="128"/>
      <c r="RTK441" s="128"/>
      <c r="RTL441" s="128"/>
      <c r="RTM441" s="128"/>
      <c r="RTN441" s="128"/>
      <c r="RTO441" s="128"/>
      <c r="RTP441" s="128"/>
      <c r="RTQ441" s="128"/>
      <c r="RTR441" s="128"/>
      <c r="RTS441" s="128"/>
      <c r="RTT441" s="128"/>
      <c r="RTU441" s="128"/>
      <c r="RTV441" s="128"/>
      <c r="RTW441" s="128"/>
      <c r="RTX441" s="128"/>
      <c r="RTY441" s="128"/>
      <c r="RTZ441" s="128"/>
      <c r="RUA441" s="128"/>
      <c r="RUB441" s="128"/>
      <c r="RUC441" s="128"/>
      <c r="RUD441" s="128"/>
      <c r="RUE441" s="128"/>
      <c r="RUF441" s="128"/>
      <c r="RUG441" s="128"/>
      <c r="RUH441" s="128"/>
      <c r="RUI441" s="128"/>
      <c r="RUJ441" s="128"/>
      <c r="RUK441" s="128"/>
      <c r="RUL441" s="128"/>
      <c r="RUM441" s="128"/>
      <c r="RUN441" s="128"/>
      <c r="RUO441" s="128"/>
      <c r="RUP441" s="128"/>
      <c r="RUQ441" s="128"/>
      <c r="RUR441" s="128"/>
      <c r="RUS441" s="128"/>
      <c r="RUT441" s="128"/>
      <c r="RUU441" s="128"/>
      <c r="RUV441" s="128"/>
      <c r="RUW441" s="128"/>
      <c r="RUX441" s="128"/>
      <c r="RUY441" s="128"/>
      <c r="RUZ441" s="128"/>
      <c r="RVA441" s="128"/>
      <c r="RVB441" s="128"/>
      <c r="RVC441" s="128"/>
      <c r="RVD441" s="128"/>
      <c r="RVE441" s="128"/>
      <c r="RVF441" s="128"/>
      <c r="RVG441" s="128"/>
      <c r="RVH441" s="128"/>
      <c r="RVI441" s="128"/>
      <c r="RVJ441" s="128"/>
      <c r="RVK441" s="128"/>
      <c r="RVL441" s="128"/>
      <c r="RVM441" s="128"/>
      <c r="RVN441" s="128"/>
      <c r="RVO441" s="128"/>
      <c r="RVP441" s="128"/>
      <c r="RVQ441" s="128"/>
      <c r="RVR441" s="128"/>
      <c r="RVS441" s="128"/>
      <c r="RVT441" s="128"/>
      <c r="RVU441" s="128"/>
      <c r="RVV441" s="128"/>
      <c r="RVW441" s="128"/>
      <c r="RVX441" s="128"/>
      <c r="RVY441" s="128"/>
      <c r="RVZ441" s="128"/>
      <c r="RWA441" s="128"/>
      <c r="RWB441" s="128"/>
      <c r="RWC441" s="128"/>
      <c r="RWD441" s="128"/>
      <c r="RWE441" s="128"/>
      <c r="RWF441" s="128"/>
      <c r="RWG441" s="128"/>
      <c r="RWH441" s="128"/>
      <c r="RWI441" s="128"/>
      <c r="RWJ441" s="128"/>
      <c r="RWK441" s="128"/>
      <c r="RWL441" s="128"/>
      <c r="RWM441" s="128"/>
      <c r="RWN441" s="128"/>
      <c r="RWO441" s="128"/>
      <c r="RWP441" s="128"/>
      <c r="RWQ441" s="128"/>
      <c r="RWR441" s="128"/>
      <c r="RWS441" s="128"/>
      <c r="RWT441" s="128"/>
      <c r="RWU441" s="128"/>
      <c r="RWV441" s="128"/>
      <c r="RWW441" s="128"/>
      <c r="RWX441" s="128"/>
      <c r="RWY441" s="128"/>
      <c r="RWZ441" s="128"/>
      <c r="RXA441" s="128"/>
      <c r="RXB441" s="128"/>
      <c r="RXC441" s="128"/>
      <c r="RXD441" s="128"/>
      <c r="RXE441" s="128"/>
      <c r="RXF441" s="128"/>
      <c r="RXG441" s="128"/>
      <c r="RXH441" s="128"/>
      <c r="RXI441" s="128"/>
      <c r="RXJ441" s="128"/>
      <c r="RXK441" s="128"/>
      <c r="RXL441" s="128"/>
      <c r="RXM441" s="128"/>
      <c r="RXN441" s="128"/>
      <c r="RXO441" s="128"/>
      <c r="RXP441" s="128"/>
      <c r="RXQ441" s="128"/>
      <c r="RXR441" s="128"/>
      <c r="RXS441" s="128"/>
      <c r="RXT441" s="128"/>
      <c r="RXU441" s="128"/>
      <c r="RXV441" s="128"/>
      <c r="RXW441" s="128"/>
      <c r="RXX441" s="128"/>
      <c r="RXY441" s="128"/>
      <c r="RXZ441" s="128"/>
      <c r="RYA441" s="128"/>
      <c r="RYB441" s="128"/>
      <c r="RYC441" s="128"/>
      <c r="RYD441" s="128"/>
      <c r="RYE441" s="128"/>
      <c r="RYF441" s="128"/>
      <c r="RYG441" s="128"/>
      <c r="RYH441" s="128"/>
      <c r="RYI441" s="128"/>
      <c r="RYJ441" s="128"/>
      <c r="RYK441" s="128"/>
      <c r="RYL441" s="128"/>
      <c r="RYM441" s="128"/>
      <c r="RYN441" s="128"/>
      <c r="RYO441" s="128"/>
      <c r="RYP441" s="128"/>
      <c r="RYQ441" s="128"/>
      <c r="RYR441" s="128"/>
      <c r="RYS441" s="128"/>
      <c r="RYT441" s="128"/>
      <c r="RYU441" s="128"/>
      <c r="RYV441" s="128"/>
      <c r="RYW441" s="128"/>
      <c r="RYX441" s="128"/>
      <c r="RYY441" s="128"/>
      <c r="RYZ441" s="128"/>
      <c r="RZA441" s="128"/>
      <c r="RZB441" s="128"/>
      <c r="RZC441" s="128"/>
      <c r="RZD441" s="128"/>
      <c r="RZE441" s="128"/>
      <c r="RZF441" s="128"/>
      <c r="RZG441" s="128"/>
      <c r="RZH441" s="128"/>
      <c r="RZI441" s="128"/>
      <c r="RZJ441" s="128"/>
      <c r="RZK441" s="128"/>
      <c r="RZL441" s="128"/>
      <c r="RZM441" s="128"/>
      <c r="RZN441" s="128"/>
      <c r="RZO441" s="128"/>
      <c r="RZP441" s="128"/>
      <c r="RZQ441" s="128"/>
      <c r="RZR441" s="128"/>
      <c r="RZS441" s="128"/>
      <c r="RZT441" s="128"/>
      <c r="RZU441" s="128"/>
      <c r="RZV441" s="128"/>
      <c r="RZW441" s="128"/>
      <c r="RZX441" s="128"/>
      <c r="RZY441" s="128"/>
      <c r="RZZ441" s="128"/>
      <c r="SAA441" s="128"/>
      <c r="SAB441" s="128"/>
      <c r="SAC441" s="128"/>
      <c r="SAD441" s="128"/>
      <c r="SAE441" s="128"/>
      <c r="SAF441" s="128"/>
      <c r="SAG441" s="128"/>
      <c r="SAH441" s="128"/>
      <c r="SAI441" s="128"/>
      <c r="SAJ441" s="128"/>
      <c r="SAK441" s="128"/>
      <c r="SAL441" s="128"/>
      <c r="SAM441" s="128"/>
      <c r="SAN441" s="128"/>
      <c r="SAO441" s="128"/>
      <c r="SAP441" s="128"/>
      <c r="SAQ441" s="128"/>
      <c r="SAR441" s="128"/>
      <c r="SAS441" s="128"/>
      <c r="SAT441" s="128"/>
      <c r="SAU441" s="128"/>
      <c r="SAV441" s="128"/>
      <c r="SAW441" s="128"/>
      <c r="SAX441" s="128"/>
      <c r="SAY441" s="128"/>
      <c r="SAZ441" s="128"/>
      <c r="SBA441" s="128"/>
      <c r="SBB441" s="128"/>
      <c r="SBC441" s="128"/>
      <c r="SBD441" s="128"/>
      <c r="SBE441" s="128"/>
      <c r="SBF441" s="128"/>
      <c r="SBG441" s="128"/>
      <c r="SBH441" s="128"/>
      <c r="SBI441" s="128"/>
      <c r="SBJ441" s="128"/>
      <c r="SBK441" s="128"/>
      <c r="SBL441" s="128"/>
      <c r="SBM441" s="128"/>
      <c r="SBN441" s="128"/>
      <c r="SBO441" s="128"/>
      <c r="SBP441" s="128"/>
      <c r="SBQ441" s="128"/>
      <c r="SBR441" s="128"/>
      <c r="SBS441" s="128"/>
      <c r="SBT441" s="128"/>
      <c r="SBU441" s="128"/>
      <c r="SBV441" s="128"/>
      <c r="SBW441" s="128"/>
      <c r="SBX441" s="128"/>
      <c r="SBY441" s="128"/>
      <c r="SBZ441" s="128"/>
      <c r="SCA441" s="128"/>
      <c r="SCB441" s="128"/>
      <c r="SCC441" s="128"/>
      <c r="SCD441" s="128"/>
      <c r="SCE441" s="128"/>
      <c r="SCF441" s="128"/>
      <c r="SCG441" s="128"/>
      <c r="SCH441" s="128"/>
      <c r="SCI441" s="128"/>
      <c r="SCJ441" s="128"/>
      <c r="SCK441" s="128"/>
      <c r="SCL441" s="128"/>
      <c r="SCM441" s="128"/>
      <c r="SCN441" s="128"/>
      <c r="SCO441" s="128"/>
      <c r="SCP441" s="128"/>
      <c r="SCQ441" s="128"/>
      <c r="SCR441" s="128"/>
      <c r="SCS441" s="128"/>
      <c r="SCT441" s="128"/>
      <c r="SCU441" s="128"/>
      <c r="SCV441" s="128"/>
      <c r="SCW441" s="128"/>
      <c r="SCX441" s="128"/>
      <c r="SCY441" s="128"/>
      <c r="SCZ441" s="128"/>
      <c r="SDA441" s="128"/>
      <c r="SDB441" s="128"/>
      <c r="SDC441" s="128"/>
      <c r="SDD441" s="128"/>
      <c r="SDE441" s="128"/>
      <c r="SDF441" s="128"/>
      <c r="SDG441" s="128"/>
      <c r="SDH441" s="128"/>
      <c r="SDI441" s="128"/>
      <c r="SDJ441" s="128"/>
      <c r="SDK441" s="128"/>
      <c r="SDL441" s="128"/>
      <c r="SDM441" s="128"/>
      <c r="SDN441" s="128"/>
      <c r="SDO441" s="128"/>
      <c r="SDP441" s="128"/>
      <c r="SDQ441" s="128"/>
      <c r="SDR441" s="128"/>
      <c r="SDS441" s="128"/>
      <c r="SDT441" s="128"/>
      <c r="SDU441" s="128"/>
      <c r="SDV441" s="128"/>
      <c r="SDW441" s="128"/>
      <c r="SDX441" s="128"/>
      <c r="SDY441" s="128"/>
      <c r="SDZ441" s="128"/>
      <c r="SEA441" s="128"/>
      <c r="SEB441" s="128"/>
      <c r="SEC441" s="128"/>
      <c r="SED441" s="128"/>
      <c r="SEE441" s="128"/>
      <c r="SEF441" s="128"/>
      <c r="SEG441" s="128"/>
      <c r="SEH441" s="128"/>
      <c r="SEI441" s="128"/>
      <c r="SEJ441" s="128"/>
      <c r="SEK441" s="128"/>
      <c r="SEL441" s="128"/>
      <c r="SEM441" s="128"/>
      <c r="SEN441" s="128"/>
      <c r="SEO441" s="128"/>
      <c r="SEP441" s="128"/>
      <c r="SEQ441" s="128"/>
      <c r="SER441" s="128"/>
      <c r="SES441" s="128"/>
      <c r="SET441" s="128"/>
      <c r="SEU441" s="128"/>
      <c r="SEV441" s="128"/>
      <c r="SEW441" s="128"/>
      <c r="SEX441" s="128"/>
      <c r="SEY441" s="128"/>
      <c r="SEZ441" s="128"/>
      <c r="SFA441" s="128"/>
      <c r="SFB441" s="128"/>
      <c r="SFC441" s="128"/>
      <c r="SFD441" s="128"/>
      <c r="SFE441" s="128"/>
      <c r="SFF441" s="128"/>
      <c r="SFG441" s="128"/>
      <c r="SFH441" s="128"/>
      <c r="SFI441" s="128"/>
      <c r="SFJ441" s="128"/>
      <c r="SFK441" s="128"/>
      <c r="SFL441" s="128"/>
      <c r="SFM441" s="128"/>
      <c r="SFN441" s="128"/>
      <c r="SFO441" s="128"/>
      <c r="SFP441" s="128"/>
      <c r="SFQ441" s="128"/>
      <c r="SFR441" s="128"/>
      <c r="SFS441" s="128"/>
      <c r="SFT441" s="128"/>
      <c r="SFU441" s="128"/>
      <c r="SFV441" s="128"/>
      <c r="SFW441" s="128"/>
      <c r="SFX441" s="128"/>
      <c r="SFY441" s="128"/>
      <c r="SFZ441" s="128"/>
      <c r="SGA441" s="128"/>
      <c r="SGB441" s="128"/>
      <c r="SGC441" s="128"/>
      <c r="SGD441" s="128"/>
      <c r="SGE441" s="128"/>
      <c r="SGF441" s="128"/>
      <c r="SGG441" s="128"/>
      <c r="SGH441" s="128"/>
      <c r="SGI441" s="128"/>
      <c r="SGJ441" s="128"/>
      <c r="SGK441" s="128"/>
      <c r="SGL441" s="128"/>
      <c r="SGM441" s="128"/>
      <c r="SGN441" s="128"/>
      <c r="SGO441" s="128"/>
      <c r="SGP441" s="128"/>
      <c r="SGQ441" s="128"/>
      <c r="SGR441" s="128"/>
      <c r="SGS441" s="128"/>
      <c r="SGT441" s="128"/>
      <c r="SGU441" s="128"/>
      <c r="SGV441" s="128"/>
      <c r="SGW441" s="128"/>
      <c r="SGX441" s="128"/>
      <c r="SGY441" s="128"/>
      <c r="SGZ441" s="128"/>
      <c r="SHA441" s="128"/>
      <c r="SHB441" s="128"/>
      <c r="SHC441" s="128"/>
      <c r="SHD441" s="128"/>
      <c r="SHE441" s="128"/>
      <c r="SHF441" s="128"/>
      <c r="SHG441" s="128"/>
      <c r="SHH441" s="128"/>
      <c r="SHI441" s="128"/>
      <c r="SHJ441" s="128"/>
      <c r="SHK441" s="128"/>
      <c r="SHL441" s="128"/>
      <c r="SHM441" s="128"/>
      <c r="SHN441" s="128"/>
      <c r="SHO441" s="128"/>
      <c r="SHP441" s="128"/>
      <c r="SHQ441" s="128"/>
      <c r="SHR441" s="128"/>
      <c r="SHS441" s="128"/>
      <c r="SHT441" s="128"/>
      <c r="SHU441" s="128"/>
      <c r="SHV441" s="128"/>
      <c r="SHW441" s="128"/>
      <c r="SHX441" s="128"/>
      <c r="SHY441" s="128"/>
      <c r="SHZ441" s="128"/>
      <c r="SIA441" s="128"/>
      <c r="SIB441" s="128"/>
      <c r="SIC441" s="128"/>
      <c r="SID441" s="128"/>
      <c r="SIE441" s="128"/>
      <c r="SIF441" s="128"/>
      <c r="SIG441" s="128"/>
      <c r="SIH441" s="128"/>
      <c r="SII441" s="128"/>
      <c r="SIJ441" s="128"/>
      <c r="SIK441" s="128"/>
      <c r="SIL441" s="128"/>
      <c r="SIM441" s="128"/>
      <c r="SIN441" s="128"/>
      <c r="SIO441" s="128"/>
      <c r="SIP441" s="128"/>
      <c r="SIQ441" s="128"/>
      <c r="SIR441" s="128"/>
      <c r="SIS441" s="128"/>
      <c r="SIT441" s="128"/>
      <c r="SIU441" s="128"/>
      <c r="SIV441" s="128"/>
      <c r="SIW441" s="128"/>
      <c r="SIX441" s="128"/>
      <c r="SIY441" s="128"/>
      <c r="SIZ441" s="128"/>
      <c r="SJA441" s="128"/>
      <c r="SJB441" s="128"/>
      <c r="SJC441" s="128"/>
      <c r="SJD441" s="128"/>
      <c r="SJE441" s="128"/>
      <c r="SJF441" s="128"/>
      <c r="SJG441" s="128"/>
      <c r="SJH441" s="128"/>
      <c r="SJI441" s="128"/>
      <c r="SJJ441" s="128"/>
      <c r="SJK441" s="128"/>
      <c r="SJL441" s="128"/>
      <c r="SJM441" s="128"/>
      <c r="SJN441" s="128"/>
      <c r="SJO441" s="128"/>
      <c r="SJP441" s="128"/>
      <c r="SJQ441" s="128"/>
      <c r="SJR441" s="128"/>
      <c r="SJS441" s="128"/>
      <c r="SJT441" s="128"/>
      <c r="SJU441" s="128"/>
      <c r="SJV441" s="128"/>
      <c r="SJW441" s="128"/>
      <c r="SJX441" s="128"/>
      <c r="SJY441" s="128"/>
      <c r="SJZ441" s="128"/>
      <c r="SKA441" s="128"/>
      <c r="SKB441" s="128"/>
      <c r="SKC441" s="128"/>
      <c r="SKD441" s="128"/>
      <c r="SKE441" s="128"/>
      <c r="SKF441" s="128"/>
      <c r="SKG441" s="128"/>
      <c r="SKH441" s="128"/>
      <c r="SKI441" s="128"/>
      <c r="SKJ441" s="128"/>
      <c r="SKK441" s="128"/>
      <c r="SKL441" s="128"/>
      <c r="SKM441" s="128"/>
      <c r="SKN441" s="128"/>
      <c r="SKO441" s="128"/>
      <c r="SKP441" s="128"/>
      <c r="SKQ441" s="128"/>
      <c r="SKR441" s="128"/>
      <c r="SKS441" s="128"/>
      <c r="SKT441" s="128"/>
      <c r="SKU441" s="128"/>
      <c r="SKV441" s="128"/>
      <c r="SKW441" s="128"/>
      <c r="SKX441" s="128"/>
      <c r="SKY441" s="128"/>
      <c r="SKZ441" s="128"/>
      <c r="SLA441" s="128"/>
      <c r="SLB441" s="128"/>
      <c r="SLC441" s="128"/>
      <c r="SLD441" s="128"/>
      <c r="SLE441" s="128"/>
      <c r="SLF441" s="128"/>
      <c r="SLG441" s="128"/>
      <c r="SLH441" s="128"/>
      <c r="SLI441" s="128"/>
      <c r="SLJ441" s="128"/>
      <c r="SLK441" s="128"/>
      <c r="SLL441" s="128"/>
      <c r="SLM441" s="128"/>
      <c r="SLN441" s="128"/>
      <c r="SLO441" s="128"/>
      <c r="SLP441" s="128"/>
      <c r="SLQ441" s="128"/>
      <c r="SLR441" s="128"/>
      <c r="SLS441" s="128"/>
      <c r="SLT441" s="128"/>
      <c r="SLU441" s="128"/>
      <c r="SLV441" s="128"/>
      <c r="SLW441" s="128"/>
      <c r="SLX441" s="128"/>
      <c r="SLY441" s="128"/>
      <c r="SLZ441" s="128"/>
      <c r="SMA441" s="128"/>
      <c r="SMB441" s="128"/>
      <c r="SMC441" s="128"/>
      <c r="SMD441" s="128"/>
      <c r="SME441" s="128"/>
      <c r="SMF441" s="128"/>
      <c r="SMG441" s="128"/>
      <c r="SMH441" s="128"/>
      <c r="SMI441" s="128"/>
      <c r="SMJ441" s="128"/>
      <c r="SMK441" s="128"/>
      <c r="SML441" s="128"/>
      <c r="SMM441" s="128"/>
      <c r="SMN441" s="128"/>
      <c r="SMO441" s="128"/>
      <c r="SMP441" s="128"/>
      <c r="SMQ441" s="128"/>
      <c r="SMR441" s="128"/>
      <c r="SMS441" s="128"/>
      <c r="SMT441" s="128"/>
      <c r="SMU441" s="128"/>
      <c r="SMV441" s="128"/>
      <c r="SMW441" s="128"/>
      <c r="SMX441" s="128"/>
      <c r="SMY441" s="128"/>
      <c r="SMZ441" s="128"/>
      <c r="SNA441" s="128"/>
      <c r="SNB441" s="128"/>
      <c r="SNC441" s="128"/>
      <c r="SND441" s="128"/>
      <c r="SNE441" s="128"/>
      <c r="SNF441" s="128"/>
      <c r="SNG441" s="128"/>
      <c r="SNH441" s="128"/>
      <c r="SNI441" s="128"/>
      <c r="SNJ441" s="128"/>
      <c r="SNK441" s="128"/>
      <c r="SNL441" s="128"/>
      <c r="SNM441" s="128"/>
      <c r="SNN441" s="128"/>
      <c r="SNO441" s="128"/>
      <c r="SNP441" s="128"/>
      <c r="SNQ441" s="128"/>
      <c r="SNR441" s="128"/>
      <c r="SNS441" s="128"/>
      <c r="SNT441" s="128"/>
      <c r="SNU441" s="128"/>
      <c r="SNV441" s="128"/>
      <c r="SNW441" s="128"/>
      <c r="SNX441" s="128"/>
      <c r="SNY441" s="128"/>
      <c r="SNZ441" s="128"/>
      <c r="SOA441" s="128"/>
      <c r="SOB441" s="128"/>
      <c r="SOC441" s="128"/>
      <c r="SOD441" s="128"/>
      <c r="SOE441" s="128"/>
      <c r="SOF441" s="128"/>
      <c r="SOG441" s="128"/>
      <c r="SOH441" s="128"/>
      <c r="SOI441" s="128"/>
      <c r="SOJ441" s="128"/>
      <c r="SOK441" s="128"/>
      <c r="SOL441" s="128"/>
      <c r="SOM441" s="128"/>
      <c r="SON441" s="128"/>
      <c r="SOO441" s="128"/>
      <c r="SOP441" s="128"/>
      <c r="SOQ441" s="128"/>
      <c r="SOR441" s="128"/>
      <c r="SOS441" s="128"/>
      <c r="SOT441" s="128"/>
      <c r="SOU441" s="128"/>
      <c r="SOV441" s="128"/>
      <c r="SOW441" s="128"/>
      <c r="SOX441" s="128"/>
      <c r="SOY441" s="128"/>
      <c r="SOZ441" s="128"/>
      <c r="SPA441" s="128"/>
      <c r="SPB441" s="128"/>
      <c r="SPC441" s="128"/>
      <c r="SPD441" s="128"/>
      <c r="SPE441" s="128"/>
      <c r="SPF441" s="128"/>
      <c r="SPG441" s="128"/>
      <c r="SPH441" s="128"/>
      <c r="SPI441" s="128"/>
      <c r="SPJ441" s="128"/>
      <c r="SPK441" s="128"/>
      <c r="SPL441" s="128"/>
      <c r="SPM441" s="128"/>
      <c r="SPN441" s="128"/>
      <c r="SPO441" s="128"/>
      <c r="SPP441" s="128"/>
      <c r="SPQ441" s="128"/>
      <c r="SPR441" s="128"/>
      <c r="SPS441" s="128"/>
      <c r="SPT441" s="128"/>
      <c r="SPU441" s="128"/>
      <c r="SPV441" s="128"/>
      <c r="SPW441" s="128"/>
      <c r="SPX441" s="128"/>
      <c r="SPY441" s="128"/>
      <c r="SPZ441" s="128"/>
      <c r="SQA441" s="128"/>
      <c r="SQB441" s="128"/>
      <c r="SQC441" s="128"/>
      <c r="SQD441" s="128"/>
      <c r="SQE441" s="128"/>
      <c r="SQF441" s="128"/>
      <c r="SQG441" s="128"/>
      <c r="SQH441" s="128"/>
      <c r="SQI441" s="128"/>
      <c r="SQJ441" s="128"/>
      <c r="SQK441" s="128"/>
      <c r="SQL441" s="128"/>
      <c r="SQM441" s="128"/>
      <c r="SQN441" s="128"/>
      <c r="SQO441" s="128"/>
      <c r="SQP441" s="128"/>
      <c r="SQQ441" s="128"/>
      <c r="SQR441" s="128"/>
      <c r="SQS441" s="128"/>
      <c r="SQT441" s="128"/>
      <c r="SQU441" s="128"/>
      <c r="SQV441" s="128"/>
      <c r="SQW441" s="128"/>
      <c r="SQX441" s="128"/>
      <c r="SQY441" s="128"/>
      <c r="SQZ441" s="128"/>
      <c r="SRA441" s="128"/>
      <c r="SRB441" s="128"/>
      <c r="SRC441" s="128"/>
      <c r="SRD441" s="128"/>
      <c r="SRE441" s="128"/>
      <c r="SRF441" s="128"/>
      <c r="SRG441" s="128"/>
      <c r="SRH441" s="128"/>
      <c r="SRI441" s="128"/>
      <c r="SRJ441" s="128"/>
      <c r="SRK441" s="128"/>
      <c r="SRL441" s="128"/>
      <c r="SRM441" s="128"/>
      <c r="SRN441" s="128"/>
      <c r="SRO441" s="128"/>
      <c r="SRP441" s="128"/>
      <c r="SRQ441" s="128"/>
      <c r="SRR441" s="128"/>
      <c r="SRS441" s="128"/>
      <c r="SRT441" s="128"/>
      <c r="SRU441" s="128"/>
      <c r="SRV441" s="128"/>
      <c r="SRW441" s="128"/>
      <c r="SRX441" s="128"/>
      <c r="SRY441" s="128"/>
      <c r="SRZ441" s="128"/>
      <c r="SSA441" s="128"/>
      <c r="SSB441" s="128"/>
      <c r="SSC441" s="128"/>
      <c r="SSD441" s="128"/>
      <c r="SSE441" s="128"/>
      <c r="SSF441" s="128"/>
      <c r="SSG441" s="128"/>
      <c r="SSH441" s="128"/>
      <c r="SSI441" s="128"/>
      <c r="SSJ441" s="128"/>
      <c r="SSK441" s="128"/>
      <c r="SSL441" s="128"/>
      <c r="SSM441" s="128"/>
      <c r="SSN441" s="128"/>
      <c r="SSO441" s="128"/>
      <c r="SSP441" s="128"/>
      <c r="SSQ441" s="128"/>
      <c r="SSR441" s="128"/>
      <c r="SSS441" s="128"/>
      <c r="SST441" s="128"/>
      <c r="SSU441" s="128"/>
      <c r="SSV441" s="128"/>
      <c r="SSW441" s="128"/>
      <c r="SSX441" s="128"/>
      <c r="SSY441" s="128"/>
      <c r="SSZ441" s="128"/>
      <c r="STA441" s="128"/>
      <c r="STB441" s="128"/>
      <c r="STC441" s="128"/>
      <c r="STD441" s="128"/>
      <c r="STE441" s="128"/>
      <c r="STF441" s="128"/>
      <c r="STG441" s="128"/>
      <c r="STH441" s="128"/>
      <c r="STI441" s="128"/>
      <c r="STJ441" s="128"/>
      <c r="STK441" s="128"/>
      <c r="STL441" s="128"/>
      <c r="STM441" s="128"/>
      <c r="STN441" s="128"/>
      <c r="STO441" s="128"/>
      <c r="STP441" s="128"/>
      <c r="STQ441" s="128"/>
      <c r="STR441" s="128"/>
      <c r="STS441" s="128"/>
      <c r="STT441" s="128"/>
      <c r="STU441" s="128"/>
      <c r="STV441" s="128"/>
      <c r="STW441" s="128"/>
      <c r="STX441" s="128"/>
      <c r="STY441" s="128"/>
      <c r="STZ441" s="128"/>
      <c r="SUA441" s="128"/>
      <c r="SUB441" s="128"/>
      <c r="SUC441" s="128"/>
      <c r="SUD441" s="128"/>
      <c r="SUE441" s="128"/>
      <c r="SUF441" s="128"/>
      <c r="SUG441" s="128"/>
      <c r="SUH441" s="128"/>
      <c r="SUI441" s="128"/>
      <c r="SUJ441" s="128"/>
      <c r="SUK441" s="128"/>
      <c r="SUL441" s="128"/>
      <c r="SUM441" s="128"/>
      <c r="SUN441" s="128"/>
      <c r="SUO441" s="128"/>
      <c r="SUP441" s="128"/>
      <c r="SUQ441" s="128"/>
      <c r="SUR441" s="128"/>
      <c r="SUS441" s="128"/>
      <c r="SUT441" s="128"/>
      <c r="SUU441" s="128"/>
      <c r="SUV441" s="128"/>
      <c r="SUW441" s="128"/>
      <c r="SUX441" s="128"/>
      <c r="SUY441" s="128"/>
      <c r="SUZ441" s="128"/>
      <c r="SVA441" s="128"/>
      <c r="SVB441" s="128"/>
      <c r="SVC441" s="128"/>
      <c r="SVD441" s="128"/>
      <c r="SVE441" s="128"/>
      <c r="SVF441" s="128"/>
      <c r="SVG441" s="128"/>
      <c r="SVH441" s="128"/>
      <c r="SVI441" s="128"/>
      <c r="SVJ441" s="128"/>
      <c r="SVK441" s="128"/>
      <c r="SVL441" s="128"/>
      <c r="SVM441" s="128"/>
      <c r="SVN441" s="128"/>
      <c r="SVO441" s="128"/>
      <c r="SVP441" s="128"/>
      <c r="SVQ441" s="128"/>
      <c r="SVR441" s="128"/>
      <c r="SVS441" s="128"/>
      <c r="SVT441" s="128"/>
      <c r="SVU441" s="128"/>
      <c r="SVV441" s="128"/>
      <c r="SVW441" s="128"/>
      <c r="SVX441" s="128"/>
      <c r="SVY441" s="128"/>
      <c r="SVZ441" s="128"/>
      <c r="SWA441" s="128"/>
      <c r="SWB441" s="128"/>
      <c r="SWC441" s="128"/>
      <c r="SWD441" s="128"/>
      <c r="SWE441" s="128"/>
      <c r="SWF441" s="128"/>
      <c r="SWG441" s="128"/>
      <c r="SWH441" s="128"/>
      <c r="SWI441" s="128"/>
      <c r="SWJ441" s="128"/>
      <c r="SWK441" s="128"/>
      <c r="SWL441" s="128"/>
      <c r="SWM441" s="128"/>
      <c r="SWN441" s="128"/>
      <c r="SWO441" s="128"/>
      <c r="SWP441" s="128"/>
      <c r="SWQ441" s="128"/>
      <c r="SWR441" s="128"/>
      <c r="SWS441" s="128"/>
      <c r="SWT441" s="128"/>
      <c r="SWU441" s="128"/>
      <c r="SWV441" s="128"/>
      <c r="SWW441" s="128"/>
      <c r="SWX441" s="128"/>
      <c r="SWY441" s="128"/>
      <c r="SWZ441" s="128"/>
      <c r="SXA441" s="128"/>
      <c r="SXB441" s="128"/>
      <c r="SXC441" s="128"/>
      <c r="SXD441" s="128"/>
      <c r="SXE441" s="128"/>
      <c r="SXF441" s="128"/>
      <c r="SXG441" s="128"/>
      <c r="SXH441" s="128"/>
      <c r="SXI441" s="128"/>
      <c r="SXJ441" s="128"/>
      <c r="SXK441" s="128"/>
      <c r="SXL441" s="128"/>
      <c r="SXM441" s="128"/>
      <c r="SXN441" s="128"/>
      <c r="SXO441" s="128"/>
      <c r="SXP441" s="128"/>
      <c r="SXQ441" s="128"/>
      <c r="SXR441" s="128"/>
      <c r="SXS441" s="128"/>
      <c r="SXT441" s="128"/>
      <c r="SXU441" s="128"/>
      <c r="SXV441" s="128"/>
      <c r="SXW441" s="128"/>
      <c r="SXX441" s="128"/>
      <c r="SXY441" s="128"/>
      <c r="SXZ441" s="128"/>
      <c r="SYA441" s="128"/>
      <c r="SYB441" s="128"/>
      <c r="SYC441" s="128"/>
      <c r="SYD441" s="128"/>
      <c r="SYE441" s="128"/>
      <c r="SYF441" s="128"/>
      <c r="SYG441" s="128"/>
      <c r="SYH441" s="128"/>
      <c r="SYI441" s="128"/>
      <c r="SYJ441" s="128"/>
      <c r="SYK441" s="128"/>
      <c r="SYL441" s="128"/>
      <c r="SYM441" s="128"/>
      <c r="SYN441" s="128"/>
      <c r="SYO441" s="128"/>
      <c r="SYP441" s="128"/>
      <c r="SYQ441" s="128"/>
      <c r="SYR441" s="128"/>
      <c r="SYS441" s="128"/>
      <c r="SYT441" s="128"/>
      <c r="SYU441" s="128"/>
      <c r="SYV441" s="128"/>
      <c r="SYW441" s="128"/>
      <c r="SYX441" s="128"/>
      <c r="SYY441" s="128"/>
      <c r="SYZ441" s="128"/>
      <c r="SZA441" s="128"/>
      <c r="SZB441" s="128"/>
      <c r="SZC441" s="128"/>
      <c r="SZD441" s="128"/>
      <c r="SZE441" s="128"/>
      <c r="SZF441" s="128"/>
      <c r="SZG441" s="128"/>
      <c r="SZH441" s="128"/>
      <c r="SZI441" s="128"/>
      <c r="SZJ441" s="128"/>
      <c r="SZK441" s="128"/>
      <c r="SZL441" s="128"/>
      <c r="SZM441" s="128"/>
      <c r="SZN441" s="128"/>
      <c r="SZO441" s="128"/>
      <c r="SZP441" s="128"/>
      <c r="SZQ441" s="128"/>
      <c r="SZR441" s="128"/>
      <c r="SZS441" s="128"/>
      <c r="SZT441" s="128"/>
      <c r="SZU441" s="128"/>
      <c r="SZV441" s="128"/>
      <c r="SZW441" s="128"/>
      <c r="SZX441" s="128"/>
      <c r="SZY441" s="128"/>
      <c r="SZZ441" s="128"/>
      <c r="TAA441" s="128"/>
      <c r="TAB441" s="128"/>
      <c r="TAC441" s="128"/>
      <c r="TAD441" s="128"/>
      <c r="TAE441" s="128"/>
      <c r="TAF441" s="128"/>
      <c r="TAG441" s="128"/>
      <c r="TAH441" s="128"/>
      <c r="TAI441" s="128"/>
      <c r="TAJ441" s="128"/>
      <c r="TAK441" s="128"/>
      <c r="TAL441" s="128"/>
      <c r="TAM441" s="128"/>
      <c r="TAN441" s="128"/>
      <c r="TAO441" s="128"/>
      <c r="TAP441" s="128"/>
      <c r="TAQ441" s="128"/>
      <c r="TAR441" s="128"/>
      <c r="TAS441" s="128"/>
      <c r="TAT441" s="128"/>
      <c r="TAU441" s="128"/>
      <c r="TAV441" s="128"/>
      <c r="TAW441" s="128"/>
      <c r="TAX441" s="128"/>
      <c r="TAY441" s="128"/>
      <c r="TAZ441" s="128"/>
      <c r="TBA441" s="128"/>
      <c r="TBB441" s="128"/>
      <c r="TBC441" s="128"/>
      <c r="TBD441" s="128"/>
      <c r="TBE441" s="128"/>
      <c r="TBF441" s="128"/>
      <c r="TBG441" s="128"/>
      <c r="TBH441" s="128"/>
      <c r="TBI441" s="128"/>
      <c r="TBJ441" s="128"/>
      <c r="TBK441" s="128"/>
      <c r="TBL441" s="128"/>
      <c r="TBM441" s="128"/>
      <c r="TBN441" s="128"/>
      <c r="TBO441" s="128"/>
      <c r="TBP441" s="128"/>
      <c r="TBQ441" s="128"/>
      <c r="TBR441" s="128"/>
      <c r="TBS441" s="128"/>
      <c r="TBT441" s="128"/>
      <c r="TBU441" s="128"/>
      <c r="TBV441" s="128"/>
      <c r="TBW441" s="128"/>
      <c r="TBX441" s="128"/>
      <c r="TBY441" s="128"/>
      <c r="TBZ441" s="128"/>
      <c r="TCA441" s="128"/>
      <c r="TCB441" s="128"/>
      <c r="TCC441" s="128"/>
      <c r="TCD441" s="128"/>
      <c r="TCE441" s="128"/>
      <c r="TCF441" s="128"/>
      <c r="TCG441" s="128"/>
      <c r="TCH441" s="128"/>
      <c r="TCI441" s="128"/>
      <c r="TCJ441" s="128"/>
      <c r="TCK441" s="128"/>
      <c r="TCL441" s="128"/>
      <c r="TCM441" s="128"/>
      <c r="TCN441" s="128"/>
      <c r="TCO441" s="128"/>
      <c r="TCP441" s="128"/>
      <c r="TCQ441" s="128"/>
      <c r="TCR441" s="128"/>
      <c r="TCS441" s="128"/>
      <c r="TCT441" s="128"/>
      <c r="TCU441" s="128"/>
      <c r="TCV441" s="128"/>
      <c r="TCW441" s="128"/>
      <c r="TCX441" s="128"/>
      <c r="TCY441" s="128"/>
      <c r="TCZ441" s="128"/>
      <c r="TDA441" s="128"/>
      <c r="TDB441" s="128"/>
      <c r="TDC441" s="128"/>
      <c r="TDD441" s="128"/>
      <c r="TDE441" s="128"/>
      <c r="TDF441" s="128"/>
      <c r="TDG441" s="128"/>
      <c r="TDH441" s="128"/>
      <c r="TDI441" s="128"/>
      <c r="TDJ441" s="128"/>
      <c r="TDK441" s="128"/>
      <c r="TDL441" s="128"/>
      <c r="TDM441" s="128"/>
      <c r="TDN441" s="128"/>
      <c r="TDO441" s="128"/>
      <c r="TDP441" s="128"/>
      <c r="TDQ441" s="128"/>
      <c r="TDR441" s="128"/>
      <c r="TDS441" s="128"/>
      <c r="TDT441" s="128"/>
      <c r="TDU441" s="128"/>
      <c r="TDV441" s="128"/>
      <c r="TDW441" s="128"/>
      <c r="TDX441" s="128"/>
      <c r="TDY441" s="128"/>
      <c r="TDZ441" s="128"/>
      <c r="TEA441" s="128"/>
      <c r="TEB441" s="128"/>
      <c r="TEC441" s="128"/>
      <c r="TED441" s="128"/>
      <c r="TEE441" s="128"/>
      <c r="TEF441" s="128"/>
      <c r="TEG441" s="128"/>
      <c r="TEH441" s="128"/>
      <c r="TEI441" s="128"/>
      <c r="TEJ441" s="128"/>
      <c r="TEK441" s="128"/>
      <c r="TEL441" s="128"/>
      <c r="TEM441" s="128"/>
      <c r="TEN441" s="128"/>
      <c r="TEO441" s="128"/>
      <c r="TEP441" s="128"/>
      <c r="TEQ441" s="128"/>
      <c r="TER441" s="128"/>
      <c r="TES441" s="128"/>
      <c r="TET441" s="128"/>
      <c r="TEU441" s="128"/>
      <c r="TEV441" s="128"/>
      <c r="TEW441" s="128"/>
      <c r="TEX441" s="128"/>
      <c r="TEY441" s="128"/>
      <c r="TEZ441" s="128"/>
      <c r="TFA441" s="128"/>
      <c r="TFB441" s="128"/>
      <c r="TFC441" s="128"/>
      <c r="TFD441" s="128"/>
      <c r="TFE441" s="128"/>
      <c r="TFF441" s="128"/>
      <c r="TFG441" s="128"/>
      <c r="TFH441" s="128"/>
      <c r="TFI441" s="128"/>
      <c r="TFJ441" s="128"/>
      <c r="TFK441" s="128"/>
      <c r="TFL441" s="128"/>
      <c r="TFM441" s="128"/>
      <c r="TFN441" s="128"/>
      <c r="TFO441" s="128"/>
      <c r="TFP441" s="128"/>
      <c r="TFQ441" s="128"/>
      <c r="TFR441" s="128"/>
      <c r="TFS441" s="128"/>
      <c r="TFT441" s="128"/>
      <c r="TFU441" s="128"/>
      <c r="TFV441" s="128"/>
      <c r="TFW441" s="128"/>
      <c r="TFX441" s="128"/>
      <c r="TFY441" s="128"/>
      <c r="TFZ441" s="128"/>
      <c r="TGA441" s="128"/>
      <c r="TGB441" s="128"/>
      <c r="TGC441" s="128"/>
      <c r="TGD441" s="128"/>
      <c r="TGE441" s="128"/>
      <c r="TGF441" s="128"/>
      <c r="TGG441" s="128"/>
      <c r="TGH441" s="128"/>
      <c r="TGI441" s="128"/>
      <c r="TGJ441" s="128"/>
      <c r="TGK441" s="128"/>
      <c r="TGL441" s="128"/>
      <c r="TGM441" s="128"/>
      <c r="TGN441" s="128"/>
      <c r="TGO441" s="128"/>
      <c r="TGP441" s="128"/>
      <c r="TGQ441" s="128"/>
      <c r="TGR441" s="128"/>
      <c r="TGS441" s="128"/>
      <c r="TGT441" s="128"/>
      <c r="TGU441" s="128"/>
      <c r="TGV441" s="128"/>
      <c r="TGW441" s="128"/>
      <c r="TGX441" s="128"/>
      <c r="TGY441" s="128"/>
      <c r="TGZ441" s="128"/>
      <c r="THA441" s="128"/>
      <c r="THB441" s="128"/>
      <c r="THC441" s="128"/>
      <c r="THD441" s="128"/>
      <c r="THE441" s="128"/>
      <c r="THF441" s="128"/>
      <c r="THG441" s="128"/>
      <c r="THH441" s="128"/>
      <c r="THI441" s="128"/>
      <c r="THJ441" s="128"/>
      <c r="THK441" s="128"/>
      <c r="THL441" s="128"/>
      <c r="THM441" s="128"/>
      <c r="THN441" s="128"/>
      <c r="THO441" s="128"/>
      <c r="THP441" s="128"/>
      <c r="THQ441" s="128"/>
      <c r="THR441" s="128"/>
      <c r="THS441" s="128"/>
      <c r="THT441" s="128"/>
      <c r="THU441" s="128"/>
      <c r="THV441" s="128"/>
      <c r="THW441" s="128"/>
      <c r="THX441" s="128"/>
      <c r="THY441" s="128"/>
      <c r="THZ441" s="128"/>
      <c r="TIA441" s="128"/>
      <c r="TIB441" s="128"/>
      <c r="TIC441" s="128"/>
      <c r="TID441" s="128"/>
      <c r="TIE441" s="128"/>
      <c r="TIF441" s="128"/>
      <c r="TIG441" s="128"/>
      <c r="TIH441" s="128"/>
      <c r="TII441" s="128"/>
      <c r="TIJ441" s="128"/>
      <c r="TIK441" s="128"/>
      <c r="TIL441" s="128"/>
      <c r="TIM441" s="128"/>
      <c r="TIN441" s="128"/>
      <c r="TIO441" s="128"/>
      <c r="TIP441" s="128"/>
      <c r="TIQ441" s="128"/>
      <c r="TIR441" s="128"/>
      <c r="TIS441" s="128"/>
      <c r="TIT441" s="128"/>
      <c r="TIU441" s="128"/>
      <c r="TIV441" s="128"/>
      <c r="TIW441" s="128"/>
      <c r="TIX441" s="128"/>
      <c r="TIY441" s="128"/>
      <c r="TIZ441" s="128"/>
      <c r="TJA441" s="128"/>
      <c r="TJB441" s="128"/>
      <c r="TJC441" s="128"/>
      <c r="TJD441" s="128"/>
      <c r="TJE441" s="128"/>
      <c r="TJF441" s="128"/>
      <c r="TJG441" s="128"/>
      <c r="TJH441" s="128"/>
      <c r="TJI441" s="128"/>
      <c r="TJJ441" s="128"/>
      <c r="TJK441" s="128"/>
      <c r="TJL441" s="128"/>
      <c r="TJM441" s="128"/>
      <c r="TJN441" s="128"/>
      <c r="TJO441" s="128"/>
      <c r="TJP441" s="128"/>
      <c r="TJQ441" s="128"/>
      <c r="TJR441" s="128"/>
      <c r="TJS441" s="128"/>
      <c r="TJT441" s="128"/>
      <c r="TJU441" s="128"/>
      <c r="TJV441" s="128"/>
      <c r="TJW441" s="128"/>
      <c r="TJX441" s="128"/>
      <c r="TJY441" s="128"/>
      <c r="TJZ441" s="128"/>
      <c r="TKA441" s="128"/>
      <c r="TKB441" s="128"/>
      <c r="TKC441" s="128"/>
      <c r="TKD441" s="128"/>
      <c r="TKE441" s="128"/>
      <c r="TKF441" s="128"/>
      <c r="TKG441" s="128"/>
      <c r="TKH441" s="128"/>
      <c r="TKI441" s="128"/>
      <c r="TKJ441" s="128"/>
      <c r="TKK441" s="128"/>
      <c r="TKL441" s="128"/>
      <c r="TKM441" s="128"/>
      <c r="TKN441" s="128"/>
      <c r="TKO441" s="128"/>
      <c r="TKP441" s="128"/>
      <c r="TKQ441" s="128"/>
      <c r="TKR441" s="128"/>
      <c r="TKS441" s="128"/>
      <c r="TKT441" s="128"/>
      <c r="TKU441" s="128"/>
      <c r="TKV441" s="128"/>
      <c r="TKW441" s="128"/>
      <c r="TKX441" s="128"/>
      <c r="TKY441" s="128"/>
      <c r="TKZ441" s="128"/>
      <c r="TLA441" s="128"/>
      <c r="TLB441" s="128"/>
      <c r="TLC441" s="128"/>
      <c r="TLD441" s="128"/>
      <c r="TLE441" s="128"/>
      <c r="TLF441" s="128"/>
      <c r="TLG441" s="128"/>
      <c r="TLH441" s="128"/>
      <c r="TLI441" s="128"/>
      <c r="TLJ441" s="128"/>
      <c r="TLK441" s="128"/>
      <c r="TLL441" s="128"/>
      <c r="TLM441" s="128"/>
      <c r="TLN441" s="128"/>
      <c r="TLO441" s="128"/>
      <c r="TLP441" s="128"/>
      <c r="TLQ441" s="128"/>
      <c r="TLR441" s="128"/>
      <c r="TLS441" s="128"/>
      <c r="TLT441" s="128"/>
      <c r="TLU441" s="128"/>
      <c r="TLV441" s="128"/>
      <c r="TLW441" s="128"/>
      <c r="TLX441" s="128"/>
      <c r="TLY441" s="128"/>
      <c r="TLZ441" s="128"/>
      <c r="TMA441" s="128"/>
      <c r="TMB441" s="128"/>
      <c r="TMC441" s="128"/>
      <c r="TMD441" s="128"/>
      <c r="TME441" s="128"/>
      <c r="TMF441" s="128"/>
      <c r="TMG441" s="128"/>
      <c r="TMH441" s="128"/>
      <c r="TMI441" s="128"/>
      <c r="TMJ441" s="128"/>
      <c r="TMK441" s="128"/>
      <c r="TML441" s="128"/>
      <c r="TMM441" s="128"/>
      <c r="TMN441" s="128"/>
      <c r="TMO441" s="128"/>
      <c r="TMP441" s="128"/>
      <c r="TMQ441" s="128"/>
      <c r="TMR441" s="128"/>
      <c r="TMS441" s="128"/>
      <c r="TMT441" s="128"/>
      <c r="TMU441" s="128"/>
      <c r="TMV441" s="128"/>
      <c r="TMW441" s="128"/>
      <c r="TMX441" s="128"/>
      <c r="TMY441" s="128"/>
      <c r="TMZ441" s="128"/>
      <c r="TNA441" s="128"/>
      <c r="TNB441" s="128"/>
      <c r="TNC441" s="128"/>
      <c r="TND441" s="128"/>
      <c r="TNE441" s="128"/>
      <c r="TNF441" s="128"/>
      <c r="TNG441" s="128"/>
      <c r="TNH441" s="128"/>
      <c r="TNI441" s="128"/>
      <c r="TNJ441" s="128"/>
      <c r="TNK441" s="128"/>
      <c r="TNL441" s="128"/>
      <c r="TNM441" s="128"/>
      <c r="TNN441" s="128"/>
      <c r="TNO441" s="128"/>
      <c r="TNP441" s="128"/>
      <c r="TNQ441" s="128"/>
      <c r="TNR441" s="128"/>
      <c r="TNS441" s="128"/>
      <c r="TNT441" s="128"/>
      <c r="TNU441" s="128"/>
      <c r="TNV441" s="128"/>
      <c r="TNW441" s="128"/>
      <c r="TNX441" s="128"/>
      <c r="TNY441" s="128"/>
      <c r="TNZ441" s="128"/>
      <c r="TOA441" s="128"/>
      <c r="TOB441" s="128"/>
      <c r="TOC441" s="128"/>
      <c r="TOD441" s="128"/>
      <c r="TOE441" s="128"/>
      <c r="TOF441" s="128"/>
      <c r="TOG441" s="128"/>
      <c r="TOH441" s="128"/>
      <c r="TOI441" s="128"/>
      <c r="TOJ441" s="128"/>
      <c r="TOK441" s="128"/>
      <c r="TOL441" s="128"/>
      <c r="TOM441" s="128"/>
      <c r="TON441" s="128"/>
      <c r="TOO441" s="128"/>
      <c r="TOP441" s="128"/>
      <c r="TOQ441" s="128"/>
      <c r="TOR441" s="128"/>
      <c r="TOS441" s="128"/>
      <c r="TOT441" s="128"/>
      <c r="TOU441" s="128"/>
      <c r="TOV441" s="128"/>
      <c r="TOW441" s="128"/>
      <c r="TOX441" s="128"/>
      <c r="TOY441" s="128"/>
      <c r="TOZ441" s="128"/>
      <c r="TPA441" s="128"/>
      <c r="TPB441" s="128"/>
      <c r="TPC441" s="128"/>
      <c r="TPD441" s="128"/>
      <c r="TPE441" s="128"/>
      <c r="TPF441" s="128"/>
      <c r="TPG441" s="128"/>
      <c r="TPH441" s="128"/>
      <c r="TPI441" s="128"/>
      <c r="TPJ441" s="128"/>
      <c r="TPK441" s="128"/>
      <c r="TPL441" s="128"/>
      <c r="TPM441" s="128"/>
      <c r="TPN441" s="128"/>
      <c r="TPO441" s="128"/>
      <c r="TPP441" s="128"/>
      <c r="TPQ441" s="128"/>
      <c r="TPR441" s="128"/>
      <c r="TPS441" s="128"/>
      <c r="TPT441" s="128"/>
      <c r="TPU441" s="128"/>
      <c r="TPV441" s="128"/>
      <c r="TPW441" s="128"/>
      <c r="TPX441" s="128"/>
      <c r="TPY441" s="128"/>
      <c r="TPZ441" s="128"/>
      <c r="TQA441" s="128"/>
      <c r="TQB441" s="128"/>
      <c r="TQC441" s="128"/>
      <c r="TQD441" s="128"/>
      <c r="TQE441" s="128"/>
      <c r="TQF441" s="128"/>
      <c r="TQG441" s="128"/>
      <c r="TQH441" s="128"/>
      <c r="TQI441" s="128"/>
      <c r="TQJ441" s="128"/>
      <c r="TQK441" s="128"/>
      <c r="TQL441" s="128"/>
      <c r="TQM441" s="128"/>
      <c r="TQN441" s="128"/>
      <c r="TQO441" s="128"/>
      <c r="TQP441" s="128"/>
      <c r="TQQ441" s="128"/>
      <c r="TQR441" s="128"/>
      <c r="TQS441" s="128"/>
      <c r="TQT441" s="128"/>
      <c r="TQU441" s="128"/>
      <c r="TQV441" s="128"/>
      <c r="TQW441" s="128"/>
      <c r="TQX441" s="128"/>
      <c r="TQY441" s="128"/>
      <c r="TQZ441" s="128"/>
      <c r="TRA441" s="128"/>
      <c r="TRB441" s="128"/>
      <c r="TRC441" s="128"/>
      <c r="TRD441" s="128"/>
      <c r="TRE441" s="128"/>
      <c r="TRF441" s="128"/>
      <c r="TRG441" s="128"/>
      <c r="TRH441" s="128"/>
      <c r="TRI441" s="128"/>
      <c r="TRJ441" s="128"/>
      <c r="TRK441" s="128"/>
      <c r="TRL441" s="128"/>
      <c r="TRM441" s="128"/>
      <c r="TRN441" s="128"/>
      <c r="TRO441" s="128"/>
      <c r="TRP441" s="128"/>
      <c r="TRQ441" s="128"/>
      <c r="TRR441" s="128"/>
      <c r="TRS441" s="128"/>
      <c r="TRT441" s="128"/>
      <c r="TRU441" s="128"/>
      <c r="TRV441" s="128"/>
      <c r="TRW441" s="128"/>
      <c r="TRX441" s="128"/>
      <c r="TRY441" s="128"/>
      <c r="TRZ441" s="128"/>
      <c r="TSA441" s="128"/>
      <c r="TSB441" s="128"/>
      <c r="TSC441" s="128"/>
      <c r="TSD441" s="128"/>
      <c r="TSE441" s="128"/>
      <c r="TSF441" s="128"/>
      <c r="TSG441" s="128"/>
      <c r="TSH441" s="128"/>
      <c r="TSI441" s="128"/>
      <c r="TSJ441" s="128"/>
      <c r="TSK441" s="128"/>
      <c r="TSL441" s="128"/>
      <c r="TSM441" s="128"/>
      <c r="TSN441" s="128"/>
      <c r="TSO441" s="128"/>
      <c r="TSP441" s="128"/>
      <c r="TSQ441" s="128"/>
      <c r="TSR441" s="128"/>
      <c r="TSS441" s="128"/>
      <c r="TST441" s="128"/>
      <c r="TSU441" s="128"/>
      <c r="TSV441" s="128"/>
      <c r="TSW441" s="128"/>
      <c r="TSX441" s="128"/>
      <c r="TSY441" s="128"/>
      <c r="TSZ441" s="128"/>
      <c r="TTA441" s="128"/>
      <c r="TTB441" s="128"/>
      <c r="TTC441" s="128"/>
      <c r="TTD441" s="128"/>
      <c r="TTE441" s="128"/>
      <c r="TTF441" s="128"/>
      <c r="TTG441" s="128"/>
      <c r="TTH441" s="128"/>
      <c r="TTI441" s="128"/>
      <c r="TTJ441" s="128"/>
      <c r="TTK441" s="128"/>
      <c r="TTL441" s="128"/>
      <c r="TTM441" s="128"/>
      <c r="TTN441" s="128"/>
      <c r="TTO441" s="128"/>
      <c r="TTP441" s="128"/>
      <c r="TTQ441" s="128"/>
      <c r="TTR441" s="128"/>
      <c r="TTS441" s="128"/>
      <c r="TTT441" s="128"/>
      <c r="TTU441" s="128"/>
      <c r="TTV441" s="128"/>
      <c r="TTW441" s="128"/>
      <c r="TTX441" s="128"/>
      <c r="TTY441" s="128"/>
      <c r="TTZ441" s="128"/>
      <c r="TUA441" s="128"/>
      <c r="TUB441" s="128"/>
      <c r="TUC441" s="128"/>
      <c r="TUD441" s="128"/>
      <c r="TUE441" s="128"/>
      <c r="TUF441" s="128"/>
      <c r="TUG441" s="128"/>
      <c r="TUH441" s="128"/>
      <c r="TUI441" s="128"/>
      <c r="TUJ441" s="128"/>
      <c r="TUK441" s="128"/>
      <c r="TUL441" s="128"/>
      <c r="TUM441" s="128"/>
      <c r="TUN441" s="128"/>
      <c r="TUO441" s="128"/>
      <c r="TUP441" s="128"/>
      <c r="TUQ441" s="128"/>
      <c r="TUR441" s="128"/>
      <c r="TUS441" s="128"/>
      <c r="TUT441" s="128"/>
      <c r="TUU441" s="128"/>
      <c r="TUV441" s="128"/>
      <c r="TUW441" s="128"/>
      <c r="TUX441" s="128"/>
      <c r="TUY441" s="128"/>
      <c r="TUZ441" s="128"/>
      <c r="TVA441" s="128"/>
      <c r="TVB441" s="128"/>
      <c r="TVC441" s="128"/>
      <c r="TVD441" s="128"/>
      <c r="TVE441" s="128"/>
      <c r="TVF441" s="128"/>
      <c r="TVG441" s="128"/>
      <c r="TVH441" s="128"/>
      <c r="TVI441" s="128"/>
      <c r="TVJ441" s="128"/>
      <c r="TVK441" s="128"/>
      <c r="TVL441" s="128"/>
      <c r="TVM441" s="128"/>
      <c r="TVN441" s="128"/>
      <c r="TVO441" s="128"/>
      <c r="TVP441" s="128"/>
      <c r="TVQ441" s="128"/>
      <c r="TVR441" s="128"/>
      <c r="TVS441" s="128"/>
      <c r="TVT441" s="128"/>
      <c r="TVU441" s="128"/>
      <c r="TVV441" s="128"/>
      <c r="TVW441" s="128"/>
      <c r="TVX441" s="128"/>
      <c r="TVY441" s="128"/>
      <c r="TVZ441" s="128"/>
      <c r="TWA441" s="128"/>
      <c r="TWB441" s="128"/>
      <c r="TWC441" s="128"/>
      <c r="TWD441" s="128"/>
      <c r="TWE441" s="128"/>
      <c r="TWF441" s="128"/>
      <c r="TWG441" s="128"/>
      <c r="TWH441" s="128"/>
      <c r="TWI441" s="128"/>
      <c r="TWJ441" s="128"/>
      <c r="TWK441" s="128"/>
      <c r="TWL441" s="128"/>
      <c r="TWM441" s="128"/>
      <c r="TWN441" s="128"/>
      <c r="TWO441" s="128"/>
      <c r="TWP441" s="128"/>
      <c r="TWQ441" s="128"/>
      <c r="TWR441" s="128"/>
      <c r="TWS441" s="128"/>
      <c r="TWT441" s="128"/>
      <c r="TWU441" s="128"/>
      <c r="TWV441" s="128"/>
      <c r="TWW441" s="128"/>
      <c r="TWX441" s="128"/>
      <c r="TWY441" s="128"/>
      <c r="TWZ441" s="128"/>
      <c r="TXA441" s="128"/>
      <c r="TXB441" s="128"/>
      <c r="TXC441" s="128"/>
      <c r="TXD441" s="128"/>
      <c r="TXE441" s="128"/>
      <c r="TXF441" s="128"/>
      <c r="TXG441" s="128"/>
      <c r="TXH441" s="128"/>
      <c r="TXI441" s="128"/>
      <c r="TXJ441" s="128"/>
      <c r="TXK441" s="128"/>
      <c r="TXL441" s="128"/>
      <c r="TXM441" s="128"/>
      <c r="TXN441" s="128"/>
      <c r="TXO441" s="128"/>
      <c r="TXP441" s="128"/>
      <c r="TXQ441" s="128"/>
      <c r="TXR441" s="128"/>
      <c r="TXS441" s="128"/>
      <c r="TXT441" s="128"/>
      <c r="TXU441" s="128"/>
      <c r="TXV441" s="128"/>
      <c r="TXW441" s="128"/>
      <c r="TXX441" s="128"/>
      <c r="TXY441" s="128"/>
      <c r="TXZ441" s="128"/>
      <c r="TYA441" s="128"/>
      <c r="TYB441" s="128"/>
      <c r="TYC441" s="128"/>
      <c r="TYD441" s="128"/>
      <c r="TYE441" s="128"/>
      <c r="TYF441" s="128"/>
      <c r="TYG441" s="128"/>
      <c r="TYH441" s="128"/>
      <c r="TYI441" s="128"/>
      <c r="TYJ441" s="128"/>
      <c r="TYK441" s="128"/>
      <c r="TYL441" s="128"/>
      <c r="TYM441" s="128"/>
      <c r="TYN441" s="128"/>
      <c r="TYO441" s="128"/>
      <c r="TYP441" s="128"/>
      <c r="TYQ441" s="128"/>
      <c r="TYR441" s="128"/>
      <c r="TYS441" s="128"/>
      <c r="TYT441" s="128"/>
      <c r="TYU441" s="128"/>
      <c r="TYV441" s="128"/>
      <c r="TYW441" s="128"/>
      <c r="TYX441" s="128"/>
      <c r="TYY441" s="128"/>
      <c r="TYZ441" s="128"/>
      <c r="TZA441" s="128"/>
      <c r="TZB441" s="128"/>
      <c r="TZC441" s="128"/>
      <c r="TZD441" s="128"/>
      <c r="TZE441" s="128"/>
      <c r="TZF441" s="128"/>
      <c r="TZG441" s="128"/>
      <c r="TZH441" s="128"/>
      <c r="TZI441" s="128"/>
      <c r="TZJ441" s="128"/>
      <c r="TZK441" s="128"/>
      <c r="TZL441" s="128"/>
      <c r="TZM441" s="128"/>
      <c r="TZN441" s="128"/>
      <c r="TZO441" s="128"/>
      <c r="TZP441" s="128"/>
      <c r="TZQ441" s="128"/>
      <c r="TZR441" s="128"/>
      <c r="TZS441" s="128"/>
      <c r="TZT441" s="128"/>
      <c r="TZU441" s="128"/>
      <c r="TZV441" s="128"/>
      <c r="TZW441" s="128"/>
      <c r="TZX441" s="128"/>
      <c r="TZY441" s="128"/>
      <c r="TZZ441" s="128"/>
      <c r="UAA441" s="128"/>
      <c r="UAB441" s="128"/>
      <c r="UAC441" s="128"/>
      <c r="UAD441" s="128"/>
      <c r="UAE441" s="128"/>
      <c r="UAF441" s="128"/>
      <c r="UAG441" s="128"/>
      <c r="UAH441" s="128"/>
      <c r="UAI441" s="128"/>
      <c r="UAJ441" s="128"/>
      <c r="UAK441" s="128"/>
      <c r="UAL441" s="128"/>
      <c r="UAM441" s="128"/>
      <c r="UAN441" s="128"/>
      <c r="UAO441" s="128"/>
      <c r="UAP441" s="128"/>
      <c r="UAQ441" s="128"/>
      <c r="UAR441" s="128"/>
      <c r="UAS441" s="128"/>
      <c r="UAT441" s="128"/>
      <c r="UAU441" s="128"/>
      <c r="UAV441" s="128"/>
      <c r="UAW441" s="128"/>
      <c r="UAX441" s="128"/>
      <c r="UAY441" s="128"/>
      <c r="UAZ441" s="128"/>
      <c r="UBA441" s="128"/>
      <c r="UBB441" s="128"/>
      <c r="UBC441" s="128"/>
      <c r="UBD441" s="128"/>
      <c r="UBE441" s="128"/>
      <c r="UBF441" s="128"/>
      <c r="UBG441" s="128"/>
      <c r="UBH441" s="128"/>
      <c r="UBI441" s="128"/>
      <c r="UBJ441" s="128"/>
      <c r="UBK441" s="128"/>
      <c r="UBL441" s="128"/>
      <c r="UBM441" s="128"/>
      <c r="UBN441" s="128"/>
      <c r="UBO441" s="128"/>
      <c r="UBP441" s="128"/>
      <c r="UBQ441" s="128"/>
      <c r="UBR441" s="128"/>
      <c r="UBS441" s="128"/>
      <c r="UBT441" s="128"/>
      <c r="UBU441" s="128"/>
      <c r="UBV441" s="128"/>
      <c r="UBW441" s="128"/>
      <c r="UBX441" s="128"/>
      <c r="UBY441" s="128"/>
      <c r="UBZ441" s="128"/>
      <c r="UCA441" s="128"/>
      <c r="UCB441" s="128"/>
      <c r="UCC441" s="128"/>
      <c r="UCD441" s="128"/>
      <c r="UCE441" s="128"/>
      <c r="UCF441" s="128"/>
      <c r="UCG441" s="128"/>
      <c r="UCH441" s="128"/>
      <c r="UCI441" s="128"/>
      <c r="UCJ441" s="128"/>
      <c r="UCK441" s="128"/>
      <c r="UCL441" s="128"/>
      <c r="UCM441" s="128"/>
      <c r="UCN441" s="128"/>
      <c r="UCO441" s="128"/>
      <c r="UCP441" s="128"/>
      <c r="UCQ441" s="128"/>
      <c r="UCR441" s="128"/>
      <c r="UCS441" s="128"/>
      <c r="UCT441" s="128"/>
      <c r="UCU441" s="128"/>
      <c r="UCV441" s="128"/>
      <c r="UCW441" s="128"/>
      <c r="UCX441" s="128"/>
      <c r="UCY441" s="128"/>
      <c r="UCZ441" s="128"/>
      <c r="UDA441" s="128"/>
      <c r="UDB441" s="128"/>
      <c r="UDC441" s="128"/>
      <c r="UDD441" s="128"/>
      <c r="UDE441" s="128"/>
      <c r="UDF441" s="128"/>
      <c r="UDG441" s="128"/>
      <c r="UDH441" s="128"/>
      <c r="UDI441" s="128"/>
      <c r="UDJ441" s="128"/>
      <c r="UDK441" s="128"/>
      <c r="UDL441" s="128"/>
      <c r="UDM441" s="128"/>
      <c r="UDN441" s="128"/>
      <c r="UDO441" s="128"/>
      <c r="UDP441" s="128"/>
      <c r="UDQ441" s="128"/>
      <c r="UDR441" s="128"/>
      <c r="UDS441" s="128"/>
      <c r="UDT441" s="128"/>
      <c r="UDU441" s="128"/>
      <c r="UDV441" s="128"/>
      <c r="UDW441" s="128"/>
      <c r="UDX441" s="128"/>
      <c r="UDY441" s="128"/>
      <c r="UDZ441" s="128"/>
      <c r="UEA441" s="128"/>
      <c r="UEB441" s="128"/>
      <c r="UEC441" s="128"/>
      <c r="UED441" s="128"/>
      <c r="UEE441" s="128"/>
      <c r="UEF441" s="128"/>
      <c r="UEG441" s="128"/>
      <c r="UEH441" s="128"/>
      <c r="UEI441" s="128"/>
      <c r="UEJ441" s="128"/>
      <c r="UEK441" s="128"/>
      <c r="UEL441" s="128"/>
      <c r="UEM441" s="128"/>
      <c r="UEN441" s="128"/>
      <c r="UEO441" s="128"/>
      <c r="UEP441" s="128"/>
      <c r="UEQ441" s="128"/>
      <c r="UER441" s="128"/>
      <c r="UES441" s="128"/>
      <c r="UET441" s="128"/>
      <c r="UEU441" s="128"/>
      <c r="UEV441" s="128"/>
      <c r="UEW441" s="128"/>
      <c r="UEX441" s="128"/>
      <c r="UEY441" s="128"/>
      <c r="UEZ441" s="128"/>
      <c r="UFA441" s="128"/>
      <c r="UFB441" s="128"/>
      <c r="UFC441" s="128"/>
      <c r="UFD441" s="128"/>
      <c r="UFE441" s="128"/>
      <c r="UFF441" s="128"/>
      <c r="UFG441" s="128"/>
      <c r="UFH441" s="128"/>
      <c r="UFI441" s="128"/>
      <c r="UFJ441" s="128"/>
      <c r="UFK441" s="128"/>
      <c r="UFL441" s="128"/>
      <c r="UFM441" s="128"/>
      <c r="UFN441" s="128"/>
      <c r="UFO441" s="128"/>
      <c r="UFP441" s="128"/>
      <c r="UFQ441" s="128"/>
      <c r="UFR441" s="128"/>
      <c r="UFS441" s="128"/>
      <c r="UFT441" s="128"/>
      <c r="UFU441" s="128"/>
      <c r="UFV441" s="128"/>
      <c r="UFW441" s="128"/>
      <c r="UFX441" s="128"/>
      <c r="UFY441" s="128"/>
      <c r="UFZ441" s="128"/>
      <c r="UGA441" s="128"/>
      <c r="UGB441" s="128"/>
      <c r="UGC441" s="128"/>
      <c r="UGD441" s="128"/>
      <c r="UGE441" s="128"/>
      <c r="UGF441" s="128"/>
      <c r="UGG441" s="128"/>
      <c r="UGH441" s="128"/>
      <c r="UGI441" s="128"/>
      <c r="UGJ441" s="128"/>
      <c r="UGK441" s="128"/>
      <c r="UGL441" s="128"/>
      <c r="UGM441" s="128"/>
      <c r="UGN441" s="128"/>
      <c r="UGO441" s="128"/>
      <c r="UGP441" s="128"/>
      <c r="UGQ441" s="128"/>
      <c r="UGR441" s="128"/>
      <c r="UGS441" s="128"/>
      <c r="UGT441" s="128"/>
      <c r="UGU441" s="128"/>
      <c r="UGV441" s="128"/>
      <c r="UGW441" s="128"/>
      <c r="UGX441" s="128"/>
      <c r="UGY441" s="128"/>
      <c r="UGZ441" s="128"/>
      <c r="UHA441" s="128"/>
      <c r="UHB441" s="128"/>
      <c r="UHC441" s="128"/>
      <c r="UHD441" s="128"/>
      <c r="UHE441" s="128"/>
      <c r="UHF441" s="128"/>
      <c r="UHG441" s="128"/>
      <c r="UHH441" s="128"/>
      <c r="UHI441" s="128"/>
      <c r="UHJ441" s="128"/>
      <c r="UHK441" s="128"/>
      <c r="UHL441" s="128"/>
      <c r="UHM441" s="128"/>
      <c r="UHN441" s="128"/>
      <c r="UHO441" s="128"/>
      <c r="UHP441" s="128"/>
      <c r="UHQ441" s="128"/>
      <c r="UHR441" s="128"/>
      <c r="UHS441" s="128"/>
      <c r="UHT441" s="128"/>
      <c r="UHU441" s="128"/>
      <c r="UHV441" s="128"/>
      <c r="UHW441" s="128"/>
      <c r="UHX441" s="128"/>
      <c r="UHY441" s="128"/>
      <c r="UHZ441" s="128"/>
      <c r="UIA441" s="128"/>
      <c r="UIB441" s="128"/>
      <c r="UIC441" s="128"/>
      <c r="UID441" s="128"/>
      <c r="UIE441" s="128"/>
      <c r="UIF441" s="128"/>
      <c r="UIG441" s="128"/>
      <c r="UIH441" s="128"/>
      <c r="UII441" s="128"/>
      <c r="UIJ441" s="128"/>
      <c r="UIK441" s="128"/>
      <c r="UIL441" s="128"/>
      <c r="UIM441" s="128"/>
      <c r="UIN441" s="128"/>
      <c r="UIO441" s="128"/>
      <c r="UIP441" s="128"/>
      <c r="UIQ441" s="128"/>
      <c r="UIR441" s="128"/>
      <c r="UIS441" s="128"/>
      <c r="UIT441" s="128"/>
      <c r="UIU441" s="128"/>
      <c r="UIV441" s="128"/>
      <c r="UIW441" s="128"/>
      <c r="UIX441" s="128"/>
      <c r="UIY441" s="128"/>
      <c r="UIZ441" s="128"/>
      <c r="UJA441" s="128"/>
      <c r="UJB441" s="128"/>
      <c r="UJC441" s="128"/>
      <c r="UJD441" s="128"/>
      <c r="UJE441" s="128"/>
      <c r="UJF441" s="128"/>
      <c r="UJG441" s="128"/>
      <c r="UJH441" s="128"/>
      <c r="UJI441" s="128"/>
      <c r="UJJ441" s="128"/>
      <c r="UJK441" s="128"/>
      <c r="UJL441" s="128"/>
      <c r="UJM441" s="128"/>
      <c r="UJN441" s="128"/>
      <c r="UJO441" s="128"/>
      <c r="UJP441" s="128"/>
      <c r="UJQ441" s="128"/>
      <c r="UJR441" s="128"/>
      <c r="UJS441" s="128"/>
      <c r="UJT441" s="128"/>
      <c r="UJU441" s="128"/>
      <c r="UJV441" s="128"/>
      <c r="UJW441" s="128"/>
      <c r="UJX441" s="128"/>
      <c r="UJY441" s="128"/>
      <c r="UJZ441" s="128"/>
      <c r="UKA441" s="128"/>
      <c r="UKB441" s="128"/>
      <c r="UKC441" s="128"/>
      <c r="UKD441" s="128"/>
      <c r="UKE441" s="128"/>
      <c r="UKF441" s="128"/>
      <c r="UKG441" s="128"/>
      <c r="UKH441" s="128"/>
      <c r="UKI441" s="128"/>
      <c r="UKJ441" s="128"/>
      <c r="UKK441" s="128"/>
      <c r="UKL441" s="128"/>
      <c r="UKM441" s="128"/>
      <c r="UKN441" s="128"/>
      <c r="UKO441" s="128"/>
      <c r="UKP441" s="128"/>
      <c r="UKQ441" s="128"/>
      <c r="UKR441" s="128"/>
      <c r="UKS441" s="128"/>
      <c r="UKT441" s="128"/>
      <c r="UKU441" s="128"/>
      <c r="UKV441" s="128"/>
      <c r="UKW441" s="128"/>
      <c r="UKX441" s="128"/>
      <c r="UKY441" s="128"/>
      <c r="UKZ441" s="128"/>
      <c r="ULA441" s="128"/>
      <c r="ULB441" s="128"/>
      <c r="ULC441" s="128"/>
      <c r="ULD441" s="128"/>
      <c r="ULE441" s="128"/>
      <c r="ULF441" s="128"/>
      <c r="ULG441" s="128"/>
      <c r="ULH441" s="128"/>
      <c r="ULI441" s="128"/>
      <c r="ULJ441" s="128"/>
      <c r="ULK441" s="128"/>
      <c r="ULL441" s="128"/>
      <c r="ULM441" s="128"/>
      <c r="ULN441" s="128"/>
      <c r="ULO441" s="128"/>
      <c r="ULP441" s="128"/>
      <c r="ULQ441" s="128"/>
      <c r="ULR441" s="128"/>
      <c r="ULS441" s="128"/>
      <c r="ULT441" s="128"/>
      <c r="ULU441" s="128"/>
      <c r="ULV441" s="128"/>
      <c r="ULW441" s="128"/>
      <c r="ULX441" s="128"/>
      <c r="ULY441" s="128"/>
      <c r="ULZ441" s="128"/>
      <c r="UMA441" s="128"/>
      <c r="UMB441" s="128"/>
      <c r="UMC441" s="128"/>
      <c r="UMD441" s="128"/>
      <c r="UME441" s="128"/>
      <c r="UMF441" s="128"/>
      <c r="UMG441" s="128"/>
      <c r="UMH441" s="128"/>
      <c r="UMI441" s="128"/>
      <c r="UMJ441" s="128"/>
      <c r="UMK441" s="128"/>
      <c r="UML441" s="128"/>
      <c r="UMM441" s="128"/>
      <c r="UMN441" s="128"/>
      <c r="UMO441" s="128"/>
      <c r="UMP441" s="128"/>
      <c r="UMQ441" s="128"/>
      <c r="UMR441" s="128"/>
      <c r="UMS441" s="128"/>
      <c r="UMT441" s="128"/>
      <c r="UMU441" s="128"/>
      <c r="UMV441" s="128"/>
      <c r="UMW441" s="128"/>
      <c r="UMX441" s="128"/>
      <c r="UMY441" s="128"/>
      <c r="UMZ441" s="128"/>
      <c r="UNA441" s="128"/>
      <c r="UNB441" s="128"/>
      <c r="UNC441" s="128"/>
      <c r="UND441" s="128"/>
      <c r="UNE441" s="128"/>
      <c r="UNF441" s="128"/>
      <c r="UNG441" s="128"/>
      <c r="UNH441" s="128"/>
      <c r="UNI441" s="128"/>
      <c r="UNJ441" s="128"/>
      <c r="UNK441" s="128"/>
      <c r="UNL441" s="128"/>
      <c r="UNM441" s="128"/>
      <c r="UNN441" s="128"/>
      <c r="UNO441" s="128"/>
      <c r="UNP441" s="128"/>
      <c r="UNQ441" s="128"/>
      <c r="UNR441" s="128"/>
      <c r="UNS441" s="128"/>
      <c r="UNT441" s="128"/>
      <c r="UNU441" s="128"/>
      <c r="UNV441" s="128"/>
      <c r="UNW441" s="128"/>
      <c r="UNX441" s="128"/>
      <c r="UNY441" s="128"/>
      <c r="UNZ441" s="128"/>
      <c r="UOA441" s="128"/>
      <c r="UOB441" s="128"/>
      <c r="UOC441" s="128"/>
      <c r="UOD441" s="128"/>
      <c r="UOE441" s="128"/>
      <c r="UOF441" s="128"/>
      <c r="UOG441" s="128"/>
      <c r="UOH441" s="128"/>
      <c r="UOI441" s="128"/>
      <c r="UOJ441" s="128"/>
      <c r="UOK441" s="128"/>
      <c r="UOL441" s="128"/>
      <c r="UOM441" s="128"/>
      <c r="UON441" s="128"/>
      <c r="UOO441" s="128"/>
      <c r="UOP441" s="128"/>
      <c r="UOQ441" s="128"/>
      <c r="UOR441" s="128"/>
      <c r="UOS441" s="128"/>
      <c r="UOT441" s="128"/>
      <c r="UOU441" s="128"/>
      <c r="UOV441" s="128"/>
      <c r="UOW441" s="128"/>
      <c r="UOX441" s="128"/>
      <c r="UOY441" s="128"/>
      <c r="UOZ441" s="128"/>
      <c r="UPA441" s="128"/>
      <c r="UPB441" s="128"/>
      <c r="UPC441" s="128"/>
      <c r="UPD441" s="128"/>
      <c r="UPE441" s="128"/>
      <c r="UPF441" s="128"/>
      <c r="UPG441" s="128"/>
      <c r="UPH441" s="128"/>
      <c r="UPI441" s="128"/>
      <c r="UPJ441" s="128"/>
      <c r="UPK441" s="128"/>
      <c r="UPL441" s="128"/>
      <c r="UPM441" s="128"/>
      <c r="UPN441" s="128"/>
      <c r="UPO441" s="128"/>
      <c r="UPP441" s="128"/>
      <c r="UPQ441" s="128"/>
      <c r="UPR441" s="128"/>
      <c r="UPS441" s="128"/>
      <c r="UPT441" s="128"/>
      <c r="UPU441" s="128"/>
      <c r="UPV441" s="128"/>
      <c r="UPW441" s="128"/>
      <c r="UPX441" s="128"/>
      <c r="UPY441" s="128"/>
      <c r="UPZ441" s="128"/>
      <c r="UQA441" s="128"/>
      <c r="UQB441" s="128"/>
      <c r="UQC441" s="128"/>
      <c r="UQD441" s="128"/>
      <c r="UQE441" s="128"/>
      <c r="UQF441" s="128"/>
      <c r="UQG441" s="128"/>
      <c r="UQH441" s="128"/>
      <c r="UQI441" s="128"/>
      <c r="UQJ441" s="128"/>
      <c r="UQK441" s="128"/>
      <c r="UQL441" s="128"/>
      <c r="UQM441" s="128"/>
      <c r="UQN441" s="128"/>
      <c r="UQO441" s="128"/>
      <c r="UQP441" s="128"/>
      <c r="UQQ441" s="128"/>
      <c r="UQR441" s="128"/>
      <c r="UQS441" s="128"/>
      <c r="UQT441" s="128"/>
      <c r="UQU441" s="128"/>
      <c r="UQV441" s="128"/>
      <c r="UQW441" s="128"/>
      <c r="UQX441" s="128"/>
      <c r="UQY441" s="128"/>
      <c r="UQZ441" s="128"/>
      <c r="URA441" s="128"/>
      <c r="URB441" s="128"/>
      <c r="URC441" s="128"/>
      <c r="URD441" s="128"/>
      <c r="URE441" s="128"/>
      <c r="URF441" s="128"/>
      <c r="URG441" s="128"/>
      <c r="URH441" s="128"/>
      <c r="URI441" s="128"/>
      <c r="URJ441" s="128"/>
      <c r="URK441" s="128"/>
      <c r="URL441" s="128"/>
      <c r="URM441" s="128"/>
      <c r="URN441" s="128"/>
      <c r="URO441" s="128"/>
      <c r="URP441" s="128"/>
      <c r="URQ441" s="128"/>
      <c r="URR441" s="128"/>
      <c r="URS441" s="128"/>
      <c r="URT441" s="128"/>
      <c r="URU441" s="128"/>
      <c r="URV441" s="128"/>
      <c r="URW441" s="128"/>
      <c r="URX441" s="128"/>
      <c r="URY441" s="128"/>
      <c r="URZ441" s="128"/>
      <c r="USA441" s="128"/>
      <c r="USB441" s="128"/>
      <c r="USC441" s="128"/>
      <c r="USD441" s="128"/>
      <c r="USE441" s="128"/>
      <c r="USF441" s="128"/>
      <c r="USG441" s="128"/>
      <c r="USH441" s="128"/>
      <c r="USI441" s="128"/>
      <c r="USJ441" s="128"/>
      <c r="USK441" s="128"/>
      <c r="USL441" s="128"/>
      <c r="USM441" s="128"/>
      <c r="USN441" s="128"/>
      <c r="USO441" s="128"/>
      <c r="USP441" s="128"/>
      <c r="USQ441" s="128"/>
      <c r="USR441" s="128"/>
      <c r="USS441" s="128"/>
      <c r="UST441" s="128"/>
      <c r="USU441" s="128"/>
      <c r="USV441" s="128"/>
      <c r="USW441" s="128"/>
      <c r="USX441" s="128"/>
      <c r="USY441" s="128"/>
      <c r="USZ441" s="128"/>
      <c r="UTA441" s="128"/>
      <c r="UTB441" s="128"/>
      <c r="UTC441" s="128"/>
      <c r="UTD441" s="128"/>
      <c r="UTE441" s="128"/>
      <c r="UTF441" s="128"/>
      <c r="UTG441" s="128"/>
      <c r="UTH441" s="128"/>
      <c r="UTI441" s="128"/>
      <c r="UTJ441" s="128"/>
      <c r="UTK441" s="128"/>
      <c r="UTL441" s="128"/>
      <c r="UTM441" s="128"/>
      <c r="UTN441" s="128"/>
      <c r="UTO441" s="128"/>
      <c r="UTP441" s="128"/>
      <c r="UTQ441" s="128"/>
      <c r="UTR441" s="128"/>
      <c r="UTS441" s="128"/>
      <c r="UTT441" s="128"/>
      <c r="UTU441" s="128"/>
      <c r="UTV441" s="128"/>
      <c r="UTW441" s="128"/>
      <c r="UTX441" s="128"/>
      <c r="UTY441" s="128"/>
      <c r="UTZ441" s="128"/>
      <c r="UUA441" s="128"/>
      <c r="UUB441" s="128"/>
      <c r="UUC441" s="128"/>
      <c r="UUD441" s="128"/>
      <c r="UUE441" s="128"/>
      <c r="UUF441" s="128"/>
      <c r="UUG441" s="128"/>
      <c r="UUH441" s="128"/>
      <c r="UUI441" s="128"/>
      <c r="UUJ441" s="128"/>
      <c r="UUK441" s="128"/>
      <c r="UUL441" s="128"/>
      <c r="UUM441" s="128"/>
      <c r="UUN441" s="128"/>
      <c r="UUO441" s="128"/>
      <c r="UUP441" s="128"/>
      <c r="UUQ441" s="128"/>
      <c r="UUR441" s="128"/>
      <c r="UUS441" s="128"/>
      <c r="UUT441" s="128"/>
      <c r="UUU441" s="128"/>
      <c r="UUV441" s="128"/>
      <c r="UUW441" s="128"/>
      <c r="UUX441" s="128"/>
      <c r="UUY441" s="128"/>
      <c r="UUZ441" s="128"/>
      <c r="UVA441" s="128"/>
      <c r="UVB441" s="128"/>
      <c r="UVC441" s="128"/>
      <c r="UVD441" s="128"/>
      <c r="UVE441" s="128"/>
      <c r="UVF441" s="128"/>
      <c r="UVG441" s="128"/>
      <c r="UVH441" s="128"/>
      <c r="UVI441" s="128"/>
      <c r="UVJ441" s="128"/>
      <c r="UVK441" s="128"/>
      <c r="UVL441" s="128"/>
      <c r="UVM441" s="128"/>
      <c r="UVN441" s="128"/>
      <c r="UVO441" s="128"/>
      <c r="UVP441" s="128"/>
      <c r="UVQ441" s="128"/>
      <c r="UVR441" s="128"/>
      <c r="UVS441" s="128"/>
      <c r="UVT441" s="128"/>
      <c r="UVU441" s="128"/>
      <c r="UVV441" s="128"/>
      <c r="UVW441" s="128"/>
      <c r="UVX441" s="128"/>
      <c r="UVY441" s="128"/>
      <c r="UVZ441" s="128"/>
      <c r="UWA441" s="128"/>
      <c r="UWB441" s="128"/>
      <c r="UWC441" s="128"/>
      <c r="UWD441" s="128"/>
      <c r="UWE441" s="128"/>
      <c r="UWF441" s="128"/>
      <c r="UWG441" s="128"/>
      <c r="UWH441" s="128"/>
      <c r="UWI441" s="128"/>
      <c r="UWJ441" s="128"/>
      <c r="UWK441" s="128"/>
      <c r="UWL441" s="128"/>
      <c r="UWM441" s="128"/>
      <c r="UWN441" s="128"/>
      <c r="UWO441" s="128"/>
      <c r="UWP441" s="128"/>
      <c r="UWQ441" s="128"/>
      <c r="UWR441" s="128"/>
      <c r="UWS441" s="128"/>
      <c r="UWT441" s="128"/>
      <c r="UWU441" s="128"/>
      <c r="UWV441" s="128"/>
      <c r="UWW441" s="128"/>
      <c r="UWX441" s="128"/>
      <c r="UWY441" s="128"/>
      <c r="UWZ441" s="128"/>
      <c r="UXA441" s="128"/>
      <c r="UXB441" s="128"/>
      <c r="UXC441" s="128"/>
      <c r="UXD441" s="128"/>
      <c r="UXE441" s="128"/>
      <c r="UXF441" s="128"/>
      <c r="UXG441" s="128"/>
      <c r="UXH441" s="128"/>
      <c r="UXI441" s="128"/>
      <c r="UXJ441" s="128"/>
      <c r="UXK441" s="128"/>
      <c r="UXL441" s="128"/>
      <c r="UXM441" s="128"/>
      <c r="UXN441" s="128"/>
      <c r="UXO441" s="128"/>
      <c r="UXP441" s="128"/>
      <c r="UXQ441" s="128"/>
      <c r="UXR441" s="128"/>
      <c r="UXS441" s="128"/>
      <c r="UXT441" s="128"/>
      <c r="UXU441" s="128"/>
      <c r="UXV441" s="128"/>
      <c r="UXW441" s="128"/>
      <c r="UXX441" s="128"/>
      <c r="UXY441" s="128"/>
      <c r="UXZ441" s="128"/>
      <c r="UYA441" s="128"/>
      <c r="UYB441" s="128"/>
      <c r="UYC441" s="128"/>
      <c r="UYD441" s="128"/>
      <c r="UYE441" s="128"/>
      <c r="UYF441" s="128"/>
      <c r="UYG441" s="128"/>
      <c r="UYH441" s="128"/>
      <c r="UYI441" s="128"/>
      <c r="UYJ441" s="128"/>
      <c r="UYK441" s="128"/>
      <c r="UYL441" s="128"/>
      <c r="UYM441" s="128"/>
      <c r="UYN441" s="128"/>
      <c r="UYO441" s="128"/>
      <c r="UYP441" s="128"/>
      <c r="UYQ441" s="128"/>
      <c r="UYR441" s="128"/>
      <c r="UYS441" s="128"/>
      <c r="UYT441" s="128"/>
      <c r="UYU441" s="128"/>
      <c r="UYV441" s="128"/>
      <c r="UYW441" s="128"/>
      <c r="UYX441" s="128"/>
      <c r="UYY441" s="128"/>
      <c r="UYZ441" s="128"/>
      <c r="UZA441" s="128"/>
      <c r="UZB441" s="128"/>
      <c r="UZC441" s="128"/>
      <c r="UZD441" s="128"/>
      <c r="UZE441" s="128"/>
      <c r="UZF441" s="128"/>
      <c r="UZG441" s="128"/>
      <c r="UZH441" s="128"/>
      <c r="UZI441" s="128"/>
      <c r="UZJ441" s="128"/>
      <c r="UZK441" s="128"/>
      <c r="UZL441" s="128"/>
      <c r="UZM441" s="128"/>
      <c r="UZN441" s="128"/>
      <c r="UZO441" s="128"/>
      <c r="UZP441" s="128"/>
      <c r="UZQ441" s="128"/>
      <c r="UZR441" s="128"/>
      <c r="UZS441" s="128"/>
      <c r="UZT441" s="128"/>
      <c r="UZU441" s="128"/>
      <c r="UZV441" s="128"/>
      <c r="UZW441" s="128"/>
      <c r="UZX441" s="128"/>
      <c r="UZY441" s="128"/>
      <c r="UZZ441" s="128"/>
      <c r="VAA441" s="128"/>
      <c r="VAB441" s="128"/>
      <c r="VAC441" s="128"/>
      <c r="VAD441" s="128"/>
      <c r="VAE441" s="128"/>
      <c r="VAF441" s="128"/>
      <c r="VAG441" s="128"/>
      <c r="VAH441" s="128"/>
      <c r="VAI441" s="128"/>
      <c r="VAJ441" s="128"/>
      <c r="VAK441" s="128"/>
      <c r="VAL441" s="128"/>
      <c r="VAM441" s="128"/>
      <c r="VAN441" s="128"/>
      <c r="VAO441" s="128"/>
      <c r="VAP441" s="128"/>
      <c r="VAQ441" s="128"/>
      <c r="VAR441" s="128"/>
      <c r="VAS441" s="128"/>
      <c r="VAT441" s="128"/>
      <c r="VAU441" s="128"/>
      <c r="VAV441" s="128"/>
      <c r="VAW441" s="128"/>
      <c r="VAX441" s="128"/>
      <c r="VAY441" s="128"/>
      <c r="VAZ441" s="128"/>
      <c r="VBA441" s="128"/>
      <c r="VBB441" s="128"/>
      <c r="VBC441" s="128"/>
      <c r="VBD441" s="128"/>
      <c r="VBE441" s="128"/>
      <c r="VBF441" s="128"/>
      <c r="VBG441" s="128"/>
      <c r="VBH441" s="128"/>
      <c r="VBI441" s="128"/>
      <c r="VBJ441" s="128"/>
      <c r="VBK441" s="128"/>
      <c r="VBL441" s="128"/>
      <c r="VBM441" s="128"/>
      <c r="VBN441" s="128"/>
      <c r="VBO441" s="128"/>
      <c r="VBP441" s="128"/>
      <c r="VBQ441" s="128"/>
      <c r="VBR441" s="128"/>
      <c r="VBS441" s="128"/>
      <c r="VBT441" s="128"/>
      <c r="VBU441" s="128"/>
      <c r="VBV441" s="128"/>
      <c r="VBW441" s="128"/>
      <c r="VBX441" s="128"/>
      <c r="VBY441" s="128"/>
      <c r="VBZ441" s="128"/>
      <c r="VCA441" s="128"/>
      <c r="VCB441" s="128"/>
      <c r="VCC441" s="128"/>
      <c r="VCD441" s="128"/>
      <c r="VCE441" s="128"/>
      <c r="VCF441" s="128"/>
      <c r="VCG441" s="128"/>
      <c r="VCH441" s="128"/>
      <c r="VCI441" s="128"/>
      <c r="VCJ441" s="128"/>
      <c r="VCK441" s="128"/>
      <c r="VCL441" s="128"/>
      <c r="VCM441" s="128"/>
      <c r="VCN441" s="128"/>
      <c r="VCO441" s="128"/>
      <c r="VCP441" s="128"/>
      <c r="VCQ441" s="128"/>
      <c r="VCR441" s="128"/>
      <c r="VCS441" s="128"/>
      <c r="VCT441" s="128"/>
      <c r="VCU441" s="128"/>
      <c r="VCV441" s="128"/>
      <c r="VCW441" s="128"/>
      <c r="VCX441" s="128"/>
      <c r="VCY441" s="128"/>
      <c r="VCZ441" s="128"/>
      <c r="VDA441" s="128"/>
      <c r="VDB441" s="128"/>
      <c r="VDC441" s="128"/>
      <c r="VDD441" s="128"/>
      <c r="VDE441" s="128"/>
      <c r="VDF441" s="128"/>
      <c r="VDG441" s="128"/>
      <c r="VDH441" s="128"/>
      <c r="VDI441" s="128"/>
      <c r="VDJ441" s="128"/>
      <c r="VDK441" s="128"/>
      <c r="VDL441" s="128"/>
      <c r="VDM441" s="128"/>
      <c r="VDN441" s="128"/>
      <c r="VDO441" s="128"/>
      <c r="VDP441" s="128"/>
      <c r="VDQ441" s="128"/>
      <c r="VDR441" s="128"/>
      <c r="VDS441" s="128"/>
      <c r="VDT441" s="128"/>
      <c r="VDU441" s="128"/>
      <c r="VDV441" s="128"/>
      <c r="VDW441" s="128"/>
      <c r="VDX441" s="128"/>
      <c r="VDY441" s="128"/>
      <c r="VDZ441" s="128"/>
      <c r="VEA441" s="128"/>
      <c r="VEB441" s="128"/>
      <c r="VEC441" s="128"/>
      <c r="VED441" s="128"/>
      <c r="VEE441" s="128"/>
      <c r="VEF441" s="128"/>
      <c r="VEG441" s="128"/>
      <c r="VEH441" s="128"/>
      <c r="VEI441" s="128"/>
      <c r="VEJ441" s="128"/>
      <c r="VEK441" s="128"/>
      <c r="VEL441" s="128"/>
      <c r="VEM441" s="128"/>
      <c r="VEN441" s="128"/>
      <c r="VEO441" s="128"/>
      <c r="VEP441" s="128"/>
      <c r="VEQ441" s="128"/>
      <c r="VER441" s="128"/>
      <c r="VES441" s="128"/>
      <c r="VET441" s="128"/>
      <c r="VEU441" s="128"/>
      <c r="VEV441" s="128"/>
      <c r="VEW441" s="128"/>
      <c r="VEX441" s="128"/>
      <c r="VEY441" s="128"/>
      <c r="VEZ441" s="128"/>
      <c r="VFA441" s="128"/>
      <c r="VFB441" s="128"/>
      <c r="VFC441" s="128"/>
      <c r="VFD441" s="128"/>
      <c r="VFE441" s="128"/>
      <c r="VFF441" s="128"/>
      <c r="VFG441" s="128"/>
      <c r="VFH441" s="128"/>
      <c r="VFI441" s="128"/>
      <c r="VFJ441" s="128"/>
      <c r="VFK441" s="128"/>
      <c r="VFL441" s="128"/>
      <c r="VFM441" s="128"/>
      <c r="VFN441" s="128"/>
      <c r="VFO441" s="128"/>
      <c r="VFP441" s="128"/>
      <c r="VFQ441" s="128"/>
      <c r="VFR441" s="128"/>
      <c r="VFS441" s="128"/>
      <c r="VFT441" s="128"/>
      <c r="VFU441" s="128"/>
      <c r="VFV441" s="128"/>
      <c r="VFW441" s="128"/>
      <c r="VFX441" s="128"/>
      <c r="VFY441" s="128"/>
      <c r="VFZ441" s="128"/>
      <c r="VGA441" s="128"/>
      <c r="VGB441" s="128"/>
      <c r="VGC441" s="128"/>
      <c r="VGD441" s="128"/>
      <c r="VGE441" s="128"/>
      <c r="VGF441" s="128"/>
      <c r="VGG441" s="128"/>
      <c r="VGH441" s="128"/>
      <c r="VGI441" s="128"/>
      <c r="VGJ441" s="128"/>
      <c r="VGK441" s="128"/>
      <c r="VGL441" s="128"/>
      <c r="VGM441" s="128"/>
      <c r="VGN441" s="128"/>
      <c r="VGO441" s="128"/>
      <c r="VGP441" s="128"/>
      <c r="VGQ441" s="128"/>
      <c r="VGR441" s="128"/>
      <c r="VGS441" s="128"/>
      <c r="VGT441" s="128"/>
      <c r="VGU441" s="128"/>
      <c r="VGV441" s="128"/>
      <c r="VGW441" s="128"/>
      <c r="VGX441" s="128"/>
      <c r="VGY441" s="128"/>
      <c r="VGZ441" s="128"/>
      <c r="VHA441" s="128"/>
      <c r="VHB441" s="128"/>
      <c r="VHC441" s="128"/>
      <c r="VHD441" s="128"/>
      <c r="VHE441" s="128"/>
      <c r="VHF441" s="128"/>
      <c r="VHG441" s="128"/>
      <c r="VHH441" s="128"/>
      <c r="VHI441" s="128"/>
      <c r="VHJ441" s="128"/>
      <c r="VHK441" s="128"/>
      <c r="VHL441" s="128"/>
      <c r="VHM441" s="128"/>
      <c r="VHN441" s="128"/>
      <c r="VHO441" s="128"/>
      <c r="VHP441" s="128"/>
      <c r="VHQ441" s="128"/>
      <c r="VHR441" s="128"/>
      <c r="VHS441" s="128"/>
      <c r="VHT441" s="128"/>
      <c r="VHU441" s="128"/>
      <c r="VHV441" s="128"/>
      <c r="VHW441" s="128"/>
      <c r="VHX441" s="128"/>
      <c r="VHY441" s="128"/>
      <c r="VHZ441" s="128"/>
      <c r="VIA441" s="128"/>
      <c r="VIB441" s="128"/>
      <c r="VIC441" s="128"/>
      <c r="VID441" s="128"/>
      <c r="VIE441" s="128"/>
      <c r="VIF441" s="128"/>
      <c r="VIG441" s="128"/>
      <c r="VIH441" s="128"/>
      <c r="VII441" s="128"/>
      <c r="VIJ441" s="128"/>
      <c r="VIK441" s="128"/>
      <c r="VIL441" s="128"/>
      <c r="VIM441" s="128"/>
      <c r="VIN441" s="128"/>
      <c r="VIO441" s="128"/>
      <c r="VIP441" s="128"/>
      <c r="VIQ441" s="128"/>
      <c r="VIR441" s="128"/>
      <c r="VIS441" s="128"/>
      <c r="VIT441" s="128"/>
      <c r="VIU441" s="128"/>
      <c r="VIV441" s="128"/>
      <c r="VIW441" s="128"/>
      <c r="VIX441" s="128"/>
      <c r="VIY441" s="128"/>
      <c r="VIZ441" s="128"/>
      <c r="VJA441" s="128"/>
      <c r="VJB441" s="128"/>
      <c r="VJC441" s="128"/>
      <c r="VJD441" s="128"/>
      <c r="VJE441" s="128"/>
      <c r="VJF441" s="128"/>
      <c r="VJG441" s="128"/>
      <c r="VJH441" s="128"/>
      <c r="VJI441" s="128"/>
      <c r="VJJ441" s="128"/>
      <c r="VJK441" s="128"/>
      <c r="VJL441" s="128"/>
      <c r="VJM441" s="128"/>
      <c r="VJN441" s="128"/>
      <c r="VJO441" s="128"/>
      <c r="VJP441" s="128"/>
      <c r="VJQ441" s="128"/>
      <c r="VJR441" s="128"/>
      <c r="VJS441" s="128"/>
      <c r="VJT441" s="128"/>
      <c r="VJU441" s="128"/>
      <c r="VJV441" s="128"/>
      <c r="VJW441" s="128"/>
      <c r="VJX441" s="128"/>
      <c r="VJY441" s="128"/>
      <c r="VJZ441" s="128"/>
      <c r="VKA441" s="128"/>
      <c r="VKB441" s="128"/>
      <c r="VKC441" s="128"/>
      <c r="VKD441" s="128"/>
      <c r="VKE441" s="128"/>
      <c r="VKF441" s="128"/>
      <c r="VKG441" s="128"/>
      <c r="VKH441" s="128"/>
      <c r="VKI441" s="128"/>
      <c r="VKJ441" s="128"/>
      <c r="VKK441" s="128"/>
      <c r="VKL441" s="128"/>
      <c r="VKM441" s="128"/>
      <c r="VKN441" s="128"/>
      <c r="VKO441" s="128"/>
      <c r="VKP441" s="128"/>
      <c r="VKQ441" s="128"/>
      <c r="VKR441" s="128"/>
      <c r="VKS441" s="128"/>
      <c r="VKT441" s="128"/>
      <c r="VKU441" s="128"/>
      <c r="VKV441" s="128"/>
      <c r="VKW441" s="128"/>
      <c r="VKX441" s="128"/>
      <c r="VKY441" s="128"/>
      <c r="VKZ441" s="128"/>
      <c r="VLA441" s="128"/>
      <c r="VLB441" s="128"/>
      <c r="VLC441" s="128"/>
      <c r="VLD441" s="128"/>
      <c r="VLE441" s="128"/>
      <c r="VLF441" s="128"/>
      <c r="VLG441" s="128"/>
      <c r="VLH441" s="128"/>
      <c r="VLI441" s="128"/>
      <c r="VLJ441" s="128"/>
      <c r="VLK441" s="128"/>
      <c r="VLL441" s="128"/>
      <c r="VLM441" s="128"/>
      <c r="VLN441" s="128"/>
      <c r="VLO441" s="128"/>
      <c r="VLP441" s="128"/>
      <c r="VLQ441" s="128"/>
      <c r="VLR441" s="128"/>
      <c r="VLS441" s="128"/>
      <c r="VLT441" s="128"/>
      <c r="VLU441" s="128"/>
      <c r="VLV441" s="128"/>
      <c r="VLW441" s="128"/>
      <c r="VLX441" s="128"/>
      <c r="VLY441" s="128"/>
      <c r="VLZ441" s="128"/>
      <c r="VMA441" s="128"/>
      <c r="VMB441" s="128"/>
      <c r="VMC441" s="128"/>
      <c r="VMD441" s="128"/>
      <c r="VME441" s="128"/>
      <c r="VMF441" s="128"/>
      <c r="VMG441" s="128"/>
      <c r="VMH441" s="128"/>
      <c r="VMI441" s="128"/>
      <c r="VMJ441" s="128"/>
      <c r="VMK441" s="128"/>
      <c r="VML441" s="128"/>
      <c r="VMM441" s="128"/>
      <c r="VMN441" s="128"/>
      <c r="VMO441" s="128"/>
      <c r="VMP441" s="128"/>
      <c r="VMQ441" s="128"/>
      <c r="VMR441" s="128"/>
      <c r="VMS441" s="128"/>
      <c r="VMT441" s="128"/>
      <c r="VMU441" s="128"/>
      <c r="VMV441" s="128"/>
      <c r="VMW441" s="128"/>
      <c r="VMX441" s="128"/>
      <c r="VMY441" s="128"/>
      <c r="VMZ441" s="128"/>
      <c r="VNA441" s="128"/>
      <c r="VNB441" s="128"/>
      <c r="VNC441" s="128"/>
      <c r="VND441" s="128"/>
      <c r="VNE441" s="128"/>
      <c r="VNF441" s="128"/>
      <c r="VNG441" s="128"/>
      <c r="VNH441" s="128"/>
      <c r="VNI441" s="128"/>
      <c r="VNJ441" s="128"/>
      <c r="VNK441" s="128"/>
      <c r="VNL441" s="128"/>
      <c r="VNM441" s="128"/>
      <c r="VNN441" s="128"/>
      <c r="VNO441" s="128"/>
      <c r="VNP441" s="128"/>
      <c r="VNQ441" s="128"/>
      <c r="VNR441" s="128"/>
      <c r="VNS441" s="128"/>
      <c r="VNT441" s="128"/>
      <c r="VNU441" s="128"/>
      <c r="VNV441" s="128"/>
      <c r="VNW441" s="128"/>
      <c r="VNX441" s="128"/>
      <c r="VNY441" s="128"/>
      <c r="VNZ441" s="128"/>
      <c r="VOA441" s="128"/>
      <c r="VOB441" s="128"/>
      <c r="VOC441" s="128"/>
      <c r="VOD441" s="128"/>
      <c r="VOE441" s="128"/>
      <c r="VOF441" s="128"/>
      <c r="VOG441" s="128"/>
      <c r="VOH441" s="128"/>
      <c r="VOI441" s="128"/>
      <c r="VOJ441" s="128"/>
      <c r="VOK441" s="128"/>
      <c r="VOL441" s="128"/>
      <c r="VOM441" s="128"/>
      <c r="VON441" s="128"/>
      <c r="VOO441" s="128"/>
      <c r="VOP441" s="128"/>
      <c r="VOQ441" s="128"/>
      <c r="VOR441" s="128"/>
      <c r="VOS441" s="128"/>
      <c r="VOT441" s="128"/>
      <c r="VOU441" s="128"/>
      <c r="VOV441" s="128"/>
      <c r="VOW441" s="128"/>
      <c r="VOX441" s="128"/>
      <c r="VOY441" s="128"/>
      <c r="VOZ441" s="128"/>
      <c r="VPA441" s="128"/>
      <c r="VPB441" s="128"/>
      <c r="VPC441" s="128"/>
      <c r="VPD441" s="128"/>
      <c r="VPE441" s="128"/>
      <c r="VPF441" s="128"/>
      <c r="VPG441" s="128"/>
      <c r="VPH441" s="128"/>
      <c r="VPI441" s="128"/>
      <c r="VPJ441" s="128"/>
      <c r="VPK441" s="128"/>
      <c r="VPL441" s="128"/>
      <c r="VPM441" s="128"/>
      <c r="VPN441" s="128"/>
      <c r="VPO441" s="128"/>
      <c r="VPP441" s="128"/>
      <c r="VPQ441" s="128"/>
      <c r="VPR441" s="128"/>
      <c r="VPS441" s="128"/>
      <c r="VPT441" s="128"/>
      <c r="VPU441" s="128"/>
      <c r="VPV441" s="128"/>
      <c r="VPW441" s="128"/>
      <c r="VPX441" s="128"/>
      <c r="VPY441" s="128"/>
      <c r="VPZ441" s="128"/>
      <c r="VQA441" s="128"/>
      <c r="VQB441" s="128"/>
      <c r="VQC441" s="128"/>
      <c r="VQD441" s="128"/>
      <c r="VQE441" s="128"/>
      <c r="VQF441" s="128"/>
      <c r="VQG441" s="128"/>
      <c r="VQH441" s="128"/>
      <c r="VQI441" s="128"/>
      <c r="VQJ441" s="128"/>
      <c r="VQK441" s="128"/>
      <c r="VQL441" s="128"/>
      <c r="VQM441" s="128"/>
      <c r="VQN441" s="128"/>
      <c r="VQO441" s="128"/>
      <c r="VQP441" s="128"/>
      <c r="VQQ441" s="128"/>
      <c r="VQR441" s="128"/>
      <c r="VQS441" s="128"/>
      <c r="VQT441" s="128"/>
      <c r="VQU441" s="128"/>
      <c r="VQV441" s="128"/>
      <c r="VQW441" s="128"/>
      <c r="VQX441" s="128"/>
      <c r="VQY441" s="128"/>
      <c r="VQZ441" s="128"/>
      <c r="VRA441" s="128"/>
      <c r="VRB441" s="128"/>
      <c r="VRC441" s="128"/>
      <c r="VRD441" s="128"/>
      <c r="VRE441" s="128"/>
      <c r="VRF441" s="128"/>
      <c r="VRG441" s="128"/>
      <c r="VRH441" s="128"/>
      <c r="VRI441" s="128"/>
      <c r="VRJ441" s="128"/>
      <c r="VRK441" s="128"/>
      <c r="VRL441" s="128"/>
      <c r="VRM441" s="128"/>
      <c r="VRN441" s="128"/>
      <c r="VRO441" s="128"/>
      <c r="VRP441" s="128"/>
      <c r="VRQ441" s="128"/>
      <c r="VRR441" s="128"/>
      <c r="VRS441" s="128"/>
      <c r="VRT441" s="128"/>
      <c r="VRU441" s="128"/>
      <c r="VRV441" s="128"/>
      <c r="VRW441" s="128"/>
      <c r="VRX441" s="128"/>
      <c r="VRY441" s="128"/>
      <c r="VRZ441" s="128"/>
      <c r="VSA441" s="128"/>
      <c r="VSB441" s="128"/>
      <c r="VSC441" s="128"/>
      <c r="VSD441" s="128"/>
      <c r="VSE441" s="128"/>
      <c r="VSF441" s="128"/>
      <c r="VSG441" s="128"/>
      <c r="VSH441" s="128"/>
      <c r="VSI441" s="128"/>
      <c r="VSJ441" s="128"/>
      <c r="VSK441" s="128"/>
      <c r="VSL441" s="128"/>
      <c r="VSM441" s="128"/>
      <c r="VSN441" s="128"/>
      <c r="VSO441" s="128"/>
      <c r="VSP441" s="128"/>
      <c r="VSQ441" s="128"/>
      <c r="VSR441" s="128"/>
      <c r="VSS441" s="128"/>
      <c r="VST441" s="128"/>
      <c r="VSU441" s="128"/>
      <c r="VSV441" s="128"/>
      <c r="VSW441" s="128"/>
      <c r="VSX441" s="128"/>
      <c r="VSY441" s="128"/>
      <c r="VSZ441" s="128"/>
      <c r="VTA441" s="128"/>
      <c r="VTB441" s="128"/>
      <c r="VTC441" s="128"/>
      <c r="VTD441" s="128"/>
      <c r="VTE441" s="128"/>
      <c r="VTF441" s="128"/>
      <c r="VTG441" s="128"/>
      <c r="VTH441" s="128"/>
      <c r="VTI441" s="128"/>
      <c r="VTJ441" s="128"/>
      <c r="VTK441" s="128"/>
      <c r="VTL441" s="128"/>
      <c r="VTM441" s="128"/>
      <c r="VTN441" s="128"/>
      <c r="VTO441" s="128"/>
      <c r="VTP441" s="128"/>
      <c r="VTQ441" s="128"/>
      <c r="VTR441" s="128"/>
      <c r="VTS441" s="128"/>
      <c r="VTT441" s="128"/>
      <c r="VTU441" s="128"/>
      <c r="VTV441" s="128"/>
      <c r="VTW441" s="128"/>
      <c r="VTX441" s="128"/>
      <c r="VTY441" s="128"/>
      <c r="VTZ441" s="128"/>
      <c r="VUA441" s="128"/>
      <c r="VUB441" s="128"/>
      <c r="VUC441" s="128"/>
      <c r="VUD441" s="128"/>
      <c r="VUE441" s="128"/>
      <c r="VUF441" s="128"/>
      <c r="VUG441" s="128"/>
      <c r="VUH441" s="128"/>
      <c r="VUI441" s="128"/>
      <c r="VUJ441" s="128"/>
      <c r="VUK441" s="128"/>
      <c r="VUL441" s="128"/>
      <c r="VUM441" s="128"/>
      <c r="VUN441" s="128"/>
      <c r="VUO441" s="128"/>
      <c r="VUP441" s="128"/>
      <c r="VUQ441" s="128"/>
      <c r="VUR441" s="128"/>
      <c r="VUS441" s="128"/>
      <c r="VUT441" s="128"/>
      <c r="VUU441" s="128"/>
      <c r="VUV441" s="128"/>
      <c r="VUW441" s="128"/>
      <c r="VUX441" s="128"/>
      <c r="VUY441" s="128"/>
      <c r="VUZ441" s="128"/>
      <c r="VVA441" s="128"/>
      <c r="VVB441" s="128"/>
      <c r="VVC441" s="128"/>
      <c r="VVD441" s="128"/>
      <c r="VVE441" s="128"/>
      <c r="VVF441" s="128"/>
      <c r="VVG441" s="128"/>
      <c r="VVH441" s="128"/>
      <c r="VVI441" s="128"/>
      <c r="VVJ441" s="128"/>
      <c r="VVK441" s="128"/>
      <c r="VVL441" s="128"/>
      <c r="VVM441" s="128"/>
      <c r="VVN441" s="128"/>
      <c r="VVO441" s="128"/>
      <c r="VVP441" s="128"/>
      <c r="VVQ441" s="128"/>
      <c r="VVR441" s="128"/>
      <c r="VVS441" s="128"/>
      <c r="VVT441" s="128"/>
      <c r="VVU441" s="128"/>
      <c r="VVV441" s="128"/>
      <c r="VVW441" s="128"/>
      <c r="VVX441" s="128"/>
      <c r="VVY441" s="128"/>
      <c r="VVZ441" s="128"/>
      <c r="VWA441" s="128"/>
      <c r="VWB441" s="128"/>
      <c r="VWC441" s="128"/>
      <c r="VWD441" s="128"/>
      <c r="VWE441" s="128"/>
      <c r="VWF441" s="128"/>
      <c r="VWG441" s="128"/>
      <c r="VWH441" s="128"/>
      <c r="VWI441" s="128"/>
      <c r="VWJ441" s="128"/>
      <c r="VWK441" s="128"/>
      <c r="VWL441" s="128"/>
      <c r="VWM441" s="128"/>
      <c r="VWN441" s="128"/>
      <c r="VWO441" s="128"/>
      <c r="VWP441" s="128"/>
      <c r="VWQ441" s="128"/>
      <c r="VWR441" s="128"/>
      <c r="VWS441" s="128"/>
      <c r="VWT441" s="128"/>
      <c r="VWU441" s="128"/>
      <c r="VWV441" s="128"/>
      <c r="VWW441" s="128"/>
      <c r="VWX441" s="128"/>
      <c r="VWY441" s="128"/>
      <c r="VWZ441" s="128"/>
      <c r="VXA441" s="128"/>
      <c r="VXB441" s="128"/>
      <c r="VXC441" s="128"/>
      <c r="VXD441" s="128"/>
      <c r="VXE441" s="128"/>
      <c r="VXF441" s="128"/>
      <c r="VXG441" s="128"/>
      <c r="VXH441" s="128"/>
      <c r="VXI441" s="128"/>
      <c r="VXJ441" s="128"/>
      <c r="VXK441" s="128"/>
      <c r="VXL441" s="128"/>
      <c r="VXM441" s="128"/>
      <c r="VXN441" s="128"/>
      <c r="VXO441" s="128"/>
      <c r="VXP441" s="128"/>
      <c r="VXQ441" s="128"/>
      <c r="VXR441" s="128"/>
      <c r="VXS441" s="128"/>
      <c r="VXT441" s="128"/>
      <c r="VXU441" s="128"/>
      <c r="VXV441" s="128"/>
      <c r="VXW441" s="128"/>
      <c r="VXX441" s="128"/>
      <c r="VXY441" s="128"/>
      <c r="VXZ441" s="128"/>
      <c r="VYA441" s="128"/>
      <c r="VYB441" s="128"/>
      <c r="VYC441" s="128"/>
      <c r="VYD441" s="128"/>
      <c r="VYE441" s="128"/>
      <c r="VYF441" s="128"/>
      <c r="VYG441" s="128"/>
      <c r="VYH441" s="128"/>
      <c r="VYI441" s="128"/>
      <c r="VYJ441" s="128"/>
      <c r="VYK441" s="128"/>
      <c r="VYL441" s="128"/>
      <c r="VYM441" s="128"/>
      <c r="VYN441" s="128"/>
      <c r="VYO441" s="128"/>
      <c r="VYP441" s="128"/>
      <c r="VYQ441" s="128"/>
      <c r="VYR441" s="128"/>
      <c r="VYS441" s="128"/>
      <c r="VYT441" s="128"/>
      <c r="VYU441" s="128"/>
      <c r="VYV441" s="128"/>
      <c r="VYW441" s="128"/>
      <c r="VYX441" s="128"/>
      <c r="VYY441" s="128"/>
      <c r="VYZ441" s="128"/>
      <c r="VZA441" s="128"/>
      <c r="VZB441" s="128"/>
      <c r="VZC441" s="128"/>
      <c r="VZD441" s="128"/>
      <c r="VZE441" s="128"/>
      <c r="VZF441" s="128"/>
      <c r="VZG441" s="128"/>
      <c r="VZH441" s="128"/>
      <c r="VZI441" s="128"/>
      <c r="VZJ441" s="128"/>
      <c r="VZK441" s="128"/>
      <c r="VZL441" s="128"/>
      <c r="VZM441" s="128"/>
      <c r="VZN441" s="128"/>
      <c r="VZO441" s="128"/>
      <c r="VZP441" s="128"/>
      <c r="VZQ441" s="128"/>
      <c r="VZR441" s="128"/>
      <c r="VZS441" s="128"/>
      <c r="VZT441" s="128"/>
      <c r="VZU441" s="128"/>
      <c r="VZV441" s="128"/>
      <c r="VZW441" s="128"/>
      <c r="VZX441" s="128"/>
      <c r="VZY441" s="128"/>
      <c r="VZZ441" s="128"/>
      <c r="WAA441" s="128"/>
      <c r="WAB441" s="128"/>
      <c r="WAC441" s="128"/>
      <c r="WAD441" s="128"/>
      <c r="WAE441" s="128"/>
      <c r="WAF441" s="128"/>
      <c r="WAG441" s="128"/>
      <c r="WAH441" s="128"/>
      <c r="WAI441" s="128"/>
      <c r="WAJ441" s="128"/>
      <c r="WAK441" s="128"/>
      <c r="WAL441" s="128"/>
      <c r="WAM441" s="128"/>
      <c r="WAN441" s="128"/>
      <c r="WAO441" s="128"/>
      <c r="WAP441" s="128"/>
      <c r="WAQ441" s="128"/>
      <c r="WAR441" s="128"/>
      <c r="WAS441" s="128"/>
      <c r="WAT441" s="128"/>
      <c r="WAU441" s="128"/>
      <c r="WAV441" s="128"/>
      <c r="WAW441" s="128"/>
      <c r="WAX441" s="128"/>
      <c r="WAY441" s="128"/>
      <c r="WAZ441" s="128"/>
      <c r="WBA441" s="128"/>
      <c r="WBB441" s="128"/>
      <c r="WBC441" s="128"/>
      <c r="WBD441" s="128"/>
      <c r="WBE441" s="128"/>
      <c r="WBF441" s="128"/>
      <c r="WBG441" s="128"/>
      <c r="WBH441" s="128"/>
      <c r="WBI441" s="128"/>
      <c r="WBJ441" s="128"/>
      <c r="WBK441" s="128"/>
      <c r="WBL441" s="128"/>
      <c r="WBM441" s="128"/>
      <c r="WBN441" s="128"/>
      <c r="WBO441" s="128"/>
      <c r="WBP441" s="128"/>
      <c r="WBQ441" s="128"/>
      <c r="WBR441" s="128"/>
      <c r="WBS441" s="128"/>
      <c r="WBT441" s="128"/>
      <c r="WBU441" s="128"/>
      <c r="WBV441" s="128"/>
      <c r="WBW441" s="128"/>
      <c r="WBX441" s="128"/>
      <c r="WBY441" s="128"/>
      <c r="WBZ441" s="128"/>
      <c r="WCA441" s="128"/>
      <c r="WCB441" s="128"/>
      <c r="WCC441" s="128"/>
      <c r="WCD441" s="128"/>
      <c r="WCE441" s="128"/>
      <c r="WCF441" s="128"/>
      <c r="WCG441" s="128"/>
      <c r="WCH441" s="128"/>
      <c r="WCI441" s="128"/>
      <c r="WCJ441" s="128"/>
      <c r="WCK441" s="128"/>
      <c r="WCL441" s="128"/>
      <c r="WCM441" s="128"/>
      <c r="WCN441" s="128"/>
      <c r="WCO441" s="128"/>
      <c r="WCP441" s="128"/>
      <c r="WCQ441" s="128"/>
      <c r="WCR441" s="128"/>
      <c r="WCS441" s="128"/>
      <c r="WCT441" s="128"/>
      <c r="WCU441" s="128"/>
      <c r="WCV441" s="128"/>
      <c r="WCW441" s="128"/>
      <c r="WCX441" s="128"/>
      <c r="WCY441" s="128"/>
      <c r="WCZ441" s="128"/>
      <c r="WDA441" s="128"/>
      <c r="WDB441" s="128"/>
      <c r="WDC441" s="128"/>
      <c r="WDD441" s="128"/>
      <c r="WDE441" s="128"/>
      <c r="WDF441" s="128"/>
      <c r="WDG441" s="128"/>
      <c r="WDH441" s="128"/>
      <c r="WDI441" s="128"/>
      <c r="WDJ441" s="128"/>
      <c r="WDK441" s="128"/>
      <c r="WDL441" s="128"/>
      <c r="WDM441" s="128"/>
      <c r="WDN441" s="128"/>
      <c r="WDO441" s="128"/>
      <c r="WDP441" s="128"/>
      <c r="WDQ441" s="128"/>
      <c r="WDR441" s="128"/>
      <c r="WDS441" s="128"/>
      <c r="WDT441" s="128"/>
      <c r="WDU441" s="128"/>
      <c r="WDV441" s="128"/>
      <c r="WDW441" s="128"/>
      <c r="WDX441" s="128"/>
      <c r="WDY441" s="128"/>
      <c r="WDZ441" s="128"/>
      <c r="WEA441" s="128"/>
      <c r="WEB441" s="128"/>
      <c r="WEC441" s="128"/>
      <c r="WED441" s="128"/>
      <c r="WEE441" s="128"/>
      <c r="WEF441" s="128"/>
      <c r="WEG441" s="128"/>
      <c r="WEH441" s="128"/>
      <c r="WEI441" s="128"/>
      <c r="WEJ441" s="128"/>
      <c r="WEK441" s="128"/>
      <c r="WEL441" s="128"/>
      <c r="WEM441" s="128"/>
      <c r="WEN441" s="128"/>
      <c r="WEO441" s="128"/>
      <c r="WEP441" s="128"/>
      <c r="WEQ441" s="128"/>
      <c r="WER441" s="128"/>
      <c r="WES441" s="128"/>
      <c r="WET441" s="128"/>
      <c r="WEU441" s="128"/>
      <c r="WEV441" s="128"/>
      <c r="WEW441" s="128"/>
      <c r="WEX441" s="128"/>
      <c r="WEY441" s="128"/>
      <c r="WEZ441" s="128"/>
      <c r="WFA441" s="128"/>
      <c r="WFB441" s="128"/>
      <c r="WFC441" s="128"/>
      <c r="WFD441" s="128"/>
      <c r="WFE441" s="128"/>
      <c r="WFF441" s="128"/>
      <c r="WFG441" s="128"/>
      <c r="WFH441" s="128"/>
      <c r="WFI441" s="128"/>
      <c r="WFJ441" s="128"/>
      <c r="WFK441" s="128"/>
      <c r="WFL441" s="128"/>
      <c r="WFM441" s="128"/>
      <c r="WFN441" s="128"/>
      <c r="WFO441" s="128"/>
      <c r="WFP441" s="128"/>
      <c r="WFQ441" s="128"/>
      <c r="WFR441" s="128"/>
      <c r="WFS441" s="128"/>
      <c r="WFT441" s="128"/>
      <c r="WFU441" s="128"/>
      <c r="WFV441" s="128"/>
      <c r="WFW441" s="128"/>
      <c r="WFX441" s="128"/>
      <c r="WFY441" s="128"/>
      <c r="WFZ441" s="128"/>
      <c r="WGA441" s="128"/>
      <c r="WGB441" s="128"/>
      <c r="WGC441" s="128"/>
      <c r="WGD441" s="128"/>
      <c r="WGE441" s="128"/>
      <c r="WGF441" s="128"/>
      <c r="WGG441" s="128"/>
      <c r="WGH441" s="128"/>
      <c r="WGI441" s="128"/>
      <c r="WGJ441" s="128"/>
      <c r="WGK441" s="128"/>
      <c r="WGL441" s="128"/>
      <c r="WGM441" s="128"/>
      <c r="WGN441" s="128"/>
      <c r="WGO441" s="128"/>
      <c r="WGP441" s="128"/>
      <c r="WGQ441" s="128"/>
      <c r="WGR441" s="128"/>
      <c r="WGS441" s="128"/>
      <c r="WGT441" s="128"/>
      <c r="WGU441" s="128"/>
      <c r="WGV441" s="128"/>
      <c r="WGW441" s="128"/>
      <c r="WGX441" s="128"/>
      <c r="WGY441" s="128"/>
      <c r="WGZ441" s="128"/>
      <c r="WHA441" s="128"/>
      <c r="WHB441" s="128"/>
      <c r="WHC441" s="128"/>
      <c r="WHD441" s="128"/>
      <c r="WHE441" s="128"/>
      <c r="WHF441" s="128"/>
      <c r="WHG441" s="128"/>
      <c r="WHH441" s="128"/>
      <c r="WHI441" s="128"/>
      <c r="WHJ441" s="128"/>
      <c r="WHK441" s="128"/>
      <c r="WHL441" s="128"/>
      <c r="WHM441" s="128"/>
      <c r="WHN441" s="128"/>
      <c r="WHO441" s="128"/>
      <c r="WHP441" s="128"/>
      <c r="WHQ441" s="128"/>
      <c r="WHR441" s="128"/>
      <c r="WHS441" s="128"/>
      <c r="WHT441" s="128"/>
      <c r="WHU441" s="128"/>
      <c r="WHV441" s="128"/>
      <c r="WHW441" s="128"/>
      <c r="WHX441" s="128"/>
      <c r="WHY441" s="128"/>
      <c r="WHZ441" s="128"/>
      <c r="WIA441" s="128"/>
      <c r="WIB441" s="128"/>
      <c r="WIC441" s="128"/>
      <c r="WID441" s="128"/>
      <c r="WIE441" s="128"/>
      <c r="WIF441" s="128"/>
      <c r="WIG441" s="128"/>
      <c r="WIH441" s="128"/>
      <c r="WII441" s="128"/>
      <c r="WIJ441" s="128"/>
      <c r="WIK441" s="128"/>
      <c r="WIL441" s="128"/>
      <c r="WIM441" s="128"/>
      <c r="WIN441" s="128"/>
      <c r="WIO441" s="128"/>
      <c r="WIP441" s="128"/>
      <c r="WIQ441" s="128"/>
      <c r="WIR441" s="128"/>
      <c r="WIS441" s="128"/>
      <c r="WIT441" s="128"/>
      <c r="WIU441" s="128"/>
      <c r="WIV441" s="128"/>
      <c r="WIW441" s="128"/>
      <c r="WIX441" s="128"/>
      <c r="WIY441" s="128"/>
      <c r="WIZ441" s="128"/>
      <c r="WJA441" s="128"/>
      <c r="WJB441" s="128"/>
      <c r="WJC441" s="128"/>
      <c r="WJD441" s="128"/>
      <c r="WJE441" s="128"/>
      <c r="WJF441" s="128"/>
      <c r="WJG441" s="128"/>
      <c r="WJH441" s="128"/>
      <c r="WJI441" s="128"/>
      <c r="WJJ441" s="128"/>
      <c r="WJK441" s="128"/>
      <c r="WJL441" s="128"/>
      <c r="WJM441" s="128"/>
      <c r="WJN441" s="128"/>
      <c r="WJO441" s="128"/>
      <c r="WJP441" s="128"/>
      <c r="WJQ441" s="128"/>
      <c r="WJR441" s="128"/>
      <c r="WJS441" s="128"/>
      <c r="WJT441" s="128"/>
      <c r="WJU441" s="128"/>
      <c r="WJV441" s="128"/>
      <c r="WJW441" s="128"/>
      <c r="WJX441" s="128"/>
      <c r="WJY441" s="128"/>
      <c r="WJZ441" s="128"/>
      <c r="WKA441" s="128"/>
      <c r="WKB441" s="128"/>
      <c r="WKC441" s="128"/>
      <c r="WKD441" s="128"/>
      <c r="WKE441" s="128"/>
      <c r="WKF441" s="128"/>
      <c r="WKG441" s="128"/>
      <c r="WKH441" s="128"/>
      <c r="WKI441" s="128"/>
      <c r="WKJ441" s="128"/>
      <c r="WKK441" s="128"/>
      <c r="WKL441" s="128"/>
      <c r="WKM441" s="128"/>
      <c r="WKN441" s="128"/>
      <c r="WKO441" s="128"/>
      <c r="WKP441" s="128"/>
      <c r="WKQ441" s="128"/>
      <c r="WKR441" s="128"/>
      <c r="WKS441" s="128"/>
      <c r="WKT441" s="128"/>
      <c r="WKU441" s="128"/>
      <c r="WKV441" s="128"/>
      <c r="WKW441" s="128"/>
      <c r="WKX441" s="128"/>
      <c r="WKY441" s="128"/>
      <c r="WKZ441" s="128"/>
      <c r="WLA441" s="128"/>
      <c r="WLB441" s="128"/>
      <c r="WLC441" s="128"/>
      <c r="WLD441" s="128"/>
      <c r="WLE441" s="128"/>
      <c r="WLF441" s="128"/>
      <c r="WLG441" s="128"/>
      <c r="WLH441" s="128"/>
      <c r="WLI441" s="128"/>
      <c r="WLJ441" s="128"/>
      <c r="WLK441" s="128"/>
      <c r="WLL441" s="128"/>
      <c r="WLM441" s="128"/>
      <c r="WLN441" s="128"/>
      <c r="WLO441" s="128"/>
      <c r="WLP441" s="128"/>
      <c r="WLQ441" s="128"/>
      <c r="WLR441" s="128"/>
      <c r="WLS441" s="128"/>
      <c r="WLT441" s="128"/>
      <c r="WLU441" s="128"/>
      <c r="WLV441" s="128"/>
      <c r="WLW441" s="128"/>
      <c r="WLX441" s="128"/>
      <c r="WLY441" s="128"/>
      <c r="WLZ441" s="128"/>
      <c r="WMA441" s="128"/>
      <c r="WMB441" s="128"/>
      <c r="WMC441" s="128"/>
      <c r="WMD441" s="128"/>
      <c r="WME441" s="128"/>
      <c r="WMF441" s="128"/>
      <c r="WMG441" s="128"/>
      <c r="WMH441" s="128"/>
      <c r="WMI441" s="128"/>
      <c r="WMJ441" s="128"/>
      <c r="WMK441" s="128"/>
      <c r="WML441" s="128"/>
      <c r="WMM441" s="128"/>
      <c r="WMN441" s="128"/>
      <c r="WMO441" s="128"/>
      <c r="WMP441" s="128"/>
      <c r="WMQ441" s="128"/>
      <c r="WMR441" s="128"/>
      <c r="WMS441" s="128"/>
      <c r="WMT441" s="128"/>
      <c r="WMU441" s="128"/>
      <c r="WMV441" s="128"/>
      <c r="WMW441" s="128"/>
      <c r="WMX441" s="128"/>
      <c r="WMY441" s="128"/>
      <c r="WMZ441" s="128"/>
      <c r="WNA441" s="128"/>
      <c r="WNB441" s="128"/>
      <c r="WNC441" s="128"/>
      <c r="WND441" s="128"/>
      <c r="WNE441" s="128"/>
      <c r="WNF441" s="128"/>
      <c r="WNG441" s="128"/>
      <c r="WNH441" s="128"/>
      <c r="WNI441" s="128"/>
      <c r="WNJ441" s="128"/>
      <c r="WNK441" s="128"/>
      <c r="WNL441" s="128"/>
      <c r="WNM441" s="128"/>
      <c r="WNN441" s="128"/>
      <c r="WNO441" s="128"/>
      <c r="WNP441" s="128"/>
      <c r="WNQ441" s="128"/>
      <c r="WNR441" s="128"/>
      <c r="WNS441" s="128"/>
      <c r="WNT441" s="128"/>
      <c r="WNU441" s="128"/>
      <c r="WNV441" s="128"/>
      <c r="WNW441" s="128"/>
      <c r="WNX441" s="128"/>
      <c r="WNY441" s="128"/>
      <c r="WNZ441" s="128"/>
      <c r="WOA441" s="128"/>
      <c r="WOB441" s="128"/>
      <c r="WOC441" s="128"/>
      <c r="WOD441" s="128"/>
      <c r="WOE441" s="128"/>
      <c r="WOF441" s="128"/>
      <c r="WOG441" s="128"/>
      <c r="WOH441" s="128"/>
      <c r="WOI441" s="128"/>
      <c r="WOJ441" s="128"/>
      <c r="WOK441" s="128"/>
      <c r="WOL441" s="128"/>
      <c r="WOM441" s="128"/>
      <c r="WON441" s="128"/>
      <c r="WOO441" s="128"/>
      <c r="WOP441" s="128"/>
      <c r="WOQ441" s="128"/>
      <c r="WOR441" s="128"/>
      <c r="WOS441" s="128"/>
      <c r="WOT441" s="128"/>
      <c r="WOU441" s="128"/>
      <c r="WOV441" s="128"/>
      <c r="WOW441" s="128"/>
      <c r="WOX441" s="128"/>
      <c r="WOY441" s="128"/>
      <c r="WOZ441" s="128"/>
      <c r="WPA441" s="128"/>
      <c r="WPB441" s="128"/>
      <c r="WPC441" s="128"/>
      <c r="WPD441" s="128"/>
      <c r="WPE441" s="128"/>
      <c r="WPF441" s="128"/>
      <c r="WPG441" s="128"/>
      <c r="WPH441" s="128"/>
      <c r="WPI441" s="128"/>
      <c r="WPJ441" s="128"/>
      <c r="WPK441" s="128"/>
      <c r="WPL441" s="128"/>
      <c r="WPM441" s="128"/>
      <c r="WPN441" s="128"/>
      <c r="WPO441" s="128"/>
      <c r="WPP441" s="128"/>
      <c r="WPQ441" s="128"/>
      <c r="WPR441" s="128"/>
      <c r="WPS441" s="128"/>
      <c r="WPT441" s="128"/>
      <c r="WPU441" s="128"/>
      <c r="WPV441" s="128"/>
      <c r="WPW441" s="128"/>
      <c r="WPX441" s="128"/>
      <c r="WPY441" s="128"/>
      <c r="WPZ441" s="128"/>
      <c r="WQA441" s="128"/>
      <c r="WQB441" s="128"/>
      <c r="WQC441" s="128"/>
      <c r="WQD441" s="128"/>
      <c r="WQE441" s="128"/>
      <c r="WQF441" s="128"/>
      <c r="WQG441" s="128"/>
      <c r="WQH441" s="128"/>
      <c r="WQI441" s="128"/>
      <c r="WQJ441" s="128"/>
      <c r="WQK441" s="128"/>
      <c r="WQL441" s="128"/>
      <c r="WQM441" s="128"/>
      <c r="WQN441" s="128"/>
      <c r="WQO441" s="128"/>
      <c r="WQP441" s="128"/>
      <c r="WQQ441" s="128"/>
      <c r="WQR441" s="128"/>
      <c r="WQS441" s="128"/>
      <c r="WQT441" s="128"/>
      <c r="WQU441" s="128"/>
      <c r="WQV441" s="128"/>
      <c r="WQW441" s="128"/>
      <c r="WQX441" s="128"/>
      <c r="WQY441" s="128"/>
      <c r="WQZ441" s="128"/>
      <c r="WRA441" s="128"/>
      <c r="WRB441" s="128"/>
      <c r="WRC441" s="128"/>
      <c r="WRD441" s="128"/>
      <c r="WRE441" s="128"/>
      <c r="WRF441" s="128"/>
      <c r="WRG441" s="128"/>
      <c r="WRH441" s="128"/>
      <c r="WRI441" s="128"/>
      <c r="WRJ441" s="128"/>
      <c r="WRK441" s="128"/>
      <c r="WRL441" s="128"/>
      <c r="WRM441" s="128"/>
      <c r="WRN441" s="128"/>
      <c r="WRO441" s="128"/>
      <c r="WRP441" s="128"/>
      <c r="WRQ441" s="128"/>
      <c r="WRR441" s="128"/>
      <c r="WRS441" s="128"/>
      <c r="WRT441" s="128"/>
      <c r="WRU441" s="128"/>
      <c r="WRV441" s="128"/>
      <c r="WRW441" s="128"/>
      <c r="WRX441" s="128"/>
      <c r="WRY441" s="128"/>
      <c r="WRZ441" s="128"/>
      <c r="WSA441" s="128"/>
      <c r="WSB441" s="128"/>
      <c r="WSC441" s="128"/>
      <c r="WSD441" s="128"/>
      <c r="WSE441" s="128"/>
      <c r="WSF441" s="128"/>
      <c r="WSG441" s="128"/>
      <c r="WSH441" s="128"/>
      <c r="WSI441" s="128"/>
      <c r="WSJ441" s="128"/>
      <c r="WSK441" s="128"/>
      <c r="WSL441" s="128"/>
      <c r="WSM441" s="128"/>
      <c r="WSN441" s="128"/>
      <c r="WSO441" s="128"/>
      <c r="WSP441" s="128"/>
      <c r="WSQ441" s="128"/>
      <c r="WSR441" s="128"/>
      <c r="WSS441" s="128"/>
      <c r="WST441" s="128"/>
      <c r="WSU441" s="128"/>
      <c r="WSV441" s="128"/>
      <c r="WSW441" s="128"/>
      <c r="WSX441" s="128"/>
      <c r="WSY441" s="128"/>
      <c r="WSZ441" s="128"/>
      <c r="WTA441" s="128"/>
      <c r="WTB441" s="128"/>
      <c r="WTC441" s="128"/>
      <c r="WTD441" s="128"/>
      <c r="WTE441" s="128"/>
      <c r="WTF441" s="128"/>
      <c r="WTG441" s="128"/>
      <c r="WTH441" s="128"/>
      <c r="WTI441" s="128"/>
      <c r="WTJ441" s="128"/>
      <c r="WTK441" s="128"/>
      <c r="WTL441" s="128"/>
      <c r="WTM441" s="128"/>
      <c r="WTN441" s="128"/>
      <c r="WTO441" s="128"/>
      <c r="WTP441" s="128"/>
      <c r="WTQ441" s="128"/>
      <c r="WTR441" s="128"/>
      <c r="WTS441" s="128"/>
      <c r="WTT441" s="128"/>
      <c r="WTU441" s="128"/>
      <c r="WTV441" s="128"/>
      <c r="WTW441" s="128"/>
      <c r="WTX441" s="128"/>
      <c r="WTY441" s="128"/>
      <c r="WTZ441" s="128"/>
      <c r="WUA441" s="128"/>
      <c r="WUB441" s="128"/>
      <c r="WUC441" s="128"/>
      <c r="WUD441" s="128"/>
      <c r="WUE441" s="128"/>
      <c r="WUF441" s="128"/>
      <c r="WUG441" s="128"/>
      <c r="WUH441" s="128"/>
      <c r="WUI441" s="128"/>
      <c r="WUJ441" s="128"/>
      <c r="WUK441" s="128"/>
      <c r="WUL441" s="128"/>
      <c r="WUM441" s="128"/>
      <c r="WUN441" s="128"/>
      <c r="WUO441" s="128"/>
      <c r="WUP441" s="128"/>
      <c r="WUQ441" s="128"/>
      <c r="WUR441" s="128"/>
      <c r="WUS441" s="128"/>
      <c r="WUT441" s="128"/>
      <c r="WUU441" s="128"/>
      <c r="WUV441" s="128"/>
      <c r="WUW441" s="128"/>
      <c r="WUX441" s="128"/>
      <c r="WUY441" s="128"/>
      <c r="WUZ441" s="128"/>
      <c r="WVA441" s="128"/>
      <c r="WVB441" s="128"/>
      <c r="WVC441" s="128"/>
      <c r="WVD441" s="128"/>
      <c r="WVE441" s="128"/>
      <c r="WVF441" s="128"/>
      <c r="WVG441" s="128"/>
      <c r="WVH441" s="128"/>
      <c r="WVI441" s="128"/>
      <c r="WVJ441" s="128"/>
      <c r="WVK441" s="128"/>
      <c r="WVL441" s="128"/>
      <c r="WVM441" s="128"/>
      <c r="WVN441" s="128"/>
      <c r="WVO441" s="128"/>
      <c r="WVP441" s="128"/>
      <c r="WVQ441" s="128"/>
      <c r="WVR441" s="128"/>
      <c r="WVS441" s="128"/>
      <c r="WVT441" s="128"/>
      <c r="WVU441" s="128"/>
      <c r="WVV441" s="128"/>
      <c r="WVW441" s="128"/>
      <c r="WVX441" s="128"/>
      <c r="WVY441" s="128"/>
      <c r="WVZ441" s="128"/>
      <c r="WWA441" s="128"/>
      <c r="WWB441" s="128"/>
      <c r="WWC441" s="128"/>
      <c r="WWD441" s="128"/>
      <c r="WWE441" s="128"/>
      <c r="WWF441" s="128"/>
      <c r="WWG441" s="128"/>
      <c r="WWH441" s="128"/>
      <c r="WWI441" s="128"/>
      <c r="WWJ441" s="128"/>
      <c r="WWK441" s="128"/>
      <c r="WWL441" s="128"/>
      <c r="WWM441" s="128"/>
      <c r="WWN441" s="128"/>
      <c r="WWO441" s="128"/>
      <c r="WWP441" s="128"/>
      <c r="WWQ441" s="128"/>
      <c r="WWR441" s="128"/>
      <c r="WWS441" s="128"/>
      <c r="WWT441" s="128"/>
      <c r="WWU441" s="128"/>
      <c r="WWV441" s="128"/>
      <c r="WWW441" s="128"/>
      <c r="WWX441" s="128"/>
      <c r="WWY441" s="128"/>
      <c r="WWZ441" s="128"/>
      <c r="WXA441" s="128"/>
      <c r="WXB441" s="128"/>
      <c r="WXC441" s="128"/>
      <c r="WXD441" s="128"/>
      <c r="WXE441" s="128"/>
      <c r="WXF441" s="128"/>
      <c r="WXG441" s="128"/>
      <c r="WXH441" s="128"/>
      <c r="WXI441" s="128"/>
      <c r="WXJ441" s="128"/>
      <c r="WXK441" s="128"/>
      <c r="WXL441" s="128"/>
      <c r="WXM441" s="128"/>
      <c r="WXN441" s="128"/>
      <c r="WXO441" s="128"/>
      <c r="WXP441" s="128"/>
      <c r="WXQ441" s="128"/>
      <c r="WXR441" s="128"/>
      <c r="WXS441" s="128"/>
      <c r="WXT441" s="128"/>
      <c r="WXU441" s="128"/>
      <c r="WXV441" s="128"/>
      <c r="WXW441" s="128"/>
      <c r="WXX441" s="128"/>
      <c r="WXY441" s="128"/>
      <c r="WXZ441" s="128"/>
      <c r="WYA441" s="128"/>
      <c r="WYB441" s="128"/>
      <c r="WYC441" s="128"/>
      <c r="WYD441" s="128"/>
      <c r="WYE441" s="128"/>
      <c r="WYF441" s="128"/>
      <c r="WYG441" s="128"/>
      <c r="WYH441" s="128"/>
      <c r="WYI441" s="128"/>
      <c r="WYJ441" s="128"/>
      <c r="WYK441" s="128"/>
      <c r="WYL441" s="128"/>
      <c r="WYM441" s="128"/>
      <c r="WYN441" s="128"/>
      <c r="WYO441" s="128"/>
      <c r="WYP441" s="128"/>
      <c r="WYQ441" s="128"/>
      <c r="WYR441" s="128"/>
      <c r="WYS441" s="128"/>
      <c r="WYT441" s="128"/>
      <c r="WYU441" s="128"/>
      <c r="WYV441" s="128"/>
      <c r="WYW441" s="128"/>
      <c r="WYX441" s="128"/>
      <c r="WYY441" s="128"/>
      <c r="WYZ441" s="128"/>
      <c r="WZA441" s="128"/>
      <c r="WZB441" s="128"/>
      <c r="WZC441" s="128"/>
      <c r="WZD441" s="128"/>
      <c r="WZE441" s="128"/>
      <c r="WZF441" s="128"/>
      <c r="WZG441" s="128"/>
      <c r="WZH441" s="128"/>
      <c r="WZI441" s="128"/>
      <c r="WZJ441" s="128"/>
      <c r="WZK441" s="128"/>
      <c r="WZL441" s="128"/>
      <c r="WZM441" s="128"/>
      <c r="WZN441" s="128"/>
      <c r="WZO441" s="128"/>
      <c r="WZP441" s="128"/>
      <c r="WZQ441" s="128"/>
      <c r="WZR441" s="128"/>
      <c r="WZS441" s="128"/>
      <c r="WZT441" s="128"/>
      <c r="WZU441" s="128"/>
      <c r="WZV441" s="128"/>
      <c r="WZW441" s="128"/>
      <c r="WZX441" s="128"/>
      <c r="WZY441" s="128"/>
      <c r="WZZ441" s="128"/>
      <c r="XAA441" s="128"/>
      <c r="XAB441" s="128"/>
      <c r="XAC441" s="128"/>
      <c r="XAD441" s="128"/>
      <c r="XAE441" s="128"/>
      <c r="XAF441" s="128"/>
      <c r="XAG441" s="128"/>
      <c r="XAH441" s="128"/>
      <c r="XAI441" s="128"/>
      <c r="XAJ441" s="128"/>
      <c r="XAK441" s="128"/>
      <c r="XAL441" s="128"/>
      <c r="XAM441" s="128"/>
      <c r="XAN441" s="128"/>
      <c r="XAO441" s="128"/>
      <c r="XAP441" s="128"/>
      <c r="XAQ441" s="128"/>
      <c r="XAR441" s="128"/>
      <c r="XAS441" s="128"/>
      <c r="XAT441" s="128"/>
      <c r="XAU441" s="128"/>
      <c r="XAV441" s="128"/>
      <c r="XAW441" s="128"/>
      <c r="XAX441" s="128"/>
      <c r="XAY441" s="128"/>
      <c r="XAZ441" s="128"/>
      <c r="XBA441" s="128"/>
      <c r="XBB441" s="128"/>
      <c r="XBC441" s="128"/>
      <c r="XBD441" s="128"/>
      <c r="XBE441" s="128"/>
      <c r="XBF441" s="128"/>
      <c r="XBG441" s="128"/>
      <c r="XBH441" s="128"/>
      <c r="XBI441" s="128"/>
      <c r="XBJ441" s="128"/>
      <c r="XBK441" s="128"/>
      <c r="XBL441" s="128"/>
      <c r="XBM441" s="128"/>
      <c r="XBN441" s="128"/>
      <c r="XBO441" s="128"/>
      <c r="XBP441" s="128"/>
      <c r="XBQ441" s="128"/>
      <c r="XBR441" s="128"/>
      <c r="XBS441" s="128"/>
      <c r="XBT441" s="128"/>
      <c r="XBU441" s="128"/>
      <c r="XBV441" s="128"/>
      <c r="XBW441" s="128"/>
      <c r="XBX441" s="128"/>
      <c r="XBY441" s="128"/>
      <c r="XBZ441" s="128"/>
      <c r="XCA441" s="128"/>
      <c r="XCB441" s="128"/>
      <c r="XCC441" s="128"/>
      <c r="XCD441" s="128"/>
      <c r="XCE441" s="128"/>
      <c r="XCF441" s="128"/>
      <c r="XCG441" s="128"/>
      <c r="XCH441" s="128"/>
      <c r="XCI441" s="128"/>
      <c r="XCJ441" s="128"/>
      <c r="XCK441" s="128"/>
      <c r="XCL441" s="128"/>
      <c r="XCM441" s="128"/>
      <c r="XCN441" s="128"/>
      <c r="XCO441" s="128"/>
      <c r="XCP441" s="128"/>
      <c r="XCQ441" s="128"/>
      <c r="XCR441" s="128"/>
      <c r="XCS441" s="128"/>
      <c r="XCT441" s="128"/>
      <c r="XCU441" s="128"/>
      <c r="XCV441" s="128"/>
      <c r="XCW441" s="128"/>
      <c r="XCX441" s="128"/>
      <c r="XCY441" s="128"/>
      <c r="XCZ441" s="128"/>
      <c r="XDA441" s="128"/>
      <c r="XDB441" s="128"/>
      <c r="XDC441" s="128"/>
      <c r="XDD441" s="128"/>
      <c r="XDE441" s="128"/>
      <c r="XDF441" s="128"/>
      <c r="XDG441" s="128"/>
      <c r="XDH441" s="128"/>
      <c r="XDI441" s="128"/>
      <c r="XDJ441" s="128"/>
      <c r="XDK441" s="128"/>
      <c r="XDL441" s="128"/>
      <c r="XDM441" s="128"/>
      <c r="XDN441" s="128"/>
      <c r="XDO441" s="128"/>
      <c r="XDP441" s="128"/>
      <c r="XDQ441" s="128"/>
      <c r="XDR441" s="128"/>
      <c r="XDS441" s="128"/>
      <c r="XDT441" s="128"/>
      <c r="XDU441" s="128"/>
      <c r="XDV441" s="128"/>
      <c r="XDW441" s="128"/>
      <c r="XDX441" s="128"/>
      <c r="XDY441" s="128"/>
      <c r="XDZ441" s="128"/>
      <c r="XEA441" s="128"/>
      <c r="XEB441" s="128"/>
      <c r="XEC441" s="128"/>
      <c r="XED441" s="128"/>
      <c r="XEE441" s="128"/>
      <c r="XEF441" s="128"/>
      <c r="XEG441" s="128"/>
      <c r="XEH441" s="128"/>
      <c r="XEI441" s="128"/>
      <c r="XEJ441" s="128"/>
      <c r="XEK441" s="128"/>
      <c r="XEL441" s="128"/>
      <c r="XEM441" s="128"/>
      <c r="XEN441" s="128"/>
      <c r="XEO441" s="128"/>
      <c r="XEP441" s="128"/>
      <c r="XEQ441" s="128"/>
      <c r="XER441" s="128"/>
      <c r="XES441" s="128"/>
      <c r="XET441" s="128"/>
    </row>
    <row r="442" spans="1:16374" s="77" customFormat="1" ht="13.8" thickBot="1">
      <c r="B442" s="128"/>
      <c r="C442" s="1045"/>
      <c r="D442" s="1046"/>
      <c r="E442" s="366"/>
      <c r="F442" s="1045"/>
      <c r="G442" s="366"/>
    </row>
    <row r="443" spans="1:16374" s="125" customFormat="1" ht="13.8">
      <c r="A443" s="2060">
        <f>A345+1</f>
        <v>173</v>
      </c>
      <c r="B443" s="1003" t="s">
        <v>43</v>
      </c>
      <c r="C443" s="90"/>
      <c r="D443" s="921"/>
      <c r="E443" s="807"/>
      <c r="F443" s="364"/>
      <c r="G443" s="584"/>
      <c r="H443" s="351" t="s">
        <v>33</v>
      </c>
    </row>
    <row r="444" spans="1:16374" s="373" customFormat="1" ht="15.75" customHeight="1">
      <c r="B444" s="413" t="s">
        <v>22</v>
      </c>
      <c r="C444" s="1005"/>
      <c r="D444" s="643"/>
      <c r="E444" s="584"/>
      <c r="F444" s="584"/>
      <c r="G444" s="584"/>
    </row>
    <row r="445" spans="1:16374" s="373" customFormat="1" ht="26.4">
      <c r="B445" s="1007" t="s">
        <v>288</v>
      </c>
      <c r="C445" s="1008"/>
      <c r="D445" s="1009"/>
      <c r="E445" s="584"/>
      <c r="F445" s="584"/>
      <c r="G445" s="584"/>
    </row>
    <row r="446" spans="1:16374" s="1012" customFormat="1">
      <c r="B446" s="1013" t="s">
        <v>4</v>
      </c>
      <c r="C446" s="675">
        <v>710791</v>
      </c>
      <c r="D446" s="817"/>
      <c r="E446" s="1069"/>
      <c r="F446" s="1069"/>
      <c r="G446" s="1069"/>
    </row>
    <row r="447" spans="1:16374" s="125" customFormat="1" ht="13.5" customHeight="1">
      <c r="B447" s="1016" t="s">
        <v>10</v>
      </c>
      <c r="C447" s="676">
        <v>710791</v>
      </c>
      <c r="D447" s="1036"/>
      <c r="E447" s="798"/>
      <c r="F447" s="481"/>
      <c r="G447" s="799"/>
    </row>
    <row r="448" spans="1:16374" s="125" customFormat="1" ht="13.5" customHeight="1">
      <c r="B448" s="1020" t="s">
        <v>11</v>
      </c>
      <c r="C448" s="676">
        <v>710791</v>
      </c>
      <c r="D448" s="813"/>
      <c r="E448" s="482"/>
      <c r="F448" s="481"/>
      <c r="G448" s="347"/>
    </row>
    <row r="449" spans="2:7" s="1012" customFormat="1">
      <c r="B449" s="1013" t="s">
        <v>28</v>
      </c>
      <c r="C449" s="675">
        <v>710791</v>
      </c>
      <c r="D449" s="1036">
        <v>0</v>
      </c>
      <c r="E449" s="1070"/>
      <c r="F449" s="1048"/>
      <c r="G449" s="799"/>
    </row>
    <row r="450" spans="2:7" s="125" customFormat="1">
      <c r="B450" s="1016" t="s">
        <v>2</v>
      </c>
      <c r="C450" s="676">
        <v>707376</v>
      </c>
      <c r="D450" s="813"/>
      <c r="E450" s="801"/>
      <c r="F450" s="1048"/>
      <c r="G450" s="346"/>
    </row>
    <row r="451" spans="2:7" s="794" customFormat="1">
      <c r="B451" s="1020" t="s">
        <v>12</v>
      </c>
      <c r="C451" s="676">
        <v>707376</v>
      </c>
      <c r="D451" s="813">
        <f>D452+D454</f>
        <v>-35543</v>
      </c>
      <c r="E451" s="802"/>
      <c r="F451" s="1048"/>
      <c r="G451" s="346"/>
    </row>
    <row r="452" spans="2:7" s="373" customFormat="1">
      <c r="B452" s="1022" t="s">
        <v>37</v>
      </c>
      <c r="C452" s="676">
        <v>388485</v>
      </c>
      <c r="D452" s="813">
        <v>-32390</v>
      </c>
      <c r="E452" s="803"/>
      <c r="F452" s="481"/>
      <c r="G452" s="347"/>
    </row>
    <row r="453" spans="2:7" s="373" customFormat="1">
      <c r="B453" s="1024" t="s">
        <v>35</v>
      </c>
      <c r="C453" s="676">
        <v>243540</v>
      </c>
      <c r="D453" s="1017">
        <v>-26208</v>
      </c>
      <c r="E453" s="805"/>
      <c r="F453" s="481"/>
      <c r="G453" s="586"/>
    </row>
    <row r="454" spans="2:7" s="373" customFormat="1">
      <c r="B454" s="1022" t="s">
        <v>15</v>
      </c>
      <c r="C454" s="676">
        <v>318891</v>
      </c>
      <c r="D454" s="1017">
        <v>-3153</v>
      </c>
      <c r="E454" s="806"/>
      <c r="F454" s="481"/>
      <c r="G454" s="586"/>
    </row>
    <row r="455" spans="2:7" s="373" customFormat="1">
      <c r="B455" s="672" t="s">
        <v>19</v>
      </c>
      <c r="C455" s="676"/>
      <c r="D455" s="1017">
        <v>35543</v>
      </c>
      <c r="E455" s="806"/>
      <c r="F455" s="481"/>
      <c r="G455" s="586"/>
    </row>
    <row r="456" spans="2:7" s="373" customFormat="1" ht="26.4">
      <c r="B456" s="1034" t="s">
        <v>51</v>
      </c>
      <c r="C456" s="676"/>
      <c r="D456" s="1017">
        <v>35543</v>
      </c>
      <c r="E456" s="806"/>
      <c r="F456" s="481"/>
      <c r="G456" s="586"/>
    </row>
    <row r="457" spans="2:7" s="373" customFormat="1" ht="39.6">
      <c r="B457" s="1035" t="s">
        <v>191</v>
      </c>
      <c r="C457" s="676"/>
      <c r="D457" s="1017">
        <v>35543</v>
      </c>
      <c r="E457" s="806"/>
      <c r="F457" s="481"/>
      <c r="G457" s="586"/>
    </row>
    <row r="458" spans="2:7" s="373" customFormat="1">
      <c r="B458" s="1016" t="s">
        <v>3</v>
      </c>
      <c r="C458" s="676">
        <v>3415</v>
      </c>
      <c r="D458" s="1017"/>
      <c r="E458" s="805"/>
      <c r="F458" s="481"/>
      <c r="G458" s="586"/>
    </row>
    <row r="459" spans="2:7" s="373" customFormat="1">
      <c r="B459" s="1020" t="s">
        <v>20</v>
      </c>
      <c r="C459" s="676">
        <v>3415</v>
      </c>
      <c r="D459" s="813"/>
      <c r="E459" s="803"/>
      <c r="F459" s="481"/>
      <c r="G459" s="347"/>
    </row>
    <row r="460" spans="2:7" s="373" customFormat="1">
      <c r="B460" s="1071" t="s">
        <v>54</v>
      </c>
      <c r="C460" s="676"/>
      <c r="D460" s="813"/>
      <c r="E460" s="803"/>
      <c r="F460" s="481"/>
      <c r="G460" s="347"/>
    </row>
    <row r="461" spans="2:7" s="373" customFormat="1">
      <c r="B461" s="1072" t="s">
        <v>89</v>
      </c>
      <c r="C461" s="676"/>
      <c r="D461" s="813"/>
      <c r="E461" s="803"/>
      <c r="F461" s="481"/>
      <c r="G461" s="347"/>
    </row>
    <row r="462" spans="2:7" s="373" customFormat="1" ht="26.4">
      <c r="B462" s="1073" t="s">
        <v>289</v>
      </c>
      <c r="C462" s="676"/>
      <c r="D462" s="813"/>
      <c r="E462" s="803"/>
      <c r="F462" s="481"/>
      <c r="G462" s="347"/>
    </row>
    <row r="463" spans="2:7" s="373" customFormat="1">
      <c r="B463" s="1074" t="s">
        <v>87</v>
      </c>
      <c r="C463" s="676"/>
      <c r="D463" s="813"/>
      <c r="E463" s="803"/>
      <c r="F463" s="481"/>
      <c r="G463" s="347"/>
    </row>
    <row r="464" spans="2:7" s="373" customFormat="1">
      <c r="B464" s="1013" t="s">
        <v>4</v>
      </c>
      <c r="C464" s="675">
        <v>710791</v>
      </c>
      <c r="D464" s="813"/>
      <c r="E464" s="803"/>
      <c r="F464" s="481"/>
      <c r="G464" s="347"/>
    </row>
    <row r="465" spans="2:7" s="373" customFormat="1">
      <c r="B465" s="1016" t="s">
        <v>10</v>
      </c>
      <c r="C465" s="676">
        <v>710791</v>
      </c>
      <c r="D465" s="813"/>
      <c r="E465" s="803"/>
      <c r="F465" s="481"/>
      <c r="G465" s="347"/>
    </row>
    <row r="466" spans="2:7" s="373" customFormat="1" ht="12.75" customHeight="1">
      <c r="B466" s="1020" t="s">
        <v>11</v>
      </c>
      <c r="C466" s="676">
        <v>710791</v>
      </c>
      <c r="D466" s="813"/>
      <c r="E466" s="803"/>
      <c r="F466" s="481"/>
      <c r="G466" s="347"/>
    </row>
    <row r="467" spans="2:7" s="373" customFormat="1">
      <c r="B467" s="1013" t="s">
        <v>28</v>
      </c>
      <c r="C467" s="675">
        <v>710791</v>
      </c>
      <c r="D467" s="817">
        <v>0</v>
      </c>
      <c r="E467" s="803"/>
      <c r="F467" s="481"/>
      <c r="G467" s="347"/>
    </row>
    <row r="468" spans="2:7" s="373" customFormat="1">
      <c r="B468" s="1016" t="s">
        <v>2</v>
      </c>
      <c r="C468" s="676">
        <v>707376</v>
      </c>
      <c r="D468" s="813"/>
      <c r="E468" s="803"/>
      <c r="F468" s="481"/>
      <c r="G468" s="347"/>
    </row>
    <row r="469" spans="2:7" s="373" customFormat="1">
      <c r="B469" s="1020" t="s">
        <v>12</v>
      </c>
      <c r="C469" s="676">
        <v>707376</v>
      </c>
      <c r="D469" s="813">
        <f>D470+D472</f>
        <v>-35543</v>
      </c>
      <c r="E469" s="803"/>
      <c r="F469" s="481"/>
      <c r="G469" s="347"/>
    </row>
    <row r="470" spans="2:7" s="373" customFormat="1">
      <c r="B470" s="1022" t="s">
        <v>37</v>
      </c>
      <c r="C470" s="676">
        <v>388485</v>
      </c>
      <c r="D470" s="813">
        <v>-32390</v>
      </c>
      <c r="E470" s="803"/>
      <c r="F470" s="481"/>
      <c r="G470" s="347"/>
    </row>
    <row r="471" spans="2:7" s="373" customFormat="1">
      <c r="B471" s="1024" t="s">
        <v>35</v>
      </c>
      <c r="C471" s="676">
        <v>243540</v>
      </c>
      <c r="D471" s="1017">
        <v>-26208</v>
      </c>
      <c r="E471" s="803"/>
      <c r="F471" s="481"/>
      <c r="G471" s="347"/>
    </row>
    <row r="472" spans="2:7" s="373" customFormat="1">
      <c r="B472" s="1022" t="s">
        <v>15</v>
      </c>
      <c r="C472" s="676">
        <v>318891</v>
      </c>
      <c r="D472" s="1017">
        <v>-3153</v>
      </c>
      <c r="E472" s="803"/>
      <c r="F472" s="481"/>
      <c r="G472" s="347"/>
    </row>
    <row r="473" spans="2:7" s="373" customFormat="1">
      <c r="B473" s="672" t="s">
        <v>19</v>
      </c>
      <c r="C473" s="676"/>
      <c r="D473" s="1017">
        <v>35543</v>
      </c>
      <c r="E473" s="803"/>
      <c r="F473" s="481"/>
      <c r="G473" s="347"/>
    </row>
    <row r="474" spans="2:7" s="373" customFormat="1" ht="26.4">
      <c r="B474" s="1034" t="s">
        <v>51</v>
      </c>
      <c r="C474" s="676"/>
      <c r="D474" s="1017">
        <v>35543</v>
      </c>
      <c r="E474" s="803"/>
      <c r="F474" s="481"/>
      <c r="G474" s="347"/>
    </row>
    <row r="475" spans="2:7" s="373" customFormat="1" ht="39.6">
      <c r="B475" s="1035" t="s">
        <v>191</v>
      </c>
      <c r="C475" s="676"/>
      <c r="D475" s="1017">
        <v>35543</v>
      </c>
      <c r="E475" s="803"/>
      <c r="F475" s="481"/>
      <c r="G475" s="347"/>
    </row>
    <row r="476" spans="2:7" s="373" customFormat="1">
      <c r="B476" s="1016" t="s">
        <v>3</v>
      </c>
      <c r="C476" s="676">
        <v>3415</v>
      </c>
      <c r="D476" s="813"/>
      <c r="E476" s="803"/>
      <c r="F476" s="481"/>
      <c r="G476" s="347"/>
    </row>
    <row r="477" spans="2:7" s="373" customFormat="1" ht="13.8" thickBot="1">
      <c r="B477" s="1068" t="s">
        <v>20</v>
      </c>
      <c r="C477" s="679">
        <v>3415</v>
      </c>
      <c r="D477" s="1075"/>
      <c r="E477" s="803"/>
      <c r="F477" s="481"/>
      <c r="G477" s="347"/>
    </row>
    <row r="478" spans="2:7" s="125" customFormat="1" ht="208.5" customHeight="1" thickBot="1">
      <c r="B478" s="3886" t="s">
        <v>290</v>
      </c>
      <c r="C478" s="3887"/>
      <c r="D478" s="3888"/>
      <c r="E478" s="803"/>
      <c r="F478" s="481"/>
      <c r="G478" s="586"/>
    </row>
    <row r="479" spans="2:7" s="81" customFormat="1">
      <c r="C479" s="1025"/>
      <c r="D479" s="1025"/>
      <c r="F479" s="1025"/>
    </row>
    <row r="480" spans="2:7" s="48" customFormat="1">
      <c r="B480" s="128" t="s">
        <v>190</v>
      </c>
      <c r="D480" s="1026"/>
      <c r="E480" s="92"/>
      <c r="F480" s="1026"/>
      <c r="G480" s="92"/>
    </row>
    <row r="481" spans="1:8" s="48" customFormat="1" ht="13.8" thickBot="1">
      <c r="B481" s="120"/>
      <c r="C481" s="1026"/>
      <c r="D481" s="1026"/>
      <c r="E481" s="92"/>
      <c r="F481" s="1026"/>
      <c r="G481" s="92"/>
    </row>
    <row r="482" spans="1:8" s="125" customFormat="1" ht="13.8">
      <c r="A482" s="351">
        <f>A443</f>
        <v>173</v>
      </c>
      <c r="B482" s="1003" t="s">
        <v>43</v>
      </c>
      <c r="C482" s="90"/>
      <c r="D482" s="921"/>
      <c r="E482" s="92"/>
      <c r="F482" s="1026"/>
      <c r="G482" s="92"/>
      <c r="H482" s="351" t="s">
        <v>33</v>
      </c>
    </row>
    <row r="483" spans="1:8" s="373" customFormat="1" ht="15.75" customHeight="1">
      <c r="B483" s="413" t="s">
        <v>82</v>
      </c>
      <c r="C483" s="1005"/>
      <c r="D483" s="643"/>
      <c r="E483" s="92"/>
      <c r="F483" s="1026"/>
      <c r="G483" s="92"/>
    </row>
    <row r="484" spans="1:8" s="1027" customFormat="1">
      <c r="B484" s="1028" t="s">
        <v>83</v>
      </c>
      <c r="C484" s="1029"/>
      <c r="D484" s="1030"/>
      <c r="E484" s="1031"/>
      <c r="F484" s="1032"/>
      <c r="G484" s="1031"/>
    </row>
    <row r="485" spans="1:8" s="374" customFormat="1">
      <c r="B485" s="369" t="s">
        <v>87</v>
      </c>
      <c r="C485" s="1005"/>
      <c r="D485" s="643"/>
      <c r="E485" s="592"/>
      <c r="F485" s="1052"/>
      <c r="G485" s="592"/>
    </row>
    <row r="486" spans="1:8" s="125" customFormat="1" ht="13.5" customHeight="1">
      <c r="B486" s="208" t="s">
        <v>4</v>
      </c>
      <c r="C486" s="666">
        <v>711269397</v>
      </c>
      <c r="D486" s="817"/>
      <c r="E486" s="92"/>
      <c r="F486" s="1026"/>
      <c r="G486" s="92"/>
    </row>
    <row r="487" spans="1:8" s="125" customFormat="1" ht="12.75" customHeight="1">
      <c r="B487" s="1016" t="s">
        <v>36</v>
      </c>
      <c r="C487" s="690">
        <v>8761177</v>
      </c>
      <c r="D487" s="1036"/>
      <c r="E487" s="92"/>
      <c r="F487" s="1026"/>
      <c r="G487" s="92"/>
    </row>
    <row r="488" spans="1:8" s="125" customFormat="1">
      <c r="B488" s="1033" t="s">
        <v>10</v>
      </c>
      <c r="C488" s="690">
        <v>702508220</v>
      </c>
      <c r="D488" s="813"/>
      <c r="E488" s="92"/>
      <c r="F488" s="1026"/>
      <c r="G488" s="92"/>
    </row>
    <row r="489" spans="1:8" s="125" customFormat="1" ht="12.75" customHeight="1">
      <c r="B489" s="1020" t="s">
        <v>11</v>
      </c>
      <c r="C489" s="690">
        <v>702508220</v>
      </c>
      <c r="D489" s="1017"/>
      <c r="E489" s="92"/>
      <c r="F489" s="1026"/>
      <c r="G489" s="92"/>
    </row>
    <row r="490" spans="1:8" s="125" customFormat="1">
      <c r="B490" s="208" t="s">
        <v>28</v>
      </c>
      <c r="C490" s="666">
        <v>711534203</v>
      </c>
      <c r="D490" s="817">
        <v>0</v>
      </c>
      <c r="E490" s="92"/>
      <c r="F490" s="1026"/>
      <c r="G490" s="92"/>
    </row>
    <row r="491" spans="1:8" s="794" customFormat="1">
      <c r="B491" s="1033" t="s">
        <v>2</v>
      </c>
      <c r="C491" s="690">
        <v>710974600</v>
      </c>
      <c r="D491" s="817"/>
      <c r="E491" s="92"/>
      <c r="F491" s="1026"/>
      <c r="G491" s="92"/>
    </row>
    <row r="492" spans="1:8" s="373" customFormat="1">
      <c r="B492" s="672" t="s">
        <v>12</v>
      </c>
      <c r="C492" s="690">
        <v>72908552</v>
      </c>
      <c r="D492" s="813">
        <f>D493+D495</f>
        <v>-35543</v>
      </c>
      <c r="E492" s="92"/>
      <c r="F492" s="1026"/>
      <c r="G492" s="92"/>
    </row>
    <row r="493" spans="1:8" s="373" customFormat="1">
      <c r="B493" s="1034" t="s">
        <v>37</v>
      </c>
      <c r="C493" s="690">
        <v>49984169</v>
      </c>
      <c r="D493" s="1017">
        <v>-32390</v>
      </c>
      <c r="E493" s="92"/>
      <c r="F493" s="1026"/>
      <c r="G493" s="92"/>
    </row>
    <row r="494" spans="1:8" s="373" customFormat="1">
      <c r="B494" s="1035" t="s">
        <v>35</v>
      </c>
      <c r="C494" s="690">
        <v>39942073</v>
      </c>
      <c r="D494" s="1017">
        <v>-26208</v>
      </c>
      <c r="E494" s="92"/>
      <c r="F494" s="1026"/>
      <c r="G494" s="92"/>
    </row>
    <row r="495" spans="1:8" s="373" customFormat="1">
      <c r="B495" s="1034" t="s">
        <v>15</v>
      </c>
      <c r="C495" s="690">
        <v>22924383</v>
      </c>
      <c r="D495" s="1017">
        <v>-3153</v>
      </c>
      <c r="E495" s="92"/>
      <c r="F495" s="1026"/>
      <c r="G495" s="92"/>
    </row>
    <row r="496" spans="1:8" s="373" customFormat="1">
      <c r="B496" s="672" t="s">
        <v>16</v>
      </c>
      <c r="C496" s="690">
        <v>613837638</v>
      </c>
      <c r="D496" s="813"/>
      <c r="E496" s="92"/>
      <c r="F496" s="1026"/>
      <c r="G496" s="92"/>
    </row>
    <row r="497" spans="2:7" s="373" customFormat="1">
      <c r="B497" s="1034" t="s">
        <v>17</v>
      </c>
      <c r="C497" s="690">
        <v>612151445</v>
      </c>
      <c r="D497" s="813"/>
      <c r="E497" s="92"/>
      <c r="F497" s="1026"/>
      <c r="G497" s="92"/>
    </row>
    <row r="498" spans="2:7" s="373" customFormat="1">
      <c r="B498" s="1034" t="s">
        <v>93</v>
      </c>
      <c r="C498" s="690">
        <v>1686193</v>
      </c>
      <c r="D498" s="1017"/>
      <c r="E498" s="92"/>
      <c r="F498" s="1026"/>
      <c r="G498" s="92"/>
    </row>
    <row r="499" spans="2:7" s="373" customFormat="1" ht="26.4">
      <c r="B499" s="672" t="s">
        <v>49</v>
      </c>
      <c r="C499" s="690">
        <v>182314</v>
      </c>
      <c r="D499" s="1017"/>
      <c r="E499" s="92"/>
      <c r="F499" s="1026"/>
      <c r="G499" s="92"/>
    </row>
    <row r="500" spans="2:7" s="373" customFormat="1">
      <c r="B500" s="1034" t="s">
        <v>38</v>
      </c>
      <c r="C500" s="690">
        <v>182314</v>
      </c>
      <c r="D500" s="1017"/>
      <c r="E500" s="92"/>
      <c r="F500" s="1026"/>
      <c r="G500" s="92"/>
    </row>
    <row r="501" spans="2:7" s="373" customFormat="1">
      <c r="B501" s="672" t="s">
        <v>19</v>
      </c>
      <c r="C501" s="690">
        <v>24046096</v>
      </c>
      <c r="D501" s="813">
        <v>35543</v>
      </c>
      <c r="E501" s="92"/>
      <c r="F501" s="1026"/>
      <c r="G501" s="92"/>
    </row>
    <row r="502" spans="2:7" s="373" customFormat="1" ht="26.4">
      <c r="B502" s="1034" t="s">
        <v>51</v>
      </c>
      <c r="C502" s="690">
        <v>24046096</v>
      </c>
      <c r="D502" s="813">
        <v>35543</v>
      </c>
      <c r="E502" s="92"/>
      <c r="F502" s="1026"/>
      <c r="G502" s="92"/>
    </row>
    <row r="503" spans="2:7" s="373" customFormat="1" ht="26.4">
      <c r="B503" s="1035" t="s">
        <v>52</v>
      </c>
      <c r="C503" s="690">
        <v>1077218</v>
      </c>
      <c r="D503" s="813"/>
      <c r="E503" s="92"/>
      <c r="F503" s="1026"/>
      <c r="G503" s="92"/>
    </row>
    <row r="504" spans="2:7" s="373" customFormat="1" ht="39.6">
      <c r="B504" s="1035" t="s">
        <v>191</v>
      </c>
      <c r="C504" s="690">
        <v>22968878</v>
      </c>
      <c r="D504" s="1017">
        <v>35543</v>
      </c>
      <c r="E504" s="92"/>
      <c r="F504" s="1026"/>
      <c r="G504" s="92"/>
    </row>
    <row r="505" spans="2:7" s="373" customFormat="1">
      <c r="B505" s="1033" t="s">
        <v>3</v>
      </c>
      <c r="C505" s="690">
        <v>559603</v>
      </c>
      <c r="D505" s="1017"/>
      <c r="E505" s="92"/>
      <c r="F505" s="1026"/>
      <c r="G505" s="92"/>
    </row>
    <row r="506" spans="2:7" s="794" customFormat="1">
      <c r="B506" s="672" t="s">
        <v>20</v>
      </c>
      <c r="C506" s="690">
        <v>559603</v>
      </c>
      <c r="D506" s="1036"/>
      <c r="E506" s="92"/>
      <c r="F506" s="1026"/>
      <c r="G506" s="92"/>
    </row>
    <row r="507" spans="2:7" s="373" customFormat="1">
      <c r="B507" s="1037" t="s">
        <v>61</v>
      </c>
      <c r="C507" s="690">
        <v>-264806</v>
      </c>
      <c r="D507" s="1017"/>
      <c r="E507" s="92"/>
      <c r="F507" s="1026"/>
      <c r="G507" s="92"/>
    </row>
    <row r="508" spans="2:7" s="794" customFormat="1">
      <c r="B508" s="1039" t="s">
        <v>23</v>
      </c>
      <c r="C508" s="690">
        <v>264806</v>
      </c>
      <c r="D508" s="817"/>
      <c r="E508" s="797"/>
      <c r="F508" s="1038"/>
      <c r="G508" s="797"/>
    </row>
    <row r="509" spans="2:7" s="794" customFormat="1">
      <c r="B509" s="1033" t="s">
        <v>24</v>
      </c>
      <c r="C509" s="690">
        <v>264806</v>
      </c>
      <c r="D509" s="817"/>
      <c r="E509" s="797"/>
      <c r="F509" s="1038"/>
      <c r="G509" s="797"/>
    </row>
    <row r="510" spans="2:7" s="794" customFormat="1" ht="27.75" customHeight="1" thickBot="1">
      <c r="B510" s="1042" t="s">
        <v>59</v>
      </c>
      <c r="C510" s="1043">
        <v>264806</v>
      </c>
      <c r="D510" s="1075"/>
      <c r="E510" s="797"/>
      <c r="F510" s="1038"/>
      <c r="G510" s="797"/>
    </row>
    <row r="511" spans="2:7" s="125" customFormat="1" ht="213.75" customHeight="1" thickBot="1">
      <c r="B511" s="3886" t="s">
        <v>291</v>
      </c>
      <c r="C511" s="3887"/>
      <c r="D511" s="3888"/>
      <c r="E511" s="92"/>
      <c r="F511" s="1026"/>
      <c r="G511" s="92"/>
    </row>
    <row r="512" spans="2:7" s="81" customFormat="1">
      <c r="C512" s="1025"/>
      <c r="D512" s="1025"/>
      <c r="E512" s="803"/>
      <c r="F512" s="481"/>
      <c r="G512" s="586"/>
    </row>
    <row r="513" spans="1:8" s="81" customFormat="1">
      <c r="B513" s="128" t="s">
        <v>187</v>
      </c>
      <c r="C513" s="1025"/>
      <c r="D513" s="1076"/>
      <c r="F513" s="1025"/>
    </row>
    <row r="514" spans="1:8" s="81" customFormat="1" ht="13.8" thickBot="1">
      <c r="C514" s="1025"/>
      <c r="D514" s="1076"/>
      <c r="F514" s="1025"/>
    </row>
    <row r="515" spans="1:8" s="106" customFormat="1" ht="14.25" customHeight="1">
      <c r="A515" s="2061">
        <f>A443+1</f>
        <v>174</v>
      </c>
      <c r="B515" s="3889" t="s">
        <v>29</v>
      </c>
      <c r="C515" s="3890"/>
      <c r="D515" s="1077"/>
      <c r="E515" s="1078" t="s">
        <v>43</v>
      </c>
      <c r="F515" s="1079"/>
      <c r="G515" s="808"/>
      <c r="H515" s="351" t="s">
        <v>33</v>
      </c>
    </row>
    <row r="516" spans="1:8" s="106" customFormat="1">
      <c r="B516" s="123" t="s">
        <v>22</v>
      </c>
      <c r="C516" s="644"/>
      <c r="D516" s="645"/>
      <c r="E516" s="792" t="s">
        <v>22</v>
      </c>
      <c r="F516" s="644"/>
      <c r="G516" s="809"/>
    </row>
    <row r="517" spans="1:8" s="1080" customFormat="1" ht="42" customHeight="1">
      <c r="B517" s="1007" t="s">
        <v>292</v>
      </c>
      <c r="C517" s="1081"/>
      <c r="D517" s="1082"/>
      <c r="E517" s="1054" t="s">
        <v>228</v>
      </c>
      <c r="F517" s="1081"/>
      <c r="G517" s="1083"/>
    </row>
    <row r="518" spans="1:8" s="1080" customFormat="1">
      <c r="B518" s="1013" t="s">
        <v>4</v>
      </c>
      <c r="C518" s="1084">
        <f>C519</f>
        <v>213114917</v>
      </c>
      <c r="D518" s="816">
        <f>D519</f>
        <v>-9641070</v>
      </c>
      <c r="E518" s="1014" t="s">
        <v>4</v>
      </c>
      <c r="F518" s="1085"/>
      <c r="G518" s="817">
        <f>G519</f>
        <v>9641070</v>
      </c>
    </row>
    <row r="519" spans="1:8" s="106" customFormat="1">
      <c r="B519" s="1016" t="s">
        <v>10</v>
      </c>
      <c r="C519" s="646">
        <f>C520</f>
        <v>213114917</v>
      </c>
      <c r="D519" s="813">
        <f>D520</f>
        <v>-9641070</v>
      </c>
      <c r="E519" s="1018" t="s">
        <v>10</v>
      </c>
      <c r="F519" s="646"/>
      <c r="G519" s="813">
        <f>G520</f>
        <v>9641070</v>
      </c>
    </row>
    <row r="520" spans="1:8" s="106" customFormat="1" ht="13.5" customHeight="1">
      <c r="B520" s="1020" t="s">
        <v>11</v>
      </c>
      <c r="C520" s="646">
        <v>213114917</v>
      </c>
      <c r="D520" s="813">
        <v>-9641070</v>
      </c>
      <c r="E520" s="1019" t="s">
        <v>11</v>
      </c>
      <c r="F520" s="646"/>
      <c r="G520" s="813">
        <v>9641070</v>
      </c>
    </row>
    <row r="521" spans="1:8" s="1080" customFormat="1">
      <c r="B521" s="1013" t="s">
        <v>28</v>
      </c>
      <c r="C521" s="1085">
        <f t="shared" ref="C521:D523" si="0">C522</f>
        <v>213114917</v>
      </c>
      <c r="D521" s="817">
        <f t="shared" si="0"/>
        <v>-9641070</v>
      </c>
      <c r="E521" s="1014" t="s">
        <v>28</v>
      </c>
      <c r="F521" s="1085"/>
      <c r="G521" s="817">
        <f>G522+G525</f>
        <v>9641070</v>
      </c>
    </row>
    <row r="522" spans="1:8" s="106" customFormat="1">
      <c r="B522" s="1016" t="s">
        <v>2</v>
      </c>
      <c r="C522" s="646">
        <f t="shared" si="0"/>
        <v>213114917</v>
      </c>
      <c r="D522" s="813">
        <f t="shared" si="0"/>
        <v>-9641070</v>
      </c>
      <c r="E522" s="1018" t="s">
        <v>2</v>
      </c>
      <c r="F522" s="646"/>
      <c r="G522" s="813">
        <f>G523</f>
        <v>852062</v>
      </c>
    </row>
    <row r="523" spans="1:8" s="106" customFormat="1">
      <c r="B523" s="1020" t="s">
        <v>16</v>
      </c>
      <c r="C523" s="646">
        <f t="shared" si="0"/>
        <v>213114917</v>
      </c>
      <c r="D523" s="813">
        <f t="shared" si="0"/>
        <v>-9641070</v>
      </c>
      <c r="E523" s="1086" t="s">
        <v>293</v>
      </c>
      <c r="F523" s="646"/>
      <c r="G523" s="813">
        <f>G524</f>
        <v>852062</v>
      </c>
    </row>
    <row r="524" spans="1:8" s="106" customFormat="1">
      <c r="B524" s="1022" t="s">
        <v>17</v>
      </c>
      <c r="C524" s="646">
        <v>213114917</v>
      </c>
      <c r="D524" s="813">
        <v>-9641070</v>
      </c>
      <c r="E524" s="648" t="s">
        <v>294</v>
      </c>
      <c r="F524" s="646"/>
      <c r="G524" s="813">
        <v>852062</v>
      </c>
    </row>
    <row r="525" spans="1:8" s="106" customFormat="1">
      <c r="B525" s="796"/>
      <c r="C525" s="646"/>
      <c r="D525" s="813"/>
      <c r="E525" s="1087" t="s">
        <v>295</v>
      </c>
      <c r="F525" s="646"/>
      <c r="G525" s="813">
        <f>G526</f>
        <v>8789008</v>
      </c>
    </row>
    <row r="526" spans="1:8" s="106" customFormat="1">
      <c r="B526" s="1088"/>
      <c r="C526" s="644"/>
      <c r="D526" s="645"/>
      <c r="E526" s="648" t="s">
        <v>20</v>
      </c>
      <c r="F526" s="646"/>
      <c r="G526" s="813">
        <v>8789008</v>
      </c>
    </row>
    <row r="527" spans="1:8" s="106" customFormat="1">
      <c r="B527" s="288" t="s">
        <v>54</v>
      </c>
      <c r="C527" s="644"/>
      <c r="D527" s="645"/>
      <c r="E527" s="1089" t="s">
        <v>54</v>
      </c>
      <c r="F527" s="646"/>
      <c r="G527" s="813"/>
    </row>
    <row r="528" spans="1:8" s="106" customFormat="1" ht="26.4">
      <c r="B528" s="1090" t="s">
        <v>120</v>
      </c>
      <c r="C528" s="644"/>
      <c r="D528" s="645"/>
      <c r="E528" s="1091" t="s">
        <v>296</v>
      </c>
      <c r="F528" s="1092"/>
      <c r="G528" s="809"/>
    </row>
    <row r="529" spans="1:8" s="106" customFormat="1">
      <c r="B529" s="1093" t="s">
        <v>87</v>
      </c>
      <c r="C529" s="644"/>
      <c r="D529" s="645"/>
      <c r="E529" s="1094" t="s">
        <v>87</v>
      </c>
      <c r="F529" s="1092"/>
      <c r="G529" s="809"/>
    </row>
    <row r="530" spans="1:8" s="106" customFormat="1">
      <c r="B530" s="1013" t="s">
        <v>4</v>
      </c>
      <c r="C530" s="1084">
        <f>C531</f>
        <v>213114917</v>
      </c>
      <c r="D530" s="816">
        <f>D531</f>
        <v>-9641070</v>
      </c>
      <c r="E530" s="1014" t="s">
        <v>4</v>
      </c>
      <c r="F530" s="1095"/>
      <c r="G530" s="1096">
        <f>G531</f>
        <v>9641070</v>
      </c>
    </row>
    <row r="531" spans="1:8" s="106" customFormat="1" ht="13.5" customHeight="1">
      <c r="B531" s="1016" t="s">
        <v>10</v>
      </c>
      <c r="C531" s="646">
        <f>C532</f>
        <v>213114917</v>
      </c>
      <c r="D531" s="813">
        <f>D532</f>
        <v>-9641070</v>
      </c>
      <c r="E531" s="1018" t="s">
        <v>10</v>
      </c>
      <c r="F531" s="1097"/>
      <c r="G531" s="809">
        <f>G532</f>
        <v>9641070</v>
      </c>
    </row>
    <row r="532" spans="1:8" s="106" customFormat="1" ht="12.75" customHeight="1">
      <c r="B532" s="1020" t="s">
        <v>11</v>
      </c>
      <c r="C532" s="646">
        <v>213114917</v>
      </c>
      <c r="D532" s="813">
        <v>-9641070</v>
      </c>
      <c r="E532" s="1019" t="s">
        <v>11</v>
      </c>
      <c r="F532" s="1097"/>
      <c r="G532" s="809">
        <v>9641070</v>
      </c>
    </row>
    <row r="533" spans="1:8" s="106" customFormat="1">
      <c r="B533" s="1013" t="s">
        <v>28</v>
      </c>
      <c r="C533" s="1085">
        <f t="shared" ref="C533:D535" si="1">C534</f>
        <v>213114917</v>
      </c>
      <c r="D533" s="817">
        <f t="shared" si="1"/>
        <v>-9641070</v>
      </c>
      <c r="E533" s="1014" t="s">
        <v>28</v>
      </c>
      <c r="F533" s="1085"/>
      <c r="G533" s="817">
        <f>G534+G537</f>
        <v>9641070</v>
      </c>
    </row>
    <row r="534" spans="1:8" s="106" customFormat="1">
      <c r="B534" s="1016" t="s">
        <v>2</v>
      </c>
      <c r="C534" s="646">
        <f t="shared" si="1"/>
        <v>213114917</v>
      </c>
      <c r="D534" s="813">
        <f t="shared" si="1"/>
        <v>-9641070</v>
      </c>
      <c r="E534" s="1018" t="s">
        <v>2</v>
      </c>
      <c r="F534" s="646"/>
      <c r="G534" s="813">
        <f>G535</f>
        <v>852062</v>
      </c>
    </row>
    <row r="535" spans="1:8" s="106" customFormat="1">
      <c r="B535" s="1020" t="s">
        <v>16</v>
      </c>
      <c r="C535" s="646">
        <f t="shared" si="1"/>
        <v>213114917</v>
      </c>
      <c r="D535" s="813">
        <f t="shared" si="1"/>
        <v>-9641070</v>
      </c>
      <c r="E535" s="1086" t="s">
        <v>293</v>
      </c>
      <c r="F535" s="646"/>
      <c r="G535" s="813">
        <f>G536</f>
        <v>852062</v>
      </c>
    </row>
    <row r="536" spans="1:8" s="106" customFormat="1">
      <c r="B536" s="1022" t="s">
        <v>17</v>
      </c>
      <c r="C536" s="646">
        <v>213114917</v>
      </c>
      <c r="D536" s="813">
        <v>-9641070</v>
      </c>
      <c r="E536" s="648" t="s">
        <v>297</v>
      </c>
      <c r="F536" s="646"/>
      <c r="G536" s="813">
        <v>852062</v>
      </c>
    </row>
    <row r="537" spans="1:8" s="106" customFormat="1">
      <c r="B537" s="1088"/>
      <c r="C537" s="644"/>
      <c r="D537" s="645"/>
      <c r="E537" s="1087" t="s">
        <v>295</v>
      </c>
      <c r="F537" s="646"/>
      <c r="G537" s="813">
        <f>G538</f>
        <v>8789008</v>
      </c>
    </row>
    <row r="538" spans="1:8" s="106" customFormat="1" ht="13.8" thickBot="1">
      <c r="B538" s="1098"/>
      <c r="C538" s="1099"/>
      <c r="D538" s="1100"/>
      <c r="E538" s="1101" t="s">
        <v>20</v>
      </c>
      <c r="F538" s="1102"/>
      <c r="G538" s="1075">
        <v>8789008</v>
      </c>
    </row>
    <row r="539" spans="1:8" s="106" customFormat="1" ht="135" customHeight="1" thickBot="1">
      <c r="B539" s="3794" t="s">
        <v>298</v>
      </c>
      <c r="C539" s="3795"/>
      <c r="D539" s="3795"/>
      <c r="E539" s="3795"/>
      <c r="F539" s="3795"/>
      <c r="G539" s="3796"/>
    </row>
    <row r="540" spans="1:8" s="81" customFormat="1">
      <c r="C540" s="1025"/>
      <c r="D540" s="1076"/>
      <c r="F540" s="1025"/>
    </row>
    <row r="541" spans="1:8" s="48" customFormat="1">
      <c r="B541" s="128" t="s">
        <v>190</v>
      </c>
      <c r="D541" s="1026"/>
      <c r="E541" s="92"/>
      <c r="F541" s="1026"/>
      <c r="G541" s="92"/>
    </row>
    <row r="542" spans="1:8" s="48" customFormat="1" ht="13.8" thickBot="1">
      <c r="B542" s="120"/>
      <c r="C542" s="1026"/>
      <c r="D542" s="1026"/>
      <c r="E542" s="92"/>
      <c r="F542" s="1026"/>
      <c r="G542" s="92"/>
    </row>
    <row r="543" spans="1:8" s="125" customFormat="1" ht="13.5" customHeight="1">
      <c r="A543" s="351">
        <f>A515</f>
        <v>174</v>
      </c>
      <c r="B543" s="3829" t="s">
        <v>29</v>
      </c>
      <c r="C543" s="3830"/>
      <c r="D543" s="921"/>
      <c r="E543" s="1003" t="s">
        <v>43</v>
      </c>
      <c r="F543" s="90"/>
      <c r="G543" s="367"/>
      <c r="H543" s="351" t="s">
        <v>33</v>
      </c>
    </row>
    <row r="544" spans="1:8" s="373" customFormat="1" ht="15.75" customHeight="1">
      <c r="B544" s="413" t="s">
        <v>82</v>
      </c>
      <c r="C544" s="1005"/>
      <c r="D544" s="643"/>
      <c r="E544" s="413" t="s">
        <v>82</v>
      </c>
      <c r="F544" s="1005"/>
      <c r="G544" s="1006"/>
    </row>
    <row r="545" spans="2:7" s="1103" customFormat="1" ht="26.4">
      <c r="B545" s="1028" t="s">
        <v>86</v>
      </c>
      <c r="C545" s="1029"/>
      <c r="D545" s="1030"/>
      <c r="E545" s="1028" t="s">
        <v>86</v>
      </c>
      <c r="F545" s="1029"/>
      <c r="G545" s="1104"/>
    </row>
    <row r="546" spans="2:7" s="374" customFormat="1">
      <c r="B546" s="1093" t="s">
        <v>87</v>
      </c>
      <c r="C546" s="644"/>
      <c r="D546" s="643"/>
      <c r="E546" s="369" t="s">
        <v>87</v>
      </c>
      <c r="F546" s="1005"/>
      <c r="G546" s="1006"/>
    </row>
    <row r="547" spans="2:7" s="125" customFormat="1">
      <c r="B547" s="1013" t="s">
        <v>4</v>
      </c>
      <c r="C547" s="1084">
        <f>C548</f>
        <v>213114917</v>
      </c>
      <c r="D547" s="817">
        <f>D548</f>
        <v>-9641070</v>
      </c>
      <c r="E547" s="1105" t="s">
        <v>4</v>
      </c>
      <c r="F547" s="666">
        <v>578956</v>
      </c>
      <c r="G547" s="781">
        <v>9641070</v>
      </c>
    </row>
    <row r="548" spans="2:7" s="125" customFormat="1" ht="13.5" customHeight="1">
      <c r="B548" s="1016" t="s">
        <v>10</v>
      </c>
      <c r="C548" s="646">
        <f>C549</f>
        <v>213114917</v>
      </c>
      <c r="D548" s="813">
        <f>D549</f>
        <v>-9641070</v>
      </c>
      <c r="E548" s="1106" t="s">
        <v>65</v>
      </c>
      <c r="F548" s="690">
        <v>109446</v>
      </c>
      <c r="G548" s="1055"/>
    </row>
    <row r="549" spans="2:7" s="125" customFormat="1" ht="12.75" customHeight="1">
      <c r="B549" s="1020" t="s">
        <v>11</v>
      </c>
      <c r="C549" s="646">
        <v>213114917</v>
      </c>
      <c r="D549" s="813">
        <v>-9641070</v>
      </c>
      <c r="E549" s="1020" t="s">
        <v>299</v>
      </c>
      <c r="F549" s="690">
        <v>28063</v>
      </c>
      <c r="G549" s="780"/>
    </row>
    <row r="550" spans="2:7" s="125" customFormat="1" ht="13.5" customHeight="1">
      <c r="B550" s="1013" t="s">
        <v>28</v>
      </c>
      <c r="C550" s="1085">
        <f t="shared" ref="C550:D552" si="2">C551</f>
        <v>213114917</v>
      </c>
      <c r="D550" s="817">
        <f t="shared" si="2"/>
        <v>-9641070</v>
      </c>
      <c r="E550" s="1106" t="s">
        <v>7</v>
      </c>
      <c r="F550" s="690">
        <v>67355</v>
      </c>
      <c r="G550" s="1055"/>
    </row>
    <row r="551" spans="2:7" s="125" customFormat="1">
      <c r="B551" s="1016" t="s">
        <v>2</v>
      </c>
      <c r="C551" s="646">
        <f t="shared" si="2"/>
        <v>213114917</v>
      </c>
      <c r="D551" s="813">
        <f t="shared" si="2"/>
        <v>-9641070</v>
      </c>
      <c r="E551" s="1107" t="s">
        <v>8</v>
      </c>
      <c r="F551" s="690">
        <v>33992</v>
      </c>
      <c r="G551" s="1055"/>
    </row>
    <row r="552" spans="2:7" s="125" customFormat="1">
      <c r="B552" s="1020" t="s">
        <v>16</v>
      </c>
      <c r="C552" s="646">
        <f t="shared" si="2"/>
        <v>213114917</v>
      </c>
      <c r="D552" s="813">
        <f t="shared" si="2"/>
        <v>-9641070</v>
      </c>
      <c r="E552" s="1108" t="s">
        <v>9</v>
      </c>
      <c r="F552" s="690">
        <v>33992</v>
      </c>
      <c r="G552" s="780"/>
    </row>
    <row r="553" spans="2:7" s="125" customFormat="1" ht="26.4">
      <c r="B553" s="1022" t="s">
        <v>17</v>
      </c>
      <c r="C553" s="646">
        <v>213114917</v>
      </c>
      <c r="D553" s="813">
        <v>-9641070</v>
      </c>
      <c r="E553" s="1109" t="s">
        <v>57</v>
      </c>
      <c r="F553" s="690">
        <v>33992</v>
      </c>
      <c r="G553" s="1055"/>
    </row>
    <row r="554" spans="2:7" s="125" customFormat="1" ht="26.4">
      <c r="B554" s="463"/>
      <c r="C554" s="760"/>
      <c r="D554" s="817"/>
      <c r="E554" s="1110" t="s">
        <v>126</v>
      </c>
      <c r="F554" s="690">
        <v>33992</v>
      </c>
      <c r="G554" s="780"/>
    </row>
    <row r="555" spans="2:7" s="794" customFormat="1" ht="26.4">
      <c r="B555" s="1111"/>
      <c r="C555" s="760"/>
      <c r="D555" s="817"/>
      <c r="E555" s="1107" t="s">
        <v>192</v>
      </c>
      <c r="F555" s="690">
        <v>33363</v>
      </c>
      <c r="G555" s="780"/>
    </row>
    <row r="556" spans="2:7" s="373" customFormat="1" ht="39.6">
      <c r="B556" s="1059"/>
      <c r="C556" s="740"/>
      <c r="D556" s="813"/>
      <c r="E556" s="1108" t="s">
        <v>72</v>
      </c>
      <c r="F556" s="690">
        <v>33363</v>
      </c>
      <c r="G556" s="780"/>
    </row>
    <row r="557" spans="2:7" s="373" customFormat="1" ht="66">
      <c r="B557" s="796"/>
      <c r="C557" s="740"/>
      <c r="D557" s="1017"/>
      <c r="E557" s="1109" t="s">
        <v>114</v>
      </c>
      <c r="F557" s="690">
        <v>33363</v>
      </c>
      <c r="G557" s="1055"/>
    </row>
    <row r="558" spans="2:7" s="373" customFormat="1">
      <c r="B558" s="1064"/>
      <c r="C558" s="740"/>
      <c r="D558" s="1017"/>
      <c r="E558" s="1106" t="s">
        <v>10</v>
      </c>
      <c r="F558" s="690">
        <v>402155</v>
      </c>
      <c r="G558" s="1055">
        <v>9641070</v>
      </c>
    </row>
    <row r="559" spans="2:7" s="373" customFormat="1" ht="12.75" customHeight="1">
      <c r="B559" s="796"/>
      <c r="C559" s="740"/>
      <c r="D559" s="1017"/>
      <c r="E559" s="1020" t="s">
        <v>11</v>
      </c>
      <c r="F559" s="690">
        <v>402155</v>
      </c>
      <c r="G559" s="1017">
        <v>9641070</v>
      </c>
    </row>
    <row r="560" spans="2:7" s="373" customFormat="1">
      <c r="B560" s="1059"/>
      <c r="C560" s="740"/>
      <c r="D560" s="813"/>
      <c r="E560" s="1105" t="s">
        <v>28</v>
      </c>
      <c r="F560" s="666">
        <v>578956</v>
      </c>
      <c r="G560" s="781">
        <v>9641070</v>
      </c>
    </row>
    <row r="561" spans="1:8" s="373" customFormat="1">
      <c r="B561" s="796"/>
      <c r="C561" s="740"/>
      <c r="D561" s="1017"/>
      <c r="E561" s="1106" t="s">
        <v>2</v>
      </c>
      <c r="F561" s="690">
        <v>556190</v>
      </c>
      <c r="G561" s="1055">
        <v>852062</v>
      </c>
    </row>
    <row r="562" spans="1:8" s="373" customFormat="1">
      <c r="B562" s="1059"/>
      <c r="C562" s="740"/>
      <c r="D562" s="813"/>
      <c r="E562" s="1107" t="s">
        <v>12</v>
      </c>
      <c r="F562" s="690">
        <v>494764</v>
      </c>
      <c r="G562" s="780">
        <v>852062</v>
      </c>
    </row>
    <row r="563" spans="1:8" s="373" customFormat="1">
      <c r="B563" s="1112"/>
      <c r="C563" s="740"/>
      <c r="D563" s="813"/>
      <c r="E563" s="1108" t="s">
        <v>37</v>
      </c>
      <c r="F563" s="690">
        <v>274959</v>
      </c>
      <c r="G563" s="780"/>
    </row>
    <row r="564" spans="1:8" s="373" customFormat="1">
      <c r="B564" s="1112"/>
      <c r="C564" s="740"/>
      <c r="D564" s="813"/>
      <c r="E564" s="1109" t="s">
        <v>35</v>
      </c>
      <c r="F564" s="690">
        <v>219377</v>
      </c>
      <c r="G564" s="780"/>
    </row>
    <row r="565" spans="1:8" s="373" customFormat="1">
      <c r="B565" s="1112"/>
      <c r="C565" s="740"/>
      <c r="D565" s="813"/>
      <c r="E565" s="1108" t="s">
        <v>15</v>
      </c>
      <c r="F565" s="690">
        <v>219805</v>
      </c>
      <c r="G565" s="780">
        <v>852062</v>
      </c>
    </row>
    <row r="566" spans="1:8" s="373" customFormat="1">
      <c r="B566" s="1112"/>
      <c r="C566" s="740"/>
      <c r="D566" s="813"/>
      <c r="E566" s="1107" t="s">
        <v>16</v>
      </c>
      <c r="F566" s="690">
        <v>33363</v>
      </c>
      <c r="G566" s="780"/>
    </row>
    <row r="567" spans="1:8" s="373" customFormat="1">
      <c r="B567" s="1112"/>
      <c r="C567" s="740"/>
      <c r="D567" s="813"/>
      <c r="E567" s="1108" t="s">
        <v>17</v>
      </c>
      <c r="F567" s="690">
        <v>33363</v>
      </c>
      <c r="G567" s="780"/>
    </row>
    <row r="568" spans="1:8" s="373" customFormat="1">
      <c r="B568" s="1112"/>
      <c r="C568" s="740"/>
      <c r="D568" s="813"/>
      <c r="E568" s="1107" t="s">
        <v>19</v>
      </c>
      <c r="F568" s="690">
        <v>28063</v>
      </c>
      <c r="G568" s="780"/>
    </row>
    <row r="569" spans="1:8" s="373" customFormat="1" ht="26.4">
      <c r="B569" s="415"/>
      <c r="C569" s="740"/>
      <c r="D569" s="1017"/>
      <c r="E569" s="1108" t="s">
        <v>79</v>
      </c>
      <c r="F569" s="690">
        <v>28063</v>
      </c>
      <c r="G569" s="1055"/>
    </row>
    <row r="570" spans="1:8" s="794" customFormat="1">
      <c r="B570" s="1111"/>
      <c r="C570" s="760"/>
      <c r="D570" s="1036"/>
      <c r="E570" s="1106" t="s">
        <v>3</v>
      </c>
      <c r="F570" s="690">
        <v>22766</v>
      </c>
      <c r="G570" s="1055">
        <f>G571</f>
        <v>8789008</v>
      </c>
    </row>
    <row r="571" spans="1:8" s="373" customFormat="1" ht="13.8" thickBot="1">
      <c r="B571" s="1056"/>
      <c r="C571" s="483"/>
      <c r="D571" s="1053"/>
      <c r="E571" s="1113" t="s">
        <v>20</v>
      </c>
      <c r="F571" s="1043">
        <v>22766</v>
      </c>
      <c r="G571" s="1058">
        <v>8789008</v>
      </c>
    </row>
    <row r="572" spans="1:8" s="106" customFormat="1" ht="141.75" customHeight="1" thickBot="1">
      <c r="B572" s="3794" t="s">
        <v>300</v>
      </c>
      <c r="C572" s="3795"/>
      <c r="D572" s="3795"/>
      <c r="E572" s="3795"/>
      <c r="F572" s="3795"/>
      <c r="G572" s="3796"/>
    </row>
    <row r="573" spans="1:8" s="81" customFormat="1">
      <c r="C573" s="1025"/>
      <c r="D573" s="1076"/>
      <c r="F573" s="1025"/>
    </row>
    <row r="574" spans="1:8" s="81" customFormat="1">
      <c r="B574" s="128" t="s">
        <v>187</v>
      </c>
      <c r="C574" s="1025"/>
      <c r="D574" s="1076"/>
      <c r="F574" s="1025"/>
    </row>
    <row r="575" spans="1:8" s="81" customFormat="1" ht="13.8" thickBot="1">
      <c r="C575" s="1025"/>
      <c r="D575" s="1076"/>
      <c r="F575" s="1025"/>
    </row>
    <row r="576" spans="1:8" s="106" customFormat="1" ht="15" customHeight="1">
      <c r="A576" s="2061">
        <f>A515+1</f>
        <v>175</v>
      </c>
      <c r="B576" s="3894" t="s">
        <v>29</v>
      </c>
      <c r="C576" s="3895"/>
      <c r="D576" s="1077"/>
      <c r="E576" s="1004" t="s">
        <v>43</v>
      </c>
      <c r="F576" s="1079"/>
      <c r="G576" s="808"/>
      <c r="H576" s="351" t="s">
        <v>33</v>
      </c>
    </row>
    <row r="577" spans="2:7" s="106" customFormat="1">
      <c r="B577" s="123" t="s">
        <v>22</v>
      </c>
      <c r="C577" s="644"/>
      <c r="D577" s="645"/>
      <c r="E577" s="792" t="s">
        <v>22</v>
      </c>
      <c r="F577" s="644"/>
      <c r="G577" s="809"/>
    </row>
    <row r="578" spans="2:7" s="106" customFormat="1" ht="42" customHeight="1">
      <c r="B578" s="1007" t="s">
        <v>292</v>
      </c>
      <c r="C578" s="1008"/>
      <c r="D578" s="1009"/>
      <c r="E578" s="1054" t="s">
        <v>229</v>
      </c>
      <c r="F578" s="1008"/>
      <c r="G578" s="810"/>
    </row>
    <row r="579" spans="2:7" s="106" customFormat="1">
      <c r="B579" s="1013" t="s">
        <v>4</v>
      </c>
      <c r="C579" s="1084">
        <f>C580</f>
        <v>213114917</v>
      </c>
      <c r="D579" s="816">
        <f>D580</f>
        <v>-1707446</v>
      </c>
      <c r="E579" s="1014" t="s">
        <v>4</v>
      </c>
      <c r="F579" s="1085"/>
      <c r="G579" s="817">
        <f>G580</f>
        <v>1707446</v>
      </c>
    </row>
    <row r="580" spans="2:7" s="106" customFormat="1">
      <c r="B580" s="1016" t="s">
        <v>10</v>
      </c>
      <c r="C580" s="646">
        <f>C581</f>
        <v>213114917</v>
      </c>
      <c r="D580" s="813">
        <f>D581</f>
        <v>-1707446</v>
      </c>
      <c r="E580" s="1018" t="s">
        <v>10</v>
      </c>
      <c r="F580" s="646"/>
      <c r="G580" s="813">
        <f>G581</f>
        <v>1707446</v>
      </c>
    </row>
    <row r="581" spans="2:7" s="106" customFormat="1" ht="14.25" customHeight="1">
      <c r="B581" s="1020" t="s">
        <v>11</v>
      </c>
      <c r="C581" s="646">
        <v>213114917</v>
      </c>
      <c r="D581" s="813">
        <v>-1707446</v>
      </c>
      <c r="E581" s="1019" t="s">
        <v>11</v>
      </c>
      <c r="F581" s="646"/>
      <c r="G581" s="813">
        <f>G596</f>
        <v>1707446</v>
      </c>
    </row>
    <row r="582" spans="2:7" s="106" customFormat="1">
      <c r="B582" s="1013" t="s">
        <v>28</v>
      </c>
      <c r="C582" s="1085">
        <f t="shared" ref="C582:D584" si="3">C583</f>
        <v>213114917</v>
      </c>
      <c r="D582" s="817">
        <f t="shared" si="3"/>
        <v>-1707446</v>
      </c>
      <c r="E582" s="1014" t="s">
        <v>28</v>
      </c>
      <c r="F582" s="1085"/>
      <c r="G582" s="817">
        <f>G583</f>
        <v>1707446</v>
      </c>
    </row>
    <row r="583" spans="2:7" s="106" customFormat="1">
      <c r="B583" s="1016" t="s">
        <v>2</v>
      </c>
      <c r="C583" s="646">
        <f t="shared" si="3"/>
        <v>213114917</v>
      </c>
      <c r="D583" s="813">
        <f t="shared" si="3"/>
        <v>-1707446</v>
      </c>
      <c r="E583" s="1018" t="s">
        <v>2</v>
      </c>
      <c r="F583" s="646"/>
      <c r="G583" s="813">
        <f>G584</f>
        <v>1707446</v>
      </c>
    </row>
    <row r="584" spans="2:7" s="106" customFormat="1">
      <c r="B584" s="1020" t="s">
        <v>16</v>
      </c>
      <c r="C584" s="646">
        <f t="shared" si="3"/>
        <v>213114917</v>
      </c>
      <c r="D584" s="813">
        <f t="shared" si="3"/>
        <v>-1707446</v>
      </c>
      <c r="E584" s="1086" t="s">
        <v>301</v>
      </c>
      <c r="F584" s="646"/>
      <c r="G584" s="813">
        <f>G585+G587</f>
        <v>1707446</v>
      </c>
    </row>
    <row r="585" spans="2:7" s="106" customFormat="1">
      <c r="B585" s="1022" t="s">
        <v>17</v>
      </c>
      <c r="C585" s="646">
        <v>213114917</v>
      </c>
      <c r="D585" s="813">
        <v>-1707446</v>
      </c>
      <c r="E585" s="648" t="s">
        <v>37</v>
      </c>
      <c r="F585" s="646"/>
      <c r="G585" s="813">
        <v>109413</v>
      </c>
    </row>
    <row r="586" spans="2:7" s="106" customFormat="1">
      <c r="B586" s="796"/>
      <c r="C586" s="646"/>
      <c r="D586" s="813"/>
      <c r="E586" s="649" t="s">
        <v>35</v>
      </c>
      <c r="F586" s="646"/>
      <c r="G586" s="813">
        <v>88529</v>
      </c>
    </row>
    <row r="587" spans="2:7" s="106" customFormat="1">
      <c r="B587" s="1088"/>
      <c r="C587" s="644"/>
      <c r="D587" s="645"/>
      <c r="E587" s="648" t="s">
        <v>15</v>
      </c>
      <c r="F587" s="646"/>
      <c r="G587" s="813">
        <v>1598033</v>
      </c>
    </row>
    <row r="588" spans="2:7" s="106" customFormat="1">
      <c r="B588" s="163" t="s">
        <v>54</v>
      </c>
      <c r="C588" s="644"/>
      <c r="D588" s="645"/>
      <c r="E588" s="1089" t="s">
        <v>54</v>
      </c>
      <c r="F588" s="646"/>
      <c r="G588" s="813"/>
    </row>
    <row r="589" spans="2:7" s="106" customFormat="1" ht="26.4">
      <c r="B589" s="1090" t="s">
        <v>120</v>
      </c>
      <c r="C589" s="644"/>
      <c r="D589" s="645"/>
      <c r="E589" s="1114" t="s">
        <v>133</v>
      </c>
      <c r="F589" s="1005"/>
      <c r="G589" s="1006"/>
    </row>
    <row r="590" spans="2:7" s="106" customFormat="1">
      <c r="B590" s="1093" t="s">
        <v>87</v>
      </c>
      <c r="C590" s="644"/>
      <c r="D590" s="645"/>
      <c r="E590" s="1115" t="s">
        <v>87</v>
      </c>
      <c r="F590" s="1092"/>
      <c r="G590" s="809"/>
    </row>
    <row r="591" spans="2:7" s="106" customFormat="1">
      <c r="B591" s="1013" t="s">
        <v>4</v>
      </c>
      <c r="C591" s="1084">
        <f>C592</f>
        <v>213114917</v>
      </c>
      <c r="D591" s="816">
        <f>D592</f>
        <v>-1707446</v>
      </c>
      <c r="E591" s="1014" t="s">
        <v>4</v>
      </c>
      <c r="F591" s="1085"/>
      <c r="G591" s="817">
        <f>G592</f>
        <v>1707446</v>
      </c>
    </row>
    <row r="592" spans="2:7" s="106" customFormat="1">
      <c r="B592" s="1016" t="s">
        <v>10</v>
      </c>
      <c r="C592" s="646">
        <f>C593</f>
        <v>213114917</v>
      </c>
      <c r="D592" s="813">
        <f>D593</f>
        <v>-1707446</v>
      </c>
      <c r="E592" s="1018" t="s">
        <v>10</v>
      </c>
      <c r="F592" s="646"/>
      <c r="G592" s="813">
        <f>G593</f>
        <v>1707446</v>
      </c>
    </row>
    <row r="593" spans="1:8" s="106" customFormat="1" ht="12.75" customHeight="1">
      <c r="B593" s="1020" t="s">
        <v>11</v>
      </c>
      <c r="C593" s="646">
        <v>213114917</v>
      </c>
      <c r="D593" s="813">
        <v>-1707446</v>
      </c>
      <c r="E593" s="1019" t="s">
        <v>11</v>
      </c>
      <c r="F593" s="646"/>
      <c r="G593" s="813">
        <v>1707446</v>
      </c>
    </row>
    <row r="594" spans="1:8" s="106" customFormat="1">
      <c r="B594" s="1013" t="s">
        <v>28</v>
      </c>
      <c r="C594" s="1085">
        <f t="shared" ref="C594:D596" si="4">C595</f>
        <v>213114917</v>
      </c>
      <c r="D594" s="817">
        <f t="shared" si="4"/>
        <v>-1707446</v>
      </c>
      <c r="E594" s="1014" t="s">
        <v>28</v>
      </c>
      <c r="F594" s="1085"/>
      <c r="G594" s="817">
        <f>G595</f>
        <v>1707446</v>
      </c>
    </row>
    <row r="595" spans="1:8" s="106" customFormat="1">
      <c r="B595" s="1016" t="s">
        <v>2</v>
      </c>
      <c r="C595" s="646">
        <f t="shared" si="4"/>
        <v>213114917</v>
      </c>
      <c r="D595" s="813">
        <f t="shared" si="4"/>
        <v>-1707446</v>
      </c>
      <c r="E595" s="1018" t="s">
        <v>2</v>
      </c>
      <c r="F595" s="646"/>
      <c r="G595" s="813">
        <f>G596</f>
        <v>1707446</v>
      </c>
    </row>
    <row r="596" spans="1:8" s="106" customFormat="1">
      <c r="B596" s="1020" t="s">
        <v>16</v>
      </c>
      <c r="C596" s="646">
        <f t="shared" si="4"/>
        <v>213114917</v>
      </c>
      <c r="D596" s="813">
        <f t="shared" si="4"/>
        <v>-1707446</v>
      </c>
      <c r="E596" s="1086" t="s">
        <v>301</v>
      </c>
      <c r="F596" s="646"/>
      <c r="G596" s="813">
        <f>G597+G599</f>
        <v>1707446</v>
      </c>
    </row>
    <row r="597" spans="1:8" s="106" customFormat="1">
      <c r="B597" s="1022" t="s">
        <v>17</v>
      </c>
      <c r="C597" s="646">
        <v>213114917</v>
      </c>
      <c r="D597" s="813">
        <v>-1707446</v>
      </c>
      <c r="E597" s="648" t="s">
        <v>37</v>
      </c>
      <c r="F597" s="646"/>
      <c r="G597" s="813">
        <v>109413</v>
      </c>
    </row>
    <row r="598" spans="1:8" s="106" customFormat="1">
      <c r="B598" s="1088"/>
      <c r="C598" s="644"/>
      <c r="D598" s="645"/>
      <c r="E598" s="649" t="s">
        <v>35</v>
      </c>
      <c r="F598" s="646"/>
      <c r="G598" s="813">
        <v>88529</v>
      </c>
    </row>
    <row r="599" spans="1:8" s="106" customFormat="1" ht="13.8" thickBot="1">
      <c r="B599" s="1098"/>
      <c r="C599" s="1099"/>
      <c r="D599" s="1100"/>
      <c r="E599" s="1101" t="s">
        <v>15</v>
      </c>
      <c r="F599" s="1102"/>
      <c r="G599" s="1075">
        <v>1598033</v>
      </c>
    </row>
    <row r="600" spans="1:8" s="81" customFormat="1" ht="66.75" customHeight="1" thickBot="1">
      <c r="B600" s="3794" t="s">
        <v>302</v>
      </c>
      <c r="C600" s="3795"/>
      <c r="D600" s="3795"/>
      <c r="E600" s="3795"/>
      <c r="F600" s="3795"/>
      <c r="G600" s="3796"/>
    </row>
    <row r="601" spans="1:8" s="81" customFormat="1">
      <c r="C601" s="1025"/>
      <c r="D601" s="1025"/>
      <c r="E601" s="805"/>
      <c r="F601" s="407"/>
      <c r="G601" s="76"/>
    </row>
    <row r="602" spans="1:8" s="48" customFormat="1">
      <c r="B602" s="128" t="s">
        <v>190</v>
      </c>
      <c r="D602" s="1026"/>
      <c r="E602" s="92"/>
      <c r="F602" s="1026"/>
      <c r="G602" s="92"/>
    </row>
    <row r="603" spans="1:8" s="48" customFormat="1" ht="13.8" thickBot="1">
      <c r="B603" s="120"/>
      <c r="C603" s="1026"/>
      <c r="D603" s="1026"/>
      <c r="E603" s="92"/>
      <c r="F603" s="1026"/>
      <c r="G603" s="92"/>
    </row>
    <row r="604" spans="1:8" s="125" customFormat="1" ht="14.25" customHeight="1">
      <c r="A604" s="351">
        <f>A576</f>
        <v>175</v>
      </c>
      <c r="B604" s="3829" t="s">
        <v>29</v>
      </c>
      <c r="C604" s="3830"/>
      <c r="D604" s="921"/>
      <c r="E604" s="1003" t="s">
        <v>43</v>
      </c>
      <c r="F604" s="90"/>
      <c r="G604" s="367"/>
      <c r="H604" s="351" t="s">
        <v>33</v>
      </c>
    </row>
    <row r="605" spans="1:8" s="373" customFormat="1" ht="15.75" customHeight="1">
      <c r="B605" s="413" t="s">
        <v>82</v>
      </c>
      <c r="C605" s="1005"/>
      <c r="D605" s="643"/>
      <c r="E605" s="413" t="s">
        <v>82</v>
      </c>
      <c r="F605" s="1005"/>
      <c r="G605" s="1006"/>
    </row>
    <row r="606" spans="1:8" s="1116" customFormat="1" ht="26.4">
      <c r="B606" s="1028" t="s">
        <v>86</v>
      </c>
      <c r="C606" s="1005"/>
      <c r="D606" s="643"/>
      <c r="E606" s="1028" t="s">
        <v>86</v>
      </c>
      <c r="F606" s="1005"/>
      <c r="G606" s="1006"/>
    </row>
    <row r="607" spans="1:8" s="374" customFormat="1">
      <c r="B607" s="1093" t="s">
        <v>87</v>
      </c>
      <c r="C607" s="644"/>
      <c r="D607" s="643"/>
      <c r="E607" s="369" t="s">
        <v>87</v>
      </c>
      <c r="F607" s="1005"/>
      <c r="G607" s="1006"/>
    </row>
    <row r="608" spans="1:8" s="125" customFormat="1">
      <c r="B608" s="1013" t="s">
        <v>4</v>
      </c>
      <c r="C608" s="1084">
        <f>C609</f>
        <v>213114917</v>
      </c>
      <c r="D608" s="817">
        <f>D609</f>
        <v>-1707446</v>
      </c>
      <c r="E608" s="1105" t="s">
        <v>4</v>
      </c>
      <c r="F608" s="666">
        <v>578956</v>
      </c>
      <c r="G608" s="781">
        <v>1707446</v>
      </c>
    </row>
    <row r="609" spans="2:7" s="125" customFormat="1" ht="13.5" customHeight="1">
      <c r="B609" s="1016" t="s">
        <v>10</v>
      </c>
      <c r="C609" s="646">
        <f>C610</f>
        <v>213114917</v>
      </c>
      <c r="D609" s="813">
        <f>D610</f>
        <v>-1707446</v>
      </c>
      <c r="E609" s="1106" t="s">
        <v>65</v>
      </c>
      <c r="F609" s="690">
        <v>109446</v>
      </c>
      <c r="G609" s="1055"/>
    </row>
    <row r="610" spans="2:7" s="125" customFormat="1" ht="13.5" customHeight="1">
      <c r="B610" s="1020" t="s">
        <v>11</v>
      </c>
      <c r="C610" s="646">
        <v>213114917</v>
      </c>
      <c r="D610" s="813">
        <v>-1707446</v>
      </c>
      <c r="E610" s="1020" t="s">
        <v>299</v>
      </c>
      <c r="F610" s="690">
        <v>28063</v>
      </c>
      <c r="G610" s="780"/>
    </row>
    <row r="611" spans="2:7" s="125" customFormat="1" ht="13.5" customHeight="1">
      <c r="B611" s="1013" t="s">
        <v>28</v>
      </c>
      <c r="C611" s="1085">
        <f t="shared" ref="C611:D613" si="5">C612</f>
        <v>213114917</v>
      </c>
      <c r="D611" s="817">
        <f t="shared" si="5"/>
        <v>-1707446</v>
      </c>
      <c r="E611" s="1106" t="s">
        <v>7</v>
      </c>
      <c r="F611" s="690">
        <v>67355</v>
      </c>
      <c r="G611" s="1055"/>
    </row>
    <row r="612" spans="2:7" s="125" customFormat="1">
      <c r="B612" s="1016" t="s">
        <v>2</v>
      </c>
      <c r="C612" s="646">
        <f t="shared" si="5"/>
        <v>213114917</v>
      </c>
      <c r="D612" s="813">
        <f t="shared" si="5"/>
        <v>-1707446</v>
      </c>
      <c r="E612" s="1107" t="s">
        <v>8</v>
      </c>
      <c r="F612" s="690">
        <v>33992</v>
      </c>
      <c r="G612" s="1055"/>
    </row>
    <row r="613" spans="2:7" s="125" customFormat="1">
      <c r="B613" s="1020" t="s">
        <v>16</v>
      </c>
      <c r="C613" s="646">
        <f t="shared" si="5"/>
        <v>213114917</v>
      </c>
      <c r="D613" s="813">
        <f t="shared" si="5"/>
        <v>-1707446</v>
      </c>
      <c r="E613" s="1108" t="s">
        <v>9</v>
      </c>
      <c r="F613" s="690">
        <v>33992</v>
      </c>
      <c r="G613" s="780"/>
    </row>
    <row r="614" spans="2:7" s="125" customFormat="1" ht="26.4">
      <c r="B614" s="1022" t="s">
        <v>17</v>
      </c>
      <c r="C614" s="646">
        <v>213114917</v>
      </c>
      <c r="D614" s="813">
        <v>-1707446</v>
      </c>
      <c r="E614" s="1109" t="s">
        <v>57</v>
      </c>
      <c r="F614" s="690">
        <v>33992</v>
      </c>
      <c r="G614" s="1055"/>
    </row>
    <row r="615" spans="2:7" s="125" customFormat="1" ht="26.4">
      <c r="B615" s="463"/>
      <c r="C615" s="760"/>
      <c r="D615" s="817"/>
      <c r="E615" s="1110" t="s">
        <v>126</v>
      </c>
      <c r="F615" s="690">
        <v>33992</v>
      </c>
      <c r="G615" s="781"/>
    </row>
    <row r="616" spans="2:7" s="794" customFormat="1" ht="26.4">
      <c r="B616" s="1111"/>
      <c r="C616" s="760"/>
      <c r="D616" s="817"/>
      <c r="E616" s="1107" t="s">
        <v>192</v>
      </c>
      <c r="F616" s="690">
        <v>33363</v>
      </c>
      <c r="G616" s="781"/>
    </row>
    <row r="617" spans="2:7" s="373" customFormat="1" ht="39.6">
      <c r="B617" s="1059"/>
      <c r="C617" s="740"/>
      <c r="D617" s="813"/>
      <c r="E617" s="1108" t="s">
        <v>72</v>
      </c>
      <c r="F617" s="690">
        <v>33363</v>
      </c>
      <c r="G617" s="780"/>
    </row>
    <row r="618" spans="2:7" s="373" customFormat="1" ht="66">
      <c r="B618" s="796"/>
      <c r="C618" s="740"/>
      <c r="D618" s="1017"/>
      <c r="E618" s="1109" t="s">
        <v>114</v>
      </c>
      <c r="F618" s="690">
        <v>33363</v>
      </c>
      <c r="G618" s="1055"/>
    </row>
    <row r="619" spans="2:7" s="373" customFormat="1">
      <c r="B619" s="1064"/>
      <c r="C619" s="740"/>
      <c r="D619" s="1017"/>
      <c r="E619" s="1106" t="s">
        <v>10</v>
      </c>
      <c r="F619" s="690">
        <v>402155</v>
      </c>
      <c r="G619" s="1055">
        <v>1707446</v>
      </c>
    </row>
    <row r="620" spans="2:7" s="373" customFormat="1" ht="13.5" customHeight="1">
      <c r="B620" s="796"/>
      <c r="C620" s="740"/>
      <c r="D620" s="1017"/>
      <c r="E620" s="1020" t="s">
        <v>11</v>
      </c>
      <c r="F620" s="690">
        <v>402155</v>
      </c>
      <c r="G620" s="1055">
        <v>1707446</v>
      </c>
    </row>
    <row r="621" spans="2:7" s="373" customFormat="1">
      <c r="B621" s="796"/>
      <c r="C621" s="740"/>
      <c r="D621" s="1017"/>
      <c r="E621" s="1105" t="s">
        <v>28</v>
      </c>
      <c r="F621" s="666">
        <v>578956</v>
      </c>
      <c r="G621" s="1117">
        <v>1707446</v>
      </c>
    </row>
    <row r="622" spans="2:7" s="373" customFormat="1">
      <c r="B622" s="1059"/>
      <c r="C622" s="740"/>
      <c r="D622" s="813"/>
      <c r="E622" s="1106" t="s">
        <v>2</v>
      </c>
      <c r="F622" s="690">
        <v>556190</v>
      </c>
      <c r="G622" s="780">
        <v>1707446</v>
      </c>
    </row>
    <row r="623" spans="2:7" s="373" customFormat="1">
      <c r="B623" s="1059"/>
      <c r="C623" s="740"/>
      <c r="D623" s="813"/>
      <c r="E623" s="1107" t="s">
        <v>12</v>
      </c>
      <c r="F623" s="690">
        <v>494764</v>
      </c>
      <c r="G623" s="780">
        <v>1707446</v>
      </c>
    </row>
    <row r="624" spans="2:7" s="373" customFormat="1">
      <c r="B624" s="1059"/>
      <c r="C624" s="740"/>
      <c r="D624" s="813"/>
      <c r="E624" s="1108" t="s">
        <v>37</v>
      </c>
      <c r="F624" s="690">
        <v>274959</v>
      </c>
      <c r="G624" s="780">
        <v>109413</v>
      </c>
    </row>
    <row r="625" spans="1:8" s="373" customFormat="1">
      <c r="B625" s="1059"/>
      <c r="C625" s="740"/>
      <c r="D625" s="813"/>
      <c r="E625" s="1109" t="s">
        <v>35</v>
      </c>
      <c r="F625" s="690">
        <v>219377</v>
      </c>
      <c r="G625" s="780">
        <v>88529</v>
      </c>
    </row>
    <row r="626" spans="1:8" s="373" customFormat="1">
      <c r="B626" s="1059"/>
      <c r="C626" s="740"/>
      <c r="D626" s="813"/>
      <c r="E626" s="1108" t="s">
        <v>15</v>
      </c>
      <c r="F626" s="690">
        <v>219805</v>
      </c>
      <c r="G626" s="780">
        <v>1598033</v>
      </c>
    </row>
    <row r="627" spans="1:8" s="373" customFormat="1">
      <c r="B627" s="796"/>
      <c r="C627" s="740"/>
      <c r="D627" s="1017"/>
      <c r="E627" s="1107" t="s">
        <v>16</v>
      </c>
      <c r="F627" s="690">
        <v>33363</v>
      </c>
      <c r="G627" s="1055"/>
    </row>
    <row r="628" spans="1:8" s="373" customFormat="1">
      <c r="B628" s="1059"/>
      <c r="C628" s="740"/>
      <c r="D628" s="813"/>
      <c r="E628" s="1108" t="s">
        <v>17</v>
      </c>
      <c r="F628" s="690">
        <v>33363</v>
      </c>
      <c r="G628" s="780"/>
    </row>
    <row r="629" spans="1:8" s="373" customFormat="1">
      <c r="B629" s="1112"/>
      <c r="C629" s="740"/>
      <c r="D629" s="813"/>
      <c r="E629" s="1107" t="s">
        <v>19</v>
      </c>
      <c r="F629" s="690">
        <v>28063</v>
      </c>
      <c r="G629" s="780"/>
    </row>
    <row r="630" spans="1:8" s="373" customFormat="1" ht="26.4">
      <c r="B630" s="415"/>
      <c r="C630" s="740"/>
      <c r="D630" s="1017"/>
      <c r="E630" s="1107" t="s">
        <v>79</v>
      </c>
      <c r="F630" s="690">
        <v>28063</v>
      </c>
      <c r="G630" s="1055"/>
    </row>
    <row r="631" spans="1:8" s="794" customFormat="1">
      <c r="B631" s="1118"/>
      <c r="C631" s="743"/>
      <c r="D631" s="1119"/>
      <c r="E631" s="1106" t="s">
        <v>3</v>
      </c>
      <c r="F631" s="690">
        <v>22766</v>
      </c>
      <c r="G631" s="1120"/>
    </row>
    <row r="632" spans="1:8" s="373" customFormat="1" ht="13.8" thickBot="1">
      <c r="B632" s="1056"/>
      <c r="C632" s="483"/>
      <c r="D632" s="1053"/>
      <c r="E632" s="1113" t="s">
        <v>20</v>
      </c>
      <c r="F632" s="1043">
        <v>22766</v>
      </c>
      <c r="G632" s="1058"/>
    </row>
    <row r="633" spans="1:8" s="106" customFormat="1" ht="83.25" customHeight="1" thickBot="1">
      <c r="B633" s="3891" t="s">
        <v>303</v>
      </c>
      <c r="C633" s="3892"/>
      <c r="D633" s="3892"/>
      <c r="E633" s="3892"/>
      <c r="F633" s="3892"/>
      <c r="G633" s="3893"/>
    </row>
    <row r="634" spans="1:8" s="106" customFormat="1" ht="12" customHeight="1">
      <c r="B634" s="1121"/>
      <c r="C634" s="468"/>
      <c r="D634" s="1121"/>
      <c r="E634" s="1121"/>
      <c r="F634" s="468"/>
      <c r="G634" s="1121"/>
    </row>
    <row r="635" spans="1:8" s="81" customFormat="1">
      <c r="B635" s="128" t="s">
        <v>187</v>
      </c>
      <c r="C635" s="1025"/>
      <c r="D635" s="1076"/>
      <c r="F635" s="1025"/>
    </row>
    <row r="636" spans="1:8" s="81" customFormat="1" ht="13.8" thickBot="1">
      <c r="C636" s="1025"/>
      <c r="D636" s="1076"/>
      <c r="F636" s="1025"/>
    </row>
    <row r="637" spans="1:8" s="106" customFormat="1" ht="14.25" customHeight="1">
      <c r="A637" s="2061">
        <f>A576+1</f>
        <v>176</v>
      </c>
      <c r="B637" s="3894" t="s">
        <v>29</v>
      </c>
      <c r="C637" s="3895"/>
      <c r="D637" s="1077"/>
      <c r="E637" s="1004" t="s">
        <v>43</v>
      </c>
      <c r="F637" s="1079"/>
      <c r="G637" s="808"/>
      <c r="H637" s="351" t="s">
        <v>33</v>
      </c>
    </row>
    <row r="638" spans="1:8" s="106" customFormat="1">
      <c r="B638" s="123" t="s">
        <v>22</v>
      </c>
      <c r="C638" s="644"/>
      <c r="D638" s="645"/>
      <c r="E638" s="792" t="s">
        <v>22</v>
      </c>
      <c r="F638" s="644"/>
      <c r="G638" s="809"/>
    </row>
    <row r="639" spans="1:8" s="106" customFormat="1" ht="42" customHeight="1">
      <c r="B639" s="1007" t="s">
        <v>292</v>
      </c>
      <c r="C639" s="1008"/>
      <c r="D639" s="1009"/>
      <c r="E639" s="1054" t="s">
        <v>230</v>
      </c>
      <c r="F639" s="1008"/>
      <c r="G639" s="810"/>
    </row>
    <row r="640" spans="1:8" s="106" customFormat="1">
      <c r="B640" s="1013" t="s">
        <v>4</v>
      </c>
      <c r="C640" s="1084">
        <f>C641</f>
        <v>213114917</v>
      </c>
      <c r="D640" s="816">
        <f>D641</f>
        <v>-5852</v>
      </c>
      <c r="E640" s="1014" t="s">
        <v>4</v>
      </c>
      <c r="F640" s="675">
        <v>8623</v>
      </c>
      <c r="G640" s="817">
        <f>G644</f>
        <v>5852</v>
      </c>
    </row>
    <row r="641" spans="2:7" s="106" customFormat="1">
      <c r="B641" s="1016" t="s">
        <v>10</v>
      </c>
      <c r="C641" s="646">
        <f>C642</f>
        <v>213114917</v>
      </c>
      <c r="D641" s="813">
        <f>D642</f>
        <v>-5852</v>
      </c>
      <c r="E641" s="1018" t="s">
        <v>65</v>
      </c>
      <c r="F641" s="676">
        <v>8623</v>
      </c>
      <c r="G641" s="813"/>
    </row>
    <row r="642" spans="2:7" s="106" customFormat="1" ht="12.75" customHeight="1">
      <c r="B642" s="1020" t="s">
        <v>11</v>
      </c>
      <c r="C642" s="646">
        <v>213114917</v>
      </c>
      <c r="D642" s="813">
        <v>-5852</v>
      </c>
      <c r="E642" s="1018" t="s">
        <v>10</v>
      </c>
      <c r="F642" s="676"/>
      <c r="G642" s="813">
        <v>5852</v>
      </c>
    </row>
    <row r="643" spans="2:7" s="106" customFormat="1" ht="12.75" customHeight="1">
      <c r="B643" s="1013" t="s">
        <v>28</v>
      </c>
      <c r="C643" s="1085">
        <f t="shared" ref="C643:D645" si="6">C644</f>
        <v>213114917</v>
      </c>
      <c r="D643" s="817">
        <f t="shared" si="6"/>
        <v>-5852</v>
      </c>
      <c r="E643" s="1019" t="s">
        <v>11</v>
      </c>
      <c r="F643" s="676"/>
      <c r="G643" s="813">
        <v>5852</v>
      </c>
    </row>
    <row r="644" spans="2:7" s="106" customFormat="1">
      <c r="B644" s="1016" t="s">
        <v>2</v>
      </c>
      <c r="C644" s="646">
        <f t="shared" si="6"/>
        <v>213114917</v>
      </c>
      <c r="D644" s="813">
        <f t="shared" si="6"/>
        <v>-5852</v>
      </c>
      <c r="E644" s="1014" t="s">
        <v>28</v>
      </c>
      <c r="F644" s="675">
        <v>8623</v>
      </c>
      <c r="G644" s="817">
        <f>G645</f>
        <v>5852</v>
      </c>
    </row>
    <row r="645" spans="2:7" s="106" customFormat="1">
      <c r="B645" s="1020" t="s">
        <v>16</v>
      </c>
      <c r="C645" s="646">
        <f t="shared" si="6"/>
        <v>213114917</v>
      </c>
      <c r="D645" s="813">
        <f t="shared" si="6"/>
        <v>-5852</v>
      </c>
      <c r="E645" s="1018" t="s">
        <v>2</v>
      </c>
      <c r="F645" s="676">
        <v>8623</v>
      </c>
      <c r="G645" s="813">
        <v>5852</v>
      </c>
    </row>
    <row r="646" spans="2:7" s="106" customFormat="1">
      <c r="B646" s="1022" t="s">
        <v>17</v>
      </c>
      <c r="C646" s="646">
        <v>213114917</v>
      </c>
      <c r="D646" s="813">
        <v>-5852</v>
      </c>
      <c r="E646" s="1019" t="s">
        <v>12</v>
      </c>
      <c r="F646" s="676">
        <v>8623</v>
      </c>
      <c r="G646" s="813">
        <f>G647</f>
        <v>5852</v>
      </c>
    </row>
    <row r="647" spans="2:7" s="106" customFormat="1">
      <c r="B647" s="796"/>
      <c r="C647" s="646"/>
      <c r="D647" s="1122"/>
      <c r="E647" s="648" t="s">
        <v>37</v>
      </c>
      <c r="F647" s="1085"/>
      <c r="G647" s="813">
        <v>5852</v>
      </c>
    </row>
    <row r="648" spans="2:7" s="106" customFormat="1">
      <c r="B648" s="796"/>
      <c r="C648" s="646"/>
      <c r="D648" s="1122"/>
      <c r="E648" s="649" t="s">
        <v>35</v>
      </c>
      <c r="F648" s="646"/>
      <c r="G648" s="813">
        <v>4735</v>
      </c>
    </row>
    <row r="649" spans="2:7" s="106" customFormat="1">
      <c r="B649" s="1088"/>
      <c r="C649" s="644"/>
      <c r="D649" s="813"/>
      <c r="E649" s="648" t="s">
        <v>15</v>
      </c>
      <c r="F649" s="646">
        <v>8623</v>
      </c>
      <c r="G649" s="813"/>
    </row>
    <row r="650" spans="2:7" s="106" customFormat="1">
      <c r="B650" s="288" t="s">
        <v>54</v>
      </c>
      <c r="C650" s="644"/>
      <c r="D650" s="645"/>
      <c r="E650" s="1123" t="s">
        <v>54</v>
      </c>
      <c r="F650" s="1124"/>
      <c r="G650" s="1125"/>
    </row>
    <row r="651" spans="2:7" s="106" customFormat="1" ht="26.4">
      <c r="B651" s="1090" t="s">
        <v>120</v>
      </c>
      <c r="C651" s="644"/>
      <c r="D651" s="645"/>
      <c r="E651" s="1114" t="s">
        <v>304</v>
      </c>
      <c r="F651" s="1005"/>
      <c r="G651" s="1006"/>
    </row>
    <row r="652" spans="2:7" s="106" customFormat="1" ht="39.6">
      <c r="B652" s="1126"/>
      <c r="C652" s="1127"/>
      <c r="D652" s="1128"/>
      <c r="E652" s="1129" t="s">
        <v>305</v>
      </c>
      <c r="F652" s="1092"/>
      <c r="G652" s="809"/>
    </row>
    <row r="653" spans="2:7" s="106" customFormat="1">
      <c r="B653" s="1093" t="s">
        <v>87</v>
      </c>
      <c r="C653" s="644"/>
      <c r="D653" s="645"/>
      <c r="E653" s="1115" t="s">
        <v>87</v>
      </c>
      <c r="F653" s="1092"/>
      <c r="G653" s="809"/>
    </row>
    <row r="654" spans="2:7" s="106" customFormat="1">
      <c r="B654" s="1013" t="s">
        <v>4</v>
      </c>
      <c r="C654" s="1084">
        <f>C655</f>
        <v>213114917</v>
      </c>
      <c r="D654" s="816">
        <f>D655</f>
        <v>-5852</v>
      </c>
      <c r="E654" s="1014" t="s">
        <v>4</v>
      </c>
      <c r="F654" s="675">
        <v>8623</v>
      </c>
      <c r="G654" s="817">
        <f>G658</f>
        <v>5852</v>
      </c>
    </row>
    <row r="655" spans="2:7" s="106" customFormat="1">
      <c r="B655" s="1016" t="s">
        <v>10</v>
      </c>
      <c r="C655" s="646">
        <f>C656</f>
        <v>213114917</v>
      </c>
      <c r="D655" s="813">
        <f>D656</f>
        <v>-5852</v>
      </c>
      <c r="E655" s="1018" t="s">
        <v>65</v>
      </c>
      <c r="F655" s="676">
        <v>8623</v>
      </c>
      <c r="G655" s="813"/>
    </row>
    <row r="656" spans="2:7" s="106" customFormat="1" ht="12" customHeight="1">
      <c r="B656" s="1020" t="s">
        <v>11</v>
      </c>
      <c r="C656" s="646">
        <v>213114917</v>
      </c>
      <c r="D656" s="813">
        <v>-5852</v>
      </c>
      <c r="E656" s="1018" t="s">
        <v>10</v>
      </c>
      <c r="F656" s="676"/>
      <c r="G656" s="813">
        <v>5852</v>
      </c>
    </row>
    <row r="657" spans="1:8" s="106" customFormat="1" ht="12" customHeight="1">
      <c r="B657" s="1013" t="s">
        <v>28</v>
      </c>
      <c r="C657" s="1085">
        <f t="shared" ref="C657:D659" si="7">C658</f>
        <v>213114917</v>
      </c>
      <c r="D657" s="817">
        <f t="shared" si="7"/>
        <v>-5852</v>
      </c>
      <c r="E657" s="1019" t="s">
        <v>11</v>
      </c>
      <c r="F657" s="676"/>
      <c r="G657" s="813">
        <v>5852</v>
      </c>
    </row>
    <row r="658" spans="1:8" s="106" customFormat="1">
      <c r="B658" s="1016" t="s">
        <v>2</v>
      </c>
      <c r="C658" s="646">
        <f t="shared" si="7"/>
        <v>213114917</v>
      </c>
      <c r="D658" s="813">
        <f t="shared" si="7"/>
        <v>-5852</v>
      </c>
      <c r="E658" s="1014" t="s">
        <v>28</v>
      </c>
      <c r="F658" s="675">
        <v>8623</v>
      </c>
      <c r="G658" s="817">
        <f>G659</f>
        <v>5852</v>
      </c>
    </row>
    <row r="659" spans="1:8" s="106" customFormat="1">
      <c r="B659" s="1020" t="s">
        <v>16</v>
      </c>
      <c r="C659" s="646">
        <f t="shared" si="7"/>
        <v>213114917</v>
      </c>
      <c r="D659" s="813">
        <f t="shared" si="7"/>
        <v>-5852</v>
      </c>
      <c r="E659" s="1018" t="s">
        <v>2</v>
      </c>
      <c r="F659" s="676">
        <v>8623</v>
      </c>
      <c r="G659" s="813">
        <v>5852</v>
      </c>
    </row>
    <row r="660" spans="1:8" s="106" customFormat="1">
      <c r="B660" s="1022" t="s">
        <v>17</v>
      </c>
      <c r="C660" s="646">
        <v>213114917</v>
      </c>
      <c r="D660" s="813">
        <v>-5852</v>
      </c>
      <c r="E660" s="1019" t="s">
        <v>12</v>
      </c>
      <c r="F660" s="676">
        <v>8623</v>
      </c>
      <c r="G660" s="813">
        <f>G661</f>
        <v>5852</v>
      </c>
    </row>
    <row r="661" spans="1:8" s="106" customFormat="1">
      <c r="B661" s="1088"/>
      <c r="C661" s="644"/>
      <c r="D661" s="645"/>
      <c r="E661" s="648" t="s">
        <v>37</v>
      </c>
      <c r="F661" s="1085"/>
      <c r="G661" s="813">
        <v>5852</v>
      </c>
    </row>
    <row r="662" spans="1:8" s="106" customFormat="1">
      <c r="B662" s="1088"/>
      <c r="C662" s="644"/>
      <c r="D662" s="645"/>
      <c r="E662" s="649" t="s">
        <v>35</v>
      </c>
      <c r="F662" s="646"/>
      <c r="G662" s="813">
        <v>4735</v>
      </c>
    </row>
    <row r="663" spans="1:8" s="106" customFormat="1" ht="13.8" thickBot="1">
      <c r="B663" s="1098"/>
      <c r="C663" s="1099"/>
      <c r="D663" s="1100"/>
      <c r="E663" s="1101" t="s">
        <v>15</v>
      </c>
      <c r="F663" s="1102">
        <v>8623</v>
      </c>
      <c r="G663" s="1075"/>
    </row>
    <row r="664" spans="1:8" s="81" customFormat="1" ht="76.5" customHeight="1" thickBot="1">
      <c r="B664" s="3891" t="s">
        <v>306</v>
      </c>
      <c r="C664" s="3892"/>
      <c r="D664" s="3892"/>
      <c r="E664" s="3892"/>
      <c r="F664" s="3892"/>
      <c r="G664" s="3893"/>
    </row>
    <row r="665" spans="1:8" s="81" customFormat="1">
      <c r="C665" s="1025"/>
      <c r="D665" s="1025"/>
      <c r="E665" s="805"/>
      <c r="F665" s="407"/>
      <c r="G665" s="76"/>
    </row>
    <row r="666" spans="1:8" s="48" customFormat="1">
      <c r="B666" s="128" t="s">
        <v>190</v>
      </c>
      <c r="D666" s="1026"/>
      <c r="E666" s="92"/>
      <c r="F666" s="1026"/>
      <c r="G666" s="92"/>
    </row>
    <row r="667" spans="1:8" s="77" customFormat="1" ht="13.8" thickBot="1">
      <c r="B667" s="120"/>
      <c r="C667" s="1026"/>
      <c r="D667" s="1026"/>
      <c r="E667" s="92"/>
      <c r="F667" s="1026"/>
      <c r="G667" s="92"/>
    </row>
    <row r="668" spans="1:8" s="373" customFormat="1" ht="14.25" customHeight="1">
      <c r="A668" s="351">
        <f>A637</f>
        <v>176</v>
      </c>
      <c r="B668" s="3829" t="s">
        <v>29</v>
      </c>
      <c r="C668" s="3830"/>
      <c r="D668" s="921"/>
      <c r="E668" s="1003" t="s">
        <v>43</v>
      </c>
      <c r="F668" s="90"/>
      <c r="G668" s="367"/>
      <c r="H668" s="351" t="s">
        <v>33</v>
      </c>
    </row>
    <row r="669" spans="1:8" s="125" customFormat="1">
      <c r="B669" s="413" t="s">
        <v>82</v>
      </c>
      <c r="C669" s="1005"/>
      <c r="D669" s="643"/>
      <c r="E669" s="413" t="s">
        <v>82</v>
      </c>
      <c r="F669" s="1005"/>
      <c r="G669" s="1006"/>
    </row>
    <row r="670" spans="1:8" s="1116" customFormat="1" ht="26.4">
      <c r="B670" s="1028" t="s">
        <v>86</v>
      </c>
      <c r="C670" s="1005"/>
      <c r="D670" s="643"/>
      <c r="E670" s="1028" t="s">
        <v>86</v>
      </c>
      <c r="F670" s="1005"/>
      <c r="G670" s="1006"/>
    </row>
    <row r="671" spans="1:8" s="125" customFormat="1">
      <c r="B671" s="1093" t="s">
        <v>87</v>
      </c>
      <c r="C671" s="644"/>
      <c r="D671" s="643"/>
      <c r="E671" s="369" t="s">
        <v>87</v>
      </c>
      <c r="F671" s="1005"/>
      <c r="G671" s="1006"/>
    </row>
    <row r="672" spans="1:8" s="125" customFormat="1" ht="13.5" customHeight="1">
      <c r="B672" s="1013" t="s">
        <v>4</v>
      </c>
      <c r="C672" s="1084">
        <f>C673</f>
        <v>213114917</v>
      </c>
      <c r="D672" s="817">
        <f>D673</f>
        <v>-5852</v>
      </c>
      <c r="E672" s="1105" t="s">
        <v>4</v>
      </c>
      <c r="F672" s="666">
        <v>578956</v>
      </c>
      <c r="G672" s="781">
        <v>5852</v>
      </c>
    </row>
    <row r="673" spans="2:7" s="125" customFormat="1" ht="13.5" customHeight="1">
      <c r="B673" s="1016" t="s">
        <v>10</v>
      </c>
      <c r="C673" s="646">
        <f>C674</f>
        <v>213114917</v>
      </c>
      <c r="D673" s="813">
        <f>D674</f>
        <v>-5852</v>
      </c>
      <c r="E673" s="1106" t="s">
        <v>65</v>
      </c>
      <c r="F673" s="690">
        <v>109446</v>
      </c>
      <c r="G673" s="1055"/>
    </row>
    <row r="674" spans="2:7" s="125" customFormat="1" ht="13.5" customHeight="1">
      <c r="B674" s="1020" t="s">
        <v>11</v>
      </c>
      <c r="C674" s="646">
        <v>213114917</v>
      </c>
      <c r="D674" s="813">
        <v>-5852</v>
      </c>
      <c r="E674" s="1020" t="s">
        <v>299</v>
      </c>
      <c r="F674" s="690">
        <v>28063</v>
      </c>
      <c r="G674" s="780"/>
    </row>
    <row r="675" spans="2:7" s="125" customFormat="1">
      <c r="B675" s="1013" t="s">
        <v>28</v>
      </c>
      <c r="C675" s="1085">
        <f t="shared" ref="C675:D677" si="8">C676</f>
        <v>213114917</v>
      </c>
      <c r="D675" s="817">
        <f t="shared" si="8"/>
        <v>-5852</v>
      </c>
      <c r="E675" s="1106" t="s">
        <v>7</v>
      </c>
      <c r="F675" s="690">
        <v>67355</v>
      </c>
      <c r="G675" s="1055"/>
    </row>
    <row r="676" spans="2:7" s="125" customFormat="1">
      <c r="B676" s="1016" t="s">
        <v>2</v>
      </c>
      <c r="C676" s="646">
        <f t="shared" si="8"/>
        <v>213114917</v>
      </c>
      <c r="D676" s="813">
        <f t="shared" si="8"/>
        <v>-5852</v>
      </c>
      <c r="E676" s="1107" t="s">
        <v>8</v>
      </c>
      <c r="F676" s="690">
        <v>33992</v>
      </c>
      <c r="G676" s="1055"/>
    </row>
    <row r="677" spans="2:7" s="125" customFormat="1">
      <c r="B677" s="1020" t="s">
        <v>16</v>
      </c>
      <c r="C677" s="646">
        <f t="shared" si="8"/>
        <v>213114917</v>
      </c>
      <c r="D677" s="813">
        <f t="shared" si="8"/>
        <v>-5852</v>
      </c>
      <c r="E677" s="1108" t="s">
        <v>9</v>
      </c>
      <c r="F677" s="690">
        <v>33992</v>
      </c>
      <c r="G677" s="780"/>
    </row>
    <row r="678" spans="2:7" s="125" customFormat="1" ht="26.4">
      <c r="B678" s="1022" t="s">
        <v>17</v>
      </c>
      <c r="C678" s="646">
        <v>213114917</v>
      </c>
      <c r="D678" s="813">
        <v>-5852</v>
      </c>
      <c r="E678" s="1109" t="s">
        <v>57</v>
      </c>
      <c r="F678" s="690">
        <v>33992</v>
      </c>
      <c r="G678" s="1055"/>
    </row>
    <row r="679" spans="2:7" s="794" customFormat="1" ht="26.4">
      <c r="B679" s="463"/>
      <c r="C679" s="760"/>
      <c r="D679" s="817"/>
      <c r="E679" s="1110" t="s">
        <v>126</v>
      </c>
      <c r="F679" s="690">
        <v>33992</v>
      </c>
      <c r="G679" s="781"/>
    </row>
    <row r="680" spans="2:7" s="373" customFormat="1" ht="26.4">
      <c r="B680" s="1111"/>
      <c r="C680" s="760"/>
      <c r="D680" s="817"/>
      <c r="E680" s="1107" t="s">
        <v>192</v>
      </c>
      <c r="F680" s="690">
        <v>33363</v>
      </c>
      <c r="G680" s="781"/>
    </row>
    <row r="681" spans="2:7" s="373" customFormat="1" ht="39.6">
      <c r="B681" s="1059"/>
      <c r="C681" s="740"/>
      <c r="D681" s="813"/>
      <c r="E681" s="1108" t="s">
        <v>72</v>
      </c>
      <c r="F681" s="690">
        <v>33363</v>
      </c>
      <c r="G681" s="780"/>
    </row>
    <row r="682" spans="2:7" s="373" customFormat="1" ht="66">
      <c r="B682" s="796"/>
      <c r="C682" s="740"/>
      <c r="D682" s="1017"/>
      <c r="E682" s="1109" t="s">
        <v>114</v>
      </c>
      <c r="F682" s="690">
        <v>33363</v>
      </c>
      <c r="G682" s="1055"/>
    </row>
    <row r="683" spans="2:7" s="373" customFormat="1">
      <c r="B683" s="1064"/>
      <c r="C683" s="740"/>
      <c r="D683" s="1017"/>
      <c r="E683" s="1106" t="s">
        <v>10</v>
      </c>
      <c r="F683" s="690">
        <v>402155</v>
      </c>
      <c r="G683" s="1055">
        <v>5852</v>
      </c>
    </row>
    <row r="684" spans="2:7" s="373" customFormat="1" ht="13.5" customHeight="1">
      <c r="B684" s="796"/>
      <c r="C684" s="740"/>
      <c r="D684" s="1017"/>
      <c r="E684" s="1020" t="s">
        <v>11</v>
      </c>
      <c r="F684" s="690">
        <v>402155</v>
      </c>
      <c r="G684" s="1055">
        <v>5852</v>
      </c>
    </row>
    <row r="685" spans="2:7" s="373" customFormat="1">
      <c r="B685" s="796"/>
      <c r="C685" s="740"/>
      <c r="D685" s="1017"/>
      <c r="E685" s="1105" t="s">
        <v>28</v>
      </c>
      <c r="F685" s="666">
        <v>578956</v>
      </c>
      <c r="G685" s="1117">
        <v>5852</v>
      </c>
    </row>
    <row r="686" spans="2:7" s="373" customFormat="1">
      <c r="B686" s="796"/>
      <c r="C686" s="740"/>
      <c r="D686" s="1017"/>
      <c r="E686" s="1106" t="s">
        <v>2</v>
      </c>
      <c r="F686" s="690">
        <v>556190</v>
      </c>
      <c r="G686" s="1055">
        <v>5852</v>
      </c>
    </row>
    <row r="687" spans="2:7" s="373" customFormat="1">
      <c r="B687" s="796"/>
      <c r="C687" s="740"/>
      <c r="D687" s="1017"/>
      <c r="E687" s="1107" t="s">
        <v>12</v>
      </c>
      <c r="F687" s="690">
        <v>494764</v>
      </c>
      <c r="G687" s="1055">
        <v>5852</v>
      </c>
    </row>
    <row r="688" spans="2:7" s="373" customFormat="1">
      <c r="B688" s="1059"/>
      <c r="C688" s="740"/>
      <c r="D688" s="813"/>
      <c r="E688" s="1108" t="s">
        <v>37</v>
      </c>
      <c r="F688" s="690">
        <v>274959</v>
      </c>
      <c r="G688" s="780">
        <v>5852</v>
      </c>
    </row>
    <row r="689" spans="1:8" s="373" customFormat="1">
      <c r="B689" s="1059"/>
      <c r="C689" s="740"/>
      <c r="D689" s="813"/>
      <c r="E689" s="1109" t="s">
        <v>35</v>
      </c>
      <c r="F689" s="690">
        <v>219377</v>
      </c>
      <c r="G689" s="780">
        <v>4735</v>
      </c>
    </row>
    <row r="690" spans="1:8" s="373" customFormat="1">
      <c r="B690" s="1059"/>
      <c r="C690" s="740"/>
      <c r="D690" s="813"/>
      <c r="E690" s="1108" t="s">
        <v>15</v>
      </c>
      <c r="F690" s="690">
        <v>219805</v>
      </c>
      <c r="G690" s="780"/>
    </row>
    <row r="691" spans="1:8" s="373" customFormat="1">
      <c r="B691" s="1059"/>
      <c r="C691" s="740"/>
      <c r="D691" s="813"/>
      <c r="E691" s="1107" t="s">
        <v>16</v>
      </c>
      <c r="F691" s="690">
        <v>33363</v>
      </c>
      <c r="G691" s="780"/>
    </row>
    <row r="692" spans="1:8" s="373" customFormat="1">
      <c r="B692" s="1059"/>
      <c r="C692" s="740"/>
      <c r="D692" s="813"/>
      <c r="E692" s="1108" t="s">
        <v>17</v>
      </c>
      <c r="F692" s="690">
        <v>33363</v>
      </c>
      <c r="G692" s="780"/>
    </row>
    <row r="693" spans="1:8" s="373" customFormat="1" ht="12" customHeight="1">
      <c r="B693" s="796"/>
      <c r="C693" s="740"/>
      <c r="D693" s="1017"/>
      <c r="E693" s="1107" t="s">
        <v>19</v>
      </c>
      <c r="F693" s="690">
        <v>28063</v>
      </c>
      <c r="G693" s="1055"/>
    </row>
    <row r="694" spans="1:8" s="373" customFormat="1" ht="26.4">
      <c r="B694" s="1059"/>
      <c r="C694" s="740"/>
      <c r="D694" s="813"/>
      <c r="E694" s="1107" t="s">
        <v>79</v>
      </c>
      <c r="F694" s="690">
        <v>28063</v>
      </c>
      <c r="G694" s="780"/>
    </row>
    <row r="695" spans="1:8" s="373" customFormat="1">
      <c r="B695" s="1059"/>
      <c r="C695" s="740"/>
      <c r="D695" s="813"/>
      <c r="E695" s="1106" t="s">
        <v>3</v>
      </c>
      <c r="F695" s="690">
        <v>22766</v>
      </c>
      <c r="G695" s="780"/>
    </row>
    <row r="696" spans="1:8" s="373" customFormat="1" ht="13.8" thickBot="1">
      <c r="B696" s="1059"/>
      <c r="C696" s="740"/>
      <c r="D696" s="813"/>
      <c r="E696" s="1113" t="s">
        <v>20</v>
      </c>
      <c r="F696" s="1043">
        <v>22766</v>
      </c>
      <c r="G696" s="780"/>
    </row>
    <row r="697" spans="1:8" s="81" customFormat="1" ht="93.75" customHeight="1" thickBot="1">
      <c r="B697" s="3891" t="s">
        <v>307</v>
      </c>
      <c r="C697" s="3892"/>
      <c r="D697" s="3892"/>
      <c r="E697" s="3892"/>
      <c r="F697" s="3892"/>
      <c r="G697" s="3893"/>
    </row>
    <row r="698" spans="1:8" s="81" customFormat="1">
      <c r="C698" s="1025"/>
      <c r="D698" s="1025"/>
      <c r="E698" s="805"/>
      <c r="F698" s="407"/>
      <c r="G698" s="76"/>
    </row>
    <row r="699" spans="1:8" s="81" customFormat="1">
      <c r="B699" s="128" t="s">
        <v>187</v>
      </c>
      <c r="C699" s="1025"/>
      <c r="D699" s="1076"/>
      <c r="F699" s="1025"/>
    </row>
    <row r="700" spans="1:8" s="77" customFormat="1" ht="13.8" thickBot="1">
      <c r="B700" s="81"/>
      <c r="C700" s="1025"/>
      <c r="D700" s="1076"/>
      <c r="E700" s="81"/>
      <c r="F700" s="1025"/>
      <c r="G700" s="81"/>
    </row>
    <row r="701" spans="1:8" s="106" customFormat="1" ht="12" customHeight="1">
      <c r="A701" s="2061">
        <f>A637+1</f>
        <v>177</v>
      </c>
      <c r="B701" s="379" t="s">
        <v>43</v>
      </c>
      <c r="C701" s="1079"/>
      <c r="D701" s="808"/>
      <c r="F701" s="1130"/>
      <c r="H701" s="351" t="s">
        <v>33</v>
      </c>
    </row>
    <row r="702" spans="1:8" s="106" customFormat="1">
      <c r="B702" s="413" t="s">
        <v>22</v>
      </c>
      <c r="C702" s="644"/>
      <c r="D702" s="809"/>
      <c r="F702" s="1130"/>
    </row>
    <row r="703" spans="1:8" s="106" customFormat="1">
      <c r="B703" s="1007" t="s">
        <v>230</v>
      </c>
      <c r="C703" s="1008"/>
      <c r="D703" s="810"/>
      <c r="F703" s="1130"/>
      <c r="H703" s="815"/>
    </row>
    <row r="704" spans="1:8" s="1080" customFormat="1">
      <c r="B704" s="1013" t="s">
        <v>4</v>
      </c>
      <c r="C704" s="675">
        <v>8623</v>
      </c>
      <c r="D704" s="817">
        <v>7282</v>
      </c>
      <c r="F704" s="1131"/>
    </row>
    <row r="705" spans="2:6" s="106" customFormat="1">
      <c r="B705" s="1016" t="s">
        <v>65</v>
      </c>
      <c r="C705" s="676">
        <v>8623</v>
      </c>
      <c r="D705" s="813">
        <v>7282</v>
      </c>
      <c r="F705" s="1130"/>
    </row>
    <row r="706" spans="2:6" s="1080" customFormat="1">
      <c r="B706" s="1013" t="s">
        <v>28</v>
      </c>
      <c r="C706" s="675">
        <v>8623</v>
      </c>
      <c r="D706" s="817">
        <f>D707</f>
        <v>7282</v>
      </c>
      <c r="F706" s="1131"/>
    </row>
    <row r="707" spans="2:6" s="106" customFormat="1">
      <c r="B707" s="1016" t="s">
        <v>2</v>
      </c>
      <c r="C707" s="676">
        <v>8623</v>
      </c>
      <c r="D707" s="813">
        <v>7282</v>
      </c>
      <c r="F707" s="1130"/>
    </row>
    <row r="708" spans="2:6" s="106" customFormat="1">
      <c r="B708" s="1020" t="s">
        <v>12</v>
      </c>
      <c r="C708" s="676">
        <v>8623</v>
      </c>
      <c r="D708" s="813">
        <v>7282</v>
      </c>
      <c r="F708" s="1130"/>
    </row>
    <row r="709" spans="2:6" s="106" customFormat="1">
      <c r="B709" s="1022" t="s">
        <v>15</v>
      </c>
      <c r="C709" s="676">
        <v>8623</v>
      </c>
      <c r="D709" s="813">
        <v>7282</v>
      </c>
      <c r="F709" s="1130"/>
    </row>
    <row r="710" spans="2:6" s="106" customFormat="1">
      <c r="B710" s="376" t="s">
        <v>54</v>
      </c>
      <c r="C710" s="1124"/>
      <c r="D710" s="1125"/>
      <c r="F710" s="1130"/>
    </row>
    <row r="711" spans="2:6" s="106" customFormat="1">
      <c r="B711" s="814" t="s">
        <v>304</v>
      </c>
      <c r="C711" s="1092"/>
      <c r="D711" s="809"/>
      <c r="F711" s="1130"/>
    </row>
    <row r="712" spans="2:6" s="106" customFormat="1" ht="29.25" customHeight="1">
      <c r="B712" s="1132" t="s">
        <v>305</v>
      </c>
      <c r="C712" s="1092"/>
      <c r="D712" s="809"/>
      <c r="F712" s="1130"/>
    </row>
    <row r="713" spans="2:6" s="106" customFormat="1">
      <c r="B713" s="1133" t="s">
        <v>87</v>
      </c>
      <c r="C713" s="1092"/>
      <c r="D713" s="809"/>
      <c r="F713" s="1130"/>
    </row>
    <row r="714" spans="2:6" s="106" customFormat="1">
      <c r="B714" s="1013" t="s">
        <v>4</v>
      </c>
      <c r="C714" s="1085"/>
      <c r="D714" s="817">
        <v>7282</v>
      </c>
      <c r="F714" s="1130"/>
    </row>
    <row r="715" spans="2:6" s="106" customFormat="1">
      <c r="B715" s="1016" t="s">
        <v>65</v>
      </c>
      <c r="C715" s="646"/>
      <c r="D715" s="813">
        <v>7282</v>
      </c>
      <c r="F715" s="1130"/>
    </row>
    <row r="716" spans="2:6" s="106" customFormat="1">
      <c r="B716" s="1013" t="s">
        <v>28</v>
      </c>
      <c r="C716" s="646"/>
      <c r="D716" s="817">
        <v>7282</v>
      </c>
      <c r="F716" s="1130"/>
    </row>
    <row r="717" spans="2:6" s="106" customFormat="1">
      <c r="B717" s="1016" t="s">
        <v>2</v>
      </c>
      <c r="C717" s="646"/>
      <c r="D717" s="813">
        <v>7282</v>
      </c>
      <c r="F717" s="1130"/>
    </row>
    <row r="718" spans="2:6" s="106" customFormat="1">
      <c r="B718" s="1020" t="s">
        <v>12</v>
      </c>
      <c r="C718" s="1085"/>
      <c r="D718" s="813">
        <v>7282</v>
      </c>
      <c r="F718" s="1130"/>
    </row>
    <row r="719" spans="2:6" s="106" customFormat="1">
      <c r="B719" s="1022" t="s">
        <v>15</v>
      </c>
      <c r="C719" s="1085"/>
      <c r="D719" s="813">
        <v>7282</v>
      </c>
      <c r="F719" s="1130"/>
    </row>
    <row r="720" spans="2:6" s="106" customFormat="1">
      <c r="B720" s="1133" t="s">
        <v>88</v>
      </c>
      <c r="C720" s="1092"/>
      <c r="D720" s="809"/>
      <c r="F720" s="1130"/>
    </row>
    <row r="721" spans="1:8" s="106" customFormat="1">
      <c r="B721" s="1013" t="s">
        <v>4</v>
      </c>
      <c r="C721" s="1085"/>
      <c r="D721" s="817">
        <v>3770</v>
      </c>
      <c r="F721" s="1130"/>
    </row>
    <row r="722" spans="1:8" s="106" customFormat="1">
      <c r="B722" s="1016" t="s">
        <v>65</v>
      </c>
      <c r="C722" s="646"/>
      <c r="D722" s="813">
        <v>3770</v>
      </c>
      <c r="F722" s="1130"/>
    </row>
    <row r="723" spans="1:8" s="106" customFormat="1">
      <c r="B723" s="1013" t="s">
        <v>28</v>
      </c>
      <c r="C723" s="646"/>
      <c r="D723" s="817">
        <f t="shared" ref="D723:D724" si="9">D724</f>
        <v>3770</v>
      </c>
      <c r="F723" s="1130"/>
    </row>
    <row r="724" spans="1:8" s="106" customFormat="1">
      <c r="B724" s="1016" t="s">
        <v>2</v>
      </c>
      <c r="C724" s="646"/>
      <c r="D724" s="813">
        <f t="shared" si="9"/>
        <v>3770</v>
      </c>
      <c r="F724" s="1130"/>
    </row>
    <row r="725" spans="1:8" s="106" customFormat="1">
      <c r="B725" s="1020" t="s">
        <v>12</v>
      </c>
      <c r="C725" s="1085"/>
      <c r="D725" s="813">
        <f>D726</f>
        <v>3770</v>
      </c>
      <c r="F725" s="1130"/>
    </row>
    <row r="726" spans="1:8" s="106" customFormat="1" ht="13.8" thickBot="1">
      <c r="B726" s="1022" t="s">
        <v>15</v>
      </c>
      <c r="C726" s="1085"/>
      <c r="D726" s="813">
        <v>3770</v>
      </c>
      <c r="F726" s="1130"/>
    </row>
    <row r="727" spans="1:8" s="81" customFormat="1" ht="196.5" customHeight="1" thickBot="1">
      <c r="B727" s="3891" t="s">
        <v>308</v>
      </c>
      <c r="C727" s="3892"/>
      <c r="D727" s="3893"/>
      <c r="F727" s="1025"/>
    </row>
    <row r="728" spans="1:8" s="48" customFormat="1">
      <c r="B728" s="81"/>
      <c r="C728" s="1025"/>
      <c r="D728" s="1025"/>
      <c r="E728" s="805"/>
      <c r="F728" s="407"/>
      <c r="G728" s="76"/>
    </row>
    <row r="729" spans="1:8" s="48" customFormat="1">
      <c r="B729" s="128" t="s">
        <v>309</v>
      </c>
      <c r="D729" s="1026"/>
      <c r="E729" s="92"/>
      <c r="F729" s="1026"/>
      <c r="G729" s="92"/>
    </row>
    <row r="730" spans="1:8" s="77" customFormat="1" ht="13.8" thickBot="1">
      <c r="B730" s="120"/>
      <c r="C730" s="1026"/>
      <c r="D730" s="1026"/>
      <c r="E730" s="92"/>
      <c r="F730" s="1026"/>
      <c r="G730" s="92"/>
    </row>
    <row r="731" spans="1:8" s="373" customFormat="1" ht="13.5" customHeight="1">
      <c r="A731" s="351">
        <f>A701</f>
        <v>177</v>
      </c>
      <c r="B731" s="1003" t="s">
        <v>43</v>
      </c>
      <c r="C731" s="90"/>
      <c r="D731" s="367"/>
      <c r="H731" s="351" t="s">
        <v>33</v>
      </c>
    </row>
    <row r="732" spans="1:8" s="125" customFormat="1">
      <c r="B732" s="413" t="s">
        <v>82</v>
      </c>
      <c r="C732" s="1005"/>
      <c r="D732" s="1006"/>
    </row>
    <row r="733" spans="1:8" s="1116" customFormat="1" ht="26.4">
      <c r="B733" s="1028" t="s">
        <v>86</v>
      </c>
      <c r="C733" s="1005"/>
      <c r="D733" s="1006"/>
    </row>
    <row r="734" spans="1:8" s="125" customFormat="1">
      <c r="B734" s="369" t="s">
        <v>87</v>
      </c>
      <c r="C734" s="1005"/>
      <c r="D734" s="1006"/>
    </row>
    <row r="735" spans="1:8" s="125" customFormat="1" ht="13.5" customHeight="1">
      <c r="B735" s="208" t="s">
        <v>4</v>
      </c>
      <c r="C735" s="666">
        <v>578956</v>
      </c>
      <c r="D735" s="781">
        <f>D736+D737+D740</f>
        <v>7282</v>
      </c>
    </row>
    <row r="736" spans="1:8" s="125" customFormat="1" ht="13.5" customHeight="1">
      <c r="B736" s="1033" t="s">
        <v>65</v>
      </c>
      <c r="C736" s="690">
        <v>109446</v>
      </c>
      <c r="D736" s="1055">
        <v>7282</v>
      </c>
    </row>
    <row r="737" spans="2:4" s="125" customFormat="1" ht="13.5" customHeight="1">
      <c r="B737" s="1034" t="s">
        <v>6</v>
      </c>
      <c r="C737" s="690">
        <v>28063</v>
      </c>
      <c r="D737" s="780"/>
    </row>
    <row r="738" spans="2:4" s="125" customFormat="1">
      <c r="B738" s="1033" t="s">
        <v>7</v>
      </c>
      <c r="C738" s="690">
        <v>67355</v>
      </c>
      <c r="D738" s="1055"/>
    </row>
    <row r="739" spans="2:4" s="125" customFormat="1">
      <c r="B739" s="672" t="s">
        <v>8</v>
      </c>
      <c r="C739" s="690">
        <v>33992</v>
      </c>
      <c r="D739" s="1055"/>
    </row>
    <row r="740" spans="2:4" s="125" customFormat="1">
      <c r="B740" s="1034" t="s">
        <v>9</v>
      </c>
      <c r="C740" s="690">
        <v>33992</v>
      </c>
      <c r="D740" s="780"/>
    </row>
    <row r="741" spans="2:4" s="125" customFormat="1" ht="26.4">
      <c r="B741" s="1035" t="s">
        <v>57</v>
      </c>
      <c r="C741" s="690">
        <v>33992</v>
      </c>
      <c r="D741" s="1055"/>
    </row>
    <row r="742" spans="2:4" s="794" customFormat="1" ht="26.4">
      <c r="B742" s="1134" t="s">
        <v>126</v>
      </c>
      <c r="C742" s="690">
        <v>33992</v>
      </c>
      <c r="D742" s="781"/>
    </row>
    <row r="743" spans="2:4" s="373" customFormat="1" ht="26.4">
      <c r="B743" s="672" t="s">
        <v>192</v>
      </c>
      <c r="C743" s="690">
        <v>33363</v>
      </c>
      <c r="D743" s="781"/>
    </row>
    <row r="744" spans="2:4" s="373" customFormat="1" ht="39.6">
      <c r="B744" s="1034" t="s">
        <v>72</v>
      </c>
      <c r="C744" s="690">
        <v>33363</v>
      </c>
      <c r="D744" s="780"/>
    </row>
    <row r="745" spans="2:4" s="373" customFormat="1" ht="52.8">
      <c r="B745" s="1035" t="s">
        <v>114</v>
      </c>
      <c r="C745" s="690">
        <v>33363</v>
      </c>
      <c r="D745" s="1055"/>
    </row>
    <row r="746" spans="2:4" s="373" customFormat="1">
      <c r="B746" s="1033" t="s">
        <v>10</v>
      </c>
      <c r="C746" s="690">
        <v>402155</v>
      </c>
      <c r="D746" s="1055"/>
    </row>
    <row r="747" spans="2:4" s="373" customFormat="1" ht="12.75" customHeight="1">
      <c r="B747" s="1020" t="s">
        <v>11</v>
      </c>
      <c r="C747" s="690">
        <v>402155</v>
      </c>
      <c r="D747" s="1055"/>
    </row>
    <row r="748" spans="2:4" s="373" customFormat="1">
      <c r="B748" s="208" t="s">
        <v>28</v>
      </c>
      <c r="C748" s="666">
        <v>578956</v>
      </c>
      <c r="D748" s="781">
        <v>7282</v>
      </c>
    </row>
    <row r="749" spans="2:4" s="373" customFormat="1">
      <c r="B749" s="1033" t="s">
        <v>2</v>
      </c>
      <c r="C749" s="690">
        <v>556190</v>
      </c>
      <c r="D749" s="1055">
        <v>7282</v>
      </c>
    </row>
    <row r="750" spans="2:4" s="373" customFormat="1">
      <c r="B750" s="672" t="s">
        <v>12</v>
      </c>
      <c r="C750" s="690">
        <v>494764</v>
      </c>
      <c r="D750" s="1055">
        <v>7282</v>
      </c>
    </row>
    <row r="751" spans="2:4" s="373" customFormat="1">
      <c r="B751" s="1034" t="s">
        <v>37</v>
      </c>
      <c r="C751" s="690">
        <v>274959</v>
      </c>
      <c r="D751" s="780"/>
    </row>
    <row r="752" spans="2:4" s="794" customFormat="1">
      <c r="B752" s="1035" t="s">
        <v>35</v>
      </c>
      <c r="C752" s="690">
        <v>219377</v>
      </c>
      <c r="D752" s="1055"/>
    </row>
    <row r="753" spans="2:5" s="373" customFormat="1">
      <c r="B753" s="1034" t="s">
        <v>15</v>
      </c>
      <c r="C753" s="690">
        <v>219805</v>
      </c>
      <c r="D753" s="1055">
        <v>7282</v>
      </c>
    </row>
    <row r="754" spans="2:5" s="374" customFormat="1">
      <c r="B754" s="672" t="s">
        <v>16</v>
      </c>
      <c r="C754" s="690">
        <v>33363</v>
      </c>
      <c r="D754" s="1055"/>
    </row>
    <row r="755" spans="2:5" s="125" customFormat="1">
      <c r="B755" s="1034" t="s">
        <v>17</v>
      </c>
      <c r="C755" s="690">
        <v>33363</v>
      </c>
      <c r="D755" s="1006"/>
    </row>
    <row r="756" spans="2:5" s="125" customFormat="1" ht="13.5" customHeight="1">
      <c r="B756" s="672" t="s">
        <v>19</v>
      </c>
      <c r="C756" s="690">
        <v>28063</v>
      </c>
      <c r="D756" s="781"/>
    </row>
    <row r="757" spans="2:5" s="125" customFormat="1" ht="13.5" customHeight="1">
      <c r="B757" s="672" t="s">
        <v>79</v>
      </c>
      <c r="C757" s="690">
        <v>28063</v>
      </c>
      <c r="D757" s="1055"/>
    </row>
    <row r="758" spans="2:5" s="125" customFormat="1" ht="13.5" customHeight="1">
      <c r="B758" s="1033" t="s">
        <v>3</v>
      </c>
      <c r="C758" s="690">
        <v>22766</v>
      </c>
      <c r="D758" s="780"/>
    </row>
    <row r="759" spans="2:5" s="125" customFormat="1">
      <c r="B759" s="672" t="s">
        <v>20</v>
      </c>
      <c r="C759" s="690">
        <v>22766</v>
      </c>
      <c r="D759" s="1055"/>
    </row>
    <row r="760" spans="2:5" s="125" customFormat="1">
      <c r="B760" s="670" t="s">
        <v>88</v>
      </c>
      <c r="C760" s="690"/>
      <c r="D760" s="1055"/>
    </row>
    <row r="761" spans="2:5" s="125" customFormat="1">
      <c r="B761" s="208" t="s">
        <v>4</v>
      </c>
      <c r="C761" s="666">
        <v>200361</v>
      </c>
      <c r="D761" s="1117">
        <v>3770</v>
      </c>
    </row>
    <row r="762" spans="2:5" s="125" customFormat="1">
      <c r="B762" s="1033" t="s">
        <v>65</v>
      </c>
      <c r="C762" s="690">
        <v>72760</v>
      </c>
      <c r="D762" s="1055">
        <v>3770</v>
      </c>
    </row>
    <row r="763" spans="2:5" s="125" customFormat="1">
      <c r="B763" s="1033" t="s">
        <v>7</v>
      </c>
      <c r="C763" s="690">
        <v>54841</v>
      </c>
      <c r="D763" s="1055"/>
    </row>
    <row r="764" spans="2:5" s="794" customFormat="1">
      <c r="B764" s="672" t="s">
        <v>8</v>
      </c>
      <c r="C764" s="690">
        <v>54841</v>
      </c>
      <c r="D764" s="781"/>
    </row>
    <row r="765" spans="2:5" s="373" customFormat="1">
      <c r="B765" s="1034" t="s">
        <v>9</v>
      </c>
      <c r="C765" s="690">
        <v>54841</v>
      </c>
      <c r="D765" s="781"/>
    </row>
    <row r="766" spans="2:5" s="373" customFormat="1" ht="26.4">
      <c r="B766" s="1035" t="s">
        <v>57</v>
      </c>
      <c r="C766" s="690">
        <v>54841</v>
      </c>
      <c r="D766" s="780"/>
    </row>
    <row r="767" spans="2:5" s="373" customFormat="1" ht="26.4">
      <c r="B767" s="1134" t="s">
        <v>126</v>
      </c>
      <c r="C767" s="690">
        <v>54841</v>
      </c>
      <c r="D767" s="1055"/>
      <c r="E767" s="373" t="s">
        <v>0</v>
      </c>
    </row>
    <row r="768" spans="2:5" s="373" customFormat="1">
      <c r="B768" s="1033" t="s">
        <v>10</v>
      </c>
      <c r="C768" s="690">
        <v>72760</v>
      </c>
      <c r="D768" s="1055"/>
    </row>
    <row r="769" spans="2:16374" s="373" customFormat="1" ht="13.5" customHeight="1">
      <c r="B769" s="1020" t="s">
        <v>11</v>
      </c>
      <c r="C769" s="690">
        <v>72760</v>
      </c>
      <c r="D769" s="780"/>
    </row>
    <row r="770" spans="2:16374" s="373" customFormat="1">
      <c r="B770" s="208" t="s">
        <v>28</v>
      </c>
      <c r="C770" s="666">
        <v>200361</v>
      </c>
      <c r="D770" s="1117">
        <v>3770</v>
      </c>
    </row>
    <row r="771" spans="2:16374" s="373" customFormat="1">
      <c r="B771" s="1033" t="s">
        <v>2</v>
      </c>
      <c r="C771" s="690">
        <v>200361</v>
      </c>
      <c r="D771" s="1055">
        <v>3770</v>
      </c>
    </row>
    <row r="772" spans="2:16374" s="373" customFormat="1">
      <c r="B772" s="672" t="s">
        <v>12</v>
      </c>
      <c r="C772" s="690">
        <v>200361</v>
      </c>
      <c r="D772" s="1055">
        <v>3770</v>
      </c>
    </row>
    <row r="773" spans="2:16374" s="373" customFormat="1">
      <c r="B773" s="1034" t="s">
        <v>37</v>
      </c>
      <c r="C773" s="690">
        <v>51166</v>
      </c>
      <c r="D773" s="780"/>
    </row>
    <row r="774" spans="2:16374" s="373" customFormat="1">
      <c r="B774" s="1035" t="s">
        <v>35</v>
      </c>
      <c r="C774" s="690">
        <v>41233</v>
      </c>
      <c r="D774" s="780"/>
    </row>
    <row r="775" spans="2:16374" s="373" customFormat="1" ht="13.8" thickBot="1">
      <c r="B775" s="1135" t="s">
        <v>15</v>
      </c>
      <c r="C775" s="1043">
        <v>149195</v>
      </c>
      <c r="D775" s="972">
        <v>3770</v>
      </c>
    </row>
    <row r="776" spans="2:16374" s="81" customFormat="1" ht="197.25" customHeight="1" thickBot="1">
      <c r="B776" s="3794" t="s">
        <v>310</v>
      </c>
      <c r="C776" s="3896"/>
      <c r="D776" s="3897"/>
      <c r="F776" s="1025"/>
    </row>
    <row r="777" spans="2:16374" s="77" customFormat="1">
      <c r="B777" s="81"/>
      <c r="C777" s="1025"/>
      <c r="D777" s="1025"/>
      <c r="E777" s="805"/>
      <c r="F777" s="407"/>
      <c r="G777" s="76"/>
      <c r="H777" s="128"/>
      <c r="I777" s="128"/>
      <c r="J777" s="128"/>
      <c r="K777" s="128"/>
      <c r="L777" s="128"/>
      <c r="M777" s="128"/>
      <c r="N777" s="128"/>
      <c r="O777" s="128"/>
      <c r="P777" s="128"/>
      <c r="Q777" s="128"/>
      <c r="R777" s="128"/>
      <c r="S777" s="128"/>
      <c r="T777" s="128"/>
      <c r="U777" s="128"/>
      <c r="V777" s="128"/>
      <c r="W777" s="128"/>
      <c r="X777" s="128"/>
      <c r="Y777" s="128"/>
      <c r="Z777" s="128"/>
      <c r="AA777" s="128"/>
      <c r="AB777" s="128"/>
      <c r="AC777" s="128"/>
      <c r="AD777" s="128"/>
      <c r="AE777" s="128"/>
      <c r="AF777" s="128"/>
      <c r="AG777" s="128"/>
      <c r="AH777" s="128"/>
      <c r="AI777" s="128"/>
      <c r="AJ777" s="128"/>
      <c r="AK777" s="128"/>
      <c r="AL777" s="128"/>
      <c r="AM777" s="128"/>
      <c r="AN777" s="128"/>
      <c r="AO777" s="128"/>
      <c r="AP777" s="128"/>
      <c r="AQ777" s="128"/>
      <c r="AR777" s="128"/>
      <c r="AS777" s="128"/>
      <c r="AT777" s="128"/>
      <c r="AU777" s="128"/>
      <c r="AV777" s="128"/>
      <c r="AW777" s="128"/>
      <c r="AX777" s="128"/>
      <c r="AY777" s="128"/>
      <c r="AZ777" s="128"/>
      <c r="BA777" s="128"/>
      <c r="BB777" s="128"/>
      <c r="BC777" s="128"/>
      <c r="BD777" s="128"/>
      <c r="BE777" s="128"/>
      <c r="BF777" s="128"/>
      <c r="BG777" s="128"/>
      <c r="BH777" s="128"/>
      <c r="BI777" s="128"/>
      <c r="BJ777" s="128"/>
      <c r="BK777" s="128"/>
      <c r="BL777" s="128"/>
      <c r="BM777" s="128"/>
      <c r="BN777" s="128"/>
      <c r="BO777" s="128"/>
      <c r="BP777" s="128"/>
      <c r="BQ777" s="128"/>
      <c r="BR777" s="128"/>
      <c r="BS777" s="128"/>
      <c r="BT777" s="128"/>
      <c r="BU777" s="128"/>
      <c r="BV777" s="128"/>
      <c r="BW777" s="128"/>
      <c r="BX777" s="128"/>
      <c r="BY777" s="128"/>
      <c r="BZ777" s="128"/>
      <c r="CA777" s="128"/>
      <c r="CB777" s="128"/>
      <c r="CC777" s="128"/>
      <c r="CD777" s="128"/>
      <c r="CE777" s="128"/>
      <c r="CF777" s="128"/>
      <c r="CG777" s="128"/>
      <c r="CH777" s="128"/>
      <c r="CI777" s="128"/>
      <c r="CJ777" s="128"/>
      <c r="CK777" s="128"/>
      <c r="CL777" s="128"/>
      <c r="CM777" s="128"/>
      <c r="CN777" s="128"/>
      <c r="CO777" s="128"/>
      <c r="CP777" s="128"/>
      <c r="CQ777" s="128"/>
      <c r="CR777" s="128"/>
      <c r="CS777" s="128"/>
      <c r="CT777" s="128"/>
      <c r="CU777" s="128"/>
      <c r="CV777" s="128"/>
      <c r="CW777" s="128"/>
      <c r="CX777" s="128"/>
      <c r="CY777" s="128"/>
      <c r="CZ777" s="128"/>
      <c r="DA777" s="128"/>
      <c r="DB777" s="128"/>
      <c r="DC777" s="128"/>
      <c r="DD777" s="128"/>
      <c r="DE777" s="128"/>
      <c r="DF777" s="128"/>
      <c r="DG777" s="128"/>
      <c r="DH777" s="128"/>
      <c r="DI777" s="128"/>
      <c r="DJ777" s="128"/>
      <c r="DK777" s="128"/>
      <c r="DL777" s="128"/>
      <c r="DM777" s="128"/>
      <c r="DN777" s="128"/>
      <c r="DO777" s="128"/>
      <c r="DP777" s="128"/>
      <c r="DQ777" s="128"/>
      <c r="DR777" s="128"/>
      <c r="DS777" s="128"/>
      <c r="DT777" s="128"/>
      <c r="DU777" s="128"/>
      <c r="DV777" s="128"/>
      <c r="DW777" s="128"/>
      <c r="DX777" s="128"/>
      <c r="DY777" s="128"/>
      <c r="DZ777" s="128"/>
      <c r="EA777" s="128"/>
      <c r="EB777" s="128"/>
      <c r="EC777" s="128"/>
      <c r="ED777" s="128"/>
      <c r="EE777" s="128"/>
      <c r="EF777" s="128"/>
      <c r="EG777" s="128"/>
      <c r="EH777" s="128"/>
      <c r="EI777" s="128"/>
      <c r="EJ777" s="128"/>
      <c r="EK777" s="128"/>
      <c r="EL777" s="128"/>
      <c r="EM777" s="128"/>
      <c r="EN777" s="128"/>
      <c r="EO777" s="128"/>
      <c r="EP777" s="128"/>
      <c r="EQ777" s="128"/>
      <c r="ER777" s="128"/>
      <c r="ES777" s="128"/>
      <c r="ET777" s="128"/>
      <c r="EU777" s="128"/>
      <c r="EV777" s="128"/>
      <c r="EW777" s="128"/>
      <c r="EX777" s="128"/>
      <c r="EY777" s="128"/>
      <c r="EZ777" s="128"/>
      <c r="FA777" s="128"/>
      <c r="FB777" s="128"/>
      <c r="FC777" s="128"/>
      <c r="FD777" s="128"/>
      <c r="FE777" s="128"/>
      <c r="FF777" s="128"/>
      <c r="FG777" s="128"/>
      <c r="FH777" s="128"/>
      <c r="FI777" s="128"/>
      <c r="FJ777" s="128"/>
      <c r="FK777" s="128"/>
      <c r="FL777" s="128"/>
      <c r="FM777" s="128"/>
      <c r="FN777" s="128"/>
      <c r="FO777" s="128"/>
      <c r="FP777" s="128"/>
      <c r="FQ777" s="128"/>
      <c r="FR777" s="128"/>
      <c r="FS777" s="128"/>
      <c r="FT777" s="128"/>
      <c r="FU777" s="128"/>
      <c r="FV777" s="128"/>
      <c r="FW777" s="128"/>
      <c r="FX777" s="128"/>
      <c r="FY777" s="128"/>
      <c r="FZ777" s="128"/>
      <c r="GA777" s="128"/>
      <c r="GB777" s="128"/>
      <c r="GC777" s="128"/>
      <c r="GD777" s="128"/>
      <c r="GE777" s="128"/>
      <c r="GF777" s="128"/>
      <c r="GG777" s="128"/>
      <c r="GH777" s="128"/>
      <c r="GI777" s="128"/>
      <c r="GJ777" s="128"/>
      <c r="GK777" s="128"/>
      <c r="GL777" s="128"/>
      <c r="GM777" s="128"/>
      <c r="GN777" s="128"/>
      <c r="GO777" s="128"/>
      <c r="GP777" s="128"/>
      <c r="GQ777" s="128"/>
      <c r="GR777" s="128"/>
      <c r="GS777" s="128"/>
      <c r="GT777" s="128"/>
      <c r="GU777" s="128"/>
      <c r="GV777" s="128"/>
      <c r="GW777" s="128"/>
      <c r="GX777" s="128"/>
      <c r="GY777" s="128"/>
      <c r="GZ777" s="128"/>
      <c r="HA777" s="128"/>
      <c r="HB777" s="128"/>
      <c r="HC777" s="128"/>
      <c r="HD777" s="128"/>
      <c r="HE777" s="128"/>
      <c r="HF777" s="128"/>
      <c r="HG777" s="128"/>
      <c r="HH777" s="128"/>
      <c r="HI777" s="128"/>
      <c r="HJ777" s="128"/>
      <c r="HK777" s="128"/>
      <c r="HL777" s="128"/>
      <c r="HM777" s="128"/>
      <c r="HN777" s="128"/>
      <c r="HO777" s="128"/>
      <c r="HP777" s="128"/>
      <c r="HQ777" s="128"/>
      <c r="HR777" s="128"/>
      <c r="HS777" s="128"/>
      <c r="HT777" s="128"/>
      <c r="HU777" s="128"/>
      <c r="HV777" s="128"/>
      <c r="HW777" s="128"/>
      <c r="HX777" s="128"/>
      <c r="HY777" s="128"/>
      <c r="HZ777" s="128"/>
      <c r="IA777" s="128"/>
      <c r="IB777" s="128"/>
      <c r="IC777" s="128"/>
      <c r="ID777" s="128"/>
      <c r="IE777" s="128"/>
      <c r="IF777" s="128"/>
      <c r="IG777" s="128"/>
      <c r="IH777" s="128"/>
      <c r="II777" s="128"/>
      <c r="IJ777" s="128"/>
      <c r="IK777" s="128"/>
      <c r="IL777" s="128"/>
      <c r="IM777" s="128"/>
      <c r="IN777" s="128"/>
      <c r="IO777" s="128"/>
      <c r="IP777" s="128"/>
      <c r="IQ777" s="128"/>
      <c r="IR777" s="128"/>
      <c r="IS777" s="128"/>
      <c r="IT777" s="128"/>
      <c r="IU777" s="128"/>
      <c r="IV777" s="128"/>
      <c r="IW777" s="128"/>
      <c r="IX777" s="128"/>
      <c r="IY777" s="128"/>
      <c r="IZ777" s="128"/>
      <c r="JA777" s="128"/>
      <c r="JB777" s="128"/>
      <c r="JC777" s="128"/>
      <c r="JD777" s="128"/>
      <c r="JE777" s="128"/>
      <c r="JF777" s="128"/>
      <c r="JG777" s="128"/>
      <c r="JH777" s="128"/>
      <c r="JI777" s="128"/>
      <c r="JJ777" s="128"/>
      <c r="JK777" s="128"/>
      <c r="JL777" s="128"/>
      <c r="JM777" s="128"/>
      <c r="JN777" s="128"/>
      <c r="JO777" s="128"/>
      <c r="JP777" s="128"/>
      <c r="JQ777" s="128"/>
      <c r="JR777" s="128"/>
      <c r="JS777" s="128"/>
      <c r="JT777" s="128"/>
      <c r="JU777" s="128"/>
      <c r="JV777" s="128"/>
      <c r="JW777" s="128"/>
      <c r="JX777" s="128"/>
      <c r="JY777" s="128"/>
      <c r="JZ777" s="128"/>
      <c r="KA777" s="128"/>
      <c r="KB777" s="128"/>
      <c r="KC777" s="128"/>
      <c r="KD777" s="128"/>
      <c r="KE777" s="128"/>
      <c r="KF777" s="128"/>
      <c r="KG777" s="128"/>
      <c r="KH777" s="128"/>
      <c r="KI777" s="128"/>
      <c r="KJ777" s="128"/>
      <c r="KK777" s="128"/>
      <c r="KL777" s="128"/>
      <c r="KM777" s="128"/>
      <c r="KN777" s="128"/>
      <c r="KO777" s="128"/>
      <c r="KP777" s="128"/>
      <c r="KQ777" s="128"/>
      <c r="KR777" s="128"/>
      <c r="KS777" s="128"/>
      <c r="KT777" s="128"/>
      <c r="KU777" s="128"/>
      <c r="KV777" s="128"/>
      <c r="KW777" s="128"/>
      <c r="KX777" s="128"/>
      <c r="KY777" s="128"/>
      <c r="KZ777" s="128"/>
      <c r="LA777" s="128"/>
      <c r="LB777" s="128"/>
      <c r="LC777" s="128"/>
      <c r="LD777" s="128"/>
      <c r="LE777" s="128"/>
      <c r="LF777" s="128"/>
      <c r="LG777" s="128"/>
      <c r="LH777" s="128"/>
      <c r="LI777" s="128"/>
      <c r="LJ777" s="128"/>
      <c r="LK777" s="128"/>
      <c r="LL777" s="128"/>
      <c r="LM777" s="128"/>
      <c r="LN777" s="128"/>
      <c r="LO777" s="128"/>
      <c r="LP777" s="128"/>
      <c r="LQ777" s="128"/>
      <c r="LR777" s="128"/>
      <c r="LS777" s="128"/>
      <c r="LT777" s="128"/>
      <c r="LU777" s="128"/>
      <c r="LV777" s="128"/>
      <c r="LW777" s="128"/>
      <c r="LX777" s="128"/>
      <c r="LY777" s="128"/>
      <c r="LZ777" s="128"/>
      <c r="MA777" s="128"/>
      <c r="MB777" s="128"/>
      <c r="MC777" s="128"/>
      <c r="MD777" s="128"/>
      <c r="ME777" s="128"/>
      <c r="MF777" s="128"/>
      <c r="MG777" s="128"/>
      <c r="MH777" s="128"/>
      <c r="MI777" s="128"/>
      <c r="MJ777" s="128"/>
      <c r="MK777" s="128"/>
      <c r="ML777" s="128"/>
      <c r="MM777" s="128"/>
      <c r="MN777" s="128"/>
      <c r="MO777" s="128"/>
      <c r="MP777" s="128"/>
      <c r="MQ777" s="128"/>
      <c r="MR777" s="128"/>
      <c r="MS777" s="128"/>
      <c r="MT777" s="128"/>
      <c r="MU777" s="128"/>
      <c r="MV777" s="128"/>
      <c r="MW777" s="128"/>
      <c r="MX777" s="128"/>
      <c r="MY777" s="128"/>
      <c r="MZ777" s="128"/>
      <c r="NA777" s="128"/>
      <c r="NB777" s="128"/>
      <c r="NC777" s="128"/>
      <c r="ND777" s="128"/>
      <c r="NE777" s="128"/>
      <c r="NF777" s="128"/>
      <c r="NG777" s="128"/>
      <c r="NH777" s="128"/>
      <c r="NI777" s="128"/>
      <c r="NJ777" s="128"/>
      <c r="NK777" s="128"/>
      <c r="NL777" s="128"/>
      <c r="NM777" s="128"/>
      <c r="NN777" s="128"/>
      <c r="NO777" s="128"/>
      <c r="NP777" s="128"/>
      <c r="NQ777" s="128"/>
      <c r="NR777" s="128"/>
      <c r="NS777" s="128"/>
      <c r="NT777" s="128"/>
      <c r="NU777" s="128"/>
      <c r="NV777" s="128"/>
      <c r="NW777" s="128"/>
      <c r="NX777" s="128"/>
      <c r="NY777" s="128"/>
      <c r="NZ777" s="128"/>
      <c r="OA777" s="128"/>
      <c r="OB777" s="128"/>
      <c r="OC777" s="128"/>
      <c r="OD777" s="128"/>
      <c r="OE777" s="128"/>
      <c r="OF777" s="128"/>
      <c r="OG777" s="128"/>
      <c r="OH777" s="128"/>
      <c r="OI777" s="128"/>
      <c r="OJ777" s="128"/>
      <c r="OK777" s="128"/>
      <c r="OL777" s="128"/>
      <c r="OM777" s="128"/>
      <c r="ON777" s="128"/>
      <c r="OO777" s="128"/>
      <c r="OP777" s="128"/>
      <c r="OQ777" s="128"/>
      <c r="OR777" s="128"/>
      <c r="OS777" s="128"/>
      <c r="OT777" s="128"/>
      <c r="OU777" s="128"/>
      <c r="OV777" s="128"/>
      <c r="OW777" s="128"/>
      <c r="OX777" s="128"/>
      <c r="OY777" s="128"/>
      <c r="OZ777" s="128"/>
      <c r="PA777" s="128"/>
      <c r="PB777" s="128"/>
      <c r="PC777" s="128"/>
      <c r="PD777" s="128"/>
      <c r="PE777" s="128"/>
      <c r="PF777" s="128"/>
      <c r="PG777" s="128"/>
      <c r="PH777" s="128"/>
      <c r="PI777" s="128"/>
      <c r="PJ777" s="128"/>
      <c r="PK777" s="128"/>
      <c r="PL777" s="128"/>
      <c r="PM777" s="128"/>
      <c r="PN777" s="128"/>
      <c r="PO777" s="128"/>
      <c r="PP777" s="128"/>
      <c r="PQ777" s="128"/>
      <c r="PR777" s="128"/>
      <c r="PS777" s="128"/>
      <c r="PT777" s="128"/>
      <c r="PU777" s="128"/>
      <c r="PV777" s="128"/>
      <c r="PW777" s="128"/>
      <c r="PX777" s="128"/>
      <c r="PY777" s="128"/>
      <c r="PZ777" s="128"/>
      <c r="QA777" s="128"/>
      <c r="QB777" s="128"/>
      <c r="QC777" s="128"/>
      <c r="QD777" s="128"/>
      <c r="QE777" s="128"/>
      <c r="QF777" s="128"/>
      <c r="QG777" s="128"/>
      <c r="QH777" s="128"/>
      <c r="QI777" s="128"/>
      <c r="QJ777" s="128"/>
      <c r="QK777" s="128"/>
      <c r="QL777" s="128"/>
      <c r="QM777" s="128"/>
      <c r="QN777" s="128"/>
      <c r="QO777" s="128"/>
      <c r="QP777" s="128"/>
      <c r="QQ777" s="128"/>
      <c r="QR777" s="128"/>
      <c r="QS777" s="128"/>
      <c r="QT777" s="128"/>
      <c r="QU777" s="128"/>
      <c r="QV777" s="128"/>
      <c r="QW777" s="128"/>
      <c r="QX777" s="128"/>
      <c r="QY777" s="128"/>
      <c r="QZ777" s="128"/>
      <c r="RA777" s="128"/>
      <c r="RB777" s="128"/>
      <c r="RC777" s="128"/>
      <c r="RD777" s="128"/>
      <c r="RE777" s="128"/>
      <c r="RF777" s="128"/>
      <c r="RG777" s="128"/>
      <c r="RH777" s="128"/>
      <c r="RI777" s="128"/>
      <c r="RJ777" s="128"/>
      <c r="RK777" s="128"/>
      <c r="RL777" s="128"/>
      <c r="RM777" s="128"/>
      <c r="RN777" s="128"/>
      <c r="RO777" s="128"/>
      <c r="RP777" s="128"/>
      <c r="RQ777" s="128"/>
      <c r="RR777" s="128"/>
      <c r="RS777" s="128"/>
      <c r="RT777" s="128"/>
      <c r="RU777" s="128"/>
      <c r="RV777" s="128"/>
      <c r="RW777" s="128"/>
      <c r="RX777" s="128"/>
      <c r="RY777" s="128"/>
      <c r="RZ777" s="128"/>
      <c r="SA777" s="128"/>
      <c r="SB777" s="128"/>
      <c r="SC777" s="128"/>
      <c r="SD777" s="128"/>
      <c r="SE777" s="128"/>
      <c r="SF777" s="128"/>
      <c r="SG777" s="128"/>
      <c r="SH777" s="128"/>
      <c r="SI777" s="128"/>
      <c r="SJ777" s="128"/>
      <c r="SK777" s="128"/>
      <c r="SL777" s="128"/>
      <c r="SM777" s="128"/>
      <c r="SN777" s="128"/>
      <c r="SO777" s="128"/>
      <c r="SP777" s="128"/>
      <c r="SQ777" s="128"/>
      <c r="SR777" s="128"/>
      <c r="SS777" s="128"/>
      <c r="ST777" s="128"/>
      <c r="SU777" s="128"/>
      <c r="SV777" s="128"/>
      <c r="SW777" s="128"/>
      <c r="SX777" s="128"/>
      <c r="SY777" s="128"/>
      <c r="SZ777" s="128"/>
      <c r="TA777" s="128"/>
      <c r="TB777" s="128"/>
      <c r="TC777" s="128"/>
      <c r="TD777" s="128"/>
      <c r="TE777" s="128"/>
      <c r="TF777" s="128"/>
      <c r="TG777" s="128"/>
      <c r="TH777" s="128"/>
      <c r="TI777" s="128"/>
      <c r="TJ777" s="128"/>
      <c r="TK777" s="128"/>
      <c r="TL777" s="128"/>
      <c r="TM777" s="128"/>
      <c r="TN777" s="128"/>
      <c r="TO777" s="128"/>
      <c r="TP777" s="128"/>
      <c r="TQ777" s="128"/>
      <c r="TR777" s="128"/>
      <c r="TS777" s="128"/>
      <c r="TT777" s="128"/>
      <c r="TU777" s="128"/>
      <c r="TV777" s="128"/>
      <c r="TW777" s="128"/>
      <c r="TX777" s="128"/>
      <c r="TY777" s="128"/>
      <c r="TZ777" s="128"/>
      <c r="UA777" s="128"/>
      <c r="UB777" s="128"/>
      <c r="UC777" s="128"/>
      <c r="UD777" s="128"/>
      <c r="UE777" s="128"/>
      <c r="UF777" s="128"/>
      <c r="UG777" s="128"/>
      <c r="UH777" s="128"/>
      <c r="UI777" s="128"/>
      <c r="UJ777" s="128"/>
      <c r="UK777" s="128"/>
      <c r="UL777" s="128"/>
      <c r="UM777" s="128"/>
      <c r="UN777" s="128"/>
      <c r="UO777" s="128"/>
      <c r="UP777" s="128"/>
      <c r="UQ777" s="128"/>
      <c r="UR777" s="128"/>
      <c r="US777" s="128"/>
      <c r="UT777" s="128"/>
      <c r="UU777" s="128"/>
      <c r="UV777" s="128"/>
      <c r="UW777" s="128"/>
      <c r="UX777" s="128"/>
      <c r="UY777" s="128"/>
      <c r="UZ777" s="128"/>
      <c r="VA777" s="128"/>
      <c r="VB777" s="128"/>
      <c r="VC777" s="128"/>
      <c r="VD777" s="128"/>
      <c r="VE777" s="128"/>
      <c r="VF777" s="128"/>
      <c r="VG777" s="128"/>
      <c r="VH777" s="128"/>
      <c r="VI777" s="128"/>
      <c r="VJ777" s="128"/>
      <c r="VK777" s="128"/>
      <c r="VL777" s="128"/>
      <c r="VM777" s="128"/>
      <c r="VN777" s="128"/>
      <c r="VO777" s="128"/>
      <c r="VP777" s="128"/>
      <c r="VQ777" s="128"/>
      <c r="VR777" s="128"/>
      <c r="VS777" s="128"/>
      <c r="VT777" s="128"/>
      <c r="VU777" s="128"/>
      <c r="VV777" s="128"/>
      <c r="VW777" s="128"/>
      <c r="VX777" s="128"/>
      <c r="VY777" s="128"/>
      <c r="VZ777" s="128"/>
      <c r="WA777" s="128"/>
      <c r="WB777" s="128"/>
      <c r="WC777" s="128"/>
      <c r="WD777" s="128"/>
      <c r="WE777" s="128"/>
      <c r="WF777" s="128"/>
      <c r="WG777" s="128"/>
      <c r="WH777" s="128"/>
      <c r="WI777" s="128"/>
      <c r="WJ777" s="128"/>
      <c r="WK777" s="128"/>
      <c r="WL777" s="128"/>
      <c r="WM777" s="128"/>
      <c r="WN777" s="128"/>
      <c r="WO777" s="128"/>
      <c r="WP777" s="128"/>
      <c r="WQ777" s="128"/>
      <c r="WR777" s="128"/>
      <c r="WS777" s="128"/>
      <c r="WT777" s="128"/>
      <c r="WU777" s="128"/>
      <c r="WV777" s="128"/>
      <c r="WW777" s="128"/>
      <c r="WX777" s="128"/>
      <c r="WY777" s="128"/>
      <c r="WZ777" s="128"/>
      <c r="XA777" s="128"/>
      <c r="XB777" s="128"/>
      <c r="XC777" s="128"/>
      <c r="XD777" s="128"/>
      <c r="XE777" s="128"/>
      <c r="XF777" s="128"/>
      <c r="XG777" s="128"/>
      <c r="XH777" s="128"/>
      <c r="XI777" s="128"/>
      <c r="XJ777" s="128"/>
      <c r="XK777" s="128"/>
      <c r="XL777" s="128"/>
      <c r="XM777" s="128"/>
      <c r="XN777" s="128"/>
      <c r="XO777" s="128"/>
      <c r="XP777" s="128"/>
      <c r="XQ777" s="128"/>
      <c r="XR777" s="128"/>
      <c r="XS777" s="128"/>
      <c r="XT777" s="128"/>
      <c r="XU777" s="128"/>
      <c r="XV777" s="128"/>
      <c r="XW777" s="128"/>
      <c r="XX777" s="128"/>
      <c r="XY777" s="128"/>
      <c r="XZ777" s="128"/>
      <c r="YA777" s="128"/>
      <c r="YB777" s="128"/>
      <c r="YC777" s="128"/>
      <c r="YD777" s="128"/>
      <c r="YE777" s="128"/>
      <c r="YF777" s="128"/>
      <c r="YG777" s="128"/>
      <c r="YH777" s="128"/>
      <c r="YI777" s="128"/>
      <c r="YJ777" s="128"/>
      <c r="YK777" s="128"/>
      <c r="YL777" s="128"/>
      <c r="YM777" s="128"/>
      <c r="YN777" s="128"/>
      <c r="YO777" s="128"/>
      <c r="YP777" s="128"/>
      <c r="YQ777" s="128"/>
      <c r="YR777" s="128"/>
      <c r="YS777" s="128"/>
      <c r="YT777" s="128"/>
      <c r="YU777" s="128"/>
      <c r="YV777" s="128"/>
      <c r="YW777" s="128"/>
      <c r="YX777" s="128"/>
      <c r="YY777" s="128"/>
      <c r="YZ777" s="128"/>
      <c r="ZA777" s="128"/>
      <c r="ZB777" s="128"/>
      <c r="ZC777" s="128"/>
      <c r="ZD777" s="128"/>
      <c r="ZE777" s="128"/>
      <c r="ZF777" s="128"/>
      <c r="ZG777" s="128"/>
      <c r="ZH777" s="128"/>
      <c r="ZI777" s="128"/>
      <c r="ZJ777" s="128"/>
      <c r="ZK777" s="128"/>
      <c r="ZL777" s="128"/>
      <c r="ZM777" s="128"/>
      <c r="ZN777" s="128"/>
      <c r="ZO777" s="128"/>
      <c r="ZP777" s="128"/>
      <c r="ZQ777" s="128"/>
      <c r="ZR777" s="128"/>
      <c r="ZS777" s="128"/>
      <c r="ZT777" s="128"/>
      <c r="ZU777" s="128"/>
      <c r="ZV777" s="128"/>
      <c r="ZW777" s="128"/>
      <c r="ZX777" s="128"/>
      <c r="ZY777" s="128"/>
      <c r="ZZ777" s="128"/>
      <c r="AAA777" s="128"/>
      <c r="AAB777" s="128"/>
      <c r="AAC777" s="128"/>
      <c r="AAD777" s="128"/>
      <c r="AAE777" s="128"/>
      <c r="AAF777" s="128"/>
      <c r="AAG777" s="128"/>
      <c r="AAH777" s="128"/>
      <c r="AAI777" s="128"/>
      <c r="AAJ777" s="128"/>
      <c r="AAK777" s="128"/>
      <c r="AAL777" s="128"/>
      <c r="AAM777" s="128"/>
      <c r="AAN777" s="128"/>
      <c r="AAO777" s="128"/>
      <c r="AAP777" s="128"/>
      <c r="AAQ777" s="128"/>
      <c r="AAR777" s="128"/>
      <c r="AAS777" s="128"/>
      <c r="AAT777" s="128"/>
      <c r="AAU777" s="128"/>
      <c r="AAV777" s="128"/>
      <c r="AAW777" s="128"/>
      <c r="AAX777" s="128"/>
      <c r="AAY777" s="128"/>
      <c r="AAZ777" s="128"/>
      <c r="ABA777" s="128"/>
      <c r="ABB777" s="128"/>
      <c r="ABC777" s="128"/>
      <c r="ABD777" s="128"/>
      <c r="ABE777" s="128"/>
      <c r="ABF777" s="128"/>
      <c r="ABG777" s="128"/>
      <c r="ABH777" s="128"/>
      <c r="ABI777" s="128"/>
      <c r="ABJ777" s="128"/>
      <c r="ABK777" s="128"/>
      <c r="ABL777" s="128"/>
      <c r="ABM777" s="128"/>
      <c r="ABN777" s="128"/>
      <c r="ABO777" s="128"/>
      <c r="ABP777" s="128"/>
      <c r="ABQ777" s="128"/>
      <c r="ABR777" s="128"/>
      <c r="ABS777" s="128"/>
      <c r="ABT777" s="128"/>
      <c r="ABU777" s="128"/>
      <c r="ABV777" s="128"/>
      <c r="ABW777" s="128"/>
      <c r="ABX777" s="128"/>
      <c r="ABY777" s="128"/>
      <c r="ABZ777" s="128"/>
      <c r="ACA777" s="128"/>
      <c r="ACB777" s="128"/>
      <c r="ACC777" s="128"/>
      <c r="ACD777" s="128"/>
      <c r="ACE777" s="128"/>
      <c r="ACF777" s="128"/>
      <c r="ACG777" s="128"/>
      <c r="ACH777" s="128"/>
      <c r="ACI777" s="128"/>
      <c r="ACJ777" s="128"/>
      <c r="ACK777" s="128"/>
      <c r="ACL777" s="128"/>
      <c r="ACM777" s="128"/>
      <c r="ACN777" s="128"/>
      <c r="ACO777" s="128"/>
      <c r="ACP777" s="128"/>
      <c r="ACQ777" s="128"/>
      <c r="ACR777" s="128"/>
      <c r="ACS777" s="128"/>
      <c r="ACT777" s="128"/>
      <c r="ACU777" s="128"/>
      <c r="ACV777" s="128"/>
      <c r="ACW777" s="128"/>
      <c r="ACX777" s="128"/>
      <c r="ACY777" s="128"/>
      <c r="ACZ777" s="128"/>
      <c r="ADA777" s="128"/>
      <c r="ADB777" s="128"/>
      <c r="ADC777" s="128"/>
      <c r="ADD777" s="128"/>
      <c r="ADE777" s="128"/>
      <c r="ADF777" s="128"/>
      <c r="ADG777" s="128"/>
      <c r="ADH777" s="128"/>
      <c r="ADI777" s="128"/>
      <c r="ADJ777" s="128"/>
      <c r="ADK777" s="128"/>
      <c r="ADL777" s="128"/>
      <c r="ADM777" s="128"/>
      <c r="ADN777" s="128"/>
      <c r="ADO777" s="128"/>
      <c r="ADP777" s="128"/>
      <c r="ADQ777" s="128"/>
      <c r="ADR777" s="128"/>
      <c r="ADS777" s="128"/>
      <c r="ADT777" s="128"/>
      <c r="ADU777" s="128"/>
      <c r="ADV777" s="128"/>
      <c r="ADW777" s="128"/>
      <c r="ADX777" s="128"/>
      <c r="ADY777" s="128"/>
      <c r="ADZ777" s="128"/>
      <c r="AEA777" s="128"/>
      <c r="AEB777" s="128"/>
      <c r="AEC777" s="128"/>
      <c r="AED777" s="128"/>
      <c r="AEE777" s="128"/>
      <c r="AEF777" s="128"/>
      <c r="AEG777" s="128"/>
      <c r="AEH777" s="128"/>
      <c r="AEI777" s="128"/>
      <c r="AEJ777" s="128"/>
      <c r="AEK777" s="128"/>
      <c r="AEL777" s="128"/>
      <c r="AEM777" s="128"/>
      <c r="AEN777" s="128"/>
      <c r="AEO777" s="128"/>
      <c r="AEP777" s="128"/>
      <c r="AEQ777" s="128"/>
      <c r="AER777" s="128"/>
      <c r="AES777" s="128"/>
      <c r="AET777" s="128"/>
      <c r="AEU777" s="128"/>
      <c r="AEV777" s="128"/>
      <c r="AEW777" s="128"/>
      <c r="AEX777" s="128"/>
      <c r="AEY777" s="128"/>
      <c r="AEZ777" s="128"/>
      <c r="AFA777" s="128"/>
      <c r="AFB777" s="128"/>
      <c r="AFC777" s="128"/>
      <c r="AFD777" s="128"/>
      <c r="AFE777" s="128"/>
      <c r="AFF777" s="128"/>
      <c r="AFG777" s="128"/>
      <c r="AFH777" s="128"/>
      <c r="AFI777" s="128"/>
      <c r="AFJ777" s="128"/>
      <c r="AFK777" s="128"/>
      <c r="AFL777" s="128"/>
      <c r="AFM777" s="128"/>
      <c r="AFN777" s="128"/>
      <c r="AFO777" s="128"/>
      <c r="AFP777" s="128"/>
      <c r="AFQ777" s="128"/>
      <c r="AFR777" s="128"/>
      <c r="AFS777" s="128"/>
      <c r="AFT777" s="128"/>
      <c r="AFU777" s="128"/>
      <c r="AFV777" s="128"/>
      <c r="AFW777" s="128"/>
      <c r="AFX777" s="128"/>
      <c r="AFY777" s="128"/>
      <c r="AFZ777" s="128"/>
      <c r="AGA777" s="128"/>
      <c r="AGB777" s="128"/>
      <c r="AGC777" s="128"/>
      <c r="AGD777" s="128"/>
      <c r="AGE777" s="128"/>
      <c r="AGF777" s="128"/>
      <c r="AGG777" s="128"/>
      <c r="AGH777" s="128"/>
      <c r="AGI777" s="128"/>
      <c r="AGJ777" s="128"/>
      <c r="AGK777" s="128"/>
      <c r="AGL777" s="128"/>
      <c r="AGM777" s="128"/>
      <c r="AGN777" s="128"/>
      <c r="AGO777" s="128"/>
      <c r="AGP777" s="128"/>
      <c r="AGQ777" s="128"/>
      <c r="AGR777" s="128"/>
      <c r="AGS777" s="128"/>
      <c r="AGT777" s="128"/>
      <c r="AGU777" s="128"/>
      <c r="AGV777" s="128"/>
      <c r="AGW777" s="128"/>
      <c r="AGX777" s="128"/>
      <c r="AGY777" s="128"/>
      <c r="AGZ777" s="128"/>
      <c r="AHA777" s="128"/>
      <c r="AHB777" s="128"/>
      <c r="AHC777" s="128"/>
      <c r="AHD777" s="128"/>
      <c r="AHE777" s="128"/>
      <c r="AHF777" s="128"/>
      <c r="AHG777" s="128"/>
      <c r="AHH777" s="128"/>
      <c r="AHI777" s="128"/>
      <c r="AHJ777" s="128"/>
      <c r="AHK777" s="128"/>
      <c r="AHL777" s="128"/>
      <c r="AHM777" s="128"/>
      <c r="AHN777" s="128"/>
      <c r="AHO777" s="128"/>
      <c r="AHP777" s="128"/>
      <c r="AHQ777" s="128"/>
      <c r="AHR777" s="128"/>
      <c r="AHS777" s="128"/>
      <c r="AHT777" s="128"/>
      <c r="AHU777" s="128"/>
      <c r="AHV777" s="128"/>
      <c r="AHW777" s="128"/>
      <c r="AHX777" s="128"/>
      <c r="AHY777" s="128"/>
      <c r="AHZ777" s="128"/>
      <c r="AIA777" s="128"/>
      <c r="AIB777" s="128"/>
      <c r="AIC777" s="128"/>
      <c r="AID777" s="128"/>
      <c r="AIE777" s="128"/>
      <c r="AIF777" s="128"/>
      <c r="AIG777" s="128"/>
      <c r="AIH777" s="128"/>
      <c r="AII777" s="128"/>
      <c r="AIJ777" s="128"/>
      <c r="AIK777" s="128"/>
      <c r="AIL777" s="128"/>
      <c r="AIM777" s="128"/>
      <c r="AIN777" s="128"/>
      <c r="AIO777" s="128"/>
      <c r="AIP777" s="128"/>
      <c r="AIQ777" s="128"/>
      <c r="AIR777" s="128"/>
      <c r="AIS777" s="128"/>
      <c r="AIT777" s="128"/>
      <c r="AIU777" s="128"/>
      <c r="AIV777" s="128"/>
      <c r="AIW777" s="128"/>
      <c r="AIX777" s="128"/>
      <c r="AIY777" s="128"/>
      <c r="AIZ777" s="128"/>
      <c r="AJA777" s="128"/>
      <c r="AJB777" s="128"/>
      <c r="AJC777" s="128"/>
      <c r="AJD777" s="128"/>
      <c r="AJE777" s="128"/>
      <c r="AJF777" s="128"/>
      <c r="AJG777" s="128"/>
      <c r="AJH777" s="128"/>
      <c r="AJI777" s="128"/>
      <c r="AJJ777" s="128"/>
      <c r="AJK777" s="128"/>
      <c r="AJL777" s="128"/>
      <c r="AJM777" s="128"/>
      <c r="AJN777" s="128"/>
      <c r="AJO777" s="128"/>
      <c r="AJP777" s="128"/>
      <c r="AJQ777" s="128"/>
      <c r="AJR777" s="128"/>
      <c r="AJS777" s="128"/>
      <c r="AJT777" s="128"/>
      <c r="AJU777" s="128"/>
      <c r="AJV777" s="128"/>
      <c r="AJW777" s="128"/>
      <c r="AJX777" s="128"/>
      <c r="AJY777" s="128"/>
      <c r="AJZ777" s="128"/>
      <c r="AKA777" s="128"/>
      <c r="AKB777" s="128"/>
      <c r="AKC777" s="128"/>
      <c r="AKD777" s="128"/>
      <c r="AKE777" s="128"/>
      <c r="AKF777" s="128"/>
      <c r="AKG777" s="128"/>
      <c r="AKH777" s="128"/>
      <c r="AKI777" s="128"/>
      <c r="AKJ777" s="128"/>
      <c r="AKK777" s="128"/>
      <c r="AKL777" s="128"/>
      <c r="AKM777" s="128"/>
      <c r="AKN777" s="128"/>
      <c r="AKO777" s="128"/>
      <c r="AKP777" s="128"/>
      <c r="AKQ777" s="128"/>
      <c r="AKR777" s="128"/>
      <c r="AKS777" s="128"/>
      <c r="AKT777" s="128"/>
      <c r="AKU777" s="128"/>
      <c r="AKV777" s="128"/>
      <c r="AKW777" s="128"/>
      <c r="AKX777" s="128"/>
      <c r="AKY777" s="128"/>
      <c r="AKZ777" s="128"/>
      <c r="ALA777" s="128"/>
      <c r="ALB777" s="128"/>
      <c r="ALC777" s="128"/>
      <c r="ALD777" s="128"/>
      <c r="ALE777" s="128"/>
      <c r="ALF777" s="128"/>
      <c r="ALG777" s="128"/>
      <c r="ALH777" s="128"/>
      <c r="ALI777" s="128"/>
      <c r="ALJ777" s="128"/>
      <c r="ALK777" s="128"/>
      <c r="ALL777" s="128"/>
      <c r="ALM777" s="128"/>
      <c r="ALN777" s="128"/>
      <c r="ALO777" s="128"/>
      <c r="ALP777" s="128"/>
      <c r="ALQ777" s="128"/>
      <c r="ALR777" s="128"/>
      <c r="ALS777" s="128"/>
      <c r="ALT777" s="128"/>
      <c r="ALU777" s="128"/>
      <c r="ALV777" s="128"/>
      <c r="ALW777" s="128"/>
      <c r="ALX777" s="128"/>
      <c r="ALY777" s="128"/>
      <c r="ALZ777" s="128"/>
      <c r="AMA777" s="128"/>
      <c r="AMB777" s="128"/>
      <c r="AMC777" s="128"/>
      <c r="AMD777" s="128"/>
      <c r="AME777" s="128"/>
      <c r="AMF777" s="128"/>
      <c r="AMG777" s="128"/>
      <c r="AMH777" s="128"/>
      <c r="AMI777" s="128"/>
      <c r="AMJ777" s="128"/>
      <c r="AMK777" s="128"/>
      <c r="AML777" s="128"/>
      <c r="AMM777" s="128"/>
      <c r="AMN777" s="128"/>
      <c r="AMO777" s="128"/>
      <c r="AMP777" s="128"/>
      <c r="AMQ777" s="128"/>
      <c r="AMR777" s="128"/>
      <c r="AMS777" s="128"/>
      <c r="AMT777" s="128"/>
      <c r="AMU777" s="128"/>
      <c r="AMV777" s="128"/>
      <c r="AMW777" s="128"/>
      <c r="AMX777" s="128"/>
      <c r="AMY777" s="128"/>
      <c r="AMZ777" s="128"/>
      <c r="ANA777" s="128"/>
      <c r="ANB777" s="128"/>
      <c r="ANC777" s="128"/>
      <c r="AND777" s="128"/>
      <c r="ANE777" s="128"/>
      <c r="ANF777" s="128"/>
      <c r="ANG777" s="128"/>
      <c r="ANH777" s="128"/>
      <c r="ANI777" s="128"/>
      <c r="ANJ777" s="128"/>
      <c r="ANK777" s="128"/>
      <c r="ANL777" s="128"/>
      <c r="ANM777" s="128"/>
      <c r="ANN777" s="128"/>
      <c r="ANO777" s="128"/>
      <c r="ANP777" s="128"/>
      <c r="ANQ777" s="128"/>
      <c r="ANR777" s="128"/>
      <c r="ANS777" s="128"/>
      <c r="ANT777" s="128"/>
      <c r="ANU777" s="128"/>
      <c r="ANV777" s="128"/>
      <c r="ANW777" s="128"/>
      <c r="ANX777" s="128"/>
      <c r="ANY777" s="128"/>
      <c r="ANZ777" s="128"/>
      <c r="AOA777" s="128"/>
      <c r="AOB777" s="128"/>
      <c r="AOC777" s="128"/>
      <c r="AOD777" s="128"/>
      <c r="AOE777" s="128"/>
      <c r="AOF777" s="128"/>
      <c r="AOG777" s="128"/>
      <c r="AOH777" s="128"/>
      <c r="AOI777" s="128"/>
      <c r="AOJ777" s="128"/>
      <c r="AOK777" s="128"/>
      <c r="AOL777" s="128"/>
      <c r="AOM777" s="128"/>
      <c r="AON777" s="128"/>
      <c r="AOO777" s="128"/>
      <c r="AOP777" s="128"/>
      <c r="AOQ777" s="128"/>
      <c r="AOR777" s="128"/>
      <c r="AOS777" s="128"/>
      <c r="AOT777" s="128"/>
      <c r="AOU777" s="128"/>
      <c r="AOV777" s="128"/>
      <c r="AOW777" s="128"/>
      <c r="AOX777" s="128"/>
      <c r="AOY777" s="128"/>
      <c r="AOZ777" s="128"/>
      <c r="APA777" s="128"/>
      <c r="APB777" s="128"/>
      <c r="APC777" s="128"/>
      <c r="APD777" s="128"/>
      <c r="APE777" s="128"/>
      <c r="APF777" s="128"/>
      <c r="APG777" s="128"/>
      <c r="APH777" s="128"/>
      <c r="API777" s="128"/>
      <c r="APJ777" s="128"/>
      <c r="APK777" s="128"/>
      <c r="APL777" s="128"/>
      <c r="APM777" s="128"/>
      <c r="APN777" s="128"/>
      <c r="APO777" s="128"/>
      <c r="APP777" s="128"/>
      <c r="APQ777" s="128"/>
      <c r="APR777" s="128"/>
      <c r="APS777" s="128"/>
      <c r="APT777" s="128"/>
      <c r="APU777" s="128"/>
      <c r="APV777" s="128"/>
      <c r="APW777" s="128"/>
      <c r="APX777" s="128"/>
      <c r="APY777" s="128"/>
      <c r="APZ777" s="128"/>
      <c r="AQA777" s="128"/>
      <c r="AQB777" s="128"/>
      <c r="AQC777" s="128"/>
      <c r="AQD777" s="128"/>
      <c r="AQE777" s="128"/>
      <c r="AQF777" s="128"/>
      <c r="AQG777" s="128"/>
      <c r="AQH777" s="128"/>
      <c r="AQI777" s="128"/>
      <c r="AQJ777" s="128"/>
      <c r="AQK777" s="128"/>
      <c r="AQL777" s="128"/>
      <c r="AQM777" s="128"/>
      <c r="AQN777" s="128"/>
      <c r="AQO777" s="128"/>
      <c r="AQP777" s="128"/>
      <c r="AQQ777" s="128"/>
      <c r="AQR777" s="128"/>
      <c r="AQS777" s="128"/>
      <c r="AQT777" s="128"/>
      <c r="AQU777" s="128"/>
      <c r="AQV777" s="128"/>
      <c r="AQW777" s="128"/>
      <c r="AQX777" s="128"/>
      <c r="AQY777" s="128"/>
      <c r="AQZ777" s="128"/>
      <c r="ARA777" s="128"/>
      <c r="ARB777" s="128"/>
      <c r="ARC777" s="128"/>
      <c r="ARD777" s="128"/>
      <c r="ARE777" s="128"/>
      <c r="ARF777" s="128"/>
      <c r="ARG777" s="128"/>
      <c r="ARH777" s="128"/>
      <c r="ARI777" s="128"/>
      <c r="ARJ777" s="128"/>
      <c r="ARK777" s="128"/>
      <c r="ARL777" s="128"/>
      <c r="ARM777" s="128"/>
      <c r="ARN777" s="128"/>
      <c r="ARO777" s="128"/>
      <c r="ARP777" s="128"/>
      <c r="ARQ777" s="128"/>
      <c r="ARR777" s="128"/>
      <c r="ARS777" s="128"/>
      <c r="ART777" s="128"/>
      <c r="ARU777" s="128"/>
      <c r="ARV777" s="128"/>
      <c r="ARW777" s="128"/>
      <c r="ARX777" s="128"/>
      <c r="ARY777" s="128"/>
      <c r="ARZ777" s="128"/>
      <c r="ASA777" s="128"/>
      <c r="ASB777" s="128"/>
      <c r="ASC777" s="128"/>
      <c r="ASD777" s="128"/>
      <c r="ASE777" s="128"/>
      <c r="ASF777" s="128"/>
      <c r="ASG777" s="128"/>
      <c r="ASH777" s="128"/>
      <c r="ASI777" s="128"/>
      <c r="ASJ777" s="128"/>
      <c r="ASK777" s="128"/>
      <c r="ASL777" s="128"/>
      <c r="ASM777" s="128"/>
      <c r="ASN777" s="128"/>
      <c r="ASO777" s="128"/>
      <c r="ASP777" s="128"/>
      <c r="ASQ777" s="128"/>
      <c r="ASR777" s="128"/>
      <c r="ASS777" s="128"/>
      <c r="AST777" s="128"/>
      <c r="ASU777" s="128"/>
      <c r="ASV777" s="128"/>
      <c r="ASW777" s="128"/>
      <c r="ASX777" s="128"/>
      <c r="ASY777" s="128"/>
      <c r="ASZ777" s="128"/>
      <c r="ATA777" s="128"/>
      <c r="ATB777" s="128"/>
      <c r="ATC777" s="128"/>
      <c r="ATD777" s="128"/>
      <c r="ATE777" s="128"/>
      <c r="ATF777" s="128"/>
      <c r="ATG777" s="128"/>
      <c r="ATH777" s="128"/>
      <c r="ATI777" s="128"/>
      <c r="ATJ777" s="128"/>
      <c r="ATK777" s="128"/>
      <c r="ATL777" s="128"/>
      <c r="ATM777" s="128"/>
      <c r="ATN777" s="128"/>
      <c r="ATO777" s="128"/>
      <c r="ATP777" s="128"/>
      <c r="ATQ777" s="128"/>
      <c r="ATR777" s="128"/>
      <c r="ATS777" s="128"/>
      <c r="ATT777" s="128"/>
      <c r="ATU777" s="128"/>
      <c r="ATV777" s="128"/>
      <c r="ATW777" s="128"/>
      <c r="ATX777" s="128"/>
      <c r="ATY777" s="128"/>
      <c r="ATZ777" s="128"/>
      <c r="AUA777" s="128"/>
      <c r="AUB777" s="128"/>
      <c r="AUC777" s="128"/>
      <c r="AUD777" s="128"/>
      <c r="AUE777" s="128"/>
      <c r="AUF777" s="128"/>
      <c r="AUG777" s="128"/>
      <c r="AUH777" s="128"/>
      <c r="AUI777" s="128"/>
      <c r="AUJ777" s="128"/>
      <c r="AUK777" s="128"/>
      <c r="AUL777" s="128"/>
      <c r="AUM777" s="128"/>
      <c r="AUN777" s="128"/>
      <c r="AUO777" s="128"/>
      <c r="AUP777" s="128"/>
      <c r="AUQ777" s="128"/>
      <c r="AUR777" s="128"/>
      <c r="AUS777" s="128"/>
      <c r="AUT777" s="128"/>
      <c r="AUU777" s="128"/>
      <c r="AUV777" s="128"/>
      <c r="AUW777" s="128"/>
      <c r="AUX777" s="128"/>
      <c r="AUY777" s="128"/>
      <c r="AUZ777" s="128"/>
      <c r="AVA777" s="128"/>
      <c r="AVB777" s="128"/>
      <c r="AVC777" s="128"/>
      <c r="AVD777" s="128"/>
      <c r="AVE777" s="128"/>
      <c r="AVF777" s="128"/>
      <c r="AVG777" s="128"/>
      <c r="AVH777" s="128"/>
      <c r="AVI777" s="128"/>
      <c r="AVJ777" s="128"/>
      <c r="AVK777" s="128"/>
      <c r="AVL777" s="128"/>
      <c r="AVM777" s="128"/>
      <c r="AVN777" s="128"/>
      <c r="AVO777" s="128"/>
      <c r="AVP777" s="128"/>
      <c r="AVQ777" s="128"/>
      <c r="AVR777" s="128"/>
      <c r="AVS777" s="128"/>
      <c r="AVT777" s="128"/>
      <c r="AVU777" s="128"/>
      <c r="AVV777" s="128"/>
      <c r="AVW777" s="128"/>
      <c r="AVX777" s="128"/>
      <c r="AVY777" s="128"/>
      <c r="AVZ777" s="128"/>
      <c r="AWA777" s="128"/>
      <c r="AWB777" s="128"/>
      <c r="AWC777" s="128"/>
      <c r="AWD777" s="128"/>
      <c r="AWE777" s="128"/>
      <c r="AWF777" s="128"/>
      <c r="AWG777" s="128"/>
      <c r="AWH777" s="128"/>
      <c r="AWI777" s="128"/>
      <c r="AWJ777" s="128"/>
      <c r="AWK777" s="128"/>
      <c r="AWL777" s="128"/>
      <c r="AWM777" s="128"/>
      <c r="AWN777" s="128"/>
      <c r="AWO777" s="128"/>
      <c r="AWP777" s="128"/>
      <c r="AWQ777" s="128"/>
      <c r="AWR777" s="128"/>
      <c r="AWS777" s="128"/>
      <c r="AWT777" s="128"/>
      <c r="AWU777" s="128"/>
      <c r="AWV777" s="128"/>
      <c r="AWW777" s="128"/>
      <c r="AWX777" s="128"/>
      <c r="AWY777" s="128"/>
      <c r="AWZ777" s="128"/>
      <c r="AXA777" s="128"/>
      <c r="AXB777" s="128"/>
      <c r="AXC777" s="128"/>
      <c r="AXD777" s="128"/>
      <c r="AXE777" s="128"/>
      <c r="AXF777" s="128"/>
      <c r="AXG777" s="128"/>
      <c r="AXH777" s="128"/>
      <c r="AXI777" s="128"/>
      <c r="AXJ777" s="128"/>
      <c r="AXK777" s="128"/>
      <c r="AXL777" s="128"/>
      <c r="AXM777" s="128"/>
      <c r="AXN777" s="128"/>
      <c r="AXO777" s="128"/>
      <c r="AXP777" s="128"/>
      <c r="AXQ777" s="128"/>
      <c r="AXR777" s="128"/>
      <c r="AXS777" s="128"/>
      <c r="AXT777" s="128"/>
      <c r="AXU777" s="128"/>
      <c r="AXV777" s="128"/>
      <c r="AXW777" s="128"/>
      <c r="AXX777" s="128"/>
      <c r="AXY777" s="128"/>
      <c r="AXZ777" s="128"/>
      <c r="AYA777" s="128"/>
      <c r="AYB777" s="128"/>
      <c r="AYC777" s="128"/>
      <c r="AYD777" s="128"/>
      <c r="AYE777" s="128"/>
      <c r="AYF777" s="128"/>
      <c r="AYG777" s="128"/>
      <c r="AYH777" s="128"/>
      <c r="AYI777" s="128"/>
      <c r="AYJ777" s="128"/>
      <c r="AYK777" s="128"/>
      <c r="AYL777" s="128"/>
      <c r="AYM777" s="128"/>
      <c r="AYN777" s="128"/>
      <c r="AYO777" s="128"/>
      <c r="AYP777" s="128"/>
      <c r="AYQ777" s="128"/>
      <c r="AYR777" s="128"/>
      <c r="AYS777" s="128"/>
      <c r="AYT777" s="128"/>
      <c r="AYU777" s="128"/>
      <c r="AYV777" s="128"/>
      <c r="AYW777" s="128"/>
      <c r="AYX777" s="128"/>
      <c r="AYY777" s="128"/>
      <c r="AYZ777" s="128"/>
      <c r="AZA777" s="128"/>
      <c r="AZB777" s="128"/>
      <c r="AZC777" s="128"/>
      <c r="AZD777" s="128"/>
      <c r="AZE777" s="128"/>
      <c r="AZF777" s="128"/>
      <c r="AZG777" s="128"/>
      <c r="AZH777" s="128"/>
      <c r="AZI777" s="128"/>
      <c r="AZJ777" s="128"/>
      <c r="AZK777" s="128"/>
      <c r="AZL777" s="128"/>
      <c r="AZM777" s="128"/>
      <c r="AZN777" s="128"/>
      <c r="AZO777" s="128"/>
      <c r="AZP777" s="128"/>
      <c r="AZQ777" s="128"/>
      <c r="AZR777" s="128"/>
      <c r="AZS777" s="128"/>
      <c r="AZT777" s="128"/>
      <c r="AZU777" s="128"/>
      <c r="AZV777" s="128"/>
      <c r="AZW777" s="128"/>
      <c r="AZX777" s="128"/>
      <c r="AZY777" s="128"/>
      <c r="AZZ777" s="128"/>
      <c r="BAA777" s="128"/>
      <c r="BAB777" s="128"/>
      <c r="BAC777" s="128"/>
      <c r="BAD777" s="128"/>
      <c r="BAE777" s="128"/>
      <c r="BAF777" s="128"/>
      <c r="BAG777" s="128"/>
      <c r="BAH777" s="128"/>
      <c r="BAI777" s="128"/>
      <c r="BAJ777" s="128"/>
      <c r="BAK777" s="128"/>
      <c r="BAL777" s="128"/>
      <c r="BAM777" s="128"/>
      <c r="BAN777" s="128"/>
      <c r="BAO777" s="128"/>
      <c r="BAP777" s="128"/>
      <c r="BAQ777" s="128"/>
      <c r="BAR777" s="128"/>
      <c r="BAS777" s="128"/>
      <c r="BAT777" s="128"/>
      <c r="BAU777" s="128"/>
      <c r="BAV777" s="128"/>
      <c r="BAW777" s="128"/>
      <c r="BAX777" s="128"/>
      <c r="BAY777" s="128"/>
      <c r="BAZ777" s="128"/>
      <c r="BBA777" s="128"/>
      <c r="BBB777" s="128"/>
      <c r="BBC777" s="128"/>
      <c r="BBD777" s="128"/>
      <c r="BBE777" s="128"/>
      <c r="BBF777" s="128"/>
      <c r="BBG777" s="128"/>
      <c r="BBH777" s="128"/>
      <c r="BBI777" s="128"/>
      <c r="BBJ777" s="128"/>
      <c r="BBK777" s="128"/>
      <c r="BBL777" s="128"/>
      <c r="BBM777" s="128"/>
      <c r="BBN777" s="128"/>
      <c r="BBO777" s="128"/>
      <c r="BBP777" s="128"/>
      <c r="BBQ777" s="128"/>
      <c r="BBR777" s="128"/>
      <c r="BBS777" s="128"/>
      <c r="BBT777" s="128"/>
      <c r="BBU777" s="128"/>
      <c r="BBV777" s="128"/>
      <c r="BBW777" s="128"/>
      <c r="BBX777" s="128"/>
      <c r="BBY777" s="128"/>
      <c r="BBZ777" s="128"/>
      <c r="BCA777" s="128"/>
      <c r="BCB777" s="128"/>
      <c r="BCC777" s="128"/>
      <c r="BCD777" s="128"/>
      <c r="BCE777" s="128"/>
      <c r="BCF777" s="128"/>
      <c r="BCG777" s="128"/>
      <c r="BCH777" s="128"/>
      <c r="BCI777" s="128"/>
      <c r="BCJ777" s="128"/>
      <c r="BCK777" s="128"/>
      <c r="BCL777" s="128"/>
      <c r="BCM777" s="128"/>
      <c r="BCN777" s="128"/>
      <c r="BCO777" s="128"/>
      <c r="BCP777" s="128"/>
      <c r="BCQ777" s="128"/>
      <c r="BCR777" s="128"/>
      <c r="BCS777" s="128"/>
      <c r="BCT777" s="128"/>
      <c r="BCU777" s="128"/>
      <c r="BCV777" s="128"/>
      <c r="BCW777" s="128"/>
      <c r="BCX777" s="128"/>
      <c r="BCY777" s="128"/>
      <c r="BCZ777" s="128"/>
      <c r="BDA777" s="128"/>
      <c r="BDB777" s="128"/>
      <c r="BDC777" s="128"/>
      <c r="BDD777" s="128"/>
      <c r="BDE777" s="128"/>
      <c r="BDF777" s="128"/>
      <c r="BDG777" s="128"/>
      <c r="BDH777" s="128"/>
      <c r="BDI777" s="128"/>
      <c r="BDJ777" s="128"/>
      <c r="BDK777" s="128"/>
      <c r="BDL777" s="128"/>
      <c r="BDM777" s="128"/>
      <c r="BDN777" s="128"/>
      <c r="BDO777" s="128"/>
      <c r="BDP777" s="128"/>
      <c r="BDQ777" s="128"/>
      <c r="BDR777" s="128"/>
      <c r="BDS777" s="128"/>
      <c r="BDT777" s="128"/>
      <c r="BDU777" s="128"/>
      <c r="BDV777" s="128"/>
      <c r="BDW777" s="128"/>
      <c r="BDX777" s="128"/>
      <c r="BDY777" s="128"/>
      <c r="BDZ777" s="128"/>
      <c r="BEA777" s="128"/>
      <c r="BEB777" s="128"/>
      <c r="BEC777" s="128"/>
      <c r="BED777" s="128"/>
      <c r="BEE777" s="128"/>
      <c r="BEF777" s="128"/>
      <c r="BEG777" s="128"/>
      <c r="BEH777" s="128"/>
      <c r="BEI777" s="128"/>
      <c r="BEJ777" s="128"/>
      <c r="BEK777" s="128"/>
      <c r="BEL777" s="128"/>
      <c r="BEM777" s="128"/>
      <c r="BEN777" s="128"/>
      <c r="BEO777" s="128"/>
      <c r="BEP777" s="128"/>
      <c r="BEQ777" s="128"/>
      <c r="BER777" s="128"/>
      <c r="BES777" s="128"/>
      <c r="BET777" s="128"/>
      <c r="BEU777" s="128"/>
      <c r="BEV777" s="128"/>
      <c r="BEW777" s="128"/>
      <c r="BEX777" s="128"/>
      <c r="BEY777" s="128"/>
      <c r="BEZ777" s="128"/>
      <c r="BFA777" s="128"/>
      <c r="BFB777" s="128"/>
      <c r="BFC777" s="128"/>
      <c r="BFD777" s="128"/>
      <c r="BFE777" s="128"/>
      <c r="BFF777" s="128"/>
      <c r="BFG777" s="128"/>
      <c r="BFH777" s="128"/>
      <c r="BFI777" s="128"/>
      <c r="BFJ777" s="128"/>
      <c r="BFK777" s="128"/>
      <c r="BFL777" s="128"/>
      <c r="BFM777" s="128"/>
      <c r="BFN777" s="128"/>
      <c r="BFO777" s="128"/>
      <c r="BFP777" s="128"/>
      <c r="BFQ777" s="128"/>
      <c r="BFR777" s="128"/>
      <c r="BFS777" s="128"/>
      <c r="BFT777" s="128"/>
      <c r="BFU777" s="128"/>
      <c r="BFV777" s="128"/>
      <c r="BFW777" s="128"/>
      <c r="BFX777" s="128"/>
      <c r="BFY777" s="128"/>
      <c r="BFZ777" s="128"/>
      <c r="BGA777" s="128"/>
      <c r="BGB777" s="128"/>
      <c r="BGC777" s="128"/>
      <c r="BGD777" s="128"/>
      <c r="BGE777" s="128"/>
      <c r="BGF777" s="128"/>
      <c r="BGG777" s="128"/>
      <c r="BGH777" s="128"/>
      <c r="BGI777" s="128"/>
      <c r="BGJ777" s="128"/>
      <c r="BGK777" s="128"/>
      <c r="BGL777" s="128"/>
      <c r="BGM777" s="128"/>
      <c r="BGN777" s="128"/>
      <c r="BGO777" s="128"/>
      <c r="BGP777" s="128"/>
      <c r="BGQ777" s="128"/>
      <c r="BGR777" s="128"/>
      <c r="BGS777" s="128"/>
      <c r="BGT777" s="128"/>
      <c r="BGU777" s="128"/>
      <c r="BGV777" s="128"/>
      <c r="BGW777" s="128"/>
      <c r="BGX777" s="128"/>
      <c r="BGY777" s="128"/>
      <c r="BGZ777" s="128"/>
      <c r="BHA777" s="128"/>
      <c r="BHB777" s="128"/>
      <c r="BHC777" s="128"/>
      <c r="BHD777" s="128"/>
      <c r="BHE777" s="128"/>
      <c r="BHF777" s="128"/>
      <c r="BHG777" s="128"/>
      <c r="BHH777" s="128"/>
      <c r="BHI777" s="128"/>
      <c r="BHJ777" s="128"/>
      <c r="BHK777" s="128"/>
      <c r="BHL777" s="128"/>
      <c r="BHM777" s="128"/>
      <c r="BHN777" s="128"/>
      <c r="BHO777" s="128"/>
      <c r="BHP777" s="128"/>
      <c r="BHQ777" s="128"/>
      <c r="BHR777" s="128"/>
      <c r="BHS777" s="128"/>
      <c r="BHT777" s="128"/>
      <c r="BHU777" s="128"/>
      <c r="BHV777" s="128"/>
      <c r="BHW777" s="128"/>
      <c r="BHX777" s="128"/>
      <c r="BHY777" s="128"/>
      <c r="BHZ777" s="128"/>
      <c r="BIA777" s="128"/>
      <c r="BIB777" s="128"/>
      <c r="BIC777" s="128"/>
      <c r="BID777" s="128"/>
      <c r="BIE777" s="128"/>
      <c r="BIF777" s="128"/>
      <c r="BIG777" s="128"/>
      <c r="BIH777" s="128"/>
      <c r="BII777" s="128"/>
      <c r="BIJ777" s="128"/>
      <c r="BIK777" s="128"/>
      <c r="BIL777" s="128"/>
      <c r="BIM777" s="128"/>
      <c r="BIN777" s="128"/>
      <c r="BIO777" s="128"/>
      <c r="BIP777" s="128"/>
      <c r="BIQ777" s="128"/>
      <c r="BIR777" s="128"/>
      <c r="BIS777" s="128"/>
      <c r="BIT777" s="128"/>
      <c r="BIU777" s="128"/>
      <c r="BIV777" s="128"/>
      <c r="BIW777" s="128"/>
      <c r="BIX777" s="128"/>
      <c r="BIY777" s="128"/>
      <c r="BIZ777" s="128"/>
      <c r="BJA777" s="128"/>
      <c r="BJB777" s="128"/>
      <c r="BJC777" s="128"/>
      <c r="BJD777" s="128"/>
      <c r="BJE777" s="128"/>
      <c r="BJF777" s="128"/>
      <c r="BJG777" s="128"/>
      <c r="BJH777" s="128"/>
      <c r="BJI777" s="128"/>
      <c r="BJJ777" s="128"/>
      <c r="BJK777" s="128"/>
      <c r="BJL777" s="128"/>
      <c r="BJM777" s="128"/>
      <c r="BJN777" s="128"/>
      <c r="BJO777" s="128"/>
      <c r="BJP777" s="128"/>
      <c r="BJQ777" s="128"/>
      <c r="BJR777" s="128"/>
      <c r="BJS777" s="128"/>
      <c r="BJT777" s="128"/>
      <c r="BJU777" s="128"/>
      <c r="BJV777" s="128"/>
      <c r="BJW777" s="128"/>
      <c r="BJX777" s="128"/>
      <c r="BJY777" s="128"/>
      <c r="BJZ777" s="128"/>
      <c r="BKA777" s="128"/>
      <c r="BKB777" s="128"/>
      <c r="BKC777" s="128"/>
      <c r="BKD777" s="128"/>
      <c r="BKE777" s="128"/>
      <c r="BKF777" s="128"/>
      <c r="BKG777" s="128"/>
      <c r="BKH777" s="128"/>
      <c r="BKI777" s="128"/>
      <c r="BKJ777" s="128"/>
      <c r="BKK777" s="128"/>
      <c r="BKL777" s="128"/>
      <c r="BKM777" s="128"/>
      <c r="BKN777" s="128"/>
      <c r="BKO777" s="128"/>
      <c r="BKP777" s="128"/>
      <c r="BKQ777" s="128"/>
      <c r="BKR777" s="128"/>
      <c r="BKS777" s="128"/>
      <c r="BKT777" s="128"/>
      <c r="BKU777" s="128"/>
      <c r="BKV777" s="128"/>
      <c r="BKW777" s="128"/>
      <c r="BKX777" s="128"/>
      <c r="BKY777" s="128"/>
      <c r="BKZ777" s="128"/>
      <c r="BLA777" s="128"/>
      <c r="BLB777" s="128"/>
      <c r="BLC777" s="128"/>
      <c r="BLD777" s="128"/>
      <c r="BLE777" s="128"/>
      <c r="BLF777" s="128"/>
      <c r="BLG777" s="128"/>
      <c r="BLH777" s="128"/>
      <c r="BLI777" s="128"/>
      <c r="BLJ777" s="128"/>
      <c r="BLK777" s="128"/>
      <c r="BLL777" s="128"/>
      <c r="BLM777" s="128"/>
      <c r="BLN777" s="128"/>
      <c r="BLO777" s="128"/>
      <c r="BLP777" s="128"/>
      <c r="BLQ777" s="128"/>
      <c r="BLR777" s="128"/>
      <c r="BLS777" s="128"/>
      <c r="BLT777" s="128"/>
      <c r="BLU777" s="128"/>
      <c r="BLV777" s="128"/>
      <c r="BLW777" s="128"/>
      <c r="BLX777" s="128"/>
      <c r="BLY777" s="128"/>
      <c r="BLZ777" s="128"/>
      <c r="BMA777" s="128"/>
      <c r="BMB777" s="128"/>
      <c r="BMC777" s="128"/>
      <c r="BMD777" s="128"/>
      <c r="BME777" s="128"/>
      <c r="BMF777" s="128"/>
      <c r="BMG777" s="128"/>
      <c r="BMH777" s="128"/>
      <c r="BMI777" s="128"/>
      <c r="BMJ777" s="128"/>
      <c r="BMK777" s="128"/>
      <c r="BML777" s="128"/>
      <c r="BMM777" s="128"/>
      <c r="BMN777" s="128"/>
      <c r="BMO777" s="128"/>
      <c r="BMP777" s="128"/>
      <c r="BMQ777" s="128"/>
      <c r="BMR777" s="128"/>
      <c r="BMS777" s="128"/>
      <c r="BMT777" s="128"/>
      <c r="BMU777" s="128"/>
      <c r="BMV777" s="128"/>
      <c r="BMW777" s="128"/>
      <c r="BMX777" s="128"/>
      <c r="BMY777" s="128"/>
      <c r="BMZ777" s="128"/>
      <c r="BNA777" s="128"/>
      <c r="BNB777" s="128"/>
      <c r="BNC777" s="128"/>
      <c r="BND777" s="128"/>
      <c r="BNE777" s="128"/>
      <c r="BNF777" s="128"/>
      <c r="BNG777" s="128"/>
      <c r="BNH777" s="128"/>
      <c r="BNI777" s="128"/>
      <c r="BNJ777" s="128"/>
      <c r="BNK777" s="128"/>
      <c r="BNL777" s="128"/>
      <c r="BNM777" s="128"/>
      <c r="BNN777" s="128"/>
      <c r="BNO777" s="128"/>
      <c r="BNP777" s="128"/>
      <c r="BNQ777" s="128"/>
      <c r="BNR777" s="128"/>
      <c r="BNS777" s="128"/>
      <c r="BNT777" s="128"/>
      <c r="BNU777" s="128"/>
      <c r="BNV777" s="128"/>
      <c r="BNW777" s="128"/>
      <c r="BNX777" s="128"/>
      <c r="BNY777" s="128"/>
      <c r="BNZ777" s="128"/>
      <c r="BOA777" s="128"/>
      <c r="BOB777" s="128"/>
      <c r="BOC777" s="128"/>
      <c r="BOD777" s="128"/>
      <c r="BOE777" s="128"/>
      <c r="BOF777" s="128"/>
      <c r="BOG777" s="128"/>
      <c r="BOH777" s="128"/>
      <c r="BOI777" s="128"/>
      <c r="BOJ777" s="128"/>
      <c r="BOK777" s="128"/>
      <c r="BOL777" s="128"/>
      <c r="BOM777" s="128"/>
      <c r="BON777" s="128"/>
      <c r="BOO777" s="128"/>
      <c r="BOP777" s="128"/>
      <c r="BOQ777" s="128"/>
      <c r="BOR777" s="128"/>
      <c r="BOS777" s="128"/>
      <c r="BOT777" s="128"/>
      <c r="BOU777" s="128"/>
      <c r="BOV777" s="128"/>
      <c r="BOW777" s="128"/>
      <c r="BOX777" s="128"/>
      <c r="BOY777" s="128"/>
      <c r="BOZ777" s="128"/>
      <c r="BPA777" s="128"/>
      <c r="BPB777" s="128"/>
      <c r="BPC777" s="128"/>
      <c r="BPD777" s="128"/>
      <c r="BPE777" s="128"/>
      <c r="BPF777" s="128"/>
      <c r="BPG777" s="128"/>
      <c r="BPH777" s="128"/>
      <c r="BPI777" s="128"/>
      <c r="BPJ777" s="128"/>
      <c r="BPK777" s="128"/>
      <c r="BPL777" s="128"/>
      <c r="BPM777" s="128"/>
      <c r="BPN777" s="128"/>
      <c r="BPO777" s="128"/>
      <c r="BPP777" s="128"/>
      <c r="BPQ777" s="128"/>
      <c r="BPR777" s="128"/>
      <c r="BPS777" s="128"/>
      <c r="BPT777" s="128"/>
      <c r="BPU777" s="128"/>
      <c r="BPV777" s="128"/>
      <c r="BPW777" s="128"/>
      <c r="BPX777" s="128"/>
      <c r="BPY777" s="128"/>
      <c r="BPZ777" s="128"/>
      <c r="BQA777" s="128"/>
      <c r="BQB777" s="128"/>
      <c r="BQC777" s="128"/>
      <c r="BQD777" s="128"/>
      <c r="BQE777" s="128"/>
      <c r="BQF777" s="128"/>
      <c r="BQG777" s="128"/>
      <c r="BQH777" s="128"/>
      <c r="BQI777" s="128"/>
      <c r="BQJ777" s="128"/>
      <c r="BQK777" s="128"/>
      <c r="BQL777" s="128"/>
      <c r="BQM777" s="128"/>
      <c r="BQN777" s="128"/>
      <c r="BQO777" s="128"/>
      <c r="BQP777" s="128"/>
      <c r="BQQ777" s="128"/>
      <c r="BQR777" s="128"/>
      <c r="BQS777" s="128"/>
      <c r="BQT777" s="128"/>
      <c r="BQU777" s="128"/>
      <c r="BQV777" s="128"/>
      <c r="BQW777" s="128"/>
      <c r="BQX777" s="128"/>
      <c r="BQY777" s="128"/>
      <c r="BQZ777" s="128"/>
      <c r="BRA777" s="128"/>
      <c r="BRB777" s="128"/>
      <c r="BRC777" s="128"/>
      <c r="BRD777" s="128"/>
      <c r="BRE777" s="128"/>
      <c r="BRF777" s="128"/>
      <c r="BRG777" s="128"/>
      <c r="BRH777" s="128"/>
      <c r="BRI777" s="128"/>
      <c r="BRJ777" s="128"/>
      <c r="BRK777" s="128"/>
      <c r="BRL777" s="128"/>
      <c r="BRM777" s="128"/>
      <c r="BRN777" s="128"/>
      <c r="BRO777" s="128"/>
      <c r="BRP777" s="128"/>
      <c r="BRQ777" s="128"/>
      <c r="BRR777" s="128"/>
      <c r="BRS777" s="128"/>
      <c r="BRT777" s="128"/>
      <c r="BRU777" s="128"/>
      <c r="BRV777" s="128"/>
      <c r="BRW777" s="128"/>
      <c r="BRX777" s="128"/>
      <c r="BRY777" s="128"/>
      <c r="BRZ777" s="128"/>
      <c r="BSA777" s="128"/>
      <c r="BSB777" s="128"/>
      <c r="BSC777" s="128"/>
      <c r="BSD777" s="128"/>
      <c r="BSE777" s="128"/>
      <c r="BSF777" s="128"/>
      <c r="BSG777" s="128"/>
      <c r="BSH777" s="128"/>
      <c r="BSI777" s="128"/>
      <c r="BSJ777" s="128"/>
      <c r="BSK777" s="128"/>
      <c r="BSL777" s="128"/>
      <c r="BSM777" s="128"/>
      <c r="BSN777" s="128"/>
      <c r="BSO777" s="128"/>
      <c r="BSP777" s="128"/>
      <c r="BSQ777" s="128"/>
      <c r="BSR777" s="128"/>
      <c r="BSS777" s="128"/>
      <c r="BST777" s="128"/>
      <c r="BSU777" s="128"/>
      <c r="BSV777" s="128"/>
      <c r="BSW777" s="128"/>
      <c r="BSX777" s="128"/>
      <c r="BSY777" s="128"/>
      <c r="BSZ777" s="128"/>
      <c r="BTA777" s="128"/>
      <c r="BTB777" s="128"/>
      <c r="BTC777" s="128"/>
      <c r="BTD777" s="128"/>
      <c r="BTE777" s="128"/>
      <c r="BTF777" s="128"/>
      <c r="BTG777" s="128"/>
      <c r="BTH777" s="128"/>
      <c r="BTI777" s="128"/>
      <c r="BTJ777" s="128"/>
      <c r="BTK777" s="128"/>
      <c r="BTL777" s="128"/>
      <c r="BTM777" s="128"/>
      <c r="BTN777" s="128"/>
      <c r="BTO777" s="128"/>
      <c r="BTP777" s="128"/>
      <c r="BTQ777" s="128"/>
      <c r="BTR777" s="128"/>
      <c r="BTS777" s="128"/>
      <c r="BTT777" s="128"/>
      <c r="BTU777" s="128"/>
      <c r="BTV777" s="128"/>
      <c r="BTW777" s="128"/>
      <c r="BTX777" s="128"/>
      <c r="BTY777" s="128"/>
      <c r="BTZ777" s="128"/>
      <c r="BUA777" s="128"/>
      <c r="BUB777" s="128"/>
      <c r="BUC777" s="128"/>
      <c r="BUD777" s="128"/>
      <c r="BUE777" s="128"/>
      <c r="BUF777" s="128"/>
      <c r="BUG777" s="128"/>
      <c r="BUH777" s="128"/>
      <c r="BUI777" s="128"/>
      <c r="BUJ777" s="128"/>
      <c r="BUK777" s="128"/>
      <c r="BUL777" s="128"/>
      <c r="BUM777" s="128"/>
      <c r="BUN777" s="128"/>
      <c r="BUO777" s="128"/>
      <c r="BUP777" s="128"/>
      <c r="BUQ777" s="128"/>
      <c r="BUR777" s="128"/>
      <c r="BUS777" s="128"/>
      <c r="BUT777" s="128"/>
      <c r="BUU777" s="128"/>
      <c r="BUV777" s="128"/>
      <c r="BUW777" s="128"/>
      <c r="BUX777" s="128"/>
      <c r="BUY777" s="128"/>
      <c r="BUZ777" s="128"/>
      <c r="BVA777" s="128"/>
      <c r="BVB777" s="128"/>
      <c r="BVC777" s="128"/>
      <c r="BVD777" s="128"/>
      <c r="BVE777" s="128"/>
      <c r="BVF777" s="128"/>
      <c r="BVG777" s="128"/>
      <c r="BVH777" s="128"/>
      <c r="BVI777" s="128"/>
      <c r="BVJ777" s="128"/>
      <c r="BVK777" s="128"/>
      <c r="BVL777" s="128"/>
      <c r="BVM777" s="128"/>
      <c r="BVN777" s="128"/>
      <c r="BVO777" s="128"/>
      <c r="BVP777" s="128"/>
      <c r="BVQ777" s="128"/>
      <c r="BVR777" s="128"/>
      <c r="BVS777" s="128"/>
      <c r="BVT777" s="128"/>
      <c r="BVU777" s="128"/>
      <c r="BVV777" s="128"/>
      <c r="BVW777" s="128"/>
      <c r="BVX777" s="128"/>
      <c r="BVY777" s="128"/>
      <c r="BVZ777" s="128"/>
      <c r="BWA777" s="128"/>
      <c r="BWB777" s="128"/>
      <c r="BWC777" s="128"/>
      <c r="BWD777" s="128"/>
      <c r="BWE777" s="128"/>
      <c r="BWF777" s="128"/>
      <c r="BWG777" s="128"/>
      <c r="BWH777" s="128"/>
      <c r="BWI777" s="128"/>
      <c r="BWJ777" s="128"/>
      <c r="BWK777" s="128"/>
      <c r="BWL777" s="128"/>
      <c r="BWM777" s="128"/>
      <c r="BWN777" s="128"/>
      <c r="BWO777" s="128"/>
      <c r="BWP777" s="128"/>
      <c r="BWQ777" s="128"/>
      <c r="BWR777" s="128"/>
      <c r="BWS777" s="128"/>
      <c r="BWT777" s="128"/>
      <c r="BWU777" s="128"/>
      <c r="BWV777" s="128"/>
      <c r="BWW777" s="128"/>
      <c r="BWX777" s="128"/>
      <c r="BWY777" s="128"/>
      <c r="BWZ777" s="128"/>
      <c r="BXA777" s="128"/>
      <c r="BXB777" s="128"/>
      <c r="BXC777" s="128"/>
      <c r="BXD777" s="128"/>
      <c r="BXE777" s="128"/>
      <c r="BXF777" s="128"/>
      <c r="BXG777" s="128"/>
      <c r="BXH777" s="128"/>
      <c r="BXI777" s="128"/>
      <c r="BXJ777" s="128"/>
      <c r="BXK777" s="128"/>
      <c r="BXL777" s="128"/>
      <c r="BXM777" s="128"/>
      <c r="BXN777" s="128"/>
      <c r="BXO777" s="128"/>
      <c r="BXP777" s="128"/>
      <c r="BXQ777" s="128"/>
      <c r="BXR777" s="128"/>
      <c r="BXS777" s="128"/>
      <c r="BXT777" s="128"/>
      <c r="BXU777" s="128"/>
      <c r="BXV777" s="128"/>
      <c r="BXW777" s="128"/>
      <c r="BXX777" s="128"/>
      <c r="BXY777" s="128"/>
      <c r="BXZ777" s="128"/>
      <c r="BYA777" s="128"/>
      <c r="BYB777" s="128"/>
      <c r="BYC777" s="128"/>
      <c r="BYD777" s="128"/>
      <c r="BYE777" s="128"/>
      <c r="BYF777" s="128"/>
      <c r="BYG777" s="128"/>
      <c r="BYH777" s="128"/>
      <c r="BYI777" s="128"/>
      <c r="BYJ777" s="128"/>
      <c r="BYK777" s="128"/>
      <c r="BYL777" s="128"/>
      <c r="BYM777" s="128"/>
      <c r="BYN777" s="128"/>
      <c r="BYO777" s="128"/>
      <c r="BYP777" s="128"/>
      <c r="BYQ777" s="128"/>
      <c r="BYR777" s="128"/>
      <c r="BYS777" s="128"/>
      <c r="BYT777" s="128"/>
      <c r="BYU777" s="128"/>
      <c r="BYV777" s="128"/>
      <c r="BYW777" s="128"/>
      <c r="BYX777" s="128"/>
      <c r="BYY777" s="128"/>
      <c r="BYZ777" s="128"/>
      <c r="BZA777" s="128"/>
      <c r="BZB777" s="128"/>
      <c r="BZC777" s="128"/>
      <c r="BZD777" s="128"/>
      <c r="BZE777" s="128"/>
      <c r="BZF777" s="128"/>
      <c r="BZG777" s="128"/>
      <c r="BZH777" s="128"/>
      <c r="BZI777" s="128"/>
      <c r="BZJ777" s="128"/>
      <c r="BZK777" s="128"/>
      <c r="BZL777" s="128"/>
      <c r="BZM777" s="128"/>
      <c r="BZN777" s="128"/>
      <c r="BZO777" s="128"/>
      <c r="BZP777" s="128"/>
      <c r="BZQ777" s="128"/>
      <c r="BZR777" s="128"/>
      <c r="BZS777" s="128"/>
      <c r="BZT777" s="128"/>
      <c r="BZU777" s="128"/>
      <c r="BZV777" s="128"/>
      <c r="BZW777" s="128"/>
      <c r="BZX777" s="128"/>
      <c r="BZY777" s="128"/>
      <c r="BZZ777" s="128"/>
      <c r="CAA777" s="128"/>
      <c r="CAB777" s="128"/>
      <c r="CAC777" s="128"/>
      <c r="CAD777" s="128"/>
      <c r="CAE777" s="128"/>
      <c r="CAF777" s="128"/>
      <c r="CAG777" s="128"/>
      <c r="CAH777" s="128"/>
      <c r="CAI777" s="128"/>
      <c r="CAJ777" s="128"/>
      <c r="CAK777" s="128"/>
      <c r="CAL777" s="128"/>
      <c r="CAM777" s="128"/>
      <c r="CAN777" s="128"/>
      <c r="CAO777" s="128"/>
      <c r="CAP777" s="128"/>
      <c r="CAQ777" s="128"/>
      <c r="CAR777" s="128"/>
      <c r="CAS777" s="128"/>
      <c r="CAT777" s="128"/>
      <c r="CAU777" s="128"/>
      <c r="CAV777" s="128"/>
      <c r="CAW777" s="128"/>
      <c r="CAX777" s="128"/>
      <c r="CAY777" s="128"/>
      <c r="CAZ777" s="128"/>
      <c r="CBA777" s="128"/>
      <c r="CBB777" s="128"/>
      <c r="CBC777" s="128"/>
      <c r="CBD777" s="128"/>
      <c r="CBE777" s="128"/>
      <c r="CBF777" s="128"/>
      <c r="CBG777" s="128"/>
      <c r="CBH777" s="128"/>
      <c r="CBI777" s="128"/>
      <c r="CBJ777" s="128"/>
      <c r="CBK777" s="128"/>
      <c r="CBL777" s="128"/>
      <c r="CBM777" s="128"/>
      <c r="CBN777" s="128"/>
      <c r="CBO777" s="128"/>
      <c r="CBP777" s="128"/>
      <c r="CBQ777" s="128"/>
      <c r="CBR777" s="128"/>
      <c r="CBS777" s="128"/>
      <c r="CBT777" s="128"/>
      <c r="CBU777" s="128"/>
      <c r="CBV777" s="128"/>
      <c r="CBW777" s="128"/>
      <c r="CBX777" s="128"/>
      <c r="CBY777" s="128"/>
      <c r="CBZ777" s="128"/>
      <c r="CCA777" s="128"/>
      <c r="CCB777" s="128"/>
      <c r="CCC777" s="128"/>
      <c r="CCD777" s="128"/>
      <c r="CCE777" s="128"/>
      <c r="CCF777" s="128"/>
      <c r="CCG777" s="128"/>
      <c r="CCH777" s="128"/>
      <c r="CCI777" s="128"/>
      <c r="CCJ777" s="128"/>
      <c r="CCK777" s="128"/>
      <c r="CCL777" s="128"/>
      <c r="CCM777" s="128"/>
      <c r="CCN777" s="128"/>
      <c r="CCO777" s="128"/>
      <c r="CCP777" s="128"/>
      <c r="CCQ777" s="128"/>
      <c r="CCR777" s="128"/>
      <c r="CCS777" s="128"/>
      <c r="CCT777" s="128"/>
      <c r="CCU777" s="128"/>
      <c r="CCV777" s="128"/>
      <c r="CCW777" s="128"/>
      <c r="CCX777" s="128"/>
      <c r="CCY777" s="128"/>
      <c r="CCZ777" s="128"/>
      <c r="CDA777" s="128"/>
      <c r="CDB777" s="128"/>
      <c r="CDC777" s="128"/>
      <c r="CDD777" s="128"/>
      <c r="CDE777" s="128"/>
      <c r="CDF777" s="128"/>
      <c r="CDG777" s="128"/>
      <c r="CDH777" s="128"/>
      <c r="CDI777" s="128"/>
      <c r="CDJ777" s="128"/>
      <c r="CDK777" s="128"/>
      <c r="CDL777" s="128"/>
      <c r="CDM777" s="128"/>
      <c r="CDN777" s="128"/>
      <c r="CDO777" s="128"/>
      <c r="CDP777" s="128"/>
      <c r="CDQ777" s="128"/>
      <c r="CDR777" s="128"/>
      <c r="CDS777" s="128"/>
      <c r="CDT777" s="128"/>
      <c r="CDU777" s="128"/>
      <c r="CDV777" s="128"/>
      <c r="CDW777" s="128"/>
      <c r="CDX777" s="128"/>
      <c r="CDY777" s="128"/>
      <c r="CDZ777" s="128"/>
      <c r="CEA777" s="128"/>
      <c r="CEB777" s="128"/>
      <c r="CEC777" s="128"/>
      <c r="CED777" s="128"/>
      <c r="CEE777" s="128"/>
      <c r="CEF777" s="128"/>
      <c r="CEG777" s="128"/>
      <c r="CEH777" s="128"/>
      <c r="CEI777" s="128"/>
      <c r="CEJ777" s="128"/>
      <c r="CEK777" s="128"/>
      <c r="CEL777" s="128"/>
      <c r="CEM777" s="128"/>
      <c r="CEN777" s="128"/>
      <c r="CEO777" s="128"/>
      <c r="CEP777" s="128"/>
      <c r="CEQ777" s="128"/>
      <c r="CER777" s="128"/>
      <c r="CES777" s="128"/>
      <c r="CET777" s="128"/>
      <c r="CEU777" s="128"/>
      <c r="CEV777" s="128"/>
      <c r="CEW777" s="128"/>
      <c r="CEX777" s="128"/>
      <c r="CEY777" s="128"/>
      <c r="CEZ777" s="128"/>
      <c r="CFA777" s="128"/>
      <c r="CFB777" s="128"/>
      <c r="CFC777" s="128"/>
      <c r="CFD777" s="128"/>
      <c r="CFE777" s="128"/>
      <c r="CFF777" s="128"/>
      <c r="CFG777" s="128"/>
      <c r="CFH777" s="128"/>
      <c r="CFI777" s="128"/>
      <c r="CFJ777" s="128"/>
      <c r="CFK777" s="128"/>
      <c r="CFL777" s="128"/>
      <c r="CFM777" s="128"/>
      <c r="CFN777" s="128"/>
      <c r="CFO777" s="128"/>
      <c r="CFP777" s="128"/>
      <c r="CFQ777" s="128"/>
      <c r="CFR777" s="128"/>
      <c r="CFS777" s="128"/>
      <c r="CFT777" s="128"/>
      <c r="CFU777" s="128"/>
      <c r="CFV777" s="128"/>
      <c r="CFW777" s="128"/>
      <c r="CFX777" s="128"/>
      <c r="CFY777" s="128"/>
      <c r="CFZ777" s="128"/>
      <c r="CGA777" s="128"/>
      <c r="CGB777" s="128"/>
      <c r="CGC777" s="128"/>
      <c r="CGD777" s="128"/>
      <c r="CGE777" s="128"/>
      <c r="CGF777" s="128"/>
      <c r="CGG777" s="128"/>
      <c r="CGH777" s="128"/>
      <c r="CGI777" s="128"/>
      <c r="CGJ777" s="128"/>
      <c r="CGK777" s="128"/>
      <c r="CGL777" s="128"/>
      <c r="CGM777" s="128"/>
      <c r="CGN777" s="128"/>
      <c r="CGO777" s="128"/>
      <c r="CGP777" s="128"/>
      <c r="CGQ777" s="128"/>
      <c r="CGR777" s="128"/>
      <c r="CGS777" s="128"/>
      <c r="CGT777" s="128"/>
      <c r="CGU777" s="128"/>
      <c r="CGV777" s="128"/>
      <c r="CGW777" s="128"/>
      <c r="CGX777" s="128"/>
      <c r="CGY777" s="128"/>
      <c r="CGZ777" s="128"/>
      <c r="CHA777" s="128"/>
      <c r="CHB777" s="128"/>
      <c r="CHC777" s="128"/>
      <c r="CHD777" s="128"/>
      <c r="CHE777" s="128"/>
      <c r="CHF777" s="128"/>
      <c r="CHG777" s="128"/>
      <c r="CHH777" s="128"/>
      <c r="CHI777" s="128"/>
      <c r="CHJ777" s="128"/>
      <c r="CHK777" s="128"/>
      <c r="CHL777" s="128"/>
      <c r="CHM777" s="128"/>
      <c r="CHN777" s="128"/>
      <c r="CHO777" s="128"/>
      <c r="CHP777" s="128"/>
      <c r="CHQ777" s="128"/>
      <c r="CHR777" s="128"/>
      <c r="CHS777" s="128"/>
      <c r="CHT777" s="128"/>
      <c r="CHU777" s="128"/>
      <c r="CHV777" s="128"/>
      <c r="CHW777" s="128"/>
      <c r="CHX777" s="128"/>
      <c r="CHY777" s="128"/>
      <c r="CHZ777" s="128"/>
      <c r="CIA777" s="128"/>
      <c r="CIB777" s="128"/>
      <c r="CIC777" s="128"/>
      <c r="CID777" s="128"/>
      <c r="CIE777" s="128"/>
      <c r="CIF777" s="128"/>
      <c r="CIG777" s="128"/>
      <c r="CIH777" s="128"/>
      <c r="CII777" s="128"/>
      <c r="CIJ777" s="128"/>
      <c r="CIK777" s="128"/>
      <c r="CIL777" s="128"/>
      <c r="CIM777" s="128"/>
      <c r="CIN777" s="128"/>
      <c r="CIO777" s="128"/>
      <c r="CIP777" s="128"/>
      <c r="CIQ777" s="128"/>
      <c r="CIR777" s="128"/>
      <c r="CIS777" s="128"/>
      <c r="CIT777" s="128"/>
      <c r="CIU777" s="128"/>
      <c r="CIV777" s="128"/>
      <c r="CIW777" s="128"/>
      <c r="CIX777" s="128"/>
      <c r="CIY777" s="128"/>
      <c r="CIZ777" s="128"/>
      <c r="CJA777" s="128"/>
      <c r="CJB777" s="128"/>
      <c r="CJC777" s="128"/>
      <c r="CJD777" s="128"/>
      <c r="CJE777" s="128"/>
      <c r="CJF777" s="128"/>
      <c r="CJG777" s="128"/>
      <c r="CJH777" s="128"/>
      <c r="CJI777" s="128"/>
      <c r="CJJ777" s="128"/>
      <c r="CJK777" s="128"/>
      <c r="CJL777" s="128"/>
      <c r="CJM777" s="128"/>
      <c r="CJN777" s="128"/>
      <c r="CJO777" s="128"/>
      <c r="CJP777" s="128"/>
      <c r="CJQ777" s="128"/>
      <c r="CJR777" s="128"/>
      <c r="CJS777" s="128"/>
      <c r="CJT777" s="128"/>
      <c r="CJU777" s="128"/>
      <c r="CJV777" s="128"/>
      <c r="CJW777" s="128"/>
      <c r="CJX777" s="128"/>
      <c r="CJY777" s="128"/>
      <c r="CJZ777" s="128"/>
      <c r="CKA777" s="128"/>
      <c r="CKB777" s="128"/>
      <c r="CKC777" s="128"/>
      <c r="CKD777" s="128"/>
      <c r="CKE777" s="128"/>
      <c r="CKF777" s="128"/>
      <c r="CKG777" s="128"/>
      <c r="CKH777" s="128"/>
      <c r="CKI777" s="128"/>
      <c r="CKJ777" s="128"/>
      <c r="CKK777" s="128"/>
      <c r="CKL777" s="128"/>
      <c r="CKM777" s="128"/>
      <c r="CKN777" s="128"/>
      <c r="CKO777" s="128"/>
      <c r="CKP777" s="128"/>
      <c r="CKQ777" s="128"/>
      <c r="CKR777" s="128"/>
      <c r="CKS777" s="128"/>
      <c r="CKT777" s="128"/>
      <c r="CKU777" s="128"/>
      <c r="CKV777" s="128"/>
      <c r="CKW777" s="128"/>
      <c r="CKX777" s="128"/>
      <c r="CKY777" s="128"/>
      <c r="CKZ777" s="128"/>
      <c r="CLA777" s="128"/>
      <c r="CLB777" s="128"/>
      <c r="CLC777" s="128"/>
      <c r="CLD777" s="128"/>
      <c r="CLE777" s="128"/>
      <c r="CLF777" s="128"/>
      <c r="CLG777" s="128"/>
      <c r="CLH777" s="128"/>
      <c r="CLI777" s="128"/>
      <c r="CLJ777" s="128"/>
      <c r="CLK777" s="128"/>
      <c r="CLL777" s="128"/>
      <c r="CLM777" s="128"/>
      <c r="CLN777" s="128"/>
      <c r="CLO777" s="128"/>
      <c r="CLP777" s="128"/>
      <c r="CLQ777" s="128"/>
      <c r="CLR777" s="128"/>
      <c r="CLS777" s="128"/>
      <c r="CLT777" s="128"/>
      <c r="CLU777" s="128"/>
      <c r="CLV777" s="128"/>
      <c r="CLW777" s="128"/>
      <c r="CLX777" s="128"/>
      <c r="CLY777" s="128"/>
      <c r="CLZ777" s="128"/>
      <c r="CMA777" s="128"/>
      <c r="CMB777" s="128"/>
      <c r="CMC777" s="128"/>
      <c r="CMD777" s="128"/>
      <c r="CME777" s="128"/>
      <c r="CMF777" s="128"/>
      <c r="CMG777" s="128"/>
      <c r="CMH777" s="128"/>
      <c r="CMI777" s="128"/>
      <c r="CMJ777" s="128"/>
      <c r="CMK777" s="128"/>
      <c r="CML777" s="128"/>
      <c r="CMM777" s="128"/>
      <c r="CMN777" s="128"/>
      <c r="CMO777" s="128"/>
      <c r="CMP777" s="128"/>
      <c r="CMQ777" s="128"/>
      <c r="CMR777" s="128"/>
      <c r="CMS777" s="128"/>
      <c r="CMT777" s="128"/>
      <c r="CMU777" s="128"/>
      <c r="CMV777" s="128"/>
      <c r="CMW777" s="128"/>
      <c r="CMX777" s="128"/>
      <c r="CMY777" s="128"/>
      <c r="CMZ777" s="128"/>
      <c r="CNA777" s="128"/>
      <c r="CNB777" s="128"/>
      <c r="CNC777" s="128"/>
      <c r="CND777" s="128"/>
      <c r="CNE777" s="128"/>
      <c r="CNF777" s="128"/>
      <c r="CNG777" s="128"/>
      <c r="CNH777" s="128"/>
      <c r="CNI777" s="128"/>
      <c r="CNJ777" s="128"/>
      <c r="CNK777" s="128"/>
      <c r="CNL777" s="128"/>
      <c r="CNM777" s="128"/>
      <c r="CNN777" s="128"/>
      <c r="CNO777" s="128"/>
      <c r="CNP777" s="128"/>
      <c r="CNQ777" s="128"/>
      <c r="CNR777" s="128"/>
      <c r="CNS777" s="128"/>
      <c r="CNT777" s="128"/>
      <c r="CNU777" s="128"/>
      <c r="CNV777" s="128"/>
      <c r="CNW777" s="128"/>
      <c r="CNX777" s="128"/>
      <c r="CNY777" s="128"/>
      <c r="CNZ777" s="128"/>
      <c r="COA777" s="128"/>
      <c r="COB777" s="128"/>
      <c r="COC777" s="128"/>
      <c r="COD777" s="128"/>
      <c r="COE777" s="128"/>
      <c r="COF777" s="128"/>
      <c r="COG777" s="128"/>
      <c r="COH777" s="128"/>
      <c r="COI777" s="128"/>
      <c r="COJ777" s="128"/>
      <c r="COK777" s="128"/>
      <c r="COL777" s="128"/>
      <c r="COM777" s="128"/>
      <c r="CON777" s="128"/>
      <c r="COO777" s="128"/>
      <c r="COP777" s="128"/>
      <c r="COQ777" s="128"/>
      <c r="COR777" s="128"/>
      <c r="COS777" s="128"/>
      <c r="COT777" s="128"/>
      <c r="COU777" s="128"/>
      <c r="COV777" s="128"/>
      <c r="COW777" s="128"/>
      <c r="COX777" s="128"/>
      <c r="COY777" s="128"/>
      <c r="COZ777" s="128"/>
      <c r="CPA777" s="128"/>
      <c r="CPB777" s="128"/>
      <c r="CPC777" s="128"/>
      <c r="CPD777" s="128"/>
      <c r="CPE777" s="128"/>
      <c r="CPF777" s="128"/>
      <c r="CPG777" s="128"/>
      <c r="CPH777" s="128"/>
      <c r="CPI777" s="128"/>
      <c r="CPJ777" s="128"/>
      <c r="CPK777" s="128"/>
      <c r="CPL777" s="128"/>
      <c r="CPM777" s="128"/>
      <c r="CPN777" s="128"/>
      <c r="CPO777" s="128"/>
      <c r="CPP777" s="128"/>
      <c r="CPQ777" s="128"/>
      <c r="CPR777" s="128"/>
      <c r="CPS777" s="128"/>
      <c r="CPT777" s="128"/>
      <c r="CPU777" s="128"/>
      <c r="CPV777" s="128"/>
      <c r="CPW777" s="128"/>
      <c r="CPX777" s="128"/>
      <c r="CPY777" s="128"/>
      <c r="CPZ777" s="128"/>
      <c r="CQA777" s="128"/>
      <c r="CQB777" s="128"/>
      <c r="CQC777" s="128"/>
      <c r="CQD777" s="128"/>
      <c r="CQE777" s="128"/>
      <c r="CQF777" s="128"/>
      <c r="CQG777" s="128"/>
      <c r="CQH777" s="128"/>
      <c r="CQI777" s="128"/>
      <c r="CQJ777" s="128"/>
      <c r="CQK777" s="128"/>
      <c r="CQL777" s="128"/>
      <c r="CQM777" s="128"/>
      <c r="CQN777" s="128"/>
      <c r="CQO777" s="128"/>
      <c r="CQP777" s="128"/>
      <c r="CQQ777" s="128"/>
      <c r="CQR777" s="128"/>
      <c r="CQS777" s="128"/>
      <c r="CQT777" s="128"/>
      <c r="CQU777" s="128"/>
      <c r="CQV777" s="128"/>
      <c r="CQW777" s="128"/>
      <c r="CQX777" s="128"/>
      <c r="CQY777" s="128"/>
      <c r="CQZ777" s="128"/>
      <c r="CRA777" s="128"/>
      <c r="CRB777" s="128"/>
      <c r="CRC777" s="128"/>
      <c r="CRD777" s="128"/>
      <c r="CRE777" s="128"/>
      <c r="CRF777" s="128"/>
      <c r="CRG777" s="128"/>
      <c r="CRH777" s="128"/>
      <c r="CRI777" s="128"/>
      <c r="CRJ777" s="128"/>
      <c r="CRK777" s="128"/>
      <c r="CRL777" s="128"/>
      <c r="CRM777" s="128"/>
      <c r="CRN777" s="128"/>
      <c r="CRO777" s="128"/>
      <c r="CRP777" s="128"/>
      <c r="CRQ777" s="128"/>
      <c r="CRR777" s="128"/>
      <c r="CRS777" s="128"/>
      <c r="CRT777" s="128"/>
      <c r="CRU777" s="128"/>
      <c r="CRV777" s="128"/>
      <c r="CRW777" s="128"/>
      <c r="CRX777" s="128"/>
      <c r="CRY777" s="128"/>
      <c r="CRZ777" s="128"/>
      <c r="CSA777" s="128"/>
      <c r="CSB777" s="128"/>
      <c r="CSC777" s="128"/>
      <c r="CSD777" s="128"/>
      <c r="CSE777" s="128"/>
      <c r="CSF777" s="128"/>
      <c r="CSG777" s="128"/>
      <c r="CSH777" s="128"/>
      <c r="CSI777" s="128"/>
      <c r="CSJ777" s="128"/>
      <c r="CSK777" s="128"/>
      <c r="CSL777" s="128"/>
      <c r="CSM777" s="128"/>
      <c r="CSN777" s="128"/>
      <c r="CSO777" s="128"/>
      <c r="CSP777" s="128"/>
      <c r="CSQ777" s="128"/>
      <c r="CSR777" s="128"/>
      <c r="CSS777" s="128"/>
      <c r="CST777" s="128"/>
      <c r="CSU777" s="128"/>
      <c r="CSV777" s="128"/>
      <c r="CSW777" s="128"/>
      <c r="CSX777" s="128"/>
      <c r="CSY777" s="128"/>
      <c r="CSZ777" s="128"/>
      <c r="CTA777" s="128"/>
      <c r="CTB777" s="128"/>
      <c r="CTC777" s="128"/>
      <c r="CTD777" s="128"/>
      <c r="CTE777" s="128"/>
      <c r="CTF777" s="128"/>
      <c r="CTG777" s="128"/>
      <c r="CTH777" s="128"/>
      <c r="CTI777" s="128"/>
      <c r="CTJ777" s="128"/>
      <c r="CTK777" s="128"/>
      <c r="CTL777" s="128"/>
      <c r="CTM777" s="128"/>
      <c r="CTN777" s="128"/>
      <c r="CTO777" s="128"/>
      <c r="CTP777" s="128"/>
      <c r="CTQ777" s="128"/>
      <c r="CTR777" s="128"/>
      <c r="CTS777" s="128"/>
      <c r="CTT777" s="128"/>
      <c r="CTU777" s="128"/>
      <c r="CTV777" s="128"/>
      <c r="CTW777" s="128"/>
      <c r="CTX777" s="128"/>
      <c r="CTY777" s="128"/>
      <c r="CTZ777" s="128"/>
      <c r="CUA777" s="128"/>
      <c r="CUB777" s="128"/>
      <c r="CUC777" s="128"/>
      <c r="CUD777" s="128"/>
      <c r="CUE777" s="128"/>
      <c r="CUF777" s="128"/>
      <c r="CUG777" s="128"/>
      <c r="CUH777" s="128"/>
      <c r="CUI777" s="128"/>
      <c r="CUJ777" s="128"/>
      <c r="CUK777" s="128"/>
      <c r="CUL777" s="128"/>
      <c r="CUM777" s="128"/>
      <c r="CUN777" s="128"/>
      <c r="CUO777" s="128"/>
      <c r="CUP777" s="128"/>
      <c r="CUQ777" s="128"/>
      <c r="CUR777" s="128"/>
      <c r="CUS777" s="128"/>
      <c r="CUT777" s="128"/>
      <c r="CUU777" s="128"/>
      <c r="CUV777" s="128"/>
      <c r="CUW777" s="128"/>
      <c r="CUX777" s="128"/>
      <c r="CUY777" s="128"/>
      <c r="CUZ777" s="128"/>
      <c r="CVA777" s="128"/>
      <c r="CVB777" s="128"/>
      <c r="CVC777" s="128"/>
      <c r="CVD777" s="128"/>
      <c r="CVE777" s="128"/>
      <c r="CVF777" s="128"/>
      <c r="CVG777" s="128"/>
      <c r="CVH777" s="128"/>
      <c r="CVI777" s="128"/>
      <c r="CVJ777" s="128"/>
      <c r="CVK777" s="128"/>
      <c r="CVL777" s="128"/>
      <c r="CVM777" s="128"/>
      <c r="CVN777" s="128"/>
      <c r="CVO777" s="128"/>
      <c r="CVP777" s="128"/>
      <c r="CVQ777" s="128"/>
      <c r="CVR777" s="128"/>
      <c r="CVS777" s="128"/>
      <c r="CVT777" s="128"/>
      <c r="CVU777" s="128"/>
      <c r="CVV777" s="128"/>
      <c r="CVW777" s="128"/>
      <c r="CVX777" s="128"/>
      <c r="CVY777" s="128"/>
      <c r="CVZ777" s="128"/>
      <c r="CWA777" s="128"/>
      <c r="CWB777" s="128"/>
      <c r="CWC777" s="128"/>
      <c r="CWD777" s="128"/>
      <c r="CWE777" s="128"/>
      <c r="CWF777" s="128"/>
      <c r="CWG777" s="128"/>
      <c r="CWH777" s="128"/>
      <c r="CWI777" s="128"/>
      <c r="CWJ777" s="128"/>
      <c r="CWK777" s="128"/>
      <c r="CWL777" s="128"/>
      <c r="CWM777" s="128"/>
      <c r="CWN777" s="128"/>
      <c r="CWO777" s="128"/>
      <c r="CWP777" s="128"/>
      <c r="CWQ777" s="128"/>
      <c r="CWR777" s="128"/>
      <c r="CWS777" s="128"/>
      <c r="CWT777" s="128"/>
      <c r="CWU777" s="128"/>
      <c r="CWV777" s="128"/>
      <c r="CWW777" s="128"/>
      <c r="CWX777" s="128"/>
      <c r="CWY777" s="128"/>
      <c r="CWZ777" s="128"/>
      <c r="CXA777" s="128"/>
      <c r="CXB777" s="128"/>
      <c r="CXC777" s="128"/>
      <c r="CXD777" s="128"/>
      <c r="CXE777" s="128"/>
      <c r="CXF777" s="128"/>
      <c r="CXG777" s="128"/>
      <c r="CXH777" s="128"/>
      <c r="CXI777" s="128"/>
      <c r="CXJ777" s="128"/>
      <c r="CXK777" s="128"/>
      <c r="CXL777" s="128"/>
      <c r="CXM777" s="128"/>
      <c r="CXN777" s="128"/>
      <c r="CXO777" s="128"/>
      <c r="CXP777" s="128"/>
      <c r="CXQ777" s="128"/>
      <c r="CXR777" s="128"/>
      <c r="CXS777" s="128"/>
      <c r="CXT777" s="128"/>
      <c r="CXU777" s="128"/>
      <c r="CXV777" s="128"/>
      <c r="CXW777" s="128"/>
      <c r="CXX777" s="128"/>
      <c r="CXY777" s="128"/>
      <c r="CXZ777" s="128"/>
      <c r="CYA777" s="128"/>
      <c r="CYB777" s="128"/>
      <c r="CYC777" s="128"/>
      <c r="CYD777" s="128"/>
      <c r="CYE777" s="128"/>
      <c r="CYF777" s="128"/>
      <c r="CYG777" s="128"/>
      <c r="CYH777" s="128"/>
      <c r="CYI777" s="128"/>
      <c r="CYJ777" s="128"/>
      <c r="CYK777" s="128"/>
      <c r="CYL777" s="128"/>
      <c r="CYM777" s="128"/>
      <c r="CYN777" s="128"/>
      <c r="CYO777" s="128"/>
      <c r="CYP777" s="128"/>
      <c r="CYQ777" s="128"/>
      <c r="CYR777" s="128"/>
      <c r="CYS777" s="128"/>
      <c r="CYT777" s="128"/>
      <c r="CYU777" s="128"/>
      <c r="CYV777" s="128"/>
      <c r="CYW777" s="128"/>
      <c r="CYX777" s="128"/>
      <c r="CYY777" s="128"/>
      <c r="CYZ777" s="128"/>
      <c r="CZA777" s="128"/>
      <c r="CZB777" s="128"/>
      <c r="CZC777" s="128"/>
      <c r="CZD777" s="128"/>
      <c r="CZE777" s="128"/>
      <c r="CZF777" s="128"/>
      <c r="CZG777" s="128"/>
      <c r="CZH777" s="128"/>
      <c r="CZI777" s="128"/>
      <c r="CZJ777" s="128"/>
      <c r="CZK777" s="128"/>
      <c r="CZL777" s="128"/>
      <c r="CZM777" s="128"/>
      <c r="CZN777" s="128"/>
      <c r="CZO777" s="128"/>
      <c r="CZP777" s="128"/>
      <c r="CZQ777" s="128"/>
      <c r="CZR777" s="128"/>
      <c r="CZS777" s="128"/>
      <c r="CZT777" s="128"/>
      <c r="CZU777" s="128"/>
      <c r="CZV777" s="128"/>
      <c r="CZW777" s="128"/>
      <c r="CZX777" s="128"/>
      <c r="CZY777" s="128"/>
      <c r="CZZ777" s="128"/>
      <c r="DAA777" s="128"/>
      <c r="DAB777" s="128"/>
      <c r="DAC777" s="128"/>
      <c r="DAD777" s="128"/>
      <c r="DAE777" s="128"/>
      <c r="DAF777" s="128"/>
      <c r="DAG777" s="128"/>
      <c r="DAH777" s="128"/>
      <c r="DAI777" s="128"/>
      <c r="DAJ777" s="128"/>
      <c r="DAK777" s="128"/>
      <c r="DAL777" s="128"/>
      <c r="DAM777" s="128"/>
      <c r="DAN777" s="128"/>
      <c r="DAO777" s="128"/>
      <c r="DAP777" s="128"/>
      <c r="DAQ777" s="128"/>
      <c r="DAR777" s="128"/>
      <c r="DAS777" s="128"/>
      <c r="DAT777" s="128"/>
      <c r="DAU777" s="128"/>
      <c r="DAV777" s="128"/>
      <c r="DAW777" s="128"/>
      <c r="DAX777" s="128"/>
      <c r="DAY777" s="128"/>
      <c r="DAZ777" s="128"/>
      <c r="DBA777" s="128"/>
      <c r="DBB777" s="128"/>
      <c r="DBC777" s="128"/>
      <c r="DBD777" s="128"/>
      <c r="DBE777" s="128"/>
      <c r="DBF777" s="128"/>
      <c r="DBG777" s="128"/>
      <c r="DBH777" s="128"/>
      <c r="DBI777" s="128"/>
      <c r="DBJ777" s="128"/>
      <c r="DBK777" s="128"/>
      <c r="DBL777" s="128"/>
      <c r="DBM777" s="128"/>
      <c r="DBN777" s="128"/>
      <c r="DBO777" s="128"/>
      <c r="DBP777" s="128"/>
      <c r="DBQ777" s="128"/>
      <c r="DBR777" s="128"/>
      <c r="DBS777" s="128"/>
      <c r="DBT777" s="128"/>
      <c r="DBU777" s="128"/>
      <c r="DBV777" s="128"/>
      <c r="DBW777" s="128"/>
      <c r="DBX777" s="128"/>
      <c r="DBY777" s="128"/>
      <c r="DBZ777" s="128"/>
      <c r="DCA777" s="128"/>
      <c r="DCB777" s="128"/>
      <c r="DCC777" s="128"/>
      <c r="DCD777" s="128"/>
      <c r="DCE777" s="128"/>
      <c r="DCF777" s="128"/>
      <c r="DCG777" s="128"/>
      <c r="DCH777" s="128"/>
      <c r="DCI777" s="128"/>
      <c r="DCJ777" s="128"/>
      <c r="DCK777" s="128"/>
      <c r="DCL777" s="128"/>
      <c r="DCM777" s="128"/>
      <c r="DCN777" s="128"/>
      <c r="DCO777" s="128"/>
      <c r="DCP777" s="128"/>
      <c r="DCQ777" s="128"/>
      <c r="DCR777" s="128"/>
      <c r="DCS777" s="128"/>
      <c r="DCT777" s="128"/>
      <c r="DCU777" s="128"/>
      <c r="DCV777" s="128"/>
      <c r="DCW777" s="128"/>
      <c r="DCX777" s="128"/>
      <c r="DCY777" s="128"/>
      <c r="DCZ777" s="128"/>
      <c r="DDA777" s="128"/>
      <c r="DDB777" s="128"/>
      <c r="DDC777" s="128"/>
      <c r="DDD777" s="128"/>
      <c r="DDE777" s="128"/>
      <c r="DDF777" s="128"/>
      <c r="DDG777" s="128"/>
      <c r="DDH777" s="128"/>
      <c r="DDI777" s="128"/>
      <c r="DDJ777" s="128"/>
      <c r="DDK777" s="128"/>
      <c r="DDL777" s="128"/>
      <c r="DDM777" s="128"/>
      <c r="DDN777" s="128"/>
      <c r="DDO777" s="128"/>
      <c r="DDP777" s="128"/>
      <c r="DDQ777" s="128"/>
      <c r="DDR777" s="128"/>
      <c r="DDS777" s="128"/>
      <c r="DDT777" s="128"/>
      <c r="DDU777" s="128"/>
      <c r="DDV777" s="128"/>
      <c r="DDW777" s="128"/>
      <c r="DDX777" s="128"/>
      <c r="DDY777" s="128"/>
      <c r="DDZ777" s="128"/>
      <c r="DEA777" s="128"/>
      <c r="DEB777" s="128"/>
      <c r="DEC777" s="128"/>
      <c r="DED777" s="128"/>
      <c r="DEE777" s="128"/>
      <c r="DEF777" s="128"/>
      <c r="DEG777" s="128"/>
      <c r="DEH777" s="128"/>
      <c r="DEI777" s="128"/>
      <c r="DEJ777" s="128"/>
      <c r="DEK777" s="128"/>
      <c r="DEL777" s="128"/>
      <c r="DEM777" s="128"/>
      <c r="DEN777" s="128"/>
      <c r="DEO777" s="128"/>
      <c r="DEP777" s="128"/>
      <c r="DEQ777" s="128"/>
      <c r="DER777" s="128"/>
      <c r="DES777" s="128"/>
      <c r="DET777" s="128"/>
      <c r="DEU777" s="128"/>
      <c r="DEV777" s="128"/>
      <c r="DEW777" s="128"/>
      <c r="DEX777" s="128"/>
      <c r="DEY777" s="128"/>
      <c r="DEZ777" s="128"/>
      <c r="DFA777" s="128"/>
      <c r="DFB777" s="128"/>
      <c r="DFC777" s="128"/>
      <c r="DFD777" s="128"/>
      <c r="DFE777" s="128"/>
      <c r="DFF777" s="128"/>
      <c r="DFG777" s="128"/>
      <c r="DFH777" s="128"/>
      <c r="DFI777" s="128"/>
      <c r="DFJ777" s="128"/>
      <c r="DFK777" s="128"/>
      <c r="DFL777" s="128"/>
      <c r="DFM777" s="128"/>
      <c r="DFN777" s="128"/>
      <c r="DFO777" s="128"/>
      <c r="DFP777" s="128"/>
      <c r="DFQ777" s="128"/>
      <c r="DFR777" s="128"/>
      <c r="DFS777" s="128"/>
      <c r="DFT777" s="128"/>
      <c r="DFU777" s="128"/>
      <c r="DFV777" s="128"/>
      <c r="DFW777" s="128"/>
      <c r="DFX777" s="128"/>
      <c r="DFY777" s="128"/>
      <c r="DFZ777" s="128"/>
      <c r="DGA777" s="128"/>
      <c r="DGB777" s="128"/>
      <c r="DGC777" s="128"/>
      <c r="DGD777" s="128"/>
      <c r="DGE777" s="128"/>
      <c r="DGF777" s="128"/>
      <c r="DGG777" s="128"/>
      <c r="DGH777" s="128"/>
      <c r="DGI777" s="128"/>
      <c r="DGJ777" s="128"/>
      <c r="DGK777" s="128"/>
      <c r="DGL777" s="128"/>
      <c r="DGM777" s="128"/>
      <c r="DGN777" s="128"/>
      <c r="DGO777" s="128"/>
      <c r="DGP777" s="128"/>
      <c r="DGQ777" s="128"/>
      <c r="DGR777" s="128"/>
      <c r="DGS777" s="128"/>
      <c r="DGT777" s="128"/>
      <c r="DGU777" s="128"/>
      <c r="DGV777" s="128"/>
      <c r="DGW777" s="128"/>
      <c r="DGX777" s="128"/>
      <c r="DGY777" s="128"/>
      <c r="DGZ777" s="128"/>
      <c r="DHA777" s="128"/>
      <c r="DHB777" s="128"/>
      <c r="DHC777" s="128"/>
      <c r="DHD777" s="128"/>
      <c r="DHE777" s="128"/>
      <c r="DHF777" s="128"/>
      <c r="DHG777" s="128"/>
      <c r="DHH777" s="128"/>
      <c r="DHI777" s="128"/>
      <c r="DHJ777" s="128"/>
      <c r="DHK777" s="128"/>
      <c r="DHL777" s="128"/>
      <c r="DHM777" s="128"/>
      <c r="DHN777" s="128"/>
      <c r="DHO777" s="128"/>
      <c r="DHP777" s="128"/>
      <c r="DHQ777" s="128"/>
      <c r="DHR777" s="128"/>
      <c r="DHS777" s="128"/>
      <c r="DHT777" s="128"/>
      <c r="DHU777" s="128"/>
      <c r="DHV777" s="128"/>
      <c r="DHW777" s="128"/>
      <c r="DHX777" s="128"/>
      <c r="DHY777" s="128"/>
      <c r="DHZ777" s="128"/>
      <c r="DIA777" s="128"/>
      <c r="DIB777" s="128"/>
      <c r="DIC777" s="128"/>
      <c r="DID777" s="128"/>
      <c r="DIE777" s="128"/>
      <c r="DIF777" s="128"/>
      <c r="DIG777" s="128"/>
      <c r="DIH777" s="128"/>
      <c r="DII777" s="128"/>
      <c r="DIJ777" s="128"/>
      <c r="DIK777" s="128"/>
      <c r="DIL777" s="128"/>
      <c r="DIM777" s="128"/>
      <c r="DIN777" s="128"/>
      <c r="DIO777" s="128"/>
      <c r="DIP777" s="128"/>
      <c r="DIQ777" s="128"/>
      <c r="DIR777" s="128"/>
      <c r="DIS777" s="128"/>
      <c r="DIT777" s="128"/>
      <c r="DIU777" s="128"/>
      <c r="DIV777" s="128"/>
      <c r="DIW777" s="128"/>
      <c r="DIX777" s="128"/>
      <c r="DIY777" s="128"/>
      <c r="DIZ777" s="128"/>
      <c r="DJA777" s="128"/>
      <c r="DJB777" s="128"/>
      <c r="DJC777" s="128"/>
      <c r="DJD777" s="128"/>
      <c r="DJE777" s="128"/>
      <c r="DJF777" s="128"/>
      <c r="DJG777" s="128"/>
      <c r="DJH777" s="128"/>
      <c r="DJI777" s="128"/>
      <c r="DJJ777" s="128"/>
      <c r="DJK777" s="128"/>
      <c r="DJL777" s="128"/>
      <c r="DJM777" s="128"/>
      <c r="DJN777" s="128"/>
      <c r="DJO777" s="128"/>
      <c r="DJP777" s="128"/>
      <c r="DJQ777" s="128"/>
      <c r="DJR777" s="128"/>
      <c r="DJS777" s="128"/>
      <c r="DJT777" s="128"/>
      <c r="DJU777" s="128"/>
      <c r="DJV777" s="128"/>
      <c r="DJW777" s="128"/>
      <c r="DJX777" s="128"/>
      <c r="DJY777" s="128"/>
      <c r="DJZ777" s="128"/>
      <c r="DKA777" s="128"/>
      <c r="DKB777" s="128"/>
      <c r="DKC777" s="128"/>
      <c r="DKD777" s="128"/>
      <c r="DKE777" s="128"/>
      <c r="DKF777" s="128"/>
      <c r="DKG777" s="128"/>
      <c r="DKH777" s="128"/>
      <c r="DKI777" s="128"/>
      <c r="DKJ777" s="128"/>
      <c r="DKK777" s="128"/>
      <c r="DKL777" s="128"/>
      <c r="DKM777" s="128"/>
      <c r="DKN777" s="128"/>
      <c r="DKO777" s="128"/>
      <c r="DKP777" s="128"/>
      <c r="DKQ777" s="128"/>
      <c r="DKR777" s="128"/>
      <c r="DKS777" s="128"/>
      <c r="DKT777" s="128"/>
      <c r="DKU777" s="128"/>
      <c r="DKV777" s="128"/>
      <c r="DKW777" s="128"/>
      <c r="DKX777" s="128"/>
      <c r="DKY777" s="128"/>
      <c r="DKZ777" s="128"/>
      <c r="DLA777" s="128"/>
      <c r="DLB777" s="128"/>
      <c r="DLC777" s="128"/>
      <c r="DLD777" s="128"/>
      <c r="DLE777" s="128"/>
      <c r="DLF777" s="128"/>
      <c r="DLG777" s="128"/>
      <c r="DLH777" s="128"/>
      <c r="DLI777" s="128"/>
      <c r="DLJ777" s="128"/>
      <c r="DLK777" s="128"/>
      <c r="DLL777" s="128"/>
      <c r="DLM777" s="128"/>
      <c r="DLN777" s="128"/>
      <c r="DLO777" s="128"/>
      <c r="DLP777" s="128"/>
      <c r="DLQ777" s="128"/>
      <c r="DLR777" s="128"/>
      <c r="DLS777" s="128"/>
      <c r="DLT777" s="128"/>
      <c r="DLU777" s="128"/>
      <c r="DLV777" s="128"/>
      <c r="DLW777" s="128"/>
      <c r="DLX777" s="128"/>
      <c r="DLY777" s="128"/>
      <c r="DLZ777" s="128"/>
      <c r="DMA777" s="128"/>
      <c r="DMB777" s="128"/>
      <c r="DMC777" s="128"/>
      <c r="DMD777" s="128"/>
      <c r="DME777" s="128"/>
      <c r="DMF777" s="128"/>
      <c r="DMG777" s="128"/>
      <c r="DMH777" s="128"/>
      <c r="DMI777" s="128"/>
      <c r="DMJ777" s="128"/>
      <c r="DMK777" s="128"/>
      <c r="DML777" s="128"/>
      <c r="DMM777" s="128"/>
      <c r="DMN777" s="128"/>
      <c r="DMO777" s="128"/>
      <c r="DMP777" s="128"/>
      <c r="DMQ777" s="128"/>
      <c r="DMR777" s="128"/>
      <c r="DMS777" s="128"/>
      <c r="DMT777" s="128"/>
      <c r="DMU777" s="128"/>
      <c r="DMV777" s="128"/>
      <c r="DMW777" s="128"/>
      <c r="DMX777" s="128"/>
      <c r="DMY777" s="128"/>
      <c r="DMZ777" s="128"/>
      <c r="DNA777" s="128"/>
      <c r="DNB777" s="128"/>
      <c r="DNC777" s="128"/>
      <c r="DND777" s="128"/>
      <c r="DNE777" s="128"/>
      <c r="DNF777" s="128"/>
      <c r="DNG777" s="128"/>
      <c r="DNH777" s="128"/>
      <c r="DNI777" s="128"/>
      <c r="DNJ777" s="128"/>
      <c r="DNK777" s="128"/>
      <c r="DNL777" s="128"/>
      <c r="DNM777" s="128"/>
      <c r="DNN777" s="128"/>
      <c r="DNO777" s="128"/>
      <c r="DNP777" s="128"/>
      <c r="DNQ777" s="128"/>
      <c r="DNR777" s="128"/>
      <c r="DNS777" s="128"/>
      <c r="DNT777" s="128"/>
      <c r="DNU777" s="128"/>
      <c r="DNV777" s="128"/>
      <c r="DNW777" s="128"/>
      <c r="DNX777" s="128"/>
      <c r="DNY777" s="128"/>
      <c r="DNZ777" s="128"/>
      <c r="DOA777" s="128"/>
      <c r="DOB777" s="128"/>
      <c r="DOC777" s="128"/>
      <c r="DOD777" s="128"/>
      <c r="DOE777" s="128"/>
      <c r="DOF777" s="128"/>
      <c r="DOG777" s="128"/>
      <c r="DOH777" s="128"/>
      <c r="DOI777" s="128"/>
      <c r="DOJ777" s="128"/>
      <c r="DOK777" s="128"/>
      <c r="DOL777" s="128"/>
      <c r="DOM777" s="128"/>
      <c r="DON777" s="128"/>
      <c r="DOO777" s="128"/>
      <c r="DOP777" s="128"/>
      <c r="DOQ777" s="128"/>
      <c r="DOR777" s="128"/>
      <c r="DOS777" s="128"/>
      <c r="DOT777" s="128"/>
      <c r="DOU777" s="128"/>
      <c r="DOV777" s="128"/>
      <c r="DOW777" s="128"/>
      <c r="DOX777" s="128"/>
      <c r="DOY777" s="128"/>
      <c r="DOZ777" s="128"/>
      <c r="DPA777" s="128"/>
      <c r="DPB777" s="128"/>
      <c r="DPC777" s="128"/>
      <c r="DPD777" s="128"/>
      <c r="DPE777" s="128"/>
      <c r="DPF777" s="128"/>
      <c r="DPG777" s="128"/>
      <c r="DPH777" s="128"/>
      <c r="DPI777" s="128"/>
      <c r="DPJ777" s="128"/>
      <c r="DPK777" s="128"/>
      <c r="DPL777" s="128"/>
      <c r="DPM777" s="128"/>
      <c r="DPN777" s="128"/>
      <c r="DPO777" s="128"/>
      <c r="DPP777" s="128"/>
      <c r="DPQ777" s="128"/>
      <c r="DPR777" s="128"/>
      <c r="DPS777" s="128"/>
      <c r="DPT777" s="128"/>
      <c r="DPU777" s="128"/>
      <c r="DPV777" s="128"/>
      <c r="DPW777" s="128"/>
      <c r="DPX777" s="128"/>
      <c r="DPY777" s="128"/>
      <c r="DPZ777" s="128"/>
      <c r="DQA777" s="128"/>
      <c r="DQB777" s="128"/>
      <c r="DQC777" s="128"/>
      <c r="DQD777" s="128"/>
      <c r="DQE777" s="128"/>
      <c r="DQF777" s="128"/>
      <c r="DQG777" s="128"/>
      <c r="DQH777" s="128"/>
      <c r="DQI777" s="128"/>
      <c r="DQJ777" s="128"/>
      <c r="DQK777" s="128"/>
      <c r="DQL777" s="128"/>
      <c r="DQM777" s="128"/>
      <c r="DQN777" s="128"/>
      <c r="DQO777" s="128"/>
      <c r="DQP777" s="128"/>
      <c r="DQQ777" s="128"/>
      <c r="DQR777" s="128"/>
      <c r="DQS777" s="128"/>
      <c r="DQT777" s="128"/>
      <c r="DQU777" s="128"/>
      <c r="DQV777" s="128"/>
      <c r="DQW777" s="128"/>
      <c r="DQX777" s="128"/>
      <c r="DQY777" s="128"/>
      <c r="DQZ777" s="128"/>
      <c r="DRA777" s="128"/>
      <c r="DRB777" s="128"/>
      <c r="DRC777" s="128"/>
      <c r="DRD777" s="128"/>
      <c r="DRE777" s="128"/>
      <c r="DRF777" s="128"/>
      <c r="DRG777" s="128"/>
      <c r="DRH777" s="128"/>
      <c r="DRI777" s="128"/>
      <c r="DRJ777" s="128"/>
      <c r="DRK777" s="128"/>
      <c r="DRL777" s="128"/>
      <c r="DRM777" s="128"/>
      <c r="DRN777" s="128"/>
      <c r="DRO777" s="128"/>
      <c r="DRP777" s="128"/>
      <c r="DRQ777" s="128"/>
      <c r="DRR777" s="128"/>
      <c r="DRS777" s="128"/>
      <c r="DRT777" s="128"/>
      <c r="DRU777" s="128"/>
      <c r="DRV777" s="128"/>
      <c r="DRW777" s="128"/>
      <c r="DRX777" s="128"/>
      <c r="DRY777" s="128"/>
      <c r="DRZ777" s="128"/>
      <c r="DSA777" s="128"/>
      <c r="DSB777" s="128"/>
      <c r="DSC777" s="128"/>
      <c r="DSD777" s="128"/>
      <c r="DSE777" s="128"/>
      <c r="DSF777" s="128"/>
      <c r="DSG777" s="128"/>
      <c r="DSH777" s="128"/>
      <c r="DSI777" s="128"/>
      <c r="DSJ777" s="128"/>
      <c r="DSK777" s="128"/>
      <c r="DSL777" s="128"/>
      <c r="DSM777" s="128"/>
      <c r="DSN777" s="128"/>
      <c r="DSO777" s="128"/>
      <c r="DSP777" s="128"/>
      <c r="DSQ777" s="128"/>
      <c r="DSR777" s="128"/>
      <c r="DSS777" s="128"/>
      <c r="DST777" s="128"/>
      <c r="DSU777" s="128"/>
      <c r="DSV777" s="128"/>
      <c r="DSW777" s="128"/>
      <c r="DSX777" s="128"/>
      <c r="DSY777" s="128"/>
      <c r="DSZ777" s="128"/>
      <c r="DTA777" s="128"/>
      <c r="DTB777" s="128"/>
      <c r="DTC777" s="128"/>
      <c r="DTD777" s="128"/>
      <c r="DTE777" s="128"/>
      <c r="DTF777" s="128"/>
      <c r="DTG777" s="128"/>
      <c r="DTH777" s="128"/>
      <c r="DTI777" s="128"/>
      <c r="DTJ777" s="128"/>
      <c r="DTK777" s="128"/>
      <c r="DTL777" s="128"/>
      <c r="DTM777" s="128"/>
      <c r="DTN777" s="128"/>
      <c r="DTO777" s="128"/>
      <c r="DTP777" s="128"/>
      <c r="DTQ777" s="128"/>
      <c r="DTR777" s="128"/>
      <c r="DTS777" s="128"/>
      <c r="DTT777" s="128"/>
      <c r="DTU777" s="128"/>
      <c r="DTV777" s="128"/>
      <c r="DTW777" s="128"/>
      <c r="DTX777" s="128"/>
      <c r="DTY777" s="128"/>
      <c r="DTZ777" s="128"/>
      <c r="DUA777" s="128"/>
      <c r="DUB777" s="128"/>
      <c r="DUC777" s="128"/>
      <c r="DUD777" s="128"/>
      <c r="DUE777" s="128"/>
      <c r="DUF777" s="128"/>
      <c r="DUG777" s="128"/>
      <c r="DUH777" s="128"/>
      <c r="DUI777" s="128"/>
      <c r="DUJ777" s="128"/>
      <c r="DUK777" s="128"/>
      <c r="DUL777" s="128"/>
      <c r="DUM777" s="128"/>
      <c r="DUN777" s="128"/>
      <c r="DUO777" s="128"/>
      <c r="DUP777" s="128"/>
      <c r="DUQ777" s="128"/>
      <c r="DUR777" s="128"/>
      <c r="DUS777" s="128"/>
      <c r="DUT777" s="128"/>
      <c r="DUU777" s="128"/>
      <c r="DUV777" s="128"/>
      <c r="DUW777" s="128"/>
      <c r="DUX777" s="128"/>
      <c r="DUY777" s="128"/>
      <c r="DUZ777" s="128"/>
      <c r="DVA777" s="128"/>
      <c r="DVB777" s="128"/>
      <c r="DVC777" s="128"/>
      <c r="DVD777" s="128"/>
      <c r="DVE777" s="128"/>
      <c r="DVF777" s="128"/>
      <c r="DVG777" s="128"/>
      <c r="DVH777" s="128"/>
      <c r="DVI777" s="128"/>
      <c r="DVJ777" s="128"/>
      <c r="DVK777" s="128"/>
      <c r="DVL777" s="128"/>
      <c r="DVM777" s="128"/>
      <c r="DVN777" s="128"/>
      <c r="DVO777" s="128"/>
      <c r="DVP777" s="128"/>
      <c r="DVQ777" s="128"/>
      <c r="DVR777" s="128"/>
      <c r="DVS777" s="128"/>
      <c r="DVT777" s="128"/>
      <c r="DVU777" s="128"/>
      <c r="DVV777" s="128"/>
      <c r="DVW777" s="128"/>
      <c r="DVX777" s="128"/>
      <c r="DVY777" s="128"/>
      <c r="DVZ777" s="128"/>
      <c r="DWA777" s="128"/>
      <c r="DWB777" s="128"/>
      <c r="DWC777" s="128"/>
      <c r="DWD777" s="128"/>
      <c r="DWE777" s="128"/>
      <c r="DWF777" s="128"/>
      <c r="DWG777" s="128"/>
      <c r="DWH777" s="128"/>
      <c r="DWI777" s="128"/>
      <c r="DWJ777" s="128"/>
      <c r="DWK777" s="128"/>
      <c r="DWL777" s="128"/>
      <c r="DWM777" s="128"/>
      <c r="DWN777" s="128"/>
      <c r="DWO777" s="128"/>
      <c r="DWP777" s="128"/>
      <c r="DWQ777" s="128"/>
      <c r="DWR777" s="128"/>
      <c r="DWS777" s="128"/>
      <c r="DWT777" s="128"/>
      <c r="DWU777" s="128"/>
      <c r="DWV777" s="128"/>
      <c r="DWW777" s="128"/>
      <c r="DWX777" s="128"/>
      <c r="DWY777" s="128"/>
      <c r="DWZ777" s="128"/>
      <c r="DXA777" s="128"/>
      <c r="DXB777" s="128"/>
      <c r="DXC777" s="128"/>
      <c r="DXD777" s="128"/>
      <c r="DXE777" s="128"/>
      <c r="DXF777" s="128"/>
      <c r="DXG777" s="128"/>
      <c r="DXH777" s="128"/>
      <c r="DXI777" s="128"/>
      <c r="DXJ777" s="128"/>
      <c r="DXK777" s="128"/>
      <c r="DXL777" s="128"/>
      <c r="DXM777" s="128"/>
      <c r="DXN777" s="128"/>
      <c r="DXO777" s="128"/>
      <c r="DXP777" s="128"/>
      <c r="DXQ777" s="128"/>
      <c r="DXR777" s="128"/>
      <c r="DXS777" s="128"/>
      <c r="DXT777" s="128"/>
      <c r="DXU777" s="128"/>
      <c r="DXV777" s="128"/>
      <c r="DXW777" s="128"/>
      <c r="DXX777" s="128"/>
      <c r="DXY777" s="128"/>
      <c r="DXZ777" s="128"/>
      <c r="DYA777" s="128"/>
      <c r="DYB777" s="128"/>
      <c r="DYC777" s="128"/>
      <c r="DYD777" s="128"/>
      <c r="DYE777" s="128"/>
      <c r="DYF777" s="128"/>
      <c r="DYG777" s="128"/>
      <c r="DYH777" s="128"/>
      <c r="DYI777" s="128"/>
      <c r="DYJ777" s="128"/>
      <c r="DYK777" s="128"/>
      <c r="DYL777" s="128"/>
      <c r="DYM777" s="128"/>
      <c r="DYN777" s="128"/>
      <c r="DYO777" s="128"/>
      <c r="DYP777" s="128"/>
      <c r="DYQ777" s="128"/>
      <c r="DYR777" s="128"/>
      <c r="DYS777" s="128"/>
      <c r="DYT777" s="128"/>
      <c r="DYU777" s="128"/>
      <c r="DYV777" s="128"/>
      <c r="DYW777" s="128"/>
      <c r="DYX777" s="128"/>
      <c r="DYY777" s="128"/>
      <c r="DYZ777" s="128"/>
      <c r="DZA777" s="128"/>
      <c r="DZB777" s="128"/>
      <c r="DZC777" s="128"/>
      <c r="DZD777" s="128"/>
      <c r="DZE777" s="128"/>
      <c r="DZF777" s="128"/>
      <c r="DZG777" s="128"/>
      <c r="DZH777" s="128"/>
      <c r="DZI777" s="128"/>
      <c r="DZJ777" s="128"/>
      <c r="DZK777" s="128"/>
      <c r="DZL777" s="128"/>
      <c r="DZM777" s="128"/>
      <c r="DZN777" s="128"/>
      <c r="DZO777" s="128"/>
      <c r="DZP777" s="128"/>
      <c r="DZQ777" s="128"/>
      <c r="DZR777" s="128"/>
      <c r="DZS777" s="128"/>
      <c r="DZT777" s="128"/>
      <c r="DZU777" s="128"/>
      <c r="DZV777" s="128"/>
      <c r="DZW777" s="128"/>
      <c r="DZX777" s="128"/>
      <c r="DZY777" s="128"/>
      <c r="DZZ777" s="128"/>
      <c r="EAA777" s="128"/>
      <c r="EAB777" s="128"/>
      <c r="EAC777" s="128"/>
      <c r="EAD777" s="128"/>
      <c r="EAE777" s="128"/>
      <c r="EAF777" s="128"/>
      <c r="EAG777" s="128"/>
      <c r="EAH777" s="128"/>
      <c r="EAI777" s="128"/>
      <c r="EAJ777" s="128"/>
      <c r="EAK777" s="128"/>
      <c r="EAL777" s="128"/>
      <c r="EAM777" s="128"/>
      <c r="EAN777" s="128"/>
      <c r="EAO777" s="128"/>
      <c r="EAP777" s="128"/>
      <c r="EAQ777" s="128"/>
      <c r="EAR777" s="128"/>
      <c r="EAS777" s="128"/>
      <c r="EAT777" s="128"/>
      <c r="EAU777" s="128"/>
      <c r="EAV777" s="128"/>
      <c r="EAW777" s="128"/>
      <c r="EAX777" s="128"/>
      <c r="EAY777" s="128"/>
      <c r="EAZ777" s="128"/>
      <c r="EBA777" s="128"/>
      <c r="EBB777" s="128"/>
      <c r="EBC777" s="128"/>
      <c r="EBD777" s="128"/>
      <c r="EBE777" s="128"/>
      <c r="EBF777" s="128"/>
      <c r="EBG777" s="128"/>
      <c r="EBH777" s="128"/>
      <c r="EBI777" s="128"/>
      <c r="EBJ777" s="128"/>
      <c r="EBK777" s="128"/>
      <c r="EBL777" s="128"/>
      <c r="EBM777" s="128"/>
      <c r="EBN777" s="128"/>
      <c r="EBO777" s="128"/>
      <c r="EBP777" s="128"/>
      <c r="EBQ777" s="128"/>
      <c r="EBR777" s="128"/>
      <c r="EBS777" s="128"/>
      <c r="EBT777" s="128"/>
      <c r="EBU777" s="128"/>
      <c r="EBV777" s="128"/>
      <c r="EBW777" s="128"/>
      <c r="EBX777" s="128"/>
      <c r="EBY777" s="128"/>
      <c r="EBZ777" s="128"/>
      <c r="ECA777" s="128"/>
      <c r="ECB777" s="128"/>
      <c r="ECC777" s="128"/>
      <c r="ECD777" s="128"/>
      <c r="ECE777" s="128"/>
      <c r="ECF777" s="128"/>
      <c r="ECG777" s="128"/>
      <c r="ECH777" s="128"/>
      <c r="ECI777" s="128"/>
      <c r="ECJ777" s="128"/>
      <c r="ECK777" s="128"/>
      <c r="ECL777" s="128"/>
      <c r="ECM777" s="128"/>
      <c r="ECN777" s="128"/>
      <c r="ECO777" s="128"/>
      <c r="ECP777" s="128"/>
      <c r="ECQ777" s="128"/>
      <c r="ECR777" s="128"/>
      <c r="ECS777" s="128"/>
      <c r="ECT777" s="128"/>
      <c r="ECU777" s="128"/>
      <c r="ECV777" s="128"/>
      <c r="ECW777" s="128"/>
      <c r="ECX777" s="128"/>
      <c r="ECY777" s="128"/>
      <c r="ECZ777" s="128"/>
      <c r="EDA777" s="128"/>
      <c r="EDB777" s="128"/>
      <c r="EDC777" s="128"/>
      <c r="EDD777" s="128"/>
      <c r="EDE777" s="128"/>
      <c r="EDF777" s="128"/>
      <c r="EDG777" s="128"/>
      <c r="EDH777" s="128"/>
      <c r="EDI777" s="128"/>
      <c r="EDJ777" s="128"/>
      <c r="EDK777" s="128"/>
      <c r="EDL777" s="128"/>
      <c r="EDM777" s="128"/>
      <c r="EDN777" s="128"/>
      <c r="EDO777" s="128"/>
      <c r="EDP777" s="128"/>
      <c r="EDQ777" s="128"/>
      <c r="EDR777" s="128"/>
      <c r="EDS777" s="128"/>
      <c r="EDT777" s="128"/>
      <c r="EDU777" s="128"/>
      <c r="EDV777" s="128"/>
      <c r="EDW777" s="128"/>
      <c r="EDX777" s="128"/>
      <c r="EDY777" s="128"/>
      <c r="EDZ777" s="128"/>
      <c r="EEA777" s="128"/>
      <c r="EEB777" s="128"/>
      <c r="EEC777" s="128"/>
      <c r="EED777" s="128"/>
      <c r="EEE777" s="128"/>
      <c r="EEF777" s="128"/>
      <c r="EEG777" s="128"/>
      <c r="EEH777" s="128"/>
      <c r="EEI777" s="128"/>
      <c r="EEJ777" s="128"/>
      <c r="EEK777" s="128"/>
      <c r="EEL777" s="128"/>
      <c r="EEM777" s="128"/>
      <c r="EEN777" s="128"/>
      <c r="EEO777" s="128"/>
      <c r="EEP777" s="128"/>
      <c r="EEQ777" s="128"/>
      <c r="EER777" s="128"/>
      <c r="EES777" s="128"/>
      <c r="EET777" s="128"/>
      <c r="EEU777" s="128"/>
      <c r="EEV777" s="128"/>
      <c r="EEW777" s="128"/>
      <c r="EEX777" s="128"/>
      <c r="EEY777" s="128"/>
      <c r="EEZ777" s="128"/>
      <c r="EFA777" s="128"/>
      <c r="EFB777" s="128"/>
      <c r="EFC777" s="128"/>
      <c r="EFD777" s="128"/>
      <c r="EFE777" s="128"/>
      <c r="EFF777" s="128"/>
      <c r="EFG777" s="128"/>
      <c r="EFH777" s="128"/>
      <c r="EFI777" s="128"/>
      <c r="EFJ777" s="128"/>
      <c r="EFK777" s="128"/>
      <c r="EFL777" s="128"/>
      <c r="EFM777" s="128"/>
      <c r="EFN777" s="128"/>
      <c r="EFO777" s="128"/>
      <c r="EFP777" s="128"/>
      <c r="EFQ777" s="128"/>
      <c r="EFR777" s="128"/>
      <c r="EFS777" s="128"/>
      <c r="EFT777" s="128"/>
      <c r="EFU777" s="128"/>
      <c r="EFV777" s="128"/>
      <c r="EFW777" s="128"/>
      <c r="EFX777" s="128"/>
      <c r="EFY777" s="128"/>
      <c r="EFZ777" s="128"/>
      <c r="EGA777" s="128"/>
      <c r="EGB777" s="128"/>
      <c r="EGC777" s="128"/>
      <c r="EGD777" s="128"/>
      <c r="EGE777" s="128"/>
      <c r="EGF777" s="128"/>
      <c r="EGG777" s="128"/>
      <c r="EGH777" s="128"/>
      <c r="EGI777" s="128"/>
      <c r="EGJ777" s="128"/>
      <c r="EGK777" s="128"/>
      <c r="EGL777" s="128"/>
      <c r="EGM777" s="128"/>
      <c r="EGN777" s="128"/>
      <c r="EGO777" s="128"/>
      <c r="EGP777" s="128"/>
      <c r="EGQ777" s="128"/>
      <c r="EGR777" s="128"/>
      <c r="EGS777" s="128"/>
      <c r="EGT777" s="128"/>
      <c r="EGU777" s="128"/>
      <c r="EGV777" s="128"/>
      <c r="EGW777" s="128"/>
      <c r="EGX777" s="128"/>
      <c r="EGY777" s="128"/>
      <c r="EGZ777" s="128"/>
      <c r="EHA777" s="128"/>
      <c r="EHB777" s="128"/>
      <c r="EHC777" s="128"/>
      <c r="EHD777" s="128"/>
      <c r="EHE777" s="128"/>
      <c r="EHF777" s="128"/>
      <c r="EHG777" s="128"/>
      <c r="EHH777" s="128"/>
      <c r="EHI777" s="128"/>
      <c r="EHJ777" s="128"/>
      <c r="EHK777" s="128"/>
      <c r="EHL777" s="128"/>
      <c r="EHM777" s="128"/>
      <c r="EHN777" s="128"/>
      <c r="EHO777" s="128"/>
      <c r="EHP777" s="128"/>
      <c r="EHQ777" s="128"/>
      <c r="EHR777" s="128"/>
      <c r="EHS777" s="128"/>
      <c r="EHT777" s="128"/>
      <c r="EHU777" s="128"/>
      <c r="EHV777" s="128"/>
      <c r="EHW777" s="128"/>
      <c r="EHX777" s="128"/>
      <c r="EHY777" s="128"/>
      <c r="EHZ777" s="128"/>
      <c r="EIA777" s="128"/>
      <c r="EIB777" s="128"/>
      <c r="EIC777" s="128"/>
      <c r="EID777" s="128"/>
      <c r="EIE777" s="128"/>
      <c r="EIF777" s="128"/>
      <c r="EIG777" s="128"/>
      <c r="EIH777" s="128"/>
      <c r="EII777" s="128"/>
      <c r="EIJ777" s="128"/>
      <c r="EIK777" s="128"/>
      <c r="EIL777" s="128"/>
      <c r="EIM777" s="128"/>
      <c r="EIN777" s="128"/>
      <c r="EIO777" s="128"/>
      <c r="EIP777" s="128"/>
      <c r="EIQ777" s="128"/>
      <c r="EIR777" s="128"/>
      <c r="EIS777" s="128"/>
      <c r="EIT777" s="128"/>
      <c r="EIU777" s="128"/>
      <c r="EIV777" s="128"/>
      <c r="EIW777" s="128"/>
      <c r="EIX777" s="128"/>
      <c r="EIY777" s="128"/>
      <c r="EIZ777" s="128"/>
      <c r="EJA777" s="128"/>
      <c r="EJB777" s="128"/>
      <c r="EJC777" s="128"/>
      <c r="EJD777" s="128"/>
      <c r="EJE777" s="128"/>
      <c r="EJF777" s="128"/>
      <c r="EJG777" s="128"/>
      <c r="EJH777" s="128"/>
      <c r="EJI777" s="128"/>
      <c r="EJJ777" s="128"/>
      <c r="EJK777" s="128"/>
      <c r="EJL777" s="128"/>
      <c r="EJM777" s="128"/>
      <c r="EJN777" s="128"/>
      <c r="EJO777" s="128"/>
      <c r="EJP777" s="128"/>
      <c r="EJQ777" s="128"/>
      <c r="EJR777" s="128"/>
      <c r="EJS777" s="128"/>
      <c r="EJT777" s="128"/>
      <c r="EJU777" s="128"/>
      <c r="EJV777" s="128"/>
      <c r="EJW777" s="128"/>
      <c r="EJX777" s="128"/>
      <c r="EJY777" s="128"/>
      <c r="EJZ777" s="128"/>
      <c r="EKA777" s="128"/>
      <c r="EKB777" s="128"/>
      <c r="EKC777" s="128"/>
      <c r="EKD777" s="128"/>
      <c r="EKE777" s="128"/>
      <c r="EKF777" s="128"/>
      <c r="EKG777" s="128"/>
      <c r="EKH777" s="128"/>
      <c r="EKI777" s="128"/>
      <c r="EKJ777" s="128"/>
      <c r="EKK777" s="128"/>
      <c r="EKL777" s="128"/>
      <c r="EKM777" s="128"/>
      <c r="EKN777" s="128"/>
      <c r="EKO777" s="128"/>
      <c r="EKP777" s="128"/>
      <c r="EKQ777" s="128"/>
      <c r="EKR777" s="128"/>
      <c r="EKS777" s="128"/>
      <c r="EKT777" s="128"/>
      <c r="EKU777" s="128"/>
      <c r="EKV777" s="128"/>
      <c r="EKW777" s="128"/>
      <c r="EKX777" s="128"/>
      <c r="EKY777" s="128"/>
      <c r="EKZ777" s="128"/>
      <c r="ELA777" s="128"/>
      <c r="ELB777" s="128"/>
      <c r="ELC777" s="128"/>
      <c r="ELD777" s="128"/>
      <c r="ELE777" s="128"/>
      <c r="ELF777" s="128"/>
      <c r="ELG777" s="128"/>
      <c r="ELH777" s="128"/>
      <c r="ELI777" s="128"/>
      <c r="ELJ777" s="128"/>
      <c r="ELK777" s="128"/>
      <c r="ELL777" s="128"/>
      <c r="ELM777" s="128"/>
      <c r="ELN777" s="128"/>
      <c r="ELO777" s="128"/>
      <c r="ELP777" s="128"/>
      <c r="ELQ777" s="128"/>
      <c r="ELR777" s="128"/>
      <c r="ELS777" s="128"/>
      <c r="ELT777" s="128"/>
      <c r="ELU777" s="128"/>
      <c r="ELV777" s="128"/>
      <c r="ELW777" s="128"/>
      <c r="ELX777" s="128"/>
      <c r="ELY777" s="128"/>
      <c r="ELZ777" s="128"/>
      <c r="EMA777" s="128"/>
      <c r="EMB777" s="128"/>
      <c r="EMC777" s="128"/>
      <c r="EMD777" s="128"/>
      <c r="EME777" s="128"/>
      <c r="EMF777" s="128"/>
      <c r="EMG777" s="128"/>
      <c r="EMH777" s="128"/>
      <c r="EMI777" s="128"/>
      <c r="EMJ777" s="128"/>
      <c r="EMK777" s="128"/>
      <c r="EML777" s="128"/>
      <c r="EMM777" s="128"/>
      <c r="EMN777" s="128"/>
      <c r="EMO777" s="128"/>
      <c r="EMP777" s="128"/>
      <c r="EMQ777" s="128"/>
      <c r="EMR777" s="128"/>
      <c r="EMS777" s="128"/>
      <c r="EMT777" s="128"/>
      <c r="EMU777" s="128"/>
      <c r="EMV777" s="128"/>
      <c r="EMW777" s="128"/>
      <c r="EMX777" s="128"/>
      <c r="EMY777" s="128"/>
      <c r="EMZ777" s="128"/>
      <c r="ENA777" s="128"/>
      <c r="ENB777" s="128"/>
      <c r="ENC777" s="128"/>
      <c r="END777" s="128"/>
      <c r="ENE777" s="128"/>
      <c r="ENF777" s="128"/>
      <c r="ENG777" s="128"/>
      <c r="ENH777" s="128"/>
      <c r="ENI777" s="128"/>
      <c r="ENJ777" s="128"/>
      <c r="ENK777" s="128"/>
      <c r="ENL777" s="128"/>
      <c r="ENM777" s="128"/>
      <c r="ENN777" s="128"/>
      <c r="ENO777" s="128"/>
      <c r="ENP777" s="128"/>
      <c r="ENQ777" s="128"/>
      <c r="ENR777" s="128"/>
      <c r="ENS777" s="128"/>
      <c r="ENT777" s="128"/>
      <c r="ENU777" s="128"/>
      <c r="ENV777" s="128"/>
      <c r="ENW777" s="128"/>
      <c r="ENX777" s="128"/>
      <c r="ENY777" s="128"/>
      <c r="ENZ777" s="128"/>
      <c r="EOA777" s="128"/>
      <c r="EOB777" s="128"/>
      <c r="EOC777" s="128"/>
      <c r="EOD777" s="128"/>
      <c r="EOE777" s="128"/>
      <c r="EOF777" s="128"/>
      <c r="EOG777" s="128"/>
      <c r="EOH777" s="128"/>
      <c r="EOI777" s="128"/>
      <c r="EOJ777" s="128"/>
      <c r="EOK777" s="128"/>
      <c r="EOL777" s="128"/>
      <c r="EOM777" s="128"/>
      <c r="EON777" s="128"/>
      <c r="EOO777" s="128"/>
      <c r="EOP777" s="128"/>
      <c r="EOQ777" s="128"/>
      <c r="EOR777" s="128"/>
      <c r="EOS777" s="128"/>
      <c r="EOT777" s="128"/>
      <c r="EOU777" s="128"/>
      <c r="EOV777" s="128"/>
      <c r="EOW777" s="128"/>
      <c r="EOX777" s="128"/>
      <c r="EOY777" s="128"/>
      <c r="EOZ777" s="128"/>
      <c r="EPA777" s="128"/>
      <c r="EPB777" s="128"/>
      <c r="EPC777" s="128"/>
      <c r="EPD777" s="128"/>
      <c r="EPE777" s="128"/>
      <c r="EPF777" s="128"/>
      <c r="EPG777" s="128"/>
      <c r="EPH777" s="128"/>
      <c r="EPI777" s="128"/>
      <c r="EPJ777" s="128"/>
      <c r="EPK777" s="128"/>
      <c r="EPL777" s="128"/>
      <c r="EPM777" s="128"/>
      <c r="EPN777" s="128"/>
      <c r="EPO777" s="128"/>
      <c r="EPP777" s="128"/>
      <c r="EPQ777" s="128"/>
      <c r="EPR777" s="128"/>
      <c r="EPS777" s="128"/>
      <c r="EPT777" s="128"/>
      <c r="EPU777" s="128"/>
      <c r="EPV777" s="128"/>
      <c r="EPW777" s="128"/>
      <c r="EPX777" s="128"/>
      <c r="EPY777" s="128"/>
      <c r="EPZ777" s="128"/>
      <c r="EQA777" s="128"/>
      <c r="EQB777" s="128"/>
      <c r="EQC777" s="128"/>
      <c r="EQD777" s="128"/>
      <c r="EQE777" s="128"/>
      <c r="EQF777" s="128"/>
      <c r="EQG777" s="128"/>
      <c r="EQH777" s="128"/>
      <c r="EQI777" s="128"/>
      <c r="EQJ777" s="128"/>
      <c r="EQK777" s="128"/>
      <c r="EQL777" s="128"/>
      <c r="EQM777" s="128"/>
      <c r="EQN777" s="128"/>
      <c r="EQO777" s="128"/>
      <c r="EQP777" s="128"/>
      <c r="EQQ777" s="128"/>
      <c r="EQR777" s="128"/>
      <c r="EQS777" s="128"/>
      <c r="EQT777" s="128"/>
      <c r="EQU777" s="128"/>
      <c r="EQV777" s="128"/>
      <c r="EQW777" s="128"/>
      <c r="EQX777" s="128"/>
      <c r="EQY777" s="128"/>
      <c r="EQZ777" s="128"/>
      <c r="ERA777" s="128"/>
      <c r="ERB777" s="128"/>
      <c r="ERC777" s="128"/>
      <c r="ERD777" s="128"/>
      <c r="ERE777" s="128"/>
      <c r="ERF777" s="128"/>
      <c r="ERG777" s="128"/>
      <c r="ERH777" s="128"/>
      <c r="ERI777" s="128"/>
      <c r="ERJ777" s="128"/>
      <c r="ERK777" s="128"/>
      <c r="ERL777" s="128"/>
      <c r="ERM777" s="128"/>
      <c r="ERN777" s="128"/>
      <c r="ERO777" s="128"/>
      <c r="ERP777" s="128"/>
      <c r="ERQ777" s="128"/>
      <c r="ERR777" s="128"/>
      <c r="ERS777" s="128"/>
      <c r="ERT777" s="128"/>
      <c r="ERU777" s="128"/>
      <c r="ERV777" s="128"/>
      <c r="ERW777" s="128"/>
      <c r="ERX777" s="128"/>
      <c r="ERY777" s="128"/>
      <c r="ERZ777" s="128"/>
      <c r="ESA777" s="128"/>
      <c r="ESB777" s="128"/>
      <c r="ESC777" s="128"/>
      <c r="ESD777" s="128"/>
      <c r="ESE777" s="128"/>
      <c r="ESF777" s="128"/>
      <c r="ESG777" s="128"/>
      <c r="ESH777" s="128"/>
      <c r="ESI777" s="128"/>
      <c r="ESJ777" s="128"/>
      <c r="ESK777" s="128"/>
      <c r="ESL777" s="128"/>
      <c r="ESM777" s="128"/>
      <c r="ESN777" s="128"/>
      <c r="ESO777" s="128"/>
      <c r="ESP777" s="128"/>
      <c r="ESQ777" s="128"/>
      <c r="ESR777" s="128"/>
      <c r="ESS777" s="128"/>
      <c r="EST777" s="128"/>
      <c r="ESU777" s="128"/>
      <c r="ESV777" s="128"/>
      <c r="ESW777" s="128"/>
      <c r="ESX777" s="128"/>
      <c r="ESY777" s="128"/>
      <c r="ESZ777" s="128"/>
      <c r="ETA777" s="128"/>
      <c r="ETB777" s="128"/>
      <c r="ETC777" s="128"/>
      <c r="ETD777" s="128"/>
      <c r="ETE777" s="128"/>
      <c r="ETF777" s="128"/>
      <c r="ETG777" s="128"/>
      <c r="ETH777" s="128"/>
      <c r="ETI777" s="128"/>
      <c r="ETJ777" s="128"/>
      <c r="ETK777" s="128"/>
      <c r="ETL777" s="128"/>
      <c r="ETM777" s="128"/>
      <c r="ETN777" s="128"/>
      <c r="ETO777" s="128"/>
      <c r="ETP777" s="128"/>
      <c r="ETQ777" s="128"/>
      <c r="ETR777" s="128"/>
      <c r="ETS777" s="128"/>
      <c r="ETT777" s="128"/>
      <c r="ETU777" s="128"/>
      <c r="ETV777" s="128"/>
      <c r="ETW777" s="128"/>
      <c r="ETX777" s="128"/>
      <c r="ETY777" s="128"/>
      <c r="ETZ777" s="128"/>
      <c r="EUA777" s="128"/>
      <c r="EUB777" s="128"/>
      <c r="EUC777" s="128"/>
      <c r="EUD777" s="128"/>
      <c r="EUE777" s="128"/>
      <c r="EUF777" s="128"/>
      <c r="EUG777" s="128"/>
      <c r="EUH777" s="128"/>
      <c r="EUI777" s="128"/>
      <c r="EUJ777" s="128"/>
      <c r="EUK777" s="128"/>
      <c r="EUL777" s="128"/>
      <c r="EUM777" s="128"/>
      <c r="EUN777" s="128"/>
      <c r="EUO777" s="128"/>
      <c r="EUP777" s="128"/>
      <c r="EUQ777" s="128"/>
      <c r="EUR777" s="128"/>
      <c r="EUS777" s="128"/>
      <c r="EUT777" s="128"/>
      <c r="EUU777" s="128"/>
      <c r="EUV777" s="128"/>
      <c r="EUW777" s="128"/>
      <c r="EUX777" s="128"/>
      <c r="EUY777" s="128"/>
      <c r="EUZ777" s="128"/>
      <c r="EVA777" s="128"/>
      <c r="EVB777" s="128"/>
      <c r="EVC777" s="128"/>
      <c r="EVD777" s="128"/>
      <c r="EVE777" s="128"/>
      <c r="EVF777" s="128"/>
      <c r="EVG777" s="128"/>
      <c r="EVH777" s="128"/>
      <c r="EVI777" s="128"/>
      <c r="EVJ777" s="128"/>
      <c r="EVK777" s="128"/>
      <c r="EVL777" s="128"/>
      <c r="EVM777" s="128"/>
      <c r="EVN777" s="128"/>
      <c r="EVO777" s="128"/>
      <c r="EVP777" s="128"/>
      <c r="EVQ777" s="128"/>
      <c r="EVR777" s="128"/>
      <c r="EVS777" s="128"/>
      <c r="EVT777" s="128"/>
      <c r="EVU777" s="128"/>
      <c r="EVV777" s="128"/>
      <c r="EVW777" s="128"/>
      <c r="EVX777" s="128"/>
      <c r="EVY777" s="128"/>
      <c r="EVZ777" s="128"/>
      <c r="EWA777" s="128"/>
      <c r="EWB777" s="128"/>
      <c r="EWC777" s="128"/>
      <c r="EWD777" s="128"/>
      <c r="EWE777" s="128"/>
      <c r="EWF777" s="128"/>
      <c r="EWG777" s="128"/>
      <c r="EWH777" s="128"/>
      <c r="EWI777" s="128"/>
      <c r="EWJ777" s="128"/>
      <c r="EWK777" s="128"/>
      <c r="EWL777" s="128"/>
      <c r="EWM777" s="128"/>
      <c r="EWN777" s="128"/>
      <c r="EWO777" s="128"/>
      <c r="EWP777" s="128"/>
      <c r="EWQ777" s="128"/>
      <c r="EWR777" s="128"/>
      <c r="EWS777" s="128"/>
      <c r="EWT777" s="128"/>
      <c r="EWU777" s="128"/>
      <c r="EWV777" s="128"/>
      <c r="EWW777" s="128"/>
      <c r="EWX777" s="128"/>
      <c r="EWY777" s="128"/>
      <c r="EWZ777" s="128"/>
      <c r="EXA777" s="128"/>
      <c r="EXB777" s="128"/>
      <c r="EXC777" s="128"/>
      <c r="EXD777" s="128"/>
      <c r="EXE777" s="128"/>
      <c r="EXF777" s="128"/>
      <c r="EXG777" s="128"/>
      <c r="EXH777" s="128"/>
      <c r="EXI777" s="128"/>
      <c r="EXJ777" s="128"/>
      <c r="EXK777" s="128"/>
      <c r="EXL777" s="128"/>
      <c r="EXM777" s="128"/>
      <c r="EXN777" s="128"/>
      <c r="EXO777" s="128"/>
      <c r="EXP777" s="128"/>
      <c r="EXQ777" s="128"/>
      <c r="EXR777" s="128"/>
      <c r="EXS777" s="128"/>
      <c r="EXT777" s="128"/>
      <c r="EXU777" s="128"/>
      <c r="EXV777" s="128"/>
      <c r="EXW777" s="128"/>
      <c r="EXX777" s="128"/>
      <c r="EXY777" s="128"/>
      <c r="EXZ777" s="128"/>
      <c r="EYA777" s="128"/>
      <c r="EYB777" s="128"/>
      <c r="EYC777" s="128"/>
      <c r="EYD777" s="128"/>
      <c r="EYE777" s="128"/>
      <c r="EYF777" s="128"/>
      <c r="EYG777" s="128"/>
      <c r="EYH777" s="128"/>
      <c r="EYI777" s="128"/>
      <c r="EYJ777" s="128"/>
      <c r="EYK777" s="128"/>
      <c r="EYL777" s="128"/>
      <c r="EYM777" s="128"/>
      <c r="EYN777" s="128"/>
      <c r="EYO777" s="128"/>
      <c r="EYP777" s="128"/>
      <c r="EYQ777" s="128"/>
      <c r="EYR777" s="128"/>
      <c r="EYS777" s="128"/>
      <c r="EYT777" s="128"/>
      <c r="EYU777" s="128"/>
      <c r="EYV777" s="128"/>
      <c r="EYW777" s="128"/>
      <c r="EYX777" s="128"/>
      <c r="EYY777" s="128"/>
      <c r="EYZ777" s="128"/>
      <c r="EZA777" s="128"/>
      <c r="EZB777" s="128"/>
      <c r="EZC777" s="128"/>
      <c r="EZD777" s="128"/>
      <c r="EZE777" s="128"/>
      <c r="EZF777" s="128"/>
      <c r="EZG777" s="128"/>
      <c r="EZH777" s="128"/>
      <c r="EZI777" s="128"/>
      <c r="EZJ777" s="128"/>
      <c r="EZK777" s="128"/>
      <c r="EZL777" s="128"/>
      <c r="EZM777" s="128"/>
      <c r="EZN777" s="128"/>
      <c r="EZO777" s="128"/>
      <c r="EZP777" s="128"/>
      <c r="EZQ777" s="128"/>
      <c r="EZR777" s="128"/>
      <c r="EZS777" s="128"/>
      <c r="EZT777" s="128"/>
      <c r="EZU777" s="128"/>
      <c r="EZV777" s="128"/>
      <c r="EZW777" s="128"/>
      <c r="EZX777" s="128"/>
      <c r="EZY777" s="128"/>
      <c r="EZZ777" s="128"/>
      <c r="FAA777" s="128"/>
      <c r="FAB777" s="128"/>
      <c r="FAC777" s="128"/>
      <c r="FAD777" s="128"/>
      <c r="FAE777" s="128"/>
      <c r="FAF777" s="128"/>
      <c r="FAG777" s="128"/>
      <c r="FAH777" s="128"/>
      <c r="FAI777" s="128"/>
      <c r="FAJ777" s="128"/>
      <c r="FAK777" s="128"/>
      <c r="FAL777" s="128"/>
      <c r="FAM777" s="128"/>
      <c r="FAN777" s="128"/>
      <c r="FAO777" s="128"/>
      <c r="FAP777" s="128"/>
      <c r="FAQ777" s="128"/>
      <c r="FAR777" s="128"/>
      <c r="FAS777" s="128"/>
      <c r="FAT777" s="128"/>
      <c r="FAU777" s="128"/>
      <c r="FAV777" s="128"/>
      <c r="FAW777" s="128"/>
      <c r="FAX777" s="128"/>
      <c r="FAY777" s="128"/>
      <c r="FAZ777" s="128"/>
      <c r="FBA777" s="128"/>
      <c r="FBB777" s="128"/>
      <c r="FBC777" s="128"/>
      <c r="FBD777" s="128"/>
      <c r="FBE777" s="128"/>
      <c r="FBF777" s="128"/>
      <c r="FBG777" s="128"/>
      <c r="FBH777" s="128"/>
      <c r="FBI777" s="128"/>
      <c r="FBJ777" s="128"/>
      <c r="FBK777" s="128"/>
      <c r="FBL777" s="128"/>
      <c r="FBM777" s="128"/>
      <c r="FBN777" s="128"/>
      <c r="FBO777" s="128"/>
      <c r="FBP777" s="128"/>
      <c r="FBQ777" s="128"/>
      <c r="FBR777" s="128"/>
      <c r="FBS777" s="128"/>
      <c r="FBT777" s="128"/>
      <c r="FBU777" s="128"/>
      <c r="FBV777" s="128"/>
      <c r="FBW777" s="128"/>
      <c r="FBX777" s="128"/>
      <c r="FBY777" s="128"/>
      <c r="FBZ777" s="128"/>
      <c r="FCA777" s="128"/>
      <c r="FCB777" s="128"/>
      <c r="FCC777" s="128"/>
      <c r="FCD777" s="128"/>
      <c r="FCE777" s="128"/>
      <c r="FCF777" s="128"/>
      <c r="FCG777" s="128"/>
      <c r="FCH777" s="128"/>
      <c r="FCI777" s="128"/>
      <c r="FCJ777" s="128"/>
      <c r="FCK777" s="128"/>
      <c r="FCL777" s="128"/>
      <c r="FCM777" s="128"/>
      <c r="FCN777" s="128"/>
      <c r="FCO777" s="128"/>
      <c r="FCP777" s="128"/>
      <c r="FCQ777" s="128"/>
      <c r="FCR777" s="128"/>
      <c r="FCS777" s="128"/>
      <c r="FCT777" s="128"/>
      <c r="FCU777" s="128"/>
      <c r="FCV777" s="128"/>
      <c r="FCW777" s="128"/>
      <c r="FCX777" s="128"/>
      <c r="FCY777" s="128"/>
      <c r="FCZ777" s="128"/>
      <c r="FDA777" s="128"/>
      <c r="FDB777" s="128"/>
      <c r="FDC777" s="128"/>
      <c r="FDD777" s="128"/>
      <c r="FDE777" s="128"/>
      <c r="FDF777" s="128"/>
      <c r="FDG777" s="128"/>
      <c r="FDH777" s="128"/>
      <c r="FDI777" s="128"/>
      <c r="FDJ777" s="128"/>
      <c r="FDK777" s="128"/>
      <c r="FDL777" s="128"/>
      <c r="FDM777" s="128"/>
      <c r="FDN777" s="128"/>
      <c r="FDO777" s="128"/>
      <c r="FDP777" s="128"/>
      <c r="FDQ777" s="128"/>
      <c r="FDR777" s="128"/>
      <c r="FDS777" s="128"/>
      <c r="FDT777" s="128"/>
      <c r="FDU777" s="128"/>
      <c r="FDV777" s="128"/>
      <c r="FDW777" s="128"/>
      <c r="FDX777" s="128"/>
      <c r="FDY777" s="128"/>
      <c r="FDZ777" s="128"/>
      <c r="FEA777" s="128"/>
      <c r="FEB777" s="128"/>
      <c r="FEC777" s="128"/>
      <c r="FED777" s="128"/>
      <c r="FEE777" s="128"/>
      <c r="FEF777" s="128"/>
      <c r="FEG777" s="128"/>
      <c r="FEH777" s="128"/>
      <c r="FEI777" s="128"/>
      <c r="FEJ777" s="128"/>
      <c r="FEK777" s="128"/>
      <c r="FEL777" s="128"/>
      <c r="FEM777" s="128"/>
      <c r="FEN777" s="128"/>
      <c r="FEO777" s="128"/>
      <c r="FEP777" s="128"/>
      <c r="FEQ777" s="128"/>
      <c r="FER777" s="128"/>
      <c r="FES777" s="128"/>
      <c r="FET777" s="128"/>
      <c r="FEU777" s="128"/>
      <c r="FEV777" s="128"/>
      <c r="FEW777" s="128"/>
      <c r="FEX777" s="128"/>
      <c r="FEY777" s="128"/>
      <c r="FEZ777" s="128"/>
      <c r="FFA777" s="128"/>
      <c r="FFB777" s="128"/>
      <c r="FFC777" s="128"/>
      <c r="FFD777" s="128"/>
      <c r="FFE777" s="128"/>
      <c r="FFF777" s="128"/>
      <c r="FFG777" s="128"/>
      <c r="FFH777" s="128"/>
      <c r="FFI777" s="128"/>
      <c r="FFJ777" s="128"/>
      <c r="FFK777" s="128"/>
      <c r="FFL777" s="128"/>
      <c r="FFM777" s="128"/>
      <c r="FFN777" s="128"/>
      <c r="FFO777" s="128"/>
      <c r="FFP777" s="128"/>
      <c r="FFQ777" s="128"/>
      <c r="FFR777" s="128"/>
      <c r="FFS777" s="128"/>
      <c r="FFT777" s="128"/>
      <c r="FFU777" s="128"/>
      <c r="FFV777" s="128"/>
      <c r="FFW777" s="128"/>
      <c r="FFX777" s="128"/>
      <c r="FFY777" s="128"/>
      <c r="FFZ777" s="128"/>
      <c r="FGA777" s="128"/>
      <c r="FGB777" s="128"/>
      <c r="FGC777" s="128"/>
      <c r="FGD777" s="128"/>
      <c r="FGE777" s="128"/>
      <c r="FGF777" s="128"/>
      <c r="FGG777" s="128"/>
      <c r="FGH777" s="128"/>
      <c r="FGI777" s="128"/>
      <c r="FGJ777" s="128"/>
      <c r="FGK777" s="128"/>
      <c r="FGL777" s="128"/>
      <c r="FGM777" s="128"/>
      <c r="FGN777" s="128"/>
      <c r="FGO777" s="128"/>
      <c r="FGP777" s="128"/>
      <c r="FGQ777" s="128"/>
      <c r="FGR777" s="128"/>
      <c r="FGS777" s="128"/>
      <c r="FGT777" s="128"/>
      <c r="FGU777" s="128"/>
      <c r="FGV777" s="128"/>
      <c r="FGW777" s="128"/>
      <c r="FGX777" s="128"/>
      <c r="FGY777" s="128"/>
      <c r="FGZ777" s="128"/>
      <c r="FHA777" s="128"/>
      <c r="FHB777" s="128"/>
      <c r="FHC777" s="128"/>
      <c r="FHD777" s="128"/>
      <c r="FHE777" s="128"/>
      <c r="FHF777" s="128"/>
      <c r="FHG777" s="128"/>
      <c r="FHH777" s="128"/>
      <c r="FHI777" s="128"/>
      <c r="FHJ777" s="128"/>
      <c r="FHK777" s="128"/>
      <c r="FHL777" s="128"/>
      <c r="FHM777" s="128"/>
      <c r="FHN777" s="128"/>
      <c r="FHO777" s="128"/>
      <c r="FHP777" s="128"/>
      <c r="FHQ777" s="128"/>
      <c r="FHR777" s="128"/>
      <c r="FHS777" s="128"/>
      <c r="FHT777" s="128"/>
      <c r="FHU777" s="128"/>
      <c r="FHV777" s="128"/>
      <c r="FHW777" s="128"/>
      <c r="FHX777" s="128"/>
      <c r="FHY777" s="128"/>
      <c r="FHZ777" s="128"/>
      <c r="FIA777" s="128"/>
      <c r="FIB777" s="128"/>
      <c r="FIC777" s="128"/>
      <c r="FID777" s="128"/>
      <c r="FIE777" s="128"/>
      <c r="FIF777" s="128"/>
      <c r="FIG777" s="128"/>
      <c r="FIH777" s="128"/>
      <c r="FII777" s="128"/>
      <c r="FIJ777" s="128"/>
      <c r="FIK777" s="128"/>
      <c r="FIL777" s="128"/>
      <c r="FIM777" s="128"/>
      <c r="FIN777" s="128"/>
      <c r="FIO777" s="128"/>
      <c r="FIP777" s="128"/>
      <c r="FIQ777" s="128"/>
      <c r="FIR777" s="128"/>
      <c r="FIS777" s="128"/>
      <c r="FIT777" s="128"/>
      <c r="FIU777" s="128"/>
      <c r="FIV777" s="128"/>
      <c r="FIW777" s="128"/>
      <c r="FIX777" s="128"/>
      <c r="FIY777" s="128"/>
      <c r="FIZ777" s="128"/>
      <c r="FJA777" s="128"/>
      <c r="FJB777" s="128"/>
      <c r="FJC777" s="128"/>
      <c r="FJD777" s="128"/>
      <c r="FJE777" s="128"/>
      <c r="FJF777" s="128"/>
      <c r="FJG777" s="128"/>
      <c r="FJH777" s="128"/>
      <c r="FJI777" s="128"/>
      <c r="FJJ777" s="128"/>
      <c r="FJK777" s="128"/>
      <c r="FJL777" s="128"/>
      <c r="FJM777" s="128"/>
      <c r="FJN777" s="128"/>
      <c r="FJO777" s="128"/>
      <c r="FJP777" s="128"/>
      <c r="FJQ777" s="128"/>
      <c r="FJR777" s="128"/>
      <c r="FJS777" s="128"/>
      <c r="FJT777" s="128"/>
      <c r="FJU777" s="128"/>
      <c r="FJV777" s="128"/>
      <c r="FJW777" s="128"/>
      <c r="FJX777" s="128"/>
      <c r="FJY777" s="128"/>
      <c r="FJZ777" s="128"/>
      <c r="FKA777" s="128"/>
      <c r="FKB777" s="128"/>
      <c r="FKC777" s="128"/>
      <c r="FKD777" s="128"/>
      <c r="FKE777" s="128"/>
      <c r="FKF777" s="128"/>
      <c r="FKG777" s="128"/>
      <c r="FKH777" s="128"/>
      <c r="FKI777" s="128"/>
      <c r="FKJ777" s="128"/>
      <c r="FKK777" s="128"/>
      <c r="FKL777" s="128"/>
      <c r="FKM777" s="128"/>
      <c r="FKN777" s="128"/>
      <c r="FKO777" s="128"/>
      <c r="FKP777" s="128"/>
      <c r="FKQ777" s="128"/>
      <c r="FKR777" s="128"/>
      <c r="FKS777" s="128"/>
      <c r="FKT777" s="128"/>
      <c r="FKU777" s="128"/>
      <c r="FKV777" s="128"/>
      <c r="FKW777" s="128"/>
      <c r="FKX777" s="128"/>
      <c r="FKY777" s="128"/>
      <c r="FKZ777" s="128"/>
      <c r="FLA777" s="128"/>
      <c r="FLB777" s="128"/>
      <c r="FLC777" s="128"/>
      <c r="FLD777" s="128"/>
      <c r="FLE777" s="128"/>
      <c r="FLF777" s="128"/>
      <c r="FLG777" s="128"/>
      <c r="FLH777" s="128"/>
      <c r="FLI777" s="128"/>
      <c r="FLJ777" s="128"/>
      <c r="FLK777" s="128"/>
      <c r="FLL777" s="128"/>
      <c r="FLM777" s="128"/>
      <c r="FLN777" s="128"/>
      <c r="FLO777" s="128"/>
      <c r="FLP777" s="128"/>
      <c r="FLQ777" s="128"/>
      <c r="FLR777" s="128"/>
      <c r="FLS777" s="128"/>
      <c r="FLT777" s="128"/>
      <c r="FLU777" s="128"/>
      <c r="FLV777" s="128"/>
      <c r="FLW777" s="128"/>
      <c r="FLX777" s="128"/>
      <c r="FLY777" s="128"/>
      <c r="FLZ777" s="128"/>
      <c r="FMA777" s="128"/>
      <c r="FMB777" s="128"/>
      <c r="FMC777" s="128"/>
      <c r="FMD777" s="128"/>
      <c r="FME777" s="128"/>
      <c r="FMF777" s="128"/>
      <c r="FMG777" s="128"/>
      <c r="FMH777" s="128"/>
      <c r="FMI777" s="128"/>
      <c r="FMJ777" s="128"/>
      <c r="FMK777" s="128"/>
      <c r="FML777" s="128"/>
      <c r="FMM777" s="128"/>
      <c r="FMN777" s="128"/>
      <c r="FMO777" s="128"/>
      <c r="FMP777" s="128"/>
      <c r="FMQ777" s="128"/>
      <c r="FMR777" s="128"/>
      <c r="FMS777" s="128"/>
      <c r="FMT777" s="128"/>
      <c r="FMU777" s="128"/>
      <c r="FMV777" s="128"/>
      <c r="FMW777" s="128"/>
      <c r="FMX777" s="128"/>
      <c r="FMY777" s="128"/>
      <c r="FMZ777" s="128"/>
      <c r="FNA777" s="128"/>
      <c r="FNB777" s="128"/>
      <c r="FNC777" s="128"/>
      <c r="FND777" s="128"/>
      <c r="FNE777" s="128"/>
      <c r="FNF777" s="128"/>
      <c r="FNG777" s="128"/>
      <c r="FNH777" s="128"/>
      <c r="FNI777" s="128"/>
      <c r="FNJ777" s="128"/>
      <c r="FNK777" s="128"/>
      <c r="FNL777" s="128"/>
      <c r="FNM777" s="128"/>
      <c r="FNN777" s="128"/>
      <c r="FNO777" s="128"/>
      <c r="FNP777" s="128"/>
      <c r="FNQ777" s="128"/>
      <c r="FNR777" s="128"/>
      <c r="FNS777" s="128"/>
      <c r="FNT777" s="128"/>
      <c r="FNU777" s="128"/>
      <c r="FNV777" s="128"/>
      <c r="FNW777" s="128"/>
      <c r="FNX777" s="128"/>
      <c r="FNY777" s="128"/>
      <c r="FNZ777" s="128"/>
      <c r="FOA777" s="128"/>
      <c r="FOB777" s="128"/>
      <c r="FOC777" s="128"/>
      <c r="FOD777" s="128"/>
      <c r="FOE777" s="128"/>
      <c r="FOF777" s="128"/>
      <c r="FOG777" s="128"/>
      <c r="FOH777" s="128"/>
      <c r="FOI777" s="128"/>
      <c r="FOJ777" s="128"/>
      <c r="FOK777" s="128"/>
      <c r="FOL777" s="128"/>
      <c r="FOM777" s="128"/>
      <c r="FON777" s="128"/>
      <c r="FOO777" s="128"/>
      <c r="FOP777" s="128"/>
      <c r="FOQ777" s="128"/>
      <c r="FOR777" s="128"/>
      <c r="FOS777" s="128"/>
      <c r="FOT777" s="128"/>
      <c r="FOU777" s="128"/>
      <c r="FOV777" s="128"/>
      <c r="FOW777" s="128"/>
      <c r="FOX777" s="128"/>
      <c r="FOY777" s="128"/>
      <c r="FOZ777" s="128"/>
      <c r="FPA777" s="128"/>
      <c r="FPB777" s="128"/>
      <c r="FPC777" s="128"/>
      <c r="FPD777" s="128"/>
      <c r="FPE777" s="128"/>
      <c r="FPF777" s="128"/>
      <c r="FPG777" s="128"/>
      <c r="FPH777" s="128"/>
      <c r="FPI777" s="128"/>
      <c r="FPJ777" s="128"/>
      <c r="FPK777" s="128"/>
      <c r="FPL777" s="128"/>
      <c r="FPM777" s="128"/>
      <c r="FPN777" s="128"/>
      <c r="FPO777" s="128"/>
      <c r="FPP777" s="128"/>
      <c r="FPQ777" s="128"/>
      <c r="FPR777" s="128"/>
      <c r="FPS777" s="128"/>
      <c r="FPT777" s="128"/>
      <c r="FPU777" s="128"/>
      <c r="FPV777" s="128"/>
      <c r="FPW777" s="128"/>
      <c r="FPX777" s="128"/>
      <c r="FPY777" s="128"/>
      <c r="FPZ777" s="128"/>
      <c r="FQA777" s="128"/>
      <c r="FQB777" s="128"/>
      <c r="FQC777" s="128"/>
      <c r="FQD777" s="128"/>
      <c r="FQE777" s="128"/>
      <c r="FQF777" s="128"/>
      <c r="FQG777" s="128"/>
      <c r="FQH777" s="128"/>
      <c r="FQI777" s="128"/>
      <c r="FQJ777" s="128"/>
      <c r="FQK777" s="128"/>
      <c r="FQL777" s="128"/>
      <c r="FQM777" s="128"/>
      <c r="FQN777" s="128"/>
      <c r="FQO777" s="128"/>
      <c r="FQP777" s="128"/>
      <c r="FQQ777" s="128"/>
      <c r="FQR777" s="128"/>
      <c r="FQS777" s="128"/>
      <c r="FQT777" s="128"/>
      <c r="FQU777" s="128"/>
      <c r="FQV777" s="128"/>
      <c r="FQW777" s="128"/>
      <c r="FQX777" s="128"/>
      <c r="FQY777" s="128"/>
      <c r="FQZ777" s="128"/>
      <c r="FRA777" s="128"/>
      <c r="FRB777" s="128"/>
      <c r="FRC777" s="128"/>
      <c r="FRD777" s="128"/>
      <c r="FRE777" s="128"/>
      <c r="FRF777" s="128"/>
      <c r="FRG777" s="128"/>
      <c r="FRH777" s="128"/>
      <c r="FRI777" s="128"/>
      <c r="FRJ777" s="128"/>
      <c r="FRK777" s="128"/>
      <c r="FRL777" s="128"/>
      <c r="FRM777" s="128"/>
      <c r="FRN777" s="128"/>
      <c r="FRO777" s="128"/>
      <c r="FRP777" s="128"/>
      <c r="FRQ777" s="128"/>
      <c r="FRR777" s="128"/>
      <c r="FRS777" s="128"/>
      <c r="FRT777" s="128"/>
      <c r="FRU777" s="128"/>
      <c r="FRV777" s="128"/>
      <c r="FRW777" s="128"/>
      <c r="FRX777" s="128"/>
      <c r="FRY777" s="128"/>
      <c r="FRZ777" s="128"/>
      <c r="FSA777" s="128"/>
      <c r="FSB777" s="128"/>
      <c r="FSC777" s="128"/>
      <c r="FSD777" s="128"/>
      <c r="FSE777" s="128"/>
      <c r="FSF777" s="128"/>
      <c r="FSG777" s="128"/>
      <c r="FSH777" s="128"/>
      <c r="FSI777" s="128"/>
      <c r="FSJ777" s="128"/>
      <c r="FSK777" s="128"/>
      <c r="FSL777" s="128"/>
      <c r="FSM777" s="128"/>
      <c r="FSN777" s="128"/>
      <c r="FSO777" s="128"/>
      <c r="FSP777" s="128"/>
      <c r="FSQ777" s="128"/>
      <c r="FSR777" s="128"/>
      <c r="FSS777" s="128"/>
      <c r="FST777" s="128"/>
      <c r="FSU777" s="128"/>
      <c r="FSV777" s="128"/>
      <c r="FSW777" s="128"/>
      <c r="FSX777" s="128"/>
      <c r="FSY777" s="128"/>
      <c r="FSZ777" s="128"/>
      <c r="FTA777" s="128"/>
      <c r="FTB777" s="128"/>
      <c r="FTC777" s="128"/>
      <c r="FTD777" s="128"/>
      <c r="FTE777" s="128"/>
      <c r="FTF777" s="128"/>
      <c r="FTG777" s="128"/>
      <c r="FTH777" s="128"/>
      <c r="FTI777" s="128"/>
      <c r="FTJ777" s="128"/>
      <c r="FTK777" s="128"/>
      <c r="FTL777" s="128"/>
      <c r="FTM777" s="128"/>
      <c r="FTN777" s="128"/>
      <c r="FTO777" s="128"/>
      <c r="FTP777" s="128"/>
      <c r="FTQ777" s="128"/>
      <c r="FTR777" s="128"/>
      <c r="FTS777" s="128"/>
      <c r="FTT777" s="128"/>
      <c r="FTU777" s="128"/>
      <c r="FTV777" s="128"/>
      <c r="FTW777" s="128"/>
      <c r="FTX777" s="128"/>
      <c r="FTY777" s="128"/>
      <c r="FTZ777" s="128"/>
      <c r="FUA777" s="128"/>
      <c r="FUB777" s="128"/>
      <c r="FUC777" s="128"/>
      <c r="FUD777" s="128"/>
      <c r="FUE777" s="128"/>
      <c r="FUF777" s="128"/>
      <c r="FUG777" s="128"/>
      <c r="FUH777" s="128"/>
      <c r="FUI777" s="128"/>
      <c r="FUJ777" s="128"/>
      <c r="FUK777" s="128"/>
      <c r="FUL777" s="128"/>
      <c r="FUM777" s="128"/>
      <c r="FUN777" s="128"/>
      <c r="FUO777" s="128"/>
      <c r="FUP777" s="128"/>
      <c r="FUQ777" s="128"/>
      <c r="FUR777" s="128"/>
      <c r="FUS777" s="128"/>
      <c r="FUT777" s="128"/>
      <c r="FUU777" s="128"/>
      <c r="FUV777" s="128"/>
      <c r="FUW777" s="128"/>
      <c r="FUX777" s="128"/>
      <c r="FUY777" s="128"/>
      <c r="FUZ777" s="128"/>
      <c r="FVA777" s="128"/>
      <c r="FVB777" s="128"/>
      <c r="FVC777" s="128"/>
      <c r="FVD777" s="128"/>
      <c r="FVE777" s="128"/>
      <c r="FVF777" s="128"/>
      <c r="FVG777" s="128"/>
      <c r="FVH777" s="128"/>
      <c r="FVI777" s="128"/>
      <c r="FVJ777" s="128"/>
      <c r="FVK777" s="128"/>
      <c r="FVL777" s="128"/>
      <c r="FVM777" s="128"/>
      <c r="FVN777" s="128"/>
      <c r="FVO777" s="128"/>
      <c r="FVP777" s="128"/>
      <c r="FVQ777" s="128"/>
      <c r="FVR777" s="128"/>
      <c r="FVS777" s="128"/>
      <c r="FVT777" s="128"/>
      <c r="FVU777" s="128"/>
      <c r="FVV777" s="128"/>
      <c r="FVW777" s="128"/>
      <c r="FVX777" s="128"/>
      <c r="FVY777" s="128"/>
      <c r="FVZ777" s="128"/>
      <c r="FWA777" s="128"/>
      <c r="FWB777" s="128"/>
      <c r="FWC777" s="128"/>
      <c r="FWD777" s="128"/>
      <c r="FWE777" s="128"/>
      <c r="FWF777" s="128"/>
      <c r="FWG777" s="128"/>
      <c r="FWH777" s="128"/>
      <c r="FWI777" s="128"/>
      <c r="FWJ777" s="128"/>
      <c r="FWK777" s="128"/>
      <c r="FWL777" s="128"/>
      <c r="FWM777" s="128"/>
      <c r="FWN777" s="128"/>
      <c r="FWO777" s="128"/>
      <c r="FWP777" s="128"/>
      <c r="FWQ777" s="128"/>
      <c r="FWR777" s="128"/>
      <c r="FWS777" s="128"/>
      <c r="FWT777" s="128"/>
      <c r="FWU777" s="128"/>
      <c r="FWV777" s="128"/>
      <c r="FWW777" s="128"/>
      <c r="FWX777" s="128"/>
      <c r="FWY777" s="128"/>
      <c r="FWZ777" s="128"/>
      <c r="FXA777" s="128"/>
      <c r="FXB777" s="128"/>
      <c r="FXC777" s="128"/>
      <c r="FXD777" s="128"/>
      <c r="FXE777" s="128"/>
      <c r="FXF777" s="128"/>
      <c r="FXG777" s="128"/>
      <c r="FXH777" s="128"/>
      <c r="FXI777" s="128"/>
      <c r="FXJ777" s="128"/>
      <c r="FXK777" s="128"/>
      <c r="FXL777" s="128"/>
      <c r="FXM777" s="128"/>
      <c r="FXN777" s="128"/>
      <c r="FXO777" s="128"/>
      <c r="FXP777" s="128"/>
      <c r="FXQ777" s="128"/>
      <c r="FXR777" s="128"/>
      <c r="FXS777" s="128"/>
      <c r="FXT777" s="128"/>
      <c r="FXU777" s="128"/>
      <c r="FXV777" s="128"/>
      <c r="FXW777" s="128"/>
      <c r="FXX777" s="128"/>
      <c r="FXY777" s="128"/>
      <c r="FXZ777" s="128"/>
      <c r="FYA777" s="128"/>
      <c r="FYB777" s="128"/>
      <c r="FYC777" s="128"/>
      <c r="FYD777" s="128"/>
      <c r="FYE777" s="128"/>
      <c r="FYF777" s="128"/>
      <c r="FYG777" s="128"/>
      <c r="FYH777" s="128"/>
      <c r="FYI777" s="128"/>
      <c r="FYJ777" s="128"/>
      <c r="FYK777" s="128"/>
      <c r="FYL777" s="128"/>
      <c r="FYM777" s="128"/>
      <c r="FYN777" s="128"/>
      <c r="FYO777" s="128"/>
      <c r="FYP777" s="128"/>
      <c r="FYQ777" s="128"/>
      <c r="FYR777" s="128"/>
      <c r="FYS777" s="128"/>
      <c r="FYT777" s="128"/>
      <c r="FYU777" s="128"/>
      <c r="FYV777" s="128"/>
      <c r="FYW777" s="128"/>
      <c r="FYX777" s="128"/>
      <c r="FYY777" s="128"/>
      <c r="FYZ777" s="128"/>
      <c r="FZA777" s="128"/>
      <c r="FZB777" s="128"/>
      <c r="FZC777" s="128"/>
      <c r="FZD777" s="128"/>
      <c r="FZE777" s="128"/>
      <c r="FZF777" s="128"/>
      <c r="FZG777" s="128"/>
      <c r="FZH777" s="128"/>
      <c r="FZI777" s="128"/>
      <c r="FZJ777" s="128"/>
      <c r="FZK777" s="128"/>
      <c r="FZL777" s="128"/>
      <c r="FZM777" s="128"/>
      <c r="FZN777" s="128"/>
      <c r="FZO777" s="128"/>
      <c r="FZP777" s="128"/>
      <c r="FZQ777" s="128"/>
      <c r="FZR777" s="128"/>
      <c r="FZS777" s="128"/>
      <c r="FZT777" s="128"/>
      <c r="FZU777" s="128"/>
      <c r="FZV777" s="128"/>
      <c r="FZW777" s="128"/>
      <c r="FZX777" s="128"/>
      <c r="FZY777" s="128"/>
      <c r="FZZ777" s="128"/>
      <c r="GAA777" s="128"/>
      <c r="GAB777" s="128"/>
      <c r="GAC777" s="128"/>
      <c r="GAD777" s="128"/>
      <c r="GAE777" s="128"/>
      <c r="GAF777" s="128"/>
      <c r="GAG777" s="128"/>
      <c r="GAH777" s="128"/>
      <c r="GAI777" s="128"/>
      <c r="GAJ777" s="128"/>
      <c r="GAK777" s="128"/>
      <c r="GAL777" s="128"/>
      <c r="GAM777" s="128"/>
      <c r="GAN777" s="128"/>
      <c r="GAO777" s="128"/>
      <c r="GAP777" s="128"/>
      <c r="GAQ777" s="128"/>
      <c r="GAR777" s="128"/>
      <c r="GAS777" s="128"/>
      <c r="GAT777" s="128"/>
      <c r="GAU777" s="128"/>
      <c r="GAV777" s="128"/>
      <c r="GAW777" s="128"/>
      <c r="GAX777" s="128"/>
      <c r="GAY777" s="128"/>
      <c r="GAZ777" s="128"/>
      <c r="GBA777" s="128"/>
      <c r="GBB777" s="128"/>
      <c r="GBC777" s="128"/>
      <c r="GBD777" s="128"/>
      <c r="GBE777" s="128"/>
      <c r="GBF777" s="128"/>
      <c r="GBG777" s="128"/>
      <c r="GBH777" s="128"/>
      <c r="GBI777" s="128"/>
      <c r="GBJ777" s="128"/>
      <c r="GBK777" s="128"/>
      <c r="GBL777" s="128"/>
      <c r="GBM777" s="128"/>
      <c r="GBN777" s="128"/>
      <c r="GBO777" s="128"/>
      <c r="GBP777" s="128"/>
      <c r="GBQ777" s="128"/>
      <c r="GBR777" s="128"/>
      <c r="GBS777" s="128"/>
      <c r="GBT777" s="128"/>
      <c r="GBU777" s="128"/>
      <c r="GBV777" s="128"/>
      <c r="GBW777" s="128"/>
      <c r="GBX777" s="128"/>
      <c r="GBY777" s="128"/>
      <c r="GBZ777" s="128"/>
      <c r="GCA777" s="128"/>
      <c r="GCB777" s="128"/>
      <c r="GCC777" s="128"/>
      <c r="GCD777" s="128"/>
      <c r="GCE777" s="128"/>
      <c r="GCF777" s="128"/>
      <c r="GCG777" s="128"/>
      <c r="GCH777" s="128"/>
      <c r="GCI777" s="128"/>
      <c r="GCJ777" s="128"/>
      <c r="GCK777" s="128"/>
      <c r="GCL777" s="128"/>
      <c r="GCM777" s="128"/>
      <c r="GCN777" s="128"/>
      <c r="GCO777" s="128"/>
      <c r="GCP777" s="128"/>
      <c r="GCQ777" s="128"/>
      <c r="GCR777" s="128"/>
      <c r="GCS777" s="128"/>
      <c r="GCT777" s="128"/>
      <c r="GCU777" s="128"/>
      <c r="GCV777" s="128"/>
      <c r="GCW777" s="128"/>
      <c r="GCX777" s="128"/>
      <c r="GCY777" s="128"/>
      <c r="GCZ777" s="128"/>
      <c r="GDA777" s="128"/>
      <c r="GDB777" s="128"/>
      <c r="GDC777" s="128"/>
      <c r="GDD777" s="128"/>
      <c r="GDE777" s="128"/>
      <c r="GDF777" s="128"/>
      <c r="GDG777" s="128"/>
      <c r="GDH777" s="128"/>
      <c r="GDI777" s="128"/>
      <c r="GDJ777" s="128"/>
      <c r="GDK777" s="128"/>
      <c r="GDL777" s="128"/>
      <c r="GDM777" s="128"/>
      <c r="GDN777" s="128"/>
      <c r="GDO777" s="128"/>
      <c r="GDP777" s="128"/>
      <c r="GDQ777" s="128"/>
      <c r="GDR777" s="128"/>
      <c r="GDS777" s="128"/>
      <c r="GDT777" s="128"/>
      <c r="GDU777" s="128"/>
      <c r="GDV777" s="128"/>
      <c r="GDW777" s="128"/>
      <c r="GDX777" s="128"/>
      <c r="GDY777" s="128"/>
      <c r="GDZ777" s="128"/>
      <c r="GEA777" s="128"/>
      <c r="GEB777" s="128"/>
      <c r="GEC777" s="128"/>
      <c r="GED777" s="128"/>
      <c r="GEE777" s="128"/>
      <c r="GEF777" s="128"/>
      <c r="GEG777" s="128"/>
      <c r="GEH777" s="128"/>
      <c r="GEI777" s="128"/>
      <c r="GEJ777" s="128"/>
      <c r="GEK777" s="128"/>
      <c r="GEL777" s="128"/>
      <c r="GEM777" s="128"/>
      <c r="GEN777" s="128"/>
      <c r="GEO777" s="128"/>
      <c r="GEP777" s="128"/>
      <c r="GEQ777" s="128"/>
      <c r="GER777" s="128"/>
      <c r="GES777" s="128"/>
      <c r="GET777" s="128"/>
      <c r="GEU777" s="128"/>
      <c r="GEV777" s="128"/>
      <c r="GEW777" s="128"/>
      <c r="GEX777" s="128"/>
      <c r="GEY777" s="128"/>
      <c r="GEZ777" s="128"/>
      <c r="GFA777" s="128"/>
      <c r="GFB777" s="128"/>
      <c r="GFC777" s="128"/>
      <c r="GFD777" s="128"/>
      <c r="GFE777" s="128"/>
      <c r="GFF777" s="128"/>
      <c r="GFG777" s="128"/>
      <c r="GFH777" s="128"/>
      <c r="GFI777" s="128"/>
      <c r="GFJ777" s="128"/>
      <c r="GFK777" s="128"/>
      <c r="GFL777" s="128"/>
      <c r="GFM777" s="128"/>
      <c r="GFN777" s="128"/>
      <c r="GFO777" s="128"/>
      <c r="GFP777" s="128"/>
      <c r="GFQ777" s="128"/>
      <c r="GFR777" s="128"/>
      <c r="GFS777" s="128"/>
      <c r="GFT777" s="128"/>
      <c r="GFU777" s="128"/>
      <c r="GFV777" s="128"/>
      <c r="GFW777" s="128"/>
      <c r="GFX777" s="128"/>
      <c r="GFY777" s="128"/>
      <c r="GFZ777" s="128"/>
      <c r="GGA777" s="128"/>
      <c r="GGB777" s="128"/>
      <c r="GGC777" s="128"/>
      <c r="GGD777" s="128"/>
      <c r="GGE777" s="128"/>
      <c r="GGF777" s="128"/>
      <c r="GGG777" s="128"/>
      <c r="GGH777" s="128"/>
      <c r="GGI777" s="128"/>
      <c r="GGJ777" s="128"/>
      <c r="GGK777" s="128"/>
      <c r="GGL777" s="128"/>
      <c r="GGM777" s="128"/>
      <c r="GGN777" s="128"/>
      <c r="GGO777" s="128"/>
      <c r="GGP777" s="128"/>
      <c r="GGQ777" s="128"/>
      <c r="GGR777" s="128"/>
      <c r="GGS777" s="128"/>
      <c r="GGT777" s="128"/>
      <c r="GGU777" s="128"/>
      <c r="GGV777" s="128"/>
      <c r="GGW777" s="128"/>
      <c r="GGX777" s="128"/>
      <c r="GGY777" s="128"/>
      <c r="GGZ777" s="128"/>
      <c r="GHA777" s="128"/>
      <c r="GHB777" s="128"/>
      <c r="GHC777" s="128"/>
      <c r="GHD777" s="128"/>
      <c r="GHE777" s="128"/>
      <c r="GHF777" s="128"/>
      <c r="GHG777" s="128"/>
      <c r="GHH777" s="128"/>
      <c r="GHI777" s="128"/>
      <c r="GHJ777" s="128"/>
      <c r="GHK777" s="128"/>
      <c r="GHL777" s="128"/>
      <c r="GHM777" s="128"/>
      <c r="GHN777" s="128"/>
      <c r="GHO777" s="128"/>
      <c r="GHP777" s="128"/>
      <c r="GHQ777" s="128"/>
      <c r="GHR777" s="128"/>
      <c r="GHS777" s="128"/>
      <c r="GHT777" s="128"/>
      <c r="GHU777" s="128"/>
      <c r="GHV777" s="128"/>
      <c r="GHW777" s="128"/>
      <c r="GHX777" s="128"/>
      <c r="GHY777" s="128"/>
      <c r="GHZ777" s="128"/>
      <c r="GIA777" s="128"/>
      <c r="GIB777" s="128"/>
      <c r="GIC777" s="128"/>
      <c r="GID777" s="128"/>
      <c r="GIE777" s="128"/>
      <c r="GIF777" s="128"/>
      <c r="GIG777" s="128"/>
      <c r="GIH777" s="128"/>
      <c r="GII777" s="128"/>
      <c r="GIJ777" s="128"/>
      <c r="GIK777" s="128"/>
      <c r="GIL777" s="128"/>
      <c r="GIM777" s="128"/>
      <c r="GIN777" s="128"/>
      <c r="GIO777" s="128"/>
      <c r="GIP777" s="128"/>
      <c r="GIQ777" s="128"/>
      <c r="GIR777" s="128"/>
      <c r="GIS777" s="128"/>
      <c r="GIT777" s="128"/>
      <c r="GIU777" s="128"/>
      <c r="GIV777" s="128"/>
      <c r="GIW777" s="128"/>
      <c r="GIX777" s="128"/>
      <c r="GIY777" s="128"/>
      <c r="GIZ777" s="128"/>
      <c r="GJA777" s="128"/>
      <c r="GJB777" s="128"/>
      <c r="GJC777" s="128"/>
      <c r="GJD777" s="128"/>
      <c r="GJE777" s="128"/>
      <c r="GJF777" s="128"/>
      <c r="GJG777" s="128"/>
      <c r="GJH777" s="128"/>
      <c r="GJI777" s="128"/>
      <c r="GJJ777" s="128"/>
      <c r="GJK777" s="128"/>
      <c r="GJL777" s="128"/>
      <c r="GJM777" s="128"/>
      <c r="GJN777" s="128"/>
      <c r="GJO777" s="128"/>
      <c r="GJP777" s="128"/>
      <c r="GJQ777" s="128"/>
      <c r="GJR777" s="128"/>
      <c r="GJS777" s="128"/>
      <c r="GJT777" s="128"/>
      <c r="GJU777" s="128"/>
      <c r="GJV777" s="128"/>
      <c r="GJW777" s="128"/>
      <c r="GJX777" s="128"/>
      <c r="GJY777" s="128"/>
      <c r="GJZ777" s="128"/>
      <c r="GKA777" s="128"/>
      <c r="GKB777" s="128"/>
      <c r="GKC777" s="128"/>
      <c r="GKD777" s="128"/>
      <c r="GKE777" s="128"/>
      <c r="GKF777" s="128"/>
      <c r="GKG777" s="128"/>
      <c r="GKH777" s="128"/>
      <c r="GKI777" s="128"/>
      <c r="GKJ777" s="128"/>
      <c r="GKK777" s="128"/>
      <c r="GKL777" s="128"/>
      <c r="GKM777" s="128"/>
      <c r="GKN777" s="128"/>
      <c r="GKO777" s="128"/>
      <c r="GKP777" s="128"/>
      <c r="GKQ777" s="128"/>
      <c r="GKR777" s="128"/>
      <c r="GKS777" s="128"/>
      <c r="GKT777" s="128"/>
      <c r="GKU777" s="128"/>
      <c r="GKV777" s="128"/>
      <c r="GKW777" s="128"/>
      <c r="GKX777" s="128"/>
      <c r="GKY777" s="128"/>
      <c r="GKZ777" s="128"/>
      <c r="GLA777" s="128"/>
      <c r="GLB777" s="128"/>
      <c r="GLC777" s="128"/>
      <c r="GLD777" s="128"/>
      <c r="GLE777" s="128"/>
      <c r="GLF777" s="128"/>
      <c r="GLG777" s="128"/>
      <c r="GLH777" s="128"/>
      <c r="GLI777" s="128"/>
      <c r="GLJ777" s="128"/>
      <c r="GLK777" s="128"/>
      <c r="GLL777" s="128"/>
      <c r="GLM777" s="128"/>
      <c r="GLN777" s="128"/>
      <c r="GLO777" s="128"/>
      <c r="GLP777" s="128"/>
      <c r="GLQ777" s="128"/>
      <c r="GLR777" s="128"/>
      <c r="GLS777" s="128"/>
      <c r="GLT777" s="128"/>
      <c r="GLU777" s="128"/>
      <c r="GLV777" s="128"/>
      <c r="GLW777" s="128"/>
      <c r="GLX777" s="128"/>
      <c r="GLY777" s="128"/>
      <c r="GLZ777" s="128"/>
      <c r="GMA777" s="128"/>
      <c r="GMB777" s="128"/>
      <c r="GMC777" s="128"/>
      <c r="GMD777" s="128"/>
      <c r="GME777" s="128"/>
      <c r="GMF777" s="128"/>
      <c r="GMG777" s="128"/>
      <c r="GMH777" s="128"/>
      <c r="GMI777" s="128"/>
      <c r="GMJ777" s="128"/>
      <c r="GMK777" s="128"/>
      <c r="GML777" s="128"/>
      <c r="GMM777" s="128"/>
      <c r="GMN777" s="128"/>
      <c r="GMO777" s="128"/>
      <c r="GMP777" s="128"/>
      <c r="GMQ777" s="128"/>
      <c r="GMR777" s="128"/>
      <c r="GMS777" s="128"/>
      <c r="GMT777" s="128"/>
      <c r="GMU777" s="128"/>
      <c r="GMV777" s="128"/>
      <c r="GMW777" s="128"/>
      <c r="GMX777" s="128"/>
      <c r="GMY777" s="128"/>
      <c r="GMZ777" s="128"/>
      <c r="GNA777" s="128"/>
      <c r="GNB777" s="128"/>
      <c r="GNC777" s="128"/>
      <c r="GND777" s="128"/>
      <c r="GNE777" s="128"/>
      <c r="GNF777" s="128"/>
      <c r="GNG777" s="128"/>
      <c r="GNH777" s="128"/>
      <c r="GNI777" s="128"/>
      <c r="GNJ777" s="128"/>
      <c r="GNK777" s="128"/>
      <c r="GNL777" s="128"/>
      <c r="GNM777" s="128"/>
      <c r="GNN777" s="128"/>
      <c r="GNO777" s="128"/>
      <c r="GNP777" s="128"/>
      <c r="GNQ777" s="128"/>
      <c r="GNR777" s="128"/>
      <c r="GNS777" s="128"/>
      <c r="GNT777" s="128"/>
      <c r="GNU777" s="128"/>
      <c r="GNV777" s="128"/>
      <c r="GNW777" s="128"/>
      <c r="GNX777" s="128"/>
      <c r="GNY777" s="128"/>
      <c r="GNZ777" s="128"/>
      <c r="GOA777" s="128"/>
      <c r="GOB777" s="128"/>
      <c r="GOC777" s="128"/>
      <c r="GOD777" s="128"/>
      <c r="GOE777" s="128"/>
      <c r="GOF777" s="128"/>
      <c r="GOG777" s="128"/>
      <c r="GOH777" s="128"/>
      <c r="GOI777" s="128"/>
      <c r="GOJ777" s="128"/>
      <c r="GOK777" s="128"/>
      <c r="GOL777" s="128"/>
      <c r="GOM777" s="128"/>
      <c r="GON777" s="128"/>
      <c r="GOO777" s="128"/>
      <c r="GOP777" s="128"/>
      <c r="GOQ777" s="128"/>
      <c r="GOR777" s="128"/>
      <c r="GOS777" s="128"/>
      <c r="GOT777" s="128"/>
      <c r="GOU777" s="128"/>
      <c r="GOV777" s="128"/>
      <c r="GOW777" s="128"/>
      <c r="GOX777" s="128"/>
      <c r="GOY777" s="128"/>
      <c r="GOZ777" s="128"/>
      <c r="GPA777" s="128"/>
      <c r="GPB777" s="128"/>
      <c r="GPC777" s="128"/>
      <c r="GPD777" s="128"/>
      <c r="GPE777" s="128"/>
      <c r="GPF777" s="128"/>
      <c r="GPG777" s="128"/>
      <c r="GPH777" s="128"/>
      <c r="GPI777" s="128"/>
      <c r="GPJ777" s="128"/>
      <c r="GPK777" s="128"/>
      <c r="GPL777" s="128"/>
      <c r="GPM777" s="128"/>
      <c r="GPN777" s="128"/>
      <c r="GPO777" s="128"/>
      <c r="GPP777" s="128"/>
      <c r="GPQ777" s="128"/>
      <c r="GPR777" s="128"/>
      <c r="GPS777" s="128"/>
      <c r="GPT777" s="128"/>
      <c r="GPU777" s="128"/>
      <c r="GPV777" s="128"/>
      <c r="GPW777" s="128"/>
      <c r="GPX777" s="128"/>
      <c r="GPY777" s="128"/>
      <c r="GPZ777" s="128"/>
      <c r="GQA777" s="128"/>
      <c r="GQB777" s="128"/>
      <c r="GQC777" s="128"/>
      <c r="GQD777" s="128"/>
      <c r="GQE777" s="128"/>
      <c r="GQF777" s="128"/>
      <c r="GQG777" s="128"/>
      <c r="GQH777" s="128"/>
      <c r="GQI777" s="128"/>
      <c r="GQJ777" s="128"/>
      <c r="GQK777" s="128"/>
      <c r="GQL777" s="128"/>
      <c r="GQM777" s="128"/>
      <c r="GQN777" s="128"/>
      <c r="GQO777" s="128"/>
      <c r="GQP777" s="128"/>
      <c r="GQQ777" s="128"/>
      <c r="GQR777" s="128"/>
      <c r="GQS777" s="128"/>
      <c r="GQT777" s="128"/>
      <c r="GQU777" s="128"/>
      <c r="GQV777" s="128"/>
      <c r="GQW777" s="128"/>
      <c r="GQX777" s="128"/>
      <c r="GQY777" s="128"/>
      <c r="GQZ777" s="128"/>
      <c r="GRA777" s="128"/>
      <c r="GRB777" s="128"/>
      <c r="GRC777" s="128"/>
      <c r="GRD777" s="128"/>
      <c r="GRE777" s="128"/>
      <c r="GRF777" s="128"/>
      <c r="GRG777" s="128"/>
      <c r="GRH777" s="128"/>
      <c r="GRI777" s="128"/>
      <c r="GRJ777" s="128"/>
      <c r="GRK777" s="128"/>
      <c r="GRL777" s="128"/>
      <c r="GRM777" s="128"/>
      <c r="GRN777" s="128"/>
      <c r="GRO777" s="128"/>
      <c r="GRP777" s="128"/>
      <c r="GRQ777" s="128"/>
      <c r="GRR777" s="128"/>
      <c r="GRS777" s="128"/>
      <c r="GRT777" s="128"/>
      <c r="GRU777" s="128"/>
      <c r="GRV777" s="128"/>
      <c r="GRW777" s="128"/>
      <c r="GRX777" s="128"/>
      <c r="GRY777" s="128"/>
      <c r="GRZ777" s="128"/>
      <c r="GSA777" s="128"/>
      <c r="GSB777" s="128"/>
      <c r="GSC777" s="128"/>
      <c r="GSD777" s="128"/>
      <c r="GSE777" s="128"/>
      <c r="GSF777" s="128"/>
      <c r="GSG777" s="128"/>
      <c r="GSH777" s="128"/>
      <c r="GSI777" s="128"/>
      <c r="GSJ777" s="128"/>
      <c r="GSK777" s="128"/>
      <c r="GSL777" s="128"/>
      <c r="GSM777" s="128"/>
      <c r="GSN777" s="128"/>
      <c r="GSO777" s="128"/>
      <c r="GSP777" s="128"/>
      <c r="GSQ777" s="128"/>
      <c r="GSR777" s="128"/>
      <c r="GSS777" s="128"/>
      <c r="GST777" s="128"/>
      <c r="GSU777" s="128"/>
      <c r="GSV777" s="128"/>
      <c r="GSW777" s="128"/>
      <c r="GSX777" s="128"/>
      <c r="GSY777" s="128"/>
      <c r="GSZ777" s="128"/>
      <c r="GTA777" s="128"/>
      <c r="GTB777" s="128"/>
      <c r="GTC777" s="128"/>
      <c r="GTD777" s="128"/>
      <c r="GTE777" s="128"/>
      <c r="GTF777" s="128"/>
      <c r="GTG777" s="128"/>
      <c r="GTH777" s="128"/>
      <c r="GTI777" s="128"/>
      <c r="GTJ777" s="128"/>
      <c r="GTK777" s="128"/>
      <c r="GTL777" s="128"/>
      <c r="GTM777" s="128"/>
      <c r="GTN777" s="128"/>
      <c r="GTO777" s="128"/>
      <c r="GTP777" s="128"/>
      <c r="GTQ777" s="128"/>
      <c r="GTR777" s="128"/>
      <c r="GTS777" s="128"/>
      <c r="GTT777" s="128"/>
      <c r="GTU777" s="128"/>
      <c r="GTV777" s="128"/>
      <c r="GTW777" s="128"/>
      <c r="GTX777" s="128"/>
      <c r="GTY777" s="128"/>
      <c r="GTZ777" s="128"/>
      <c r="GUA777" s="128"/>
      <c r="GUB777" s="128"/>
      <c r="GUC777" s="128"/>
      <c r="GUD777" s="128"/>
      <c r="GUE777" s="128"/>
      <c r="GUF777" s="128"/>
      <c r="GUG777" s="128"/>
      <c r="GUH777" s="128"/>
      <c r="GUI777" s="128"/>
      <c r="GUJ777" s="128"/>
      <c r="GUK777" s="128"/>
      <c r="GUL777" s="128"/>
      <c r="GUM777" s="128"/>
      <c r="GUN777" s="128"/>
      <c r="GUO777" s="128"/>
      <c r="GUP777" s="128"/>
      <c r="GUQ777" s="128"/>
      <c r="GUR777" s="128"/>
      <c r="GUS777" s="128"/>
      <c r="GUT777" s="128"/>
      <c r="GUU777" s="128"/>
      <c r="GUV777" s="128"/>
      <c r="GUW777" s="128"/>
      <c r="GUX777" s="128"/>
      <c r="GUY777" s="128"/>
      <c r="GUZ777" s="128"/>
      <c r="GVA777" s="128"/>
      <c r="GVB777" s="128"/>
      <c r="GVC777" s="128"/>
      <c r="GVD777" s="128"/>
      <c r="GVE777" s="128"/>
      <c r="GVF777" s="128"/>
      <c r="GVG777" s="128"/>
      <c r="GVH777" s="128"/>
      <c r="GVI777" s="128"/>
      <c r="GVJ777" s="128"/>
      <c r="GVK777" s="128"/>
      <c r="GVL777" s="128"/>
      <c r="GVM777" s="128"/>
      <c r="GVN777" s="128"/>
      <c r="GVO777" s="128"/>
      <c r="GVP777" s="128"/>
      <c r="GVQ777" s="128"/>
      <c r="GVR777" s="128"/>
      <c r="GVS777" s="128"/>
      <c r="GVT777" s="128"/>
      <c r="GVU777" s="128"/>
      <c r="GVV777" s="128"/>
      <c r="GVW777" s="128"/>
      <c r="GVX777" s="128"/>
      <c r="GVY777" s="128"/>
      <c r="GVZ777" s="128"/>
      <c r="GWA777" s="128"/>
      <c r="GWB777" s="128"/>
      <c r="GWC777" s="128"/>
      <c r="GWD777" s="128"/>
      <c r="GWE777" s="128"/>
      <c r="GWF777" s="128"/>
      <c r="GWG777" s="128"/>
      <c r="GWH777" s="128"/>
      <c r="GWI777" s="128"/>
      <c r="GWJ777" s="128"/>
      <c r="GWK777" s="128"/>
      <c r="GWL777" s="128"/>
      <c r="GWM777" s="128"/>
      <c r="GWN777" s="128"/>
      <c r="GWO777" s="128"/>
      <c r="GWP777" s="128"/>
      <c r="GWQ777" s="128"/>
      <c r="GWR777" s="128"/>
      <c r="GWS777" s="128"/>
      <c r="GWT777" s="128"/>
      <c r="GWU777" s="128"/>
      <c r="GWV777" s="128"/>
      <c r="GWW777" s="128"/>
      <c r="GWX777" s="128"/>
      <c r="GWY777" s="128"/>
      <c r="GWZ777" s="128"/>
      <c r="GXA777" s="128"/>
      <c r="GXB777" s="128"/>
      <c r="GXC777" s="128"/>
      <c r="GXD777" s="128"/>
      <c r="GXE777" s="128"/>
      <c r="GXF777" s="128"/>
      <c r="GXG777" s="128"/>
      <c r="GXH777" s="128"/>
      <c r="GXI777" s="128"/>
      <c r="GXJ777" s="128"/>
      <c r="GXK777" s="128"/>
      <c r="GXL777" s="128"/>
      <c r="GXM777" s="128"/>
      <c r="GXN777" s="128"/>
      <c r="GXO777" s="128"/>
      <c r="GXP777" s="128"/>
      <c r="GXQ777" s="128"/>
      <c r="GXR777" s="128"/>
      <c r="GXS777" s="128"/>
      <c r="GXT777" s="128"/>
      <c r="GXU777" s="128"/>
      <c r="GXV777" s="128"/>
      <c r="GXW777" s="128"/>
      <c r="GXX777" s="128"/>
      <c r="GXY777" s="128"/>
      <c r="GXZ777" s="128"/>
      <c r="GYA777" s="128"/>
      <c r="GYB777" s="128"/>
      <c r="GYC777" s="128"/>
      <c r="GYD777" s="128"/>
      <c r="GYE777" s="128"/>
      <c r="GYF777" s="128"/>
      <c r="GYG777" s="128"/>
      <c r="GYH777" s="128"/>
      <c r="GYI777" s="128"/>
      <c r="GYJ777" s="128"/>
      <c r="GYK777" s="128"/>
      <c r="GYL777" s="128"/>
      <c r="GYM777" s="128"/>
      <c r="GYN777" s="128"/>
      <c r="GYO777" s="128"/>
      <c r="GYP777" s="128"/>
      <c r="GYQ777" s="128"/>
      <c r="GYR777" s="128"/>
      <c r="GYS777" s="128"/>
      <c r="GYT777" s="128"/>
      <c r="GYU777" s="128"/>
      <c r="GYV777" s="128"/>
      <c r="GYW777" s="128"/>
      <c r="GYX777" s="128"/>
      <c r="GYY777" s="128"/>
      <c r="GYZ777" s="128"/>
      <c r="GZA777" s="128"/>
      <c r="GZB777" s="128"/>
      <c r="GZC777" s="128"/>
      <c r="GZD777" s="128"/>
      <c r="GZE777" s="128"/>
      <c r="GZF777" s="128"/>
      <c r="GZG777" s="128"/>
      <c r="GZH777" s="128"/>
      <c r="GZI777" s="128"/>
      <c r="GZJ777" s="128"/>
      <c r="GZK777" s="128"/>
      <c r="GZL777" s="128"/>
      <c r="GZM777" s="128"/>
      <c r="GZN777" s="128"/>
      <c r="GZO777" s="128"/>
      <c r="GZP777" s="128"/>
      <c r="GZQ777" s="128"/>
      <c r="GZR777" s="128"/>
      <c r="GZS777" s="128"/>
      <c r="GZT777" s="128"/>
      <c r="GZU777" s="128"/>
      <c r="GZV777" s="128"/>
      <c r="GZW777" s="128"/>
      <c r="GZX777" s="128"/>
      <c r="GZY777" s="128"/>
      <c r="GZZ777" s="128"/>
      <c r="HAA777" s="128"/>
      <c r="HAB777" s="128"/>
      <c r="HAC777" s="128"/>
      <c r="HAD777" s="128"/>
      <c r="HAE777" s="128"/>
      <c r="HAF777" s="128"/>
      <c r="HAG777" s="128"/>
      <c r="HAH777" s="128"/>
      <c r="HAI777" s="128"/>
      <c r="HAJ777" s="128"/>
      <c r="HAK777" s="128"/>
      <c r="HAL777" s="128"/>
      <c r="HAM777" s="128"/>
      <c r="HAN777" s="128"/>
      <c r="HAO777" s="128"/>
      <c r="HAP777" s="128"/>
      <c r="HAQ777" s="128"/>
      <c r="HAR777" s="128"/>
      <c r="HAS777" s="128"/>
      <c r="HAT777" s="128"/>
      <c r="HAU777" s="128"/>
      <c r="HAV777" s="128"/>
      <c r="HAW777" s="128"/>
      <c r="HAX777" s="128"/>
      <c r="HAY777" s="128"/>
      <c r="HAZ777" s="128"/>
      <c r="HBA777" s="128"/>
      <c r="HBB777" s="128"/>
      <c r="HBC777" s="128"/>
      <c r="HBD777" s="128"/>
      <c r="HBE777" s="128"/>
      <c r="HBF777" s="128"/>
      <c r="HBG777" s="128"/>
      <c r="HBH777" s="128"/>
      <c r="HBI777" s="128"/>
      <c r="HBJ777" s="128"/>
      <c r="HBK777" s="128"/>
      <c r="HBL777" s="128"/>
      <c r="HBM777" s="128"/>
      <c r="HBN777" s="128"/>
      <c r="HBO777" s="128"/>
      <c r="HBP777" s="128"/>
      <c r="HBQ777" s="128"/>
      <c r="HBR777" s="128"/>
      <c r="HBS777" s="128"/>
      <c r="HBT777" s="128"/>
      <c r="HBU777" s="128"/>
      <c r="HBV777" s="128"/>
      <c r="HBW777" s="128"/>
      <c r="HBX777" s="128"/>
      <c r="HBY777" s="128"/>
      <c r="HBZ777" s="128"/>
      <c r="HCA777" s="128"/>
      <c r="HCB777" s="128"/>
      <c r="HCC777" s="128"/>
      <c r="HCD777" s="128"/>
      <c r="HCE777" s="128"/>
      <c r="HCF777" s="128"/>
      <c r="HCG777" s="128"/>
      <c r="HCH777" s="128"/>
      <c r="HCI777" s="128"/>
      <c r="HCJ777" s="128"/>
      <c r="HCK777" s="128"/>
      <c r="HCL777" s="128"/>
      <c r="HCM777" s="128"/>
      <c r="HCN777" s="128"/>
      <c r="HCO777" s="128"/>
      <c r="HCP777" s="128"/>
      <c r="HCQ777" s="128"/>
      <c r="HCR777" s="128"/>
      <c r="HCS777" s="128"/>
      <c r="HCT777" s="128"/>
      <c r="HCU777" s="128"/>
      <c r="HCV777" s="128"/>
      <c r="HCW777" s="128"/>
      <c r="HCX777" s="128"/>
      <c r="HCY777" s="128"/>
      <c r="HCZ777" s="128"/>
      <c r="HDA777" s="128"/>
      <c r="HDB777" s="128"/>
      <c r="HDC777" s="128"/>
      <c r="HDD777" s="128"/>
      <c r="HDE777" s="128"/>
      <c r="HDF777" s="128"/>
      <c r="HDG777" s="128"/>
      <c r="HDH777" s="128"/>
      <c r="HDI777" s="128"/>
      <c r="HDJ777" s="128"/>
      <c r="HDK777" s="128"/>
      <c r="HDL777" s="128"/>
      <c r="HDM777" s="128"/>
      <c r="HDN777" s="128"/>
      <c r="HDO777" s="128"/>
      <c r="HDP777" s="128"/>
      <c r="HDQ777" s="128"/>
      <c r="HDR777" s="128"/>
      <c r="HDS777" s="128"/>
      <c r="HDT777" s="128"/>
      <c r="HDU777" s="128"/>
      <c r="HDV777" s="128"/>
      <c r="HDW777" s="128"/>
      <c r="HDX777" s="128"/>
      <c r="HDY777" s="128"/>
      <c r="HDZ777" s="128"/>
      <c r="HEA777" s="128"/>
      <c r="HEB777" s="128"/>
      <c r="HEC777" s="128"/>
      <c r="HED777" s="128"/>
      <c r="HEE777" s="128"/>
      <c r="HEF777" s="128"/>
      <c r="HEG777" s="128"/>
      <c r="HEH777" s="128"/>
      <c r="HEI777" s="128"/>
      <c r="HEJ777" s="128"/>
      <c r="HEK777" s="128"/>
      <c r="HEL777" s="128"/>
      <c r="HEM777" s="128"/>
      <c r="HEN777" s="128"/>
      <c r="HEO777" s="128"/>
      <c r="HEP777" s="128"/>
      <c r="HEQ777" s="128"/>
      <c r="HER777" s="128"/>
      <c r="HES777" s="128"/>
      <c r="HET777" s="128"/>
      <c r="HEU777" s="128"/>
      <c r="HEV777" s="128"/>
      <c r="HEW777" s="128"/>
      <c r="HEX777" s="128"/>
      <c r="HEY777" s="128"/>
      <c r="HEZ777" s="128"/>
      <c r="HFA777" s="128"/>
      <c r="HFB777" s="128"/>
      <c r="HFC777" s="128"/>
      <c r="HFD777" s="128"/>
      <c r="HFE777" s="128"/>
      <c r="HFF777" s="128"/>
      <c r="HFG777" s="128"/>
      <c r="HFH777" s="128"/>
      <c r="HFI777" s="128"/>
      <c r="HFJ777" s="128"/>
      <c r="HFK777" s="128"/>
      <c r="HFL777" s="128"/>
      <c r="HFM777" s="128"/>
      <c r="HFN777" s="128"/>
      <c r="HFO777" s="128"/>
      <c r="HFP777" s="128"/>
      <c r="HFQ777" s="128"/>
      <c r="HFR777" s="128"/>
      <c r="HFS777" s="128"/>
      <c r="HFT777" s="128"/>
      <c r="HFU777" s="128"/>
      <c r="HFV777" s="128"/>
      <c r="HFW777" s="128"/>
      <c r="HFX777" s="128"/>
      <c r="HFY777" s="128"/>
      <c r="HFZ777" s="128"/>
      <c r="HGA777" s="128"/>
      <c r="HGB777" s="128"/>
      <c r="HGC777" s="128"/>
      <c r="HGD777" s="128"/>
      <c r="HGE777" s="128"/>
      <c r="HGF777" s="128"/>
      <c r="HGG777" s="128"/>
      <c r="HGH777" s="128"/>
      <c r="HGI777" s="128"/>
      <c r="HGJ777" s="128"/>
      <c r="HGK777" s="128"/>
      <c r="HGL777" s="128"/>
      <c r="HGM777" s="128"/>
      <c r="HGN777" s="128"/>
      <c r="HGO777" s="128"/>
      <c r="HGP777" s="128"/>
      <c r="HGQ777" s="128"/>
      <c r="HGR777" s="128"/>
      <c r="HGS777" s="128"/>
      <c r="HGT777" s="128"/>
      <c r="HGU777" s="128"/>
      <c r="HGV777" s="128"/>
      <c r="HGW777" s="128"/>
      <c r="HGX777" s="128"/>
      <c r="HGY777" s="128"/>
      <c r="HGZ777" s="128"/>
      <c r="HHA777" s="128"/>
      <c r="HHB777" s="128"/>
      <c r="HHC777" s="128"/>
      <c r="HHD777" s="128"/>
      <c r="HHE777" s="128"/>
      <c r="HHF777" s="128"/>
      <c r="HHG777" s="128"/>
      <c r="HHH777" s="128"/>
      <c r="HHI777" s="128"/>
      <c r="HHJ777" s="128"/>
      <c r="HHK777" s="128"/>
      <c r="HHL777" s="128"/>
      <c r="HHM777" s="128"/>
      <c r="HHN777" s="128"/>
      <c r="HHO777" s="128"/>
      <c r="HHP777" s="128"/>
      <c r="HHQ777" s="128"/>
      <c r="HHR777" s="128"/>
      <c r="HHS777" s="128"/>
      <c r="HHT777" s="128"/>
      <c r="HHU777" s="128"/>
      <c r="HHV777" s="128"/>
      <c r="HHW777" s="128"/>
      <c r="HHX777" s="128"/>
      <c r="HHY777" s="128"/>
      <c r="HHZ777" s="128"/>
      <c r="HIA777" s="128"/>
      <c r="HIB777" s="128"/>
      <c r="HIC777" s="128"/>
      <c r="HID777" s="128"/>
      <c r="HIE777" s="128"/>
      <c r="HIF777" s="128"/>
      <c r="HIG777" s="128"/>
      <c r="HIH777" s="128"/>
      <c r="HII777" s="128"/>
      <c r="HIJ777" s="128"/>
      <c r="HIK777" s="128"/>
      <c r="HIL777" s="128"/>
      <c r="HIM777" s="128"/>
      <c r="HIN777" s="128"/>
      <c r="HIO777" s="128"/>
      <c r="HIP777" s="128"/>
      <c r="HIQ777" s="128"/>
      <c r="HIR777" s="128"/>
      <c r="HIS777" s="128"/>
      <c r="HIT777" s="128"/>
      <c r="HIU777" s="128"/>
      <c r="HIV777" s="128"/>
      <c r="HIW777" s="128"/>
      <c r="HIX777" s="128"/>
      <c r="HIY777" s="128"/>
      <c r="HIZ777" s="128"/>
      <c r="HJA777" s="128"/>
      <c r="HJB777" s="128"/>
      <c r="HJC777" s="128"/>
      <c r="HJD777" s="128"/>
      <c r="HJE777" s="128"/>
      <c r="HJF777" s="128"/>
      <c r="HJG777" s="128"/>
      <c r="HJH777" s="128"/>
      <c r="HJI777" s="128"/>
      <c r="HJJ777" s="128"/>
      <c r="HJK777" s="128"/>
      <c r="HJL777" s="128"/>
      <c r="HJM777" s="128"/>
      <c r="HJN777" s="128"/>
      <c r="HJO777" s="128"/>
      <c r="HJP777" s="128"/>
      <c r="HJQ777" s="128"/>
      <c r="HJR777" s="128"/>
      <c r="HJS777" s="128"/>
      <c r="HJT777" s="128"/>
      <c r="HJU777" s="128"/>
      <c r="HJV777" s="128"/>
      <c r="HJW777" s="128"/>
      <c r="HJX777" s="128"/>
      <c r="HJY777" s="128"/>
      <c r="HJZ777" s="128"/>
      <c r="HKA777" s="128"/>
      <c r="HKB777" s="128"/>
      <c r="HKC777" s="128"/>
      <c r="HKD777" s="128"/>
      <c r="HKE777" s="128"/>
      <c r="HKF777" s="128"/>
      <c r="HKG777" s="128"/>
      <c r="HKH777" s="128"/>
      <c r="HKI777" s="128"/>
      <c r="HKJ777" s="128"/>
      <c r="HKK777" s="128"/>
      <c r="HKL777" s="128"/>
      <c r="HKM777" s="128"/>
      <c r="HKN777" s="128"/>
      <c r="HKO777" s="128"/>
      <c r="HKP777" s="128"/>
      <c r="HKQ777" s="128"/>
      <c r="HKR777" s="128"/>
      <c r="HKS777" s="128"/>
      <c r="HKT777" s="128"/>
      <c r="HKU777" s="128"/>
      <c r="HKV777" s="128"/>
      <c r="HKW777" s="128"/>
      <c r="HKX777" s="128"/>
      <c r="HKY777" s="128"/>
      <c r="HKZ777" s="128"/>
      <c r="HLA777" s="128"/>
      <c r="HLB777" s="128"/>
      <c r="HLC777" s="128"/>
      <c r="HLD777" s="128"/>
      <c r="HLE777" s="128"/>
      <c r="HLF777" s="128"/>
      <c r="HLG777" s="128"/>
      <c r="HLH777" s="128"/>
      <c r="HLI777" s="128"/>
      <c r="HLJ777" s="128"/>
      <c r="HLK777" s="128"/>
      <c r="HLL777" s="128"/>
      <c r="HLM777" s="128"/>
      <c r="HLN777" s="128"/>
      <c r="HLO777" s="128"/>
      <c r="HLP777" s="128"/>
      <c r="HLQ777" s="128"/>
      <c r="HLR777" s="128"/>
      <c r="HLS777" s="128"/>
      <c r="HLT777" s="128"/>
      <c r="HLU777" s="128"/>
      <c r="HLV777" s="128"/>
      <c r="HLW777" s="128"/>
      <c r="HLX777" s="128"/>
      <c r="HLY777" s="128"/>
      <c r="HLZ777" s="128"/>
      <c r="HMA777" s="128"/>
      <c r="HMB777" s="128"/>
      <c r="HMC777" s="128"/>
      <c r="HMD777" s="128"/>
      <c r="HME777" s="128"/>
      <c r="HMF777" s="128"/>
      <c r="HMG777" s="128"/>
      <c r="HMH777" s="128"/>
      <c r="HMI777" s="128"/>
      <c r="HMJ777" s="128"/>
      <c r="HMK777" s="128"/>
      <c r="HML777" s="128"/>
      <c r="HMM777" s="128"/>
      <c r="HMN777" s="128"/>
      <c r="HMO777" s="128"/>
      <c r="HMP777" s="128"/>
      <c r="HMQ777" s="128"/>
      <c r="HMR777" s="128"/>
      <c r="HMS777" s="128"/>
      <c r="HMT777" s="128"/>
      <c r="HMU777" s="128"/>
      <c r="HMV777" s="128"/>
      <c r="HMW777" s="128"/>
      <c r="HMX777" s="128"/>
      <c r="HMY777" s="128"/>
      <c r="HMZ777" s="128"/>
      <c r="HNA777" s="128"/>
      <c r="HNB777" s="128"/>
      <c r="HNC777" s="128"/>
      <c r="HND777" s="128"/>
      <c r="HNE777" s="128"/>
      <c r="HNF777" s="128"/>
      <c r="HNG777" s="128"/>
      <c r="HNH777" s="128"/>
      <c r="HNI777" s="128"/>
      <c r="HNJ777" s="128"/>
      <c r="HNK777" s="128"/>
      <c r="HNL777" s="128"/>
      <c r="HNM777" s="128"/>
      <c r="HNN777" s="128"/>
      <c r="HNO777" s="128"/>
      <c r="HNP777" s="128"/>
      <c r="HNQ777" s="128"/>
      <c r="HNR777" s="128"/>
      <c r="HNS777" s="128"/>
      <c r="HNT777" s="128"/>
      <c r="HNU777" s="128"/>
      <c r="HNV777" s="128"/>
      <c r="HNW777" s="128"/>
      <c r="HNX777" s="128"/>
      <c r="HNY777" s="128"/>
      <c r="HNZ777" s="128"/>
      <c r="HOA777" s="128"/>
      <c r="HOB777" s="128"/>
      <c r="HOC777" s="128"/>
      <c r="HOD777" s="128"/>
      <c r="HOE777" s="128"/>
      <c r="HOF777" s="128"/>
      <c r="HOG777" s="128"/>
      <c r="HOH777" s="128"/>
      <c r="HOI777" s="128"/>
      <c r="HOJ777" s="128"/>
      <c r="HOK777" s="128"/>
      <c r="HOL777" s="128"/>
      <c r="HOM777" s="128"/>
      <c r="HON777" s="128"/>
      <c r="HOO777" s="128"/>
      <c r="HOP777" s="128"/>
      <c r="HOQ777" s="128"/>
      <c r="HOR777" s="128"/>
      <c r="HOS777" s="128"/>
      <c r="HOT777" s="128"/>
      <c r="HOU777" s="128"/>
      <c r="HOV777" s="128"/>
      <c r="HOW777" s="128"/>
      <c r="HOX777" s="128"/>
      <c r="HOY777" s="128"/>
      <c r="HOZ777" s="128"/>
      <c r="HPA777" s="128"/>
      <c r="HPB777" s="128"/>
      <c r="HPC777" s="128"/>
      <c r="HPD777" s="128"/>
      <c r="HPE777" s="128"/>
      <c r="HPF777" s="128"/>
      <c r="HPG777" s="128"/>
      <c r="HPH777" s="128"/>
      <c r="HPI777" s="128"/>
      <c r="HPJ777" s="128"/>
      <c r="HPK777" s="128"/>
      <c r="HPL777" s="128"/>
      <c r="HPM777" s="128"/>
      <c r="HPN777" s="128"/>
      <c r="HPO777" s="128"/>
      <c r="HPP777" s="128"/>
      <c r="HPQ777" s="128"/>
      <c r="HPR777" s="128"/>
      <c r="HPS777" s="128"/>
      <c r="HPT777" s="128"/>
      <c r="HPU777" s="128"/>
      <c r="HPV777" s="128"/>
      <c r="HPW777" s="128"/>
      <c r="HPX777" s="128"/>
      <c r="HPY777" s="128"/>
      <c r="HPZ777" s="128"/>
      <c r="HQA777" s="128"/>
      <c r="HQB777" s="128"/>
      <c r="HQC777" s="128"/>
      <c r="HQD777" s="128"/>
      <c r="HQE777" s="128"/>
      <c r="HQF777" s="128"/>
      <c r="HQG777" s="128"/>
      <c r="HQH777" s="128"/>
      <c r="HQI777" s="128"/>
      <c r="HQJ777" s="128"/>
      <c r="HQK777" s="128"/>
      <c r="HQL777" s="128"/>
      <c r="HQM777" s="128"/>
      <c r="HQN777" s="128"/>
      <c r="HQO777" s="128"/>
      <c r="HQP777" s="128"/>
      <c r="HQQ777" s="128"/>
      <c r="HQR777" s="128"/>
      <c r="HQS777" s="128"/>
      <c r="HQT777" s="128"/>
      <c r="HQU777" s="128"/>
      <c r="HQV777" s="128"/>
      <c r="HQW777" s="128"/>
      <c r="HQX777" s="128"/>
      <c r="HQY777" s="128"/>
      <c r="HQZ777" s="128"/>
      <c r="HRA777" s="128"/>
      <c r="HRB777" s="128"/>
      <c r="HRC777" s="128"/>
      <c r="HRD777" s="128"/>
      <c r="HRE777" s="128"/>
      <c r="HRF777" s="128"/>
      <c r="HRG777" s="128"/>
      <c r="HRH777" s="128"/>
      <c r="HRI777" s="128"/>
      <c r="HRJ777" s="128"/>
      <c r="HRK777" s="128"/>
      <c r="HRL777" s="128"/>
      <c r="HRM777" s="128"/>
      <c r="HRN777" s="128"/>
      <c r="HRO777" s="128"/>
      <c r="HRP777" s="128"/>
      <c r="HRQ777" s="128"/>
      <c r="HRR777" s="128"/>
      <c r="HRS777" s="128"/>
      <c r="HRT777" s="128"/>
      <c r="HRU777" s="128"/>
      <c r="HRV777" s="128"/>
      <c r="HRW777" s="128"/>
      <c r="HRX777" s="128"/>
      <c r="HRY777" s="128"/>
      <c r="HRZ777" s="128"/>
      <c r="HSA777" s="128"/>
      <c r="HSB777" s="128"/>
      <c r="HSC777" s="128"/>
      <c r="HSD777" s="128"/>
      <c r="HSE777" s="128"/>
      <c r="HSF777" s="128"/>
      <c r="HSG777" s="128"/>
      <c r="HSH777" s="128"/>
      <c r="HSI777" s="128"/>
      <c r="HSJ777" s="128"/>
      <c r="HSK777" s="128"/>
      <c r="HSL777" s="128"/>
      <c r="HSM777" s="128"/>
      <c r="HSN777" s="128"/>
      <c r="HSO777" s="128"/>
      <c r="HSP777" s="128"/>
      <c r="HSQ777" s="128"/>
      <c r="HSR777" s="128"/>
      <c r="HSS777" s="128"/>
      <c r="HST777" s="128"/>
      <c r="HSU777" s="128"/>
      <c r="HSV777" s="128"/>
      <c r="HSW777" s="128"/>
      <c r="HSX777" s="128"/>
      <c r="HSY777" s="128"/>
      <c r="HSZ777" s="128"/>
      <c r="HTA777" s="128"/>
      <c r="HTB777" s="128"/>
      <c r="HTC777" s="128"/>
      <c r="HTD777" s="128"/>
      <c r="HTE777" s="128"/>
      <c r="HTF777" s="128"/>
      <c r="HTG777" s="128"/>
      <c r="HTH777" s="128"/>
      <c r="HTI777" s="128"/>
      <c r="HTJ777" s="128"/>
      <c r="HTK777" s="128"/>
      <c r="HTL777" s="128"/>
      <c r="HTM777" s="128"/>
      <c r="HTN777" s="128"/>
      <c r="HTO777" s="128"/>
      <c r="HTP777" s="128"/>
      <c r="HTQ777" s="128"/>
      <c r="HTR777" s="128"/>
      <c r="HTS777" s="128"/>
      <c r="HTT777" s="128"/>
      <c r="HTU777" s="128"/>
      <c r="HTV777" s="128"/>
      <c r="HTW777" s="128"/>
      <c r="HTX777" s="128"/>
      <c r="HTY777" s="128"/>
      <c r="HTZ777" s="128"/>
      <c r="HUA777" s="128"/>
      <c r="HUB777" s="128"/>
      <c r="HUC777" s="128"/>
      <c r="HUD777" s="128"/>
      <c r="HUE777" s="128"/>
      <c r="HUF777" s="128"/>
      <c r="HUG777" s="128"/>
      <c r="HUH777" s="128"/>
      <c r="HUI777" s="128"/>
      <c r="HUJ777" s="128"/>
      <c r="HUK777" s="128"/>
      <c r="HUL777" s="128"/>
      <c r="HUM777" s="128"/>
      <c r="HUN777" s="128"/>
      <c r="HUO777" s="128"/>
      <c r="HUP777" s="128"/>
      <c r="HUQ777" s="128"/>
      <c r="HUR777" s="128"/>
      <c r="HUS777" s="128"/>
      <c r="HUT777" s="128"/>
      <c r="HUU777" s="128"/>
      <c r="HUV777" s="128"/>
      <c r="HUW777" s="128"/>
      <c r="HUX777" s="128"/>
      <c r="HUY777" s="128"/>
      <c r="HUZ777" s="128"/>
      <c r="HVA777" s="128"/>
      <c r="HVB777" s="128"/>
      <c r="HVC777" s="128"/>
      <c r="HVD777" s="128"/>
      <c r="HVE777" s="128"/>
      <c r="HVF777" s="128"/>
      <c r="HVG777" s="128"/>
      <c r="HVH777" s="128"/>
      <c r="HVI777" s="128"/>
      <c r="HVJ777" s="128"/>
      <c r="HVK777" s="128"/>
      <c r="HVL777" s="128"/>
      <c r="HVM777" s="128"/>
      <c r="HVN777" s="128"/>
      <c r="HVO777" s="128"/>
      <c r="HVP777" s="128"/>
      <c r="HVQ777" s="128"/>
      <c r="HVR777" s="128"/>
      <c r="HVS777" s="128"/>
      <c r="HVT777" s="128"/>
      <c r="HVU777" s="128"/>
      <c r="HVV777" s="128"/>
      <c r="HVW777" s="128"/>
      <c r="HVX777" s="128"/>
      <c r="HVY777" s="128"/>
      <c r="HVZ777" s="128"/>
      <c r="HWA777" s="128"/>
      <c r="HWB777" s="128"/>
      <c r="HWC777" s="128"/>
      <c r="HWD777" s="128"/>
      <c r="HWE777" s="128"/>
      <c r="HWF777" s="128"/>
      <c r="HWG777" s="128"/>
      <c r="HWH777" s="128"/>
      <c r="HWI777" s="128"/>
      <c r="HWJ777" s="128"/>
      <c r="HWK777" s="128"/>
      <c r="HWL777" s="128"/>
      <c r="HWM777" s="128"/>
      <c r="HWN777" s="128"/>
      <c r="HWO777" s="128"/>
      <c r="HWP777" s="128"/>
      <c r="HWQ777" s="128"/>
      <c r="HWR777" s="128"/>
      <c r="HWS777" s="128"/>
      <c r="HWT777" s="128"/>
      <c r="HWU777" s="128"/>
      <c r="HWV777" s="128"/>
      <c r="HWW777" s="128"/>
      <c r="HWX777" s="128"/>
      <c r="HWY777" s="128"/>
      <c r="HWZ777" s="128"/>
      <c r="HXA777" s="128"/>
      <c r="HXB777" s="128"/>
      <c r="HXC777" s="128"/>
      <c r="HXD777" s="128"/>
      <c r="HXE777" s="128"/>
      <c r="HXF777" s="128"/>
      <c r="HXG777" s="128"/>
      <c r="HXH777" s="128"/>
      <c r="HXI777" s="128"/>
      <c r="HXJ777" s="128"/>
      <c r="HXK777" s="128"/>
      <c r="HXL777" s="128"/>
      <c r="HXM777" s="128"/>
      <c r="HXN777" s="128"/>
      <c r="HXO777" s="128"/>
      <c r="HXP777" s="128"/>
      <c r="HXQ777" s="128"/>
      <c r="HXR777" s="128"/>
      <c r="HXS777" s="128"/>
      <c r="HXT777" s="128"/>
      <c r="HXU777" s="128"/>
      <c r="HXV777" s="128"/>
      <c r="HXW777" s="128"/>
      <c r="HXX777" s="128"/>
      <c r="HXY777" s="128"/>
      <c r="HXZ777" s="128"/>
      <c r="HYA777" s="128"/>
      <c r="HYB777" s="128"/>
      <c r="HYC777" s="128"/>
      <c r="HYD777" s="128"/>
      <c r="HYE777" s="128"/>
      <c r="HYF777" s="128"/>
      <c r="HYG777" s="128"/>
      <c r="HYH777" s="128"/>
      <c r="HYI777" s="128"/>
      <c r="HYJ777" s="128"/>
      <c r="HYK777" s="128"/>
      <c r="HYL777" s="128"/>
      <c r="HYM777" s="128"/>
      <c r="HYN777" s="128"/>
      <c r="HYO777" s="128"/>
      <c r="HYP777" s="128"/>
      <c r="HYQ777" s="128"/>
      <c r="HYR777" s="128"/>
      <c r="HYS777" s="128"/>
      <c r="HYT777" s="128"/>
      <c r="HYU777" s="128"/>
      <c r="HYV777" s="128"/>
      <c r="HYW777" s="128"/>
      <c r="HYX777" s="128"/>
      <c r="HYY777" s="128"/>
      <c r="HYZ777" s="128"/>
      <c r="HZA777" s="128"/>
      <c r="HZB777" s="128"/>
      <c r="HZC777" s="128"/>
      <c r="HZD777" s="128"/>
      <c r="HZE777" s="128"/>
      <c r="HZF777" s="128"/>
      <c r="HZG777" s="128"/>
      <c r="HZH777" s="128"/>
      <c r="HZI777" s="128"/>
      <c r="HZJ777" s="128"/>
      <c r="HZK777" s="128"/>
      <c r="HZL777" s="128"/>
      <c r="HZM777" s="128"/>
      <c r="HZN777" s="128"/>
      <c r="HZO777" s="128"/>
      <c r="HZP777" s="128"/>
      <c r="HZQ777" s="128"/>
      <c r="HZR777" s="128"/>
      <c r="HZS777" s="128"/>
      <c r="HZT777" s="128"/>
      <c r="HZU777" s="128"/>
      <c r="HZV777" s="128"/>
      <c r="HZW777" s="128"/>
      <c r="HZX777" s="128"/>
      <c r="HZY777" s="128"/>
      <c r="HZZ777" s="128"/>
      <c r="IAA777" s="128"/>
      <c r="IAB777" s="128"/>
      <c r="IAC777" s="128"/>
      <c r="IAD777" s="128"/>
      <c r="IAE777" s="128"/>
      <c r="IAF777" s="128"/>
      <c r="IAG777" s="128"/>
      <c r="IAH777" s="128"/>
      <c r="IAI777" s="128"/>
      <c r="IAJ777" s="128"/>
      <c r="IAK777" s="128"/>
      <c r="IAL777" s="128"/>
      <c r="IAM777" s="128"/>
      <c r="IAN777" s="128"/>
      <c r="IAO777" s="128"/>
      <c r="IAP777" s="128"/>
      <c r="IAQ777" s="128"/>
      <c r="IAR777" s="128"/>
      <c r="IAS777" s="128"/>
      <c r="IAT777" s="128"/>
      <c r="IAU777" s="128"/>
      <c r="IAV777" s="128"/>
      <c r="IAW777" s="128"/>
      <c r="IAX777" s="128"/>
      <c r="IAY777" s="128"/>
      <c r="IAZ777" s="128"/>
      <c r="IBA777" s="128"/>
      <c r="IBB777" s="128"/>
      <c r="IBC777" s="128"/>
      <c r="IBD777" s="128"/>
      <c r="IBE777" s="128"/>
      <c r="IBF777" s="128"/>
      <c r="IBG777" s="128"/>
      <c r="IBH777" s="128"/>
      <c r="IBI777" s="128"/>
      <c r="IBJ777" s="128"/>
      <c r="IBK777" s="128"/>
      <c r="IBL777" s="128"/>
      <c r="IBM777" s="128"/>
      <c r="IBN777" s="128"/>
      <c r="IBO777" s="128"/>
      <c r="IBP777" s="128"/>
      <c r="IBQ777" s="128"/>
      <c r="IBR777" s="128"/>
      <c r="IBS777" s="128"/>
      <c r="IBT777" s="128"/>
      <c r="IBU777" s="128"/>
      <c r="IBV777" s="128"/>
      <c r="IBW777" s="128"/>
      <c r="IBX777" s="128"/>
      <c r="IBY777" s="128"/>
      <c r="IBZ777" s="128"/>
      <c r="ICA777" s="128"/>
      <c r="ICB777" s="128"/>
      <c r="ICC777" s="128"/>
      <c r="ICD777" s="128"/>
      <c r="ICE777" s="128"/>
      <c r="ICF777" s="128"/>
      <c r="ICG777" s="128"/>
      <c r="ICH777" s="128"/>
      <c r="ICI777" s="128"/>
      <c r="ICJ777" s="128"/>
      <c r="ICK777" s="128"/>
      <c r="ICL777" s="128"/>
      <c r="ICM777" s="128"/>
      <c r="ICN777" s="128"/>
      <c r="ICO777" s="128"/>
      <c r="ICP777" s="128"/>
      <c r="ICQ777" s="128"/>
      <c r="ICR777" s="128"/>
      <c r="ICS777" s="128"/>
      <c r="ICT777" s="128"/>
      <c r="ICU777" s="128"/>
      <c r="ICV777" s="128"/>
      <c r="ICW777" s="128"/>
      <c r="ICX777" s="128"/>
      <c r="ICY777" s="128"/>
      <c r="ICZ777" s="128"/>
      <c r="IDA777" s="128"/>
      <c r="IDB777" s="128"/>
      <c r="IDC777" s="128"/>
      <c r="IDD777" s="128"/>
      <c r="IDE777" s="128"/>
      <c r="IDF777" s="128"/>
      <c r="IDG777" s="128"/>
      <c r="IDH777" s="128"/>
      <c r="IDI777" s="128"/>
      <c r="IDJ777" s="128"/>
      <c r="IDK777" s="128"/>
      <c r="IDL777" s="128"/>
      <c r="IDM777" s="128"/>
      <c r="IDN777" s="128"/>
      <c r="IDO777" s="128"/>
      <c r="IDP777" s="128"/>
      <c r="IDQ777" s="128"/>
      <c r="IDR777" s="128"/>
      <c r="IDS777" s="128"/>
      <c r="IDT777" s="128"/>
      <c r="IDU777" s="128"/>
      <c r="IDV777" s="128"/>
      <c r="IDW777" s="128"/>
      <c r="IDX777" s="128"/>
      <c r="IDY777" s="128"/>
      <c r="IDZ777" s="128"/>
      <c r="IEA777" s="128"/>
      <c r="IEB777" s="128"/>
      <c r="IEC777" s="128"/>
      <c r="IED777" s="128"/>
      <c r="IEE777" s="128"/>
      <c r="IEF777" s="128"/>
      <c r="IEG777" s="128"/>
      <c r="IEH777" s="128"/>
      <c r="IEI777" s="128"/>
      <c r="IEJ777" s="128"/>
      <c r="IEK777" s="128"/>
      <c r="IEL777" s="128"/>
      <c r="IEM777" s="128"/>
      <c r="IEN777" s="128"/>
      <c r="IEO777" s="128"/>
      <c r="IEP777" s="128"/>
      <c r="IEQ777" s="128"/>
      <c r="IER777" s="128"/>
      <c r="IES777" s="128"/>
      <c r="IET777" s="128"/>
      <c r="IEU777" s="128"/>
      <c r="IEV777" s="128"/>
      <c r="IEW777" s="128"/>
      <c r="IEX777" s="128"/>
      <c r="IEY777" s="128"/>
      <c r="IEZ777" s="128"/>
      <c r="IFA777" s="128"/>
      <c r="IFB777" s="128"/>
      <c r="IFC777" s="128"/>
      <c r="IFD777" s="128"/>
      <c r="IFE777" s="128"/>
      <c r="IFF777" s="128"/>
      <c r="IFG777" s="128"/>
      <c r="IFH777" s="128"/>
      <c r="IFI777" s="128"/>
      <c r="IFJ777" s="128"/>
      <c r="IFK777" s="128"/>
      <c r="IFL777" s="128"/>
      <c r="IFM777" s="128"/>
      <c r="IFN777" s="128"/>
      <c r="IFO777" s="128"/>
      <c r="IFP777" s="128"/>
      <c r="IFQ777" s="128"/>
      <c r="IFR777" s="128"/>
      <c r="IFS777" s="128"/>
      <c r="IFT777" s="128"/>
      <c r="IFU777" s="128"/>
      <c r="IFV777" s="128"/>
      <c r="IFW777" s="128"/>
      <c r="IFX777" s="128"/>
      <c r="IFY777" s="128"/>
      <c r="IFZ777" s="128"/>
      <c r="IGA777" s="128"/>
      <c r="IGB777" s="128"/>
      <c r="IGC777" s="128"/>
      <c r="IGD777" s="128"/>
      <c r="IGE777" s="128"/>
      <c r="IGF777" s="128"/>
      <c r="IGG777" s="128"/>
      <c r="IGH777" s="128"/>
      <c r="IGI777" s="128"/>
      <c r="IGJ777" s="128"/>
      <c r="IGK777" s="128"/>
      <c r="IGL777" s="128"/>
      <c r="IGM777" s="128"/>
      <c r="IGN777" s="128"/>
      <c r="IGO777" s="128"/>
      <c r="IGP777" s="128"/>
      <c r="IGQ777" s="128"/>
      <c r="IGR777" s="128"/>
      <c r="IGS777" s="128"/>
      <c r="IGT777" s="128"/>
      <c r="IGU777" s="128"/>
      <c r="IGV777" s="128"/>
      <c r="IGW777" s="128"/>
      <c r="IGX777" s="128"/>
      <c r="IGY777" s="128"/>
      <c r="IGZ777" s="128"/>
      <c r="IHA777" s="128"/>
      <c r="IHB777" s="128"/>
      <c r="IHC777" s="128"/>
      <c r="IHD777" s="128"/>
      <c r="IHE777" s="128"/>
      <c r="IHF777" s="128"/>
      <c r="IHG777" s="128"/>
      <c r="IHH777" s="128"/>
      <c r="IHI777" s="128"/>
      <c r="IHJ777" s="128"/>
      <c r="IHK777" s="128"/>
      <c r="IHL777" s="128"/>
      <c r="IHM777" s="128"/>
      <c r="IHN777" s="128"/>
      <c r="IHO777" s="128"/>
      <c r="IHP777" s="128"/>
      <c r="IHQ777" s="128"/>
      <c r="IHR777" s="128"/>
      <c r="IHS777" s="128"/>
      <c r="IHT777" s="128"/>
      <c r="IHU777" s="128"/>
      <c r="IHV777" s="128"/>
      <c r="IHW777" s="128"/>
      <c r="IHX777" s="128"/>
      <c r="IHY777" s="128"/>
      <c r="IHZ777" s="128"/>
      <c r="IIA777" s="128"/>
      <c r="IIB777" s="128"/>
      <c r="IIC777" s="128"/>
      <c r="IID777" s="128"/>
      <c r="IIE777" s="128"/>
      <c r="IIF777" s="128"/>
      <c r="IIG777" s="128"/>
      <c r="IIH777" s="128"/>
      <c r="III777" s="128"/>
      <c r="IIJ777" s="128"/>
      <c r="IIK777" s="128"/>
      <c r="IIL777" s="128"/>
      <c r="IIM777" s="128"/>
      <c r="IIN777" s="128"/>
      <c r="IIO777" s="128"/>
      <c r="IIP777" s="128"/>
      <c r="IIQ777" s="128"/>
      <c r="IIR777" s="128"/>
      <c r="IIS777" s="128"/>
      <c r="IIT777" s="128"/>
      <c r="IIU777" s="128"/>
      <c r="IIV777" s="128"/>
      <c r="IIW777" s="128"/>
      <c r="IIX777" s="128"/>
      <c r="IIY777" s="128"/>
      <c r="IIZ777" s="128"/>
      <c r="IJA777" s="128"/>
      <c r="IJB777" s="128"/>
      <c r="IJC777" s="128"/>
      <c r="IJD777" s="128"/>
      <c r="IJE777" s="128"/>
      <c r="IJF777" s="128"/>
      <c r="IJG777" s="128"/>
      <c r="IJH777" s="128"/>
      <c r="IJI777" s="128"/>
      <c r="IJJ777" s="128"/>
      <c r="IJK777" s="128"/>
      <c r="IJL777" s="128"/>
      <c r="IJM777" s="128"/>
      <c r="IJN777" s="128"/>
      <c r="IJO777" s="128"/>
      <c r="IJP777" s="128"/>
      <c r="IJQ777" s="128"/>
      <c r="IJR777" s="128"/>
      <c r="IJS777" s="128"/>
      <c r="IJT777" s="128"/>
      <c r="IJU777" s="128"/>
      <c r="IJV777" s="128"/>
      <c r="IJW777" s="128"/>
      <c r="IJX777" s="128"/>
      <c r="IJY777" s="128"/>
      <c r="IJZ777" s="128"/>
      <c r="IKA777" s="128"/>
      <c r="IKB777" s="128"/>
      <c r="IKC777" s="128"/>
      <c r="IKD777" s="128"/>
      <c r="IKE777" s="128"/>
      <c r="IKF777" s="128"/>
      <c r="IKG777" s="128"/>
      <c r="IKH777" s="128"/>
      <c r="IKI777" s="128"/>
      <c r="IKJ777" s="128"/>
      <c r="IKK777" s="128"/>
      <c r="IKL777" s="128"/>
      <c r="IKM777" s="128"/>
      <c r="IKN777" s="128"/>
      <c r="IKO777" s="128"/>
      <c r="IKP777" s="128"/>
      <c r="IKQ777" s="128"/>
      <c r="IKR777" s="128"/>
      <c r="IKS777" s="128"/>
      <c r="IKT777" s="128"/>
      <c r="IKU777" s="128"/>
      <c r="IKV777" s="128"/>
      <c r="IKW777" s="128"/>
      <c r="IKX777" s="128"/>
      <c r="IKY777" s="128"/>
      <c r="IKZ777" s="128"/>
      <c r="ILA777" s="128"/>
      <c r="ILB777" s="128"/>
      <c r="ILC777" s="128"/>
      <c r="ILD777" s="128"/>
      <c r="ILE777" s="128"/>
      <c r="ILF777" s="128"/>
      <c r="ILG777" s="128"/>
      <c r="ILH777" s="128"/>
      <c r="ILI777" s="128"/>
      <c r="ILJ777" s="128"/>
      <c r="ILK777" s="128"/>
      <c r="ILL777" s="128"/>
      <c r="ILM777" s="128"/>
      <c r="ILN777" s="128"/>
      <c r="ILO777" s="128"/>
      <c r="ILP777" s="128"/>
      <c r="ILQ777" s="128"/>
      <c r="ILR777" s="128"/>
      <c r="ILS777" s="128"/>
      <c r="ILT777" s="128"/>
      <c r="ILU777" s="128"/>
      <c r="ILV777" s="128"/>
      <c r="ILW777" s="128"/>
      <c r="ILX777" s="128"/>
      <c r="ILY777" s="128"/>
      <c r="ILZ777" s="128"/>
      <c r="IMA777" s="128"/>
      <c r="IMB777" s="128"/>
      <c r="IMC777" s="128"/>
      <c r="IMD777" s="128"/>
      <c r="IME777" s="128"/>
      <c r="IMF777" s="128"/>
      <c r="IMG777" s="128"/>
      <c r="IMH777" s="128"/>
      <c r="IMI777" s="128"/>
      <c r="IMJ777" s="128"/>
      <c r="IMK777" s="128"/>
      <c r="IML777" s="128"/>
      <c r="IMM777" s="128"/>
      <c r="IMN777" s="128"/>
      <c r="IMO777" s="128"/>
      <c r="IMP777" s="128"/>
      <c r="IMQ777" s="128"/>
      <c r="IMR777" s="128"/>
      <c r="IMS777" s="128"/>
      <c r="IMT777" s="128"/>
      <c r="IMU777" s="128"/>
      <c r="IMV777" s="128"/>
      <c r="IMW777" s="128"/>
      <c r="IMX777" s="128"/>
      <c r="IMY777" s="128"/>
      <c r="IMZ777" s="128"/>
      <c r="INA777" s="128"/>
      <c r="INB777" s="128"/>
      <c r="INC777" s="128"/>
      <c r="IND777" s="128"/>
      <c r="INE777" s="128"/>
      <c r="INF777" s="128"/>
      <c r="ING777" s="128"/>
      <c r="INH777" s="128"/>
      <c r="INI777" s="128"/>
      <c r="INJ777" s="128"/>
      <c r="INK777" s="128"/>
      <c r="INL777" s="128"/>
      <c r="INM777" s="128"/>
      <c r="INN777" s="128"/>
      <c r="INO777" s="128"/>
      <c r="INP777" s="128"/>
      <c r="INQ777" s="128"/>
      <c r="INR777" s="128"/>
      <c r="INS777" s="128"/>
      <c r="INT777" s="128"/>
      <c r="INU777" s="128"/>
      <c r="INV777" s="128"/>
      <c r="INW777" s="128"/>
      <c r="INX777" s="128"/>
      <c r="INY777" s="128"/>
      <c r="INZ777" s="128"/>
      <c r="IOA777" s="128"/>
      <c r="IOB777" s="128"/>
      <c r="IOC777" s="128"/>
      <c r="IOD777" s="128"/>
      <c r="IOE777" s="128"/>
      <c r="IOF777" s="128"/>
      <c r="IOG777" s="128"/>
      <c r="IOH777" s="128"/>
      <c r="IOI777" s="128"/>
      <c r="IOJ777" s="128"/>
      <c r="IOK777" s="128"/>
      <c r="IOL777" s="128"/>
      <c r="IOM777" s="128"/>
      <c r="ION777" s="128"/>
      <c r="IOO777" s="128"/>
      <c r="IOP777" s="128"/>
      <c r="IOQ777" s="128"/>
      <c r="IOR777" s="128"/>
      <c r="IOS777" s="128"/>
      <c r="IOT777" s="128"/>
      <c r="IOU777" s="128"/>
      <c r="IOV777" s="128"/>
      <c r="IOW777" s="128"/>
      <c r="IOX777" s="128"/>
      <c r="IOY777" s="128"/>
      <c r="IOZ777" s="128"/>
      <c r="IPA777" s="128"/>
      <c r="IPB777" s="128"/>
      <c r="IPC777" s="128"/>
      <c r="IPD777" s="128"/>
      <c r="IPE777" s="128"/>
      <c r="IPF777" s="128"/>
      <c r="IPG777" s="128"/>
      <c r="IPH777" s="128"/>
      <c r="IPI777" s="128"/>
      <c r="IPJ777" s="128"/>
      <c r="IPK777" s="128"/>
      <c r="IPL777" s="128"/>
      <c r="IPM777" s="128"/>
      <c r="IPN777" s="128"/>
      <c r="IPO777" s="128"/>
      <c r="IPP777" s="128"/>
      <c r="IPQ777" s="128"/>
      <c r="IPR777" s="128"/>
      <c r="IPS777" s="128"/>
      <c r="IPT777" s="128"/>
      <c r="IPU777" s="128"/>
      <c r="IPV777" s="128"/>
      <c r="IPW777" s="128"/>
      <c r="IPX777" s="128"/>
      <c r="IPY777" s="128"/>
      <c r="IPZ777" s="128"/>
      <c r="IQA777" s="128"/>
      <c r="IQB777" s="128"/>
      <c r="IQC777" s="128"/>
      <c r="IQD777" s="128"/>
      <c r="IQE777" s="128"/>
      <c r="IQF777" s="128"/>
      <c r="IQG777" s="128"/>
      <c r="IQH777" s="128"/>
      <c r="IQI777" s="128"/>
      <c r="IQJ777" s="128"/>
      <c r="IQK777" s="128"/>
      <c r="IQL777" s="128"/>
      <c r="IQM777" s="128"/>
      <c r="IQN777" s="128"/>
      <c r="IQO777" s="128"/>
      <c r="IQP777" s="128"/>
      <c r="IQQ777" s="128"/>
      <c r="IQR777" s="128"/>
      <c r="IQS777" s="128"/>
      <c r="IQT777" s="128"/>
      <c r="IQU777" s="128"/>
      <c r="IQV777" s="128"/>
      <c r="IQW777" s="128"/>
      <c r="IQX777" s="128"/>
      <c r="IQY777" s="128"/>
      <c r="IQZ777" s="128"/>
      <c r="IRA777" s="128"/>
      <c r="IRB777" s="128"/>
      <c r="IRC777" s="128"/>
      <c r="IRD777" s="128"/>
      <c r="IRE777" s="128"/>
      <c r="IRF777" s="128"/>
      <c r="IRG777" s="128"/>
      <c r="IRH777" s="128"/>
      <c r="IRI777" s="128"/>
      <c r="IRJ777" s="128"/>
      <c r="IRK777" s="128"/>
      <c r="IRL777" s="128"/>
      <c r="IRM777" s="128"/>
      <c r="IRN777" s="128"/>
      <c r="IRO777" s="128"/>
      <c r="IRP777" s="128"/>
      <c r="IRQ777" s="128"/>
      <c r="IRR777" s="128"/>
      <c r="IRS777" s="128"/>
      <c r="IRT777" s="128"/>
      <c r="IRU777" s="128"/>
      <c r="IRV777" s="128"/>
      <c r="IRW777" s="128"/>
      <c r="IRX777" s="128"/>
      <c r="IRY777" s="128"/>
      <c r="IRZ777" s="128"/>
      <c r="ISA777" s="128"/>
      <c r="ISB777" s="128"/>
      <c r="ISC777" s="128"/>
      <c r="ISD777" s="128"/>
      <c r="ISE777" s="128"/>
      <c r="ISF777" s="128"/>
      <c r="ISG777" s="128"/>
      <c r="ISH777" s="128"/>
      <c r="ISI777" s="128"/>
      <c r="ISJ777" s="128"/>
      <c r="ISK777" s="128"/>
      <c r="ISL777" s="128"/>
      <c r="ISM777" s="128"/>
      <c r="ISN777" s="128"/>
      <c r="ISO777" s="128"/>
      <c r="ISP777" s="128"/>
      <c r="ISQ777" s="128"/>
      <c r="ISR777" s="128"/>
      <c r="ISS777" s="128"/>
      <c r="IST777" s="128"/>
      <c r="ISU777" s="128"/>
      <c r="ISV777" s="128"/>
      <c r="ISW777" s="128"/>
      <c r="ISX777" s="128"/>
      <c r="ISY777" s="128"/>
      <c r="ISZ777" s="128"/>
      <c r="ITA777" s="128"/>
      <c r="ITB777" s="128"/>
      <c r="ITC777" s="128"/>
      <c r="ITD777" s="128"/>
      <c r="ITE777" s="128"/>
      <c r="ITF777" s="128"/>
      <c r="ITG777" s="128"/>
      <c r="ITH777" s="128"/>
      <c r="ITI777" s="128"/>
      <c r="ITJ777" s="128"/>
      <c r="ITK777" s="128"/>
      <c r="ITL777" s="128"/>
      <c r="ITM777" s="128"/>
      <c r="ITN777" s="128"/>
      <c r="ITO777" s="128"/>
      <c r="ITP777" s="128"/>
      <c r="ITQ777" s="128"/>
      <c r="ITR777" s="128"/>
      <c r="ITS777" s="128"/>
      <c r="ITT777" s="128"/>
      <c r="ITU777" s="128"/>
      <c r="ITV777" s="128"/>
      <c r="ITW777" s="128"/>
      <c r="ITX777" s="128"/>
      <c r="ITY777" s="128"/>
      <c r="ITZ777" s="128"/>
      <c r="IUA777" s="128"/>
      <c r="IUB777" s="128"/>
      <c r="IUC777" s="128"/>
      <c r="IUD777" s="128"/>
      <c r="IUE777" s="128"/>
      <c r="IUF777" s="128"/>
      <c r="IUG777" s="128"/>
      <c r="IUH777" s="128"/>
      <c r="IUI777" s="128"/>
      <c r="IUJ777" s="128"/>
      <c r="IUK777" s="128"/>
      <c r="IUL777" s="128"/>
      <c r="IUM777" s="128"/>
      <c r="IUN777" s="128"/>
      <c r="IUO777" s="128"/>
      <c r="IUP777" s="128"/>
      <c r="IUQ777" s="128"/>
      <c r="IUR777" s="128"/>
      <c r="IUS777" s="128"/>
      <c r="IUT777" s="128"/>
      <c r="IUU777" s="128"/>
      <c r="IUV777" s="128"/>
      <c r="IUW777" s="128"/>
      <c r="IUX777" s="128"/>
      <c r="IUY777" s="128"/>
      <c r="IUZ777" s="128"/>
      <c r="IVA777" s="128"/>
      <c r="IVB777" s="128"/>
      <c r="IVC777" s="128"/>
      <c r="IVD777" s="128"/>
      <c r="IVE777" s="128"/>
      <c r="IVF777" s="128"/>
      <c r="IVG777" s="128"/>
      <c r="IVH777" s="128"/>
      <c r="IVI777" s="128"/>
      <c r="IVJ777" s="128"/>
      <c r="IVK777" s="128"/>
      <c r="IVL777" s="128"/>
      <c r="IVM777" s="128"/>
      <c r="IVN777" s="128"/>
      <c r="IVO777" s="128"/>
      <c r="IVP777" s="128"/>
      <c r="IVQ777" s="128"/>
      <c r="IVR777" s="128"/>
      <c r="IVS777" s="128"/>
      <c r="IVT777" s="128"/>
      <c r="IVU777" s="128"/>
      <c r="IVV777" s="128"/>
      <c r="IVW777" s="128"/>
      <c r="IVX777" s="128"/>
      <c r="IVY777" s="128"/>
      <c r="IVZ777" s="128"/>
      <c r="IWA777" s="128"/>
      <c r="IWB777" s="128"/>
      <c r="IWC777" s="128"/>
      <c r="IWD777" s="128"/>
      <c r="IWE777" s="128"/>
      <c r="IWF777" s="128"/>
      <c r="IWG777" s="128"/>
      <c r="IWH777" s="128"/>
      <c r="IWI777" s="128"/>
      <c r="IWJ777" s="128"/>
      <c r="IWK777" s="128"/>
      <c r="IWL777" s="128"/>
      <c r="IWM777" s="128"/>
      <c r="IWN777" s="128"/>
      <c r="IWO777" s="128"/>
      <c r="IWP777" s="128"/>
      <c r="IWQ777" s="128"/>
      <c r="IWR777" s="128"/>
      <c r="IWS777" s="128"/>
      <c r="IWT777" s="128"/>
      <c r="IWU777" s="128"/>
      <c r="IWV777" s="128"/>
      <c r="IWW777" s="128"/>
      <c r="IWX777" s="128"/>
      <c r="IWY777" s="128"/>
      <c r="IWZ777" s="128"/>
      <c r="IXA777" s="128"/>
      <c r="IXB777" s="128"/>
      <c r="IXC777" s="128"/>
      <c r="IXD777" s="128"/>
      <c r="IXE777" s="128"/>
      <c r="IXF777" s="128"/>
      <c r="IXG777" s="128"/>
      <c r="IXH777" s="128"/>
      <c r="IXI777" s="128"/>
      <c r="IXJ777" s="128"/>
      <c r="IXK777" s="128"/>
      <c r="IXL777" s="128"/>
      <c r="IXM777" s="128"/>
      <c r="IXN777" s="128"/>
      <c r="IXO777" s="128"/>
      <c r="IXP777" s="128"/>
      <c r="IXQ777" s="128"/>
      <c r="IXR777" s="128"/>
      <c r="IXS777" s="128"/>
      <c r="IXT777" s="128"/>
      <c r="IXU777" s="128"/>
      <c r="IXV777" s="128"/>
      <c r="IXW777" s="128"/>
      <c r="IXX777" s="128"/>
      <c r="IXY777" s="128"/>
      <c r="IXZ777" s="128"/>
      <c r="IYA777" s="128"/>
      <c r="IYB777" s="128"/>
      <c r="IYC777" s="128"/>
      <c r="IYD777" s="128"/>
      <c r="IYE777" s="128"/>
      <c r="IYF777" s="128"/>
      <c r="IYG777" s="128"/>
      <c r="IYH777" s="128"/>
      <c r="IYI777" s="128"/>
      <c r="IYJ777" s="128"/>
      <c r="IYK777" s="128"/>
      <c r="IYL777" s="128"/>
      <c r="IYM777" s="128"/>
      <c r="IYN777" s="128"/>
      <c r="IYO777" s="128"/>
      <c r="IYP777" s="128"/>
      <c r="IYQ777" s="128"/>
      <c r="IYR777" s="128"/>
      <c r="IYS777" s="128"/>
      <c r="IYT777" s="128"/>
      <c r="IYU777" s="128"/>
      <c r="IYV777" s="128"/>
      <c r="IYW777" s="128"/>
      <c r="IYX777" s="128"/>
      <c r="IYY777" s="128"/>
      <c r="IYZ777" s="128"/>
      <c r="IZA777" s="128"/>
      <c r="IZB777" s="128"/>
      <c r="IZC777" s="128"/>
      <c r="IZD777" s="128"/>
      <c r="IZE777" s="128"/>
      <c r="IZF777" s="128"/>
      <c r="IZG777" s="128"/>
      <c r="IZH777" s="128"/>
      <c r="IZI777" s="128"/>
      <c r="IZJ777" s="128"/>
      <c r="IZK777" s="128"/>
      <c r="IZL777" s="128"/>
      <c r="IZM777" s="128"/>
      <c r="IZN777" s="128"/>
      <c r="IZO777" s="128"/>
      <c r="IZP777" s="128"/>
      <c r="IZQ777" s="128"/>
      <c r="IZR777" s="128"/>
      <c r="IZS777" s="128"/>
      <c r="IZT777" s="128"/>
      <c r="IZU777" s="128"/>
      <c r="IZV777" s="128"/>
      <c r="IZW777" s="128"/>
      <c r="IZX777" s="128"/>
      <c r="IZY777" s="128"/>
      <c r="IZZ777" s="128"/>
      <c r="JAA777" s="128"/>
      <c r="JAB777" s="128"/>
      <c r="JAC777" s="128"/>
      <c r="JAD777" s="128"/>
      <c r="JAE777" s="128"/>
      <c r="JAF777" s="128"/>
      <c r="JAG777" s="128"/>
      <c r="JAH777" s="128"/>
      <c r="JAI777" s="128"/>
      <c r="JAJ777" s="128"/>
      <c r="JAK777" s="128"/>
      <c r="JAL777" s="128"/>
      <c r="JAM777" s="128"/>
      <c r="JAN777" s="128"/>
      <c r="JAO777" s="128"/>
      <c r="JAP777" s="128"/>
      <c r="JAQ777" s="128"/>
      <c r="JAR777" s="128"/>
      <c r="JAS777" s="128"/>
      <c r="JAT777" s="128"/>
      <c r="JAU777" s="128"/>
      <c r="JAV777" s="128"/>
      <c r="JAW777" s="128"/>
      <c r="JAX777" s="128"/>
      <c r="JAY777" s="128"/>
      <c r="JAZ777" s="128"/>
      <c r="JBA777" s="128"/>
      <c r="JBB777" s="128"/>
      <c r="JBC777" s="128"/>
      <c r="JBD777" s="128"/>
      <c r="JBE777" s="128"/>
      <c r="JBF777" s="128"/>
      <c r="JBG777" s="128"/>
      <c r="JBH777" s="128"/>
      <c r="JBI777" s="128"/>
      <c r="JBJ777" s="128"/>
      <c r="JBK777" s="128"/>
      <c r="JBL777" s="128"/>
      <c r="JBM777" s="128"/>
      <c r="JBN777" s="128"/>
      <c r="JBO777" s="128"/>
      <c r="JBP777" s="128"/>
      <c r="JBQ777" s="128"/>
      <c r="JBR777" s="128"/>
      <c r="JBS777" s="128"/>
      <c r="JBT777" s="128"/>
      <c r="JBU777" s="128"/>
      <c r="JBV777" s="128"/>
      <c r="JBW777" s="128"/>
      <c r="JBX777" s="128"/>
      <c r="JBY777" s="128"/>
      <c r="JBZ777" s="128"/>
      <c r="JCA777" s="128"/>
      <c r="JCB777" s="128"/>
      <c r="JCC777" s="128"/>
      <c r="JCD777" s="128"/>
      <c r="JCE777" s="128"/>
      <c r="JCF777" s="128"/>
      <c r="JCG777" s="128"/>
      <c r="JCH777" s="128"/>
      <c r="JCI777" s="128"/>
      <c r="JCJ777" s="128"/>
      <c r="JCK777" s="128"/>
      <c r="JCL777" s="128"/>
      <c r="JCM777" s="128"/>
      <c r="JCN777" s="128"/>
      <c r="JCO777" s="128"/>
      <c r="JCP777" s="128"/>
      <c r="JCQ777" s="128"/>
      <c r="JCR777" s="128"/>
      <c r="JCS777" s="128"/>
      <c r="JCT777" s="128"/>
      <c r="JCU777" s="128"/>
      <c r="JCV777" s="128"/>
      <c r="JCW777" s="128"/>
      <c r="JCX777" s="128"/>
      <c r="JCY777" s="128"/>
      <c r="JCZ777" s="128"/>
      <c r="JDA777" s="128"/>
      <c r="JDB777" s="128"/>
      <c r="JDC777" s="128"/>
      <c r="JDD777" s="128"/>
      <c r="JDE777" s="128"/>
      <c r="JDF777" s="128"/>
      <c r="JDG777" s="128"/>
      <c r="JDH777" s="128"/>
      <c r="JDI777" s="128"/>
      <c r="JDJ777" s="128"/>
      <c r="JDK777" s="128"/>
      <c r="JDL777" s="128"/>
      <c r="JDM777" s="128"/>
      <c r="JDN777" s="128"/>
      <c r="JDO777" s="128"/>
      <c r="JDP777" s="128"/>
      <c r="JDQ777" s="128"/>
      <c r="JDR777" s="128"/>
      <c r="JDS777" s="128"/>
      <c r="JDT777" s="128"/>
      <c r="JDU777" s="128"/>
      <c r="JDV777" s="128"/>
      <c r="JDW777" s="128"/>
      <c r="JDX777" s="128"/>
      <c r="JDY777" s="128"/>
      <c r="JDZ777" s="128"/>
      <c r="JEA777" s="128"/>
      <c r="JEB777" s="128"/>
      <c r="JEC777" s="128"/>
      <c r="JED777" s="128"/>
      <c r="JEE777" s="128"/>
      <c r="JEF777" s="128"/>
      <c r="JEG777" s="128"/>
      <c r="JEH777" s="128"/>
      <c r="JEI777" s="128"/>
      <c r="JEJ777" s="128"/>
      <c r="JEK777" s="128"/>
      <c r="JEL777" s="128"/>
      <c r="JEM777" s="128"/>
      <c r="JEN777" s="128"/>
      <c r="JEO777" s="128"/>
      <c r="JEP777" s="128"/>
      <c r="JEQ777" s="128"/>
      <c r="JER777" s="128"/>
      <c r="JES777" s="128"/>
      <c r="JET777" s="128"/>
      <c r="JEU777" s="128"/>
      <c r="JEV777" s="128"/>
      <c r="JEW777" s="128"/>
      <c r="JEX777" s="128"/>
      <c r="JEY777" s="128"/>
      <c r="JEZ777" s="128"/>
      <c r="JFA777" s="128"/>
      <c r="JFB777" s="128"/>
      <c r="JFC777" s="128"/>
      <c r="JFD777" s="128"/>
      <c r="JFE777" s="128"/>
      <c r="JFF777" s="128"/>
      <c r="JFG777" s="128"/>
      <c r="JFH777" s="128"/>
      <c r="JFI777" s="128"/>
      <c r="JFJ777" s="128"/>
      <c r="JFK777" s="128"/>
      <c r="JFL777" s="128"/>
      <c r="JFM777" s="128"/>
      <c r="JFN777" s="128"/>
      <c r="JFO777" s="128"/>
      <c r="JFP777" s="128"/>
      <c r="JFQ777" s="128"/>
      <c r="JFR777" s="128"/>
      <c r="JFS777" s="128"/>
      <c r="JFT777" s="128"/>
      <c r="JFU777" s="128"/>
      <c r="JFV777" s="128"/>
      <c r="JFW777" s="128"/>
      <c r="JFX777" s="128"/>
      <c r="JFY777" s="128"/>
      <c r="JFZ777" s="128"/>
      <c r="JGA777" s="128"/>
      <c r="JGB777" s="128"/>
      <c r="JGC777" s="128"/>
      <c r="JGD777" s="128"/>
      <c r="JGE777" s="128"/>
      <c r="JGF777" s="128"/>
      <c r="JGG777" s="128"/>
      <c r="JGH777" s="128"/>
      <c r="JGI777" s="128"/>
      <c r="JGJ777" s="128"/>
      <c r="JGK777" s="128"/>
      <c r="JGL777" s="128"/>
      <c r="JGM777" s="128"/>
      <c r="JGN777" s="128"/>
      <c r="JGO777" s="128"/>
      <c r="JGP777" s="128"/>
      <c r="JGQ777" s="128"/>
      <c r="JGR777" s="128"/>
      <c r="JGS777" s="128"/>
      <c r="JGT777" s="128"/>
      <c r="JGU777" s="128"/>
      <c r="JGV777" s="128"/>
      <c r="JGW777" s="128"/>
      <c r="JGX777" s="128"/>
      <c r="JGY777" s="128"/>
      <c r="JGZ777" s="128"/>
      <c r="JHA777" s="128"/>
      <c r="JHB777" s="128"/>
      <c r="JHC777" s="128"/>
      <c r="JHD777" s="128"/>
      <c r="JHE777" s="128"/>
      <c r="JHF777" s="128"/>
      <c r="JHG777" s="128"/>
      <c r="JHH777" s="128"/>
      <c r="JHI777" s="128"/>
      <c r="JHJ777" s="128"/>
      <c r="JHK777" s="128"/>
      <c r="JHL777" s="128"/>
      <c r="JHM777" s="128"/>
      <c r="JHN777" s="128"/>
      <c r="JHO777" s="128"/>
      <c r="JHP777" s="128"/>
      <c r="JHQ777" s="128"/>
      <c r="JHR777" s="128"/>
      <c r="JHS777" s="128"/>
      <c r="JHT777" s="128"/>
      <c r="JHU777" s="128"/>
      <c r="JHV777" s="128"/>
      <c r="JHW777" s="128"/>
      <c r="JHX777" s="128"/>
      <c r="JHY777" s="128"/>
      <c r="JHZ777" s="128"/>
      <c r="JIA777" s="128"/>
      <c r="JIB777" s="128"/>
      <c r="JIC777" s="128"/>
      <c r="JID777" s="128"/>
      <c r="JIE777" s="128"/>
      <c r="JIF777" s="128"/>
      <c r="JIG777" s="128"/>
      <c r="JIH777" s="128"/>
      <c r="JII777" s="128"/>
      <c r="JIJ777" s="128"/>
      <c r="JIK777" s="128"/>
      <c r="JIL777" s="128"/>
      <c r="JIM777" s="128"/>
      <c r="JIN777" s="128"/>
      <c r="JIO777" s="128"/>
      <c r="JIP777" s="128"/>
      <c r="JIQ777" s="128"/>
      <c r="JIR777" s="128"/>
      <c r="JIS777" s="128"/>
      <c r="JIT777" s="128"/>
      <c r="JIU777" s="128"/>
      <c r="JIV777" s="128"/>
      <c r="JIW777" s="128"/>
      <c r="JIX777" s="128"/>
      <c r="JIY777" s="128"/>
      <c r="JIZ777" s="128"/>
      <c r="JJA777" s="128"/>
      <c r="JJB777" s="128"/>
      <c r="JJC777" s="128"/>
      <c r="JJD777" s="128"/>
      <c r="JJE777" s="128"/>
      <c r="JJF777" s="128"/>
      <c r="JJG777" s="128"/>
      <c r="JJH777" s="128"/>
      <c r="JJI777" s="128"/>
      <c r="JJJ777" s="128"/>
      <c r="JJK777" s="128"/>
      <c r="JJL777" s="128"/>
      <c r="JJM777" s="128"/>
      <c r="JJN777" s="128"/>
      <c r="JJO777" s="128"/>
      <c r="JJP777" s="128"/>
      <c r="JJQ777" s="128"/>
      <c r="JJR777" s="128"/>
      <c r="JJS777" s="128"/>
      <c r="JJT777" s="128"/>
      <c r="JJU777" s="128"/>
      <c r="JJV777" s="128"/>
      <c r="JJW777" s="128"/>
      <c r="JJX777" s="128"/>
      <c r="JJY777" s="128"/>
      <c r="JJZ777" s="128"/>
      <c r="JKA777" s="128"/>
      <c r="JKB777" s="128"/>
      <c r="JKC777" s="128"/>
      <c r="JKD777" s="128"/>
      <c r="JKE777" s="128"/>
      <c r="JKF777" s="128"/>
      <c r="JKG777" s="128"/>
      <c r="JKH777" s="128"/>
      <c r="JKI777" s="128"/>
      <c r="JKJ777" s="128"/>
      <c r="JKK777" s="128"/>
      <c r="JKL777" s="128"/>
      <c r="JKM777" s="128"/>
      <c r="JKN777" s="128"/>
      <c r="JKO777" s="128"/>
      <c r="JKP777" s="128"/>
      <c r="JKQ777" s="128"/>
      <c r="JKR777" s="128"/>
      <c r="JKS777" s="128"/>
      <c r="JKT777" s="128"/>
      <c r="JKU777" s="128"/>
      <c r="JKV777" s="128"/>
      <c r="JKW777" s="128"/>
      <c r="JKX777" s="128"/>
      <c r="JKY777" s="128"/>
      <c r="JKZ777" s="128"/>
      <c r="JLA777" s="128"/>
      <c r="JLB777" s="128"/>
      <c r="JLC777" s="128"/>
      <c r="JLD777" s="128"/>
      <c r="JLE777" s="128"/>
      <c r="JLF777" s="128"/>
      <c r="JLG777" s="128"/>
      <c r="JLH777" s="128"/>
      <c r="JLI777" s="128"/>
      <c r="JLJ777" s="128"/>
      <c r="JLK777" s="128"/>
      <c r="JLL777" s="128"/>
      <c r="JLM777" s="128"/>
      <c r="JLN777" s="128"/>
      <c r="JLO777" s="128"/>
      <c r="JLP777" s="128"/>
      <c r="JLQ777" s="128"/>
      <c r="JLR777" s="128"/>
      <c r="JLS777" s="128"/>
      <c r="JLT777" s="128"/>
      <c r="JLU777" s="128"/>
      <c r="JLV777" s="128"/>
      <c r="JLW777" s="128"/>
      <c r="JLX777" s="128"/>
      <c r="JLY777" s="128"/>
      <c r="JLZ777" s="128"/>
      <c r="JMA777" s="128"/>
      <c r="JMB777" s="128"/>
      <c r="JMC777" s="128"/>
      <c r="JMD777" s="128"/>
      <c r="JME777" s="128"/>
      <c r="JMF777" s="128"/>
      <c r="JMG777" s="128"/>
      <c r="JMH777" s="128"/>
      <c r="JMI777" s="128"/>
      <c r="JMJ777" s="128"/>
      <c r="JMK777" s="128"/>
      <c r="JML777" s="128"/>
      <c r="JMM777" s="128"/>
      <c r="JMN777" s="128"/>
      <c r="JMO777" s="128"/>
      <c r="JMP777" s="128"/>
      <c r="JMQ777" s="128"/>
      <c r="JMR777" s="128"/>
      <c r="JMS777" s="128"/>
      <c r="JMT777" s="128"/>
      <c r="JMU777" s="128"/>
      <c r="JMV777" s="128"/>
      <c r="JMW777" s="128"/>
      <c r="JMX777" s="128"/>
      <c r="JMY777" s="128"/>
      <c r="JMZ777" s="128"/>
      <c r="JNA777" s="128"/>
      <c r="JNB777" s="128"/>
      <c r="JNC777" s="128"/>
      <c r="JND777" s="128"/>
      <c r="JNE777" s="128"/>
      <c r="JNF777" s="128"/>
      <c r="JNG777" s="128"/>
      <c r="JNH777" s="128"/>
      <c r="JNI777" s="128"/>
      <c r="JNJ777" s="128"/>
      <c r="JNK777" s="128"/>
      <c r="JNL777" s="128"/>
      <c r="JNM777" s="128"/>
      <c r="JNN777" s="128"/>
      <c r="JNO777" s="128"/>
      <c r="JNP777" s="128"/>
      <c r="JNQ777" s="128"/>
      <c r="JNR777" s="128"/>
      <c r="JNS777" s="128"/>
      <c r="JNT777" s="128"/>
      <c r="JNU777" s="128"/>
      <c r="JNV777" s="128"/>
      <c r="JNW777" s="128"/>
      <c r="JNX777" s="128"/>
      <c r="JNY777" s="128"/>
      <c r="JNZ777" s="128"/>
      <c r="JOA777" s="128"/>
      <c r="JOB777" s="128"/>
      <c r="JOC777" s="128"/>
      <c r="JOD777" s="128"/>
      <c r="JOE777" s="128"/>
      <c r="JOF777" s="128"/>
      <c r="JOG777" s="128"/>
      <c r="JOH777" s="128"/>
      <c r="JOI777" s="128"/>
      <c r="JOJ777" s="128"/>
      <c r="JOK777" s="128"/>
      <c r="JOL777" s="128"/>
      <c r="JOM777" s="128"/>
      <c r="JON777" s="128"/>
      <c r="JOO777" s="128"/>
      <c r="JOP777" s="128"/>
      <c r="JOQ777" s="128"/>
      <c r="JOR777" s="128"/>
      <c r="JOS777" s="128"/>
      <c r="JOT777" s="128"/>
      <c r="JOU777" s="128"/>
      <c r="JOV777" s="128"/>
      <c r="JOW777" s="128"/>
      <c r="JOX777" s="128"/>
      <c r="JOY777" s="128"/>
      <c r="JOZ777" s="128"/>
      <c r="JPA777" s="128"/>
      <c r="JPB777" s="128"/>
      <c r="JPC777" s="128"/>
      <c r="JPD777" s="128"/>
      <c r="JPE777" s="128"/>
      <c r="JPF777" s="128"/>
      <c r="JPG777" s="128"/>
      <c r="JPH777" s="128"/>
      <c r="JPI777" s="128"/>
      <c r="JPJ777" s="128"/>
      <c r="JPK777" s="128"/>
      <c r="JPL777" s="128"/>
      <c r="JPM777" s="128"/>
      <c r="JPN777" s="128"/>
      <c r="JPO777" s="128"/>
      <c r="JPP777" s="128"/>
      <c r="JPQ777" s="128"/>
      <c r="JPR777" s="128"/>
      <c r="JPS777" s="128"/>
      <c r="JPT777" s="128"/>
      <c r="JPU777" s="128"/>
      <c r="JPV777" s="128"/>
      <c r="JPW777" s="128"/>
      <c r="JPX777" s="128"/>
      <c r="JPY777" s="128"/>
      <c r="JPZ777" s="128"/>
      <c r="JQA777" s="128"/>
      <c r="JQB777" s="128"/>
      <c r="JQC777" s="128"/>
      <c r="JQD777" s="128"/>
      <c r="JQE777" s="128"/>
      <c r="JQF777" s="128"/>
      <c r="JQG777" s="128"/>
      <c r="JQH777" s="128"/>
      <c r="JQI777" s="128"/>
      <c r="JQJ777" s="128"/>
      <c r="JQK777" s="128"/>
      <c r="JQL777" s="128"/>
      <c r="JQM777" s="128"/>
      <c r="JQN777" s="128"/>
      <c r="JQO777" s="128"/>
      <c r="JQP777" s="128"/>
      <c r="JQQ777" s="128"/>
      <c r="JQR777" s="128"/>
      <c r="JQS777" s="128"/>
      <c r="JQT777" s="128"/>
      <c r="JQU777" s="128"/>
      <c r="JQV777" s="128"/>
      <c r="JQW777" s="128"/>
      <c r="JQX777" s="128"/>
      <c r="JQY777" s="128"/>
      <c r="JQZ777" s="128"/>
      <c r="JRA777" s="128"/>
      <c r="JRB777" s="128"/>
      <c r="JRC777" s="128"/>
      <c r="JRD777" s="128"/>
      <c r="JRE777" s="128"/>
      <c r="JRF777" s="128"/>
      <c r="JRG777" s="128"/>
      <c r="JRH777" s="128"/>
      <c r="JRI777" s="128"/>
      <c r="JRJ777" s="128"/>
      <c r="JRK777" s="128"/>
      <c r="JRL777" s="128"/>
      <c r="JRM777" s="128"/>
      <c r="JRN777" s="128"/>
      <c r="JRO777" s="128"/>
      <c r="JRP777" s="128"/>
      <c r="JRQ777" s="128"/>
      <c r="JRR777" s="128"/>
      <c r="JRS777" s="128"/>
      <c r="JRT777" s="128"/>
      <c r="JRU777" s="128"/>
      <c r="JRV777" s="128"/>
      <c r="JRW777" s="128"/>
      <c r="JRX777" s="128"/>
      <c r="JRY777" s="128"/>
      <c r="JRZ777" s="128"/>
      <c r="JSA777" s="128"/>
      <c r="JSB777" s="128"/>
      <c r="JSC777" s="128"/>
      <c r="JSD777" s="128"/>
      <c r="JSE777" s="128"/>
      <c r="JSF777" s="128"/>
      <c r="JSG777" s="128"/>
      <c r="JSH777" s="128"/>
      <c r="JSI777" s="128"/>
      <c r="JSJ777" s="128"/>
      <c r="JSK777" s="128"/>
      <c r="JSL777" s="128"/>
      <c r="JSM777" s="128"/>
      <c r="JSN777" s="128"/>
      <c r="JSO777" s="128"/>
      <c r="JSP777" s="128"/>
      <c r="JSQ777" s="128"/>
      <c r="JSR777" s="128"/>
      <c r="JSS777" s="128"/>
      <c r="JST777" s="128"/>
      <c r="JSU777" s="128"/>
      <c r="JSV777" s="128"/>
      <c r="JSW777" s="128"/>
      <c r="JSX777" s="128"/>
      <c r="JSY777" s="128"/>
      <c r="JSZ777" s="128"/>
      <c r="JTA777" s="128"/>
      <c r="JTB777" s="128"/>
      <c r="JTC777" s="128"/>
      <c r="JTD777" s="128"/>
      <c r="JTE777" s="128"/>
      <c r="JTF777" s="128"/>
      <c r="JTG777" s="128"/>
      <c r="JTH777" s="128"/>
      <c r="JTI777" s="128"/>
      <c r="JTJ777" s="128"/>
      <c r="JTK777" s="128"/>
      <c r="JTL777" s="128"/>
      <c r="JTM777" s="128"/>
      <c r="JTN777" s="128"/>
      <c r="JTO777" s="128"/>
      <c r="JTP777" s="128"/>
      <c r="JTQ777" s="128"/>
      <c r="JTR777" s="128"/>
      <c r="JTS777" s="128"/>
      <c r="JTT777" s="128"/>
      <c r="JTU777" s="128"/>
      <c r="JTV777" s="128"/>
      <c r="JTW777" s="128"/>
      <c r="JTX777" s="128"/>
      <c r="JTY777" s="128"/>
      <c r="JTZ777" s="128"/>
      <c r="JUA777" s="128"/>
      <c r="JUB777" s="128"/>
      <c r="JUC777" s="128"/>
      <c r="JUD777" s="128"/>
      <c r="JUE777" s="128"/>
      <c r="JUF777" s="128"/>
      <c r="JUG777" s="128"/>
      <c r="JUH777" s="128"/>
      <c r="JUI777" s="128"/>
      <c r="JUJ777" s="128"/>
      <c r="JUK777" s="128"/>
      <c r="JUL777" s="128"/>
      <c r="JUM777" s="128"/>
      <c r="JUN777" s="128"/>
      <c r="JUO777" s="128"/>
      <c r="JUP777" s="128"/>
      <c r="JUQ777" s="128"/>
      <c r="JUR777" s="128"/>
      <c r="JUS777" s="128"/>
      <c r="JUT777" s="128"/>
      <c r="JUU777" s="128"/>
      <c r="JUV777" s="128"/>
      <c r="JUW777" s="128"/>
      <c r="JUX777" s="128"/>
      <c r="JUY777" s="128"/>
      <c r="JUZ777" s="128"/>
      <c r="JVA777" s="128"/>
      <c r="JVB777" s="128"/>
      <c r="JVC777" s="128"/>
      <c r="JVD777" s="128"/>
      <c r="JVE777" s="128"/>
      <c r="JVF777" s="128"/>
      <c r="JVG777" s="128"/>
      <c r="JVH777" s="128"/>
      <c r="JVI777" s="128"/>
      <c r="JVJ777" s="128"/>
      <c r="JVK777" s="128"/>
      <c r="JVL777" s="128"/>
      <c r="JVM777" s="128"/>
      <c r="JVN777" s="128"/>
      <c r="JVO777" s="128"/>
      <c r="JVP777" s="128"/>
      <c r="JVQ777" s="128"/>
      <c r="JVR777" s="128"/>
      <c r="JVS777" s="128"/>
      <c r="JVT777" s="128"/>
      <c r="JVU777" s="128"/>
      <c r="JVV777" s="128"/>
      <c r="JVW777" s="128"/>
      <c r="JVX777" s="128"/>
      <c r="JVY777" s="128"/>
      <c r="JVZ777" s="128"/>
      <c r="JWA777" s="128"/>
      <c r="JWB777" s="128"/>
      <c r="JWC777" s="128"/>
      <c r="JWD777" s="128"/>
      <c r="JWE777" s="128"/>
      <c r="JWF777" s="128"/>
      <c r="JWG777" s="128"/>
      <c r="JWH777" s="128"/>
      <c r="JWI777" s="128"/>
      <c r="JWJ777" s="128"/>
      <c r="JWK777" s="128"/>
      <c r="JWL777" s="128"/>
      <c r="JWM777" s="128"/>
      <c r="JWN777" s="128"/>
      <c r="JWO777" s="128"/>
      <c r="JWP777" s="128"/>
      <c r="JWQ777" s="128"/>
      <c r="JWR777" s="128"/>
      <c r="JWS777" s="128"/>
      <c r="JWT777" s="128"/>
      <c r="JWU777" s="128"/>
      <c r="JWV777" s="128"/>
      <c r="JWW777" s="128"/>
      <c r="JWX777" s="128"/>
      <c r="JWY777" s="128"/>
      <c r="JWZ777" s="128"/>
      <c r="JXA777" s="128"/>
      <c r="JXB777" s="128"/>
      <c r="JXC777" s="128"/>
      <c r="JXD777" s="128"/>
      <c r="JXE777" s="128"/>
      <c r="JXF777" s="128"/>
      <c r="JXG777" s="128"/>
      <c r="JXH777" s="128"/>
      <c r="JXI777" s="128"/>
      <c r="JXJ777" s="128"/>
      <c r="JXK777" s="128"/>
      <c r="JXL777" s="128"/>
      <c r="JXM777" s="128"/>
      <c r="JXN777" s="128"/>
      <c r="JXO777" s="128"/>
      <c r="JXP777" s="128"/>
      <c r="JXQ777" s="128"/>
      <c r="JXR777" s="128"/>
      <c r="JXS777" s="128"/>
      <c r="JXT777" s="128"/>
      <c r="JXU777" s="128"/>
      <c r="JXV777" s="128"/>
      <c r="JXW777" s="128"/>
      <c r="JXX777" s="128"/>
      <c r="JXY777" s="128"/>
      <c r="JXZ777" s="128"/>
      <c r="JYA777" s="128"/>
      <c r="JYB777" s="128"/>
      <c r="JYC777" s="128"/>
      <c r="JYD777" s="128"/>
      <c r="JYE777" s="128"/>
      <c r="JYF777" s="128"/>
      <c r="JYG777" s="128"/>
      <c r="JYH777" s="128"/>
      <c r="JYI777" s="128"/>
      <c r="JYJ777" s="128"/>
      <c r="JYK777" s="128"/>
      <c r="JYL777" s="128"/>
      <c r="JYM777" s="128"/>
      <c r="JYN777" s="128"/>
      <c r="JYO777" s="128"/>
      <c r="JYP777" s="128"/>
      <c r="JYQ777" s="128"/>
      <c r="JYR777" s="128"/>
      <c r="JYS777" s="128"/>
      <c r="JYT777" s="128"/>
      <c r="JYU777" s="128"/>
      <c r="JYV777" s="128"/>
      <c r="JYW777" s="128"/>
      <c r="JYX777" s="128"/>
      <c r="JYY777" s="128"/>
      <c r="JYZ777" s="128"/>
      <c r="JZA777" s="128"/>
      <c r="JZB777" s="128"/>
      <c r="JZC777" s="128"/>
      <c r="JZD777" s="128"/>
      <c r="JZE777" s="128"/>
      <c r="JZF777" s="128"/>
      <c r="JZG777" s="128"/>
      <c r="JZH777" s="128"/>
      <c r="JZI777" s="128"/>
      <c r="JZJ777" s="128"/>
      <c r="JZK777" s="128"/>
      <c r="JZL777" s="128"/>
      <c r="JZM777" s="128"/>
      <c r="JZN777" s="128"/>
      <c r="JZO777" s="128"/>
      <c r="JZP777" s="128"/>
      <c r="JZQ777" s="128"/>
      <c r="JZR777" s="128"/>
      <c r="JZS777" s="128"/>
      <c r="JZT777" s="128"/>
      <c r="JZU777" s="128"/>
      <c r="JZV777" s="128"/>
      <c r="JZW777" s="128"/>
      <c r="JZX777" s="128"/>
      <c r="JZY777" s="128"/>
      <c r="JZZ777" s="128"/>
      <c r="KAA777" s="128"/>
      <c r="KAB777" s="128"/>
      <c r="KAC777" s="128"/>
      <c r="KAD777" s="128"/>
      <c r="KAE777" s="128"/>
      <c r="KAF777" s="128"/>
      <c r="KAG777" s="128"/>
      <c r="KAH777" s="128"/>
      <c r="KAI777" s="128"/>
      <c r="KAJ777" s="128"/>
      <c r="KAK777" s="128"/>
      <c r="KAL777" s="128"/>
      <c r="KAM777" s="128"/>
      <c r="KAN777" s="128"/>
      <c r="KAO777" s="128"/>
      <c r="KAP777" s="128"/>
      <c r="KAQ777" s="128"/>
      <c r="KAR777" s="128"/>
      <c r="KAS777" s="128"/>
      <c r="KAT777" s="128"/>
      <c r="KAU777" s="128"/>
      <c r="KAV777" s="128"/>
      <c r="KAW777" s="128"/>
      <c r="KAX777" s="128"/>
      <c r="KAY777" s="128"/>
      <c r="KAZ777" s="128"/>
      <c r="KBA777" s="128"/>
      <c r="KBB777" s="128"/>
      <c r="KBC777" s="128"/>
      <c r="KBD777" s="128"/>
      <c r="KBE777" s="128"/>
      <c r="KBF777" s="128"/>
      <c r="KBG777" s="128"/>
      <c r="KBH777" s="128"/>
      <c r="KBI777" s="128"/>
      <c r="KBJ777" s="128"/>
      <c r="KBK777" s="128"/>
      <c r="KBL777" s="128"/>
      <c r="KBM777" s="128"/>
      <c r="KBN777" s="128"/>
      <c r="KBO777" s="128"/>
      <c r="KBP777" s="128"/>
      <c r="KBQ777" s="128"/>
      <c r="KBR777" s="128"/>
      <c r="KBS777" s="128"/>
      <c r="KBT777" s="128"/>
      <c r="KBU777" s="128"/>
      <c r="KBV777" s="128"/>
      <c r="KBW777" s="128"/>
      <c r="KBX777" s="128"/>
      <c r="KBY777" s="128"/>
      <c r="KBZ777" s="128"/>
      <c r="KCA777" s="128"/>
      <c r="KCB777" s="128"/>
      <c r="KCC777" s="128"/>
      <c r="KCD777" s="128"/>
      <c r="KCE777" s="128"/>
      <c r="KCF777" s="128"/>
      <c r="KCG777" s="128"/>
      <c r="KCH777" s="128"/>
      <c r="KCI777" s="128"/>
      <c r="KCJ777" s="128"/>
      <c r="KCK777" s="128"/>
      <c r="KCL777" s="128"/>
      <c r="KCM777" s="128"/>
      <c r="KCN777" s="128"/>
      <c r="KCO777" s="128"/>
      <c r="KCP777" s="128"/>
      <c r="KCQ777" s="128"/>
      <c r="KCR777" s="128"/>
      <c r="KCS777" s="128"/>
      <c r="KCT777" s="128"/>
      <c r="KCU777" s="128"/>
      <c r="KCV777" s="128"/>
      <c r="KCW777" s="128"/>
      <c r="KCX777" s="128"/>
      <c r="KCY777" s="128"/>
      <c r="KCZ777" s="128"/>
      <c r="KDA777" s="128"/>
      <c r="KDB777" s="128"/>
      <c r="KDC777" s="128"/>
      <c r="KDD777" s="128"/>
      <c r="KDE777" s="128"/>
      <c r="KDF777" s="128"/>
      <c r="KDG777" s="128"/>
      <c r="KDH777" s="128"/>
      <c r="KDI777" s="128"/>
      <c r="KDJ777" s="128"/>
      <c r="KDK777" s="128"/>
      <c r="KDL777" s="128"/>
      <c r="KDM777" s="128"/>
      <c r="KDN777" s="128"/>
      <c r="KDO777" s="128"/>
      <c r="KDP777" s="128"/>
      <c r="KDQ777" s="128"/>
      <c r="KDR777" s="128"/>
      <c r="KDS777" s="128"/>
      <c r="KDT777" s="128"/>
      <c r="KDU777" s="128"/>
      <c r="KDV777" s="128"/>
      <c r="KDW777" s="128"/>
      <c r="KDX777" s="128"/>
      <c r="KDY777" s="128"/>
      <c r="KDZ777" s="128"/>
      <c r="KEA777" s="128"/>
      <c r="KEB777" s="128"/>
      <c r="KEC777" s="128"/>
      <c r="KED777" s="128"/>
      <c r="KEE777" s="128"/>
      <c r="KEF777" s="128"/>
      <c r="KEG777" s="128"/>
      <c r="KEH777" s="128"/>
      <c r="KEI777" s="128"/>
      <c r="KEJ777" s="128"/>
      <c r="KEK777" s="128"/>
      <c r="KEL777" s="128"/>
      <c r="KEM777" s="128"/>
      <c r="KEN777" s="128"/>
      <c r="KEO777" s="128"/>
      <c r="KEP777" s="128"/>
      <c r="KEQ777" s="128"/>
      <c r="KER777" s="128"/>
      <c r="KES777" s="128"/>
      <c r="KET777" s="128"/>
      <c r="KEU777" s="128"/>
      <c r="KEV777" s="128"/>
      <c r="KEW777" s="128"/>
      <c r="KEX777" s="128"/>
      <c r="KEY777" s="128"/>
      <c r="KEZ777" s="128"/>
      <c r="KFA777" s="128"/>
      <c r="KFB777" s="128"/>
      <c r="KFC777" s="128"/>
      <c r="KFD777" s="128"/>
      <c r="KFE777" s="128"/>
      <c r="KFF777" s="128"/>
      <c r="KFG777" s="128"/>
      <c r="KFH777" s="128"/>
      <c r="KFI777" s="128"/>
      <c r="KFJ777" s="128"/>
      <c r="KFK777" s="128"/>
      <c r="KFL777" s="128"/>
      <c r="KFM777" s="128"/>
      <c r="KFN777" s="128"/>
      <c r="KFO777" s="128"/>
      <c r="KFP777" s="128"/>
      <c r="KFQ777" s="128"/>
      <c r="KFR777" s="128"/>
      <c r="KFS777" s="128"/>
      <c r="KFT777" s="128"/>
      <c r="KFU777" s="128"/>
      <c r="KFV777" s="128"/>
      <c r="KFW777" s="128"/>
      <c r="KFX777" s="128"/>
      <c r="KFY777" s="128"/>
      <c r="KFZ777" s="128"/>
      <c r="KGA777" s="128"/>
      <c r="KGB777" s="128"/>
      <c r="KGC777" s="128"/>
      <c r="KGD777" s="128"/>
      <c r="KGE777" s="128"/>
      <c r="KGF777" s="128"/>
      <c r="KGG777" s="128"/>
      <c r="KGH777" s="128"/>
      <c r="KGI777" s="128"/>
      <c r="KGJ777" s="128"/>
      <c r="KGK777" s="128"/>
      <c r="KGL777" s="128"/>
      <c r="KGM777" s="128"/>
      <c r="KGN777" s="128"/>
      <c r="KGO777" s="128"/>
      <c r="KGP777" s="128"/>
      <c r="KGQ777" s="128"/>
      <c r="KGR777" s="128"/>
      <c r="KGS777" s="128"/>
      <c r="KGT777" s="128"/>
      <c r="KGU777" s="128"/>
      <c r="KGV777" s="128"/>
      <c r="KGW777" s="128"/>
      <c r="KGX777" s="128"/>
      <c r="KGY777" s="128"/>
      <c r="KGZ777" s="128"/>
      <c r="KHA777" s="128"/>
      <c r="KHB777" s="128"/>
      <c r="KHC777" s="128"/>
      <c r="KHD777" s="128"/>
      <c r="KHE777" s="128"/>
      <c r="KHF777" s="128"/>
      <c r="KHG777" s="128"/>
      <c r="KHH777" s="128"/>
      <c r="KHI777" s="128"/>
      <c r="KHJ777" s="128"/>
      <c r="KHK777" s="128"/>
      <c r="KHL777" s="128"/>
      <c r="KHM777" s="128"/>
      <c r="KHN777" s="128"/>
      <c r="KHO777" s="128"/>
      <c r="KHP777" s="128"/>
      <c r="KHQ777" s="128"/>
      <c r="KHR777" s="128"/>
      <c r="KHS777" s="128"/>
      <c r="KHT777" s="128"/>
      <c r="KHU777" s="128"/>
      <c r="KHV777" s="128"/>
      <c r="KHW777" s="128"/>
      <c r="KHX777" s="128"/>
      <c r="KHY777" s="128"/>
      <c r="KHZ777" s="128"/>
      <c r="KIA777" s="128"/>
      <c r="KIB777" s="128"/>
      <c r="KIC777" s="128"/>
      <c r="KID777" s="128"/>
      <c r="KIE777" s="128"/>
      <c r="KIF777" s="128"/>
      <c r="KIG777" s="128"/>
      <c r="KIH777" s="128"/>
      <c r="KII777" s="128"/>
      <c r="KIJ777" s="128"/>
      <c r="KIK777" s="128"/>
      <c r="KIL777" s="128"/>
      <c r="KIM777" s="128"/>
      <c r="KIN777" s="128"/>
      <c r="KIO777" s="128"/>
      <c r="KIP777" s="128"/>
      <c r="KIQ777" s="128"/>
      <c r="KIR777" s="128"/>
      <c r="KIS777" s="128"/>
      <c r="KIT777" s="128"/>
      <c r="KIU777" s="128"/>
      <c r="KIV777" s="128"/>
      <c r="KIW777" s="128"/>
      <c r="KIX777" s="128"/>
      <c r="KIY777" s="128"/>
      <c r="KIZ777" s="128"/>
      <c r="KJA777" s="128"/>
      <c r="KJB777" s="128"/>
      <c r="KJC777" s="128"/>
      <c r="KJD777" s="128"/>
      <c r="KJE777" s="128"/>
      <c r="KJF777" s="128"/>
      <c r="KJG777" s="128"/>
      <c r="KJH777" s="128"/>
      <c r="KJI777" s="128"/>
      <c r="KJJ777" s="128"/>
      <c r="KJK777" s="128"/>
      <c r="KJL777" s="128"/>
      <c r="KJM777" s="128"/>
      <c r="KJN777" s="128"/>
      <c r="KJO777" s="128"/>
      <c r="KJP777" s="128"/>
      <c r="KJQ777" s="128"/>
      <c r="KJR777" s="128"/>
      <c r="KJS777" s="128"/>
      <c r="KJT777" s="128"/>
      <c r="KJU777" s="128"/>
      <c r="KJV777" s="128"/>
      <c r="KJW777" s="128"/>
      <c r="KJX777" s="128"/>
      <c r="KJY777" s="128"/>
      <c r="KJZ777" s="128"/>
      <c r="KKA777" s="128"/>
      <c r="KKB777" s="128"/>
      <c r="KKC777" s="128"/>
      <c r="KKD777" s="128"/>
      <c r="KKE777" s="128"/>
      <c r="KKF777" s="128"/>
      <c r="KKG777" s="128"/>
      <c r="KKH777" s="128"/>
      <c r="KKI777" s="128"/>
      <c r="KKJ777" s="128"/>
      <c r="KKK777" s="128"/>
      <c r="KKL777" s="128"/>
      <c r="KKM777" s="128"/>
      <c r="KKN777" s="128"/>
      <c r="KKO777" s="128"/>
      <c r="KKP777" s="128"/>
      <c r="KKQ777" s="128"/>
      <c r="KKR777" s="128"/>
      <c r="KKS777" s="128"/>
      <c r="KKT777" s="128"/>
      <c r="KKU777" s="128"/>
      <c r="KKV777" s="128"/>
      <c r="KKW777" s="128"/>
      <c r="KKX777" s="128"/>
      <c r="KKY777" s="128"/>
      <c r="KKZ777" s="128"/>
      <c r="KLA777" s="128"/>
      <c r="KLB777" s="128"/>
      <c r="KLC777" s="128"/>
      <c r="KLD777" s="128"/>
      <c r="KLE777" s="128"/>
      <c r="KLF777" s="128"/>
      <c r="KLG777" s="128"/>
      <c r="KLH777" s="128"/>
      <c r="KLI777" s="128"/>
      <c r="KLJ777" s="128"/>
      <c r="KLK777" s="128"/>
      <c r="KLL777" s="128"/>
      <c r="KLM777" s="128"/>
      <c r="KLN777" s="128"/>
      <c r="KLO777" s="128"/>
      <c r="KLP777" s="128"/>
      <c r="KLQ777" s="128"/>
      <c r="KLR777" s="128"/>
      <c r="KLS777" s="128"/>
      <c r="KLT777" s="128"/>
      <c r="KLU777" s="128"/>
      <c r="KLV777" s="128"/>
      <c r="KLW777" s="128"/>
      <c r="KLX777" s="128"/>
      <c r="KLY777" s="128"/>
      <c r="KLZ777" s="128"/>
      <c r="KMA777" s="128"/>
      <c r="KMB777" s="128"/>
      <c r="KMC777" s="128"/>
      <c r="KMD777" s="128"/>
      <c r="KME777" s="128"/>
      <c r="KMF777" s="128"/>
      <c r="KMG777" s="128"/>
      <c r="KMH777" s="128"/>
      <c r="KMI777" s="128"/>
      <c r="KMJ777" s="128"/>
      <c r="KMK777" s="128"/>
      <c r="KML777" s="128"/>
      <c r="KMM777" s="128"/>
      <c r="KMN777" s="128"/>
      <c r="KMO777" s="128"/>
      <c r="KMP777" s="128"/>
      <c r="KMQ777" s="128"/>
      <c r="KMR777" s="128"/>
      <c r="KMS777" s="128"/>
      <c r="KMT777" s="128"/>
      <c r="KMU777" s="128"/>
      <c r="KMV777" s="128"/>
      <c r="KMW777" s="128"/>
      <c r="KMX777" s="128"/>
      <c r="KMY777" s="128"/>
      <c r="KMZ777" s="128"/>
      <c r="KNA777" s="128"/>
      <c r="KNB777" s="128"/>
      <c r="KNC777" s="128"/>
      <c r="KND777" s="128"/>
      <c r="KNE777" s="128"/>
      <c r="KNF777" s="128"/>
      <c r="KNG777" s="128"/>
      <c r="KNH777" s="128"/>
      <c r="KNI777" s="128"/>
      <c r="KNJ777" s="128"/>
      <c r="KNK777" s="128"/>
      <c r="KNL777" s="128"/>
      <c r="KNM777" s="128"/>
      <c r="KNN777" s="128"/>
      <c r="KNO777" s="128"/>
      <c r="KNP777" s="128"/>
      <c r="KNQ777" s="128"/>
      <c r="KNR777" s="128"/>
      <c r="KNS777" s="128"/>
      <c r="KNT777" s="128"/>
      <c r="KNU777" s="128"/>
      <c r="KNV777" s="128"/>
      <c r="KNW777" s="128"/>
      <c r="KNX777" s="128"/>
      <c r="KNY777" s="128"/>
      <c r="KNZ777" s="128"/>
      <c r="KOA777" s="128"/>
      <c r="KOB777" s="128"/>
      <c r="KOC777" s="128"/>
      <c r="KOD777" s="128"/>
      <c r="KOE777" s="128"/>
      <c r="KOF777" s="128"/>
      <c r="KOG777" s="128"/>
      <c r="KOH777" s="128"/>
      <c r="KOI777" s="128"/>
      <c r="KOJ777" s="128"/>
      <c r="KOK777" s="128"/>
      <c r="KOL777" s="128"/>
      <c r="KOM777" s="128"/>
      <c r="KON777" s="128"/>
      <c r="KOO777" s="128"/>
      <c r="KOP777" s="128"/>
      <c r="KOQ777" s="128"/>
      <c r="KOR777" s="128"/>
      <c r="KOS777" s="128"/>
      <c r="KOT777" s="128"/>
      <c r="KOU777" s="128"/>
      <c r="KOV777" s="128"/>
      <c r="KOW777" s="128"/>
      <c r="KOX777" s="128"/>
      <c r="KOY777" s="128"/>
      <c r="KOZ777" s="128"/>
      <c r="KPA777" s="128"/>
      <c r="KPB777" s="128"/>
      <c r="KPC777" s="128"/>
      <c r="KPD777" s="128"/>
      <c r="KPE777" s="128"/>
      <c r="KPF777" s="128"/>
      <c r="KPG777" s="128"/>
      <c r="KPH777" s="128"/>
      <c r="KPI777" s="128"/>
      <c r="KPJ777" s="128"/>
      <c r="KPK777" s="128"/>
      <c r="KPL777" s="128"/>
      <c r="KPM777" s="128"/>
      <c r="KPN777" s="128"/>
      <c r="KPO777" s="128"/>
      <c r="KPP777" s="128"/>
      <c r="KPQ777" s="128"/>
      <c r="KPR777" s="128"/>
      <c r="KPS777" s="128"/>
      <c r="KPT777" s="128"/>
      <c r="KPU777" s="128"/>
      <c r="KPV777" s="128"/>
      <c r="KPW777" s="128"/>
      <c r="KPX777" s="128"/>
      <c r="KPY777" s="128"/>
      <c r="KPZ777" s="128"/>
      <c r="KQA777" s="128"/>
      <c r="KQB777" s="128"/>
      <c r="KQC777" s="128"/>
      <c r="KQD777" s="128"/>
      <c r="KQE777" s="128"/>
      <c r="KQF777" s="128"/>
      <c r="KQG777" s="128"/>
      <c r="KQH777" s="128"/>
      <c r="KQI777" s="128"/>
      <c r="KQJ777" s="128"/>
      <c r="KQK777" s="128"/>
      <c r="KQL777" s="128"/>
      <c r="KQM777" s="128"/>
      <c r="KQN777" s="128"/>
      <c r="KQO777" s="128"/>
      <c r="KQP777" s="128"/>
      <c r="KQQ777" s="128"/>
      <c r="KQR777" s="128"/>
      <c r="KQS777" s="128"/>
      <c r="KQT777" s="128"/>
      <c r="KQU777" s="128"/>
      <c r="KQV777" s="128"/>
      <c r="KQW777" s="128"/>
      <c r="KQX777" s="128"/>
      <c r="KQY777" s="128"/>
      <c r="KQZ777" s="128"/>
      <c r="KRA777" s="128"/>
      <c r="KRB777" s="128"/>
      <c r="KRC777" s="128"/>
      <c r="KRD777" s="128"/>
      <c r="KRE777" s="128"/>
      <c r="KRF777" s="128"/>
      <c r="KRG777" s="128"/>
      <c r="KRH777" s="128"/>
      <c r="KRI777" s="128"/>
      <c r="KRJ777" s="128"/>
      <c r="KRK777" s="128"/>
      <c r="KRL777" s="128"/>
      <c r="KRM777" s="128"/>
      <c r="KRN777" s="128"/>
      <c r="KRO777" s="128"/>
      <c r="KRP777" s="128"/>
      <c r="KRQ777" s="128"/>
      <c r="KRR777" s="128"/>
      <c r="KRS777" s="128"/>
      <c r="KRT777" s="128"/>
      <c r="KRU777" s="128"/>
      <c r="KRV777" s="128"/>
      <c r="KRW777" s="128"/>
      <c r="KRX777" s="128"/>
      <c r="KRY777" s="128"/>
      <c r="KRZ777" s="128"/>
      <c r="KSA777" s="128"/>
      <c r="KSB777" s="128"/>
      <c r="KSC777" s="128"/>
      <c r="KSD777" s="128"/>
      <c r="KSE777" s="128"/>
      <c r="KSF777" s="128"/>
      <c r="KSG777" s="128"/>
      <c r="KSH777" s="128"/>
      <c r="KSI777" s="128"/>
      <c r="KSJ777" s="128"/>
      <c r="KSK777" s="128"/>
      <c r="KSL777" s="128"/>
      <c r="KSM777" s="128"/>
      <c r="KSN777" s="128"/>
      <c r="KSO777" s="128"/>
      <c r="KSP777" s="128"/>
      <c r="KSQ777" s="128"/>
      <c r="KSR777" s="128"/>
      <c r="KSS777" s="128"/>
      <c r="KST777" s="128"/>
      <c r="KSU777" s="128"/>
      <c r="KSV777" s="128"/>
      <c r="KSW777" s="128"/>
      <c r="KSX777" s="128"/>
      <c r="KSY777" s="128"/>
      <c r="KSZ777" s="128"/>
      <c r="KTA777" s="128"/>
      <c r="KTB777" s="128"/>
      <c r="KTC777" s="128"/>
      <c r="KTD777" s="128"/>
      <c r="KTE777" s="128"/>
      <c r="KTF777" s="128"/>
      <c r="KTG777" s="128"/>
      <c r="KTH777" s="128"/>
      <c r="KTI777" s="128"/>
      <c r="KTJ777" s="128"/>
      <c r="KTK777" s="128"/>
      <c r="KTL777" s="128"/>
      <c r="KTM777" s="128"/>
      <c r="KTN777" s="128"/>
      <c r="KTO777" s="128"/>
      <c r="KTP777" s="128"/>
      <c r="KTQ777" s="128"/>
      <c r="KTR777" s="128"/>
      <c r="KTS777" s="128"/>
      <c r="KTT777" s="128"/>
      <c r="KTU777" s="128"/>
      <c r="KTV777" s="128"/>
      <c r="KTW777" s="128"/>
      <c r="KTX777" s="128"/>
      <c r="KTY777" s="128"/>
      <c r="KTZ777" s="128"/>
      <c r="KUA777" s="128"/>
      <c r="KUB777" s="128"/>
      <c r="KUC777" s="128"/>
      <c r="KUD777" s="128"/>
      <c r="KUE777" s="128"/>
      <c r="KUF777" s="128"/>
      <c r="KUG777" s="128"/>
      <c r="KUH777" s="128"/>
      <c r="KUI777" s="128"/>
      <c r="KUJ777" s="128"/>
      <c r="KUK777" s="128"/>
      <c r="KUL777" s="128"/>
      <c r="KUM777" s="128"/>
      <c r="KUN777" s="128"/>
      <c r="KUO777" s="128"/>
      <c r="KUP777" s="128"/>
      <c r="KUQ777" s="128"/>
      <c r="KUR777" s="128"/>
      <c r="KUS777" s="128"/>
      <c r="KUT777" s="128"/>
      <c r="KUU777" s="128"/>
      <c r="KUV777" s="128"/>
      <c r="KUW777" s="128"/>
      <c r="KUX777" s="128"/>
      <c r="KUY777" s="128"/>
      <c r="KUZ777" s="128"/>
      <c r="KVA777" s="128"/>
      <c r="KVB777" s="128"/>
      <c r="KVC777" s="128"/>
      <c r="KVD777" s="128"/>
      <c r="KVE777" s="128"/>
      <c r="KVF777" s="128"/>
      <c r="KVG777" s="128"/>
      <c r="KVH777" s="128"/>
      <c r="KVI777" s="128"/>
      <c r="KVJ777" s="128"/>
      <c r="KVK777" s="128"/>
      <c r="KVL777" s="128"/>
      <c r="KVM777" s="128"/>
      <c r="KVN777" s="128"/>
      <c r="KVO777" s="128"/>
      <c r="KVP777" s="128"/>
      <c r="KVQ777" s="128"/>
      <c r="KVR777" s="128"/>
      <c r="KVS777" s="128"/>
      <c r="KVT777" s="128"/>
      <c r="KVU777" s="128"/>
      <c r="KVV777" s="128"/>
      <c r="KVW777" s="128"/>
      <c r="KVX777" s="128"/>
      <c r="KVY777" s="128"/>
      <c r="KVZ777" s="128"/>
      <c r="KWA777" s="128"/>
      <c r="KWB777" s="128"/>
      <c r="KWC777" s="128"/>
      <c r="KWD777" s="128"/>
      <c r="KWE777" s="128"/>
      <c r="KWF777" s="128"/>
      <c r="KWG777" s="128"/>
      <c r="KWH777" s="128"/>
      <c r="KWI777" s="128"/>
      <c r="KWJ777" s="128"/>
      <c r="KWK777" s="128"/>
      <c r="KWL777" s="128"/>
      <c r="KWM777" s="128"/>
      <c r="KWN777" s="128"/>
      <c r="KWO777" s="128"/>
      <c r="KWP777" s="128"/>
      <c r="KWQ777" s="128"/>
      <c r="KWR777" s="128"/>
      <c r="KWS777" s="128"/>
      <c r="KWT777" s="128"/>
      <c r="KWU777" s="128"/>
      <c r="KWV777" s="128"/>
      <c r="KWW777" s="128"/>
      <c r="KWX777" s="128"/>
      <c r="KWY777" s="128"/>
      <c r="KWZ777" s="128"/>
      <c r="KXA777" s="128"/>
      <c r="KXB777" s="128"/>
      <c r="KXC777" s="128"/>
      <c r="KXD777" s="128"/>
      <c r="KXE777" s="128"/>
      <c r="KXF777" s="128"/>
      <c r="KXG777" s="128"/>
      <c r="KXH777" s="128"/>
      <c r="KXI777" s="128"/>
      <c r="KXJ777" s="128"/>
      <c r="KXK777" s="128"/>
      <c r="KXL777" s="128"/>
      <c r="KXM777" s="128"/>
      <c r="KXN777" s="128"/>
      <c r="KXO777" s="128"/>
      <c r="KXP777" s="128"/>
      <c r="KXQ777" s="128"/>
      <c r="KXR777" s="128"/>
      <c r="KXS777" s="128"/>
      <c r="KXT777" s="128"/>
      <c r="KXU777" s="128"/>
      <c r="KXV777" s="128"/>
      <c r="KXW777" s="128"/>
      <c r="KXX777" s="128"/>
      <c r="KXY777" s="128"/>
      <c r="KXZ777" s="128"/>
      <c r="KYA777" s="128"/>
      <c r="KYB777" s="128"/>
      <c r="KYC777" s="128"/>
      <c r="KYD777" s="128"/>
      <c r="KYE777" s="128"/>
      <c r="KYF777" s="128"/>
      <c r="KYG777" s="128"/>
      <c r="KYH777" s="128"/>
      <c r="KYI777" s="128"/>
      <c r="KYJ777" s="128"/>
      <c r="KYK777" s="128"/>
      <c r="KYL777" s="128"/>
      <c r="KYM777" s="128"/>
      <c r="KYN777" s="128"/>
      <c r="KYO777" s="128"/>
      <c r="KYP777" s="128"/>
      <c r="KYQ777" s="128"/>
      <c r="KYR777" s="128"/>
      <c r="KYS777" s="128"/>
      <c r="KYT777" s="128"/>
      <c r="KYU777" s="128"/>
      <c r="KYV777" s="128"/>
      <c r="KYW777" s="128"/>
      <c r="KYX777" s="128"/>
      <c r="KYY777" s="128"/>
      <c r="KYZ777" s="128"/>
      <c r="KZA777" s="128"/>
      <c r="KZB777" s="128"/>
      <c r="KZC777" s="128"/>
      <c r="KZD777" s="128"/>
      <c r="KZE777" s="128"/>
      <c r="KZF777" s="128"/>
      <c r="KZG777" s="128"/>
      <c r="KZH777" s="128"/>
      <c r="KZI777" s="128"/>
      <c r="KZJ777" s="128"/>
      <c r="KZK777" s="128"/>
      <c r="KZL777" s="128"/>
      <c r="KZM777" s="128"/>
      <c r="KZN777" s="128"/>
      <c r="KZO777" s="128"/>
      <c r="KZP777" s="128"/>
      <c r="KZQ777" s="128"/>
      <c r="KZR777" s="128"/>
      <c r="KZS777" s="128"/>
      <c r="KZT777" s="128"/>
      <c r="KZU777" s="128"/>
      <c r="KZV777" s="128"/>
      <c r="KZW777" s="128"/>
      <c r="KZX777" s="128"/>
      <c r="KZY777" s="128"/>
      <c r="KZZ777" s="128"/>
      <c r="LAA777" s="128"/>
      <c r="LAB777" s="128"/>
      <c r="LAC777" s="128"/>
      <c r="LAD777" s="128"/>
      <c r="LAE777" s="128"/>
      <c r="LAF777" s="128"/>
      <c r="LAG777" s="128"/>
      <c r="LAH777" s="128"/>
      <c r="LAI777" s="128"/>
      <c r="LAJ777" s="128"/>
      <c r="LAK777" s="128"/>
      <c r="LAL777" s="128"/>
      <c r="LAM777" s="128"/>
      <c r="LAN777" s="128"/>
      <c r="LAO777" s="128"/>
      <c r="LAP777" s="128"/>
      <c r="LAQ777" s="128"/>
      <c r="LAR777" s="128"/>
      <c r="LAS777" s="128"/>
      <c r="LAT777" s="128"/>
      <c r="LAU777" s="128"/>
      <c r="LAV777" s="128"/>
      <c r="LAW777" s="128"/>
      <c r="LAX777" s="128"/>
      <c r="LAY777" s="128"/>
      <c r="LAZ777" s="128"/>
      <c r="LBA777" s="128"/>
      <c r="LBB777" s="128"/>
      <c r="LBC777" s="128"/>
      <c r="LBD777" s="128"/>
      <c r="LBE777" s="128"/>
      <c r="LBF777" s="128"/>
      <c r="LBG777" s="128"/>
      <c r="LBH777" s="128"/>
      <c r="LBI777" s="128"/>
      <c r="LBJ777" s="128"/>
      <c r="LBK777" s="128"/>
      <c r="LBL777" s="128"/>
      <c r="LBM777" s="128"/>
      <c r="LBN777" s="128"/>
      <c r="LBO777" s="128"/>
      <c r="LBP777" s="128"/>
      <c r="LBQ777" s="128"/>
      <c r="LBR777" s="128"/>
      <c r="LBS777" s="128"/>
      <c r="LBT777" s="128"/>
      <c r="LBU777" s="128"/>
      <c r="LBV777" s="128"/>
      <c r="LBW777" s="128"/>
      <c r="LBX777" s="128"/>
      <c r="LBY777" s="128"/>
      <c r="LBZ777" s="128"/>
      <c r="LCA777" s="128"/>
      <c r="LCB777" s="128"/>
      <c r="LCC777" s="128"/>
      <c r="LCD777" s="128"/>
      <c r="LCE777" s="128"/>
      <c r="LCF777" s="128"/>
      <c r="LCG777" s="128"/>
      <c r="LCH777" s="128"/>
      <c r="LCI777" s="128"/>
      <c r="LCJ777" s="128"/>
      <c r="LCK777" s="128"/>
      <c r="LCL777" s="128"/>
      <c r="LCM777" s="128"/>
      <c r="LCN777" s="128"/>
      <c r="LCO777" s="128"/>
      <c r="LCP777" s="128"/>
      <c r="LCQ777" s="128"/>
      <c r="LCR777" s="128"/>
      <c r="LCS777" s="128"/>
      <c r="LCT777" s="128"/>
      <c r="LCU777" s="128"/>
      <c r="LCV777" s="128"/>
      <c r="LCW777" s="128"/>
      <c r="LCX777" s="128"/>
      <c r="LCY777" s="128"/>
      <c r="LCZ777" s="128"/>
      <c r="LDA777" s="128"/>
      <c r="LDB777" s="128"/>
      <c r="LDC777" s="128"/>
      <c r="LDD777" s="128"/>
      <c r="LDE777" s="128"/>
      <c r="LDF777" s="128"/>
      <c r="LDG777" s="128"/>
      <c r="LDH777" s="128"/>
      <c r="LDI777" s="128"/>
      <c r="LDJ777" s="128"/>
      <c r="LDK777" s="128"/>
      <c r="LDL777" s="128"/>
      <c r="LDM777" s="128"/>
      <c r="LDN777" s="128"/>
      <c r="LDO777" s="128"/>
      <c r="LDP777" s="128"/>
      <c r="LDQ777" s="128"/>
      <c r="LDR777" s="128"/>
      <c r="LDS777" s="128"/>
      <c r="LDT777" s="128"/>
      <c r="LDU777" s="128"/>
      <c r="LDV777" s="128"/>
      <c r="LDW777" s="128"/>
      <c r="LDX777" s="128"/>
      <c r="LDY777" s="128"/>
      <c r="LDZ777" s="128"/>
      <c r="LEA777" s="128"/>
      <c r="LEB777" s="128"/>
      <c r="LEC777" s="128"/>
      <c r="LED777" s="128"/>
      <c r="LEE777" s="128"/>
      <c r="LEF777" s="128"/>
      <c r="LEG777" s="128"/>
      <c r="LEH777" s="128"/>
      <c r="LEI777" s="128"/>
      <c r="LEJ777" s="128"/>
      <c r="LEK777" s="128"/>
      <c r="LEL777" s="128"/>
      <c r="LEM777" s="128"/>
      <c r="LEN777" s="128"/>
      <c r="LEO777" s="128"/>
      <c r="LEP777" s="128"/>
      <c r="LEQ777" s="128"/>
      <c r="LER777" s="128"/>
      <c r="LES777" s="128"/>
      <c r="LET777" s="128"/>
      <c r="LEU777" s="128"/>
      <c r="LEV777" s="128"/>
      <c r="LEW777" s="128"/>
      <c r="LEX777" s="128"/>
      <c r="LEY777" s="128"/>
      <c r="LEZ777" s="128"/>
      <c r="LFA777" s="128"/>
      <c r="LFB777" s="128"/>
      <c r="LFC777" s="128"/>
      <c r="LFD777" s="128"/>
      <c r="LFE777" s="128"/>
      <c r="LFF777" s="128"/>
      <c r="LFG777" s="128"/>
      <c r="LFH777" s="128"/>
      <c r="LFI777" s="128"/>
      <c r="LFJ777" s="128"/>
      <c r="LFK777" s="128"/>
      <c r="LFL777" s="128"/>
      <c r="LFM777" s="128"/>
      <c r="LFN777" s="128"/>
      <c r="LFO777" s="128"/>
      <c r="LFP777" s="128"/>
      <c r="LFQ777" s="128"/>
      <c r="LFR777" s="128"/>
      <c r="LFS777" s="128"/>
      <c r="LFT777" s="128"/>
      <c r="LFU777" s="128"/>
      <c r="LFV777" s="128"/>
      <c r="LFW777" s="128"/>
      <c r="LFX777" s="128"/>
      <c r="LFY777" s="128"/>
      <c r="LFZ777" s="128"/>
      <c r="LGA777" s="128"/>
      <c r="LGB777" s="128"/>
      <c r="LGC777" s="128"/>
      <c r="LGD777" s="128"/>
      <c r="LGE777" s="128"/>
      <c r="LGF777" s="128"/>
      <c r="LGG777" s="128"/>
      <c r="LGH777" s="128"/>
      <c r="LGI777" s="128"/>
      <c r="LGJ777" s="128"/>
      <c r="LGK777" s="128"/>
      <c r="LGL777" s="128"/>
      <c r="LGM777" s="128"/>
      <c r="LGN777" s="128"/>
      <c r="LGO777" s="128"/>
      <c r="LGP777" s="128"/>
      <c r="LGQ777" s="128"/>
      <c r="LGR777" s="128"/>
      <c r="LGS777" s="128"/>
      <c r="LGT777" s="128"/>
      <c r="LGU777" s="128"/>
      <c r="LGV777" s="128"/>
      <c r="LGW777" s="128"/>
      <c r="LGX777" s="128"/>
      <c r="LGY777" s="128"/>
      <c r="LGZ777" s="128"/>
      <c r="LHA777" s="128"/>
      <c r="LHB777" s="128"/>
      <c r="LHC777" s="128"/>
      <c r="LHD777" s="128"/>
      <c r="LHE777" s="128"/>
      <c r="LHF777" s="128"/>
      <c r="LHG777" s="128"/>
      <c r="LHH777" s="128"/>
      <c r="LHI777" s="128"/>
      <c r="LHJ777" s="128"/>
      <c r="LHK777" s="128"/>
      <c r="LHL777" s="128"/>
      <c r="LHM777" s="128"/>
      <c r="LHN777" s="128"/>
      <c r="LHO777" s="128"/>
      <c r="LHP777" s="128"/>
      <c r="LHQ777" s="128"/>
      <c r="LHR777" s="128"/>
      <c r="LHS777" s="128"/>
      <c r="LHT777" s="128"/>
      <c r="LHU777" s="128"/>
      <c r="LHV777" s="128"/>
      <c r="LHW777" s="128"/>
      <c r="LHX777" s="128"/>
      <c r="LHY777" s="128"/>
      <c r="LHZ777" s="128"/>
      <c r="LIA777" s="128"/>
      <c r="LIB777" s="128"/>
      <c r="LIC777" s="128"/>
      <c r="LID777" s="128"/>
      <c r="LIE777" s="128"/>
      <c r="LIF777" s="128"/>
      <c r="LIG777" s="128"/>
      <c r="LIH777" s="128"/>
      <c r="LII777" s="128"/>
      <c r="LIJ777" s="128"/>
      <c r="LIK777" s="128"/>
      <c r="LIL777" s="128"/>
      <c r="LIM777" s="128"/>
      <c r="LIN777" s="128"/>
      <c r="LIO777" s="128"/>
      <c r="LIP777" s="128"/>
      <c r="LIQ777" s="128"/>
      <c r="LIR777" s="128"/>
      <c r="LIS777" s="128"/>
      <c r="LIT777" s="128"/>
      <c r="LIU777" s="128"/>
      <c r="LIV777" s="128"/>
      <c r="LIW777" s="128"/>
      <c r="LIX777" s="128"/>
      <c r="LIY777" s="128"/>
      <c r="LIZ777" s="128"/>
      <c r="LJA777" s="128"/>
      <c r="LJB777" s="128"/>
      <c r="LJC777" s="128"/>
      <c r="LJD777" s="128"/>
      <c r="LJE777" s="128"/>
      <c r="LJF777" s="128"/>
      <c r="LJG777" s="128"/>
      <c r="LJH777" s="128"/>
      <c r="LJI777" s="128"/>
      <c r="LJJ777" s="128"/>
      <c r="LJK777" s="128"/>
      <c r="LJL777" s="128"/>
      <c r="LJM777" s="128"/>
      <c r="LJN777" s="128"/>
      <c r="LJO777" s="128"/>
      <c r="LJP777" s="128"/>
      <c r="LJQ777" s="128"/>
      <c r="LJR777" s="128"/>
      <c r="LJS777" s="128"/>
      <c r="LJT777" s="128"/>
      <c r="LJU777" s="128"/>
      <c r="LJV777" s="128"/>
      <c r="LJW777" s="128"/>
      <c r="LJX777" s="128"/>
      <c r="LJY777" s="128"/>
      <c r="LJZ777" s="128"/>
      <c r="LKA777" s="128"/>
      <c r="LKB777" s="128"/>
      <c r="LKC777" s="128"/>
      <c r="LKD777" s="128"/>
      <c r="LKE777" s="128"/>
      <c r="LKF777" s="128"/>
      <c r="LKG777" s="128"/>
      <c r="LKH777" s="128"/>
      <c r="LKI777" s="128"/>
      <c r="LKJ777" s="128"/>
      <c r="LKK777" s="128"/>
      <c r="LKL777" s="128"/>
      <c r="LKM777" s="128"/>
      <c r="LKN777" s="128"/>
      <c r="LKO777" s="128"/>
      <c r="LKP777" s="128"/>
      <c r="LKQ777" s="128"/>
      <c r="LKR777" s="128"/>
      <c r="LKS777" s="128"/>
      <c r="LKT777" s="128"/>
      <c r="LKU777" s="128"/>
      <c r="LKV777" s="128"/>
      <c r="LKW777" s="128"/>
      <c r="LKX777" s="128"/>
      <c r="LKY777" s="128"/>
      <c r="LKZ777" s="128"/>
      <c r="LLA777" s="128"/>
      <c r="LLB777" s="128"/>
      <c r="LLC777" s="128"/>
      <c r="LLD777" s="128"/>
      <c r="LLE777" s="128"/>
      <c r="LLF777" s="128"/>
      <c r="LLG777" s="128"/>
      <c r="LLH777" s="128"/>
      <c r="LLI777" s="128"/>
      <c r="LLJ777" s="128"/>
      <c r="LLK777" s="128"/>
      <c r="LLL777" s="128"/>
      <c r="LLM777" s="128"/>
      <c r="LLN777" s="128"/>
      <c r="LLO777" s="128"/>
      <c r="LLP777" s="128"/>
      <c r="LLQ777" s="128"/>
      <c r="LLR777" s="128"/>
      <c r="LLS777" s="128"/>
      <c r="LLT777" s="128"/>
      <c r="LLU777" s="128"/>
      <c r="LLV777" s="128"/>
      <c r="LLW777" s="128"/>
      <c r="LLX777" s="128"/>
      <c r="LLY777" s="128"/>
      <c r="LLZ777" s="128"/>
      <c r="LMA777" s="128"/>
      <c r="LMB777" s="128"/>
      <c r="LMC777" s="128"/>
      <c r="LMD777" s="128"/>
      <c r="LME777" s="128"/>
      <c r="LMF777" s="128"/>
      <c r="LMG777" s="128"/>
      <c r="LMH777" s="128"/>
      <c r="LMI777" s="128"/>
      <c r="LMJ777" s="128"/>
      <c r="LMK777" s="128"/>
      <c r="LML777" s="128"/>
      <c r="LMM777" s="128"/>
      <c r="LMN777" s="128"/>
      <c r="LMO777" s="128"/>
      <c r="LMP777" s="128"/>
      <c r="LMQ777" s="128"/>
      <c r="LMR777" s="128"/>
      <c r="LMS777" s="128"/>
      <c r="LMT777" s="128"/>
      <c r="LMU777" s="128"/>
      <c r="LMV777" s="128"/>
      <c r="LMW777" s="128"/>
      <c r="LMX777" s="128"/>
      <c r="LMY777" s="128"/>
      <c r="LMZ777" s="128"/>
      <c r="LNA777" s="128"/>
      <c r="LNB777" s="128"/>
      <c r="LNC777" s="128"/>
      <c r="LND777" s="128"/>
      <c r="LNE777" s="128"/>
      <c r="LNF777" s="128"/>
      <c r="LNG777" s="128"/>
      <c r="LNH777" s="128"/>
      <c r="LNI777" s="128"/>
      <c r="LNJ777" s="128"/>
      <c r="LNK777" s="128"/>
      <c r="LNL777" s="128"/>
      <c r="LNM777" s="128"/>
      <c r="LNN777" s="128"/>
      <c r="LNO777" s="128"/>
      <c r="LNP777" s="128"/>
      <c r="LNQ777" s="128"/>
      <c r="LNR777" s="128"/>
      <c r="LNS777" s="128"/>
      <c r="LNT777" s="128"/>
      <c r="LNU777" s="128"/>
      <c r="LNV777" s="128"/>
      <c r="LNW777" s="128"/>
      <c r="LNX777" s="128"/>
      <c r="LNY777" s="128"/>
      <c r="LNZ777" s="128"/>
      <c r="LOA777" s="128"/>
      <c r="LOB777" s="128"/>
      <c r="LOC777" s="128"/>
      <c r="LOD777" s="128"/>
      <c r="LOE777" s="128"/>
      <c r="LOF777" s="128"/>
      <c r="LOG777" s="128"/>
      <c r="LOH777" s="128"/>
      <c r="LOI777" s="128"/>
      <c r="LOJ777" s="128"/>
      <c r="LOK777" s="128"/>
      <c r="LOL777" s="128"/>
      <c r="LOM777" s="128"/>
      <c r="LON777" s="128"/>
      <c r="LOO777" s="128"/>
      <c r="LOP777" s="128"/>
      <c r="LOQ777" s="128"/>
      <c r="LOR777" s="128"/>
      <c r="LOS777" s="128"/>
      <c r="LOT777" s="128"/>
      <c r="LOU777" s="128"/>
      <c r="LOV777" s="128"/>
      <c r="LOW777" s="128"/>
      <c r="LOX777" s="128"/>
      <c r="LOY777" s="128"/>
      <c r="LOZ777" s="128"/>
      <c r="LPA777" s="128"/>
      <c r="LPB777" s="128"/>
      <c r="LPC777" s="128"/>
      <c r="LPD777" s="128"/>
      <c r="LPE777" s="128"/>
      <c r="LPF777" s="128"/>
      <c r="LPG777" s="128"/>
      <c r="LPH777" s="128"/>
      <c r="LPI777" s="128"/>
      <c r="LPJ777" s="128"/>
      <c r="LPK777" s="128"/>
      <c r="LPL777" s="128"/>
      <c r="LPM777" s="128"/>
      <c r="LPN777" s="128"/>
      <c r="LPO777" s="128"/>
      <c r="LPP777" s="128"/>
      <c r="LPQ777" s="128"/>
      <c r="LPR777" s="128"/>
      <c r="LPS777" s="128"/>
      <c r="LPT777" s="128"/>
      <c r="LPU777" s="128"/>
      <c r="LPV777" s="128"/>
      <c r="LPW777" s="128"/>
      <c r="LPX777" s="128"/>
      <c r="LPY777" s="128"/>
      <c r="LPZ777" s="128"/>
      <c r="LQA777" s="128"/>
      <c r="LQB777" s="128"/>
      <c r="LQC777" s="128"/>
      <c r="LQD777" s="128"/>
      <c r="LQE777" s="128"/>
      <c r="LQF777" s="128"/>
      <c r="LQG777" s="128"/>
      <c r="LQH777" s="128"/>
      <c r="LQI777" s="128"/>
      <c r="LQJ777" s="128"/>
      <c r="LQK777" s="128"/>
      <c r="LQL777" s="128"/>
      <c r="LQM777" s="128"/>
      <c r="LQN777" s="128"/>
      <c r="LQO777" s="128"/>
      <c r="LQP777" s="128"/>
      <c r="LQQ777" s="128"/>
      <c r="LQR777" s="128"/>
      <c r="LQS777" s="128"/>
      <c r="LQT777" s="128"/>
      <c r="LQU777" s="128"/>
      <c r="LQV777" s="128"/>
      <c r="LQW777" s="128"/>
      <c r="LQX777" s="128"/>
      <c r="LQY777" s="128"/>
      <c r="LQZ777" s="128"/>
      <c r="LRA777" s="128"/>
      <c r="LRB777" s="128"/>
      <c r="LRC777" s="128"/>
      <c r="LRD777" s="128"/>
      <c r="LRE777" s="128"/>
      <c r="LRF777" s="128"/>
      <c r="LRG777" s="128"/>
      <c r="LRH777" s="128"/>
      <c r="LRI777" s="128"/>
      <c r="LRJ777" s="128"/>
      <c r="LRK777" s="128"/>
      <c r="LRL777" s="128"/>
      <c r="LRM777" s="128"/>
      <c r="LRN777" s="128"/>
      <c r="LRO777" s="128"/>
      <c r="LRP777" s="128"/>
      <c r="LRQ777" s="128"/>
      <c r="LRR777" s="128"/>
      <c r="LRS777" s="128"/>
      <c r="LRT777" s="128"/>
      <c r="LRU777" s="128"/>
      <c r="LRV777" s="128"/>
      <c r="LRW777" s="128"/>
      <c r="LRX777" s="128"/>
      <c r="LRY777" s="128"/>
      <c r="LRZ777" s="128"/>
      <c r="LSA777" s="128"/>
      <c r="LSB777" s="128"/>
      <c r="LSC777" s="128"/>
      <c r="LSD777" s="128"/>
      <c r="LSE777" s="128"/>
      <c r="LSF777" s="128"/>
      <c r="LSG777" s="128"/>
      <c r="LSH777" s="128"/>
      <c r="LSI777" s="128"/>
      <c r="LSJ777" s="128"/>
      <c r="LSK777" s="128"/>
      <c r="LSL777" s="128"/>
      <c r="LSM777" s="128"/>
      <c r="LSN777" s="128"/>
      <c r="LSO777" s="128"/>
      <c r="LSP777" s="128"/>
      <c r="LSQ777" s="128"/>
      <c r="LSR777" s="128"/>
      <c r="LSS777" s="128"/>
      <c r="LST777" s="128"/>
      <c r="LSU777" s="128"/>
      <c r="LSV777" s="128"/>
      <c r="LSW777" s="128"/>
      <c r="LSX777" s="128"/>
      <c r="LSY777" s="128"/>
      <c r="LSZ777" s="128"/>
      <c r="LTA777" s="128"/>
      <c r="LTB777" s="128"/>
      <c r="LTC777" s="128"/>
      <c r="LTD777" s="128"/>
      <c r="LTE777" s="128"/>
      <c r="LTF777" s="128"/>
      <c r="LTG777" s="128"/>
      <c r="LTH777" s="128"/>
      <c r="LTI777" s="128"/>
      <c r="LTJ777" s="128"/>
      <c r="LTK777" s="128"/>
      <c r="LTL777" s="128"/>
      <c r="LTM777" s="128"/>
      <c r="LTN777" s="128"/>
      <c r="LTO777" s="128"/>
      <c r="LTP777" s="128"/>
      <c r="LTQ777" s="128"/>
      <c r="LTR777" s="128"/>
      <c r="LTS777" s="128"/>
      <c r="LTT777" s="128"/>
      <c r="LTU777" s="128"/>
      <c r="LTV777" s="128"/>
      <c r="LTW777" s="128"/>
      <c r="LTX777" s="128"/>
      <c r="LTY777" s="128"/>
      <c r="LTZ777" s="128"/>
      <c r="LUA777" s="128"/>
      <c r="LUB777" s="128"/>
      <c r="LUC777" s="128"/>
      <c r="LUD777" s="128"/>
      <c r="LUE777" s="128"/>
      <c r="LUF777" s="128"/>
      <c r="LUG777" s="128"/>
      <c r="LUH777" s="128"/>
      <c r="LUI777" s="128"/>
      <c r="LUJ777" s="128"/>
      <c r="LUK777" s="128"/>
      <c r="LUL777" s="128"/>
      <c r="LUM777" s="128"/>
      <c r="LUN777" s="128"/>
      <c r="LUO777" s="128"/>
      <c r="LUP777" s="128"/>
      <c r="LUQ777" s="128"/>
      <c r="LUR777" s="128"/>
      <c r="LUS777" s="128"/>
      <c r="LUT777" s="128"/>
      <c r="LUU777" s="128"/>
      <c r="LUV777" s="128"/>
      <c r="LUW777" s="128"/>
      <c r="LUX777" s="128"/>
      <c r="LUY777" s="128"/>
      <c r="LUZ777" s="128"/>
      <c r="LVA777" s="128"/>
      <c r="LVB777" s="128"/>
      <c r="LVC777" s="128"/>
      <c r="LVD777" s="128"/>
      <c r="LVE777" s="128"/>
      <c r="LVF777" s="128"/>
      <c r="LVG777" s="128"/>
      <c r="LVH777" s="128"/>
      <c r="LVI777" s="128"/>
      <c r="LVJ777" s="128"/>
      <c r="LVK777" s="128"/>
      <c r="LVL777" s="128"/>
      <c r="LVM777" s="128"/>
      <c r="LVN777" s="128"/>
      <c r="LVO777" s="128"/>
      <c r="LVP777" s="128"/>
      <c r="LVQ777" s="128"/>
      <c r="LVR777" s="128"/>
      <c r="LVS777" s="128"/>
      <c r="LVT777" s="128"/>
      <c r="LVU777" s="128"/>
      <c r="LVV777" s="128"/>
      <c r="LVW777" s="128"/>
      <c r="LVX777" s="128"/>
      <c r="LVY777" s="128"/>
      <c r="LVZ777" s="128"/>
      <c r="LWA777" s="128"/>
      <c r="LWB777" s="128"/>
      <c r="LWC777" s="128"/>
      <c r="LWD777" s="128"/>
      <c r="LWE777" s="128"/>
      <c r="LWF777" s="128"/>
      <c r="LWG777" s="128"/>
      <c r="LWH777" s="128"/>
      <c r="LWI777" s="128"/>
      <c r="LWJ777" s="128"/>
      <c r="LWK777" s="128"/>
      <c r="LWL777" s="128"/>
      <c r="LWM777" s="128"/>
      <c r="LWN777" s="128"/>
      <c r="LWO777" s="128"/>
      <c r="LWP777" s="128"/>
      <c r="LWQ777" s="128"/>
      <c r="LWR777" s="128"/>
      <c r="LWS777" s="128"/>
      <c r="LWT777" s="128"/>
      <c r="LWU777" s="128"/>
      <c r="LWV777" s="128"/>
      <c r="LWW777" s="128"/>
      <c r="LWX777" s="128"/>
      <c r="LWY777" s="128"/>
      <c r="LWZ777" s="128"/>
      <c r="LXA777" s="128"/>
      <c r="LXB777" s="128"/>
      <c r="LXC777" s="128"/>
      <c r="LXD777" s="128"/>
      <c r="LXE777" s="128"/>
      <c r="LXF777" s="128"/>
      <c r="LXG777" s="128"/>
      <c r="LXH777" s="128"/>
      <c r="LXI777" s="128"/>
      <c r="LXJ777" s="128"/>
      <c r="LXK777" s="128"/>
      <c r="LXL777" s="128"/>
      <c r="LXM777" s="128"/>
      <c r="LXN777" s="128"/>
      <c r="LXO777" s="128"/>
      <c r="LXP777" s="128"/>
      <c r="LXQ777" s="128"/>
      <c r="LXR777" s="128"/>
      <c r="LXS777" s="128"/>
      <c r="LXT777" s="128"/>
      <c r="LXU777" s="128"/>
      <c r="LXV777" s="128"/>
      <c r="LXW777" s="128"/>
      <c r="LXX777" s="128"/>
      <c r="LXY777" s="128"/>
      <c r="LXZ777" s="128"/>
      <c r="LYA777" s="128"/>
      <c r="LYB777" s="128"/>
      <c r="LYC777" s="128"/>
      <c r="LYD777" s="128"/>
      <c r="LYE777" s="128"/>
      <c r="LYF777" s="128"/>
      <c r="LYG777" s="128"/>
      <c r="LYH777" s="128"/>
      <c r="LYI777" s="128"/>
      <c r="LYJ777" s="128"/>
      <c r="LYK777" s="128"/>
      <c r="LYL777" s="128"/>
      <c r="LYM777" s="128"/>
      <c r="LYN777" s="128"/>
      <c r="LYO777" s="128"/>
      <c r="LYP777" s="128"/>
      <c r="LYQ777" s="128"/>
      <c r="LYR777" s="128"/>
      <c r="LYS777" s="128"/>
      <c r="LYT777" s="128"/>
      <c r="LYU777" s="128"/>
      <c r="LYV777" s="128"/>
      <c r="LYW777" s="128"/>
      <c r="LYX777" s="128"/>
      <c r="LYY777" s="128"/>
      <c r="LYZ777" s="128"/>
      <c r="LZA777" s="128"/>
      <c r="LZB777" s="128"/>
      <c r="LZC777" s="128"/>
      <c r="LZD777" s="128"/>
      <c r="LZE777" s="128"/>
      <c r="LZF777" s="128"/>
      <c r="LZG777" s="128"/>
      <c r="LZH777" s="128"/>
      <c r="LZI777" s="128"/>
      <c r="LZJ777" s="128"/>
      <c r="LZK777" s="128"/>
      <c r="LZL777" s="128"/>
      <c r="LZM777" s="128"/>
      <c r="LZN777" s="128"/>
      <c r="LZO777" s="128"/>
      <c r="LZP777" s="128"/>
      <c r="LZQ777" s="128"/>
      <c r="LZR777" s="128"/>
      <c r="LZS777" s="128"/>
      <c r="LZT777" s="128"/>
      <c r="LZU777" s="128"/>
      <c r="LZV777" s="128"/>
      <c r="LZW777" s="128"/>
      <c r="LZX777" s="128"/>
      <c r="LZY777" s="128"/>
      <c r="LZZ777" s="128"/>
      <c r="MAA777" s="128"/>
      <c r="MAB777" s="128"/>
      <c r="MAC777" s="128"/>
      <c r="MAD777" s="128"/>
      <c r="MAE777" s="128"/>
      <c r="MAF777" s="128"/>
      <c r="MAG777" s="128"/>
      <c r="MAH777" s="128"/>
      <c r="MAI777" s="128"/>
      <c r="MAJ777" s="128"/>
      <c r="MAK777" s="128"/>
      <c r="MAL777" s="128"/>
      <c r="MAM777" s="128"/>
      <c r="MAN777" s="128"/>
      <c r="MAO777" s="128"/>
      <c r="MAP777" s="128"/>
      <c r="MAQ777" s="128"/>
      <c r="MAR777" s="128"/>
      <c r="MAS777" s="128"/>
      <c r="MAT777" s="128"/>
      <c r="MAU777" s="128"/>
      <c r="MAV777" s="128"/>
      <c r="MAW777" s="128"/>
      <c r="MAX777" s="128"/>
      <c r="MAY777" s="128"/>
      <c r="MAZ777" s="128"/>
      <c r="MBA777" s="128"/>
      <c r="MBB777" s="128"/>
      <c r="MBC777" s="128"/>
      <c r="MBD777" s="128"/>
      <c r="MBE777" s="128"/>
      <c r="MBF777" s="128"/>
      <c r="MBG777" s="128"/>
      <c r="MBH777" s="128"/>
      <c r="MBI777" s="128"/>
      <c r="MBJ777" s="128"/>
      <c r="MBK777" s="128"/>
      <c r="MBL777" s="128"/>
      <c r="MBM777" s="128"/>
      <c r="MBN777" s="128"/>
      <c r="MBO777" s="128"/>
      <c r="MBP777" s="128"/>
      <c r="MBQ777" s="128"/>
      <c r="MBR777" s="128"/>
      <c r="MBS777" s="128"/>
      <c r="MBT777" s="128"/>
      <c r="MBU777" s="128"/>
      <c r="MBV777" s="128"/>
      <c r="MBW777" s="128"/>
      <c r="MBX777" s="128"/>
      <c r="MBY777" s="128"/>
      <c r="MBZ777" s="128"/>
      <c r="MCA777" s="128"/>
      <c r="MCB777" s="128"/>
      <c r="MCC777" s="128"/>
      <c r="MCD777" s="128"/>
      <c r="MCE777" s="128"/>
      <c r="MCF777" s="128"/>
      <c r="MCG777" s="128"/>
      <c r="MCH777" s="128"/>
      <c r="MCI777" s="128"/>
      <c r="MCJ777" s="128"/>
      <c r="MCK777" s="128"/>
      <c r="MCL777" s="128"/>
      <c r="MCM777" s="128"/>
      <c r="MCN777" s="128"/>
      <c r="MCO777" s="128"/>
      <c r="MCP777" s="128"/>
      <c r="MCQ777" s="128"/>
      <c r="MCR777" s="128"/>
      <c r="MCS777" s="128"/>
      <c r="MCT777" s="128"/>
      <c r="MCU777" s="128"/>
      <c r="MCV777" s="128"/>
      <c r="MCW777" s="128"/>
      <c r="MCX777" s="128"/>
      <c r="MCY777" s="128"/>
      <c r="MCZ777" s="128"/>
      <c r="MDA777" s="128"/>
      <c r="MDB777" s="128"/>
      <c r="MDC777" s="128"/>
      <c r="MDD777" s="128"/>
      <c r="MDE777" s="128"/>
      <c r="MDF777" s="128"/>
      <c r="MDG777" s="128"/>
      <c r="MDH777" s="128"/>
      <c r="MDI777" s="128"/>
      <c r="MDJ777" s="128"/>
      <c r="MDK777" s="128"/>
      <c r="MDL777" s="128"/>
      <c r="MDM777" s="128"/>
      <c r="MDN777" s="128"/>
      <c r="MDO777" s="128"/>
      <c r="MDP777" s="128"/>
      <c r="MDQ777" s="128"/>
      <c r="MDR777" s="128"/>
      <c r="MDS777" s="128"/>
      <c r="MDT777" s="128"/>
      <c r="MDU777" s="128"/>
      <c r="MDV777" s="128"/>
      <c r="MDW777" s="128"/>
      <c r="MDX777" s="128"/>
      <c r="MDY777" s="128"/>
      <c r="MDZ777" s="128"/>
      <c r="MEA777" s="128"/>
      <c r="MEB777" s="128"/>
      <c r="MEC777" s="128"/>
      <c r="MED777" s="128"/>
      <c r="MEE777" s="128"/>
      <c r="MEF777" s="128"/>
      <c r="MEG777" s="128"/>
      <c r="MEH777" s="128"/>
      <c r="MEI777" s="128"/>
      <c r="MEJ777" s="128"/>
      <c r="MEK777" s="128"/>
      <c r="MEL777" s="128"/>
      <c r="MEM777" s="128"/>
      <c r="MEN777" s="128"/>
      <c r="MEO777" s="128"/>
      <c r="MEP777" s="128"/>
      <c r="MEQ777" s="128"/>
      <c r="MER777" s="128"/>
      <c r="MES777" s="128"/>
      <c r="MET777" s="128"/>
      <c r="MEU777" s="128"/>
      <c r="MEV777" s="128"/>
      <c r="MEW777" s="128"/>
      <c r="MEX777" s="128"/>
      <c r="MEY777" s="128"/>
      <c r="MEZ777" s="128"/>
      <c r="MFA777" s="128"/>
      <c r="MFB777" s="128"/>
      <c r="MFC777" s="128"/>
      <c r="MFD777" s="128"/>
      <c r="MFE777" s="128"/>
      <c r="MFF777" s="128"/>
      <c r="MFG777" s="128"/>
      <c r="MFH777" s="128"/>
      <c r="MFI777" s="128"/>
      <c r="MFJ777" s="128"/>
      <c r="MFK777" s="128"/>
      <c r="MFL777" s="128"/>
      <c r="MFM777" s="128"/>
      <c r="MFN777" s="128"/>
      <c r="MFO777" s="128"/>
      <c r="MFP777" s="128"/>
      <c r="MFQ777" s="128"/>
      <c r="MFR777" s="128"/>
      <c r="MFS777" s="128"/>
      <c r="MFT777" s="128"/>
      <c r="MFU777" s="128"/>
      <c r="MFV777" s="128"/>
      <c r="MFW777" s="128"/>
      <c r="MFX777" s="128"/>
      <c r="MFY777" s="128"/>
      <c r="MFZ777" s="128"/>
      <c r="MGA777" s="128"/>
      <c r="MGB777" s="128"/>
      <c r="MGC777" s="128"/>
      <c r="MGD777" s="128"/>
      <c r="MGE777" s="128"/>
      <c r="MGF777" s="128"/>
      <c r="MGG777" s="128"/>
      <c r="MGH777" s="128"/>
      <c r="MGI777" s="128"/>
      <c r="MGJ777" s="128"/>
      <c r="MGK777" s="128"/>
      <c r="MGL777" s="128"/>
      <c r="MGM777" s="128"/>
      <c r="MGN777" s="128"/>
      <c r="MGO777" s="128"/>
      <c r="MGP777" s="128"/>
      <c r="MGQ777" s="128"/>
      <c r="MGR777" s="128"/>
      <c r="MGS777" s="128"/>
      <c r="MGT777" s="128"/>
      <c r="MGU777" s="128"/>
      <c r="MGV777" s="128"/>
      <c r="MGW777" s="128"/>
      <c r="MGX777" s="128"/>
      <c r="MGY777" s="128"/>
      <c r="MGZ777" s="128"/>
      <c r="MHA777" s="128"/>
      <c r="MHB777" s="128"/>
      <c r="MHC777" s="128"/>
      <c r="MHD777" s="128"/>
      <c r="MHE777" s="128"/>
      <c r="MHF777" s="128"/>
      <c r="MHG777" s="128"/>
      <c r="MHH777" s="128"/>
      <c r="MHI777" s="128"/>
      <c r="MHJ777" s="128"/>
      <c r="MHK777" s="128"/>
      <c r="MHL777" s="128"/>
      <c r="MHM777" s="128"/>
      <c r="MHN777" s="128"/>
      <c r="MHO777" s="128"/>
      <c r="MHP777" s="128"/>
      <c r="MHQ777" s="128"/>
      <c r="MHR777" s="128"/>
      <c r="MHS777" s="128"/>
      <c r="MHT777" s="128"/>
      <c r="MHU777" s="128"/>
      <c r="MHV777" s="128"/>
      <c r="MHW777" s="128"/>
      <c r="MHX777" s="128"/>
      <c r="MHY777" s="128"/>
      <c r="MHZ777" s="128"/>
      <c r="MIA777" s="128"/>
      <c r="MIB777" s="128"/>
      <c r="MIC777" s="128"/>
      <c r="MID777" s="128"/>
      <c r="MIE777" s="128"/>
      <c r="MIF777" s="128"/>
      <c r="MIG777" s="128"/>
      <c r="MIH777" s="128"/>
      <c r="MII777" s="128"/>
      <c r="MIJ777" s="128"/>
      <c r="MIK777" s="128"/>
      <c r="MIL777" s="128"/>
      <c r="MIM777" s="128"/>
      <c r="MIN777" s="128"/>
      <c r="MIO777" s="128"/>
      <c r="MIP777" s="128"/>
      <c r="MIQ777" s="128"/>
      <c r="MIR777" s="128"/>
      <c r="MIS777" s="128"/>
      <c r="MIT777" s="128"/>
      <c r="MIU777" s="128"/>
      <c r="MIV777" s="128"/>
      <c r="MIW777" s="128"/>
      <c r="MIX777" s="128"/>
      <c r="MIY777" s="128"/>
      <c r="MIZ777" s="128"/>
      <c r="MJA777" s="128"/>
      <c r="MJB777" s="128"/>
      <c r="MJC777" s="128"/>
      <c r="MJD777" s="128"/>
      <c r="MJE777" s="128"/>
      <c r="MJF777" s="128"/>
      <c r="MJG777" s="128"/>
      <c r="MJH777" s="128"/>
      <c r="MJI777" s="128"/>
      <c r="MJJ777" s="128"/>
      <c r="MJK777" s="128"/>
      <c r="MJL777" s="128"/>
      <c r="MJM777" s="128"/>
      <c r="MJN777" s="128"/>
      <c r="MJO777" s="128"/>
      <c r="MJP777" s="128"/>
      <c r="MJQ777" s="128"/>
      <c r="MJR777" s="128"/>
      <c r="MJS777" s="128"/>
      <c r="MJT777" s="128"/>
      <c r="MJU777" s="128"/>
      <c r="MJV777" s="128"/>
      <c r="MJW777" s="128"/>
      <c r="MJX777" s="128"/>
      <c r="MJY777" s="128"/>
      <c r="MJZ777" s="128"/>
      <c r="MKA777" s="128"/>
      <c r="MKB777" s="128"/>
      <c r="MKC777" s="128"/>
      <c r="MKD777" s="128"/>
      <c r="MKE777" s="128"/>
      <c r="MKF777" s="128"/>
      <c r="MKG777" s="128"/>
      <c r="MKH777" s="128"/>
      <c r="MKI777" s="128"/>
      <c r="MKJ777" s="128"/>
      <c r="MKK777" s="128"/>
      <c r="MKL777" s="128"/>
      <c r="MKM777" s="128"/>
      <c r="MKN777" s="128"/>
      <c r="MKO777" s="128"/>
      <c r="MKP777" s="128"/>
      <c r="MKQ777" s="128"/>
      <c r="MKR777" s="128"/>
      <c r="MKS777" s="128"/>
      <c r="MKT777" s="128"/>
      <c r="MKU777" s="128"/>
      <c r="MKV777" s="128"/>
      <c r="MKW777" s="128"/>
      <c r="MKX777" s="128"/>
      <c r="MKY777" s="128"/>
      <c r="MKZ777" s="128"/>
      <c r="MLA777" s="128"/>
      <c r="MLB777" s="128"/>
      <c r="MLC777" s="128"/>
      <c r="MLD777" s="128"/>
      <c r="MLE777" s="128"/>
      <c r="MLF777" s="128"/>
      <c r="MLG777" s="128"/>
      <c r="MLH777" s="128"/>
      <c r="MLI777" s="128"/>
      <c r="MLJ777" s="128"/>
      <c r="MLK777" s="128"/>
      <c r="MLL777" s="128"/>
      <c r="MLM777" s="128"/>
      <c r="MLN777" s="128"/>
      <c r="MLO777" s="128"/>
      <c r="MLP777" s="128"/>
      <c r="MLQ777" s="128"/>
      <c r="MLR777" s="128"/>
      <c r="MLS777" s="128"/>
      <c r="MLT777" s="128"/>
      <c r="MLU777" s="128"/>
      <c r="MLV777" s="128"/>
      <c r="MLW777" s="128"/>
      <c r="MLX777" s="128"/>
      <c r="MLY777" s="128"/>
      <c r="MLZ777" s="128"/>
      <c r="MMA777" s="128"/>
      <c r="MMB777" s="128"/>
      <c r="MMC777" s="128"/>
      <c r="MMD777" s="128"/>
      <c r="MME777" s="128"/>
      <c r="MMF777" s="128"/>
      <c r="MMG777" s="128"/>
      <c r="MMH777" s="128"/>
      <c r="MMI777" s="128"/>
      <c r="MMJ777" s="128"/>
      <c r="MMK777" s="128"/>
      <c r="MML777" s="128"/>
      <c r="MMM777" s="128"/>
      <c r="MMN777" s="128"/>
      <c r="MMO777" s="128"/>
      <c r="MMP777" s="128"/>
      <c r="MMQ777" s="128"/>
      <c r="MMR777" s="128"/>
      <c r="MMS777" s="128"/>
      <c r="MMT777" s="128"/>
      <c r="MMU777" s="128"/>
      <c r="MMV777" s="128"/>
      <c r="MMW777" s="128"/>
      <c r="MMX777" s="128"/>
      <c r="MMY777" s="128"/>
      <c r="MMZ777" s="128"/>
      <c r="MNA777" s="128"/>
      <c r="MNB777" s="128"/>
      <c r="MNC777" s="128"/>
      <c r="MND777" s="128"/>
      <c r="MNE777" s="128"/>
      <c r="MNF777" s="128"/>
      <c r="MNG777" s="128"/>
      <c r="MNH777" s="128"/>
      <c r="MNI777" s="128"/>
      <c r="MNJ777" s="128"/>
      <c r="MNK777" s="128"/>
      <c r="MNL777" s="128"/>
      <c r="MNM777" s="128"/>
      <c r="MNN777" s="128"/>
      <c r="MNO777" s="128"/>
      <c r="MNP777" s="128"/>
      <c r="MNQ777" s="128"/>
      <c r="MNR777" s="128"/>
      <c r="MNS777" s="128"/>
      <c r="MNT777" s="128"/>
      <c r="MNU777" s="128"/>
      <c r="MNV777" s="128"/>
      <c r="MNW777" s="128"/>
      <c r="MNX777" s="128"/>
      <c r="MNY777" s="128"/>
      <c r="MNZ777" s="128"/>
      <c r="MOA777" s="128"/>
      <c r="MOB777" s="128"/>
      <c r="MOC777" s="128"/>
      <c r="MOD777" s="128"/>
      <c r="MOE777" s="128"/>
      <c r="MOF777" s="128"/>
      <c r="MOG777" s="128"/>
      <c r="MOH777" s="128"/>
      <c r="MOI777" s="128"/>
      <c r="MOJ777" s="128"/>
      <c r="MOK777" s="128"/>
      <c r="MOL777" s="128"/>
      <c r="MOM777" s="128"/>
      <c r="MON777" s="128"/>
      <c r="MOO777" s="128"/>
      <c r="MOP777" s="128"/>
      <c r="MOQ777" s="128"/>
      <c r="MOR777" s="128"/>
      <c r="MOS777" s="128"/>
      <c r="MOT777" s="128"/>
      <c r="MOU777" s="128"/>
      <c r="MOV777" s="128"/>
      <c r="MOW777" s="128"/>
      <c r="MOX777" s="128"/>
      <c r="MOY777" s="128"/>
      <c r="MOZ777" s="128"/>
      <c r="MPA777" s="128"/>
      <c r="MPB777" s="128"/>
      <c r="MPC777" s="128"/>
      <c r="MPD777" s="128"/>
      <c r="MPE777" s="128"/>
      <c r="MPF777" s="128"/>
      <c r="MPG777" s="128"/>
      <c r="MPH777" s="128"/>
      <c r="MPI777" s="128"/>
      <c r="MPJ777" s="128"/>
      <c r="MPK777" s="128"/>
      <c r="MPL777" s="128"/>
      <c r="MPM777" s="128"/>
      <c r="MPN777" s="128"/>
      <c r="MPO777" s="128"/>
      <c r="MPP777" s="128"/>
      <c r="MPQ777" s="128"/>
      <c r="MPR777" s="128"/>
      <c r="MPS777" s="128"/>
      <c r="MPT777" s="128"/>
      <c r="MPU777" s="128"/>
      <c r="MPV777" s="128"/>
      <c r="MPW777" s="128"/>
      <c r="MPX777" s="128"/>
      <c r="MPY777" s="128"/>
      <c r="MPZ777" s="128"/>
      <c r="MQA777" s="128"/>
      <c r="MQB777" s="128"/>
      <c r="MQC777" s="128"/>
      <c r="MQD777" s="128"/>
      <c r="MQE777" s="128"/>
      <c r="MQF777" s="128"/>
      <c r="MQG777" s="128"/>
      <c r="MQH777" s="128"/>
      <c r="MQI777" s="128"/>
      <c r="MQJ777" s="128"/>
      <c r="MQK777" s="128"/>
      <c r="MQL777" s="128"/>
      <c r="MQM777" s="128"/>
      <c r="MQN777" s="128"/>
      <c r="MQO777" s="128"/>
      <c r="MQP777" s="128"/>
      <c r="MQQ777" s="128"/>
      <c r="MQR777" s="128"/>
      <c r="MQS777" s="128"/>
      <c r="MQT777" s="128"/>
      <c r="MQU777" s="128"/>
      <c r="MQV777" s="128"/>
      <c r="MQW777" s="128"/>
      <c r="MQX777" s="128"/>
      <c r="MQY777" s="128"/>
      <c r="MQZ777" s="128"/>
      <c r="MRA777" s="128"/>
      <c r="MRB777" s="128"/>
      <c r="MRC777" s="128"/>
      <c r="MRD777" s="128"/>
      <c r="MRE777" s="128"/>
      <c r="MRF777" s="128"/>
      <c r="MRG777" s="128"/>
      <c r="MRH777" s="128"/>
      <c r="MRI777" s="128"/>
      <c r="MRJ777" s="128"/>
      <c r="MRK777" s="128"/>
      <c r="MRL777" s="128"/>
      <c r="MRM777" s="128"/>
      <c r="MRN777" s="128"/>
      <c r="MRO777" s="128"/>
      <c r="MRP777" s="128"/>
      <c r="MRQ777" s="128"/>
      <c r="MRR777" s="128"/>
      <c r="MRS777" s="128"/>
      <c r="MRT777" s="128"/>
      <c r="MRU777" s="128"/>
      <c r="MRV777" s="128"/>
      <c r="MRW777" s="128"/>
      <c r="MRX777" s="128"/>
      <c r="MRY777" s="128"/>
      <c r="MRZ777" s="128"/>
      <c r="MSA777" s="128"/>
      <c r="MSB777" s="128"/>
      <c r="MSC777" s="128"/>
      <c r="MSD777" s="128"/>
      <c r="MSE777" s="128"/>
      <c r="MSF777" s="128"/>
      <c r="MSG777" s="128"/>
      <c r="MSH777" s="128"/>
      <c r="MSI777" s="128"/>
      <c r="MSJ777" s="128"/>
      <c r="MSK777" s="128"/>
      <c r="MSL777" s="128"/>
      <c r="MSM777" s="128"/>
      <c r="MSN777" s="128"/>
      <c r="MSO777" s="128"/>
      <c r="MSP777" s="128"/>
      <c r="MSQ777" s="128"/>
      <c r="MSR777" s="128"/>
      <c r="MSS777" s="128"/>
      <c r="MST777" s="128"/>
      <c r="MSU777" s="128"/>
      <c r="MSV777" s="128"/>
      <c r="MSW777" s="128"/>
      <c r="MSX777" s="128"/>
      <c r="MSY777" s="128"/>
      <c r="MSZ777" s="128"/>
      <c r="MTA777" s="128"/>
      <c r="MTB777" s="128"/>
      <c r="MTC777" s="128"/>
      <c r="MTD777" s="128"/>
      <c r="MTE777" s="128"/>
      <c r="MTF777" s="128"/>
      <c r="MTG777" s="128"/>
      <c r="MTH777" s="128"/>
      <c r="MTI777" s="128"/>
      <c r="MTJ777" s="128"/>
      <c r="MTK777" s="128"/>
      <c r="MTL777" s="128"/>
      <c r="MTM777" s="128"/>
      <c r="MTN777" s="128"/>
      <c r="MTO777" s="128"/>
      <c r="MTP777" s="128"/>
      <c r="MTQ777" s="128"/>
      <c r="MTR777" s="128"/>
      <c r="MTS777" s="128"/>
      <c r="MTT777" s="128"/>
      <c r="MTU777" s="128"/>
      <c r="MTV777" s="128"/>
      <c r="MTW777" s="128"/>
      <c r="MTX777" s="128"/>
      <c r="MTY777" s="128"/>
      <c r="MTZ777" s="128"/>
      <c r="MUA777" s="128"/>
      <c r="MUB777" s="128"/>
      <c r="MUC777" s="128"/>
      <c r="MUD777" s="128"/>
      <c r="MUE777" s="128"/>
      <c r="MUF777" s="128"/>
      <c r="MUG777" s="128"/>
      <c r="MUH777" s="128"/>
      <c r="MUI777" s="128"/>
      <c r="MUJ777" s="128"/>
      <c r="MUK777" s="128"/>
      <c r="MUL777" s="128"/>
      <c r="MUM777" s="128"/>
      <c r="MUN777" s="128"/>
      <c r="MUO777" s="128"/>
      <c r="MUP777" s="128"/>
      <c r="MUQ777" s="128"/>
      <c r="MUR777" s="128"/>
      <c r="MUS777" s="128"/>
      <c r="MUT777" s="128"/>
      <c r="MUU777" s="128"/>
      <c r="MUV777" s="128"/>
      <c r="MUW777" s="128"/>
      <c r="MUX777" s="128"/>
      <c r="MUY777" s="128"/>
      <c r="MUZ777" s="128"/>
      <c r="MVA777" s="128"/>
      <c r="MVB777" s="128"/>
      <c r="MVC777" s="128"/>
      <c r="MVD777" s="128"/>
      <c r="MVE777" s="128"/>
      <c r="MVF777" s="128"/>
      <c r="MVG777" s="128"/>
      <c r="MVH777" s="128"/>
      <c r="MVI777" s="128"/>
      <c r="MVJ777" s="128"/>
      <c r="MVK777" s="128"/>
      <c r="MVL777" s="128"/>
      <c r="MVM777" s="128"/>
      <c r="MVN777" s="128"/>
      <c r="MVO777" s="128"/>
      <c r="MVP777" s="128"/>
      <c r="MVQ777" s="128"/>
      <c r="MVR777" s="128"/>
      <c r="MVS777" s="128"/>
      <c r="MVT777" s="128"/>
      <c r="MVU777" s="128"/>
      <c r="MVV777" s="128"/>
      <c r="MVW777" s="128"/>
      <c r="MVX777" s="128"/>
      <c r="MVY777" s="128"/>
      <c r="MVZ777" s="128"/>
      <c r="MWA777" s="128"/>
      <c r="MWB777" s="128"/>
      <c r="MWC777" s="128"/>
      <c r="MWD777" s="128"/>
      <c r="MWE777" s="128"/>
      <c r="MWF777" s="128"/>
      <c r="MWG777" s="128"/>
      <c r="MWH777" s="128"/>
      <c r="MWI777" s="128"/>
      <c r="MWJ777" s="128"/>
      <c r="MWK777" s="128"/>
      <c r="MWL777" s="128"/>
      <c r="MWM777" s="128"/>
      <c r="MWN777" s="128"/>
      <c r="MWO777" s="128"/>
      <c r="MWP777" s="128"/>
      <c r="MWQ777" s="128"/>
      <c r="MWR777" s="128"/>
      <c r="MWS777" s="128"/>
      <c r="MWT777" s="128"/>
      <c r="MWU777" s="128"/>
      <c r="MWV777" s="128"/>
      <c r="MWW777" s="128"/>
      <c r="MWX777" s="128"/>
      <c r="MWY777" s="128"/>
      <c r="MWZ777" s="128"/>
      <c r="MXA777" s="128"/>
      <c r="MXB777" s="128"/>
      <c r="MXC777" s="128"/>
      <c r="MXD777" s="128"/>
      <c r="MXE777" s="128"/>
      <c r="MXF777" s="128"/>
      <c r="MXG777" s="128"/>
      <c r="MXH777" s="128"/>
      <c r="MXI777" s="128"/>
      <c r="MXJ777" s="128"/>
      <c r="MXK777" s="128"/>
      <c r="MXL777" s="128"/>
      <c r="MXM777" s="128"/>
      <c r="MXN777" s="128"/>
      <c r="MXO777" s="128"/>
      <c r="MXP777" s="128"/>
      <c r="MXQ777" s="128"/>
      <c r="MXR777" s="128"/>
      <c r="MXS777" s="128"/>
      <c r="MXT777" s="128"/>
      <c r="MXU777" s="128"/>
      <c r="MXV777" s="128"/>
      <c r="MXW777" s="128"/>
      <c r="MXX777" s="128"/>
      <c r="MXY777" s="128"/>
      <c r="MXZ777" s="128"/>
      <c r="MYA777" s="128"/>
      <c r="MYB777" s="128"/>
      <c r="MYC777" s="128"/>
      <c r="MYD777" s="128"/>
      <c r="MYE777" s="128"/>
      <c r="MYF777" s="128"/>
      <c r="MYG777" s="128"/>
      <c r="MYH777" s="128"/>
      <c r="MYI777" s="128"/>
      <c r="MYJ777" s="128"/>
      <c r="MYK777" s="128"/>
      <c r="MYL777" s="128"/>
      <c r="MYM777" s="128"/>
      <c r="MYN777" s="128"/>
      <c r="MYO777" s="128"/>
      <c r="MYP777" s="128"/>
      <c r="MYQ777" s="128"/>
      <c r="MYR777" s="128"/>
      <c r="MYS777" s="128"/>
      <c r="MYT777" s="128"/>
      <c r="MYU777" s="128"/>
      <c r="MYV777" s="128"/>
      <c r="MYW777" s="128"/>
      <c r="MYX777" s="128"/>
      <c r="MYY777" s="128"/>
      <c r="MYZ777" s="128"/>
      <c r="MZA777" s="128"/>
      <c r="MZB777" s="128"/>
      <c r="MZC777" s="128"/>
      <c r="MZD777" s="128"/>
      <c r="MZE777" s="128"/>
      <c r="MZF777" s="128"/>
      <c r="MZG777" s="128"/>
      <c r="MZH777" s="128"/>
      <c r="MZI777" s="128"/>
      <c r="MZJ777" s="128"/>
      <c r="MZK777" s="128"/>
      <c r="MZL777" s="128"/>
      <c r="MZM777" s="128"/>
      <c r="MZN777" s="128"/>
      <c r="MZO777" s="128"/>
      <c r="MZP777" s="128"/>
      <c r="MZQ777" s="128"/>
      <c r="MZR777" s="128"/>
      <c r="MZS777" s="128"/>
      <c r="MZT777" s="128"/>
      <c r="MZU777" s="128"/>
      <c r="MZV777" s="128"/>
      <c r="MZW777" s="128"/>
      <c r="MZX777" s="128"/>
      <c r="MZY777" s="128"/>
      <c r="MZZ777" s="128"/>
      <c r="NAA777" s="128"/>
      <c r="NAB777" s="128"/>
      <c r="NAC777" s="128"/>
      <c r="NAD777" s="128"/>
      <c r="NAE777" s="128"/>
      <c r="NAF777" s="128"/>
      <c r="NAG777" s="128"/>
      <c r="NAH777" s="128"/>
      <c r="NAI777" s="128"/>
      <c r="NAJ777" s="128"/>
      <c r="NAK777" s="128"/>
      <c r="NAL777" s="128"/>
      <c r="NAM777" s="128"/>
      <c r="NAN777" s="128"/>
      <c r="NAO777" s="128"/>
      <c r="NAP777" s="128"/>
      <c r="NAQ777" s="128"/>
      <c r="NAR777" s="128"/>
      <c r="NAS777" s="128"/>
      <c r="NAT777" s="128"/>
      <c r="NAU777" s="128"/>
      <c r="NAV777" s="128"/>
      <c r="NAW777" s="128"/>
      <c r="NAX777" s="128"/>
      <c r="NAY777" s="128"/>
      <c r="NAZ777" s="128"/>
      <c r="NBA777" s="128"/>
      <c r="NBB777" s="128"/>
      <c r="NBC777" s="128"/>
      <c r="NBD777" s="128"/>
      <c r="NBE777" s="128"/>
      <c r="NBF777" s="128"/>
      <c r="NBG777" s="128"/>
      <c r="NBH777" s="128"/>
      <c r="NBI777" s="128"/>
      <c r="NBJ777" s="128"/>
      <c r="NBK777" s="128"/>
      <c r="NBL777" s="128"/>
      <c r="NBM777" s="128"/>
      <c r="NBN777" s="128"/>
      <c r="NBO777" s="128"/>
      <c r="NBP777" s="128"/>
      <c r="NBQ777" s="128"/>
      <c r="NBR777" s="128"/>
      <c r="NBS777" s="128"/>
      <c r="NBT777" s="128"/>
      <c r="NBU777" s="128"/>
      <c r="NBV777" s="128"/>
      <c r="NBW777" s="128"/>
      <c r="NBX777" s="128"/>
      <c r="NBY777" s="128"/>
      <c r="NBZ777" s="128"/>
      <c r="NCA777" s="128"/>
      <c r="NCB777" s="128"/>
      <c r="NCC777" s="128"/>
      <c r="NCD777" s="128"/>
      <c r="NCE777" s="128"/>
      <c r="NCF777" s="128"/>
      <c r="NCG777" s="128"/>
      <c r="NCH777" s="128"/>
      <c r="NCI777" s="128"/>
      <c r="NCJ777" s="128"/>
      <c r="NCK777" s="128"/>
      <c r="NCL777" s="128"/>
      <c r="NCM777" s="128"/>
      <c r="NCN777" s="128"/>
      <c r="NCO777" s="128"/>
      <c r="NCP777" s="128"/>
      <c r="NCQ777" s="128"/>
      <c r="NCR777" s="128"/>
      <c r="NCS777" s="128"/>
      <c r="NCT777" s="128"/>
      <c r="NCU777" s="128"/>
      <c r="NCV777" s="128"/>
      <c r="NCW777" s="128"/>
      <c r="NCX777" s="128"/>
      <c r="NCY777" s="128"/>
      <c r="NCZ777" s="128"/>
      <c r="NDA777" s="128"/>
      <c r="NDB777" s="128"/>
      <c r="NDC777" s="128"/>
      <c r="NDD777" s="128"/>
      <c r="NDE777" s="128"/>
      <c r="NDF777" s="128"/>
      <c r="NDG777" s="128"/>
      <c r="NDH777" s="128"/>
      <c r="NDI777" s="128"/>
      <c r="NDJ777" s="128"/>
      <c r="NDK777" s="128"/>
      <c r="NDL777" s="128"/>
      <c r="NDM777" s="128"/>
      <c r="NDN777" s="128"/>
      <c r="NDO777" s="128"/>
      <c r="NDP777" s="128"/>
      <c r="NDQ777" s="128"/>
      <c r="NDR777" s="128"/>
      <c r="NDS777" s="128"/>
      <c r="NDT777" s="128"/>
      <c r="NDU777" s="128"/>
      <c r="NDV777" s="128"/>
      <c r="NDW777" s="128"/>
      <c r="NDX777" s="128"/>
      <c r="NDY777" s="128"/>
      <c r="NDZ777" s="128"/>
      <c r="NEA777" s="128"/>
      <c r="NEB777" s="128"/>
      <c r="NEC777" s="128"/>
      <c r="NED777" s="128"/>
      <c r="NEE777" s="128"/>
      <c r="NEF777" s="128"/>
      <c r="NEG777" s="128"/>
      <c r="NEH777" s="128"/>
      <c r="NEI777" s="128"/>
      <c r="NEJ777" s="128"/>
      <c r="NEK777" s="128"/>
      <c r="NEL777" s="128"/>
      <c r="NEM777" s="128"/>
      <c r="NEN777" s="128"/>
      <c r="NEO777" s="128"/>
      <c r="NEP777" s="128"/>
      <c r="NEQ777" s="128"/>
      <c r="NER777" s="128"/>
      <c r="NES777" s="128"/>
      <c r="NET777" s="128"/>
      <c r="NEU777" s="128"/>
      <c r="NEV777" s="128"/>
      <c r="NEW777" s="128"/>
      <c r="NEX777" s="128"/>
      <c r="NEY777" s="128"/>
      <c r="NEZ777" s="128"/>
      <c r="NFA777" s="128"/>
      <c r="NFB777" s="128"/>
      <c r="NFC777" s="128"/>
      <c r="NFD777" s="128"/>
      <c r="NFE777" s="128"/>
      <c r="NFF777" s="128"/>
      <c r="NFG777" s="128"/>
      <c r="NFH777" s="128"/>
      <c r="NFI777" s="128"/>
      <c r="NFJ777" s="128"/>
      <c r="NFK777" s="128"/>
      <c r="NFL777" s="128"/>
      <c r="NFM777" s="128"/>
      <c r="NFN777" s="128"/>
      <c r="NFO777" s="128"/>
      <c r="NFP777" s="128"/>
      <c r="NFQ777" s="128"/>
      <c r="NFR777" s="128"/>
      <c r="NFS777" s="128"/>
      <c r="NFT777" s="128"/>
      <c r="NFU777" s="128"/>
      <c r="NFV777" s="128"/>
      <c r="NFW777" s="128"/>
      <c r="NFX777" s="128"/>
      <c r="NFY777" s="128"/>
      <c r="NFZ777" s="128"/>
      <c r="NGA777" s="128"/>
      <c r="NGB777" s="128"/>
      <c r="NGC777" s="128"/>
      <c r="NGD777" s="128"/>
      <c r="NGE777" s="128"/>
      <c r="NGF777" s="128"/>
      <c r="NGG777" s="128"/>
      <c r="NGH777" s="128"/>
      <c r="NGI777" s="128"/>
      <c r="NGJ777" s="128"/>
      <c r="NGK777" s="128"/>
      <c r="NGL777" s="128"/>
      <c r="NGM777" s="128"/>
      <c r="NGN777" s="128"/>
      <c r="NGO777" s="128"/>
      <c r="NGP777" s="128"/>
      <c r="NGQ777" s="128"/>
      <c r="NGR777" s="128"/>
      <c r="NGS777" s="128"/>
      <c r="NGT777" s="128"/>
      <c r="NGU777" s="128"/>
      <c r="NGV777" s="128"/>
      <c r="NGW777" s="128"/>
      <c r="NGX777" s="128"/>
      <c r="NGY777" s="128"/>
      <c r="NGZ777" s="128"/>
      <c r="NHA777" s="128"/>
      <c r="NHB777" s="128"/>
      <c r="NHC777" s="128"/>
      <c r="NHD777" s="128"/>
      <c r="NHE777" s="128"/>
      <c r="NHF777" s="128"/>
      <c r="NHG777" s="128"/>
      <c r="NHH777" s="128"/>
      <c r="NHI777" s="128"/>
      <c r="NHJ777" s="128"/>
      <c r="NHK777" s="128"/>
      <c r="NHL777" s="128"/>
      <c r="NHM777" s="128"/>
      <c r="NHN777" s="128"/>
      <c r="NHO777" s="128"/>
      <c r="NHP777" s="128"/>
      <c r="NHQ777" s="128"/>
      <c r="NHR777" s="128"/>
      <c r="NHS777" s="128"/>
      <c r="NHT777" s="128"/>
      <c r="NHU777" s="128"/>
      <c r="NHV777" s="128"/>
      <c r="NHW777" s="128"/>
      <c r="NHX777" s="128"/>
      <c r="NHY777" s="128"/>
      <c r="NHZ777" s="128"/>
      <c r="NIA777" s="128"/>
      <c r="NIB777" s="128"/>
      <c r="NIC777" s="128"/>
      <c r="NID777" s="128"/>
      <c r="NIE777" s="128"/>
      <c r="NIF777" s="128"/>
      <c r="NIG777" s="128"/>
      <c r="NIH777" s="128"/>
      <c r="NII777" s="128"/>
      <c r="NIJ777" s="128"/>
      <c r="NIK777" s="128"/>
      <c r="NIL777" s="128"/>
      <c r="NIM777" s="128"/>
      <c r="NIN777" s="128"/>
      <c r="NIO777" s="128"/>
      <c r="NIP777" s="128"/>
      <c r="NIQ777" s="128"/>
      <c r="NIR777" s="128"/>
      <c r="NIS777" s="128"/>
      <c r="NIT777" s="128"/>
      <c r="NIU777" s="128"/>
      <c r="NIV777" s="128"/>
      <c r="NIW777" s="128"/>
      <c r="NIX777" s="128"/>
      <c r="NIY777" s="128"/>
      <c r="NIZ777" s="128"/>
      <c r="NJA777" s="128"/>
      <c r="NJB777" s="128"/>
      <c r="NJC777" s="128"/>
      <c r="NJD777" s="128"/>
      <c r="NJE777" s="128"/>
      <c r="NJF777" s="128"/>
      <c r="NJG777" s="128"/>
      <c r="NJH777" s="128"/>
      <c r="NJI777" s="128"/>
      <c r="NJJ777" s="128"/>
      <c r="NJK777" s="128"/>
      <c r="NJL777" s="128"/>
      <c r="NJM777" s="128"/>
      <c r="NJN777" s="128"/>
      <c r="NJO777" s="128"/>
      <c r="NJP777" s="128"/>
      <c r="NJQ777" s="128"/>
      <c r="NJR777" s="128"/>
      <c r="NJS777" s="128"/>
      <c r="NJT777" s="128"/>
      <c r="NJU777" s="128"/>
      <c r="NJV777" s="128"/>
      <c r="NJW777" s="128"/>
      <c r="NJX777" s="128"/>
      <c r="NJY777" s="128"/>
      <c r="NJZ777" s="128"/>
      <c r="NKA777" s="128"/>
      <c r="NKB777" s="128"/>
      <c r="NKC777" s="128"/>
      <c r="NKD777" s="128"/>
      <c r="NKE777" s="128"/>
      <c r="NKF777" s="128"/>
      <c r="NKG777" s="128"/>
      <c r="NKH777" s="128"/>
      <c r="NKI777" s="128"/>
      <c r="NKJ777" s="128"/>
      <c r="NKK777" s="128"/>
      <c r="NKL777" s="128"/>
      <c r="NKM777" s="128"/>
      <c r="NKN777" s="128"/>
      <c r="NKO777" s="128"/>
      <c r="NKP777" s="128"/>
      <c r="NKQ777" s="128"/>
      <c r="NKR777" s="128"/>
      <c r="NKS777" s="128"/>
      <c r="NKT777" s="128"/>
      <c r="NKU777" s="128"/>
      <c r="NKV777" s="128"/>
      <c r="NKW777" s="128"/>
      <c r="NKX777" s="128"/>
      <c r="NKY777" s="128"/>
      <c r="NKZ777" s="128"/>
      <c r="NLA777" s="128"/>
      <c r="NLB777" s="128"/>
      <c r="NLC777" s="128"/>
      <c r="NLD777" s="128"/>
      <c r="NLE777" s="128"/>
      <c r="NLF777" s="128"/>
      <c r="NLG777" s="128"/>
      <c r="NLH777" s="128"/>
      <c r="NLI777" s="128"/>
      <c r="NLJ777" s="128"/>
      <c r="NLK777" s="128"/>
      <c r="NLL777" s="128"/>
      <c r="NLM777" s="128"/>
      <c r="NLN777" s="128"/>
      <c r="NLO777" s="128"/>
      <c r="NLP777" s="128"/>
      <c r="NLQ777" s="128"/>
      <c r="NLR777" s="128"/>
      <c r="NLS777" s="128"/>
      <c r="NLT777" s="128"/>
      <c r="NLU777" s="128"/>
      <c r="NLV777" s="128"/>
      <c r="NLW777" s="128"/>
      <c r="NLX777" s="128"/>
      <c r="NLY777" s="128"/>
      <c r="NLZ777" s="128"/>
      <c r="NMA777" s="128"/>
      <c r="NMB777" s="128"/>
      <c r="NMC777" s="128"/>
      <c r="NMD777" s="128"/>
      <c r="NME777" s="128"/>
      <c r="NMF777" s="128"/>
      <c r="NMG777" s="128"/>
      <c r="NMH777" s="128"/>
      <c r="NMI777" s="128"/>
      <c r="NMJ777" s="128"/>
      <c r="NMK777" s="128"/>
      <c r="NML777" s="128"/>
      <c r="NMM777" s="128"/>
      <c r="NMN777" s="128"/>
      <c r="NMO777" s="128"/>
      <c r="NMP777" s="128"/>
      <c r="NMQ777" s="128"/>
      <c r="NMR777" s="128"/>
      <c r="NMS777" s="128"/>
      <c r="NMT777" s="128"/>
      <c r="NMU777" s="128"/>
      <c r="NMV777" s="128"/>
      <c r="NMW777" s="128"/>
      <c r="NMX777" s="128"/>
      <c r="NMY777" s="128"/>
      <c r="NMZ777" s="128"/>
      <c r="NNA777" s="128"/>
      <c r="NNB777" s="128"/>
      <c r="NNC777" s="128"/>
      <c r="NND777" s="128"/>
      <c r="NNE777" s="128"/>
      <c r="NNF777" s="128"/>
      <c r="NNG777" s="128"/>
      <c r="NNH777" s="128"/>
      <c r="NNI777" s="128"/>
      <c r="NNJ777" s="128"/>
      <c r="NNK777" s="128"/>
      <c r="NNL777" s="128"/>
      <c r="NNM777" s="128"/>
      <c r="NNN777" s="128"/>
      <c r="NNO777" s="128"/>
      <c r="NNP777" s="128"/>
      <c r="NNQ777" s="128"/>
      <c r="NNR777" s="128"/>
      <c r="NNS777" s="128"/>
      <c r="NNT777" s="128"/>
      <c r="NNU777" s="128"/>
      <c r="NNV777" s="128"/>
      <c r="NNW777" s="128"/>
      <c r="NNX777" s="128"/>
      <c r="NNY777" s="128"/>
      <c r="NNZ777" s="128"/>
      <c r="NOA777" s="128"/>
      <c r="NOB777" s="128"/>
      <c r="NOC777" s="128"/>
      <c r="NOD777" s="128"/>
      <c r="NOE777" s="128"/>
      <c r="NOF777" s="128"/>
      <c r="NOG777" s="128"/>
      <c r="NOH777" s="128"/>
      <c r="NOI777" s="128"/>
      <c r="NOJ777" s="128"/>
      <c r="NOK777" s="128"/>
      <c r="NOL777" s="128"/>
      <c r="NOM777" s="128"/>
      <c r="NON777" s="128"/>
      <c r="NOO777" s="128"/>
      <c r="NOP777" s="128"/>
      <c r="NOQ777" s="128"/>
      <c r="NOR777" s="128"/>
      <c r="NOS777" s="128"/>
      <c r="NOT777" s="128"/>
      <c r="NOU777" s="128"/>
      <c r="NOV777" s="128"/>
      <c r="NOW777" s="128"/>
      <c r="NOX777" s="128"/>
      <c r="NOY777" s="128"/>
      <c r="NOZ777" s="128"/>
      <c r="NPA777" s="128"/>
      <c r="NPB777" s="128"/>
      <c r="NPC777" s="128"/>
      <c r="NPD777" s="128"/>
      <c r="NPE777" s="128"/>
      <c r="NPF777" s="128"/>
      <c r="NPG777" s="128"/>
      <c r="NPH777" s="128"/>
      <c r="NPI777" s="128"/>
      <c r="NPJ777" s="128"/>
      <c r="NPK777" s="128"/>
      <c r="NPL777" s="128"/>
      <c r="NPM777" s="128"/>
      <c r="NPN777" s="128"/>
      <c r="NPO777" s="128"/>
      <c r="NPP777" s="128"/>
      <c r="NPQ777" s="128"/>
      <c r="NPR777" s="128"/>
      <c r="NPS777" s="128"/>
      <c r="NPT777" s="128"/>
      <c r="NPU777" s="128"/>
      <c r="NPV777" s="128"/>
      <c r="NPW777" s="128"/>
      <c r="NPX777" s="128"/>
      <c r="NPY777" s="128"/>
      <c r="NPZ777" s="128"/>
      <c r="NQA777" s="128"/>
      <c r="NQB777" s="128"/>
      <c r="NQC777" s="128"/>
      <c r="NQD777" s="128"/>
      <c r="NQE777" s="128"/>
      <c r="NQF777" s="128"/>
      <c r="NQG777" s="128"/>
      <c r="NQH777" s="128"/>
      <c r="NQI777" s="128"/>
      <c r="NQJ777" s="128"/>
      <c r="NQK777" s="128"/>
      <c r="NQL777" s="128"/>
      <c r="NQM777" s="128"/>
      <c r="NQN777" s="128"/>
      <c r="NQO777" s="128"/>
      <c r="NQP777" s="128"/>
      <c r="NQQ777" s="128"/>
      <c r="NQR777" s="128"/>
      <c r="NQS777" s="128"/>
      <c r="NQT777" s="128"/>
      <c r="NQU777" s="128"/>
      <c r="NQV777" s="128"/>
      <c r="NQW777" s="128"/>
      <c r="NQX777" s="128"/>
      <c r="NQY777" s="128"/>
      <c r="NQZ777" s="128"/>
      <c r="NRA777" s="128"/>
      <c r="NRB777" s="128"/>
      <c r="NRC777" s="128"/>
      <c r="NRD777" s="128"/>
      <c r="NRE777" s="128"/>
      <c r="NRF777" s="128"/>
      <c r="NRG777" s="128"/>
      <c r="NRH777" s="128"/>
      <c r="NRI777" s="128"/>
      <c r="NRJ777" s="128"/>
      <c r="NRK777" s="128"/>
      <c r="NRL777" s="128"/>
      <c r="NRM777" s="128"/>
      <c r="NRN777" s="128"/>
      <c r="NRO777" s="128"/>
      <c r="NRP777" s="128"/>
      <c r="NRQ777" s="128"/>
      <c r="NRR777" s="128"/>
      <c r="NRS777" s="128"/>
      <c r="NRT777" s="128"/>
      <c r="NRU777" s="128"/>
      <c r="NRV777" s="128"/>
      <c r="NRW777" s="128"/>
      <c r="NRX777" s="128"/>
      <c r="NRY777" s="128"/>
      <c r="NRZ777" s="128"/>
      <c r="NSA777" s="128"/>
      <c r="NSB777" s="128"/>
      <c r="NSC777" s="128"/>
      <c r="NSD777" s="128"/>
      <c r="NSE777" s="128"/>
      <c r="NSF777" s="128"/>
      <c r="NSG777" s="128"/>
      <c r="NSH777" s="128"/>
      <c r="NSI777" s="128"/>
      <c r="NSJ777" s="128"/>
      <c r="NSK777" s="128"/>
      <c r="NSL777" s="128"/>
      <c r="NSM777" s="128"/>
      <c r="NSN777" s="128"/>
      <c r="NSO777" s="128"/>
      <c r="NSP777" s="128"/>
      <c r="NSQ777" s="128"/>
      <c r="NSR777" s="128"/>
      <c r="NSS777" s="128"/>
      <c r="NST777" s="128"/>
      <c r="NSU777" s="128"/>
      <c r="NSV777" s="128"/>
      <c r="NSW777" s="128"/>
      <c r="NSX777" s="128"/>
      <c r="NSY777" s="128"/>
      <c r="NSZ777" s="128"/>
      <c r="NTA777" s="128"/>
      <c r="NTB777" s="128"/>
      <c r="NTC777" s="128"/>
      <c r="NTD777" s="128"/>
      <c r="NTE777" s="128"/>
      <c r="NTF777" s="128"/>
      <c r="NTG777" s="128"/>
      <c r="NTH777" s="128"/>
      <c r="NTI777" s="128"/>
      <c r="NTJ777" s="128"/>
      <c r="NTK777" s="128"/>
      <c r="NTL777" s="128"/>
      <c r="NTM777" s="128"/>
      <c r="NTN777" s="128"/>
      <c r="NTO777" s="128"/>
      <c r="NTP777" s="128"/>
      <c r="NTQ777" s="128"/>
      <c r="NTR777" s="128"/>
      <c r="NTS777" s="128"/>
      <c r="NTT777" s="128"/>
      <c r="NTU777" s="128"/>
      <c r="NTV777" s="128"/>
      <c r="NTW777" s="128"/>
      <c r="NTX777" s="128"/>
      <c r="NTY777" s="128"/>
      <c r="NTZ777" s="128"/>
      <c r="NUA777" s="128"/>
      <c r="NUB777" s="128"/>
      <c r="NUC777" s="128"/>
      <c r="NUD777" s="128"/>
      <c r="NUE777" s="128"/>
      <c r="NUF777" s="128"/>
      <c r="NUG777" s="128"/>
      <c r="NUH777" s="128"/>
      <c r="NUI777" s="128"/>
      <c r="NUJ777" s="128"/>
      <c r="NUK777" s="128"/>
      <c r="NUL777" s="128"/>
      <c r="NUM777" s="128"/>
      <c r="NUN777" s="128"/>
      <c r="NUO777" s="128"/>
      <c r="NUP777" s="128"/>
      <c r="NUQ777" s="128"/>
      <c r="NUR777" s="128"/>
      <c r="NUS777" s="128"/>
      <c r="NUT777" s="128"/>
      <c r="NUU777" s="128"/>
      <c r="NUV777" s="128"/>
      <c r="NUW777" s="128"/>
      <c r="NUX777" s="128"/>
      <c r="NUY777" s="128"/>
      <c r="NUZ777" s="128"/>
      <c r="NVA777" s="128"/>
      <c r="NVB777" s="128"/>
      <c r="NVC777" s="128"/>
      <c r="NVD777" s="128"/>
      <c r="NVE777" s="128"/>
      <c r="NVF777" s="128"/>
      <c r="NVG777" s="128"/>
      <c r="NVH777" s="128"/>
      <c r="NVI777" s="128"/>
      <c r="NVJ777" s="128"/>
      <c r="NVK777" s="128"/>
      <c r="NVL777" s="128"/>
      <c r="NVM777" s="128"/>
      <c r="NVN777" s="128"/>
      <c r="NVO777" s="128"/>
      <c r="NVP777" s="128"/>
      <c r="NVQ777" s="128"/>
      <c r="NVR777" s="128"/>
      <c r="NVS777" s="128"/>
      <c r="NVT777" s="128"/>
      <c r="NVU777" s="128"/>
      <c r="NVV777" s="128"/>
      <c r="NVW777" s="128"/>
      <c r="NVX777" s="128"/>
      <c r="NVY777" s="128"/>
      <c r="NVZ777" s="128"/>
      <c r="NWA777" s="128"/>
      <c r="NWB777" s="128"/>
      <c r="NWC777" s="128"/>
      <c r="NWD777" s="128"/>
      <c r="NWE777" s="128"/>
      <c r="NWF777" s="128"/>
      <c r="NWG777" s="128"/>
      <c r="NWH777" s="128"/>
      <c r="NWI777" s="128"/>
      <c r="NWJ777" s="128"/>
      <c r="NWK777" s="128"/>
      <c r="NWL777" s="128"/>
      <c r="NWM777" s="128"/>
      <c r="NWN777" s="128"/>
      <c r="NWO777" s="128"/>
      <c r="NWP777" s="128"/>
      <c r="NWQ777" s="128"/>
      <c r="NWR777" s="128"/>
      <c r="NWS777" s="128"/>
      <c r="NWT777" s="128"/>
      <c r="NWU777" s="128"/>
      <c r="NWV777" s="128"/>
      <c r="NWW777" s="128"/>
      <c r="NWX777" s="128"/>
      <c r="NWY777" s="128"/>
      <c r="NWZ777" s="128"/>
      <c r="NXA777" s="128"/>
      <c r="NXB777" s="128"/>
      <c r="NXC777" s="128"/>
      <c r="NXD777" s="128"/>
      <c r="NXE777" s="128"/>
      <c r="NXF777" s="128"/>
      <c r="NXG777" s="128"/>
      <c r="NXH777" s="128"/>
      <c r="NXI777" s="128"/>
      <c r="NXJ777" s="128"/>
      <c r="NXK777" s="128"/>
      <c r="NXL777" s="128"/>
      <c r="NXM777" s="128"/>
      <c r="NXN777" s="128"/>
      <c r="NXO777" s="128"/>
      <c r="NXP777" s="128"/>
      <c r="NXQ777" s="128"/>
      <c r="NXR777" s="128"/>
      <c r="NXS777" s="128"/>
      <c r="NXT777" s="128"/>
      <c r="NXU777" s="128"/>
      <c r="NXV777" s="128"/>
      <c r="NXW777" s="128"/>
      <c r="NXX777" s="128"/>
      <c r="NXY777" s="128"/>
      <c r="NXZ777" s="128"/>
      <c r="NYA777" s="128"/>
      <c r="NYB777" s="128"/>
      <c r="NYC777" s="128"/>
      <c r="NYD777" s="128"/>
      <c r="NYE777" s="128"/>
      <c r="NYF777" s="128"/>
      <c r="NYG777" s="128"/>
      <c r="NYH777" s="128"/>
      <c r="NYI777" s="128"/>
      <c r="NYJ777" s="128"/>
      <c r="NYK777" s="128"/>
      <c r="NYL777" s="128"/>
      <c r="NYM777" s="128"/>
      <c r="NYN777" s="128"/>
      <c r="NYO777" s="128"/>
      <c r="NYP777" s="128"/>
      <c r="NYQ777" s="128"/>
      <c r="NYR777" s="128"/>
      <c r="NYS777" s="128"/>
      <c r="NYT777" s="128"/>
      <c r="NYU777" s="128"/>
      <c r="NYV777" s="128"/>
      <c r="NYW777" s="128"/>
      <c r="NYX777" s="128"/>
      <c r="NYY777" s="128"/>
      <c r="NYZ777" s="128"/>
      <c r="NZA777" s="128"/>
      <c r="NZB777" s="128"/>
      <c r="NZC777" s="128"/>
      <c r="NZD777" s="128"/>
      <c r="NZE777" s="128"/>
      <c r="NZF777" s="128"/>
      <c r="NZG777" s="128"/>
      <c r="NZH777" s="128"/>
      <c r="NZI777" s="128"/>
      <c r="NZJ777" s="128"/>
      <c r="NZK777" s="128"/>
      <c r="NZL777" s="128"/>
      <c r="NZM777" s="128"/>
      <c r="NZN777" s="128"/>
      <c r="NZO777" s="128"/>
      <c r="NZP777" s="128"/>
      <c r="NZQ777" s="128"/>
      <c r="NZR777" s="128"/>
      <c r="NZS777" s="128"/>
      <c r="NZT777" s="128"/>
      <c r="NZU777" s="128"/>
      <c r="NZV777" s="128"/>
      <c r="NZW777" s="128"/>
      <c r="NZX777" s="128"/>
      <c r="NZY777" s="128"/>
      <c r="NZZ777" s="128"/>
      <c r="OAA777" s="128"/>
      <c r="OAB777" s="128"/>
      <c r="OAC777" s="128"/>
      <c r="OAD777" s="128"/>
      <c r="OAE777" s="128"/>
      <c r="OAF777" s="128"/>
      <c r="OAG777" s="128"/>
      <c r="OAH777" s="128"/>
      <c r="OAI777" s="128"/>
      <c r="OAJ777" s="128"/>
      <c r="OAK777" s="128"/>
      <c r="OAL777" s="128"/>
      <c r="OAM777" s="128"/>
      <c r="OAN777" s="128"/>
      <c r="OAO777" s="128"/>
      <c r="OAP777" s="128"/>
      <c r="OAQ777" s="128"/>
      <c r="OAR777" s="128"/>
      <c r="OAS777" s="128"/>
      <c r="OAT777" s="128"/>
      <c r="OAU777" s="128"/>
      <c r="OAV777" s="128"/>
      <c r="OAW777" s="128"/>
      <c r="OAX777" s="128"/>
      <c r="OAY777" s="128"/>
      <c r="OAZ777" s="128"/>
      <c r="OBA777" s="128"/>
      <c r="OBB777" s="128"/>
      <c r="OBC777" s="128"/>
      <c r="OBD777" s="128"/>
      <c r="OBE777" s="128"/>
      <c r="OBF777" s="128"/>
      <c r="OBG777" s="128"/>
      <c r="OBH777" s="128"/>
      <c r="OBI777" s="128"/>
      <c r="OBJ777" s="128"/>
      <c r="OBK777" s="128"/>
      <c r="OBL777" s="128"/>
      <c r="OBM777" s="128"/>
      <c r="OBN777" s="128"/>
      <c r="OBO777" s="128"/>
      <c r="OBP777" s="128"/>
      <c r="OBQ777" s="128"/>
      <c r="OBR777" s="128"/>
      <c r="OBS777" s="128"/>
      <c r="OBT777" s="128"/>
      <c r="OBU777" s="128"/>
      <c r="OBV777" s="128"/>
      <c r="OBW777" s="128"/>
      <c r="OBX777" s="128"/>
      <c r="OBY777" s="128"/>
      <c r="OBZ777" s="128"/>
      <c r="OCA777" s="128"/>
      <c r="OCB777" s="128"/>
      <c r="OCC777" s="128"/>
      <c r="OCD777" s="128"/>
      <c r="OCE777" s="128"/>
      <c r="OCF777" s="128"/>
      <c r="OCG777" s="128"/>
      <c r="OCH777" s="128"/>
      <c r="OCI777" s="128"/>
      <c r="OCJ777" s="128"/>
      <c r="OCK777" s="128"/>
      <c r="OCL777" s="128"/>
      <c r="OCM777" s="128"/>
      <c r="OCN777" s="128"/>
      <c r="OCO777" s="128"/>
      <c r="OCP777" s="128"/>
      <c r="OCQ777" s="128"/>
      <c r="OCR777" s="128"/>
      <c r="OCS777" s="128"/>
      <c r="OCT777" s="128"/>
      <c r="OCU777" s="128"/>
      <c r="OCV777" s="128"/>
      <c r="OCW777" s="128"/>
      <c r="OCX777" s="128"/>
      <c r="OCY777" s="128"/>
      <c r="OCZ777" s="128"/>
      <c r="ODA777" s="128"/>
      <c r="ODB777" s="128"/>
      <c r="ODC777" s="128"/>
      <c r="ODD777" s="128"/>
      <c r="ODE777" s="128"/>
      <c r="ODF777" s="128"/>
      <c r="ODG777" s="128"/>
      <c r="ODH777" s="128"/>
      <c r="ODI777" s="128"/>
      <c r="ODJ777" s="128"/>
      <c r="ODK777" s="128"/>
      <c r="ODL777" s="128"/>
      <c r="ODM777" s="128"/>
      <c r="ODN777" s="128"/>
      <c r="ODO777" s="128"/>
      <c r="ODP777" s="128"/>
      <c r="ODQ777" s="128"/>
      <c r="ODR777" s="128"/>
      <c r="ODS777" s="128"/>
      <c r="ODT777" s="128"/>
      <c r="ODU777" s="128"/>
      <c r="ODV777" s="128"/>
      <c r="ODW777" s="128"/>
      <c r="ODX777" s="128"/>
      <c r="ODY777" s="128"/>
      <c r="ODZ777" s="128"/>
      <c r="OEA777" s="128"/>
      <c r="OEB777" s="128"/>
      <c r="OEC777" s="128"/>
      <c r="OED777" s="128"/>
      <c r="OEE777" s="128"/>
      <c r="OEF777" s="128"/>
      <c r="OEG777" s="128"/>
      <c r="OEH777" s="128"/>
      <c r="OEI777" s="128"/>
      <c r="OEJ777" s="128"/>
      <c r="OEK777" s="128"/>
      <c r="OEL777" s="128"/>
      <c r="OEM777" s="128"/>
      <c r="OEN777" s="128"/>
      <c r="OEO777" s="128"/>
      <c r="OEP777" s="128"/>
      <c r="OEQ777" s="128"/>
      <c r="OER777" s="128"/>
      <c r="OES777" s="128"/>
      <c r="OET777" s="128"/>
      <c r="OEU777" s="128"/>
      <c r="OEV777" s="128"/>
      <c r="OEW777" s="128"/>
      <c r="OEX777" s="128"/>
      <c r="OEY777" s="128"/>
      <c r="OEZ777" s="128"/>
      <c r="OFA777" s="128"/>
      <c r="OFB777" s="128"/>
      <c r="OFC777" s="128"/>
      <c r="OFD777" s="128"/>
      <c r="OFE777" s="128"/>
      <c r="OFF777" s="128"/>
      <c r="OFG777" s="128"/>
      <c r="OFH777" s="128"/>
      <c r="OFI777" s="128"/>
      <c r="OFJ777" s="128"/>
      <c r="OFK777" s="128"/>
      <c r="OFL777" s="128"/>
      <c r="OFM777" s="128"/>
      <c r="OFN777" s="128"/>
      <c r="OFO777" s="128"/>
      <c r="OFP777" s="128"/>
      <c r="OFQ777" s="128"/>
      <c r="OFR777" s="128"/>
      <c r="OFS777" s="128"/>
      <c r="OFT777" s="128"/>
      <c r="OFU777" s="128"/>
      <c r="OFV777" s="128"/>
      <c r="OFW777" s="128"/>
      <c r="OFX777" s="128"/>
      <c r="OFY777" s="128"/>
      <c r="OFZ777" s="128"/>
      <c r="OGA777" s="128"/>
      <c r="OGB777" s="128"/>
      <c r="OGC777" s="128"/>
      <c r="OGD777" s="128"/>
      <c r="OGE777" s="128"/>
      <c r="OGF777" s="128"/>
      <c r="OGG777" s="128"/>
      <c r="OGH777" s="128"/>
      <c r="OGI777" s="128"/>
      <c r="OGJ777" s="128"/>
      <c r="OGK777" s="128"/>
      <c r="OGL777" s="128"/>
      <c r="OGM777" s="128"/>
      <c r="OGN777" s="128"/>
      <c r="OGO777" s="128"/>
      <c r="OGP777" s="128"/>
      <c r="OGQ777" s="128"/>
      <c r="OGR777" s="128"/>
      <c r="OGS777" s="128"/>
      <c r="OGT777" s="128"/>
      <c r="OGU777" s="128"/>
      <c r="OGV777" s="128"/>
      <c r="OGW777" s="128"/>
      <c r="OGX777" s="128"/>
      <c r="OGY777" s="128"/>
      <c r="OGZ777" s="128"/>
      <c r="OHA777" s="128"/>
      <c r="OHB777" s="128"/>
      <c r="OHC777" s="128"/>
      <c r="OHD777" s="128"/>
      <c r="OHE777" s="128"/>
      <c r="OHF777" s="128"/>
      <c r="OHG777" s="128"/>
      <c r="OHH777" s="128"/>
      <c r="OHI777" s="128"/>
      <c r="OHJ777" s="128"/>
      <c r="OHK777" s="128"/>
      <c r="OHL777" s="128"/>
      <c r="OHM777" s="128"/>
      <c r="OHN777" s="128"/>
      <c r="OHO777" s="128"/>
      <c r="OHP777" s="128"/>
      <c r="OHQ777" s="128"/>
      <c r="OHR777" s="128"/>
      <c r="OHS777" s="128"/>
      <c r="OHT777" s="128"/>
      <c r="OHU777" s="128"/>
      <c r="OHV777" s="128"/>
      <c r="OHW777" s="128"/>
      <c r="OHX777" s="128"/>
      <c r="OHY777" s="128"/>
      <c r="OHZ777" s="128"/>
      <c r="OIA777" s="128"/>
      <c r="OIB777" s="128"/>
      <c r="OIC777" s="128"/>
      <c r="OID777" s="128"/>
      <c r="OIE777" s="128"/>
      <c r="OIF777" s="128"/>
      <c r="OIG777" s="128"/>
      <c r="OIH777" s="128"/>
      <c r="OII777" s="128"/>
      <c r="OIJ777" s="128"/>
      <c r="OIK777" s="128"/>
      <c r="OIL777" s="128"/>
      <c r="OIM777" s="128"/>
      <c r="OIN777" s="128"/>
      <c r="OIO777" s="128"/>
      <c r="OIP777" s="128"/>
      <c r="OIQ777" s="128"/>
      <c r="OIR777" s="128"/>
      <c r="OIS777" s="128"/>
      <c r="OIT777" s="128"/>
      <c r="OIU777" s="128"/>
      <c r="OIV777" s="128"/>
      <c r="OIW777" s="128"/>
      <c r="OIX777" s="128"/>
      <c r="OIY777" s="128"/>
      <c r="OIZ777" s="128"/>
      <c r="OJA777" s="128"/>
      <c r="OJB777" s="128"/>
      <c r="OJC777" s="128"/>
      <c r="OJD777" s="128"/>
      <c r="OJE777" s="128"/>
      <c r="OJF777" s="128"/>
      <c r="OJG777" s="128"/>
      <c r="OJH777" s="128"/>
      <c r="OJI777" s="128"/>
      <c r="OJJ777" s="128"/>
      <c r="OJK777" s="128"/>
      <c r="OJL777" s="128"/>
      <c r="OJM777" s="128"/>
      <c r="OJN777" s="128"/>
      <c r="OJO777" s="128"/>
      <c r="OJP777" s="128"/>
      <c r="OJQ777" s="128"/>
      <c r="OJR777" s="128"/>
      <c r="OJS777" s="128"/>
      <c r="OJT777" s="128"/>
      <c r="OJU777" s="128"/>
      <c r="OJV777" s="128"/>
      <c r="OJW777" s="128"/>
      <c r="OJX777" s="128"/>
      <c r="OJY777" s="128"/>
      <c r="OJZ777" s="128"/>
      <c r="OKA777" s="128"/>
      <c r="OKB777" s="128"/>
      <c r="OKC777" s="128"/>
      <c r="OKD777" s="128"/>
      <c r="OKE777" s="128"/>
      <c r="OKF777" s="128"/>
      <c r="OKG777" s="128"/>
      <c r="OKH777" s="128"/>
      <c r="OKI777" s="128"/>
      <c r="OKJ777" s="128"/>
      <c r="OKK777" s="128"/>
      <c r="OKL777" s="128"/>
      <c r="OKM777" s="128"/>
      <c r="OKN777" s="128"/>
      <c r="OKO777" s="128"/>
      <c r="OKP777" s="128"/>
      <c r="OKQ777" s="128"/>
      <c r="OKR777" s="128"/>
      <c r="OKS777" s="128"/>
      <c r="OKT777" s="128"/>
      <c r="OKU777" s="128"/>
      <c r="OKV777" s="128"/>
      <c r="OKW777" s="128"/>
      <c r="OKX777" s="128"/>
      <c r="OKY777" s="128"/>
      <c r="OKZ777" s="128"/>
      <c r="OLA777" s="128"/>
      <c r="OLB777" s="128"/>
      <c r="OLC777" s="128"/>
      <c r="OLD777" s="128"/>
      <c r="OLE777" s="128"/>
      <c r="OLF777" s="128"/>
      <c r="OLG777" s="128"/>
      <c r="OLH777" s="128"/>
      <c r="OLI777" s="128"/>
      <c r="OLJ777" s="128"/>
      <c r="OLK777" s="128"/>
      <c r="OLL777" s="128"/>
      <c r="OLM777" s="128"/>
      <c r="OLN777" s="128"/>
      <c r="OLO777" s="128"/>
      <c r="OLP777" s="128"/>
      <c r="OLQ777" s="128"/>
      <c r="OLR777" s="128"/>
      <c r="OLS777" s="128"/>
      <c r="OLT777" s="128"/>
      <c r="OLU777" s="128"/>
      <c r="OLV777" s="128"/>
      <c r="OLW777" s="128"/>
      <c r="OLX777" s="128"/>
      <c r="OLY777" s="128"/>
      <c r="OLZ777" s="128"/>
      <c r="OMA777" s="128"/>
      <c r="OMB777" s="128"/>
      <c r="OMC777" s="128"/>
      <c r="OMD777" s="128"/>
      <c r="OME777" s="128"/>
      <c r="OMF777" s="128"/>
      <c r="OMG777" s="128"/>
      <c r="OMH777" s="128"/>
      <c r="OMI777" s="128"/>
      <c r="OMJ777" s="128"/>
      <c r="OMK777" s="128"/>
      <c r="OML777" s="128"/>
      <c r="OMM777" s="128"/>
      <c r="OMN777" s="128"/>
      <c r="OMO777" s="128"/>
      <c r="OMP777" s="128"/>
      <c r="OMQ777" s="128"/>
      <c r="OMR777" s="128"/>
      <c r="OMS777" s="128"/>
      <c r="OMT777" s="128"/>
      <c r="OMU777" s="128"/>
      <c r="OMV777" s="128"/>
      <c r="OMW777" s="128"/>
      <c r="OMX777" s="128"/>
      <c r="OMY777" s="128"/>
      <c r="OMZ777" s="128"/>
      <c r="ONA777" s="128"/>
      <c r="ONB777" s="128"/>
      <c r="ONC777" s="128"/>
      <c r="OND777" s="128"/>
      <c r="ONE777" s="128"/>
      <c r="ONF777" s="128"/>
      <c r="ONG777" s="128"/>
      <c r="ONH777" s="128"/>
      <c r="ONI777" s="128"/>
      <c r="ONJ777" s="128"/>
      <c r="ONK777" s="128"/>
      <c r="ONL777" s="128"/>
      <c r="ONM777" s="128"/>
      <c r="ONN777" s="128"/>
      <c r="ONO777" s="128"/>
      <c r="ONP777" s="128"/>
      <c r="ONQ777" s="128"/>
      <c r="ONR777" s="128"/>
      <c r="ONS777" s="128"/>
      <c r="ONT777" s="128"/>
      <c r="ONU777" s="128"/>
      <c r="ONV777" s="128"/>
      <c r="ONW777" s="128"/>
      <c r="ONX777" s="128"/>
      <c r="ONY777" s="128"/>
      <c r="ONZ777" s="128"/>
      <c r="OOA777" s="128"/>
      <c r="OOB777" s="128"/>
      <c r="OOC777" s="128"/>
      <c r="OOD777" s="128"/>
      <c r="OOE777" s="128"/>
      <c r="OOF777" s="128"/>
      <c r="OOG777" s="128"/>
      <c r="OOH777" s="128"/>
      <c r="OOI777" s="128"/>
      <c r="OOJ777" s="128"/>
      <c r="OOK777" s="128"/>
      <c r="OOL777" s="128"/>
      <c r="OOM777" s="128"/>
      <c r="OON777" s="128"/>
      <c r="OOO777" s="128"/>
      <c r="OOP777" s="128"/>
      <c r="OOQ777" s="128"/>
      <c r="OOR777" s="128"/>
      <c r="OOS777" s="128"/>
      <c r="OOT777" s="128"/>
      <c r="OOU777" s="128"/>
      <c r="OOV777" s="128"/>
      <c r="OOW777" s="128"/>
      <c r="OOX777" s="128"/>
      <c r="OOY777" s="128"/>
      <c r="OOZ777" s="128"/>
      <c r="OPA777" s="128"/>
      <c r="OPB777" s="128"/>
      <c r="OPC777" s="128"/>
      <c r="OPD777" s="128"/>
      <c r="OPE777" s="128"/>
      <c r="OPF777" s="128"/>
      <c r="OPG777" s="128"/>
      <c r="OPH777" s="128"/>
      <c r="OPI777" s="128"/>
      <c r="OPJ777" s="128"/>
      <c r="OPK777" s="128"/>
      <c r="OPL777" s="128"/>
      <c r="OPM777" s="128"/>
      <c r="OPN777" s="128"/>
      <c r="OPO777" s="128"/>
      <c r="OPP777" s="128"/>
      <c r="OPQ777" s="128"/>
      <c r="OPR777" s="128"/>
      <c r="OPS777" s="128"/>
      <c r="OPT777" s="128"/>
      <c r="OPU777" s="128"/>
      <c r="OPV777" s="128"/>
      <c r="OPW777" s="128"/>
      <c r="OPX777" s="128"/>
      <c r="OPY777" s="128"/>
      <c r="OPZ777" s="128"/>
      <c r="OQA777" s="128"/>
      <c r="OQB777" s="128"/>
      <c r="OQC777" s="128"/>
      <c r="OQD777" s="128"/>
      <c r="OQE777" s="128"/>
      <c r="OQF777" s="128"/>
      <c r="OQG777" s="128"/>
      <c r="OQH777" s="128"/>
      <c r="OQI777" s="128"/>
      <c r="OQJ777" s="128"/>
      <c r="OQK777" s="128"/>
      <c r="OQL777" s="128"/>
      <c r="OQM777" s="128"/>
      <c r="OQN777" s="128"/>
      <c r="OQO777" s="128"/>
      <c r="OQP777" s="128"/>
      <c r="OQQ777" s="128"/>
      <c r="OQR777" s="128"/>
      <c r="OQS777" s="128"/>
      <c r="OQT777" s="128"/>
      <c r="OQU777" s="128"/>
      <c r="OQV777" s="128"/>
      <c r="OQW777" s="128"/>
      <c r="OQX777" s="128"/>
      <c r="OQY777" s="128"/>
      <c r="OQZ777" s="128"/>
      <c r="ORA777" s="128"/>
      <c r="ORB777" s="128"/>
      <c r="ORC777" s="128"/>
      <c r="ORD777" s="128"/>
      <c r="ORE777" s="128"/>
      <c r="ORF777" s="128"/>
      <c r="ORG777" s="128"/>
      <c r="ORH777" s="128"/>
      <c r="ORI777" s="128"/>
      <c r="ORJ777" s="128"/>
      <c r="ORK777" s="128"/>
      <c r="ORL777" s="128"/>
      <c r="ORM777" s="128"/>
      <c r="ORN777" s="128"/>
      <c r="ORO777" s="128"/>
      <c r="ORP777" s="128"/>
      <c r="ORQ777" s="128"/>
      <c r="ORR777" s="128"/>
      <c r="ORS777" s="128"/>
      <c r="ORT777" s="128"/>
      <c r="ORU777" s="128"/>
      <c r="ORV777" s="128"/>
      <c r="ORW777" s="128"/>
      <c r="ORX777" s="128"/>
      <c r="ORY777" s="128"/>
      <c r="ORZ777" s="128"/>
      <c r="OSA777" s="128"/>
      <c r="OSB777" s="128"/>
      <c r="OSC777" s="128"/>
      <c r="OSD777" s="128"/>
      <c r="OSE777" s="128"/>
      <c r="OSF777" s="128"/>
      <c r="OSG777" s="128"/>
      <c r="OSH777" s="128"/>
      <c r="OSI777" s="128"/>
      <c r="OSJ777" s="128"/>
      <c r="OSK777" s="128"/>
      <c r="OSL777" s="128"/>
      <c r="OSM777" s="128"/>
      <c r="OSN777" s="128"/>
      <c r="OSO777" s="128"/>
      <c r="OSP777" s="128"/>
      <c r="OSQ777" s="128"/>
      <c r="OSR777" s="128"/>
      <c r="OSS777" s="128"/>
      <c r="OST777" s="128"/>
      <c r="OSU777" s="128"/>
      <c r="OSV777" s="128"/>
      <c r="OSW777" s="128"/>
      <c r="OSX777" s="128"/>
      <c r="OSY777" s="128"/>
      <c r="OSZ777" s="128"/>
      <c r="OTA777" s="128"/>
      <c r="OTB777" s="128"/>
      <c r="OTC777" s="128"/>
      <c r="OTD777" s="128"/>
      <c r="OTE777" s="128"/>
      <c r="OTF777" s="128"/>
      <c r="OTG777" s="128"/>
      <c r="OTH777" s="128"/>
      <c r="OTI777" s="128"/>
      <c r="OTJ777" s="128"/>
      <c r="OTK777" s="128"/>
      <c r="OTL777" s="128"/>
      <c r="OTM777" s="128"/>
      <c r="OTN777" s="128"/>
      <c r="OTO777" s="128"/>
      <c r="OTP777" s="128"/>
      <c r="OTQ777" s="128"/>
      <c r="OTR777" s="128"/>
      <c r="OTS777" s="128"/>
      <c r="OTT777" s="128"/>
      <c r="OTU777" s="128"/>
      <c r="OTV777" s="128"/>
      <c r="OTW777" s="128"/>
      <c r="OTX777" s="128"/>
      <c r="OTY777" s="128"/>
      <c r="OTZ777" s="128"/>
      <c r="OUA777" s="128"/>
      <c r="OUB777" s="128"/>
      <c r="OUC777" s="128"/>
      <c r="OUD777" s="128"/>
      <c r="OUE777" s="128"/>
      <c r="OUF777" s="128"/>
      <c r="OUG777" s="128"/>
      <c r="OUH777" s="128"/>
      <c r="OUI777" s="128"/>
      <c r="OUJ777" s="128"/>
      <c r="OUK777" s="128"/>
      <c r="OUL777" s="128"/>
      <c r="OUM777" s="128"/>
      <c r="OUN777" s="128"/>
      <c r="OUO777" s="128"/>
      <c r="OUP777" s="128"/>
      <c r="OUQ777" s="128"/>
      <c r="OUR777" s="128"/>
      <c r="OUS777" s="128"/>
      <c r="OUT777" s="128"/>
      <c r="OUU777" s="128"/>
      <c r="OUV777" s="128"/>
      <c r="OUW777" s="128"/>
      <c r="OUX777" s="128"/>
      <c r="OUY777" s="128"/>
      <c r="OUZ777" s="128"/>
      <c r="OVA777" s="128"/>
      <c r="OVB777" s="128"/>
      <c r="OVC777" s="128"/>
      <c r="OVD777" s="128"/>
      <c r="OVE777" s="128"/>
      <c r="OVF777" s="128"/>
      <c r="OVG777" s="128"/>
      <c r="OVH777" s="128"/>
      <c r="OVI777" s="128"/>
      <c r="OVJ777" s="128"/>
      <c r="OVK777" s="128"/>
      <c r="OVL777" s="128"/>
      <c r="OVM777" s="128"/>
      <c r="OVN777" s="128"/>
      <c r="OVO777" s="128"/>
      <c r="OVP777" s="128"/>
      <c r="OVQ777" s="128"/>
      <c r="OVR777" s="128"/>
      <c r="OVS777" s="128"/>
      <c r="OVT777" s="128"/>
      <c r="OVU777" s="128"/>
      <c r="OVV777" s="128"/>
      <c r="OVW777" s="128"/>
      <c r="OVX777" s="128"/>
      <c r="OVY777" s="128"/>
      <c r="OVZ777" s="128"/>
      <c r="OWA777" s="128"/>
      <c r="OWB777" s="128"/>
      <c r="OWC777" s="128"/>
      <c r="OWD777" s="128"/>
      <c r="OWE777" s="128"/>
      <c r="OWF777" s="128"/>
      <c r="OWG777" s="128"/>
      <c r="OWH777" s="128"/>
      <c r="OWI777" s="128"/>
      <c r="OWJ777" s="128"/>
      <c r="OWK777" s="128"/>
      <c r="OWL777" s="128"/>
      <c r="OWM777" s="128"/>
      <c r="OWN777" s="128"/>
      <c r="OWO777" s="128"/>
      <c r="OWP777" s="128"/>
      <c r="OWQ777" s="128"/>
      <c r="OWR777" s="128"/>
      <c r="OWS777" s="128"/>
      <c r="OWT777" s="128"/>
      <c r="OWU777" s="128"/>
      <c r="OWV777" s="128"/>
      <c r="OWW777" s="128"/>
      <c r="OWX777" s="128"/>
      <c r="OWY777" s="128"/>
      <c r="OWZ777" s="128"/>
      <c r="OXA777" s="128"/>
      <c r="OXB777" s="128"/>
      <c r="OXC777" s="128"/>
      <c r="OXD777" s="128"/>
      <c r="OXE777" s="128"/>
      <c r="OXF777" s="128"/>
      <c r="OXG777" s="128"/>
      <c r="OXH777" s="128"/>
      <c r="OXI777" s="128"/>
      <c r="OXJ777" s="128"/>
      <c r="OXK777" s="128"/>
      <c r="OXL777" s="128"/>
      <c r="OXM777" s="128"/>
      <c r="OXN777" s="128"/>
      <c r="OXO777" s="128"/>
      <c r="OXP777" s="128"/>
      <c r="OXQ777" s="128"/>
      <c r="OXR777" s="128"/>
      <c r="OXS777" s="128"/>
      <c r="OXT777" s="128"/>
      <c r="OXU777" s="128"/>
      <c r="OXV777" s="128"/>
      <c r="OXW777" s="128"/>
      <c r="OXX777" s="128"/>
      <c r="OXY777" s="128"/>
      <c r="OXZ777" s="128"/>
      <c r="OYA777" s="128"/>
      <c r="OYB777" s="128"/>
      <c r="OYC777" s="128"/>
      <c r="OYD777" s="128"/>
      <c r="OYE777" s="128"/>
      <c r="OYF777" s="128"/>
      <c r="OYG777" s="128"/>
      <c r="OYH777" s="128"/>
      <c r="OYI777" s="128"/>
      <c r="OYJ777" s="128"/>
      <c r="OYK777" s="128"/>
      <c r="OYL777" s="128"/>
      <c r="OYM777" s="128"/>
      <c r="OYN777" s="128"/>
      <c r="OYO777" s="128"/>
      <c r="OYP777" s="128"/>
      <c r="OYQ777" s="128"/>
      <c r="OYR777" s="128"/>
      <c r="OYS777" s="128"/>
      <c r="OYT777" s="128"/>
      <c r="OYU777" s="128"/>
      <c r="OYV777" s="128"/>
      <c r="OYW777" s="128"/>
      <c r="OYX777" s="128"/>
      <c r="OYY777" s="128"/>
      <c r="OYZ777" s="128"/>
      <c r="OZA777" s="128"/>
      <c r="OZB777" s="128"/>
      <c r="OZC777" s="128"/>
      <c r="OZD777" s="128"/>
      <c r="OZE777" s="128"/>
      <c r="OZF777" s="128"/>
      <c r="OZG777" s="128"/>
      <c r="OZH777" s="128"/>
      <c r="OZI777" s="128"/>
      <c r="OZJ777" s="128"/>
      <c r="OZK777" s="128"/>
      <c r="OZL777" s="128"/>
      <c r="OZM777" s="128"/>
      <c r="OZN777" s="128"/>
      <c r="OZO777" s="128"/>
      <c r="OZP777" s="128"/>
      <c r="OZQ777" s="128"/>
      <c r="OZR777" s="128"/>
      <c r="OZS777" s="128"/>
      <c r="OZT777" s="128"/>
      <c r="OZU777" s="128"/>
      <c r="OZV777" s="128"/>
      <c r="OZW777" s="128"/>
      <c r="OZX777" s="128"/>
      <c r="OZY777" s="128"/>
      <c r="OZZ777" s="128"/>
      <c r="PAA777" s="128"/>
      <c r="PAB777" s="128"/>
      <c r="PAC777" s="128"/>
      <c r="PAD777" s="128"/>
      <c r="PAE777" s="128"/>
      <c r="PAF777" s="128"/>
      <c r="PAG777" s="128"/>
      <c r="PAH777" s="128"/>
      <c r="PAI777" s="128"/>
      <c r="PAJ777" s="128"/>
      <c r="PAK777" s="128"/>
      <c r="PAL777" s="128"/>
      <c r="PAM777" s="128"/>
      <c r="PAN777" s="128"/>
      <c r="PAO777" s="128"/>
      <c r="PAP777" s="128"/>
      <c r="PAQ777" s="128"/>
      <c r="PAR777" s="128"/>
      <c r="PAS777" s="128"/>
      <c r="PAT777" s="128"/>
      <c r="PAU777" s="128"/>
      <c r="PAV777" s="128"/>
      <c r="PAW777" s="128"/>
      <c r="PAX777" s="128"/>
      <c r="PAY777" s="128"/>
      <c r="PAZ777" s="128"/>
      <c r="PBA777" s="128"/>
      <c r="PBB777" s="128"/>
      <c r="PBC777" s="128"/>
      <c r="PBD777" s="128"/>
      <c r="PBE777" s="128"/>
      <c r="PBF777" s="128"/>
      <c r="PBG777" s="128"/>
      <c r="PBH777" s="128"/>
      <c r="PBI777" s="128"/>
      <c r="PBJ777" s="128"/>
      <c r="PBK777" s="128"/>
      <c r="PBL777" s="128"/>
      <c r="PBM777" s="128"/>
      <c r="PBN777" s="128"/>
      <c r="PBO777" s="128"/>
      <c r="PBP777" s="128"/>
      <c r="PBQ777" s="128"/>
      <c r="PBR777" s="128"/>
      <c r="PBS777" s="128"/>
      <c r="PBT777" s="128"/>
      <c r="PBU777" s="128"/>
      <c r="PBV777" s="128"/>
      <c r="PBW777" s="128"/>
      <c r="PBX777" s="128"/>
      <c r="PBY777" s="128"/>
      <c r="PBZ777" s="128"/>
      <c r="PCA777" s="128"/>
      <c r="PCB777" s="128"/>
      <c r="PCC777" s="128"/>
      <c r="PCD777" s="128"/>
      <c r="PCE777" s="128"/>
      <c r="PCF777" s="128"/>
      <c r="PCG777" s="128"/>
      <c r="PCH777" s="128"/>
      <c r="PCI777" s="128"/>
      <c r="PCJ777" s="128"/>
      <c r="PCK777" s="128"/>
      <c r="PCL777" s="128"/>
      <c r="PCM777" s="128"/>
      <c r="PCN777" s="128"/>
      <c r="PCO777" s="128"/>
      <c r="PCP777" s="128"/>
      <c r="PCQ777" s="128"/>
      <c r="PCR777" s="128"/>
      <c r="PCS777" s="128"/>
      <c r="PCT777" s="128"/>
      <c r="PCU777" s="128"/>
      <c r="PCV777" s="128"/>
      <c r="PCW777" s="128"/>
      <c r="PCX777" s="128"/>
      <c r="PCY777" s="128"/>
      <c r="PCZ777" s="128"/>
      <c r="PDA777" s="128"/>
      <c r="PDB777" s="128"/>
      <c r="PDC777" s="128"/>
      <c r="PDD777" s="128"/>
      <c r="PDE777" s="128"/>
      <c r="PDF777" s="128"/>
      <c r="PDG777" s="128"/>
      <c r="PDH777" s="128"/>
      <c r="PDI777" s="128"/>
      <c r="PDJ777" s="128"/>
      <c r="PDK777" s="128"/>
      <c r="PDL777" s="128"/>
      <c r="PDM777" s="128"/>
      <c r="PDN777" s="128"/>
      <c r="PDO777" s="128"/>
      <c r="PDP777" s="128"/>
      <c r="PDQ777" s="128"/>
      <c r="PDR777" s="128"/>
      <c r="PDS777" s="128"/>
      <c r="PDT777" s="128"/>
      <c r="PDU777" s="128"/>
      <c r="PDV777" s="128"/>
      <c r="PDW777" s="128"/>
      <c r="PDX777" s="128"/>
      <c r="PDY777" s="128"/>
      <c r="PDZ777" s="128"/>
      <c r="PEA777" s="128"/>
      <c r="PEB777" s="128"/>
      <c r="PEC777" s="128"/>
      <c r="PED777" s="128"/>
      <c r="PEE777" s="128"/>
      <c r="PEF777" s="128"/>
      <c r="PEG777" s="128"/>
      <c r="PEH777" s="128"/>
      <c r="PEI777" s="128"/>
      <c r="PEJ777" s="128"/>
      <c r="PEK777" s="128"/>
      <c r="PEL777" s="128"/>
      <c r="PEM777" s="128"/>
      <c r="PEN777" s="128"/>
      <c r="PEO777" s="128"/>
      <c r="PEP777" s="128"/>
      <c r="PEQ777" s="128"/>
      <c r="PER777" s="128"/>
      <c r="PES777" s="128"/>
      <c r="PET777" s="128"/>
      <c r="PEU777" s="128"/>
      <c r="PEV777" s="128"/>
      <c r="PEW777" s="128"/>
      <c r="PEX777" s="128"/>
      <c r="PEY777" s="128"/>
      <c r="PEZ777" s="128"/>
      <c r="PFA777" s="128"/>
      <c r="PFB777" s="128"/>
      <c r="PFC777" s="128"/>
      <c r="PFD777" s="128"/>
      <c r="PFE777" s="128"/>
      <c r="PFF777" s="128"/>
      <c r="PFG777" s="128"/>
      <c r="PFH777" s="128"/>
      <c r="PFI777" s="128"/>
      <c r="PFJ777" s="128"/>
      <c r="PFK777" s="128"/>
      <c r="PFL777" s="128"/>
      <c r="PFM777" s="128"/>
      <c r="PFN777" s="128"/>
      <c r="PFO777" s="128"/>
      <c r="PFP777" s="128"/>
      <c r="PFQ777" s="128"/>
      <c r="PFR777" s="128"/>
      <c r="PFS777" s="128"/>
      <c r="PFT777" s="128"/>
      <c r="PFU777" s="128"/>
      <c r="PFV777" s="128"/>
      <c r="PFW777" s="128"/>
      <c r="PFX777" s="128"/>
      <c r="PFY777" s="128"/>
      <c r="PFZ777" s="128"/>
      <c r="PGA777" s="128"/>
      <c r="PGB777" s="128"/>
      <c r="PGC777" s="128"/>
      <c r="PGD777" s="128"/>
      <c r="PGE777" s="128"/>
      <c r="PGF777" s="128"/>
      <c r="PGG777" s="128"/>
      <c r="PGH777" s="128"/>
      <c r="PGI777" s="128"/>
      <c r="PGJ777" s="128"/>
      <c r="PGK777" s="128"/>
      <c r="PGL777" s="128"/>
      <c r="PGM777" s="128"/>
      <c r="PGN777" s="128"/>
      <c r="PGO777" s="128"/>
      <c r="PGP777" s="128"/>
      <c r="PGQ777" s="128"/>
      <c r="PGR777" s="128"/>
      <c r="PGS777" s="128"/>
      <c r="PGT777" s="128"/>
      <c r="PGU777" s="128"/>
      <c r="PGV777" s="128"/>
      <c r="PGW777" s="128"/>
      <c r="PGX777" s="128"/>
      <c r="PGY777" s="128"/>
      <c r="PGZ777" s="128"/>
      <c r="PHA777" s="128"/>
      <c r="PHB777" s="128"/>
      <c r="PHC777" s="128"/>
      <c r="PHD777" s="128"/>
      <c r="PHE777" s="128"/>
      <c r="PHF777" s="128"/>
      <c r="PHG777" s="128"/>
      <c r="PHH777" s="128"/>
      <c r="PHI777" s="128"/>
      <c r="PHJ777" s="128"/>
      <c r="PHK777" s="128"/>
      <c r="PHL777" s="128"/>
      <c r="PHM777" s="128"/>
      <c r="PHN777" s="128"/>
      <c r="PHO777" s="128"/>
      <c r="PHP777" s="128"/>
      <c r="PHQ777" s="128"/>
      <c r="PHR777" s="128"/>
      <c r="PHS777" s="128"/>
      <c r="PHT777" s="128"/>
      <c r="PHU777" s="128"/>
      <c r="PHV777" s="128"/>
      <c r="PHW777" s="128"/>
      <c r="PHX777" s="128"/>
      <c r="PHY777" s="128"/>
      <c r="PHZ777" s="128"/>
      <c r="PIA777" s="128"/>
      <c r="PIB777" s="128"/>
      <c r="PIC777" s="128"/>
      <c r="PID777" s="128"/>
      <c r="PIE777" s="128"/>
      <c r="PIF777" s="128"/>
      <c r="PIG777" s="128"/>
      <c r="PIH777" s="128"/>
      <c r="PII777" s="128"/>
      <c r="PIJ777" s="128"/>
      <c r="PIK777" s="128"/>
      <c r="PIL777" s="128"/>
      <c r="PIM777" s="128"/>
      <c r="PIN777" s="128"/>
      <c r="PIO777" s="128"/>
      <c r="PIP777" s="128"/>
      <c r="PIQ777" s="128"/>
      <c r="PIR777" s="128"/>
      <c r="PIS777" s="128"/>
      <c r="PIT777" s="128"/>
      <c r="PIU777" s="128"/>
      <c r="PIV777" s="128"/>
      <c r="PIW777" s="128"/>
      <c r="PIX777" s="128"/>
      <c r="PIY777" s="128"/>
      <c r="PIZ777" s="128"/>
      <c r="PJA777" s="128"/>
      <c r="PJB777" s="128"/>
      <c r="PJC777" s="128"/>
      <c r="PJD777" s="128"/>
      <c r="PJE777" s="128"/>
      <c r="PJF777" s="128"/>
      <c r="PJG777" s="128"/>
      <c r="PJH777" s="128"/>
      <c r="PJI777" s="128"/>
      <c r="PJJ777" s="128"/>
      <c r="PJK777" s="128"/>
      <c r="PJL777" s="128"/>
      <c r="PJM777" s="128"/>
      <c r="PJN777" s="128"/>
      <c r="PJO777" s="128"/>
      <c r="PJP777" s="128"/>
      <c r="PJQ777" s="128"/>
      <c r="PJR777" s="128"/>
      <c r="PJS777" s="128"/>
      <c r="PJT777" s="128"/>
      <c r="PJU777" s="128"/>
      <c r="PJV777" s="128"/>
      <c r="PJW777" s="128"/>
      <c r="PJX777" s="128"/>
      <c r="PJY777" s="128"/>
      <c r="PJZ777" s="128"/>
      <c r="PKA777" s="128"/>
      <c r="PKB777" s="128"/>
      <c r="PKC777" s="128"/>
      <c r="PKD777" s="128"/>
      <c r="PKE777" s="128"/>
      <c r="PKF777" s="128"/>
      <c r="PKG777" s="128"/>
      <c r="PKH777" s="128"/>
      <c r="PKI777" s="128"/>
      <c r="PKJ777" s="128"/>
      <c r="PKK777" s="128"/>
      <c r="PKL777" s="128"/>
      <c r="PKM777" s="128"/>
      <c r="PKN777" s="128"/>
      <c r="PKO777" s="128"/>
      <c r="PKP777" s="128"/>
      <c r="PKQ777" s="128"/>
      <c r="PKR777" s="128"/>
      <c r="PKS777" s="128"/>
      <c r="PKT777" s="128"/>
      <c r="PKU777" s="128"/>
      <c r="PKV777" s="128"/>
      <c r="PKW777" s="128"/>
      <c r="PKX777" s="128"/>
      <c r="PKY777" s="128"/>
      <c r="PKZ777" s="128"/>
      <c r="PLA777" s="128"/>
      <c r="PLB777" s="128"/>
      <c r="PLC777" s="128"/>
      <c r="PLD777" s="128"/>
      <c r="PLE777" s="128"/>
      <c r="PLF777" s="128"/>
      <c r="PLG777" s="128"/>
      <c r="PLH777" s="128"/>
      <c r="PLI777" s="128"/>
      <c r="PLJ777" s="128"/>
      <c r="PLK777" s="128"/>
      <c r="PLL777" s="128"/>
      <c r="PLM777" s="128"/>
      <c r="PLN777" s="128"/>
      <c r="PLO777" s="128"/>
      <c r="PLP777" s="128"/>
      <c r="PLQ777" s="128"/>
      <c r="PLR777" s="128"/>
      <c r="PLS777" s="128"/>
      <c r="PLT777" s="128"/>
      <c r="PLU777" s="128"/>
      <c r="PLV777" s="128"/>
      <c r="PLW777" s="128"/>
      <c r="PLX777" s="128"/>
      <c r="PLY777" s="128"/>
      <c r="PLZ777" s="128"/>
      <c r="PMA777" s="128"/>
      <c r="PMB777" s="128"/>
      <c r="PMC777" s="128"/>
      <c r="PMD777" s="128"/>
      <c r="PME777" s="128"/>
      <c r="PMF777" s="128"/>
      <c r="PMG777" s="128"/>
      <c r="PMH777" s="128"/>
      <c r="PMI777" s="128"/>
      <c r="PMJ777" s="128"/>
      <c r="PMK777" s="128"/>
      <c r="PML777" s="128"/>
      <c r="PMM777" s="128"/>
      <c r="PMN777" s="128"/>
      <c r="PMO777" s="128"/>
      <c r="PMP777" s="128"/>
      <c r="PMQ777" s="128"/>
      <c r="PMR777" s="128"/>
      <c r="PMS777" s="128"/>
      <c r="PMT777" s="128"/>
      <c r="PMU777" s="128"/>
      <c r="PMV777" s="128"/>
      <c r="PMW777" s="128"/>
      <c r="PMX777" s="128"/>
      <c r="PMY777" s="128"/>
      <c r="PMZ777" s="128"/>
      <c r="PNA777" s="128"/>
      <c r="PNB777" s="128"/>
      <c r="PNC777" s="128"/>
      <c r="PND777" s="128"/>
      <c r="PNE777" s="128"/>
      <c r="PNF777" s="128"/>
      <c r="PNG777" s="128"/>
      <c r="PNH777" s="128"/>
      <c r="PNI777" s="128"/>
      <c r="PNJ777" s="128"/>
      <c r="PNK777" s="128"/>
      <c r="PNL777" s="128"/>
      <c r="PNM777" s="128"/>
      <c r="PNN777" s="128"/>
      <c r="PNO777" s="128"/>
      <c r="PNP777" s="128"/>
      <c r="PNQ777" s="128"/>
      <c r="PNR777" s="128"/>
      <c r="PNS777" s="128"/>
      <c r="PNT777" s="128"/>
      <c r="PNU777" s="128"/>
      <c r="PNV777" s="128"/>
      <c r="PNW777" s="128"/>
      <c r="PNX777" s="128"/>
      <c r="PNY777" s="128"/>
      <c r="PNZ777" s="128"/>
      <c r="POA777" s="128"/>
      <c r="POB777" s="128"/>
      <c r="POC777" s="128"/>
      <c r="POD777" s="128"/>
      <c r="POE777" s="128"/>
      <c r="POF777" s="128"/>
      <c r="POG777" s="128"/>
      <c r="POH777" s="128"/>
      <c r="POI777" s="128"/>
      <c r="POJ777" s="128"/>
      <c r="POK777" s="128"/>
      <c r="POL777" s="128"/>
      <c r="POM777" s="128"/>
      <c r="PON777" s="128"/>
      <c r="POO777" s="128"/>
      <c r="POP777" s="128"/>
      <c r="POQ777" s="128"/>
      <c r="POR777" s="128"/>
      <c r="POS777" s="128"/>
      <c r="POT777" s="128"/>
      <c r="POU777" s="128"/>
      <c r="POV777" s="128"/>
      <c r="POW777" s="128"/>
      <c r="POX777" s="128"/>
      <c r="POY777" s="128"/>
      <c r="POZ777" s="128"/>
      <c r="PPA777" s="128"/>
      <c r="PPB777" s="128"/>
      <c r="PPC777" s="128"/>
      <c r="PPD777" s="128"/>
      <c r="PPE777" s="128"/>
      <c r="PPF777" s="128"/>
      <c r="PPG777" s="128"/>
      <c r="PPH777" s="128"/>
      <c r="PPI777" s="128"/>
      <c r="PPJ777" s="128"/>
      <c r="PPK777" s="128"/>
      <c r="PPL777" s="128"/>
      <c r="PPM777" s="128"/>
      <c r="PPN777" s="128"/>
      <c r="PPO777" s="128"/>
      <c r="PPP777" s="128"/>
      <c r="PPQ777" s="128"/>
      <c r="PPR777" s="128"/>
      <c r="PPS777" s="128"/>
      <c r="PPT777" s="128"/>
      <c r="PPU777" s="128"/>
      <c r="PPV777" s="128"/>
      <c r="PPW777" s="128"/>
      <c r="PPX777" s="128"/>
      <c r="PPY777" s="128"/>
      <c r="PPZ777" s="128"/>
      <c r="PQA777" s="128"/>
      <c r="PQB777" s="128"/>
      <c r="PQC777" s="128"/>
      <c r="PQD777" s="128"/>
      <c r="PQE777" s="128"/>
      <c r="PQF777" s="128"/>
      <c r="PQG777" s="128"/>
      <c r="PQH777" s="128"/>
      <c r="PQI777" s="128"/>
      <c r="PQJ777" s="128"/>
      <c r="PQK777" s="128"/>
      <c r="PQL777" s="128"/>
      <c r="PQM777" s="128"/>
      <c r="PQN777" s="128"/>
      <c r="PQO777" s="128"/>
      <c r="PQP777" s="128"/>
      <c r="PQQ777" s="128"/>
      <c r="PQR777" s="128"/>
      <c r="PQS777" s="128"/>
      <c r="PQT777" s="128"/>
      <c r="PQU777" s="128"/>
      <c r="PQV777" s="128"/>
      <c r="PQW777" s="128"/>
      <c r="PQX777" s="128"/>
      <c r="PQY777" s="128"/>
      <c r="PQZ777" s="128"/>
      <c r="PRA777" s="128"/>
      <c r="PRB777" s="128"/>
      <c r="PRC777" s="128"/>
      <c r="PRD777" s="128"/>
      <c r="PRE777" s="128"/>
      <c r="PRF777" s="128"/>
      <c r="PRG777" s="128"/>
      <c r="PRH777" s="128"/>
      <c r="PRI777" s="128"/>
      <c r="PRJ777" s="128"/>
      <c r="PRK777" s="128"/>
      <c r="PRL777" s="128"/>
      <c r="PRM777" s="128"/>
      <c r="PRN777" s="128"/>
      <c r="PRO777" s="128"/>
      <c r="PRP777" s="128"/>
      <c r="PRQ777" s="128"/>
      <c r="PRR777" s="128"/>
      <c r="PRS777" s="128"/>
      <c r="PRT777" s="128"/>
      <c r="PRU777" s="128"/>
      <c r="PRV777" s="128"/>
      <c r="PRW777" s="128"/>
      <c r="PRX777" s="128"/>
      <c r="PRY777" s="128"/>
      <c r="PRZ777" s="128"/>
      <c r="PSA777" s="128"/>
      <c r="PSB777" s="128"/>
      <c r="PSC777" s="128"/>
      <c r="PSD777" s="128"/>
      <c r="PSE777" s="128"/>
      <c r="PSF777" s="128"/>
      <c r="PSG777" s="128"/>
      <c r="PSH777" s="128"/>
      <c r="PSI777" s="128"/>
      <c r="PSJ777" s="128"/>
      <c r="PSK777" s="128"/>
      <c r="PSL777" s="128"/>
      <c r="PSM777" s="128"/>
      <c r="PSN777" s="128"/>
      <c r="PSO777" s="128"/>
      <c r="PSP777" s="128"/>
      <c r="PSQ777" s="128"/>
      <c r="PSR777" s="128"/>
      <c r="PSS777" s="128"/>
      <c r="PST777" s="128"/>
      <c r="PSU777" s="128"/>
      <c r="PSV777" s="128"/>
      <c r="PSW777" s="128"/>
      <c r="PSX777" s="128"/>
      <c r="PSY777" s="128"/>
      <c r="PSZ777" s="128"/>
      <c r="PTA777" s="128"/>
      <c r="PTB777" s="128"/>
      <c r="PTC777" s="128"/>
      <c r="PTD777" s="128"/>
      <c r="PTE777" s="128"/>
      <c r="PTF777" s="128"/>
      <c r="PTG777" s="128"/>
      <c r="PTH777" s="128"/>
      <c r="PTI777" s="128"/>
      <c r="PTJ777" s="128"/>
      <c r="PTK777" s="128"/>
      <c r="PTL777" s="128"/>
      <c r="PTM777" s="128"/>
      <c r="PTN777" s="128"/>
      <c r="PTO777" s="128"/>
      <c r="PTP777" s="128"/>
      <c r="PTQ777" s="128"/>
      <c r="PTR777" s="128"/>
      <c r="PTS777" s="128"/>
      <c r="PTT777" s="128"/>
      <c r="PTU777" s="128"/>
      <c r="PTV777" s="128"/>
      <c r="PTW777" s="128"/>
      <c r="PTX777" s="128"/>
      <c r="PTY777" s="128"/>
      <c r="PTZ777" s="128"/>
      <c r="PUA777" s="128"/>
      <c r="PUB777" s="128"/>
      <c r="PUC777" s="128"/>
      <c r="PUD777" s="128"/>
      <c r="PUE777" s="128"/>
      <c r="PUF777" s="128"/>
      <c r="PUG777" s="128"/>
      <c r="PUH777" s="128"/>
      <c r="PUI777" s="128"/>
      <c r="PUJ777" s="128"/>
      <c r="PUK777" s="128"/>
      <c r="PUL777" s="128"/>
      <c r="PUM777" s="128"/>
      <c r="PUN777" s="128"/>
      <c r="PUO777" s="128"/>
      <c r="PUP777" s="128"/>
      <c r="PUQ777" s="128"/>
      <c r="PUR777" s="128"/>
      <c r="PUS777" s="128"/>
      <c r="PUT777" s="128"/>
      <c r="PUU777" s="128"/>
      <c r="PUV777" s="128"/>
      <c r="PUW777" s="128"/>
      <c r="PUX777" s="128"/>
      <c r="PUY777" s="128"/>
      <c r="PUZ777" s="128"/>
      <c r="PVA777" s="128"/>
      <c r="PVB777" s="128"/>
      <c r="PVC777" s="128"/>
      <c r="PVD777" s="128"/>
      <c r="PVE777" s="128"/>
      <c r="PVF777" s="128"/>
      <c r="PVG777" s="128"/>
      <c r="PVH777" s="128"/>
      <c r="PVI777" s="128"/>
      <c r="PVJ777" s="128"/>
      <c r="PVK777" s="128"/>
      <c r="PVL777" s="128"/>
      <c r="PVM777" s="128"/>
      <c r="PVN777" s="128"/>
      <c r="PVO777" s="128"/>
      <c r="PVP777" s="128"/>
      <c r="PVQ777" s="128"/>
      <c r="PVR777" s="128"/>
      <c r="PVS777" s="128"/>
      <c r="PVT777" s="128"/>
      <c r="PVU777" s="128"/>
      <c r="PVV777" s="128"/>
      <c r="PVW777" s="128"/>
      <c r="PVX777" s="128"/>
      <c r="PVY777" s="128"/>
      <c r="PVZ777" s="128"/>
      <c r="PWA777" s="128"/>
      <c r="PWB777" s="128"/>
      <c r="PWC777" s="128"/>
      <c r="PWD777" s="128"/>
      <c r="PWE777" s="128"/>
      <c r="PWF777" s="128"/>
      <c r="PWG777" s="128"/>
      <c r="PWH777" s="128"/>
      <c r="PWI777" s="128"/>
      <c r="PWJ777" s="128"/>
      <c r="PWK777" s="128"/>
      <c r="PWL777" s="128"/>
      <c r="PWM777" s="128"/>
      <c r="PWN777" s="128"/>
      <c r="PWO777" s="128"/>
      <c r="PWP777" s="128"/>
      <c r="PWQ777" s="128"/>
      <c r="PWR777" s="128"/>
      <c r="PWS777" s="128"/>
      <c r="PWT777" s="128"/>
      <c r="PWU777" s="128"/>
      <c r="PWV777" s="128"/>
      <c r="PWW777" s="128"/>
      <c r="PWX777" s="128"/>
      <c r="PWY777" s="128"/>
      <c r="PWZ777" s="128"/>
      <c r="PXA777" s="128"/>
      <c r="PXB777" s="128"/>
      <c r="PXC777" s="128"/>
      <c r="PXD777" s="128"/>
      <c r="PXE777" s="128"/>
      <c r="PXF777" s="128"/>
      <c r="PXG777" s="128"/>
      <c r="PXH777" s="128"/>
      <c r="PXI777" s="128"/>
      <c r="PXJ777" s="128"/>
      <c r="PXK777" s="128"/>
      <c r="PXL777" s="128"/>
      <c r="PXM777" s="128"/>
      <c r="PXN777" s="128"/>
      <c r="PXO777" s="128"/>
      <c r="PXP777" s="128"/>
      <c r="PXQ777" s="128"/>
      <c r="PXR777" s="128"/>
      <c r="PXS777" s="128"/>
      <c r="PXT777" s="128"/>
      <c r="PXU777" s="128"/>
      <c r="PXV777" s="128"/>
      <c r="PXW777" s="128"/>
      <c r="PXX777" s="128"/>
      <c r="PXY777" s="128"/>
      <c r="PXZ777" s="128"/>
      <c r="PYA777" s="128"/>
      <c r="PYB777" s="128"/>
      <c r="PYC777" s="128"/>
      <c r="PYD777" s="128"/>
      <c r="PYE777" s="128"/>
      <c r="PYF777" s="128"/>
      <c r="PYG777" s="128"/>
      <c r="PYH777" s="128"/>
      <c r="PYI777" s="128"/>
      <c r="PYJ777" s="128"/>
      <c r="PYK777" s="128"/>
      <c r="PYL777" s="128"/>
      <c r="PYM777" s="128"/>
      <c r="PYN777" s="128"/>
      <c r="PYO777" s="128"/>
      <c r="PYP777" s="128"/>
      <c r="PYQ777" s="128"/>
      <c r="PYR777" s="128"/>
      <c r="PYS777" s="128"/>
      <c r="PYT777" s="128"/>
      <c r="PYU777" s="128"/>
      <c r="PYV777" s="128"/>
      <c r="PYW777" s="128"/>
      <c r="PYX777" s="128"/>
      <c r="PYY777" s="128"/>
      <c r="PYZ777" s="128"/>
      <c r="PZA777" s="128"/>
      <c r="PZB777" s="128"/>
      <c r="PZC777" s="128"/>
      <c r="PZD777" s="128"/>
      <c r="PZE777" s="128"/>
      <c r="PZF777" s="128"/>
      <c r="PZG777" s="128"/>
      <c r="PZH777" s="128"/>
      <c r="PZI777" s="128"/>
      <c r="PZJ777" s="128"/>
      <c r="PZK777" s="128"/>
      <c r="PZL777" s="128"/>
      <c r="PZM777" s="128"/>
      <c r="PZN777" s="128"/>
      <c r="PZO777" s="128"/>
      <c r="PZP777" s="128"/>
      <c r="PZQ777" s="128"/>
      <c r="PZR777" s="128"/>
      <c r="PZS777" s="128"/>
      <c r="PZT777" s="128"/>
      <c r="PZU777" s="128"/>
      <c r="PZV777" s="128"/>
      <c r="PZW777" s="128"/>
      <c r="PZX777" s="128"/>
      <c r="PZY777" s="128"/>
      <c r="PZZ777" s="128"/>
      <c r="QAA777" s="128"/>
      <c r="QAB777" s="128"/>
      <c r="QAC777" s="128"/>
      <c r="QAD777" s="128"/>
      <c r="QAE777" s="128"/>
      <c r="QAF777" s="128"/>
      <c r="QAG777" s="128"/>
      <c r="QAH777" s="128"/>
      <c r="QAI777" s="128"/>
      <c r="QAJ777" s="128"/>
      <c r="QAK777" s="128"/>
      <c r="QAL777" s="128"/>
      <c r="QAM777" s="128"/>
      <c r="QAN777" s="128"/>
      <c r="QAO777" s="128"/>
      <c r="QAP777" s="128"/>
      <c r="QAQ777" s="128"/>
      <c r="QAR777" s="128"/>
      <c r="QAS777" s="128"/>
      <c r="QAT777" s="128"/>
      <c r="QAU777" s="128"/>
      <c r="QAV777" s="128"/>
      <c r="QAW777" s="128"/>
      <c r="QAX777" s="128"/>
      <c r="QAY777" s="128"/>
      <c r="QAZ777" s="128"/>
      <c r="QBA777" s="128"/>
      <c r="QBB777" s="128"/>
      <c r="QBC777" s="128"/>
      <c r="QBD777" s="128"/>
      <c r="QBE777" s="128"/>
      <c r="QBF777" s="128"/>
      <c r="QBG777" s="128"/>
      <c r="QBH777" s="128"/>
      <c r="QBI777" s="128"/>
      <c r="QBJ777" s="128"/>
      <c r="QBK777" s="128"/>
      <c r="QBL777" s="128"/>
      <c r="QBM777" s="128"/>
      <c r="QBN777" s="128"/>
      <c r="QBO777" s="128"/>
      <c r="QBP777" s="128"/>
      <c r="QBQ777" s="128"/>
      <c r="QBR777" s="128"/>
      <c r="QBS777" s="128"/>
      <c r="QBT777" s="128"/>
      <c r="QBU777" s="128"/>
      <c r="QBV777" s="128"/>
      <c r="QBW777" s="128"/>
      <c r="QBX777" s="128"/>
      <c r="QBY777" s="128"/>
      <c r="QBZ777" s="128"/>
      <c r="QCA777" s="128"/>
      <c r="QCB777" s="128"/>
      <c r="QCC777" s="128"/>
      <c r="QCD777" s="128"/>
      <c r="QCE777" s="128"/>
      <c r="QCF777" s="128"/>
      <c r="QCG777" s="128"/>
      <c r="QCH777" s="128"/>
      <c r="QCI777" s="128"/>
      <c r="QCJ777" s="128"/>
      <c r="QCK777" s="128"/>
      <c r="QCL777" s="128"/>
      <c r="QCM777" s="128"/>
      <c r="QCN777" s="128"/>
      <c r="QCO777" s="128"/>
      <c r="QCP777" s="128"/>
      <c r="QCQ777" s="128"/>
      <c r="QCR777" s="128"/>
      <c r="QCS777" s="128"/>
      <c r="QCT777" s="128"/>
      <c r="QCU777" s="128"/>
      <c r="QCV777" s="128"/>
      <c r="QCW777" s="128"/>
      <c r="QCX777" s="128"/>
      <c r="QCY777" s="128"/>
      <c r="QCZ777" s="128"/>
      <c r="QDA777" s="128"/>
      <c r="QDB777" s="128"/>
      <c r="QDC777" s="128"/>
      <c r="QDD777" s="128"/>
      <c r="QDE777" s="128"/>
      <c r="QDF777" s="128"/>
      <c r="QDG777" s="128"/>
      <c r="QDH777" s="128"/>
      <c r="QDI777" s="128"/>
      <c r="QDJ777" s="128"/>
      <c r="QDK777" s="128"/>
      <c r="QDL777" s="128"/>
      <c r="QDM777" s="128"/>
      <c r="QDN777" s="128"/>
      <c r="QDO777" s="128"/>
      <c r="QDP777" s="128"/>
      <c r="QDQ777" s="128"/>
      <c r="QDR777" s="128"/>
      <c r="QDS777" s="128"/>
      <c r="QDT777" s="128"/>
      <c r="QDU777" s="128"/>
      <c r="QDV777" s="128"/>
      <c r="QDW777" s="128"/>
      <c r="QDX777" s="128"/>
      <c r="QDY777" s="128"/>
      <c r="QDZ777" s="128"/>
      <c r="QEA777" s="128"/>
      <c r="QEB777" s="128"/>
      <c r="QEC777" s="128"/>
      <c r="QED777" s="128"/>
      <c r="QEE777" s="128"/>
      <c r="QEF777" s="128"/>
      <c r="QEG777" s="128"/>
      <c r="QEH777" s="128"/>
      <c r="QEI777" s="128"/>
      <c r="QEJ777" s="128"/>
      <c r="QEK777" s="128"/>
      <c r="QEL777" s="128"/>
      <c r="QEM777" s="128"/>
      <c r="QEN777" s="128"/>
      <c r="QEO777" s="128"/>
      <c r="QEP777" s="128"/>
      <c r="QEQ777" s="128"/>
      <c r="QER777" s="128"/>
      <c r="QES777" s="128"/>
      <c r="QET777" s="128"/>
      <c r="QEU777" s="128"/>
      <c r="QEV777" s="128"/>
      <c r="QEW777" s="128"/>
      <c r="QEX777" s="128"/>
      <c r="QEY777" s="128"/>
      <c r="QEZ777" s="128"/>
      <c r="QFA777" s="128"/>
      <c r="QFB777" s="128"/>
      <c r="QFC777" s="128"/>
      <c r="QFD777" s="128"/>
      <c r="QFE777" s="128"/>
      <c r="QFF777" s="128"/>
      <c r="QFG777" s="128"/>
      <c r="QFH777" s="128"/>
      <c r="QFI777" s="128"/>
      <c r="QFJ777" s="128"/>
      <c r="QFK777" s="128"/>
      <c r="QFL777" s="128"/>
      <c r="QFM777" s="128"/>
      <c r="QFN777" s="128"/>
      <c r="QFO777" s="128"/>
      <c r="QFP777" s="128"/>
      <c r="QFQ777" s="128"/>
      <c r="QFR777" s="128"/>
      <c r="QFS777" s="128"/>
      <c r="QFT777" s="128"/>
      <c r="QFU777" s="128"/>
      <c r="QFV777" s="128"/>
      <c r="QFW777" s="128"/>
      <c r="QFX777" s="128"/>
      <c r="QFY777" s="128"/>
      <c r="QFZ777" s="128"/>
      <c r="QGA777" s="128"/>
      <c r="QGB777" s="128"/>
      <c r="QGC777" s="128"/>
      <c r="QGD777" s="128"/>
      <c r="QGE777" s="128"/>
      <c r="QGF777" s="128"/>
      <c r="QGG777" s="128"/>
      <c r="QGH777" s="128"/>
      <c r="QGI777" s="128"/>
      <c r="QGJ777" s="128"/>
      <c r="QGK777" s="128"/>
      <c r="QGL777" s="128"/>
      <c r="QGM777" s="128"/>
      <c r="QGN777" s="128"/>
      <c r="QGO777" s="128"/>
      <c r="QGP777" s="128"/>
      <c r="QGQ777" s="128"/>
      <c r="QGR777" s="128"/>
      <c r="QGS777" s="128"/>
      <c r="QGT777" s="128"/>
      <c r="QGU777" s="128"/>
      <c r="QGV777" s="128"/>
      <c r="QGW777" s="128"/>
      <c r="QGX777" s="128"/>
      <c r="QGY777" s="128"/>
      <c r="QGZ777" s="128"/>
      <c r="QHA777" s="128"/>
      <c r="QHB777" s="128"/>
      <c r="QHC777" s="128"/>
      <c r="QHD777" s="128"/>
      <c r="QHE777" s="128"/>
      <c r="QHF777" s="128"/>
      <c r="QHG777" s="128"/>
      <c r="QHH777" s="128"/>
      <c r="QHI777" s="128"/>
      <c r="QHJ777" s="128"/>
      <c r="QHK777" s="128"/>
      <c r="QHL777" s="128"/>
      <c r="QHM777" s="128"/>
      <c r="QHN777" s="128"/>
      <c r="QHO777" s="128"/>
      <c r="QHP777" s="128"/>
      <c r="QHQ777" s="128"/>
      <c r="QHR777" s="128"/>
      <c r="QHS777" s="128"/>
      <c r="QHT777" s="128"/>
      <c r="QHU777" s="128"/>
      <c r="QHV777" s="128"/>
      <c r="QHW777" s="128"/>
      <c r="QHX777" s="128"/>
      <c r="QHY777" s="128"/>
      <c r="QHZ777" s="128"/>
      <c r="QIA777" s="128"/>
      <c r="QIB777" s="128"/>
      <c r="QIC777" s="128"/>
      <c r="QID777" s="128"/>
      <c r="QIE777" s="128"/>
      <c r="QIF777" s="128"/>
      <c r="QIG777" s="128"/>
      <c r="QIH777" s="128"/>
      <c r="QII777" s="128"/>
      <c r="QIJ777" s="128"/>
      <c r="QIK777" s="128"/>
      <c r="QIL777" s="128"/>
      <c r="QIM777" s="128"/>
      <c r="QIN777" s="128"/>
      <c r="QIO777" s="128"/>
      <c r="QIP777" s="128"/>
      <c r="QIQ777" s="128"/>
      <c r="QIR777" s="128"/>
      <c r="QIS777" s="128"/>
      <c r="QIT777" s="128"/>
      <c r="QIU777" s="128"/>
      <c r="QIV777" s="128"/>
      <c r="QIW777" s="128"/>
      <c r="QIX777" s="128"/>
      <c r="QIY777" s="128"/>
      <c r="QIZ777" s="128"/>
      <c r="QJA777" s="128"/>
      <c r="QJB777" s="128"/>
      <c r="QJC777" s="128"/>
      <c r="QJD777" s="128"/>
      <c r="QJE777" s="128"/>
      <c r="QJF777" s="128"/>
      <c r="QJG777" s="128"/>
      <c r="QJH777" s="128"/>
      <c r="QJI777" s="128"/>
      <c r="QJJ777" s="128"/>
      <c r="QJK777" s="128"/>
      <c r="QJL777" s="128"/>
      <c r="QJM777" s="128"/>
      <c r="QJN777" s="128"/>
      <c r="QJO777" s="128"/>
      <c r="QJP777" s="128"/>
      <c r="QJQ777" s="128"/>
      <c r="QJR777" s="128"/>
      <c r="QJS777" s="128"/>
      <c r="QJT777" s="128"/>
      <c r="QJU777" s="128"/>
      <c r="QJV777" s="128"/>
      <c r="QJW777" s="128"/>
      <c r="QJX777" s="128"/>
      <c r="QJY777" s="128"/>
      <c r="QJZ777" s="128"/>
      <c r="QKA777" s="128"/>
      <c r="QKB777" s="128"/>
      <c r="QKC777" s="128"/>
      <c r="QKD777" s="128"/>
      <c r="QKE777" s="128"/>
      <c r="QKF777" s="128"/>
      <c r="QKG777" s="128"/>
      <c r="QKH777" s="128"/>
      <c r="QKI777" s="128"/>
      <c r="QKJ777" s="128"/>
      <c r="QKK777" s="128"/>
      <c r="QKL777" s="128"/>
      <c r="QKM777" s="128"/>
      <c r="QKN777" s="128"/>
      <c r="QKO777" s="128"/>
      <c r="QKP777" s="128"/>
      <c r="QKQ777" s="128"/>
      <c r="QKR777" s="128"/>
      <c r="QKS777" s="128"/>
      <c r="QKT777" s="128"/>
      <c r="QKU777" s="128"/>
      <c r="QKV777" s="128"/>
      <c r="QKW777" s="128"/>
      <c r="QKX777" s="128"/>
      <c r="QKY777" s="128"/>
      <c r="QKZ777" s="128"/>
      <c r="QLA777" s="128"/>
      <c r="QLB777" s="128"/>
      <c r="QLC777" s="128"/>
      <c r="QLD777" s="128"/>
      <c r="QLE777" s="128"/>
      <c r="QLF777" s="128"/>
      <c r="QLG777" s="128"/>
      <c r="QLH777" s="128"/>
      <c r="QLI777" s="128"/>
      <c r="QLJ777" s="128"/>
      <c r="QLK777" s="128"/>
      <c r="QLL777" s="128"/>
      <c r="QLM777" s="128"/>
      <c r="QLN777" s="128"/>
      <c r="QLO777" s="128"/>
      <c r="QLP777" s="128"/>
      <c r="QLQ777" s="128"/>
      <c r="QLR777" s="128"/>
      <c r="QLS777" s="128"/>
      <c r="QLT777" s="128"/>
      <c r="QLU777" s="128"/>
      <c r="QLV777" s="128"/>
      <c r="QLW777" s="128"/>
      <c r="QLX777" s="128"/>
      <c r="QLY777" s="128"/>
      <c r="QLZ777" s="128"/>
      <c r="QMA777" s="128"/>
      <c r="QMB777" s="128"/>
      <c r="QMC777" s="128"/>
      <c r="QMD777" s="128"/>
      <c r="QME777" s="128"/>
      <c r="QMF777" s="128"/>
      <c r="QMG777" s="128"/>
      <c r="QMH777" s="128"/>
      <c r="QMI777" s="128"/>
      <c r="QMJ777" s="128"/>
      <c r="QMK777" s="128"/>
      <c r="QML777" s="128"/>
      <c r="QMM777" s="128"/>
      <c r="QMN777" s="128"/>
      <c r="QMO777" s="128"/>
      <c r="QMP777" s="128"/>
      <c r="QMQ777" s="128"/>
      <c r="QMR777" s="128"/>
      <c r="QMS777" s="128"/>
      <c r="QMT777" s="128"/>
      <c r="QMU777" s="128"/>
      <c r="QMV777" s="128"/>
      <c r="QMW777" s="128"/>
      <c r="QMX777" s="128"/>
      <c r="QMY777" s="128"/>
      <c r="QMZ777" s="128"/>
      <c r="QNA777" s="128"/>
      <c r="QNB777" s="128"/>
      <c r="QNC777" s="128"/>
      <c r="QND777" s="128"/>
      <c r="QNE777" s="128"/>
      <c r="QNF777" s="128"/>
      <c r="QNG777" s="128"/>
      <c r="QNH777" s="128"/>
      <c r="QNI777" s="128"/>
      <c r="QNJ777" s="128"/>
      <c r="QNK777" s="128"/>
      <c r="QNL777" s="128"/>
      <c r="QNM777" s="128"/>
      <c r="QNN777" s="128"/>
      <c r="QNO777" s="128"/>
      <c r="QNP777" s="128"/>
      <c r="QNQ777" s="128"/>
      <c r="QNR777" s="128"/>
      <c r="QNS777" s="128"/>
      <c r="QNT777" s="128"/>
      <c r="QNU777" s="128"/>
      <c r="QNV777" s="128"/>
      <c r="QNW777" s="128"/>
      <c r="QNX777" s="128"/>
      <c r="QNY777" s="128"/>
      <c r="QNZ777" s="128"/>
      <c r="QOA777" s="128"/>
      <c r="QOB777" s="128"/>
      <c r="QOC777" s="128"/>
      <c r="QOD777" s="128"/>
      <c r="QOE777" s="128"/>
      <c r="QOF777" s="128"/>
      <c r="QOG777" s="128"/>
      <c r="QOH777" s="128"/>
      <c r="QOI777" s="128"/>
      <c r="QOJ777" s="128"/>
      <c r="QOK777" s="128"/>
      <c r="QOL777" s="128"/>
      <c r="QOM777" s="128"/>
      <c r="QON777" s="128"/>
      <c r="QOO777" s="128"/>
      <c r="QOP777" s="128"/>
      <c r="QOQ777" s="128"/>
      <c r="QOR777" s="128"/>
      <c r="QOS777" s="128"/>
      <c r="QOT777" s="128"/>
      <c r="QOU777" s="128"/>
      <c r="QOV777" s="128"/>
      <c r="QOW777" s="128"/>
      <c r="QOX777" s="128"/>
      <c r="QOY777" s="128"/>
      <c r="QOZ777" s="128"/>
      <c r="QPA777" s="128"/>
      <c r="QPB777" s="128"/>
      <c r="QPC777" s="128"/>
      <c r="QPD777" s="128"/>
      <c r="QPE777" s="128"/>
      <c r="QPF777" s="128"/>
      <c r="QPG777" s="128"/>
      <c r="QPH777" s="128"/>
      <c r="QPI777" s="128"/>
      <c r="QPJ777" s="128"/>
      <c r="QPK777" s="128"/>
      <c r="QPL777" s="128"/>
      <c r="QPM777" s="128"/>
      <c r="QPN777" s="128"/>
      <c r="QPO777" s="128"/>
      <c r="QPP777" s="128"/>
      <c r="QPQ777" s="128"/>
      <c r="QPR777" s="128"/>
      <c r="QPS777" s="128"/>
      <c r="QPT777" s="128"/>
      <c r="QPU777" s="128"/>
      <c r="QPV777" s="128"/>
      <c r="QPW777" s="128"/>
      <c r="QPX777" s="128"/>
      <c r="QPY777" s="128"/>
      <c r="QPZ777" s="128"/>
      <c r="QQA777" s="128"/>
      <c r="QQB777" s="128"/>
      <c r="QQC777" s="128"/>
      <c r="QQD777" s="128"/>
      <c r="QQE777" s="128"/>
      <c r="QQF777" s="128"/>
      <c r="QQG777" s="128"/>
      <c r="QQH777" s="128"/>
      <c r="QQI777" s="128"/>
      <c r="QQJ777" s="128"/>
      <c r="QQK777" s="128"/>
      <c r="QQL777" s="128"/>
      <c r="QQM777" s="128"/>
      <c r="QQN777" s="128"/>
      <c r="QQO777" s="128"/>
      <c r="QQP777" s="128"/>
      <c r="QQQ777" s="128"/>
      <c r="QQR777" s="128"/>
      <c r="QQS777" s="128"/>
      <c r="QQT777" s="128"/>
      <c r="QQU777" s="128"/>
      <c r="QQV777" s="128"/>
      <c r="QQW777" s="128"/>
      <c r="QQX777" s="128"/>
      <c r="QQY777" s="128"/>
      <c r="QQZ777" s="128"/>
      <c r="QRA777" s="128"/>
      <c r="QRB777" s="128"/>
      <c r="QRC777" s="128"/>
      <c r="QRD777" s="128"/>
      <c r="QRE777" s="128"/>
      <c r="QRF777" s="128"/>
      <c r="QRG777" s="128"/>
      <c r="QRH777" s="128"/>
      <c r="QRI777" s="128"/>
      <c r="QRJ777" s="128"/>
      <c r="QRK777" s="128"/>
      <c r="QRL777" s="128"/>
      <c r="QRM777" s="128"/>
      <c r="QRN777" s="128"/>
      <c r="QRO777" s="128"/>
      <c r="QRP777" s="128"/>
      <c r="QRQ777" s="128"/>
      <c r="QRR777" s="128"/>
      <c r="QRS777" s="128"/>
      <c r="QRT777" s="128"/>
      <c r="QRU777" s="128"/>
      <c r="QRV777" s="128"/>
      <c r="QRW777" s="128"/>
      <c r="QRX777" s="128"/>
      <c r="QRY777" s="128"/>
      <c r="QRZ777" s="128"/>
      <c r="QSA777" s="128"/>
      <c r="QSB777" s="128"/>
      <c r="QSC777" s="128"/>
      <c r="QSD777" s="128"/>
      <c r="QSE777" s="128"/>
      <c r="QSF777" s="128"/>
      <c r="QSG777" s="128"/>
      <c r="QSH777" s="128"/>
      <c r="QSI777" s="128"/>
      <c r="QSJ777" s="128"/>
      <c r="QSK777" s="128"/>
      <c r="QSL777" s="128"/>
      <c r="QSM777" s="128"/>
      <c r="QSN777" s="128"/>
      <c r="QSO777" s="128"/>
      <c r="QSP777" s="128"/>
      <c r="QSQ777" s="128"/>
      <c r="QSR777" s="128"/>
      <c r="QSS777" s="128"/>
      <c r="QST777" s="128"/>
      <c r="QSU777" s="128"/>
      <c r="QSV777" s="128"/>
      <c r="QSW777" s="128"/>
      <c r="QSX777" s="128"/>
      <c r="QSY777" s="128"/>
      <c r="QSZ777" s="128"/>
      <c r="QTA777" s="128"/>
      <c r="QTB777" s="128"/>
      <c r="QTC777" s="128"/>
      <c r="QTD777" s="128"/>
      <c r="QTE777" s="128"/>
      <c r="QTF777" s="128"/>
      <c r="QTG777" s="128"/>
      <c r="QTH777" s="128"/>
      <c r="QTI777" s="128"/>
      <c r="QTJ777" s="128"/>
      <c r="QTK777" s="128"/>
      <c r="QTL777" s="128"/>
      <c r="QTM777" s="128"/>
      <c r="QTN777" s="128"/>
      <c r="QTO777" s="128"/>
      <c r="QTP777" s="128"/>
      <c r="QTQ777" s="128"/>
      <c r="QTR777" s="128"/>
      <c r="QTS777" s="128"/>
      <c r="QTT777" s="128"/>
      <c r="QTU777" s="128"/>
      <c r="QTV777" s="128"/>
      <c r="QTW777" s="128"/>
      <c r="QTX777" s="128"/>
      <c r="QTY777" s="128"/>
      <c r="QTZ777" s="128"/>
      <c r="QUA777" s="128"/>
      <c r="QUB777" s="128"/>
      <c r="QUC777" s="128"/>
      <c r="QUD777" s="128"/>
      <c r="QUE777" s="128"/>
      <c r="QUF777" s="128"/>
      <c r="QUG777" s="128"/>
      <c r="QUH777" s="128"/>
      <c r="QUI777" s="128"/>
      <c r="QUJ777" s="128"/>
      <c r="QUK777" s="128"/>
      <c r="QUL777" s="128"/>
      <c r="QUM777" s="128"/>
      <c r="QUN777" s="128"/>
      <c r="QUO777" s="128"/>
      <c r="QUP777" s="128"/>
      <c r="QUQ777" s="128"/>
      <c r="QUR777" s="128"/>
      <c r="QUS777" s="128"/>
      <c r="QUT777" s="128"/>
      <c r="QUU777" s="128"/>
      <c r="QUV777" s="128"/>
      <c r="QUW777" s="128"/>
      <c r="QUX777" s="128"/>
      <c r="QUY777" s="128"/>
      <c r="QUZ777" s="128"/>
      <c r="QVA777" s="128"/>
      <c r="QVB777" s="128"/>
      <c r="QVC777" s="128"/>
      <c r="QVD777" s="128"/>
      <c r="QVE777" s="128"/>
      <c r="QVF777" s="128"/>
      <c r="QVG777" s="128"/>
      <c r="QVH777" s="128"/>
      <c r="QVI777" s="128"/>
      <c r="QVJ777" s="128"/>
      <c r="QVK777" s="128"/>
      <c r="QVL777" s="128"/>
      <c r="QVM777" s="128"/>
      <c r="QVN777" s="128"/>
      <c r="QVO777" s="128"/>
      <c r="QVP777" s="128"/>
      <c r="QVQ777" s="128"/>
      <c r="QVR777" s="128"/>
      <c r="QVS777" s="128"/>
      <c r="QVT777" s="128"/>
      <c r="QVU777" s="128"/>
      <c r="QVV777" s="128"/>
      <c r="QVW777" s="128"/>
      <c r="QVX777" s="128"/>
      <c r="QVY777" s="128"/>
      <c r="QVZ777" s="128"/>
      <c r="QWA777" s="128"/>
      <c r="QWB777" s="128"/>
      <c r="QWC777" s="128"/>
      <c r="QWD777" s="128"/>
      <c r="QWE777" s="128"/>
      <c r="QWF777" s="128"/>
      <c r="QWG777" s="128"/>
      <c r="QWH777" s="128"/>
      <c r="QWI777" s="128"/>
      <c r="QWJ777" s="128"/>
      <c r="QWK777" s="128"/>
      <c r="QWL777" s="128"/>
      <c r="QWM777" s="128"/>
      <c r="QWN777" s="128"/>
      <c r="QWO777" s="128"/>
      <c r="QWP777" s="128"/>
      <c r="QWQ777" s="128"/>
      <c r="QWR777" s="128"/>
      <c r="QWS777" s="128"/>
      <c r="QWT777" s="128"/>
      <c r="QWU777" s="128"/>
      <c r="QWV777" s="128"/>
      <c r="QWW777" s="128"/>
      <c r="QWX777" s="128"/>
      <c r="QWY777" s="128"/>
      <c r="QWZ777" s="128"/>
      <c r="QXA777" s="128"/>
      <c r="QXB777" s="128"/>
      <c r="QXC777" s="128"/>
      <c r="QXD777" s="128"/>
      <c r="QXE777" s="128"/>
      <c r="QXF777" s="128"/>
      <c r="QXG777" s="128"/>
      <c r="QXH777" s="128"/>
      <c r="QXI777" s="128"/>
      <c r="QXJ777" s="128"/>
      <c r="QXK777" s="128"/>
      <c r="QXL777" s="128"/>
      <c r="QXM777" s="128"/>
      <c r="QXN777" s="128"/>
      <c r="QXO777" s="128"/>
      <c r="QXP777" s="128"/>
      <c r="QXQ777" s="128"/>
      <c r="QXR777" s="128"/>
      <c r="QXS777" s="128"/>
      <c r="QXT777" s="128"/>
      <c r="QXU777" s="128"/>
      <c r="QXV777" s="128"/>
      <c r="QXW777" s="128"/>
      <c r="QXX777" s="128"/>
      <c r="QXY777" s="128"/>
      <c r="QXZ777" s="128"/>
      <c r="QYA777" s="128"/>
      <c r="QYB777" s="128"/>
      <c r="QYC777" s="128"/>
      <c r="QYD777" s="128"/>
      <c r="QYE777" s="128"/>
      <c r="QYF777" s="128"/>
      <c r="QYG777" s="128"/>
      <c r="QYH777" s="128"/>
      <c r="QYI777" s="128"/>
      <c r="QYJ777" s="128"/>
      <c r="QYK777" s="128"/>
      <c r="QYL777" s="128"/>
      <c r="QYM777" s="128"/>
      <c r="QYN777" s="128"/>
      <c r="QYO777" s="128"/>
      <c r="QYP777" s="128"/>
      <c r="QYQ777" s="128"/>
      <c r="QYR777" s="128"/>
      <c r="QYS777" s="128"/>
      <c r="QYT777" s="128"/>
      <c r="QYU777" s="128"/>
      <c r="QYV777" s="128"/>
      <c r="QYW777" s="128"/>
      <c r="QYX777" s="128"/>
      <c r="QYY777" s="128"/>
      <c r="QYZ777" s="128"/>
      <c r="QZA777" s="128"/>
      <c r="QZB777" s="128"/>
      <c r="QZC777" s="128"/>
      <c r="QZD777" s="128"/>
      <c r="QZE777" s="128"/>
      <c r="QZF777" s="128"/>
      <c r="QZG777" s="128"/>
      <c r="QZH777" s="128"/>
      <c r="QZI777" s="128"/>
      <c r="QZJ777" s="128"/>
      <c r="QZK777" s="128"/>
      <c r="QZL777" s="128"/>
      <c r="QZM777" s="128"/>
      <c r="QZN777" s="128"/>
      <c r="QZO777" s="128"/>
      <c r="QZP777" s="128"/>
      <c r="QZQ777" s="128"/>
      <c r="QZR777" s="128"/>
      <c r="QZS777" s="128"/>
      <c r="QZT777" s="128"/>
      <c r="QZU777" s="128"/>
      <c r="QZV777" s="128"/>
      <c r="QZW777" s="128"/>
      <c r="QZX777" s="128"/>
      <c r="QZY777" s="128"/>
      <c r="QZZ777" s="128"/>
      <c r="RAA777" s="128"/>
      <c r="RAB777" s="128"/>
      <c r="RAC777" s="128"/>
      <c r="RAD777" s="128"/>
      <c r="RAE777" s="128"/>
      <c r="RAF777" s="128"/>
      <c r="RAG777" s="128"/>
      <c r="RAH777" s="128"/>
      <c r="RAI777" s="128"/>
      <c r="RAJ777" s="128"/>
      <c r="RAK777" s="128"/>
      <c r="RAL777" s="128"/>
      <c r="RAM777" s="128"/>
      <c r="RAN777" s="128"/>
      <c r="RAO777" s="128"/>
      <c r="RAP777" s="128"/>
      <c r="RAQ777" s="128"/>
      <c r="RAR777" s="128"/>
      <c r="RAS777" s="128"/>
      <c r="RAT777" s="128"/>
      <c r="RAU777" s="128"/>
      <c r="RAV777" s="128"/>
      <c r="RAW777" s="128"/>
      <c r="RAX777" s="128"/>
      <c r="RAY777" s="128"/>
      <c r="RAZ777" s="128"/>
      <c r="RBA777" s="128"/>
      <c r="RBB777" s="128"/>
      <c r="RBC777" s="128"/>
      <c r="RBD777" s="128"/>
      <c r="RBE777" s="128"/>
      <c r="RBF777" s="128"/>
      <c r="RBG777" s="128"/>
      <c r="RBH777" s="128"/>
      <c r="RBI777" s="128"/>
      <c r="RBJ777" s="128"/>
      <c r="RBK777" s="128"/>
      <c r="RBL777" s="128"/>
      <c r="RBM777" s="128"/>
      <c r="RBN777" s="128"/>
      <c r="RBO777" s="128"/>
      <c r="RBP777" s="128"/>
      <c r="RBQ777" s="128"/>
      <c r="RBR777" s="128"/>
      <c r="RBS777" s="128"/>
      <c r="RBT777" s="128"/>
      <c r="RBU777" s="128"/>
      <c r="RBV777" s="128"/>
      <c r="RBW777" s="128"/>
      <c r="RBX777" s="128"/>
      <c r="RBY777" s="128"/>
      <c r="RBZ777" s="128"/>
      <c r="RCA777" s="128"/>
      <c r="RCB777" s="128"/>
      <c r="RCC777" s="128"/>
      <c r="RCD777" s="128"/>
      <c r="RCE777" s="128"/>
      <c r="RCF777" s="128"/>
      <c r="RCG777" s="128"/>
      <c r="RCH777" s="128"/>
      <c r="RCI777" s="128"/>
      <c r="RCJ777" s="128"/>
      <c r="RCK777" s="128"/>
      <c r="RCL777" s="128"/>
      <c r="RCM777" s="128"/>
      <c r="RCN777" s="128"/>
      <c r="RCO777" s="128"/>
      <c r="RCP777" s="128"/>
      <c r="RCQ777" s="128"/>
      <c r="RCR777" s="128"/>
      <c r="RCS777" s="128"/>
      <c r="RCT777" s="128"/>
      <c r="RCU777" s="128"/>
      <c r="RCV777" s="128"/>
      <c r="RCW777" s="128"/>
      <c r="RCX777" s="128"/>
      <c r="RCY777" s="128"/>
      <c r="RCZ777" s="128"/>
      <c r="RDA777" s="128"/>
      <c r="RDB777" s="128"/>
      <c r="RDC777" s="128"/>
      <c r="RDD777" s="128"/>
      <c r="RDE777" s="128"/>
      <c r="RDF777" s="128"/>
      <c r="RDG777" s="128"/>
      <c r="RDH777" s="128"/>
      <c r="RDI777" s="128"/>
      <c r="RDJ777" s="128"/>
      <c r="RDK777" s="128"/>
      <c r="RDL777" s="128"/>
      <c r="RDM777" s="128"/>
      <c r="RDN777" s="128"/>
      <c r="RDO777" s="128"/>
      <c r="RDP777" s="128"/>
      <c r="RDQ777" s="128"/>
      <c r="RDR777" s="128"/>
      <c r="RDS777" s="128"/>
      <c r="RDT777" s="128"/>
      <c r="RDU777" s="128"/>
      <c r="RDV777" s="128"/>
      <c r="RDW777" s="128"/>
      <c r="RDX777" s="128"/>
      <c r="RDY777" s="128"/>
      <c r="RDZ777" s="128"/>
      <c r="REA777" s="128"/>
      <c r="REB777" s="128"/>
      <c r="REC777" s="128"/>
      <c r="RED777" s="128"/>
      <c r="REE777" s="128"/>
      <c r="REF777" s="128"/>
      <c r="REG777" s="128"/>
      <c r="REH777" s="128"/>
      <c r="REI777" s="128"/>
      <c r="REJ777" s="128"/>
      <c r="REK777" s="128"/>
      <c r="REL777" s="128"/>
      <c r="REM777" s="128"/>
      <c r="REN777" s="128"/>
      <c r="REO777" s="128"/>
      <c r="REP777" s="128"/>
      <c r="REQ777" s="128"/>
      <c r="RER777" s="128"/>
      <c r="RES777" s="128"/>
      <c r="RET777" s="128"/>
      <c r="REU777" s="128"/>
      <c r="REV777" s="128"/>
      <c r="REW777" s="128"/>
      <c r="REX777" s="128"/>
      <c r="REY777" s="128"/>
      <c r="REZ777" s="128"/>
      <c r="RFA777" s="128"/>
      <c r="RFB777" s="128"/>
      <c r="RFC777" s="128"/>
      <c r="RFD777" s="128"/>
      <c r="RFE777" s="128"/>
      <c r="RFF777" s="128"/>
      <c r="RFG777" s="128"/>
      <c r="RFH777" s="128"/>
      <c r="RFI777" s="128"/>
      <c r="RFJ777" s="128"/>
      <c r="RFK777" s="128"/>
      <c r="RFL777" s="128"/>
      <c r="RFM777" s="128"/>
      <c r="RFN777" s="128"/>
      <c r="RFO777" s="128"/>
      <c r="RFP777" s="128"/>
      <c r="RFQ777" s="128"/>
      <c r="RFR777" s="128"/>
      <c r="RFS777" s="128"/>
      <c r="RFT777" s="128"/>
      <c r="RFU777" s="128"/>
      <c r="RFV777" s="128"/>
      <c r="RFW777" s="128"/>
      <c r="RFX777" s="128"/>
      <c r="RFY777" s="128"/>
      <c r="RFZ777" s="128"/>
      <c r="RGA777" s="128"/>
      <c r="RGB777" s="128"/>
      <c r="RGC777" s="128"/>
      <c r="RGD777" s="128"/>
      <c r="RGE777" s="128"/>
      <c r="RGF777" s="128"/>
      <c r="RGG777" s="128"/>
      <c r="RGH777" s="128"/>
      <c r="RGI777" s="128"/>
      <c r="RGJ777" s="128"/>
      <c r="RGK777" s="128"/>
      <c r="RGL777" s="128"/>
      <c r="RGM777" s="128"/>
      <c r="RGN777" s="128"/>
      <c r="RGO777" s="128"/>
      <c r="RGP777" s="128"/>
      <c r="RGQ777" s="128"/>
      <c r="RGR777" s="128"/>
      <c r="RGS777" s="128"/>
      <c r="RGT777" s="128"/>
      <c r="RGU777" s="128"/>
      <c r="RGV777" s="128"/>
      <c r="RGW777" s="128"/>
      <c r="RGX777" s="128"/>
      <c r="RGY777" s="128"/>
      <c r="RGZ777" s="128"/>
      <c r="RHA777" s="128"/>
      <c r="RHB777" s="128"/>
      <c r="RHC777" s="128"/>
      <c r="RHD777" s="128"/>
      <c r="RHE777" s="128"/>
      <c r="RHF777" s="128"/>
      <c r="RHG777" s="128"/>
      <c r="RHH777" s="128"/>
      <c r="RHI777" s="128"/>
      <c r="RHJ777" s="128"/>
      <c r="RHK777" s="128"/>
      <c r="RHL777" s="128"/>
      <c r="RHM777" s="128"/>
      <c r="RHN777" s="128"/>
      <c r="RHO777" s="128"/>
      <c r="RHP777" s="128"/>
      <c r="RHQ777" s="128"/>
      <c r="RHR777" s="128"/>
      <c r="RHS777" s="128"/>
      <c r="RHT777" s="128"/>
      <c r="RHU777" s="128"/>
      <c r="RHV777" s="128"/>
      <c r="RHW777" s="128"/>
      <c r="RHX777" s="128"/>
      <c r="RHY777" s="128"/>
      <c r="RHZ777" s="128"/>
      <c r="RIA777" s="128"/>
      <c r="RIB777" s="128"/>
      <c r="RIC777" s="128"/>
      <c r="RID777" s="128"/>
      <c r="RIE777" s="128"/>
      <c r="RIF777" s="128"/>
      <c r="RIG777" s="128"/>
      <c r="RIH777" s="128"/>
      <c r="RII777" s="128"/>
      <c r="RIJ777" s="128"/>
      <c r="RIK777" s="128"/>
      <c r="RIL777" s="128"/>
      <c r="RIM777" s="128"/>
      <c r="RIN777" s="128"/>
      <c r="RIO777" s="128"/>
      <c r="RIP777" s="128"/>
      <c r="RIQ777" s="128"/>
      <c r="RIR777" s="128"/>
      <c r="RIS777" s="128"/>
      <c r="RIT777" s="128"/>
      <c r="RIU777" s="128"/>
      <c r="RIV777" s="128"/>
      <c r="RIW777" s="128"/>
      <c r="RIX777" s="128"/>
      <c r="RIY777" s="128"/>
      <c r="RIZ777" s="128"/>
      <c r="RJA777" s="128"/>
      <c r="RJB777" s="128"/>
      <c r="RJC777" s="128"/>
      <c r="RJD777" s="128"/>
      <c r="RJE777" s="128"/>
      <c r="RJF777" s="128"/>
      <c r="RJG777" s="128"/>
      <c r="RJH777" s="128"/>
      <c r="RJI777" s="128"/>
      <c r="RJJ777" s="128"/>
      <c r="RJK777" s="128"/>
      <c r="RJL777" s="128"/>
      <c r="RJM777" s="128"/>
      <c r="RJN777" s="128"/>
      <c r="RJO777" s="128"/>
      <c r="RJP777" s="128"/>
      <c r="RJQ777" s="128"/>
      <c r="RJR777" s="128"/>
      <c r="RJS777" s="128"/>
      <c r="RJT777" s="128"/>
      <c r="RJU777" s="128"/>
      <c r="RJV777" s="128"/>
      <c r="RJW777" s="128"/>
      <c r="RJX777" s="128"/>
      <c r="RJY777" s="128"/>
      <c r="RJZ777" s="128"/>
      <c r="RKA777" s="128"/>
      <c r="RKB777" s="128"/>
      <c r="RKC777" s="128"/>
      <c r="RKD777" s="128"/>
      <c r="RKE777" s="128"/>
      <c r="RKF777" s="128"/>
      <c r="RKG777" s="128"/>
      <c r="RKH777" s="128"/>
      <c r="RKI777" s="128"/>
      <c r="RKJ777" s="128"/>
      <c r="RKK777" s="128"/>
      <c r="RKL777" s="128"/>
      <c r="RKM777" s="128"/>
      <c r="RKN777" s="128"/>
      <c r="RKO777" s="128"/>
      <c r="RKP777" s="128"/>
      <c r="RKQ777" s="128"/>
      <c r="RKR777" s="128"/>
      <c r="RKS777" s="128"/>
      <c r="RKT777" s="128"/>
      <c r="RKU777" s="128"/>
      <c r="RKV777" s="128"/>
      <c r="RKW777" s="128"/>
      <c r="RKX777" s="128"/>
      <c r="RKY777" s="128"/>
      <c r="RKZ777" s="128"/>
      <c r="RLA777" s="128"/>
      <c r="RLB777" s="128"/>
      <c r="RLC777" s="128"/>
      <c r="RLD777" s="128"/>
      <c r="RLE777" s="128"/>
      <c r="RLF777" s="128"/>
      <c r="RLG777" s="128"/>
      <c r="RLH777" s="128"/>
      <c r="RLI777" s="128"/>
      <c r="RLJ777" s="128"/>
      <c r="RLK777" s="128"/>
      <c r="RLL777" s="128"/>
      <c r="RLM777" s="128"/>
      <c r="RLN777" s="128"/>
      <c r="RLO777" s="128"/>
      <c r="RLP777" s="128"/>
      <c r="RLQ777" s="128"/>
      <c r="RLR777" s="128"/>
      <c r="RLS777" s="128"/>
      <c r="RLT777" s="128"/>
      <c r="RLU777" s="128"/>
      <c r="RLV777" s="128"/>
      <c r="RLW777" s="128"/>
      <c r="RLX777" s="128"/>
      <c r="RLY777" s="128"/>
      <c r="RLZ777" s="128"/>
      <c r="RMA777" s="128"/>
      <c r="RMB777" s="128"/>
      <c r="RMC777" s="128"/>
      <c r="RMD777" s="128"/>
      <c r="RME777" s="128"/>
      <c r="RMF777" s="128"/>
      <c r="RMG777" s="128"/>
      <c r="RMH777" s="128"/>
      <c r="RMI777" s="128"/>
      <c r="RMJ777" s="128"/>
      <c r="RMK777" s="128"/>
      <c r="RML777" s="128"/>
      <c r="RMM777" s="128"/>
      <c r="RMN777" s="128"/>
      <c r="RMO777" s="128"/>
      <c r="RMP777" s="128"/>
      <c r="RMQ777" s="128"/>
      <c r="RMR777" s="128"/>
      <c r="RMS777" s="128"/>
      <c r="RMT777" s="128"/>
      <c r="RMU777" s="128"/>
      <c r="RMV777" s="128"/>
      <c r="RMW777" s="128"/>
      <c r="RMX777" s="128"/>
      <c r="RMY777" s="128"/>
      <c r="RMZ777" s="128"/>
      <c r="RNA777" s="128"/>
      <c r="RNB777" s="128"/>
      <c r="RNC777" s="128"/>
      <c r="RND777" s="128"/>
      <c r="RNE777" s="128"/>
      <c r="RNF777" s="128"/>
      <c r="RNG777" s="128"/>
      <c r="RNH777" s="128"/>
      <c r="RNI777" s="128"/>
      <c r="RNJ777" s="128"/>
      <c r="RNK777" s="128"/>
      <c r="RNL777" s="128"/>
      <c r="RNM777" s="128"/>
      <c r="RNN777" s="128"/>
      <c r="RNO777" s="128"/>
      <c r="RNP777" s="128"/>
      <c r="RNQ777" s="128"/>
      <c r="RNR777" s="128"/>
      <c r="RNS777" s="128"/>
      <c r="RNT777" s="128"/>
      <c r="RNU777" s="128"/>
      <c r="RNV777" s="128"/>
      <c r="RNW777" s="128"/>
      <c r="RNX777" s="128"/>
      <c r="RNY777" s="128"/>
      <c r="RNZ777" s="128"/>
      <c r="ROA777" s="128"/>
      <c r="ROB777" s="128"/>
      <c r="ROC777" s="128"/>
      <c r="ROD777" s="128"/>
      <c r="ROE777" s="128"/>
      <c r="ROF777" s="128"/>
      <c r="ROG777" s="128"/>
      <c r="ROH777" s="128"/>
      <c r="ROI777" s="128"/>
      <c r="ROJ777" s="128"/>
      <c r="ROK777" s="128"/>
      <c r="ROL777" s="128"/>
      <c r="ROM777" s="128"/>
      <c r="RON777" s="128"/>
      <c r="ROO777" s="128"/>
      <c r="ROP777" s="128"/>
      <c r="ROQ777" s="128"/>
      <c r="ROR777" s="128"/>
      <c r="ROS777" s="128"/>
      <c r="ROT777" s="128"/>
      <c r="ROU777" s="128"/>
      <c r="ROV777" s="128"/>
      <c r="ROW777" s="128"/>
      <c r="ROX777" s="128"/>
      <c r="ROY777" s="128"/>
      <c r="ROZ777" s="128"/>
      <c r="RPA777" s="128"/>
      <c r="RPB777" s="128"/>
      <c r="RPC777" s="128"/>
      <c r="RPD777" s="128"/>
      <c r="RPE777" s="128"/>
      <c r="RPF777" s="128"/>
      <c r="RPG777" s="128"/>
      <c r="RPH777" s="128"/>
      <c r="RPI777" s="128"/>
      <c r="RPJ777" s="128"/>
      <c r="RPK777" s="128"/>
      <c r="RPL777" s="128"/>
      <c r="RPM777" s="128"/>
      <c r="RPN777" s="128"/>
      <c r="RPO777" s="128"/>
      <c r="RPP777" s="128"/>
      <c r="RPQ777" s="128"/>
      <c r="RPR777" s="128"/>
      <c r="RPS777" s="128"/>
      <c r="RPT777" s="128"/>
      <c r="RPU777" s="128"/>
      <c r="RPV777" s="128"/>
      <c r="RPW777" s="128"/>
      <c r="RPX777" s="128"/>
      <c r="RPY777" s="128"/>
      <c r="RPZ777" s="128"/>
      <c r="RQA777" s="128"/>
      <c r="RQB777" s="128"/>
      <c r="RQC777" s="128"/>
      <c r="RQD777" s="128"/>
      <c r="RQE777" s="128"/>
      <c r="RQF777" s="128"/>
      <c r="RQG777" s="128"/>
      <c r="RQH777" s="128"/>
      <c r="RQI777" s="128"/>
      <c r="RQJ777" s="128"/>
      <c r="RQK777" s="128"/>
      <c r="RQL777" s="128"/>
      <c r="RQM777" s="128"/>
      <c r="RQN777" s="128"/>
      <c r="RQO777" s="128"/>
      <c r="RQP777" s="128"/>
      <c r="RQQ777" s="128"/>
      <c r="RQR777" s="128"/>
      <c r="RQS777" s="128"/>
      <c r="RQT777" s="128"/>
      <c r="RQU777" s="128"/>
      <c r="RQV777" s="128"/>
      <c r="RQW777" s="128"/>
      <c r="RQX777" s="128"/>
      <c r="RQY777" s="128"/>
      <c r="RQZ777" s="128"/>
      <c r="RRA777" s="128"/>
      <c r="RRB777" s="128"/>
      <c r="RRC777" s="128"/>
      <c r="RRD777" s="128"/>
      <c r="RRE777" s="128"/>
      <c r="RRF777" s="128"/>
      <c r="RRG777" s="128"/>
      <c r="RRH777" s="128"/>
      <c r="RRI777" s="128"/>
      <c r="RRJ777" s="128"/>
      <c r="RRK777" s="128"/>
      <c r="RRL777" s="128"/>
      <c r="RRM777" s="128"/>
      <c r="RRN777" s="128"/>
      <c r="RRO777" s="128"/>
      <c r="RRP777" s="128"/>
      <c r="RRQ777" s="128"/>
      <c r="RRR777" s="128"/>
      <c r="RRS777" s="128"/>
      <c r="RRT777" s="128"/>
      <c r="RRU777" s="128"/>
      <c r="RRV777" s="128"/>
      <c r="RRW777" s="128"/>
      <c r="RRX777" s="128"/>
      <c r="RRY777" s="128"/>
      <c r="RRZ777" s="128"/>
      <c r="RSA777" s="128"/>
      <c r="RSB777" s="128"/>
      <c r="RSC777" s="128"/>
      <c r="RSD777" s="128"/>
      <c r="RSE777" s="128"/>
      <c r="RSF777" s="128"/>
      <c r="RSG777" s="128"/>
      <c r="RSH777" s="128"/>
      <c r="RSI777" s="128"/>
      <c r="RSJ777" s="128"/>
      <c r="RSK777" s="128"/>
      <c r="RSL777" s="128"/>
      <c r="RSM777" s="128"/>
      <c r="RSN777" s="128"/>
      <c r="RSO777" s="128"/>
      <c r="RSP777" s="128"/>
      <c r="RSQ777" s="128"/>
      <c r="RSR777" s="128"/>
      <c r="RSS777" s="128"/>
      <c r="RST777" s="128"/>
      <c r="RSU777" s="128"/>
      <c r="RSV777" s="128"/>
      <c r="RSW777" s="128"/>
      <c r="RSX777" s="128"/>
      <c r="RSY777" s="128"/>
      <c r="RSZ777" s="128"/>
      <c r="RTA777" s="128"/>
      <c r="RTB777" s="128"/>
      <c r="RTC777" s="128"/>
      <c r="RTD777" s="128"/>
      <c r="RTE777" s="128"/>
      <c r="RTF777" s="128"/>
      <c r="RTG777" s="128"/>
      <c r="RTH777" s="128"/>
      <c r="RTI777" s="128"/>
      <c r="RTJ777" s="128"/>
      <c r="RTK777" s="128"/>
      <c r="RTL777" s="128"/>
      <c r="RTM777" s="128"/>
      <c r="RTN777" s="128"/>
      <c r="RTO777" s="128"/>
      <c r="RTP777" s="128"/>
      <c r="RTQ777" s="128"/>
      <c r="RTR777" s="128"/>
      <c r="RTS777" s="128"/>
      <c r="RTT777" s="128"/>
      <c r="RTU777" s="128"/>
      <c r="RTV777" s="128"/>
      <c r="RTW777" s="128"/>
      <c r="RTX777" s="128"/>
      <c r="RTY777" s="128"/>
      <c r="RTZ777" s="128"/>
      <c r="RUA777" s="128"/>
      <c r="RUB777" s="128"/>
      <c r="RUC777" s="128"/>
      <c r="RUD777" s="128"/>
      <c r="RUE777" s="128"/>
      <c r="RUF777" s="128"/>
      <c r="RUG777" s="128"/>
      <c r="RUH777" s="128"/>
      <c r="RUI777" s="128"/>
      <c r="RUJ777" s="128"/>
      <c r="RUK777" s="128"/>
      <c r="RUL777" s="128"/>
      <c r="RUM777" s="128"/>
      <c r="RUN777" s="128"/>
      <c r="RUO777" s="128"/>
      <c r="RUP777" s="128"/>
      <c r="RUQ777" s="128"/>
      <c r="RUR777" s="128"/>
      <c r="RUS777" s="128"/>
      <c r="RUT777" s="128"/>
      <c r="RUU777" s="128"/>
      <c r="RUV777" s="128"/>
      <c r="RUW777" s="128"/>
      <c r="RUX777" s="128"/>
      <c r="RUY777" s="128"/>
      <c r="RUZ777" s="128"/>
      <c r="RVA777" s="128"/>
      <c r="RVB777" s="128"/>
      <c r="RVC777" s="128"/>
      <c r="RVD777" s="128"/>
      <c r="RVE777" s="128"/>
      <c r="RVF777" s="128"/>
      <c r="RVG777" s="128"/>
      <c r="RVH777" s="128"/>
      <c r="RVI777" s="128"/>
      <c r="RVJ777" s="128"/>
      <c r="RVK777" s="128"/>
      <c r="RVL777" s="128"/>
      <c r="RVM777" s="128"/>
      <c r="RVN777" s="128"/>
      <c r="RVO777" s="128"/>
      <c r="RVP777" s="128"/>
      <c r="RVQ777" s="128"/>
      <c r="RVR777" s="128"/>
      <c r="RVS777" s="128"/>
      <c r="RVT777" s="128"/>
      <c r="RVU777" s="128"/>
      <c r="RVV777" s="128"/>
      <c r="RVW777" s="128"/>
      <c r="RVX777" s="128"/>
      <c r="RVY777" s="128"/>
      <c r="RVZ777" s="128"/>
      <c r="RWA777" s="128"/>
      <c r="RWB777" s="128"/>
      <c r="RWC777" s="128"/>
      <c r="RWD777" s="128"/>
      <c r="RWE777" s="128"/>
      <c r="RWF777" s="128"/>
      <c r="RWG777" s="128"/>
      <c r="RWH777" s="128"/>
      <c r="RWI777" s="128"/>
      <c r="RWJ777" s="128"/>
      <c r="RWK777" s="128"/>
      <c r="RWL777" s="128"/>
      <c r="RWM777" s="128"/>
      <c r="RWN777" s="128"/>
      <c r="RWO777" s="128"/>
      <c r="RWP777" s="128"/>
      <c r="RWQ777" s="128"/>
      <c r="RWR777" s="128"/>
      <c r="RWS777" s="128"/>
      <c r="RWT777" s="128"/>
      <c r="RWU777" s="128"/>
      <c r="RWV777" s="128"/>
      <c r="RWW777" s="128"/>
      <c r="RWX777" s="128"/>
      <c r="RWY777" s="128"/>
      <c r="RWZ777" s="128"/>
      <c r="RXA777" s="128"/>
      <c r="RXB777" s="128"/>
      <c r="RXC777" s="128"/>
      <c r="RXD777" s="128"/>
      <c r="RXE777" s="128"/>
      <c r="RXF777" s="128"/>
      <c r="RXG777" s="128"/>
      <c r="RXH777" s="128"/>
      <c r="RXI777" s="128"/>
      <c r="RXJ777" s="128"/>
      <c r="RXK777" s="128"/>
      <c r="RXL777" s="128"/>
      <c r="RXM777" s="128"/>
      <c r="RXN777" s="128"/>
      <c r="RXO777" s="128"/>
      <c r="RXP777" s="128"/>
      <c r="RXQ777" s="128"/>
      <c r="RXR777" s="128"/>
      <c r="RXS777" s="128"/>
      <c r="RXT777" s="128"/>
      <c r="RXU777" s="128"/>
      <c r="RXV777" s="128"/>
      <c r="RXW777" s="128"/>
      <c r="RXX777" s="128"/>
      <c r="RXY777" s="128"/>
      <c r="RXZ777" s="128"/>
      <c r="RYA777" s="128"/>
      <c r="RYB777" s="128"/>
      <c r="RYC777" s="128"/>
      <c r="RYD777" s="128"/>
      <c r="RYE777" s="128"/>
      <c r="RYF777" s="128"/>
      <c r="RYG777" s="128"/>
      <c r="RYH777" s="128"/>
      <c r="RYI777" s="128"/>
      <c r="RYJ777" s="128"/>
      <c r="RYK777" s="128"/>
      <c r="RYL777" s="128"/>
      <c r="RYM777" s="128"/>
      <c r="RYN777" s="128"/>
      <c r="RYO777" s="128"/>
      <c r="RYP777" s="128"/>
      <c r="RYQ777" s="128"/>
      <c r="RYR777" s="128"/>
      <c r="RYS777" s="128"/>
      <c r="RYT777" s="128"/>
      <c r="RYU777" s="128"/>
      <c r="RYV777" s="128"/>
      <c r="RYW777" s="128"/>
      <c r="RYX777" s="128"/>
      <c r="RYY777" s="128"/>
      <c r="RYZ777" s="128"/>
      <c r="RZA777" s="128"/>
      <c r="RZB777" s="128"/>
      <c r="RZC777" s="128"/>
      <c r="RZD777" s="128"/>
      <c r="RZE777" s="128"/>
      <c r="RZF777" s="128"/>
      <c r="RZG777" s="128"/>
      <c r="RZH777" s="128"/>
      <c r="RZI777" s="128"/>
      <c r="RZJ777" s="128"/>
      <c r="RZK777" s="128"/>
      <c r="RZL777" s="128"/>
      <c r="RZM777" s="128"/>
      <c r="RZN777" s="128"/>
      <c r="RZO777" s="128"/>
      <c r="RZP777" s="128"/>
      <c r="RZQ777" s="128"/>
      <c r="RZR777" s="128"/>
      <c r="RZS777" s="128"/>
      <c r="RZT777" s="128"/>
      <c r="RZU777" s="128"/>
      <c r="RZV777" s="128"/>
      <c r="RZW777" s="128"/>
      <c r="RZX777" s="128"/>
      <c r="RZY777" s="128"/>
      <c r="RZZ777" s="128"/>
      <c r="SAA777" s="128"/>
      <c r="SAB777" s="128"/>
      <c r="SAC777" s="128"/>
      <c r="SAD777" s="128"/>
      <c r="SAE777" s="128"/>
      <c r="SAF777" s="128"/>
      <c r="SAG777" s="128"/>
      <c r="SAH777" s="128"/>
      <c r="SAI777" s="128"/>
      <c r="SAJ777" s="128"/>
      <c r="SAK777" s="128"/>
      <c r="SAL777" s="128"/>
      <c r="SAM777" s="128"/>
      <c r="SAN777" s="128"/>
      <c r="SAO777" s="128"/>
      <c r="SAP777" s="128"/>
      <c r="SAQ777" s="128"/>
      <c r="SAR777" s="128"/>
      <c r="SAS777" s="128"/>
      <c r="SAT777" s="128"/>
      <c r="SAU777" s="128"/>
      <c r="SAV777" s="128"/>
      <c r="SAW777" s="128"/>
      <c r="SAX777" s="128"/>
      <c r="SAY777" s="128"/>
      <c r="SAZ777" s="128"/>
      <c r="SBA777" s="128"/>
      <c r="SBB777" s="128"/>
      <c r="SBC777" s="128"/>
      <c r="SBD777" s="128"/>
      <c r="SBE777" s="128"/>
      <c r="SBF777" s="128"/>
      <c r="SBG777" s="128"/>
      <c r="SBH777" s="128"/>
      <c r="SBI777" s="128"/>
      <c r="SBJ777" s="128"/>
      <c r="SBK777" s="128"/>
      <c r="SBL777" s="128"/>
      <c r="SBM777" s="128"/>
      <c r="SBN777" s="128"/>
      <c r="SBO777" s="128"/>
      <c r="SBP777" s="128"/>
      <c r="SBQ777" s="128"/>
      <c r="SBR777" s="128"/>
      <c r="SBS777" s="128"/>
      <c r="SBT777" s="128"/>
      <c r="SBU777" s="128"/>
      <c r="SBV777" s="128"/>
      <c r="SBW777" s="128"/>
      <c r="SBX777" s="128"/>
      <c r="SBY777" s="128"/>
      <c r="SBZ777" s="128"/>
      <c r="SCA777" s="128"/>
      <c r="SCB777" s="128"/>
      <c r="SCC777" s="128"/>
      <c r="SCD777" s="128"/>
      <c r="SCE777" s="128"/>
      <c r="SCF777" s="128"/>
      <c r="SCG777" s="128"/>
      <c r="SCH777" s="128"/>
      <c r="SCI777" s="128"/>
      <c r="SCJ777" s="128"/>
      <c r="SCK777" s="128"/>
      <c r="SCL777" s="128"/>
      <c r="SCM777" s="128"/>
      <c r="SCN777" s="128"/>
      <c r="SCO777" s="128"/>
      <c r="SCP777" s="128"/>
      <c r="SCQ777" s="128"/>
      <c r="SCR777" s="128"/>
      <c r="SCS777" s="128"/>
      <c r="SCT777" s="128"/>
      <c r="SCU777" s="128"/>
      <c r="SCV777" s="128"/>
      <c r="SCW777" s="128"/>
      <c r="SCX777" s="128"/>
      <c r="SCY777" s="128"/>
      <c r="SCZ777" s="128"/>
      <c r="SDA777" s="128"/>
      <c r="SDB777" s="128"/>
      <c r="SDC777" s="128"/>
      <c r="SDD777" s="128"/>
      <c r="SDE777" s="128"/>
      <c r="SDF777" s="128"/>
      <c r="SDG777" s="128"/>
      <c r="SDH777" s="128"/>
      <c r="SDI777" s="128"/>
      <c r="SDJ777" s="128"/>
      <c r="SDK777" s="128"/>
      <c r="SDL777" s="128"/>
      <c r="SDM777" s="128"/>
      <c r="SDN777" s="128"/>
      <c r="SDO777" s="128"/>
      <c r="SDP777" s="128"/>
      <c r="SDQ777" s="128"/>
      <c r="SDR777" s="128"/>
      <c r="SDS777" s="128"/>
      <c r="SDT777" s="128"/>
      <c r="SDU777" s="128"/>
      <c r="SDV777" s="128"/>
      <c r="SDW777" s="128"/>
      <c r="SDX777" s="128"/>
      <c r="SDY777" s="128"/>
      <c r="SDZ777" s="128"/>
      <c r="SEA777" s="128"/>
      <c r="SEB777" s="128"/>
      <c r="SEC777" s="128"/>
      <c r="SED777" s="128"/>
      <c r="SEE777" s="128"/>
      <c r="SEF777" s="128"/>
      <c r="SEG777" s="128"/>
      <c r="SEH777" s="128"/>
      <c r="SEI777" s="128"/>
      <c r="SEJ777" s="128"/>
      <c r="SEK777" s="128"/>
      <c r="SEL777" s="128"/>
      <c r="SEM777" s="128"/>
      <c r="SEN777" s="128"/>
      <c r="SEO777" s="128"/>
      <c r="SEP777" s="128"/>
      <c r="SEQ777" s="128"/>
      <c r="SER777" s="128"/>
      <c r="SES777" s="128"/>
      <c r="SET777" s="128"/>
      <c r="SEU777" s="128"/>
      <c r="SEV777" s="128"/>
      <c r="SEW777" s="128"/>
      <c r="SEX777" s="128"/>
      <c r="SEY777" s="128"/>
      <c r="SEZ777" s="128"/>
      <c r="SFA777" s="128"/>
      <c r="SFB777" s="128"/>
      <c r="SFC777" s="128"/>
      <c r="SFD777" s="128"/>
      <c r="SFE777" s="128"/>
      <c r="SFF777" s="128"/>
      <c r="SFG777" s="128"/>
      <c r="SFH777" s="128"/>
      <c r="SFI777" s="128"/>
      <c r="SFJ777" s="128"/>
      <c r="SFK777" s="128"/>
      <c r="SFL777" s="128"/>
      <c r="SFM777" s="128"/>
      <c r="SFN777" s="128"/>
      <c r="SFO777" s="128"/>
      <c r="SFP777" s="128"/>
      <c r="SFQ777" s="128"/>
      <c r="SFR777" s="128"/>
      <c r="SFS777" s="128"/>
      <c r="SFT777" s="128"/>
      <c r="SFU777" s="128"/>
      <c r="SFV777" s="128"/>
      <c r="SFW777" s="128"/>
      <c r="SFX777" s="128"/>
      <c r="SFY777" s="128"/>
      <c r="SFZ777" s="128"/>
      <c r="SGA777" s="128"/>
      <c r="SGB777" s="128"/>
      <c r="SGC777" s="128"/>
      <c r="SGD777" s="128"/>
      <c r="SGE777" s="128"/>
      <c r="SGF777" s="128"/>
      <c r="SGG777" s="128"/>
      <c r="SGH777" s="128"/>
      <c r="SGI777" s="128"/>
      <c r="SGJ777" s="128"/>
      <c r="SGK777" s="128"/>
      <c r="SGL777" s="128"/>
      <c r="SGM777" s="128"/>
      <c r="SGN777" s="128"/>
      <c r="SGO777" s="128"/>
      <c r="SGP777" s="128"/>
      <c r="SGQ777" s="128"/>
      <c r="SGR777" s="128"/>
      <c r="SGS777" s="128"/>
      <c r="SGT777" s="128"/>
      <c r="SGU777" s="128"/>
      <c r="SGV777" s="128"/>
      <c r="SGW777" s="128"/>
      <c r="SGX777" s="128"/>
      <c r="SGY777" s="128"/>
      <c r="SGZ777" s="128"/>
      <c r="SHA777" s="128"/>
      <c r="SHB777" s="128"/>
      <c r="SHC777" s="128"/>
      <c r="SHD777" s="128"/>
      <c r="SHE777" s="128"/>
      <c r="SHF777" s="128"/>
      <c r="SHG777" s="128"/>
      <c r="SHH777" s="128"/>
      <c r="SHI777" s="128"/>
      <c r="SHJ777" s="128"/>
      <c r="SHK777" s="128"/>
      <c r="SHL777" s="128"/>
      <c r="SHM777" s="128"/>
      <c r="SHN777" s="128"/>
      <c r="SHO777" s="128"/>
      <c r="SHP777" s="128"/>
      <c r="SHQ777" s="128"/>
      <c r="SHR777" s="128"/>
      <c r="SHS777" s="128"/>
      <c r="SHT777" s="128"/>
      <c r="SHU777" s="128"/>
      <c r="SHV777" s="128"/>
      <c r="SHW777" s="128"/>
      <c r="SHX777" s="128"/>
      <c r="SHY777" s="128"/>
      <c r="SHZ777" s="128"/>
      <c r="SIA777" s="128"/>
      <c r="SIB777" s="128"/>
      <c r="SIC777" s="128"/>
      <c r="SID777" s="128"/>
      <c r="SIE777" s="128"/>
      <c r="SIF777" s="128"/>
      <c r="SIG777" s="128"/>
      <c r="SIH777" s="128"/>
      <c r="SII777" s="128"/>
      <c r="SIJ777" s="128"/>
      <c r="SIK777" s="128"/>
      <c r="SIL777" s="128"/>
      <c r="SIM777" s="128"/>
      <c r="SIN777" s="128"/>
      <c r="SIO777" s="128"/>
      <c r="SIP777" s="128"/>
      <c r="SIQ777" s="128"/>
      <c r="SIR777" s="128"/>
      <c r="SIS777" s="128"/>
      <c r="SIT777" s="128"/>
      <c r="SIU777" s="128"/>
      <c r="SIV777" s="128"/>
      <c r="SIW777" s="128"/>
      <c r="SIX777" s="128"/>
      <c r="SIY777" s="128"/>
      <c r="SIZ777" s="128"/>
      <c r="SJA777" s="128"/>
      <c r="SJB777" s="128"/>
      <c r="SJC777" s="128"/>
      <c r="SJD777" s="128"/>
      <c r="SJE777" s="128"/>
      <c r="SJF777" s="128"/>
      <c r="SJG777" s="128"/>
      <c r="SJH777" s="128"/>
      <c r="SJI777" s="128"/>
      <c r="SJJ777" s="128"/>
      <c r="SJK777" s="128"/>
      <c r="SJL777" s="128"/>
      <c r="SJM777" s="128"/>
      <c r="SJN777" s="128"/>
      <c r="SJO777" s="128"/>
      <c r="SJP777" s="128"/>
      <c r="SJQ777" s="128"/>
      <c r="SJR777" s="128"/>
      <c r="SJS777" s="128"/>
      <c r="SJT777" s="128"/>
      <c r="SJU777" s="128"/>
      <c r="SJV777" s="128"/>
      <c r="SJW777" s="128"/>
      <c r="SJX777" s="128"/>
      <c r="SJY777" s="128"/>
      <c r="SJZ777" s="128"/>
      <c r="SKA777" s="128"/>
      <c r="SKB777" s="128"/>
      <c r="SKC777" s="128"/>
      <c r="SKD777" s="128"/>
      <c r="SKE777" s="128"/>
      <c r="SKF777" s="128"/>
      <c r="SKG777" s="128"/>
      <c r="SKH777" s="128"/>
      <c r="SKI777" s="128"/>
      <c r="SKJ777" s="128"/>
      <c r="SKK777" s="128"/>
      <c r="SKL777" s="128"/>
      <c r="SKM777" s="128"/>
      <c r="SKN777" s="128"/>
      <c r="SKO777" s="128"/>
      <c r="SKP777" s="128"/>
      <c r="SKQ777" s="128"/>
      <c r="SKR777" s="128"/>
      <c r="SKS777" s="128"/>
      <c r="SKT777" s="128"/>
      <c r="SKU777" s="128"/>
      <c r="SKV777" s="128"/>
      <c r="SKW777" s="128"/>
      <c r="SKX777" s="128"/>
      <c r="SKY777" s="128"/>
      <c r="SKZ777" s="128"/>
      <c r="SLA777" s="128"/>
      <c r="SLB777" s="128"/>
      <c r="SLC777" s="128"/>
      <c r="SLD777" s="128"/>
      <c r="SLE777" s="128"/>
      <c r="SLF777" s="128"/>
      <c r="SLG777" s="128"/>
      <c r="SLH777" s="128"/>
      <c r="SLI777" s="128"/>
      <c r="SLJ777" s="128"/>
      <c r="SLK777" s="128"/>
      <c r="SLL777" s="128"/>
      <c r="SLM777" s="128"/>
      <c r="SLN777" s="128"/>
      <c r="SLO777" s="128"/>
      <c r="SLP777" s="128"/>
      <c r="SLQ777" s="128"/>
      <c r="SLR777" s="128"/>
      <c r="SLS777" s="128"/>
      <c r="SLT777" s="128"/>
      <c r="SLU777" s="128"/>
      <c r="SLV777" s="128"/>
      <c r="SLW777" s="128"/>
      <c r="SLX777" s="128"/>
      <c r="SLY777" s="128"/>
      <c r="SLZ777" s="128"/>
      <c r="SMA777" s="128"/>
      <c r="SMB777" s="128"/>
      <c r="SMC777" s="128"/>
      <c r="SMD777" s="128"/>
      <c r="SME777" s="128"/>
      <c r="SMF777" s="128"/>
      <c r="SMG777" s="128"/>
      <c r="SMH777" s="128"/>
      <c r="SMI777" s="128"/>
      <c r="SMJ777" s="128"/>
      <c r="SMK777" s="128"/>
      <c r="SML777" s="128"/>
      <c r="SMM777" s="128"/>
      <c r="SMN777" s="128"/>
      <c r="SMO777" s="128"/>
      <c r="SMP777" s="128"/>
      <c r="SMQ777" s="128"/>
      <c r="SMR777" s="128"/>
      <c r="SMS777" s="128"/>
      <c r="SMT777" s="128"/>
      <c r="SMU777" s="128"/>
      <c r="SMV777" s="128"/>
      <c r="SMW777" s="128"/>
      <c r="SMX777" s="128"/>
      <c r="SMY777" s="128"/>
      <c r="SMZ777" s="128"/>
      <c r="SNA777" s="128"/>
      <c r="SNB777" s="128"/>
      <c r="SNC777" s="128"/>
      <c r="SND777" s="128"/>
      <c r="SNE777" s="128"/>
      <c r="SNF777" s="128"/>
      <c r="SNG777" s="128"/>
      <c r="SNH777" s="128"/>
      <c r="SNI777" s="128"/>
      <c r="SNJ777" s="128"/>
      <c r="SNK777" s="128"/>
      <c r="SNL777" s="128"/>
      <c r="SNM777" s="128"/>
      <c r="SNN777" s="128"/>
      <c r="SNO777" s="128"/>
      <c r="SNP777" s="128"/>
      <c r="SNQ777" s="128"/>
      <c r="SNR777" s="128"/>
      <c r="SNS777" s="128"/>
      <c r="SNT777" s="128"/>
      <c r="SNU777" s="128"/>
      <c r="SNV777" s="128"/>
      <c r="SNW777" s="128"/>
      <c r="SNX777" s="128"/>
      <c r="SNY777" s="128"/>
      <c r="SNZ777" s="128"/>
      <c r="SOA777" s="128"/>
      <c r="SOB777" s="128"/>
      <c r="SOC777" s="128"/>
      <c r="SOD777" s="128"/>
      <c r="SOE777" s="128"/>
      <c r="SOF777" s="128"/>
      <c r="SOG777" s="128"/>
      <c r="SOH777" s="128"/>
      <c r="SOI777" s="128"/>
      <c r="SOJ777" s="128"/>
      <c r="SOK777" s="128"/>
      <c r="SOL777" s="128"/>
      <c r="SOM777" s="128"/>
      <c r="SON777" s="128"/>
      <c r="SOO777" s="128"/>
      <c r="SOP777" s="128"/>
      <c r="SOQ777" s="128"/>
      <c r="SOR777" s="128"/>
      <c r="SOS777" s="128"/>
      <c r="SOT777" s="128"/>
      <c r="SOU777" s="128"/>
      <c r="SOV777" s="128"/>
      <c r="SOW777" s="128"/>
      <c r="SOX777" s="128"/>
      <c r="SOY777" s="128"/>
      <c r="SOZ777" s="128"/>
      <c r="SPA777" s="128"/>
      <c r="SPB777" s="128"/>
      <c r="SPC777" s="128"/>
      <c r="SPD777" s="128"/>
      <c r="SPE777" s="128"/>
      <c r="SPF777" s="128"/>
      <c r="SPG777" s="128"/>
      <c r="SPH777" s="128"/>
      <c r="SPI777" s="128"/>
      <c r="SPJ777" s="128"/>
      <c r="SPK777" s="128"/>
      <c r="SPL777" s="128"/>
      <c r="SPM777" s="128"/>
      <c r="SPN777" s="128"/>
      <c r="SPO777" s="128"/>
      <c r="SPP777" s="128"/>
      <c r="SPQ777" s="128"/>
      <c r="SPR777" s="128"/>
      <c r="SPS777" s="128"/>
      <c r="SPT777" s="128"/>
      <c r="SPU777" s="128"/>
      <c r="SPV777" s="128"/>
      <c r="SPW777" s="128"/>
      <c r="SPX777" s="128"/>
      <c r="SPY777" s="128"/>
      <c r="SPZ777" s="128"/>
      <c r="SQA777" s="128"/>
      <c r="SQB777" s="128"/>
      <c r="SQC777" s="128"/>
      <c r="SQD777" s="128"/>
      <c r="SQE777" s="128"/>
      <c r="SQF777" s="128"/>
      <c r="SQG777" s="128"/>
      <c r="SQH777" s="128"/>
      <c r="SQI777" s="128"/>
      <c r="SQJ777" s="128"/>
      <c r="SQK777" s="128"/>
      <c r="SQL777" s="128"/>
      <c r="SQM777" s="128"/>
      <c r="SQN777" s="128"/>
      <c r="SQO777" s="128"/>
      <c r="SQP777" s="128"/>
      <c r="SQQ777" s="128"/>
      <c r="SQR777" s="128"/>
      <c r="SQS777" s="128"/>
      <c r="SQT777" s="128"/>
      <c r="SQU777" s="128"/>
      <c r="SQV777" s="128"/>
      <c r="SQW777" s="128"/>
      <c r="SQX777" s="128"/>
      <c r="SQY777" s="128"/>
      <c r="SQZ777" s="128"/>
      <c r="SRA777" s="128"/>
      <c r="SRB777" s="128"/>
      <c r="SRC777" s="128"/>
      <c r="SRD777" s="128"/>
      <c r="SRE777" s="128"/>
      <c r="SRF777" s="128"/>
      <c r="SRG777" s="128"/>
      <c r="SRH777" s="128"/>
      <c r="SRI777" s="128"/>
      <c r="SRJ777" s="128"/>
      <c r="SRK777" s="128"/>
      <c r="SRL777" s="128"/>
      <c r="SRM777" s="128"/>
      <c r="SRN777" s="128"/>
      <c r="SRO777" s="128"/>
      <c r="SRP777" s="128"/>
      <c r="SRQ777" s="128"/>
      <c r="SRR777" s="128"/>
      <c r="SRS777" s="128"/>
      <c r="SRT777" s="128"/>
      <c r="SRU777" s="128"/>
      <c r="SRV777" s="128"/>
      <c r="SRW777" s="128"/>
      <c r="SRX777" s="128"/>
      <c r="SRY777" s="128"/>
      <c r="SRZ777" s="128"/>
      <c r="SSA777" s="128"/>
      <c r="SSB777" s="128"/>
      <c r="SSC777" s="128"/>
      <c r="SSD777" s="128"/>
      <c r="SSE777" s="128"/>
      <c r="SSF777" s="128"/>
      <c r="SSG777" s="128"/>
      <c r="SSH777" s="128"/>
      <c r="SSI777" s="128"/>
      <c r="SSJ777" s="128"/>
      <c r="SSK777" s="128"/>
      <c r="SSL777" s="128"/>
      <c r="SSM777" s="128"/>
      <c r="SSN777" s="128"/>
      <c r="SSO777" s="128"/>
      <c r="SSP777" s="128"/>
      <c r="SSQ777" s="128"/>
      <c r="SSR777" s="128"/>
      <c r="SSS777" s="128"/>
      <c r="SST777" s="128"/>
      <c r="SSU777" s="128"/>
      <c r="SSV777" s="128"/>
      <c r="SSW777" s="128"/>
      <c r="SSX777" s="128"/>
      <c r="SSY777" s="128"/>
      <c r="SSZ777" s="128"/>
      <c r="STA777" s="128"/>
      <c r="STB777" s="128"/>
      <c r="STC777" s="128"/>
      <c r="STD777" s="128"/>
      <c r="STE777" s="128"/>
      <c r="STF777" s="128"/>
      <c r="STG777" s="128"/>
      <c r="STH777" s="128"/>
      <c r="STI777" s="128"/>
      <c r="STJ777" s="128"/>
      <c r="STK777" s="128"/>
      <c r="STL777" s="128"/>
      <c r="STM777" s="128"/>
      <c r="STN777" s="128"/>
      <c r="STO777" s="128"/>
      <c r="STP777" s="128"/>
      <c r="STQ777" s="128"/>
      <c r="STR777" s="128"/>
      <c r="STS777" s="128"/>
      <c r="STT777" s="128"/>
      <c r="STU777" s="128"/>
      <c r="STV777" s="128"/>
      <c r="STW777" s="128"/>
      <c r="STX777" s="128"/>
      <c r="STY777" s="128"/>
      <c r="STZ777" s="128"/>
      <c r="SUA777" s="128"/>
      <c r="SUB777" s="128"/>
      <c r="SUC777" s="128"/>
      <c r="SUD777" s="128"/>
      <c r="SUE777" s="128"/>
      <c r="SUF777" s="128"/>
      <c r="SUG777" s="128"/>
      <c r="SUH777" s="128"/>
      <c r="SUI777" s="128"/>
      <c r="SUJ777" s="128"/>
      <c r="SUK777" s="128"/>
      <c r="SUL777" s="128"/>
      <c r="SUM777" s="128"/>
      <c r="SUN777" s="128"/>
      <c r="SUO777" s="128"/>
      <c r="SUP777" s="128"/>
      <c r="SUQ777" s="128"/>
      <c r="SUR777" s="128"/>
      <c r="SUS777" s="128"/>
      <c r="SUT777" s="128"/>
      <c r="SUU777" s="128"/>
      <c r="SUV777" s="128"/>
      <c r="SUW777" s="128"/>
      <c r="SUX777" s="128"/>
      <c r="SUY777" s="128"/>
      <c r="SUZ777" s="128"/>
      <c r="SVA777" s="128"/>
      <c r="SVB777" s="128"/>
      <c r="SVC777" s="128"/>
      <c r="SVD777" s="128"/>
      <c r="SVE777" s="128"/>
      <c r="SVF777" s="128"/>
      <c r="SVG777" s="128"/>
      <c r="SVH777" s="128"/>
      <c r="SVI777" s="128"/>
      <c r="SVJ777" s="128"/>
      <c r="SVK777" s="128"/>
      <c r="SVL777" s="128"/>
      <c r="SVM777" s="128"/>
      <c r="SVN777" s="128"/>
      <c r="SVO777" s="128"/>
      <c r="SVP777" s="128"/>
      <c r="SVQ777" s="128"/>
      <c r="SVR777" s="128"/>
      <c r="SVS777" s="128"/>
      <c r="SVT777" s="128"/>
      <c r="SVU777" s="128"/>
      <c r="SVV777" s="128"/>
      <c r="SVW777" s="128"/>
      <c r="SVX777" s="128"/>
      <c r="SVY777" s="128"/>
      <c r="SVZ777" s="128"/>
      <c r="SWA777" s="128"/>
      <c r="SWB777" s="128"/>
      <c r="SWC777" s="128"/>
      <c r="SWD777" s="128"/>
      <c r="SWE777" s="128"/>
      <c r="SWF777" s="128"/>
      <c r="SWG777" s="128"/>
      <c r="SWH777" s="128"/>
      <c r="SWI777" s="128"/>
      <c r="SWJ777" s="128"/>
      <c r="SWK777" s="128"/>
      <c r="SWL777" s="128"/>
      <c r="SWM777" s="128"/>
      <c r="SWN777" s="128"/>
      <c r="SWO777" s="128"/>
      <c r="SWP777" s="128"/>
      <c r="SWQ777" s="128"/>
      <c r="SWR777" s="128"/>
      <c r="SWS777" s="128"/>
      <c r="SWT777" s="128"/>
      <c r="SWU777" s="128"/>
      <c r="SWV777" s="128"/>
      <c r="SWW777" s="128"/>
      <c r="SWX777" s="128"/>
      <c r="SWY777" s="128"/>
      <c r="SWZ777" s="128"/>
      <c r="SXA777" s="128"/>
      <c r="SXB777" s="128"/>
      <c r="SXC777" s="128"/>
      <c r="SXD777" s="128"/>
      <c r="SXE777" s="128"/>
      <c r="SXF777" s="128"/>
      <c r="SXG777" s="128"/>
      <c r="SXH777" s="128"/>
      <c r="SXI777" s="128"/>
      <c r="SXJ777" s="128"/>
      <c r="SXK777" s="128"/>
      <c r="SXL777" s="128"/>
      <c r="SXM777" s="128"/>
      <c r="SXN777" s="128"/>
      <c r="SXO777" s="128"/>
      <c r="SXP777" s="128"/>
      <c r="SXQ777" s="128"/>
      <c r="SXR777" s="128"/>
      <c r="SXS777" s="128"/>
      <c r="SXT777" s="128"/>
      <c r="SXU777" s="128"/>
      <c r="SXV777" s="128"/>
      <c r="SXW777" s="128"/>
      <c r="SXX777" s="128"/>
      <c r="SXY777" s="128"/>
      <c r="SXZ777" s="128"/>
      <c r="SYA777" s="128"/>
      <c r="SYB777" s="128"/>
      <c r="SYC777" s="128"/>
      <c r="SYD777" s="128"/>
      <c r="SYE777" s="128"/>
      <c r="SYF777" s="128"/>
      <c r="SYG777" s="128"/>
      <c r="SYH777" s="128"/>
      <c r="SYI777" s="128"/>
      <c r="SYJ777" s="128"/>
      <c r="SYK777" s="128"/>
      <c r="SYL777" s="128"/>
      <c r="SYM777" s="128"/>
      <c r="SYN777" s="128"/>
      <c r="SYO777" s="128"/>
      <c r="SYP777" s="128"/>
      <c r="SYQ777" s="128"/>
      <c r="SYR777" s="128"/>
      <c r="SYS777" s="128"/>
      <c r="SYT777" s="128"/>
      <c r="SYU777" s="128"/>
      <c r="SYV777" s="128"/>
      <c r="SYW777" s="128"/>
      <c r="SYX777" s="128"/>
      <c r="SYY777" s="128"/>
      <c r="SYZ777" s="128"/>
      <c r="SZA777" s="128"/>
      <c r="SZB777" s="128"/>
      <c r="SZC777" s="128"/>
      <c r="SZD777" s="128"/>
      <c r="SZE777" s="128"/>
      <c r="SZF777" s="128"/>
      <c r="SZG777" s="128"/>
      <c r="SZH777" s="128"/>
      <c r="SZI777" s="128"/>
      <c r="SZJ777" s="128"/>
      <c r="SZK777" s="128"/>
      <c r="SZL777" s="128"/>
      <c r="SZM777" s="128"/>
      <c r="SZN777" s="128"/>
      <c r="SZO777" s="128"/>
      <c r="SZP777" s="128"/>
      <c r="SZQ777" s="128"/>
      <c r="SZR777" s="128"/>
      <c r="SZS777" s="128"/>
      <c r="SZT777" s="128"/>
      <c r="SZU777" s="128"/>
      <c r="SZV777" s="128"/>
      <c r="SZW777" s="128"/>
      <c r="SZX777" s="128"/>
      <c r="SZY777" s="128"/>
      <c r="SZZ777" s="128"/>
      <c r="TAA777" s="128"/>
      <c r="TAB777" s="128"/>
      <c r="TAC777" s="128"/>
      <c r="TAD777" s="128"/>
      <c r="TAE777" s="128"/>
      <c r="TAF777" s="128"/>
      <c r="TAG777" s="128"/>
      <c r="TAH777" s="128"/>
      <c r="TAI777" s="128"/>
      <c r="TAJ777" s="128"/>
      <c r="TAK777" s="128"/>
      <c r="TAL777" s="128"/>
      <c r="TAM777" s="128"/>
      <c r="TAN777" s="128"/>
      <c r="TAO777" s="128"/>
      <c r="TAP777" s="128"/>
      <c r="TAQ777" s="128"/>
      <c r="TAR777" s="128"/>
      <c r="TAS777" s="128"/>
      <c r="TAT777" s="128"/>
      <c r="TAU777" s="128"/>
      <c r="TAV777" s="128"/>
      <c r="TAW777" s="128"/>
      <c r="TAX777" s="128"/>
      <c r="TAY777" s="128"/>
      <c r="TAZ777" s="128"/>
      <c r="TBA777" s="128"/>
      <c r="TBB777" s="128"/>
      <c r="TBC777" s="128"/>
      <c r="TBD777" s="128"/>
      <c r="TBE777" s="128"/>
      <c r="TBF777" s="128"/>
      <c r="TBG777" s="128"/>
      <c r="TBH777" s="128"/>
      <c r="TBI777" s="128"/>
      <c r="TBJ777" s="128"/>
      <c r="TBK777" s="128"/>
      <c r="TBL777" s="128"/>
      <c r="TBM777" s="128"/>
      <c r="TBN777" s="128"/>
      <c r="TBO777" s="128"/>
      <c r="TBP777" s="128"/>
      <c r="TBQ777" s="128"/>
      <c r="TBR777" s="128"/>
      <c r="TBS777" s="128"/>
      <c r="TBT777" s="128"/>
      <c r="TBU777" s="128"/>
      <c r="TBV777" s="128"/>
      <c r="TBW777" s="128"/>
      <c r="TBX777" s="128"/>
      <c r="TBY777" s="128"/>
      <c r="TBZ777" s="128"/>
      <c r="TCA777" s="128"/>
      <c r="TCB777" s="128"/>
      <c r="TCC777" s="128"/>
      <c r="TCD777" s="128"/>
      <c r="TCE777" s="128"/>
      <c r="TCF777" s="128"/>
      <c r="TCG777" s="128"/>
      <c r="TCH777" s="128"/>
      <c r="TCI777" s="128"/>
      <c r="TCJ777" s="128"/>
      <c r="TCK777" s="128"/>
      <c r="TCL777" s="128"/>
      <c r="TCM777" s="128"/>
      <c r="TCN777" s="128"/>
      <c r="TCO777" s="128"/>
      <c r="TCP777" s="128"/>
      <c r="TCQ777" s="128"/>
      <c r="TCR777" s="128"/>
      <c r="TCS777" s="128"/>
      <c r="TCT777" s="128"/>
      <c r="TCU777" s="128"/>
      <c r="TCV777" s="128"/>
      <c r="TCW777" s="128"/>
      <c r="TCX777" s="128"/>
      <c r="TCY777" s="128"/>
      <c r="TCZ777" s="128"/>
      <c r="TDA777" s="128"/>
      <c r="TDB777" s="128"/>
      <c r="TDC777" s="128"/>
      <c r="TDD777" s="128"/>
      <c r="TDE777" s="128"/>
      <c r="TDF777" s="128"/>
      <c r="TDG777" s="128"/>
      <c r="TDH777" s="128"/>
      <c r="TDI777" s="128"/>
      <c r="TDJ777" s="128"/>
      <c r="TDK777" s="128"/>
      <c r="TDL777" s="128"/>
      <c r="TDM777" s="128"/>
      <c r="TDN777" s="128"/>
      <c r="TDO777" s="128"/>
      <c r="TDP777" s="128"/>
      <c r="TDQ777" s="128"/>
      <c r="TDR777" s="128"/>
      <c r="TDS777" s="128"/>
      <c r="TDT777" s="128"/>
      <c r="TDU777" s="128"/>
      <c r="TDV777" s="128"/>
      <c r="TDW777" s="128"/>
      <c r="TDX777" s="128"/>
      <c r="TDY777" s="128"/>
      <c r="TDZ777" s="128"/>
      <c r="TEA777" s="128"/>
      <c r="TEB777" s="128"/>
      <c r="TEC777" s="128"/>
      <c r="TED777" s="128"/>
      <c r="TEE777" s="128"/>
      <c r="TEF777" s="128"/>
      <c r="TEG777" s="128"/>
      <c r="TEH777" s="128"/>
      <c r="TEI777" s="128"/>
      <c r="TEJ777" s="128"/>
      <c r="TEK777" s="128"/>
      <c r="TEL777" s="128"/>
      <c r="TEM777" s="128"/>
      <c r="TEN777" s="128"/>
      <c r="TEO777" s="128"/>
      <c r="TEP777" s="128"/>
      <c r="TEQ777" s="128"/>
      <c r="TER777" s="128"/>
      <c r="TES777" s="128"/>
      <c r="TET777" s="128"/>
      <c r="TEU777" s="128"/>
      <c r="TEV777" s="128"/>
      <c r="TEW777" s="128"/>
      <c r="TEX777" s="128"/>
      <c r="TEY777" s="128"/>
      <c r="TEZ777" s="128"/>
      <c r="TFA777" s="128"/>
      <c r="TFB777" s="128"/>
      <c r="TFC777" s="128"/>
      <c r="TFD777" s="128"/>
      <c r="TFE777" s="128"/>
      <c r="TFF777" s="128"/>
      <c r="TFG777" s="128"/>
      <c r="TFH777" s="128"/>
      <c r="TFI777" s="128"/>
      <c r="TFJ777" s="128"/>
      <c r="TFK777" s="128"/>
      <c r="TFL777" s="128"/>
      <c r="TFM777" s="128"/>
      <c r="TFN777" s="128"/>
      <c r="TFO777" s="128"/>
      <c r="TFP777" s="128"/>
      <c r="TFQ777" s="128"/>
      <c r="TFR777" s="128"/>
      <c r="TFS777" s="128"/>
      <c r="TFT777" s="128"/>
      <c r="TFU777" s="128"/>
      <c r="TFV777" s="128"/>
      <c r="TFW777" s="128"/>
      <c r="TFX777" s="128"/>
      <c r="TFY777" s="128"/>
      <c r="TFZ777" s="128"/>
      <c r="TGA777" s="128"/>
      <c r="TGB777" s="128"/>
      <c r="TGC777" s="128"/>
      <c r="TGD777" s="128"/>
      <c r="TGE777" s="128"/>
      <c r="TGF777" s="128"/>
      <c r="TGG777" s="128"/>
      <c r="TGH777" s="128"/>
      <c r="TGI777" s="128"/>
      <c r="TGJ777" s="128"/>
      <c r="TGK777" s="128"/>
      <c r="TGL777" s="128"/>
      <c r="TGM777" s="128"/>
      <c r="TGN777" s="128"/>
      <c r="TGO777" s="128"/>
      <c r="TGP777" s="128"/>
      <c r="TGQ777" s="128"/>
      <c r="TGR777" s="128"/>
      <c r="TGS777" s="128"/>
      <c r="TGT777" s="128"/>
      <c r="TGU777" s="128"/>
      <c r="TGV777" s="128"/>
      <c r="TGW777" s="128"/>
      <c r="TGX777" s="128"/>
      <c r="TGY777" s="128"/>
      <c r="TGZ777" s="128"/>
      <c r="THA777" s="128"/>
      <c r="THB777" s="128"/>
      <c r="THC777" s="128"/>
      <c r="THD777" s="128"/>
      <c r="THE777" s="128"/>
      <c r="THF777" s="128"/>
      <c r="THG777" s="128"/>
      <c r="THH777" s="128"/>
      <c r="THI777" s="128"/>
      <c r="THJ777" s="128"/>
      <c r="THK777" s="128"/>
      <c r="THL777" s="128"/>
      <c r="THM777" s="128"/>
      <c r="THN777" s="128"/>
      <c r="THO777" s="128"/>
      <c r="THP777" s="128"/>
      <c r="THQ777" s="128"/>
      <c r="THR777" s="128"/>
      <c r="THS777" s="128"/>
      <c r="THT777" s="128"/>
      <c r="THU777" s="128"/>
      <c r="THV777" s="128"/>
      <c r="THW777" s="128"/>
      <c r="THX777" s="128"/>
      <c r="THY777" s="128"/>
      <c r="THZ777" s="128"/>
      <c r="TIA777" s="128"/>
      <c r="TIB777" s="128"/>
      <c r="TIC777" s="128"/>
      <c r="TID777" s="128"/>
      <c r="TIE777" s="128"/>
      <c r="TIF777" s="128"/>
      <c r="TIG777" s="128"/>
      <c r="TIH777" s="128"/>
      <c r="TII777" s="128"/>
      <c r="TIJ777" s="128"/>
      <c r="TIK777" s="128"/>
      <c r="TIL777" s="128"/>
      <c r="TIM777" s="128"/>
      <c r="TIN777" s="128"/>
      <c r="TIO777" s="128"/>
      <c r="TIP777" s="128"/>
      <c r="TIQ777" s="128"/>
      <c r="TIR777" s="128"/>
      <c r="TIS777" s="128"/>
      <c r="TIT777" s="128"/>
      <c r="TIU777" s="128"/>
      <c r="TIV777" s="128"/>
      <c r="TIW777" s="128"/>
      <c r="TIX777" s="128"/>
      <c r="TIY777" s="128"/>
      <c r="TIZ777" s="128"/>
      <c r="TJA777" s="128"/>
      <c r="TJB777" s="128"/>
      <c r="TJC777" s="128"/>
      <c r="TJD777" s="128"/>
      <c r="TJE777" s="128"/>
      <c r="TJF777" s="128"/>
      <c r="TJG777" s="128"/>
      <c r="TJH777" s="128"/>
      <c r="TJI777" s="128"/>
      <c r="TJJ777" s="128"/>
      <c r="TJK777" s="128"/>
      <c r="TJL777" s="128"/>
      <c r="TJM777" s="128"/>
      <c r="TJN777" s="128"/>
      <c r="TJO777" s="128"/>
      <c r="TJP777" s="128"/>
      <c r="TJQ777" s="128"/>
      <c r="TJR777" s="128"/>
      <c r="TJS777" s="128"/>
      <c r="TJT777" s="128"/>
      <c r="TJU777" s="128"/>
      <c r="TJV777" s="128"/>
      <c r="TJW777" s="128"/>
      <c r="TJX777" s="128"/>
      <c r="TJY777" s="128"/>
      <c r="TJZ777" s="128"/>
      <c r="TKA777" s="128"/>
      <c r="TKB777" s="128"/>
      <c r="TKC777" s="128"/>
      <c r="TKD777" s="128"/>
      <c r="TKE777" s="128"/>
      <c r="TKF777" s="128"/>
      <c r="TKG777" s="128"/>
      <c r="TKH777" s="128"/>
      <c r="TKI777" s="128"/>
      <c r="TKJ777" s="128"/>
      <c r="TKK777" s="128"/>
      <c r="TKL777" s="128"/>
      <c r="TKM777" s="128"/>
      <c r="TKN777" s="128"/>
      <c r="TKO777" s="128"/>
      <c r="TKP777" s="128"/>
      <c r="TKQ777" s="128"/>
      <c r="TKR777" s="128"/>
      <c r="TKS777" s="128"/>
      <c r="TKT777" s="128"/>
      <c r="TKU777" s="128"/>
      <c r="TKV777" s="128"/>
      <c r="TKW777" s="128"/>
      <c r="TKX777" s="128"/>
      <c r="TKY777" s="128"/>
      <c r="TKZ777" s="128"/>
      <c r="TLA777" s="128"/>
      <c r="TLB777" s="128"/>
      <c r="TLC777" s="128"/>
      <c r="TLD777" s="128"/>
      <c r="TLE777" s="128"/>
      <c r="TLF777" s="128"/>
      <c r="TLG777" s="128"/>
      <c r="TLH777" s="128"/>
      <c r="TLI777" s="128"/>
      <c r="TLJ777" s="128"/>
      <c r="TLK777" s="128"/>
      <c r="TLL777" s="128"/>
      <c r="TLM777" s="128"/>
      <c r="TLN777" s="128"/>
      <c r="TLO777" s="128"/>
      <c r="TLP777" s="128"/>
      <c r="TLQ777" s="128"/>
      <c r="TLR777" s="128"/>
      <c r="TLS777" s="128"/>
      <c r="TLT777" s="128"/>
      <c r="TLU777" s="128"/>
      <c r="TLV777" s="128"/>
      <c r="TLW777" s="128"/>
      <c r="TLX777" s="128"/>
      <c r="TLY777" s="128"/>
      <c r="TLZ777" s="128"/>
      <c r="TMA777" s="128"/>
      <c r="TMB777" s="128"/>
      <c r="TMC777" s="128"/>
      <c r="TMD777" s="128"/>
      <c r="TME777" s="128"/>
      <c r="TMF777" s="128"/>
      <c r="TMG777" s="128"/>
      <c r="TMH777" s="128"/>
      <c r="TMI777" s="128"/>
      <c r="TMJ777" s="128"/>
      <c r="TMK777" s="128"/>
      <c r="TML777" s="128"/>
      <c r="TMM777" s="128"/>
      <c r="TMN777" s="128"/>
      <c r="TMO777" s="128"/>
      <c r="TMP777" s="128"/>
      <c r="TMQ777" s="128"/>
      <c r="TMR777" s="128"/>
      <c r="TMS777" s="128"/>
      <c r="TMT777" s="128"/>
      <c r="TMU777" s="128"/>
      <c r="TMV777" s="128"/>
      <c r="TMW777" s="128"/>
      <c r="TMX777" s="128"/>
      <c r="TMY777" s="128"/>
      <c r="TMZ777" s="128"/>
      <c r="TNA777" s="128"/>
      <c r="TNB777" s="128"/>
      <c r="TNC777" s="128"/>
      <c r="TND777" s="128"/>
      <c r="TNE777" s="128"/>
      <c r="TNF777" s="128"/>
      <c r="TNG777" s="128"/>
      <c r="TNH777" s="128"/>
      <c r="TNI777" s="128"/>
      <c r="TNJ777" s="128"/>
      <c r="TNK777" s="128"/>
      <c r="TNL777" s="128"/>
      <c r="TNM777" s="128"/>
      <c r="TNN777" s="128"/>
      <c r="TNO777" s="128"/>
      <c r="TNP777" s="128"/>
      <c r="TNQ777" s="128"/>
      <c r="TNR777" s="128"/>
      <c r="TNS777" s="128"/>
      <c r="TNT777" s="128"/>
      <c r="TNU777" s="128"/>
      <c r="TNV777" s="128"/>
      <c r="TNW777" s="128"/>
      <c r="TNX777" s="128"/>
      <c r="TNY777" s="128"/>
      <c r="TNZ777" s="128"/>
      <c r="TOA777" s="128"/>
      <c r="TOB777" s="128"/>
      <c r="TOC777" s="128"/>
      <c r="TOD777" s="128"/>
      <c r="TOE777" s="128"/>
      <c r="TOF777" s="128"/>
      <c r="TOG777" s="128"/>
      <c r="TOH777" s="128"/>
      <c r="TOI777" s="128"/>
      <c r="TOJ777" s="128"/>
      <c r="TOK777" s="128"/>
      <c r="TOL777" s="128"/>
      <c r="TOM777" s="128"/>
      <c r="TON777" s="128"/>
      <c r="TOO777" s="128"/>
      <c r="TOP777" s="128"/>
      <c r="TOQ777" s="128"/>
      <c r="TOR777" s="128"/>
      <c r="TOS777" s="128"/>
      <c r="TOT777" s="128"/>
      <c r="TOU777" s="128"/>
      <c r="TOV777" s="128"/>
      <c r="TOW777" s="128"/>
      <c r="TOX777" s="128"/>
      <c r="TOY777" s="128"/>
      <c r="TOZ777" s="128"/>
      <c r="TPA777" s="128"/>
      <c r="TPB777" s="128"/>
      <c r="TPC777" s="128"/>
      <c r="TPD777" s="128"/>
      <c r="TPE777" s="128"/>
      <c r="TPF777" s="128"/>
      <c r="TPG777" s="128"/>
      <c r="TPH777" s="128"/>
      <c r="TPI777" s="128"/>
      <c r="TPJ777" s="128"/>
      <c r="TPK777" s="128"/>
      <c r="TPL777" s="128"/>
      <c r="TPM777" s="128"/>
      <c r="TPN777" s="128"/>
      <c r="TPO777" s="128"/>
      <c r="TPP777" s="128"/>
      <c r="TPQ777" s="128"/>
      <c r="TPR777" s="128"/>
      <c r="TPS777" s="128"/>
      <c r="TPT777" s="128"/>
      <c r="TPU777" s="128"/>
      <c r="TPV777" s="128"/>
      <c r="TPW777" s="128"/>
      <c r="TPX777" s="128"/>
      <c r="TPY777" s="128"/>
      <c r="TPZ777" s="128"/>
      <c r="TQA777" s="128"/>
      <c r="TQB777" s="128"/>
      <c r="TQC777" s="128"/>
      <c r="TQD777" s="128"/>
      <c r="TQE777" s="128"/>
      <c r="TQF777" s="128"/>
      <c r="TQG777" s="128"/>
      <c r="TQH777" s="128"/>
      <c r="TQI777" s="128"/>
      <c r="TQJ777" s="128"/>
      <c r="TQK777" s="128"/>
      <c r="TQL777" s="128"/>
      <c r="TQM777" s="128"/>
      <c r="TQN777" s="128"/>
      <c r="TQO777" s="128"/>
      <c r="TQP777" s="128"/>
      <c r="TQQ777" s="128"/>
      <c r="TQR777" s="128"/>
      <c r="TQS777" s="128"/>
      <c r="TQT777" s="128"/>
      <c r="TQU777" s="128"/>
      <c r="TQV777" s="128"/>
      <c r="TQW777" s="128"/>
      <c r="TQX777" s="128"/>
      <c r="TQY777" s="128"/>
      <c r="TQZ777" s="128"/>
      <c r="TRA777" s="128"/>
      <c r="TRB777" s="128"/>
      <c r="TRC777" s="128"/>
      <c r="TRD777" s="128"/>
      <c r="TRE777" s="128"/>
      <c r="TRF777" s="128"/>
      <c r="TRG777" s="128"/>
      <c r="TRH777" s="128"/>
      <c r="TRI777" s="128"/>
      <c r="TRJ777" s="128"/>
      <c r="TRK777" s="128"/>
      <c r="TRL777" s="128"/>
      <c r="TRM777" s="128"/>
      <c r="TRN777" s="128"/>
      <c r="TRO777" s="128"/>
      <c r="TRP777" s="128"/>
      <c r="TRQ777" s="128"/>
      <c r="TRR777" s="128"/>
      <c r="TRS777" s="128"/>
      <c r="TRT777" s="128"/>
      <c r="TRU777" s="128"/>
      <c r="TRV777" s="128"/>
      <c r="TRW777" s="128"/>
      <c r="TRX777" s="128"/>
      <c r="TRY777" s="128"/>
      <c r="TRZ777" s="128"/>
      <c r="TSA777" s="128"/>
      <c r="TSB777" s="128"/>
      <c r="TSC777" s="128"/>
      <c r="TSD777" s="128"/>
      <c r="TSE777" s="128"/>
      <c r="TSF777" s="128"/>
      <c r="TSG777" s="128"/>
      <c r="TSH777" s="128"/>
      <c r="TSI777" s="128"/>
      <c r="TSJ777" s="128"/>
      <c r="TSK777" s="128"/>
      <c r="TSL777" s="128"/>
      <c r="TSM777" s="128"/>
      <c r="TSN777" s="128"/>
      <c r="TSO777" s="128"/>
      <c r="TSP777" s="128"/>
      <c r="TSQ777" s="128"/>
      <c r="TSR777" s="128"/>
      <c r="TSS777" s="128"/>
      <c r="TST777" s="128"/>
      <c r="TSU777" s="128"/>
      <c r="TSV777" s="128"/>
      <c r="TSW777" s="128"/>
      <c r="TSX777" s="128"/>
      <c r="TSY777" s="128"/>
      <c r="TSZ777" s="128"/>
      <c r="TTA777" s="128"/>
      <c r="TTB777" s="128"/>
      <c r="TTC777" s="128"/>
      <c r="TTD777" s="128"/>
      <c r="TTE777" s="128"/>
      <c r="TTF777" s="128"/>
      <c r="TTG777" s="128"/>
      <c r="TTH777" s="128"/>
      <c r="TTI777" s="128"/>
      <c r="TTJ777" s="128"/>
      <c r="TTK777" s="128"/>
      <c r="TTL777" s="128"/>
      <c r="TTM777" s="128"/>
      <c r="TTN777" s="128"/>
      <c r="TTO777" s="128"/>
      <c r="TTP777" s="128"/>
      <c r="TTQ777" s="128"/>
      <c r="TTR777" s="128"/>
      <c r="TTS777" s="128"/>
      <c r="TTT777" s="128"/>
      <c r="TTU777" s="128"/>
      <c r="TTV777" s="128"/>
      <c r="TTW777" s="128"/>
      <c r="TTX777" s="128"/>
      <c r="TTY777" s="128"/>
      <c r="TTZ777" s="128"/>
      <c r="TUA777" s="128"/>
      <c r="TUB777" s="128"/>
      <c r="TUC777" s="128"/>
      <c r="TUD777" s="128"/>
      <c r="TUE777" s="128"/>
      <c r="TUF777" s="128"/>
      <c r="TUG777" s="128"/>
      <c r="TUH777" s="128"/>
      <c r="TUI777" s="128"/>
      <c r="TUJ777" s="128"/>
      <c r="TUK777" s="128"/>
      <c r="TUL777" s="128"/>
      <c r="TUM777" s="128"/>
      <c r="TUN777" s="128"/>
      <c r="TUO777" s="128"/>
      <c r="TUP777" s="128"/>
      <c r="TUQ777" s="128"/>
      <c r="TUR777" s="128"/>
      <c r="TUS777" s="128"/>
      <c r="TUT777" s="128"/>
      <c r="TUU777" s="128"/>
      <c r="TUV777" s="128"/>
      <c r="TUW777" s="128"/>
      <c r="TUX777" s="128"/>
      <c r="TUY777" s="128"/>
      <c r="TUZ777" s="128"/>
      <c r="TVA777" s="128"/>
      <c r="TVB777" s="128"/>
      <c r="TVC777" s="128"/>
      <c r="TVD777" s="128"/>
      <c r="TVE777" s="128"/>
      <c r="TVF777" s="128"/>
      <c r="TVG777" s="128"/>
      <c r="TVH777" s="128"/>
      <c r="TVI777" s="128"/>
      <c r="TVJ777" s="128"/>
      <c r="TVK777" s="128"/>
      <c r="TVL777" s="128"/>
      <c r="TVM777" s="128"/>
      <c r="TVN777" s="128"/>
      <c r="TVO777" s="128"/>
      <c r="TVP777" s="128"/>
      <c r="TVQ777" s="128"/>
      <c r="TVR777" s="128"/>
      <c r="TVS777" s="128"/>
      <c r="TVT777" s="128"/>
      <c r="TVU777" s="128"/>
      <c r="TVV777" s="128"/>
      <c r="TVW777" s="128"/>
      <c r="TVX777" s="128"/>
      <c r="TVY777" s="128"/>
      <c r="TVZ777" s="128"/>
      <c r="TWA777" s="128"/>
      <c r="TWB777" s="128"/>
      <c r="TWC777" s="128"/>
      <c r="TWD777" s="128"/>
      <c r="TWE777" s="128"/>
      <c r="TWF777" s="128"/>
      <c r="TWG777" s="128"/>
      <c r="TWH777" s="128"/>
      <c r="TWI777" s="128"/>
      <c r="TWJ777" s="128"/>
      <c r="TWK777" s="128"/>
      <c r="TWL777" s="128"/>
      <c r="TWM777" s="128"/>
      <c r="TWN777" s="128"/>
      <c r="TWO777" s="128"/>
      <c r="TWP777" s="128"/>
      <c r="TWQ777" s="128"/>
      <c r="TWR777" s="128"/>
      <c r="TWS777" s="128"/>
      <c r="TWT777" s="128"/>
      <c r="TWU777" s="128"/>
      <c r="TWV777" s="128"/>
      <c r="TWW777" s="128"/>
      <c r="TWX777" s="128"/>
      <c r="TWY777" s="128"/>
      <c r="TWZ777" s="128"/>
      <c r="TXA777" s="128"/>
      <c r="TXB777" s="128"/>
      <c r="TXC777" s="128"/>
      <c r="TXD777" s="128"/>
      <c r="TXE777" s="128"/>
      <c r="TXF777" s="128"/>
      <c r="TXG777" s="128"/>
      <c r="TXH777" s="128"/>
      <c r="TXI777" s="128"/>
      <c r="TXJ777" s="128"/>
      <c r="TXK777" s="128"/>
      <c r="TXL777" s="128"/>
      <c r="TXM777" s="128"/>
      <c r="TXN777" s="128"/>
      <c r="TXO777" s="128"/>
      <c r="TXP777" s="128"/>
      <c r="TXQ777" s="128"/>
      <c r="TXR777" s="128"/>
      <c r="TXS777" s="128"/>
      <c r="TXT777" s="128"/>
      <c r="TXU777" s="128"/>
      <c r="TXV777" s="128"/>
      <c r="TXW777" s="128"/>
      <c r="TXX777" s="128"/>
      <c r="TXY777" s="128"/>
      <c r="TXZ777" s="128"/>
      <c r="TYA777" s="128"/>
      <c r="TYB777" s="128"/>
      <c r="TYC777" s="128"/>
      <c r="TYD777" s="128"/>
      <c r="TYE777" s="128"/>
      <c r="TYF777" s="128"/>
      <c r="TYG777" s="128"/>
      <c r="TYH777" s="128"/>
      <c r="TYI777" s="128"/>
      <c r="TYJ777" s="128"/>
      <c r="TYK777" s="128"/>
      <c r="TYL777" s="128"/>
      <c r="TYM777" s="128"/>
      <c r="TYN777" s="128"/>
      <c r="TYO777" s="128"/>
      <c r="TYP777" s="128"/>
      <c r="TYQ777" s="128"/>
      <c r="TYR777" s="128"/>
      <c r="TYS777" s="128"/>
      <c r="TYT777" s="128"/>
      <c r="TYU777" s="128"/>
      <c r="TYV777" s="128"/>
      <c r="TYW777" s="128"/>
      <c r="TYX777" s="128"/>
      <c r="TYY777" s="128"/>
      <c r="TYZ777" s="128"/>
      <c r="TZA777" s="128"/>
      <c r="TZB777" s="128"/>
      <c r="TZC777" s="128"/>
      <c r="TZD777" s="128"/>
      <c r="TZE777" s="128"/>
      <c r="TZF777" s="128"/>
      <c r="TZG777" s="128"/>
      <c r="TZH777" s="128"/>
      <c r="TZI777" s="128"/>
      <c r="TZJ777" s="128"/>
      <c r="TZK777" s="128"/>
      <c r="TZL777" s="128"/>
      <c r="TZM777" s="128"/>
      <c r="TZN777" s="128"/>
      <c r="TZO777" s="128"/>
      <c r="TZP777" s="128"/>
      <c r="TZQ777" s="128"/>
      <c r="TZR777" s="128"/>
      <c r="TZS777" s="128"/>
      <c r="TZT777" s="128"/>
      <c r="TZU777" s="128"/>
      <c r="TZV777" s="128"/>
      <c r="TZW777" s="128"/>
      <c r="TZX777" s="128"/>
      <c r="TZY777" s="128"/>
      <c r="TZZ777" s="128"/>
      <c r="UAA777" s="128"/>
      <c r="UAB777" s="128"/>
      <c r="UAC777" s="128"/>
      <c r="UAD777" s="128"/>
      <c r="UAE777" s="128"/>
      <c r="UAF777" s="128"/>
      <c r="UAG777" s="128"/>
      <c r="UAH777" s="128"/>
      <c r="UAI777" s="128"/>
      <c r="UAJ777" s="128"/>
      <c r="UAK777" s="128"/>
      <c r="UAL777" s="128"/>
      <c r="UAM777" s="128"/>
      <c r="UAN777" s="128"/>
      <c r="UAO777" s="128"/>
      <c r="UAP777" s="128"/>
      <c r="UAQ777" s="128"/>
      <c r="UAR777" s="128"/>
      <c r="UAS777" s="128"/>
      <c r="UAT777" s="128"/>
      <c r="UAU777" s="128"/>
      <c r="UAV777" s="128"/>
      <c r="UAW777" s="128"/>
      <c r="UAX777" s="128"/>
      <c r="UAY777" s="128"/>
      <c r="UAZ777" s="128"/>
      <c r="UBA777" s="128"/>
      <c r="UBB777" s="128"/>
      <c r="UBC777" s="128"/>
      <c r="UBD777" s="128"/>
      <c r="UBE777" s="128"/>
      <c r="UBF777" s="128"/>
      <c r="UBG777" s="128"/>
      <c r="UBH777" s="128"/>
      <c r="UBI777" s="128"/>
      <c r="UBJ777" s="128"/>
      <c r="UBK777" s="128"/>
      <c r="UBL777" s="128"/>
      <c r="UBM777" s="128"/>
      <c r="UBN777" s="128"/>
      <c r="UBO777" s="128"/>
      <c r="UBP777" s="128"/>
      <c r="UBQ777" s="128"/>
      <c r="UBR777" s="128"/>
      <c r="UBS777" s="128"/>
      <c r="UBT777" s="128"/>
      <c r="UBU777" s="128"/>
      <c r="UBV777" s="128"/>
      <c r="UBW777" s="128"/>
      <c r="UBX777" s="128"/>
      <c r="UBY777" s="128"/>
      <c r="UBZ777" s="128"/>
      <c r="UCA777" s="128"/>
      <c r="UCB777" s="128"/>
      <c r="UCC777" s="128"/>
      <c r="UCD777" s="128"/>
      <c r="UCE777" s="128"/>
      <c r="UCF777" s="128"/>
      <c r="UCG777" s="128"/>
      <c r="UCH777" s="128"/>
      <c r="UCI777" s="128"/>
      <c r="UCJ777" s="128"/>
      <c r="UCK777" s="128"/>
      <c r="UCL777" s="128"/>
      <c r="UCM777" s="128"/>
      <c r="UCN777" s="128"/>
      <c r="UCO777" s="128"/>
      <c r="UCP777" s="128"/>
      <c r="UCQ777" s="128"/>
      <c r="UCR777" s="128"/>
      <c r="UCS777" s="128"/>
      <c r="UCT777" s="128"/>
      <c r="UCU777" s="128"/>
      <c r="UCV777" s="128"/>
      <c r="UCW777" s="128"/>
      <c r="UCX777" s="128"/>
      <c r="UCY777" s="128"/>
      <c r="UCZ777" s="128"/>
      <c r="UDA777" s="128"/>
      <c r="UDB777" s="128"/>
      <c r="UDC777" s="128"/>
      <c r="UDD777" s="128"/>
      <c r="UDE777" s="128"/>
      <c r="UDF777" s="128"/>
      <c r="UDG777" s="128"/>
      <c r="UDH777" s="128"/>
      <c r="UDI777" s="128"/>
      <c r="UDJ777" s="128"/>
      <c r="UDK777" s="128"/>
      <c r="UDL777" s="128"/>
      <c r="UDM777" s="128"/>
      <c r="UDN777" s="128"/>
      <c r="UDO777" s="128"/>
      <c r="UDP777" s="128"/>
      <c r="UDQ777" s="128"/>
      <c r="UDR777" s="128"/>
      <c r="UDS777" s="128"/>
      <c r="UDT777" s="128"/>
      <c r="UDU777" s="128"/>
      <c r="UDV777" s="128"/>
      <c r="UDW777" s="128"/>
      <c r="UDX777" s="128"/>
      <c r="UDY777" s="128"/>
      <c r="UDZ777" s="128"/>
      <c r="UEA777" s="128"/>
      <c r="UEB777" s="128"/>
      <c r="UEC777" s="128"/>
      <c r="UED777" s="128"/>
      <c r="UEE777" s="128"/>
      <c r="UEF777" s="128"/>
      <c r="UEG777" s="128"/>
      <c r="UEH777" s="128"/>
      <c r="UEI777" s="128"/>
      <c r="UEJ777" s="128"/>
      <c r="UEK777" s="128"/>
      <c r="UEL777" s="128"/>
      <c r="UEM777" s="128"/>
      <c r="UEN777" s="128"/>
      <c r="UEO777" s="128"/>
      <c r="UEP777" s="128"/>
      <c r="UEQ777" s="128"/>
      <c r="UER777" s="128"/>
      <c r="UES777" s="128"/>
      <c r="UET777" s="128"/>
      <c r="UEU777" s="128"/>
      <c r="UEV777" s="128"/>
      <c r="UEW777" s="128"/>
      <c r="UEX777" s="128"/>
      <c r="UEY777" s="128"/>
      <c r="UEZ777" s="128"/>
      <c r="UFA777" s="128"/>
      <c r="UFB777" s="128"/>
      <c r="UFC777" s="128"/>
      <c r="UFD777" s="128"/>
      <c r="UFE777" s="128"/>
      <c r="UFF777" s="128"/>
      <c r="UFG777" s="128"/>
      <c r="UFH777" s="128"/>
      <c r="UFI777" s="128"/>
      <c r="UFJ777" s="128"/>
      <c r="UFK777" s="128"/>
      <c r="UFL777" s="128"/>
      <c r="UFM777" s="128"/>
      <c r="UFN777" s="128"/>
      <c r="UFO777" s="128"/>
      <c r="UFP777" s="128"/>
      <c r="UFQ777" s="128"/>
      <c r="UFR777" s="128"/>
      <c r="UFS777" s="128"/>
      <c r="UFT777" s="128"/>
      <c r="UFU777" s="128"/>
      <c r="UFV777" s="128"/>
      <c r="UFW777" s="128"/>
      <c r="UFX777" s="128"/>
      <c r="UFY777" s="128"/>
      <c r="UFZ777" s="128"/>
      <c r="UGA777" s="128"/>
      <c r="UGB777" s="128"/>
      <c r="UGC777" s="128"/>
      <c r="UGD777" s="128"/>
      <c r="UGE777" s="128"/>
      <c r="UGF777" s="128"/>
      <c r="UGG777" s="128"/>
      <c r="UGH777" s="128"/>
      <c r="UGI777" s="128"/>
      <c r="UGJ777" s="128"/>
      <c r="UGK777" s="128"/>
      <c r="UGL777" s="128"/>
      <c r="UGM777" s="128"/>
      <c r="UGN777" s="128"/>
      <c r="UGO777" s="128"/>
      <c r="UGP777" s="128"/>
      <c r="UGQ777" s="128"/>
      <c r="UGR777" s="128"/>
      <c r="UGS777" s="128"/>
      <c r="UGT777" s="128"/>
      <c r="UGU777" s="128"/>
      <c r="UGV777" s="128"/>
      <c r="UGW777" s="128"/>
      <c r="UGX777" s="128"/>
      <c r="UGY777" s="128"/>
      <c r="UGZ777" s="128"/>
      <c r="UHA777" s="128"/>
      <c r="UHB777" s="128"/>
      <c r="UHC777" s="128"/>
      <c r="UHD777" s="128"/>
      <c r="UHE777" s="128"/>
      <c r="UHF777" s="128"/>
      <c r="UHG777" s="128"/>
      <c r="UHH777" s="128"/>
      <c r="UHI777" s="128"/>
      <c r="UHJ777" s="128"/>
      <c r="UHK777" s="128"/>
      <c r="UHL777" s="128"/>
      <c r="UHM777" s="128"/>
      <c r="UHN777" s="128"/>
      <c r="UHO777" s="128"/>
      <c r="UHP777" s="128"/>
      <c r="UHQ777" s="128"/>
      <c r="UHR777" s="128"/>
      <c r="UHS777" s="128"/>
      <c r="UHT777" s="128"/>
      <c r="UHU777" s="128"/>
      <c r="UHV777" s="128"/>
      <c r="UHW777" s="128"/>
      <c r="UHX777" s="128"/>
      <c r="UHY777" s="128"/>
      <c r="UHZ777" s="128"/>
      <c r="UIA777" s="128"/>
      <c r="UIB777" s="128"/>
      <c r="UIC777" s="128"/>
      <c r="UID777" s="128"/>
      <c r="UIE777" s="128"/>
      <c r="UIF777" s="128"/>
      <c r="UIG777" s="128"/>
      <c r="UIH777" s="128"/>
      <c r="UII777" s="128"/>
      <c r="UIJ777" s="128"/>
      <c r="UIK777" s="128"/>
      <c r="UIL777" s="128"/>
      <c r="UIM777" s="128"/>
      <c r="UIN777" s="128"/>
      <c r="UIO777" s="128"/>
      <c r="UIP777" s="128"/>
      <c r="UIQ777" s="128"/>
      <c r="UIR777" s="128"/>
      <c r="UIS777" s="128"/>
      <c r="UIT777" s="128"/>
      <c r="UIU777" s="128"/>
      <c r="UIV777" s="128"/>
      <c r="UIW777" s="128"/>
      <c r="UIX777" s="128"/>
      <c r="UIY777" s="128"/>
      <c r="UIZ777" s="128"/>
      <c r="UJA777" s="128"/>
      <c r="UJB777" s="128"/>
      <c r="UJC777" s="128"/>
      <c r="UJD777" s="128"/>
      <c r="UJE777" s="128"/>
      <c r="UJF777" s="128"/>
      <c r="UJG777" s="128"/>
      <c r="UJH777" s="128"/>
      <c r="UJI777" s="128"/>
      <c r="UJJ777" s="128"/>
      <c r="UJK777" s="128"/>
      <c r="UJL777" s="128"/>
      <c r="UJM777" s="128"/>
      <c r="UJN777" s="128"/>
      <c r="UJO777" s="128"/>
      <c r="UJP777" s="128"/>
      <c r="UJQ777" s="128"/>
      <c r="UJR777" s="128"/>
      <c r="UJS777" s="128"/>
      <c r="UJT777" s="128"/>
      <c r="UJU777" s="128"/>
      <c r="UJV777" s="128"/>
      <c r="UJW777" s="128"/>
      <c r="UJX777" s="128"/>
      <c r="UJY777" s="128"/>
      <c r="UJZ777" s="128"/>
      <c r="UKA777" s="128"/>
      <c r="UKB777" s="128"/>
      <c r="UKC777" s="128"/>
      <c r="UKD777" s="128"/>
      <c r="UKE777" s="128"/>
      <c r="UKF777" s="128"/>
      <c r="UKG777" s="128"/>
      <c r="UKH777" s="128"/>
      <c r="UKI777" s="128"/>
      <c r="UKJ777" s="128"/>
      <c r="UKK777" s="128"/>
      <c r="UKL777" s="128"/>
      <c r="UKM777" s="128"/>
      <c r="UKN777" s="128"/>
      <c r="UKO777" s="128"/>
      <c r="UKP777" s="128"/>
      <c r="UKQ777" s="128"/>
      <c r="UKR777" s="128"/>
      <c r="UKS777" s="128"/>
      <c r="UKT777" s="128"/>
      <c r="UKU777" s="128"/>
      <c r="UKV777" s="128"/>
      <c r="UKW777" s="128"/>
      <c r="UKX777" s="128"/>
      <c r="UKY777" s="128"/>
      <c r="UKZ777" s="128"/>
      <c r="ULA777" s="128"/>
      <c r="ULB777" s="128"/>
      <c r="ULC777" s="128"/>
      <c r="ULD777" s="128"/>
      <c r="ULE777" s="128"/>
      <c r="ULF777" s="128"/>
      <c r="ULG777" s="128"/>
      <c r="ULH777" s="128"/>
      <c r="ULI777" s="128"/>
      <c r="ULJ777" s="128"/>
      <c r="ULK777" s="128"/>
      <c r="ULL777" s="128"/>
      <c r="ULM777" s="128"/>
      <c r="ULN777" s="128"/>
      <c r="ULO777" s="128"/>
      <c r="ULP777" s="128"/>
      <c r="ULQ777" s="128"/>
      <c r="ULR777" s="128"/>
      <c r="ULS777" s="128"/>
      <c r="ULT777" s="128"/>
      <c r="ULU777" s="128"/>
      <c r="ULV777" s="128"/>
      <c r="ULW777" s="128"/>
      <c r="ULX777" s="128"/>
      <c r="ULY777" s="128"/>
      <c r="ULZ777" s="128"/>
      <c r="UMA777" s="128"/>
      <c r="UMB777" s="128"/>
      <c r="UMC777" s="128"/>
      <c r="UMD777" s="128"/>
      <c r="UME777" s="128"/>
      <c r="UMF777" s="128"/>
      <c r="UMG777" s="128"/>
      <c r="UMH777" s="128"/>
      <c r="UMI777" s="128"/>
      <c r="UMJ777" s="128"/>
      <c r="UMK777" s="128"/>
      <c r="UML777" s="128"/>
      <c r="UMM777" s="128"/>
      <c r="UMN777" s="128"/>
      <c r="UMO777" s="128"/>
      <c r="UMP777" s="128"/>
      <c r="UMQ777" s="128"/>
      <c r="UMR777" s="128"/>
      <c r="UMS777" s="128"/>
      <c r="UMT777" s="128"/>
      <c r="UMU777" s="128"/>
      <c r="UMV777" s="128"/>
      <c r="UMW777" s="128"/>
      <c r="UMX777" s="128"/>
      <c r="UMY777" s="128"/>
      <c r="UMZ777" s="128"/>
      <c r="UNA777" s="128"/>
      <c r="UNB777" s="128"/>
      <c r="UNC777" s="128"/>
      <c r="UND777" s="128"/>
      <c r="UNE777" s="128"/>
      <c r="UNF777" s="128"/>
      <c r="UNG777" s="128"/>
      <c r="UNH777" s="128"/>
      <c r="UNI777" s="128"/>
      <c r="UNJ777" s="128"/>
      <c r="UNK777" s="128"/>
      <c r="UNL777" s="128"/>
      <c r="UNM777" s="128"/>
      <c r="UNN777" s="128"/>
      <c r="UNO777" s="128"/>
      <c r="UNP777" s="128"/>
      <c r="UNQ777" s="128"/>
      <c r="UNR777" s="128"/>
      <c r="UNS777" s="128"/>
      <c r="UNT777" s="128"/>
      <c r="UNU777" s="128"/>
      <c r="UNV777" s="128"/>
      <c r="UNW777" s="128"/>
      <c r="UNX777" s="128"/>
      <c r="UNY777" s="128"/>
      <c r="UNZ777" s="128"/>
      <c r="UOA777" s="128"/>
      <c r="UOB777" s="128"/>
      <c r="UOC777" s="128"/>
      <c r="UOD777" s="128"/>
      <c r="UOE777" s="128"/>
      <c r="UOF777" s="128"/>
      <c r="UOG777" s="128"/>
      <c r="UOH777" s="128"/>
      <c r="UOI777" s="128"/>
      <c r="UOJ777" s="128"/>
      <c r="UOK777" s="128"/>
      <c r="UOL777" s="128"/>
      <c r="UOM777" s="128"/>
      <c r="UON777" s="128"/>
      <c r="UOO777" s="128"/>
      <c r="UOP777" s="128"/>
      <c r="UOQ777" s="128"/>
      <c r="UOR777" s="128"/>
      <c r="UOS777" s="128"/>
      <c r="UOT777" s="128"/>
      <c r="UOU777" s="128"/>
      <c r="UOV777" s="128"/>
      <c r="UOW777" s="128"/>
      <c r="UOX777" s="128"/>
      <c r="UOY777" s="128"/>
      <c r="UOZ777" s="128"/>
      <c r="UPA777" s="128"/>
      <c r="UPB777" s="128"/>
      <c r="UPC777" s="128"/>
      <c r="UPD777" s="128"/>
      <c r="UPE777" s="128"/>
      <c r="UPF777" s="128"/>
      <c r="UPG777" s="128"/>
      <c r="UPH777" s="128"/>
      <c r="UPI777" s="128"/>
      <c r="UPJ777" s="128"/>
      <c r="UPK777" s="128"/>
      <c r="UPL777" s="128"/>
      <c r="UPM777" s="128"/>
      <c r="UPN777" s="128"/>
      <c r="UPO777" s="128"/>
      <c r="UPP777" s="128"/>
      <c r="UPQ777" s="128"/>
      <c r="UPR777" s="128"/>
      <c r="UPS777" s="128"/>
      <c r="UPT777" s="128"/>
      <c r="UPU777" s="128"/>
      <c r="UPV777" s="128"/>
      <c r="UPW777" s="128"/>
      <c r="UPX777" s="128"/>
      <c r="UPY777" s="128"/>
      <c r="UPZ777" s="128"/>
      <c r="UQA777" s="128"/>
      <c r="UQB777" s="128"/>
      <c r="UQC777" s="128"/>
      <c r="UQD777" s="128"/>
      <c r="UQE777" s="128"/>
      <c r="UQF777" s="128"/>
      <c r="UQG777" s="128"/>
      <c r="UQH777" s="128"/>
      <c r="UQI777" s="128"/>
      <c r="UQJ777" s="128"/>
      <c r="UQK777" s="128"/>
      <c r="UQL777" s="128"/>
      <c r="UQM777" s="128"/>
      <c r="UQN777" s="128"/>
      <c r="UQO777" s="128"/>
      <c r="UQP777" s="128"/>
      <c r="UQQ777" s="128"/>
      <c r="UQR777" s="128"/>
      <c r="UQS777" s="128"/>
      <c r="UQT777" s="128"/>
      <c r="UQU777" s="128"/>
      <c r="UQV777" s="128"/>
      <c r="UQW777" s="128"/>
      <c r="UQX777" s="128"/>
      <c r="UQY777" s="128"/>
      <c r="UQZ777" s="128"/>
      <c r="URA777" s="128"/>
      <c r="URB777" s="128"/>
      <c r="URC777" s="128"/>
      <c r="URD777" s="128"/>
      <c r="URE777" s="128"/>
      <c r="URF777" s="128"/>
      <c r="URG777" s="128"/>
      <c r="URH777" s="128"/>
      <c r="URI777" s="128"/>
      <c r="URJ777" s="128"/>
      <c r="URK777" s="128"/>
      <c r="URL777" s="128"/>
      <c r="URM777" s="128"/>
      <c r="URN777" s="128"/>
      <c r="URO777" s="128"/>
      <c r="URP777" s="128"/>
      <c r="URQ777" s="128"/>
      <c r="URR777" s="128"/>
      <c r="URS777" s="128"/>
      <c r="URT777" s="128"/>
      <c r="URU777" s="128"/>
      <c r="URV777" s="128"/>
      <c r="URW777" s="128"/>
      <c r="URX777" s="128"/>
      <c r="URY777" s="128"/>
      <c r="URZ777" s="128"/>
      <c r="USA777" s="128"/>
      <c r="USB777" s="128"/>
      <c r="USC777" s="128"/>
      <c r="USD777" s="128"/>
      <c r="USE777" s="128"/>
      <c r="USF777" s="128"/>
      <c r="USG777" s="128"/>
      <c r="USH777" s="128"/>
      <c r="USI777" s="128"/>
      <c r="USJ777" s="128"/>
      <c r="USK777" s="128"/>
      <c r="USL777" s="128"/>
      <c r="USM777" s="128"/>
      <c r="USN777" s="128"/>
      <c r="USO777" s="128"/>
      <c r="USP777" s="128"/>
      <c r="USQ777" s="128"/>
      <c r="USR777" s="128"/>
      <c r="USS777" s="128"/>
      <c r="UST777" s="128"/>
      <c r="USU777" s="128"/>
      <c r="USV777" s="128"/>
      <c r="USW777" s="128"/>
      <c r="USX777" s="128"/>
      <c r="USY777" s="128"/>
      <c r="USZ777" s="128"/>
      <c r="UTA777" s="128"/>
      <c r="UTB777" s="128"/>
      <c r="UTC777" s="128"/>
      <c r="UTD777" s="128"/>
      <c r="UTE777" s="128"/>
      <c r="UTF777" s="128"/>
      <c r="UTG777" s="128"/>
      <c r="UTH777" s="128"/>
      <c r="UTI777" s="128"/>
      <c r="UTJ777" s="128"/>
      <c r="UTK777" s="128"/>
      <c r="UTL777" s="128"/>
      <c r="UTM777" s="128"/>
      <c r="UTN777" s="128"/>
      <c r="UTO777" s="128"/>
      <c r="UTP777" s="128"/>
      <c r="UTQ777" s="128"/>
      <c r="UTR777" s="128"/>
      <c r="UTS777" s="128"/>
      <c r="UTT777" s="128"/>
      <c r="UTU777" s="128"/>
      <c r="UTV777" s="128"/>
      <c r="UTW777" s="128"/>
      <c r="UTX777" s="128"/>
      <c r="UTY777" s="128"/>
      <c r="UTZ777" s="128"/>
      <c r="UUA777" s="128"/>
      <c r="UUB777" s="128"/>
      <c r="UUC777" s="128"/>
      <c r="UUD777" s="128"/>
      <c r="UUE777" s="128"/>
      <c r="UUF777" s="128"/>
      <c r="UUG777" s="128"/>
      <c r="UUH777" s="128"/>
      <c r="UUI777" s="128"/>
      <c r="UUJ777" s="128"/>
      <c r="UUK777" s="128"/>
      <c r="UUL777" s="128"/>
      <c r="UUM777" s="128"/>
      <c r="UUN777" s="128"/>
      <c r="UUO777" s="128"/>
      <c r="UUP777" s="128"/>
      <c r="UUQ777" s="128"/>
      <c r="UUR777" s="128"/>
      <c r="UUS777" s="128"/>
      <c r="UUT777" s="128"/>
      <c r="UUU777" s="128"/>
      <c r="UUV777" s="128"/>
      <c r="UUW777" s="128"/>
      <c r="UUX777" s="128"/>
      <c r="UUY777" s="128"/>
      <c r="UUZ777" s="128"/>
      <c r="UVA777" s="128"/>
      <c r="UVB777" s="128"/>
      <c r="UVC777" s="128"/>
      <c r="UVD777" s="128"/>
      <c r="UVE777" s="128"/>
      <c r="UVF777" s="128"/>
      <c r="UVG777" s="128"/>
      <c r="UVH777" s="128"/>
      <c r="UVI777" s="128"/>
      <c r="UVJ777" s="128"/>
      <c r="UVK777" s="128"/>
      <c r="UVL777" s="128"/>
      <c r="UVM777" s="128"/>
      <c r="UVN777" s="128"/>
      <c r="UVO777" s="128"/>
      <c r="UVP777" s="128"/>
      <c r="UVQ777" s="128"/>
      <c r="UVR777" s="128"/>
      <c r="UVS777" s="128"/>
      <c r="UVT777" s="128"/>
      <c r="UVU777" s="128"/>
      <c r="UVV777" s="128"/>
      <c r="UVW777" s="128"/>
      <c r="UVX777" s="128"/>
      <c r="UVY777" s="128"/>
      <c r="UVZ777" s="128"/>
      <c r="UWA777" s="128"/>
      <c r="UWB777" s="128"/>
      <c r="UWC777" s="128"/>
      <c r="UWD777" s="128"/>
      <c r="UWE777" s="128"/>
      <c r="UWF777" s="128"/>
      <c r="UWG777" s="128"/>
      <c r="UWH777" s="128"/>
      <c r="UWI777" s="128"/>
      <c r="UWJ777" s="128"/>
      <c r="UWK777" s="128"/>
      <c r="UWL777" s="128"/>
      <c r="UWM777" s="128"/>
      <c r="UWN777" s="128"/>
      <c r="UWO777" s="128"/>
      <c r="UWP777" s="128"/>
      <c r="UWQ777" s="128"/>
      <c r="UWR777" s="128"/>
      <c r="UWS777" s="128"/>
      <c r="UWT777" s="128"/>
      <c r="UWU777" s="128"/>
      <c r="UWV777" s="128"/>
      <c r="UWW777" s="128"/>
      <c r="UWX777" s="128"/>
      <c r="UWY777" s="128"/>
      <c r="UWZ777" s="128"/>
      <c r="UXA777" s="128"/>
      <c r="UXB777" s="128"/>
      <c r="UXC777" s="128"/>
      <c r="UXD777" s="128"/>
      <c r="UXE777" s="128"/>
      <c r="UXF777" s="128"/>
      <c r="UXG777" s="128"/>
      <c r="UXH777" s="128"/>
      <c r="UXI777" s="128"/>
      <c r="UXJ777" s="128"/>
      <c r="UXK777" s="128"/>
      <c r="UXL777" s="128"/>
      <c r="UXM777" s="128"/>
      <c r="UXN777" s="128"/>
      <c r="UXO777" s="128"/>
      <c r="UXP777" s="128"/>
      <c r="UXQ777" s="128"/>
      <c r="UXR777" s="128"/>
      <c r="UXS777" s="128"/>
      <c r="UXT777" s="128"/>
      <c r="UXU777" s="128"/>
      <c r="UXV777" s="128"/>
      <c r="UXW777" s="128"/>
      <c r="UXX777" s="128"/>
      <c r="UXY777" s="128"/>
      <c r="UXZ777" s="128"/>
      <c r="UYA777" s="128"/>
      <c r="UYB777" s="128"/>
      <c r="UYC777" s="128"/>
      <c r="UYD777" s="128"/>
      <c r="UYE777" s="128"/>
      <c r="UYF777" s="128"/>
      <c r="UYG777" s="128"/>
      <c r="UYH777" s="128"/>
      <c r="UYI777" s="128"/>
      <c r="UYJ777" s="128"/>
      <c r="UYK777" s="128"/>
      <c r="UYL777" s="128"/>
      <c r="UYM777" s="128"/>
      <c r="UYN777" s="128"/>
      <c r="UYO777" s="128"/>
      <c r="UYP777" s="128"/>
      <c r="UYQ777" s="128"/>
      <c r="UYR777" s="128"/>
      <c r="UYS777" s="128"/>
      <c r="UYT777" s="128"/>
      <c r="UYU777" s="128"/>
      <c r="UYV777" s="128"/>
      <c r="UYW777" s="128"/>
      <c r="UYX777" s="128"/>
      <c r="UYY777" s="128"/>
      <c r="UYZ777" s="128"/>
      <c r="UZA777" s="128"/>
      <c r="UZB777" s="128"/>
      <c r="UZC777" s="128"/>
      <c r="UZD777" s="128"/>
      <c r="UZE777" s="128"/>
      <c r="UZF777" s="128"/>
      <c r="UZG777" s="128"/>
      <c r="UZH777" s="128"/>
      <c r="UZI777" s="128"/>
      <c r="UZJ777" s="128"/>
      <c r="UZK777" s="128"/>
      <c r="UZL777" s="128"/>
      <c r="UZM777" s="128"/>
      <c r="UZN777" s="128"/>
      <c r="UZO777" s="128"/>
      <c r="UZP777" s="128"/>
      <c r="UZQ777" s="128"/>
      <c r="UZR777" s="128"/>
      <c r="UZS777" s="128"/>
      <c r="UZT777" s="128"/>
      <c r="UZU777" s="128"/>
      <c r="UZV777" s="128"/>
      <c r="UZW777" s="128"/>
      <c r="UZX777" s="128"/>
      <c r="UZY777" s="128"/>
      <c r="UZZ777" s="128"/>
      <c r="VAA777" s="128"/>
      <c r="VAB777" s="128"/>
      <c r="VAC777" s="128"/>
      <c r="VAD777" s="128"/>
      <c r="VAE777" s="128"/>
      <c r="VAF777" s="128"/>
      <c r="VAG777" s="128"/>
      <c r="VAH777" s="128"/>
      <c r="VAI777" s="128"/>
      <c r="VAJ777" s="128"/>
      <c r="VAK777" s="128"/>
      <c r="VAL777" s="128"/>
      <c r="VAM777" s="128"/>
      <c r="VAN777" s="128"/>
      <c r="VAO777" s="128"/>
      <c r="VAP777" s="128"/>
      <c r="VAQ777" s="128"/>
      <c r="VAR777" s="128"/>
      <c r="VAS777" s="128"/>
      <c r="VAT777" s="128"/>
      <c r="VAU777" s="128"/>
      <c r="VAV777" s="128"/>
      <c r="VAW777" s="128"/>
      <c r="VAX777" s="128"/>
      <c r="VAY777" s="128"/>
      <c r="VAZ777" s="128"/>
      <c r="VBA777" s="128"/>
      <c r="VBB777" s="128"/>
      <c r="VBC777" s="128"/>
      <c r="VBD777" s="128"/>
      <c r="VBE777" s="128"/>
      <c r="VBF777" s="128"/>
      <c r="VBG777" s="128"/>
      <c r="VBH777" s="128"/>
      <c r="VBI777" s="128"/>
      <c r="VBJ777" s="128"/>
      <c r="VBK777" s="128"/>
      <c r="VBL777" s="128"/>
      <c r="VBM777" s="128"/>
      <c r="VBN777" s="128"/>
      <c r="VBO777" s="128"/>
      <c r="VBP777" s="128"/>
      <c r="VBQ777" s="128"/>
      <c r="VBR777" s="128"/>
      <c r="VBS777" s="128"/>
      <c r="VBT777" s="128"/>
      <c r="VBU777" s="128"/>
      <c r="VBV777" s="128"/>
      <c r="VBW777" s="128"/>
      <c r="VBX777" s="128"/>
      <c r="VBY777" s="128"/>
      <c r="VBZ777" s="128"/>
      <c r="VCA777" s="128"/>
      <c r="VCB777" s="128"/>
      <c r="VCC777" s="128"/>
      <c r="VCD777" s="128"/>
      <c r="VCE777" s="128"/>
      <c r="VCF777" s="128"/>
      <c r="VCG777" s="128"/>
      <c r="VCH777" s="128"/>
      <c r="VCI777" s="128"/>
      <c r="VCJ777" s="128"/>
      <c r="VCK777" s="128"/>
      <c r="VCL777" s="128"/>
      <c r="VCM777" s="128"/>
      <c r="VCN777" s="128"/>
      <c r="VCO777" s="128"/>
      <c r="VCP777" s="128"/>
      <c r="VCQ777" s="128"/>
      <c r="VCR777" s="128"/>
      <c r="VCS777" s="128"/>
      <c r="VCT777" s="128"/>
      <c r="VCU777" s="128"/>
      <c r="VCV777" s="128"/>
      <c r="VCW777" s="128"/>
      <c r="VCX777" s="128"/>
      <c r="VCY777" s="128"/>
      <c r="VCZ777" s="128"/>
      <c r="VDA777" s="128"/>
      <c r="VDB777" s="128"/>
      <c r="VDC777" s="128"/>
      <c r="VDD777" s="128"/>
      <c r="VDE777" s="128"/>
      <c r="VDF777" s="128"/>
      <c r="VDG777" s="128"/>
      <c r="VDH777" s="128"/>
      <c r="VDI777" s="128"/>
      <c r="VDJ777" s="128"/>
      <c r="VDK777" s="128"/>
      <c r="VDL777" s="128"/>
      <c r="VDM777" s="128"/>
      <c r="VDN777" s="128"/>
      <c r="VDO777" s="128"/>
      <c r="VDP777" s="128"/>
      <c r="VDQ777" s="128"/>
      <c r="VDR777" s="128"/>
      <c r="VDS777" s="128"/>
      <c r="VDT777" s="128"/>
      <c r="VDU777" s="128"/>
      <c r="VDV777" s="128"/>
      <c r="VDW777" s="128"/>
      <c r="VDX777" s="128"/>
      <c r="VDY777" s="128"/>
      <c r="VDZ777" s="128"/>
      <c r="VEA777" s="128"/>
      <c r="VEB777" s="128"/>
      <c r="VEC777" s="128"/>
      <c r="VED777" s="128"/>
      <c r="VEE777" s="128"/>
      <c r="VEF777" s="128"/>
      <c r="VEG777" s="128"/>
      <c r="VEH777" s="128"/>
      <c r="VEI777" s="128"/>
      <c r="VEJ777" s="128"/>
      <c r="VEK777" s="128"/>
      <c r="VEL777" s="128"/>
      <c r="VEM777" s="128"/>
      <c r="VEN777" s="128"/>
      <c r="VEO777" s="128"/>
      <c r="VEP777" s="128"/>
      <c r="VEQ777" s="128"/>
      <c r="VER777" s="128"/>
      <c r="VES777" s="128"/>
      <c r="VET777" s="128"/>
      <c r="VEU777" s="128"/>
      <c r="VEV777" s="128"/>
      <c r="VEW777" s="128"/>
      <c r="VEX777" s="128"/>
      <c r="VEY777" s="128"/>
      <c r="VEZ777" s="128"/>
      <c r="VFA777" s="128"/>
      <c r="VFB777" s="128"/>
      <c r="VFC777" s="128"/>
      <c r="VFD777" s="128"/>
      <c r="VFE777" s="128"/>
      <c r="VFF777" s="128"/>
      <c r="VFG777" s="128"/>
      <c r="VFH777" s="128"/>
      <c r="VFI777" s="128"/>
      <c r="VFJ777" s="128"/>
      <c r="VFK777" s="128"/>
      <c r="VFL777" s="128"/>
      <c r="VFM777" s="128"/>
      <c r="VFN777" s="128"/>
      <c r="VFO777" s="128"/>
      <c r="VFP777" s="128"/>
      <c r="VFQ777" s="128"/>
      <c r="VFR777" s="128"/>
      <c r="VFS777" s="128"/>
      <c r="VFT777" s="128"/>
      <c r="VFU777" s="128"/>
      <c r="VFV777" s="128"/>
      <c r="VFW777" s="128"/>
      <c r="VFX777" s="128"/>
      <c r="VFY777" s="128"/>
      <c r="VFZ777" s="128"/>
      <c r="VGA777" s="128"/>
      <c r="VGB777" s="128"/>
      <c r="VGC777" s="128"/>
      <c r="VGD777" s="128"/>
      <c r="VGE777" s="128"/>
      <c r="VGF777" s="128"/>
      <c r="VGG777" s="128"/>
      <c r="VGH777" s="128"/>
      <c r="VGI777" s="128"/>
      <c r="VGJ777" s="128"/>
      <c r="VGK777" s="128"/>
      <c r="VGL777" s="128"/>
      <c r="VGM777" s="128"/>
      <c r="VGN777" s="128"/>
      <c r="VGO777" s="128"/>
      <c r="VGP777" s="128"/>
      <c r="VGQ777" s="128"/>
      <c r="VGR777" s="128"/>
      <c r="VGS777" s="128"/>
      <c r="VGT777" s="128"/>
      <c r="VGU777" s="128"/>
      <c r="VGV777" s="128"/>
      <c r="VGW777" s="128"/>
      <c r="VGX777" s="128"/>
      <c r="VGY777" s="128"/>
      <c r="VGZ777" s="128"/>
      <c r="VHA777" s="128"/>
      <c r="VHB777" s="128"/>
      <c r="VHC777" s="128"/>
      <c r="VHD777" s="128"/>
      <c r="VHE777" s="128"/>
      <c r="VHF777" s="128"/>
      <c r="VHG777" s="128"/>
      <c r="VHH777" s="128"/>
      <c r="VHI777" s="128"/>
      <c r="VHJ777" s="128"/>
      <c r="VHK777" s="128"/>
      <c r="VHL777" s="128"/>
      <c r="VHM777" s="128"/>
      <c r="VHN777" s="128"/>
      <c r="VHO777" s="128"/>
      <c r="VHP777" s="128"/>
      <c r="VHQ777" s="128"/>
      <c r="VHR777" s="128"/>
      <c r="VHS777" s="128"/>
      <c r="VHT777" s="128"/>
      <c r="VHU777" s="128"/>
      <c r="VHV777" s="128"/>
      <c r="VHW777" s="128"/>
      <c r="VHX777" s="128"/>
      <c r="VHY777" s="128"/>
      <c r="VHZ777" s="128"/>
      <c r="VIA777" s="128"/>
      <c r="VIB777" s="128"/>
      <c r="VIC777" s="128"/>
      <c r="VID777" s="128"/>
      <c r="VIE777" s="128"/>
      <c r="VIF777" s="128"/>
      <c r="VIG777" s="128"/>
      <c r="VIH777" s="128"/>
      <c r="VII777" s="128"/>
      <c r="VIJ777" s="128"/>
      <c r="VIK777" s="128"/>
      <c r="VIL777" s="128"/>
      <c r="VIM777" s="128"/>
      <c r="VIN777" s="128"/>
      <c r="VIO777" s="128"/>
      <c r="VIP777" s="128"/>
      <c r="VIQ777" s="128"/>
      <c r="VIR777" s="128"/>
      <c r="VIS777" s="128"/>
      <c r="VIT777" s="128"/>
      <c r="VIU777" s="128"/>
      <c r="VIV777" s="128"/>
      <c r="VIW777" s="128"/>
      <c r="VIX777" s="128"/>
      <c r="VIY777" s="128"/>
      <c r="VIZ777" s="128"/>
      <c r="VJA777" s="128"/>
      <c r="VJB777" s="128"/>
      <c r="VJC777" s="128"/>
      <c r="VJD777" s="128"/>
      <c r="VJE777" s="128"/>
      <c r="VJF777" s="128"/>
      <c r="VJG777" s="128"/>
      <c r="VJH777" s="128"/>
      <c r="VJI777" s="128"/>
      <c r="VJJ777" s="128"/>
      <c r="VJK777" s="128"/>
      <c r="VJL777" s="128"/>
      <c r="VJM777" s="128"/>
      <c r="VJN777" s="128"/>
      <c r="VJO777" s="128"/>
      <c r="VJP777" s="128"/>
      <c r="VJQ777" s="128"/>
      <c r="VJR777" s="128"/>
      <c r="VJS777" s="128"/>
      <c r="VJT777" s="128"/>
      <c r="VJU777" s="128"/>
      <c r="VJV777" s="128"/>
      <c r="VJW777" s="128"/>
      <c r="VJX777" s="128"/>
      <c r="VJY777" s="128"/>
      <c r="VJZ777" s="128"/>
      <c r="VKA777" s="128"/>
      <c r="VKB777" s="128"/>
      <c r="VKC777" s="128"/>
      <c r="VKD777" s="128"/>
      <c r="VKE777" s="128"/>
      <c r="VKF777" s="128"/>
      <c r="VKG777" s="128"/>
      <c r="VKH777" s="128"/>
      <c r="VKI777" s="128"/>
      <c r="VKJ777" s="128"/>
      <c r="VKK777" s="128"/>
      <c r="VKL777" s="128"/>
      <c r="VKM777" s="128"/>
      <c r="VKN777" s="128"/>
      <c r="VKO777" s="128"/>
      <c r="VKP777" s="128"/>
      <c r="VKQ777" s="128"/>
      <c r="VKR777" s="128"/>
      <c r="VKS777" s="128"/>
      <c r="VKT777" s="128"/>
      <c r="VKU777" s="128"/>
      <c r="VKV777" s="128"/>
      <c r="VKW777" s="128"/>
      <c r="VKX777" s="128"/>
      <c r="VKY777" s="128"/>
      <c r="VKZ777" s="128"/>
      <c r="VLA777" s="128"/>
      <c r="VLB777" s="128"/>
      <c r="VLC777" s="128"/>
      <c r="VLD777" s="128"/>
      <c r="VLE777" s="128"/>
      <c r="VLF777" s="128"/>
      <c r="VLG777" s="128"/>
      <c r="VLH777" s="128"/>
      <c r="VLI777" s="128"/>
      <c r="VLJ777" s="128"/>
      <c r="VLK777" s="128"/>
      <c r="VLL777" s="128"/>
      <c r="VLM777" s="128"/>
      <c r="VLN777" s="128"/>
      <c r="VLO777" s="128"/>
      <c r="VLP777" s="128"/>
      <c r="VLQ777" s="128"/>
      <c r="VLR777" s="128"/>
      <c r="VLS777" s="128"/>
      <c r="VLT777" s="128"/>
      <c r="VLU777" s="128"/>
      <c r="VLV777" s="128"/>
      <c r="VLW777" s="128"/>
      <c r="VLX777" s="128"/>
      <c r="VLY777" s="128"/>
      <c r="VLZ777" s="128"/>
      <c r="VMA777" s="128"/>
      <c r="VMB777" s="128"/>
      <c r="VMC777" s="128"/>
      <c r="VMD777" s="128"/>
      <c r="VME777" s="128"/>
      <c r="VMF777" s="128"/>
      <c r="VMG777" s="128"/>
      <c r="VMH777" s="128"/>
      <c r="VMI777" s="128"/>
      <c r="VMJ777" s="128"/>
      <c r="VMK777" s="128"/>
      <c r="VML777" s="128"/>
      <c r="VMM777" s="128"/>
      <c r="VMN777" s="128"/>
      <c r="VMO777" s="128"/>
      <c r="VMP777" s="128"/>
      <c r="VMQ777" s="128"/>
      <c r="VMR777" s="128"/>
      <c r="VMS777" s="128"/>
      <c r="VMT777" s="128"/>
      <c r="VMU777" s="128"/>
      <c r="VMV777" s="128"/>
      <c r="VMW777" s="128"/>
      <c r="VMX777" s="128"/>
      <c r="VMY777" s="128"/>
      <c r="VMZ777" s="128"/>
      <c r="VNA777" s="128"/>
      <c r="VNB777" s="128"/>
      <c r="VNC777" s="128"/>
      <c r="VND777" s="128"/>
      <c r="VNE777" s="128"/>
      <c r="VNF777" s="128"/>
      <c r="VNG777" s="128"/>
      <c r="VNH777" s="128"/>
      <c r="VNI777" s="128"/>
      <c r="VNJ777" s="128"/>
      <c r="VNK777" s="128"/>
      <c r="VNL777" s="128"/>
      <c r="VNM777" s="128"/>
      <c r="VNN777" s="128"/>
      <c r="VNO777" s="128"/>
      <c r="VNP777" s="128"/>
      <c r="VNQ777" s="128"/>
      <c r="VNR777" s="128"/>
      <c r="VNS777" s="128"/>
      <c r="VNT777" s="128"/>
      <c r="VNU777" s="128"/>
      <c r="VNV777" s="128"/>
      <c r="VNW777" s="128"/>
      <c r="VNX777" s="128"/>
      <c r="VNY777" s="128"/>
      <c r="VNZ777" s="128"/>
      <c r="VOA777" s="128"/>
      <c r="VOB777" s="128"/>
      <c r="VOC777" s="128"/>
      <c r="VOD777" s="128"/>
      <c r="VOE777" s="128"/>
      <c r="VOF777" s="128"/>
      <c r="VOG777" s="128"/>
      <c r="VOH777" s="128"/>
      <c r="VOI777" s="128"/>
      <c r="VOJ777" s="128"/>
      <c r="VOK777" s="128"/>
      <c r="VOL777" s="128"/>
      <c r="VOM777" s="128"/>
      <c r="VON777" s="128"/>
      <c r="VOO777" s="128"/>
      <c r="VOP777" s="128"/>
      <c r="VOQ777" s="128"/>
      <c r="VOR777" s="128"/>
      <c r="VOS777" s="128"/>
      <c r="VOT777" s="128"/>
      <c r="VOU777" s="128"/>
      <c r="VOV777" s="128"/>
      <c r="VOW777" s="128"/>
      <c r="VOX777" s="128"/>
      <c r="VOY777" s="128"/>
      <c r="VOZ777" s="128"/>
      <c r="VPA777" s="128"/>
      <c r="VPB777" s="128"/>
      <c r="VPC777" s="128"/>
      <c r="VPD777" s="128"/>
      <c r="VPE777" s="128"/>
      <c r="VPF777" s="128"/>
      <c r="VPG777" s="128"/>
      <c r="VPH777" s="128"/>
      <c r="VPI777" s="128"/>
      <c r="VPJ777" s="128"/>
      <c r="VPK777" s="128"/>
      <c r="VPL777" s="128"/>
      <c r="VPM777" s="128"/>
      <c r="VPN777" s="128"/>
      <c r="VPO777" s="128"/>
      <c r="VPP777" s="128"/>
      <c r="VPQ777" s="128"/>
      <c r="VPR777" s="128"/>
      <c r="VPS777" s="128"/>
      <c r="VPT777" s="128"/>
      <c r="VPU777" s="128"/>
      <c r="VPV777" s="128"/>
      <c r="VPW777" s="128"/>
      <c r="VPX777" s="128"/>
      <c r="VPY777" s="128"/>
      <c r="VPZ777" s="128"/>
      <c r="VQA777" s="128"/>
      <c r="VQB777" s="128"/>
      <c r="VQC777" s="128"/>
      <c r="VQD777" s="128"/>
      <c r="VQE777" s="128"/>
      <c r="VQF777" s="128"/>
      <c r="VQG777" s="128"/>
      <c r="VQH777" s="128"/>
      <c r="VQI777" s="128"/>
      <c r="VQJ777" s="128"/>
      <c r="VQK777" s="128"/>
      <c r="VQL777" s="128"/>
      <c r="VQM777" s="128"/>
      <c r="VQN777" s="128"/>
      <c r="VQO777" s="128"/>
      <c r="VQP777" s="128"/>
      <c r="VQQ777" s="128"/>
      <c r="VQR777" s="128"/>
      <c r="VQS777" s="128"/>
      <c r="VQT777" s="128"/>
      <c r="VQU777" s="128"/>
      <c r="VQV777" s="128"/>
      <c r="VQW777" s="128"/>
      <c r="VQX777" s="128"/>
      <c r="VQY777" s="128"/>
      <c r="VQZ777" s="128"/>
      <c r="VRA777" s="128"/>
      <c r="VRB777" s="128"/>
      <c r="VRC777" s="128"/>
      <c r="VRD777" s="128"/>
      <c r="VRE777" s="128"/>
      <c r="VRF777" s="128"/>
      <c r="VRG777" s="128"/>
      <c r="VRH777" s="128"/>
      <c r="VRI777" s="128"/>
      <c r="VRJ777" s="128"/>
      <c r="VRK777" s="128"/>
      <c r="VRL777" s="128"/>
      <c r="VRM777" s="128"/>
      <c r="VRN777" s="128"/>
      <c r="VRO777" s="128"/>
      <c r="VRP777" s="128"/>
      <c r="VRQ777" s="128"/>
      <c r="VRR777" s="128"/>
      <c r="VRS777" s="128"/>
      <c r="VRT777" s="128"/>
      <c r="VRU777" s="128"/>
      <c r="VRV777" s="128"/>
      <c r="VRW777" s="128"/>
      <c r="VRX777" s="128"/>
      <c r="VRY777" s="128"/>
      <c r="VRZ777" s="128"/>
      <c r="VSA777" s="128"/>
      <c r="VSB777" s="128"/>
      <c r="VSC777" s="128"/>
      <c r="VSD777" s="128"/>
      <c r="VSE777" s="128"/>
      <c r="VSF777" s="128"/>
      <c r="VSG777" s="128"/>
      <c r="VSH777" s="128"/>
      <c r="VSI777" s="128"/>
      <c r="VSJ777" s="128"/>
      <c r="VSK777" s="128"/>
      <c r="VSL777" s="128"/>
      <c r="VSM777" s="128"/>
      <c r="VSN777" s="128"/>
      <c r="VSO777" s="128"/>
      <c r="VSP777" s="128"/>
      <c r="VSQ777" s="128"/>
      <c r="VSR777" s="128"/>
      <c r="VSS777" s="128"/>
      <c r="VST777" s="128"/>
      <c r="VSU777" s="128"/>
      <c r="VSV777" s="128"/>
      <c r="VSW777" s="128"/>
      <c r="VSX777" s="128"/>
      <c r="VSY777" s="128"/>
      <c r="VSZ777" s="128"/>
      <c r="VTA777" s="128"/>
      <c r="VTB777" s="128"/>
      <c r="VTC777" s="128"/>
      <c r="VTD777" s="128"/>
      <c r="VTE777" s="128"/>
      <c r="VTF777" s="128"/>
      <c r="VTG777" s="128"/>
      <c r="VTH777" s="128"/>
      <c r="VTI777" s="128"/>
      <c r="VTJ777" s="128"/>
      <c r="VTK777" s="128"/>
      <c r="VTL777" s="128"/>
      <c r="VTM777" s="128"/>
      <c r="VTN777" s="128"/>
      <c r="VTO777" s="128"/>
      <c r="VTP777" s="128"/>
      <c r="VTQ777" s="128"/>
      <c r="VTR777" s="128"/>
      <c r="VTS777" s="128"/>
      <c r="VTT777" s="128"/>
      <c r="VTU777" s="128"/>
      <c r="VTV777" s="128"/>
      <c r="VTW777" s="128"/>
      <c r="VTX777" s="128"/>
      <c r="VTY777" s="128"/>
      <c r="VTZ777" s="128"/>
      <c r="VUA777" s="128"/>
      <c r="VUB777" s="128"/>
      <c r="VUC777" s="128"/>
      <c r="VUD777" s="128"/>
      <c r="VUE777" s="128"/>
      <c r="VUF777" s="128"/>
      <c r="VUG777" s="128"/>
      <c r="VUH777" s="128"/>
      <c r="VUI777" s="128"/>
      <c r="VUJ777" s="128"/>
      <c r="VUK777" s="128"/>
      <c r="VUL777" s="128"/>
      <c r="VUM777" s="128"/>
      <c r="VUN777" s="128"/>
      <c r="VUO777" s="128"/>
      <c r="VUP777" s="128"/>
      <c r="VUQ777" s="128"/>
      <c r="VUR777" s="128"/>
      <c r="VUS777" s="128"/>
      <c r="VUT777" s="128"/>
      <c r="VUU777" s="128"/>
      <c r="VUV777" s="128"/>
      <c r="VUW777" s="128"/>
      <c r="VUX777" s="128"/>
      <c r="VUY777" s="128"/>
      <c r="VUZ777" s="128"/>
      <c r="VVA777" s="128"/>
      <c r="VVB777" s="128"/>
      <c r="VVC777" s="128"/>
      <c r="VVD777" s="128"/>
      <c r="VVE777" s="128"/>
      <c r="VVF777" s="128"/>
      <c r="VVG777" s="128"/>
      <c r="VVH777" s="128"/>
      <c r="VVI777" s="128"/>
      <c r="VVJ777" s="128"/>
      <c r="VVK777" s="128"/>
      <c r="VVL777" s="128"/>
      <c r="VVM777" s="128"/>
      <c r="VVN777" s="128"/>
      <c r="VVO777" s="128"/>
      <c r="VVP777" s="128"/>
      <c r="VVQ777" s="128"/>
      <c r="VVR777" s="128"/>
      <c r="VVS777" s="128"/>
      <c r="VVT777" s="128"/>
      <c r="VVU777" s="128"/>
      <c r="VVV777" s="128"/>
      <c r="VVW777" s="128"/>
      <c r="VVX777" s="128"/>
      <c r="VVY777" s="128"/>
      <c r="VVZ777" s="128"/>
      <c r="VWA777" s="128"/>
      <c r="VWB777" s="128"/>
      <c r="VWC777" s="128"/>
      <c r="VWD777" s="128"/>
      <c r="VWE777" s="128"/>
      <c r="VWF777" s="128"/>
      <c r="VWG777" s="128"/>
      <c r="VWH777" s="128"/>
      <c r="VWI777" s="128"/>
      <c r="VWJ777" s="128"/>
      <c r="VWK777" s="128"/>
      <c r="VWL777" s="128"/>
      <c r="VWM777" s="128"/>
      <c r="VWN777" s="128"/>
      <c r="VWO777" s="128"/>
      <c r="VWP777" s="128"/>
      <c r="VWQ777" s="128"/>
      <c r="VWR777" s="128"/>
      <c r="VWS777" s="128"/>
      <c r="VWT777" s="128"/>
      <c r="VWU777" s="128"/>
      <c r="VWV777" s="128"/>
      <c r="VWW777" s="128"/>
      <c r="VWX777" s="128"/>
      <c r="VWY777" s="128"/>
      <c r="VWZ777" s="128"/>
      <c r="VXA777" s="128"/>
      <c r="VXB777" s="128"/>
      <c r="VXC777" s="128"/>
      <c r="VXD777" s="128"/>
      <c r="VXE777" s="128"/>
      <c r="VXF777" s="128"/>
      <c r="VXG777" s="128"/>
      <c r="VXH777" s="128"/>
      <c r="VXI777" s="128"/>
      <c r="VXJ777" s="128"/>
      <c r="VXK777" s="128"/>
      <c r="VXL777" s="128"/>
      <c r="VXM777" s="128"/>
      <c r="VXN777" s="128"/>
      <c r="VXO777" s="128"/>
      <c r="VXP777" s="128"/>
      <c r="VXQ777" s="128"/>
      <c r="VXR777" s="128"/>
      <c r="VXS777" s="128"/>
      <c r="VXT777" s="128"/>
      <c r="VXU777" s="128"/>
      <c r="VXV777" s="128"/>
      <c r="VXW777" s="128"/>
      <c r="VXX777" s="128"/>
      <c r="VXY777" s="128"/>
      <c r="VXZ777" s="128"/>
      <c r="VYA777" s="128"/>
      <c r="VYB777" s="128"/>
      <c r="VYC777" s="128"/>
      <c r="VYD777" s="128"/>
      <c r="VYE777" s="128"/>
      <c r="VYF777" s="128"/>
      <c r="VYG777" s="128"/>
      <c r="VYH777" s="128"/>
      <c r="VYI777" s="128"/>
      <c r="VYJ777" s="128"/>
      <c r="VYK777" s="128"/>
      <c r="VYL777" s="128"/>
      <c r="VYM777" s="128"/>
      <c r="VYN777" s="128"/>
      <c r="VYO777" s="128"/>
      <c r="VYP777" s="128"/>
      <c r="VYQ777" s="128"/>
      <c r="VYR777" s="128"/>
      <c r="VYS777" s="128"/>
      <c r="VYT777" s="128"/>
      <c r="VYU777" s="128"/>
      <c r="VYV777" s="128"/>
      <c r="VYW777" s="128"/>
      <c r="VYX777" s="128"/>
      <c r="VYY777" s="128"/>
      <c r="VYZ777" s="128"/>
      <c r="VZA777" s="128"/>
      <c r="VZB777" s="128"/>
      <c r="VZC777" s="128"/>
      <c r="VZD777" s="128"/>
      <c r="VZE777" s="128"/>
      <c r="VZF777" s="128"/>
      <c r="VZG777" s="128"/>
      <c r="VZH777" s="128"/>
      <c r="VZI777" s="128"/>
      <c r="VZJ777" s="128"/>
      <c r="VZK777" s="128"/>
      <c r="VZL777" s="128"/>
      <c r="VZM777" s="128"/>
      <c r="VZN777" s="128"/>
      <c r="VZO777" s="128"/>
      <c r="VZP777" s="128"/>
      <c r="VZQ777" s="128"/>
      <c r="VZR777" s="128"/>
      <c r="VZS777" s="128"/>
      <c r="VZT777" s="128"/>
      <c r="VZU777" s="128"/>
      <c r="VZV777" s="128"/>
      <c r="VZW777" s="128"/>
      <c r="VZX777" s="128"/>
      <c r="VZY777" s="128"/>
      <c r="VZZ777" s="128"/>
      <c r="WAA777" s="128"/>
      <c r="WAB777" s="128"/>
      <c r="WAC777" s="128"/>
      <c r="WAD777" s="128"/>
      <c r="WAE777" s="128"/>
      <c r="WAF777" s="128"/>
      <c r="WAG777" s="128"/>
      <c r="WAH777" s="128"/>
      <c r="WAI777" s="128"/>
      <c r="WAJ777" s="128"/>
      <c r="WAK777" s="128"/>
      <c r="WAL777" s="128"/>
      <c r="WAM777" s="128"/>
      <c r="WAN777" s="128"/>
      <c r="WAO777" s="128"/>
      <c r="WAP777" s="128"/>
      <c r="WAQ777" s="128"/>
      <c r="WAR777" s="128"/>
      <c r="WAS777" s="128"/>
      <c r="WAT777" s="128"/>
      <c r="WAU777" s="128"/>
      <c r="WAV777" s="128"/>
      <c r="WAW777" s="128"/>
      <c r="WAX777" s="128"/>
      <c r="WAY777" s="128"/>
      <c r="WAZ777" s="128"/>
      <c r="WBA777" s="128"/>
      <c r="WBB777" s="128"/>
      <c r="WBC777" s="128"/>
      <c r="WBD777" s="128"/>
      <c r="WBE777" s="128"/>
      <c r="WBF777" s="128"/>
      <c r="WBG777" s="128"/>
      <c r="WBH777" s="128"/>
      <c r="WBI777" s="128"/>
      <c r="WBJ777" s="128"/>
      <c r="WBK777" s="128"/>
      <c r="WBL777" s="128"/>
      <c r="WBM777" s="128"/>
      <c r="WBN777" s="128"/>
      <c r="WBO777" s="128"/>
      <c r="WBP777" s="128"/>
      <c r="WBQ777" s="128"/>
      <c r="WBR777" s="128"/>
      <c r="WBS777" s="128"/>
      <c r="WBT777" s="128"/>
      <c r="WBU777" s="128"/>
      <c r="WBV777" s="128"/>
      <c r="WBW777" s="128"/>
      <c r="WBX777" s="128"/>
      <c r="WBY777" s="128"/>
      <c r="WBZ777" s="128"/>
      <c r="WCA777" s="128"/>
      <c r="WCB777" s="128"/>
      <c r="WCC777" s="128"/>
      <c r="WCD777" s="128"/>
      <c r="WCE777" s="128"/>
      <c r="WCF777" s="128"/>
      <c r="WCG777" s="128"/>
      <c r="WCH777" s="128"/>
      <c r="WCI777" s="128"/>
      <c r="WCJ777" s="128"/>
      <c r="WCK777" s="128"/>
      <c r="WCL777" s="128"/>
      <c r="WCM777" s="128"/>
      <c r="WCN777" s="128"/>
      <c r="WCO777" s="128"/>
      <c r="WCP777" s="128"/>
      <c r="WCQ777" s="128"/>
      <c r="WCR777" s="128"/>
      <c r="WCS777" s="128"/>
      <c r="WCT777" s="128"/>
      <c r="WCU777" s="128"/>
      <c r="WCV777" s="128"/>
      <c r="WCW777" s="128"/>
      <c r="WCX777" s="128"/>
      <c r="WCY777" s="128"/>
      <c r="WCZ777" s="128"/>
      <c r="WDA777" s="128"/>
      <c r="WDB777" s="128"/>
      <c r="WDC777" s="128"/>
      <c r="WDD777" s="128"/>
      <c r="WDE777" s="128"/>
      <c r="WDF777" s="128"/>
      <c r="WDG777" s="128"/>
      <c r="WDH777" s="128"/>
      <c r="WDI777" s="128"/>
      <c r="WDJ777" s="128"/>
      <c r="WDK777" s="128"/>
      <c r="WDL777" s="128"/>
      <c r="WDM777" s="128"/>
      <c r="WDN777" s="128"/>
      <c r="WDO777" s="128"/>
      <c r="WDP777" s="128"/>
      <c r="WDQ777" s="128"/>
      <c r="WDR777" s="128"/>
      <c r="WDS777" s="128"/>
      <c r="WDT777" s="128"/>
      <c r="WDU777" s="128"/>
      <c r="WDV777" s="128"/>
      <c r="WDW777" s="128"/>
      <c r="WDX777" s="128"/>
      <c r="WDY777" s="128"/>
      <c r="WDZ777" s="128"/>
      <c r="WEA777" s="128"/>
      <c r="WEB777" s="128"/>
      <c r="WEC777" s="128"/>
      <c r="WED777" s="128"/>
      <c r="WEE777" s="128"/>
      <c r="WEF777" s="128"/>
      <c r="WEG777" s="128"/>
      <c r="WEH777" s="128"/>
      <c r="WEI777" s="128"/>
      <c r="WEJ777" s="128"/>
      <c r="WEK777" s="128"/>
      <c r="WEL777" s="128"/>
      <c r="WEM777" s="128"/>
      <c r="WEN777" s="128"/>
      <c r="WEO777" s="128"/>
      <c r="WEP777" s="128"/>
      <c r="WEQ777" s="128"/>
      <c r="WER777" s="128"/>
      <c r="WES777" s="128"/>
      <c r="WET777" s="128"/>
      <c r="WEU777" s="128"/>
      <c r="WEV777" s="128"/>
      <c r="WEW777" s="128"/>
      <c r="WEX777" s="128"/>
      <c r="WEY777" s="128"/>
      <c r="WEZ777" s="128"/>
      <c r="WFA777" s="128"/>
      <c r="WFB777" s="128"/>
      <c r="WFC777" s="128"/>
      <c r="WFD777" s="128"/>
      <c r="WFE777" s="128"/>
      <c r="WFF777" s="128"/>
      <c r="WFG777" s="128"/>
      <c r="WFH777" s="128"/>
      <c r="WFI777" s="128"/>
      <c r="WFJ777" s="128"/>
      <c r="WFK777" s="128"/>
      <c r="WFL777" s="128"/>
      <c r="WFM777" s="128"/>
      <c r="WFN777" s="128"/>
      <c r="WFO777" s="128"/>
      <c r="WFP777" s="128"/>
      <c r="WFQ777" s="128"/>
      <c r="WFR777" s="128"/>
      <c r="WFS777" s="128"/>
      <c r="WFT777" s="128"/>
      <c r="WFU777" s="128"/>
      <c r="WFV777" s="128"/>
      <c r="WFW777" s="128"/>
      <c r="WFX777" s="128"/>
      <c r="WFY777" s="128"/>
      <c r="WFZ777" s="128"/>
      <c r="WGA777" s="128"/>
      <c r="WGB777" s="128"/>
      <c r="WGC777" s="128"/>
      <c r="WGD777" s="128"/>
      <c r="WGE777" s="128"/>
      <c r="WGF777" s="128"/>
      <c r="WGG777" s="128"/>
      <c r="WGH777" s="128"/>
      <c r="WGI777" s="128"/>
      <c r="WGJ777" s="128"/>
      <c r="WGK777" s="128"/>
      <c r="WGL777" s="128"/>
      <c r="WGM777" s="128"/>
      <c r="WGN777" s="128"/>
      <c r="WGO777" s="128"/>
      <c r="WGP777" s="128"/>
      <c r="WGQ777" s="128"/>
      <c r="WGR777" s="128"/>
      <c r="WGS777" s="128"/>
      <c r="WGT777" s="128"/>
      <c r="WGU777" s="128"/>
      <c r="WGV777" s="128"/>
      <c r="WGW777" s="128"/>
      <c r="WGX777" s="128"/>
      <c r="WGY777" s="128"/>
      <c r="WGZ777" s="128"/>
      <c r="WHA777" s="128"/>
      <c r="WHB777" s="128"/>
      <c r="WHC777" s="128"/>
      <c r="WHD777" s="128"/>
      <c r="WHE777" s="128"/>
      <c r="WHF777" s="128"/>
      <c r="WHG777" s="128"/>
      <c r="WHH777" s="128"/>
      <c r="WHI777" s="128"/>
      <c r="WHJ777" s="128"/>
      <c r="WHK777" s="128"/>
      <c r="WHL777" s="128"/>
      <c r="WHM777" s="128"/>
      <c r="WHN777" s="128"/>
      <c r="WHO777" s="128"/>
      <c r="WHP777" s="128"/>
      <c r="WHQ777" s="128"/>
      <c r="WHR777" s="128"/>
      <c r="WHS777" s="128"/>
      <c r="WHT777" s="128"/>
      <c r="WHU777" s="128"/>
      <c r="WHV777" s="128"/>
      <c r="WHW777" s="128"/>
      <c r="WHX777" s="128"/>
      <c r="WHY777" s="128"/>
      <c r="WHZ777" s="128"/>
      <c r="WIA777" s="128"/>
      <c r="WIB777" s="128"/>
      <c r="WIC777" s="128"/>
      <c r="WID777" s="128"/>
      <c r="WIE777" s="128"/>
      <c r="WIF777" s="128"/>
      <c r="WIG777" s="128"/>
      <c r="WIH777" s="128"/>
      <c r="WII777" s="128"/>
      <c r="WIJ777" s="128"/>
      <c r="WIK777" s="128"/>
      <c r="WIL777" s="128"/>
      <c r="WIM777" s="128"/>
      <c r="WIN777" s="128"/>
      <c r="WIO777" s="128"/>
      <c r="WIP777" s="128"/>
      <c r="WIQ777" s="128"/>
      <c r="WIR777" s="128"/>
      <c r="WIS777" s="128"/>
      <c r="WIT777" s="128"/>
      <c r="WIU777" s="128"/>
      <c r="WIV777" s="128"/>
      <c r="WIW777" s="128"/>
      <c r="WIX777" s="128"/>
      <c r="WIY777" s="128"/>
      <c r="WIZ777" s="128"/>
      <c r="WJA777" s="128"/>
      <c r="WJB777" s="128"/>
      <c r="WJC777" s="128"/>
      <c r="WJD777" s="128"/>
      <c r="WJE777" s="128"/>
      <c r="WJF777" s="128"/>
      <c r="WJG777" s="128"/>
      <c r="WJH777" s="128"/>
      <c r="WJI777" s="128"/>
      <c r="WJJ777" s="128"/>
      <c r="WJK777" s="128"/>
      <c r="WJL777" s="128"/>
      <c r="WJM777" s="128"/>
      <c r="WJN777" s="128"/>
      <c r="WJO777" s="128"/>
      <c r="WJP777" s="128"/>
      <c r="WJQ777" s="128"/>
      <c r="WJR777" s="128"/>
      <c r="WJS777" s="128"/>
      <c r="WJT777" s="128"/>
      <c r="WJU777" s="128"/>
      <c r="WJV777" s="128"/>
      <c r="WJW777" s="128"/>
      <c r="WJX777" s="128"/>
      <c r="WJY777" s="128"/>
      <c r="WJZ777" s="128"/>
      <c r="WKA777" s="128"/>
      <c r="WKB777" s="128"/>
      <c r="WKC777" s="128"/>
      <c r="WKD777" s="128"/>
      <c r="WKE777" s="128"/>
      <c r="WKF777" s="128"/>
      <c r="WKG777" s="128"/>
      <c r="WKH777" s="128"/>
      <c r="WKI777" s="128"/>
      <c r="WKJ777" s="128"/>
      <c r="WKK777" s="128"/>
      <c r="WKL777" s="128"/>
      <c r="WKM777" s="128"/>
      <c r="WKN777" s="128"/>
      <c r="WKO777" s="128"/>
      <c r="WKP777" s="128"/>
      <c r="WKQ777" s="128"/>
      <c r="WKR777" s="128"/>
      <c r="WKS777" s="128"/>
      <c r="WKT777" s="128"/>
      <c r="WKU777" s="128"/>
      <c r="WKV777" s="128"/>
      <c r="WKW777" s="128"/>
      <c r="WKX777" s="128"/>
      <c r="WKY777" s="128"/>
      <c r="WKZ777" s="128"/>
      <c r="WLA777" s="128"/>
      <c r="WLB777" s="128"/>
      <c r="WLC777" s="128"/>
      <c r="WLD777" s="128"/>
      <c r="WLE777" s="128"/>
      <c r="WLF777" s="128"/>
      <c r="WLG777" s="128"/>
      <c r="WLH777" s="128"/>
      <c r="WLI777" s="128"/>
      <c r="WLJ777" s="128"/>
      <c r="WLK777" s="128"/>
      <c r="WLL777" s="128"/>
      <c r="WLM777" s="128"/>
      <c r="WLN777" s="128"/>
      <c r="WLO777" s="128"/>
      <c r="WLP777" s="128"/>
      <c r="WLQ777" s="128"/>
      <c r="WLR777" s="128"/>
      <c r="WLS777" s="128"/>
      <c r="WLT777" s="128"/>
      <c r="WLU777" s="128"/>
      <c r="WLV777" s="128"/>
      <c r="WLW777" s="128"/>
      <c r="WLX777" s="128"/>
      <c r="WLY777" s="128"/>
      <c r="WLZ777" s="128"/>
      <c r="WMA777" s="128"/>
      <c r="WMB777" s="128"/>
      <c r="WMC777" s="128"/>
      <c r="WMD777" s="128"/>
      <c r="WME777" s="128"/>
      <c r="WMF777" s="128"/>
      <c r="WMG777" s="128"/>
      <c r="WMH777" s="128"/>
      <c r="WMI777" s="128"/>
      <c r="WMJ777" s="128"/>
      <c r="WMK777" s="128"/>
      <c r="WML777" s="128"/>
      <c r="WMM777" s="128"/>
      <c r="WMN777" s="128"/>
      <c r="WMO777" s="128"/>
      <c r="WMP777" s="128"/>
      <c r="WMQ777" s="128"/>
      <c r="WMR777" s="128"/>
      <c r="WMS777" s="128"/>
      <c r="WMT777" s="128"/>
      <c r="WMU777" s="128"/>
      <c r="WMV777" s="128"/>
      <c r="WMW777" s="128"/>
      <c r="WMX777" s="128"/>
      <c r="WMY777" s="128"/>
      <c r="WMZ777" s="128"/>
      <c r="WNA777" s="128"/>
      <c r="WNB777" s="128"/>
      <c r="WNC777" s="128"/>
      <c r="WND777" s="128"/>
      <c r="WNE777" s="128"/>
      <c r="WNF777" s="128"/>
      <c r="WNG777" s="128"/>
      <c r="WNH777" s="128"/>
      <c r="WNI777" s="128"/>
      <c r="WNJ777" s="128"/>
      <c r="WNK777" s="128"/>
      <c r="WNL777" s="128"/>
      <c r="WNM777" s="128"/>
      <c r="WNN777" s="128"/>
      <c r="WNO777" s="128"/>
      <c r="WNP777" s="128"/>
      <c r="WNQ777" s="128"/>
      <c r="WNR777" s="128"/>
      <c r="WNS777" s="128"/>
      <c r="WNT777" s="128"/>
      <c r="WNU777" s="128"/>
      <c r="WNV777" s="128"/>
      <c r="WNW777" s="128"/>
      <c r="WNX777" s="128"/>
      <c r="WNY777" s="128"/>
      <c r="WNZ777" s="128"/>
      <c r="WOA777" s="128"/>
      <c r="WOB777" s="128"/>
      <c r="WOC777" s="128"/>
      <c r="WOD777" s="128"/>
      <c r="WOE777" s="128"/>
      <c r="WOF777" s="128"/>
      <c r="WOG777" s="128"/>
      <c r="WOH777" s="128"/>
      <c r="WOI777" s="128"/>
      <c r="WOJ777" s="128"/>
      <c r="WOK777" s="128"/>
      <c r="WOL777" s="128"/>
      <c r="WOM777" s="128"/>
      <c r="WON777" s="128"/>
      <c r="WOO777" s="128"/>
      <c r="WOP777" s="128"/>
      <c r="WOQ777" s="128"/>
      <c r="WOR777" s="128"/>
      <c r="WOS777" s="128"/>
      <c r="WOT777" s="128"/>
      <c r="WOU777" s="128"/>
      <c r="WOV777" s="128"/>
      <c r="WOW777" s="128"/>
      <c r="WOX777" s="128"/>
      <c r="WOY777" s="128"/>
      <c r="WOZ777" s="128"/>
      <c r="WPA777" s="128"/>
      <c r="WPB777" s="128"/>
      <c r="WPC777" s="128"/>
      <c r="WPD777" s="128"/>
      <c r="WPE777" s="128"/>
      <c r="WPF777" s="128"/>
      <c r="WPG777" s="128"/>
      <c r="WPH777" s="128"/>
      <c r="WPI777" s="128"/>
      <c r="WPJ777" s="128"/>
      <c r="WPK777" s="128"/>
      <c r="WPL777" s="128"/>
      <c r="WPM777" s="128"/>
      <c r="WPN777" s="128"/>
      <c r="WPO777" s="128"/>
      <c r="WPP777" s="128"/>
      <c r="WPQ777" s="128"/>
      <c r="WPR777" s="128"/>
      <c r="WPS777" s="128"/>
      <c r="WPT777" s="128"/>
      <c r="WPU777" s="128"/>
      <c r="WPV777" s="128"/>
      <c r="WPW777" s="128"/>
      <c r="WPX777" s="128"/>
      <c r="WPY777" s="128"/>
      <c r="WPZ777" s="128"/>
      <c r="WQA777" s="128"/>
      <c r="WQB777" s="128"/>
      <c r="WQC777" s="128"/>
      <c r="WQD777" s="128"/>
      <c r="WQE777" s="128"/>
      <c r="WQF777" s="128"/>
      <c r="WQG777" s="128"/>
      <c r="WQH777" s="128"/>
      <c r="WQI777" s="128"/>
      <c r="WQJ777" s="128"/>
      <c r="WQK777" s="128"/>
      <c r="WQL777" s="128"/>
      <c r="WQM777" s="128"/>
      <c r="WQN777" s="128"/>
      <c r="WQO777" s="128"/>
      <c r="WQP777" s="128"/>
      <c r="WQQ777" s="128"/>
      <c r="WQR777" s="128"/>
      <c r="WQS777" s="128"/>
      <c r="WQT777" s="128"/>
      <c r="WQU777" s="128"/>
      <c r="WQV777" s="128"/>
      <c r="WQW777" s="128"/>
      <c r="WQX777" s="128"/>
      <c r="WQY777" s="128"/>
      <c r="WQZ777" s="128"/>
      <c r="WRA777" s="128"/>
      <c r="WRB777" s="128"/>
      <c r="WRC777" s="128"/>
      <c r="WRD777" s="128"/>
      <c r="WRE777" s="128"/>
      <c r="WRF777" s="128"/>
      <c r="WRG777" s="128"/>
      <c r="WRH777" s="128"/>
      <c r="WRI777" s="128"/>
      <c r="WRJ777" s="128"/>
      <c r="WRK777" s="128"/>
      <c r="WRL777" s="128"/>
      <c r="WRM777" s="128"/>
      <c r="WRN777" s="128"/>
      <c r="WRO777" s="128"/>
      <c r="WRP777" s="128"/>
      <c r="WRQ777" s="128"/>
      <c r="WRR777" s="128"/>
      <c r="WRS777" s="128"/>
      <c r="WRT777" s="128"/>
      <c r="WRU777" s="128"/>
      <c r="WRV777" s="128"/>
      <c r="WRW777" s="128"/>
      <c r="WRX777" s="128"/>
      <c r="WRY777" s="128"/>
      <c r="WRZ777" s="128"/>
      <c r="WSA777" s="128"/>
      <c r="WSB777" s="128"/>
      <c r="WSC777" s="128"/>
      <c r="WSD777" s="128"/>
      <c r="WSE777" s="128"/>
      <c r="WSF777" s="128"/>
      <c r="WSG777" s="128"/>
      <c r="WSH777" s="128"/>
      <c r="WSI777" s="128"/>
      <c r="WSJ777" s="128"/>
      <c r="WSK777" s="128"/>
      <c r="WSL777" s="128"/>
      <c r="WSM777" s="128"/>
      <c r="WSN777" s="128"/>
      <c r="WSO777" s="128"/>
      <c r="WSP777" s="128"/>
      <c r="WSQ777" s="128"/>
      <c r="WSR777" s="128"/>
      <c r="WSS777" s="128"/>
      <c r="WST777" s="128"/>
      <c r="WSU777" s="128"/>
      <c r="WSV777" s="128"/>
      <c r="WSW777" s="128"/>
      <c r="WSX777" s="128"/>
      <c r="WSY777" s="128"/>
      <c r="WSZ777" s="128"/>
      <c r="WTA777" s="128"/>
      <c r="WTB777" s="128"/>
      <c r="WTC777" s="128"/>
      <c r="WTD777" s="128"/>
      <c r="WTE777" s="128"/>
      <c r="WTF777" s="128"/>
      <c r="WTG777" s="128"/>
      <c r="WTH777" s="128"/>
      <c r="WTI777" s="128"/>
      <c r="WTJ777" s="128"/>
      <c r="WTK777" s="128"/>
      <c r="WTL777" s="128"/>
      <c r="WTM777" s="128"/>
      <c r="WTN777" s="128"/>
      <c r="WTO777" s="128"/>
      <c r="WTP777" s="128"/>
      <c r="WTQ777" s="128"/>
      <c r="WTR777" s="128"/>
      <c r="WTS777" s="128"/>
      <c r="WTT777" s="128"/>
      <c r="WTU777" s="128"/>
      <c r="WTV777" s="128"/>
      <c r="WTW777" s="128"/>
      <c r="WTX777" s="128"/>
      <c r="WTY777" s="128"/>
      <c r="WTZ777" s="128"/>
      <c r="WUA777" s="128"/>
      <c r="WUB777" s="128"/>
      <c r="WUC777" s="128"/>
      <c r="WUD777" s="128"/>
      <c r="WUE777" s="128"/>
      <c r="WUF777" s="128"/>
      <c r="WUG777" s="128"/>
      <c r="WUH777" s="128"/>
      <c r="WUI777" s="128"/>
      <c r="WUJ777" s="128"/>
      <c r="WUK777" s="128"/>
      <c r="WUL777" s="128"/>
      <c r="WUM777" s="128"/>
      <c r="WUN777" s="128"/>
      <c r="WUO777" s="128"/>
      <c r="WUP777" s="128"/>
      <c r="WUQ777" s="128"/>
      <c r="WUR777" s="128"/>
      <c r="WUS777" s="128"/>
      <c r="WUT777" s="128"/>
      <c r="WUU777" s="128"/>
      <c r="WUV777" s="128"/>
      <c r="WUW777" s="128"/>
      <c r="WUX777" s="128"/>
      <c r="WUY777" s="128"/>
      <c r="WUZ777" s="128"/>
      <c r="WVA777" s="128"/>
      <c r="WVB777" s="128"/>
      <c r="WVC777" s="128"/>
      <c r="WVD777" s="128"/>
      <c r="WVE777" s="128"/>
      <c r="WVF777" s="128"/>
      <c r="WVG777" s="128"/>
      <c r="WVH777" s="128"/>
      <c r="WVI777" s="128"/>
      <c r="WVJ777" s="128"/>
      <c r="WVK777" s="128"/>
      <c r="WVL777" s="128"/>
      <c r="WVM777" s="128"/>
      <c r="WVN777" s="128"/>
      <c r="WVO777" s="128"/>
      <c r="WVP777" s="128"/>
      <c r="WVQ777" s="128"/>
      <c r="WVR777" s="128"/>
      <c r="WVS777" s="128"/>
      <c r="WVT777" s="128"/>
      <c r="WVU777" s="128"/>
      <c r="WVV777" s="128"/>
      <c r="WVW777" s="128"/>
      <c r="WVX777" s="128"/>
      <c r="WVY777" s="128"/>
      <c r="WVZ777" s="128"/>
      <c r="WWA777" s="128"/>
      <c r="WWB777" s="128"/>
      <c r="WWC777" s="128"/>
      <c r="WWD777" s="128"/>
      <c r="WWE777" s="128"/>
      <c r="WWF777" s="128"/>
      <c r="WWG777" s="128"/>
      <c r="WWH777" s="128"/>
      <c r="WWI777" s="128"/>
      <c r="WWJ777" s="128"/>
      <c r="WWK777" s="128"/>
      <c r="WWL777" s="128"/>
      <c r="WWM777" s="128"/>
      <c r="WWN777" s="128"/>
      <c r="WWO777" s="128"/>
      <c r="WWP777" s="128"/>
      <c r="WWQ777" s="128"/>
      <c r="WWR777" s="128"/>
      <c r="WWS777" s="128"/>
      <c r="WWT777" s="128"/>
      <c r="WWU777" s="128"/>
      <c r="WWV777" s="128"/>
      <c r="WWW777" s="128"/>
      <c r="WWX777" s="128"/>
      <c r="WWY777" s="128"/>
      <c r="WWZ777" s="128"/>
      <c r="WXA777" s="128"/>
      <c r="WXB777" s="128"/>
      <c r="WXC777" s="128"/>
      <c r="WXD777" s="128"/>
      <c r="WXE777" s="128"/>
      <c r="WXF777" s="128"/>
      <c r="WXG777" s="128"/>
      <c r="WXH777" s="128"/>
      <c r="WXI777" s="128"/>
      <c r="WXJ777" s="128"/>
      <c r="WXK777" s="128"/>
      <c r="WXL777" s="128"/>
      <c r="WXM777" s="128"/>
      <c r="WXN777" s="128"/>
      <c r="WXO777" s="128"/>
      <c r="WXP777" s="128"/>
      <c r="WXQ777" s="128"/>
      <c r="WXR777" s="128"/>
      <c r="WXS777" s="128"/>
      <c r="WXT777" s="128"/>
      <c r="WXU777" s="128"/>
      <c r="WXV777" s="128"/>
      <c r="WXW777" s="128"/>
      <c r="WXX777" s="128"/>
      <c r="WXY777" s="128"/>
      <c r="WXZ777" s="128"/>
      <c r="WYA777" s="128"/>
      <c r="WYB777" s="128"/>
      <c r="WYC777" s="128"/>
      <c r="WYD777" s="128"/>
      <c r="WYE777" s="128"/>
      <c r="WYF777" s="128"/>
      <c r="WYG777" s="128"/>
      <c r="WYH777" s="128"/>
      <c r="WYI777" s="128"/>
      <c r="WYJ777" s="128"/>
      <c r="WYK777" s="128"/>
      <c r="WYL777" s="128"/>
      <c r="WYM777" s="128"/>
      <c r="WYN777" s="128"/>
      <c r="WYO777" s="128"/>
      <c r="WYP777" s="128"/>
      <c r="WYQ777" s="128"/>
      <c r="WYR777" s="128"/>
      <c r="WYS777" s="128"/>
      <c r="WYT777" s="128"/>
      <c r="WYU777" s="128"/>
      <c r="WYV777" s="128"/>
      <c r="WYW777" s="128"/>
      <c r="WYX777" s="128"/>
      <c r="WYY777" s="128"/>
      <c r="WYZ777" s="128"/>
      <c r="WZA777" s="128"/>
      <c r="WZB777" s="128"/>
      <c r="WZC777" s="128"/>
      <c r="WZD777" s="128"/>
      <c r="WZE777" s="128"/>
      <c r="WZF777" s="128"/>
      <c r="WZG777" s="128"/>
      <c r="WZH777" s="128"/>
      <c r="WZI777" s="128"/>
      <c r="WZJ777" s="128"/>
      <c r="WZK777" s="128"/>
      <c r="WZL777" s="128"/>
      <c r="WZM777" s="128"/>
      <c r="WZN777" s="128"/>
      <c r="WZO777" s="128"/>
      <c r="WZP777" s="128"/>
      <c r="WZQ777" s="128"/>
      <c r="WZR777" s="128"/>
      <c r="WZS777" s="128"/>
      <c r="WZT777" s="128"/>
      <c r="WZU777" s="128"/>
      <c r="WZV777" s="128"/>
      <c r="WZW777" s="128"/>
      <c r="WZX777" s="128"/>
      <c r="WZY777" s="128"/>
      <c r="WZZ777" s="128"/>
      <c r="XAA777" s="128"/>
      <c r="XAB777" s="128"/>
      <c r="XAC777" s="128"/>
      <c r="XAD777" s="128"/>
      <c r="XAE777" s="128"/>
      <c r="XAF777" s="128"/>
      <c r="XAG777" s="128"/>
      <c r="XAH777" s="128"/>
      <c r="XAI777" s="128"/>
      <c r="XAJ777" s="128"/>
      <c r="XAK777" s="128"/>
      <c r="XAL777" s="128"/>
      <c r="XAM777" s="128"/>
      <c r="XAN777" s="128"/>
      <c r="XAO777" s="128"/>
      <c r="XAP777" s="128"/>
      <c r="XAQ777" s="128"/>
      <c r="XAR777" s="128"/>
      <c r="XAS777" s="128"/>
      <c r="XAT777" s="128"/>
      <c r="XAU777" s="128"/>
      <c r="XAV777" s="128"/>
      <c r="XAW777" s="128"/>
      <c r="XAX777" s="128"/>
      <c r="XAY777" s="128"/>
      <c r="XAZ777" s="128"/>
      <c r="XBA777" s="128"/>
      <c r="XBB777" s="128"/>
      <c r="XBC777" s="128"/>
      <c r="XBD777" s="128"/>
      <c r="XBE777" s="128"/>
      <c r="XBF777" s="128"/>
      <c r="XBG777" s="128"/>
      <c r="XBH777" s="128"/>
      <c r="XBI777" s="128"/>
      <c r="XBJ777" s="128"/>
      <c r="XBK777" s="128"/>
      <c r="XBL777" s="128"/>
      <c r="XBM777" s="128"/>
      <c r="XBN777" s="128"/>
      <c r="XBO777" s="128"/>
      <c r="XBP777" s="128"/>
      <c r="XBQ777" s="128"/>
      <c r="XBR777" s="128"/>
      <c r="XBS777" s="128"/>
      <c r="XBT777" s="128"/>
      <c r="XBU777" s="128"/>
      <c r="XBV777" s="128"/>
      <c r="XBW777" s="128"/>
      <c r="XBX777" s="128"/>
      <c r="XBY777" s="128"/>
      <c r="XBZ777" s="128"/>
      <c r="XCA777" s="128"/>
      <c r="XCB777" s="128"/>
      <c r="XCC777" s="128"/>
      <c r="XCD777" s="128"/>
      <c r="XCE777" s="128"/>
      <c r="XCF777" s="128"/>
      <c r="XCG777" s="128"/>
      <c r="XCH777" s="128"/>
      <c r="XCI777" s="128"/>
      <c r="XCJ777" s="128"/>
      <c r="XCK777" s="128"/>
      <c r="XCL777" s="128"/>
      <c r="XCM777" s="128"/>
      <c r="XCN777" s="128"/>
      <c r="XCO777" s="128"/>
      <c r="XCP777" s="128"/>
      <c r="XCQ777" s="128"/>
      <c r="XCR777" s="128"/>
      <c r="XCS777" s="128"/>
      <c r="XCT777" s="128"/>
      <c r="XCU777" s="128"/>
      <c r="XCV777" s="128"/>
      <c r="XCW777" s="128"/>
      <c r="XCX777" s="128"/>
      <c r="XCY777" s="128"/>
      <c r="XCZ777" s="128"/>
      <c r="XDA777" s="128"/>
      <c r="XDB777" s="128"/>
      <c r="XDC777" s="128"/>
      <c r="XDD777" s="128"/>
      <c r="XDE777" s="128"/>
      <c r="XDF777" s="128"/>
      <c r="XDG777" s="128"/>
      <c r="XDH777" s="128"/>
      <c r="XDI777" s="128"/>
      <c r="XDJ777" s="128"/>
      <c r="XDK777" s="128"/>
      <c r="XDL777" s="128"/>
      <c r="XDM777" s="128"/>
      <c r="XDN777" s="128"/>
      <c r="XDO777" s="128"/>
      <c r="XDP777" s="128"/>
      <c r="XDQ777" s="128"/>
      <c r="XDR777" s="128"/>
      <c r="XDS777" s="128"/>
      <c r="XDT777" s="128"/>
      <c r="XDU777" s="128"/>
      <c r="XDV777" s="128"/>
      <c r="XDW777" s="128"/>
      <c r="XDX777" s="128"/>
      <c r="XDY777" s="128"/>
      <c r="XDZ777" s="128"/>
      <c r="XEA777" s="128"/>
      <c r="XEB777" s="128"/>
      <c r="XEC777" s="128"/>
      <c r="XED777" s="128"/>
      <c r="XEE777" s="128"/>
      <c r="XEF777" s="128"/>
      <c r="XEG777" s="128"/>
      <c r="XEH777" s="128"/>
      <c r="XEI777" s="128"/>
      <c r="XEJ777" s="128"/>
      <c r="XEK777" s="128"/>
      <c r="XEL777" s="128"/>
      <c r="XEM777" s="128"/>
      <c r="XEN777" s="128"/>
      <c r="XEO777" s="128"/>
      <c r="XEP777" s="128"/>
      <c r="XEQ777" s="128"/>
      <c r="XER777" s="128"/>
      <c r="XES777" s="128"/>
      <c r="XET777" s="128"/>
    </row>
  </sheetData>
  <mergeCells count="31">
    <mergeCell ref="B776:D776"/>
    <mergeCell ref="B637:C637"/>
    <mergeCell ref="B664:G664"/>
    <mergeCell ref="B668:C668"/>
    <mergeCell ref="B697:G697"/>
    <mergeCell ref="B727:D727"/>
    <mergeCell ref="B478:D478"/>
    <mergeCell ref="B511:D511"/>
    <mergeCell ref="B515:C515"/>
    <mergeCell ref="B604:C604"/>
    <mergeCell ref="B633:G633"/>
    <mergeCell ref="B539:G539"/>
    <mergeCell ref="B543:C543"/>
    <mergeCell ref="B572:G572"/>
    <mergeCell ref="B576:C576"/>
    <mergeCell ref="B600:G600"/>
    <mergeCell ref="H1:H2"/>
    <mergeCell ref="C1:C2"/>
    <mergeCell ref="D1:D2"/>
    <mergeCell ref="F1:F2"/>
    <mergeCell ref="G1:G2"/>
    <mergeCell ref="B33:G33"/>
    <mergeCell ref="B110:D110"/>
    <mergeCell ref="B129:D129"/>
    <mergeCell ref="B206:D206"/>
    <mergeCell ref="B225:G225"/>
    <mergeCell ref="B302:D302"/>
    <mergeCell ref="B323:G323"/>
    <mergeCell ref="B341:G341"/>
    <mergeCell ref="B362:D362"/>
    <mergeCell ref="B439:D439"/>
  </mergeCells>
  <pageMargins left="0.28000000000000003" right="0.33" top="0.31496062992125984" bottom="0.55118110236220474" header="0.19685039370078741" footer="0.23622047244094491"/>
  <pageSetup paperSize="9" scale="75" firstPageNumber="2" orientation="landscape" r:id="rId1"/>
  <headerFooter alignWithMargins="0">
    <oddFooter>&amp;L&amp;"Arial,Slīpraksts"&amp;8&amp;F&amp;C&amp;P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36"/>
  <sheetViews>
    <sheetView zoomScale="72" zoomScaleNormal="72" workbookViewId="0"/>
  </sheetViews>
  <sheetFormatPr defaultColWidth="9.109375" defaultRowHeight="13.2"/>
  <cols>
    <col min="1" max="1" width="6.109375" style="57" customWidth="1"/>
    <col min="2" max="2" width="52.5546875" style="32" customWidth="1"/>
    <col min="3" max="3" width="13.5546875" style="33" customWidth="1"/>
    <col min="4" max="4" width="14.44140625" style="33" customWidth="1"/>
    <col min="5" max="5" width="52.88671875" style="31" customWidth="1"/>
    <col min="6" max="6" width="13" style="31" customWidth="1"/>
    <col min="7" max="7" width="13.33203125" style="31" customWidth="1"/>
    <col min="8" max="8" width="18.6640625" style="25" customWidth="1"/>
    <col min="9" max="16384" width="9.109375" style="31"/>
  </cols>
  <sheetData>
    <row r="1" spans="1:8" ht="13.2" customHeight="1">
      <c r="B1" s="27"/>
      <c r="C1" s="3696" t="s">
        <v>91</v>
      </c>
      <c r="D1" s="3696" t="s">
        <v>30</v>
      </c>
      <c r="E1" s="69"/>
      <c r="F1" s="3696" t="s">
        <v>91</v>
      </c>
      <c r="G1" s="3696" t="s">
        <v>30</v>
      </c>
      <c r="H1" s="3683" t="s">
        <v>42</v>
      </c>
    </row>
    <row r="2" spans="1:8" ht="13.8" thickBot="1">
      <c r="B2" s="71"/>
      <c r="C2" s="3697"/>
      <c r="D2" s="3697"/>
      <c r="E2" s="70"/>
      <c r="F2" s="3697"/>
      <c r="G2" s="3697"/>
      <c r="H2" s="3684"/>
    </row>
    <row r="3" spans="1:8">
      <c r="A3" s="307"/>
      <c r="B3" s="1"/>
      <c r="C3" s="30"/>
      <c r="D3" s="30"/>
      <c r="E3" s="4"/>
      <c r="F3" s="30"/>
      <c r="G3" s="30"/>
    </row>
    <row r="4" spans="1:8">
      <c r="A4" s="307"/>
      <c r="B4" s="173" t="s">
        <v>78</v>
      </c>
      <c r="C4" s="30"/>
      <c r="D4" s="30"/>
      <c r="E4" s="4"/>
      <c r="F4" s="30"/>
      <c r="G4" s="30"/>
    </row>
    <row r="5" spans="1:8" s="6" customFormat="1">
      <c r="A5" s="75"/>
      <c r="B5" s="21" t="s">
        <v>45</v>
      </c>
      <c r="C5" s="19"/>
      <c r="D5" s="37"/>
      <c r="E5" s="72" t="s">
        <v>46</v>
      </c>
      <c r="F5" s="8"/>
      <c r="G5" s="8"/>
      <c r="H5" s="314"/>
    </row>
    <row r="6" spans="1:8" s="6" customFormat="1">
      <c r="A6" s="99"/>
      <c r="B6" s="5" t="s">
        <v>48</v>
      </c>
      <c r="C6" s="112"/>
      <c r="D6" s="115"/>
      <c r="E6" s="5" t="s">
        <v>48</v>
      </c>
      <c r="F6" s="112"/>
      <c r="G6" s="115"/>
      <c r="H6" s="315"/>
    </row>
    <row r="7" spans="1:8" s="6" customFormat="1">
      <c r="A7" s="99"/>
      <c r="B7" s="271" t="s">
        <v>99</v>
      </c>
      <c r="C7" s="2065">
        <v>-138444259</v>
      </c>
      <c r="D7" s="115"/>
      <c r="E7" s="271" t="s">
        <v>99</v>
      </c>
      <c r="F7" s="2065">
        <v>-138444259</v>
      </c>
      <c r="G7" s="115"/>
      <c r="H7" s="315"/>
    </row>
    <row r="8" spans="1:8" s="6" customFormat="1">
      <c r="A8" s="99"/>
      <c r="B8" s="271" t="s">
        <v>100</v>
      </c>
      <c r="C8" s="2065">
        <v>406158063</v>
      </c>
      <c r="D8" s="115"/>
      <c r="E8" s="271" t="s">
        <v>100</v>
      </c>
      <c r="F8" s="2065">
        <v>406158063</v>
      </c>
      <c r="G8" s="115"/>
      <c r="H8" s="315"/>
    </row>
    <row r="9" spans="1:8" s="6" customFormat="1">
      <c r="A9" s="99"/>
      <c r="B9" s="271" t="s">
        <v>261</v>
      </c>
      <c r="C9" s="2065">
        <v>-239013812</v>
      </c>
      <c r="D9" s="115"/>
      <c r="E9" s="271" t="s">
        <v>261</v>
      </c>
      <c r="F9" s="2065">
        <v>-239013812</v>
      </c>
      <c r="G9" s="115"/>
      <c r="H9" s="315"/>
    </row>
    <row r="10" spans="1:8" s="6" customFormat="1">
      <c r="A10" s="99"/>
      <c r="B10" s="22" t="s">
        <v>41</v>
      </c>
      <c r="C10" s="2067"/>
      <c r="D10" s="115"/>
      <c r="E10" s="22" t="s">
        <v>41</v>
      </c>
      <c r="F10" s="2067"/>
      <c r="G10" s="115"/>
      <c r="H10" s="315"/>
    </row>
    <row r="11" spans="1:8" s="6" customFormat="1">
      <c r="A11" s="99"/>
      <c r="B11" s="271" t="s">
        <v>99</v>
      </c>
      <c r="C11" s="2068">
        <v>35571795</v>
      </c>
      <c r="D11" s="115"/>
      <c r="E11" s="271" t="s">
        <v>99</v>
      </c>
      <c r="F11" s="2068">
        <v>35571795</v>
      </c>
      <c r="G11" s="115"/>
      <c r="H11" s="315"/>
    </row>
    <row r="12" spans="1:8" s="6" customFormat="1">
      <c r="A12" s="99"/>
      <c r="B12" s="271" t="s">
        <v>100</v>
      </c>
      <c r="C12" s="2068">
        <v>35571795</v>
      </c>
      <c r="D12" s="115">
        <f>G25</f>
        <v>7024</v>
      </c>
      <c r="E12" s="271" t="s">
        <v>100</v>
      </c>
      <c r="F12" s="2068">
        <v>35571795</v>
      </c>
      <c r="G12" s="115">
        <f>G25</f>
        <v>7024</v>
      </c>
      <c r="H12" s="315"/>
    </row>
    <row r="13" spans="1:8" s="6" customFormat="1">
      <c r="A13" s="99"/>
      <c r="B13" s="271" t="s">
        <v>261</v>
      </c>
      <c r="C13" s="2068">
        <v>35571795</v>
      </c>
      <c r="D13" s="115"/>
      <c r="E13" s="271" t="s">
        <v>261</v>
      </c>
      <c r="F13" s="2068">
        <v>35571795</v>
      </c>
      <c r="G13" s="115"/>
      <c r="H13" s="315"/>
    </row>
    <row r="16" spans="1:8" s="77" customFormat="1">
      <c r="B16" s="128" t="s">
        <v>190</v>
      </c>
      <c r="C16" s="85"/>
      <c r="D16" s="85"/>
      <c r="H16" s="1319"/>
    </row>
    <row r="17" spans="1:8" s="77" customFormat="1" ht="13.8" thickBot="1">
      <c r="B17" s="84"/>
      <c r="C17" s="85"/>
      <c r="D17" s="85"/>
      <c r="H17" s="1319"/>
    </row>
    <row r="18" spans="1:8" s="561" customFormat="1" ht="27.6">
      <c r="A18" s="99">
        <f>'29'!A701+1</f>
        <v>178</v>
      </c>
      <c r="B18" s="286" t="s">
        <v>78</v>
      </c>
      <c r="C18" s="90"/>
      <c r="D18" s="285"/>
      <c r="E18" s="1320" t="s">
        <v>29</v>
      </c>
      <c r="F18" s="90"/>
      <c r="G18" s="285"/>
      <c r="H18" s="99" t="s">
        <v>33</v>
      </c>
    </row>
    <row r="19" spans="1:8" s="561" customFormat="1">
      <c r="A19" s="77"/>
      <c r="B19" s="88" t="s">
        <v>82</v>
      </c>
      <c r="C19" s="642"/>
      <c r="D19" s="103"/>
      <c r="E19" s="88" t="s">
        <v>82</v>
      </c>
      <c r="F19" s="642"/>
      <c r="G19" s="103"/>
      <c r="H19" s="1319"/>
    </row>
    <row r="20" spans="1:8" s="561" customFormat="1">
      <c r="A20" s="77"/>
      <c r="B20" s="276" t="s">
        <v>234</v>
      </c>
      <c r="C20" s="294"/>
      <c r="D20" s="414"/>
      <c r="E20" s="276" t="s">
        <v>234</v>
      </c>
      <c r="F20" s="294"/>
      <c r="G20" s="414"/>
      <c r="H20" s="1319"/>
    </row>
    <row r="21" spans="1:8" s="561" customFormat="1">
      <c r="A21" s="77"/>
      <c r="B21" s="302" t="s">
        <v>88</v>
      </c>
      <c r="C21" s="294"/>
      <c r="D21" s="414"/>
      <c r="E21" s="302" t="s">
        <v>88</v>
      </c>
      <c r="F21" s="294"/>
      <c r="G21" s="414"/>
      <c r="H21" s="1319"/>
    </row>
    <row r="22" spans="1:8" s="561" customFormat="1">
      <c r="A22" s="77"/>
      <c r="B22" s="296" t="s">
        <v>4</v>
      </c>
      <c r="C22" s="1321">
        <f>C23+C24</f>
        <v>22352043</v>
      </c>
      <c r="D22" s="101">
        <v>-7024</v>
      </c>
      <c r="E22" s="296" t="s">
        <v>4</v>
      </c>
      <c r="F22" s="819">
        <v>83294805</v>
      </c>
      <c r="G22" s="820">
        <f>G23</f>
        <v>7024</v>
      </c>
      <c r="H22" s="1319"/>
    </row>
    <row r="23" spans="1:8" s="561" customFormat="1" ht="26.4">
      <c r="A23" s="77"/>
      <c r="B23" s="297" t="s">
        <v>5</v>
      </c>
      <c r="C23" s="1322">
        <v>21343</v>
      </c>
      <c r="D23" s="102"/>
      <c r="E23" s="297" t="s">
        <v>10</v>
      </c>
      <c r="F23" s="823">
        <v>83294805</v>
      </c>
      <c r="G23" s="824">
        <f>G24</f>
        <v>7024</v>
      </c>
      <c r="H23" s="1319"/>
    </row>
    <row r="24" spans="1:8" s="561" customFormat="1" ht="26.4">
      <c r="A24" s="77"/>
      <c r="B24" s="297" t="s">
        <v>10</v>
      </c>
      <c r="C24" s="1322">
        <f>C25</f>
        <v>22330700</v>
      </c>
      <c r="D24" s="102">
        <v>-7024</v>
      </c>
      <c r="E24" s="299" t="s">
        <v>11</v>
      </c>
      <c r="F24" s="823">
        <v>83294805</v>
      </c>
      <c r="G24" s="824">
        <f>7024</f>
        <v>7024</v>
      </c>
      <c r="H24" s="1319"/>
    </row>
    <row r="25" spans="1:8" s="561" customFormat="1" ht="26.4">
      <c r="A25" s="77"/>
      <c r="B25" s="299" t="s">
        <v>11</v>
      </c>
      <c r="C25" s="1322">
        <v>22330700</v>
      </c>
      <c r="D25" s="102">
        <v>-7024</v>
      </c>
      <c r="E25" s="296" t="s">
        <v>1</v>
      </c>
      <c r="F25" s="821">
        <v>83294805</v>
      </c>
      <c r="G25" s="822">
        <f>G26</f>
        <v>7024</v>
      </c>
      <c r="H25" s="1319"/>
    </row>
    <row r="26" spans="1:8" s="561" customFormat="1">
      <c r="A26" s="77"/>
      <c r="B26" s="296" t="s">
        <v>1</v>
      </c>
      <c r="C26" s="1323">
        <f>C27+C32</f>
        <v>22352043</v>
      </c>
      <c r="D26" s="1324">
        <v>-7024</v>
      </c>
      <c r="E26" s="297" t="s">
        <v>2</v>
      </c>
      <c r="F26" s="823">
        <v>83294805</v>
      </c>
      <c r="G26" s="824">
        <f>G27</f>
        <v>7024</v>
      </c>
      <c r="H26" s="1319"/>
    </row>
    <row r="27" spans="1:8" s="561" customFormat="1">
      <c r="A27" s="77"/>
      <c r="B27" s="297" t="s">
        <v>2</v>
      </c>
      <c r="C27" s="1325">
        <f>C28</f>
        <v>22213110</v>
      </c>
      <c r="D27" s="1326">
        <v>-7024</v>
      </c>
      <c r="E27" s="299" t="s">
        <v>16</v>
      </c>
      <c r="F27" s="823">
        <v>83294805</v>
      </c>
      <c r="G27" s="824">
        <f>G28</f>
        <v>7024</v>
      </c>
      <c r="H27" s="1319"/>
    </row>
    <row r="28" spans="1:8" s="561" customFormat="1">
      <c r="A28" s="77"/>
      <c r="B28" s="298" t="s">
        <v>12</v>
      </c>
      <c r="C28" s="1325">
        <f>C29+C31</f>
        <v>22213110</v>
      </c>
      <c r="D28" s="1326">
        <v>-7024</v>
      </c>
      <c r="E28" s="825" t="s">
        <v>17</v>
      </c>
      <c r="F28" s="823">
        <v>83294805</v>
      </c>
      <c r="G28" s="824">
        <v>7024</v>
      </c>
      <c r="H28" s="1319"/>
    </row>
    <row r="29" spans="1:8" s="561" customFormat="1">
      <c r="A29" s="77"/>
      <c r="B29" s="299" t="s">
        <v>13</v>
      </c>
      <c r="C29" s="1325">
        <v>19328180</v>
      </c>
      <c r="D29" s="1326">
        <v>0</v>
      </c>
      <c r="E29" s="299"/>
      <c r="F29" s="823"/>
      <c r="G29" s="824"/>
      <c r="H29" s="1319"/>
    </row>
    <row r="30" spans="1:8" s="561" customFormat="1">
      <c r="A30" s="77"/>
      <c r="B30" s="825" t="s">
        <v>35</v>
      </c>
      <c r="C30" s="1325">
        <v>15289980</v>
      </c>
      <c r="D30" s="1326">
        <v>0</v>
      </c>
      <c r="E30" s="825"/>
      <c r="F30" s="823"/>
      <c r="G30" s="824"/>
      <c r="H30" s="1319"/>
    </row>
    <row r="31" spans="1:8" s="561" customFormat="1">
      <c r="A31" s="77"/>
      <c r="B31" s="299" t="s">
        <v>15</v>
      </c>
      <c r="C31" s="1325">
        <v>2884930</v>
      </c>
      <c r="D31" s="1326">
        <v>-7024</v>
      </c>
      <c r="E31" s="299"/>
      <c r="F31" s="823"/>
      <c r="G31" s="824"/>
      <c r="H31" s="1319"/>
    </row>
    <row r="32" spans="1:8" s="561" customFormat="1">
      <c r="A32" s="77"/>
      <c r="B32" s="297" t="s">
        <v>3</v>
      </c>
      <c r="C32" s="1325">
        <f>C33</f>
        <v>138933</v>
      </c>
      <c r="D32" s="1326"/>
      <c r="E32" s="825"/>
      <c r="F32" s="823"/>
      <c r="G32" s="824"/>
      <c r="H32" s="1319"/>
    </row>
    <row r="33" spans="1:8" s="561" customFormat="1" ht="13.8" thickBot="1">
      <c r="A33" s="77"/>
      <c r="B33" s="298" t="s">
        <v>20</v>
      </c>
      <c r="C33" s="1327">
        <v>138933</v>
      </c>
      <c r="D33" s="1328"/>
      <c r="E33" s="825"/>
      <c r="F33" s="823"/>
      <c r="G33" s="824"/>
      <c r="H33" s="1319"/>
    </row>
    <row r="34" spans="1:8" s="561" customFormat="1" ht="41.25" customHeight="1" thickBot="1">
      <c r="A34" s="77"/>
      <c r="B34" s="3733" t="s">
        <v>393</v>
      </c>
      <c r="C34" s="3734"/>
      <c r="D34" s="3734"/>
      <c r="E34" s="3734"/>
      <c r="F34" s="3734"/>
      <c r="G34" s="3735"/>
      <c r="H34" s="1319"/>
    </row>
    <row r="35" spans="1:8" s="561" customFormat="1">
      <c r="A35" s="77"/>
      <c r="B35" s="292"/>
      <c r="C35" s="292"/>
      <c r="D35" s="292"/>
      <c r="E35" s="292"/>
      <c r="F35" s="292"/>
      <c r="G35" s="292"/>
      <c r="H35" s="1319"/>
    </row>
    <row r="36" spans="1:8" s="77" customFormat="1">
      <c r="B36" s="84"/>
      <c r="C36" s="85"/>
      <c r="D36" s="85"/>
      <c r="H36" s="1319"/>
    </row>
  </sheetData>
  <mergeCells count="6">
    <mergeCell ref="B34:G34"/>
    <mergeCell ref="C1:C2"/>
    <mergeCell ref="F1:F2"/>
    <mergeCell ref="H1:H2"/>
    <mergeCell ref="D1:D2"/>
    <mergeCell ref="G1:G2"/>
  </mergeCells>
  <pageMargins left="0.19685039370078741" right="0.56000000000000005" top="0.55118110236220474" bottom="0.55118110236220474" header="0.27559055118110237" footer="0.27559055118110237"/>
  <pageSetup paperSize="9" scale="75" orientation="landscape" r:id="rId1"/>
  <headerFooter alignWithMargins="0">
    <oddFooter>&amp;L&amp;"Arial,Slīpraksts"&amp;8&amp;F&amp;C&amp;P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57"/>
  <sheetViews>
    <sheetView zoomScale="70" zoomScaleNormal="70" workbookViewId="0"/>
  </sheetViews>
  <sheetFormatPr defaultRowHeight="13.2"/>
  <cols>
    <col min="1" max="1" width="6.33203125" style="66" customWidth="1"/>
    <col min="2" max="2" width="53" style="39" customWidth="1"/>
    <col min="3" max="3" width="16" style="3258" customWidth="1"/>
    <col min="4" max="4" width="14.88671875" style="3258" customWidth="1"/>
    <col min="5" max="5" width="47.44140625" style="39" customWidth="1"/>
    <col min="6" max="6" width="14" style="3258" customWidth="1"/>
    <col min="7" max="7" width="14.33203125" style="3258" customWidth="1"/>
    <col min="8" max="8" width="18.109375" style="395" customWidth="1"/>
    <col min="9" max="9" width="11.21875" style="65" bestFit="1" customWidth="1"/>
    <col min="10" max="10" width="10.88671875" bestFit="1" customWidth="1"/>
    <col min="11" max="12" width="11.21875" bestFit="1" customWidth="1"/>
  </cols>
  <sheetData>
    <row r="1" spans="1:12">
      <c r="A1" s="74"/>
      <c r="B1" s="46"/>
      <c r="C1" s="3685" t="s">
        <v>91</v>
      </c>
      <c r="D1" s="3685" t="s">
        <v>30</v>
      </c>
      <c r="E1" s="69"/>
      <c r="F1" s="3685" t="s">
        <v>91</v>
      </c>
      <c r="G1" s="3685" t="s">
        <v>30</v>
      </c>
      <c r="H1" s="3683" t="s">
        <v>42</v>
      </c>
      <c r="I1" s="3652"/>
    </row>
    <row r="2" spans="1:12" ht="13.8" thickBot="1">
      <c r="A2" s="74"/>
      <c r="B2" s="47"/>
      <c r="C2" s="3686"/>
      <c r="D2" s="3686"/>
      <c r="E2" s="70"/>
      <c r="F2" s="3686"/>
      <c r="G2" s="3686"/>
      <c r="H2" s="3684"/>
      <c r="I2" s="3652"/>
    </row>
    <row r="3" spans="1:12">
      <c r="A3" s="63"/>
      <c r="B3" s="42"/>
      <c r="C3" s="3412"/>
      <c r="D3" s="3413"/>
      <c r="E3" s="42"/>
      <c r="F3" s="3417"/>
      <c r="G3" s="3413"/>
      <c r="H3" s="314"/>
      <c r="I3" s="1996"/>
    </row>
    <row r="4" spans="1:12" ht="16.2">
      <c r="A4" s="95"/>
      <c r="B4" s="590" t="s">
        <v>101</v>
      </c>
      <c r="C4" s="763"/>
      <c r="D4" s="763"/>
      <c r="E4" s="20"/>
      <c r="F4" s="3418"/>
      <c r="G4" s="3418"/>
      <c r="H4" s="145"/>
      <c r="I4" s="2066"/>
    </row>
    <row r="5" spans="1:12">
      <c r="A5" s="95"/>
      <c r="B5" s="18"/>
      <c r="C5" s="763"/>
      <c r="D5" s="763"/>
      <c r="E5" s="20"/>
      <c r="F5" s="3418"/>
      <c r="G5" s="3418"/>
      <c r="H5" s="145"/>
      <c r="I5" s="2066"/>
    </row>
    <row r="6" spans="1:12" s="561" customFormat="1">
      <c r="A6" s="95"/>
      <c r="B6" s="117"/>
      <c r="C6" s="763"/>
      <c r="D6" s="763"/>
      <c r="E6" s="20"/>
      <c r="F6" s="3418"/>
      <c r="G6" s="3418"/>
      <c r="H6" s="145"/>
      <c r="I6" s="2066"/>
    </row>
    <row r="7" spans="1:12" s="561" customFormat="1">
      <c r="A7" s="95"/>
      <c r="B7" s="3410" t="s">
        <v>742</v>
      </c>
      <c r="C7" s="763"/>
      <c r="D7" s="763"/>
      <c r="E7" s="20"/>
      <c r="F7" s="3418"/>
      <c r="G7" s="3418"/>
      <c r="H7" s="145"/>
      <c r="I7" s="2066"/>
    </row>
    <row r="8" spans="1:12" s="561" customFormat="1" ht="32.4">
      <c r="A8" s="95"/>
      <c r="B8" s="590" t="s">
        <v>1062</v>
      </c>
      <c r="C8" s="763"/>
      <c r="D8" s="763"/>
      <c r="E8" s="20"/>
      <c r="F8" s="3418"/>
      <c r="G8" s="3418"/>
      <c r="H8" s="145"/>
      <c r="I8" s="3596"/>
      <c r="J8" s="3594"/>
      <c r="K8" s="2539"/>
    </row>
    <row r="9" spans="1:12" s="561" customFormat="1">
      <c r="A9" s="95"/>
      <c r="B9" s="18"/>
      <c r="C9" s="763"/>
      <c r="D9" s="763"/>
      <c r="E9" s="20"/>
      <c r="F9" s="3418"/>
      <c r="G9" s="3418"/>
      <c r="H9" s="145"/>
      <c r="I9" s="3596"/>
      <c r="J9" s="2539"/>
      <c r="K9" s="2539"/>
      <c r="L9" s="2539"/>
    </row>
    <row r="10" spans="1:12" s="561" customFormat="1">
      <c r="A10" s="95"/>
      <c r="B10" s="3551" t="s">
        <v>1079</v>
      </c>
      <c r="C10" s="763"/>
      <c r="D10" s="763"/>
      <c r="E10" s="72" t="s">
        <v>1080</v>
      </c>
      <c r="F10" s="3418"/>
      <c r="G10" s="3418"/>
      <c r="H10" s="145"/>
      <c r="I10" s="3489"/>
      <c r="J10" s="3489"/>
      <c r="K10" s="3489"/>
      <c r="L10" s="3594"/>
    </row>
    <row r="11" spans="1:12" s="561" customFormat="1" ht="15.6">
      <c r="A11" s="95"/>
      <c r="B11" s="3552" t="s">
        <v>99</v>
      </c>
      <c r="C11" s="763"/>
      <c r="D11" s="3550">
        <f>C15+D19</f>
        <v>31851207</v>
      </c>
      <c r="E11" s="3552" t="s">
        <v>99</v>
      </c>
      <c r="F11" s="3418"/>
      <c r="G11" s="3587">
        <f>kos_izd_03!G9</f>
        <v>-31851207</v>
      </c>
      <c r="H11" s="3588"/>
      <c r="I11" s="3595"/>
      <c r="J11" s="3595"/>
      <c r="K11" s="3595"/>
      <c r="L11" s="3595"/>
    </row>
    <row r="12" spans="1:12" s="561" customFormat="1">
      <c r="A12" s="95"/>
      <c r="B12" s="3552" t="s">
        <v>100</v>
      </c>
      <c r="C12" s="763"/>
      <c r="D12" s="3550">
        <f t="shared" ref="D12:D13" si="0">C16+D20</f>
        <v>48229368</v>
      </c>
      <c r="E12" s="3552" t="s">
        <v>100</v>
      </c>
      <c r="F12" s="3418"/>
      <c r="G12" s="3587">
        <f>kos_izd_03!G10</f>
        <v>-48229368</v>
      </c>
      <c r="H12" s="3588"/>
      <c r="I12" s="3596"/>
      <c r="J12" s="2539"/>
      <c r="K12" s="2539"/>
      <c r="L12" s="2539"/>
    </row>
    <row r="13" spans="1:12" s="561" customFormat="1">
      <c r="A13" s="95"/>
      <c r="B13" s="3552" t="s">
        <v>261</v>
      </c>
      <c r="C13" s="763"/>
      <c r="D13" s="3550">
        <f t="shared" si="0"/>
        <v>254468233</v>
      </c>
      <c r="E13" s="3552" t="s">
        <v>261</v>
      </c>
      <c r="F13" s="3418"/>
      <c r="G13" s="3587">
        <f>kos_izd_03!G11</f>
        <v>-44060932</v>
      </c>
      <c r="H13" s="3588"/>
      <c r="I13" s="2066"/>
    </row>
    <row r="14" spans="1:12" s="561" customFormat="1" ht="26.4">
      <c r="A14" s="95"/>
      <c r="B14" s="2072" t="s">
        <v>558</v>
      </c>
      <c r="C14" s="2827"/>
      <c r="D14" s="3414"/>
      <c r="E14" s="2072" t="s">
        <v>558</v>
      </c>
      <c r="F14" s="2069"/>
      <c r="G14" s="3414"/>
      <c r="H14" s="315"/>
      <c r="I14" s="2066"/>
    </row>
    <row r="15" spans="1:12" s="561" customFormat="1">
      <c r="A15" s="95"/>
      <c r="B15" s="271" t="s">
        <v>99</v>
      </c>
      <c r="C15" s="2070">
        <f>C37</f>
        <v>9100353</v>
      </c>
      <c r="D15" s="3415"/>
      <c r="E15" s="271" t="s">
        <v>99</v>
      </c>
      <c r="F15" s="2070">
        <f>C37</f>
        <v>9100353</v>
      </c>
      <c r="G15" s="3415"/>
      <c r="H15" s="314"/>
      <c r="I15" s="2066"/>
    </row>
    <row r="16" spans="1:12" s="561" customFormat="1">
      <c r="A16" s="95"/>
      <c r="B16" s="271" t="s">
        <v>100</v>
      </c>
      <c r="C16" s="2070">
        <f>C41</f>
        <v>16542392</v>
      </c>
      <c r="D16" s="3415"/>
      <c r="E16" s="271" t="s">
        <v>100</v>
      </c>
      <c r="F16" s="2070">
        <f>C41</f>
        <v>16542392</v>
      </c>
      <c r="G16" s="3415"/>
      <c r="H16" s="314"/>
      <c r="I16" s="2066"/>
    </row>
    <row r="17" spans="1:9" s="561" customFormat="1">
      <c r="A17" s="95"/>
      <c r="B17" s="271" t="s">
        <v>261</v>
      </c>
      <c r="C17" s="2070">
        <f>C45</f>
        <v>213268215</v>
      </c>
      <c r="D17" s="3415"/>
      <c r="E17" s="271" t="s">
        <v>261</v>
      </c>
      <c r="F17" s="2070">
        <f>C45</f>
        <v>213268215</v>
      </c>
      <c r="G17" s="3415"/>
      <c r="H17" s="314"/>
      <c r="I17" s="2066"/>
    </row>
    <row r="18" spans="1:9" s="561" customFormat="1">
      <c r="A18" s="95"/>
      <c r="B18" s="284" t="s">
        <v>1063</v>
      </c>
      <c r="C18" s="76"/>
      <c r="D18" s="76"/>
      <c r="E18" s="284" t="s">
        <v>1063</v>
      </c>
      <c r="F18" s="76"/>
      <c r="G18" s="3415"/>
      <c r="H18" s="314"/>
      <c r="I18" s="2066"/>
    </row>
    <row r="19" spans="1:9" s="561" customFormat="1">
      <c r="A19" s="95"/>
      <c r="B19" s="271" t="s">
        <v>99</v>
      </c>
      <c r="C19" s="2068"/>
      <c r="D19" s="76">
        <f>D65+D93+D168+D113+D141</f>
        <v>22750854</v>
      </c>
      <c r="E19" s="271" t="s">
        <v>99</v>
      </c>
      <c r="F19" s="2068"/>
      <c r="G19" s="76">
        <f>D65+D93+D168+D113+D141</f>
        <v>22750854</v>
      </c>
      <c r="H19" s="145"/>
      <c r="I19" s="2066"/>
    </row>
    <row r="20" spans="1:9" s="561" customFormat="1">
      <c r="A20" s="95"/>
      <c r="B20" s="271" t="s">
        <v>100</v>
      </c>
      <c r="C20" s="2068"/>
      <c r="D20" s="76">
        <f>D69+D170+D181+D117+D145</f>
        <v>31686976</v>
      </c>
      <c r="E20" s="271" t="s">
        <v>100</v>
      </c>
      <c r="F20" s="2068"/>
      <c r="G20" s="76">
        <f>D69+D170+D181+D117+D145</f>
        <v>31686976</v>
      </c>
      <c r="H20" s="145"/>
      <c r="I20" s="2066"/>
    </row>
    <row r="21" spans="1:9" s="561" customFormat="1">
      <c r="A21" s="95"/>
      <c r="B21" s="271" t="s">
        <v>261</v>
      </c>
      <c r="C21" s="76"/>
      <c r="D21" s="76">
        <f>D73+D172+D190+D121+D149</f>
        <v>41200018</v>
      </c>
      <c r="E21" s="271" t="s">
        <v>261</v>
      </c>
      <c r="F21" s="76"/>
      <c r="G21" s="76">
        <f>D73+D172+D190+D121+D149</f>
        <v>41200018</v>
      </c>
      <c r="H21" s="145"/>
      <c r="I21" s="2066"/>
    </row>
    <row r="22" spans="1:9" s="561" customFormat="1">
      <c r="A22" s="95"/>
      <c r="B22" s="18"/>
      <c r="C22" s="763"/>
      <c r="D22" s="763"/>
      <c r="E22" s="20"/>
      <c r="F22" s="3418"/>
      <c r="G22" s="3418"/>
      <c r="H22" s="145"/>
      <c r="I22" s="2066"/>
    </row>
    <row r="23" spans="1:9" s="561" customFormat="1">
      <c r="A23" s="95"/>
      <c r="B23" s="18"/>
      <c r="C23" s="763"/>
      <c r="D23" s="763"/>
      <c r="E23" s="20"/>
      <c r="F23" s="3418"/>
      <c r="G23" s="3418"/>
      <c r="H23" s="145"/>
      <c r="I23" s="2066"/>
    </row>
    <row r="24" spans="1:9" s="561" customFormat="1">
      <c r="A24" s="128"/>
      <c r="B24" s="128" t="s">
        <v>187</v>
      </c>
      <c r="C24" s="789"/>
      <c r="D24" s="789"/>
      <c r="F24" s="789"/>
      <c r="G24" s="789"/>
      <c r="H24" s="48"/>
      <c r="I24" s="2066"/>
    </row>
    <row r="25" spans="1:9" s="561" customFormat="1" ht="13.8" thickBot="1">
      <c r="A25" s="121"/>
      <c r="C25" s="789"/>
      <c r="D25" s="789"/>
      <c r="F25" s="789"/>
      <c r="G25" s="789"/>
      <c r="H25" s="48"/>
      <c r="I25" s="2066"/>
    </row>
    <row r="26" spans="1:9" s="561" customFormat="1" ht="13.8">
      <c r="A26" s="1967">
        <v>1</v>
      </c>
      <c r="B26" s="715"/>
      <c r="C26" s="718"/>
      <c r="D26" s="719"/>
      <c r="E26" s="3653"/>
      <c r="F26" s="1048"/>
      <c r="G26" s="3654"/>
      <c r="H26" s="274" t="s">
        <v>33</v>
      </c>
      <c r="I26" s="2066"/>
    </row>
    <row r="27" spans="1:9" s="561" customFormat="1">
      <c r="A27" s="77"/>
      <c r="B27" s="3672" t="s">
        <v>1061</v>
      </c>
      <c r="C27" s="720"/>
      <c r="D27" s="721"/>
      <c r="E27" s="2176"/>
      <c r="F27" s="3655"/>
      <c r="G27" s="3656"/>
      <c r="H27" s="48"/>
      <c r="I27" s="2066"/>
    </row>
    <row r="28" spans="1:9" s="561" customFormat="1">
      <c r="A28" s="77"/>
      <c r="B28" s="434" t="s">
        <v>1051</v>
      </c>
      <c r="C28" s="738">
        <v>9100353</v>
      </c>
      <c r="D28" s="739"/>
      <c r="E28" s="3657"/>
      <c r="F28" s="2453"/>
      <c r="G28" s="3658"/>
      <c r="H28" s="48"/>
      <c r="I28" s="2066"/>
    </row>
    <row r="29" spans="1:9" s="561" customFormat="1" ht="13.8" thickBot="1">
      <c r="A29" s="77"/>
      <c r="B29" s="766"/>
      <c r="C29" s="749"/>
      <c r="D29" s="170"/>
      <c r="E29" s="3659"/>
      <c r="F29" s="3660"/>
      <c r="G29" s="3661"/>
      <c r="H29" s="48"/>
      <c r="I29" s="2066"/>
    </row>
    <row r="30" spans="1:9" s="561" customFormat="1" ht="59.4" customHeight="1" thickBot="1">
      <c r="A30" s="95"/>
      <c r="B30" s="3693" t="s">
        <v>1052</v>
      </c>
      <c r="C30" s="3694"/>
      <c r="D30" s="3695"/>
      <c r="E30" s="2408"/>
      <c r="F30" s="2408"/>
      <c r="G30" s="2408"/>
      <c r="H30" s="145"/>
      <c r="I30" s="2066"/>
    </row>
    <row r="31" spans="1:9" s="561" customFormat="1">
      <c r="A31" s="95"/>
      <c r="B31" s="18"/>
      <c r="C31" s="763"/>
      <c r="D31" s="763"/>
      <c r="E31" s="20"/>
      <c r="F31" s="3418"/>
      <c r="G31" s="3418"/>
      <c r="H31" s="145"/>
      <c r="I31" s="2066"/>
    </row>
    <row r="32" spans="1:9" s="561" customFormat="1">
      <c r="A32" s="95"/>
      <c r="B32" s="128" t="s">
        <v>190</v>
      </c>
      <c r="C32" s="763"/>
      <c r="D32" s="763"/>
      <c r="E32" s="20"/>
      <c r="F32" s="3418"/>
      <c r="G32" s="3418"/>
      <c r="H32" s="145"/>
      <c r="I32" s="2066"/>
    </row>
    <row r="33" spans="1:9" s="561" customFormat="1" ht="13.8" thickBot="1">
      <c r="A33" s="95"/>
      <c r="B33" s="18"/>
      <c r="C33" s="763"/>
      <c r="D33" s="763"/>
      <c r="E33" s="20"/>
      <c r="F33" s="3418"/>
      <c r="G33" s="3418"/>
      <c r="H33" s="145"/>
      <c r="I33" s="2066"/>
    </row>
    <row r="34" spans="1:9" s="561" customFormat="1" ht="13.8">
      <c r="A34" s="252">
        <f>A26</f>
        <v>1</v>
      </c>
      <c r="B34" s="715"/>
      <c r="C34" s="718"/>
      <c r="D34" s="3662"/>
      <c r="E34" s="3653"/>
      <c r="F34" s="1048"/>
      <c r="G34" s="3654"/>
      <c r="H34" s="274" t="s">
        <v>33</v>
      </c>
      <c r="I34" s="2066"/>
    </row>
    <row r="35" spans="1:9" s="561" customFormat="1" ht="13.8">
      <c r="A35" s="252"/>
      <c r="B35" s="3672" t="s">
        <v>1061</v>
      </c>
      <c r="C35" s="743"/>
      <c r="D35" s="3671"/>
      <c r="E35" s="3653"/>
      <c r="F35" s="1048"/>
      <c r="G35" s="3654"/>
      <c r="H35" s="274"/>
      <c r="I35" s="2066"/>
    </row>
    <row r="36" spans="1:9" s="561" customFormat="1">
      <c r="A36" s="77"/>
      <c r="B36" s="164" t="s">
        <v>87</v>
      </c>
      <c r="C36" s="720"/>
      <c r="D36" s="3663"/>
      <c r="E36" s="2176"/>
      <c r="F36" s="3655"/>
      <c r="G36" s="3656"/>
      <c r="H36" s="48"/>
      <c r="I36" s="2066"/>
    </row>
    <row r="37" spans="1:9" s="561" customFormat="1">
      <c r="A37" s="77"/>
      <c r="B37" s="434" t="s">
        <v>1051</v>
      </c>
      <c r="C37" s="738">
        <v>9100353</v>
      </c>
      <c r="D37" s="3664"/>
      <c r="E37" s="3657"/>
      <c r="F37" s="2453"/>
      <c r="G37" s="3658"/>
      <c r="H37" s="48"/>
      <c r="I37" s="2066"/>
    </row>
    <row r="38" spans="1:9" s="561" customFormat="1">
      <c r="A38" s="77"/>
      <c r="B38" s="434"/>
      <c r="C38" s="738"/>
      <c r="D38" s="3664"/>
      <c r="E38" s="3666"/>
      <c r="F38" s="3667"/>
      <c r="G38" s="3668"/>
      <c r="H38" s="48"/>
      <c r="I38" s="2066"/>
    </row>
    <row r="39" spans="1:9" s="561" customFormat="1">
      <c r="A39" s="77"/>
      <c r="B39" s="434"/>
      <c r="C39" s="738"/>
      <c r="D39" s="3664"/>
      <c r="E39" s="3666"/>
      <c r="F39" s="3667"/>
      <c r="G39" s="3668"/>
      <c r="H39" s="48"/>
      <c r="I39" s="2066"/>
    </row>
    <row r="40" spans="1:9" s="561" customFormat="1">
      <c r="A40" s="77"/>
      <c r="B40" s="164" t="s">
        <v>88</v>
      </c>
      <c r="C40" s="738"/>
      <c r="D40" s="3664"/>
      <c r="E40" s="2176"/>
      <c r="F40" s="277"/>
      <c r="G40" s="278"/>
      <c r="H40" s="48"/>
      <c r="I40" s="2066"/>
    </row>
    <row r="41" spans="1:9" s="561" customFormat="1">
      <c r="A41" s="77"/>
      <c r="B41" s="434" t="s">
        <v>1051</v>
      </c>
      <c r="C41" s="738">
        <v>16542392</v>
      </c>
      <c r="D41" s="3664"/>
      <c r="E41" s="3657"/>
      <c r="F41" s="2453"/>
      <c r="G41" s="3669"/>
      <c r="H41" s="48"/>
      <c r="I41" s="2066"/>
    </row>
    <row r="42" spans="1:9" s="561" customFormat="1">
      <c r="A42" s="77"/>
      <c r="B42" s="434"/>
      <c r="C42" s="738"/>
      <c r="D42" s="3664"/>
      <c r="E42" s="3666"/>
      <c r="F42" s="3667"/>
      <c r="G42" s="3668"/>
      <c r="H42" s="48"/>
      <c r="I42" s="2066"/>
    </row>
    <row r="43" spans="1:9" s="561" customFormat="1">
      <c r="A43" s="77"/>
      <c r="B43" s="434"/>
      <c r="C43" s="738"/>
      <c r="D43" s="3664"/>
      <c r="E43" s="3666"/>
      <c r="F43" s="3667"/>
      <c r="G43" s="3668"/>
      <c r="H43" s="48"/>
      <c r="I43" s="2066"/>
    </row>
    <row r="44" spans="1:9" s="561" customFormat="1">
      <c r="A44" s="77"/>
      <c r="B44" s="164" t="s">
        <v>189</v>
      </c>
      <c r="C44" s="738"/>
      <c r="D44" s="3664"/>
      <c r="E44" s="2176"/>
      <c r="F44" s="277"/>
      <c r="G44" s="278"/>
      <c r="H44" s="48"/>
      <c r="I44" s="2066"/>
    </row>
    <row r="45" spans="1:9" s="561" customFormat="1">
      <c r="A45" s="77"/>
      <c r="B45" s="434" t="s">
        <v>1051</v>
      </c>
      <c r="C45" s="738">
        <v>213268215</v>
      </c>
      <c r="D45" s="3664"/>
      <c r="E45" s="3657"/>
      <c r="F45" s="2453"/>
      <c r="G45" s="3669"/>
      <c r="H45" s="48"/>
      <c r="I45" s="2066"/>
    </row>
    <row r="46" spans="1:9" s="561" customFormat="1">
      <c r="A46" s="77"/>
      <c r="B46" s="434"/>
      <c r="C46" s="738"/>
      <c r="D46" s="3664"/>
      <c r="E46" s="3666"/>
      <c r="F46" s="3667"/>
      <c r="G46" s="3668"/>
      <c r="H46" s="48"/>
      <c r="I46" s="2066"/>
    </row>
    <row r="47" spans="1:9" s="561" customFormat="1" ht="13.8" thickBot="1">
      <c r="A47" s="77"/>
      <c r="B47" s="434"/>
      <c r="C47" s="3416"/>
      <c r="D47" s="3665"/>
      <c r="E47" s="3666"/>
      <c r="F47" s="3667"/>
      <c r="G47" s="3668"/>
      <c r="H47" s="48"/>
      <c r="I47" s="2066"/>
    </row>
    <row r="48" spans="1:9" s="561" customFormat="1" ht="62.4" customHeight="1" thickBot="1">
      <c r="A48" s="95"/>
      <c r="B48" s="3693" t="s">
        <v>1052</v>
      </c>
      <c r="C48" s="3694"/>
      <c r="D48" s="3694"/>
      <c r="E48" s="3670"/>
      <c r="F48" s="2408"/>
      <c r="G48" s="2408"/>
      <c r="H48" s="145"/>
      <c r="I48" s="2066"/>
    </row>
    <row r="49" spans="1:9" s="561" customFormat="1">
      <c r="A49" s="95"/>
      <c r="B49" s="18"/>
      <c r="C49" s="763"/>
      <c r="D49" s="763"/>
      <c r="E49" s="20"/>
      <c r="F49" s="3418"/>
      <c r="G49" s="3418"/>
      <c r="H49" s="145"/>
      <c r="I49" s="2066"/>
    </row>
    <row r="50" spans="1:9" s="561" customFormat="1">
      <c r="A50" s="128"/>
      <c r="B50" s="128" t="s">
        <v>187</v>
      </c>
      <c r="C50" s="789"/>
      <c r="D50" s="789"/>
      <c r="F50" s="789"/>
      <c r="G50" s="789"/>
      <c r="H50" s="48"/>
      <c r="I50" s="2066"/>
    </row>
    <row r="51" spans="1:9" s="561" customFormat="1" ht="13.8" thickBot="1">
      <c r="A51" s="121"/>
      <c r="C51" s="789"/>
      <c r="D51" s="789"/>
      <c r="F51" s="789"/>
      <c r="G51" s="789"/>
      <c r="H51" s="48"/>
      <c r="I51" s="2066"/>
    </row>
    <row r="52" spans="1:9" s="561" customFormat="1" ht="13.8">
      <c r="A52" s="1967">
        <f>A26+1</f>
        <v>2</v>
      </c>
      <c r="B52" s="3440" t="s">
        <v>98</v>
      </c>
      <c r="C52" s="718"/>
      <c r="D52" s="719"/>
      <c r="E52" s="715"/>
      <c r="F52" s="718"/>
      <c r="G52" s="719"/>
      <c r="H52" s="274" t="s">
        <v>33</v>
      </c>
      <c r="I52" s="2066"/>
    </row>
    <row r="53" spans="1:9" s="561" customFormat="1" ht="13.8">
      <c r="A53" s="252"/>
      <c r="B53" s="152" t="s">
        <v>1056</v>
      </c>
      <c r="C53" s="743"/>
      <c r="D53" s="3438"/>
      <c r="E53" s="3439"/>
      <c r="F53" s="743"/>
      <c r="G53" s="3438"/>
      <c r="H53" s="274"/>
      <c r="I53" s="2066"/>
    </row>
    <row r="54" spans="1:9" s="561" customFormat="1">
      <c r="A54" s="77"/>
      <c r="B54" s="152" t="s">
        <v>125</v>
      </c>
      <c r="C54" s="720"/>
      <c r="D54" s="721"/>
      <c r="E54" s="88" t="s">
        <v>62</v>
      </c>
      <c r="F54" s="3419"/>
      <c r="G54" s="3420"/>
      <c r="H54" s="48"/>
      <c r="I54" s="2066"/>
    </row>
    <row r="55" spans="1:9" s="561" customFormat="1">
      <c r="A55" s="77"/>
      <c r="B55" s="434" t="s">
        <v>104</v>
      </c>
      <c r="C55" s="738">
        <v>1770712305</v>
      </c>
      <c r="D55" s="3422">
        <v>9092151</v>
      </c>
      <c r="E55" s="560" t="s">
        <v>48</v>
      </c>
      <c r="F55" s="2071">
        <v>-138444259</v>
      </c>
      <c r="G55" s="3421">
        <f>D55</f>
        <v>9092151</v>
      </c>
      <c r="H55" s="48"/>
      <c r="I55" s="2066"/>
    </row>
    <row r="56" spans="1:9" s="561" customFormat="1" ht="13.8" thickBot="1">
      <c r="A56" s="77"/>
      <c r="B56" s="766"/>
      <c r="C56" s="749"/>
      <c r="D56" s="170"/>
      <c r="E56" s="766"/>
      <c r="F56" s="749"/>
      <c r="G56" s="170"/>
      <c r="H56" s="48"/>
      <c r="I56" s="2066"/>
    </row>
    <row r="57" spans="1:9" s="561" customFormat="1" ht="13.8" thickBot="1">
      <c r="A57" s="95"/>
      <c r="B57" s="3690" t="s">
        <v>1053</v>
      </c>
      <c r="C57" s="3691"/>
      <c r="D57" s="3691"/>
      <c r="E57" s="3691"/>
      <c r="F57" s="3691"/>
      <c r="G57" s="3692"/>
      <c r="H57" s="145"/>
      <c r="I57" s="2066"/>
    </row>
    <row r="58" spans="1:9" s="561" customFormat="1">
      <c r="A58" s="95"/>
      <c r="B58" s="18"/>
      <c r="C58" s="763"/>
      <c r="D58" s="763"/>
      <c r="E58" s="20"/>
      <c r="F58" s="3418"/>
      <c r="G58" s="3418"/>
      <c r="H58" s="145"/>
      <c r="I58" s="2066"/>
    </row>
    <row r="59" spans="1:9" s="561" customFormat="1">
      <c r="A59" s="95"/>
      <c r="B59" s="128" t="s">
        <v>190</v>
      </c>
      <c r="C59" s="763"/>
      <c r="D59" s="763"/>
      <c r="E59" s="20"/>
      <c r="F59" s="3418"/>
      <c r="G59" s="3418"/>
      <c r="H59" s="145"/>
      <c r="I59" s="2066"/>
    </row>
    <row r="60" spans="1:9" s="561" customFormat="1" ht="13.8" thickBot="1">
      <c r="A60" s="95"/>
      <c r="B60" s="18"/>
      <c r="C60" s="763"/>
      <c r="D60" s="763"/>
      <c r="E60" s="20"/>
      <c r="F60" s="3418"/>
      <c r="G60" s="3418"/>
      <c r="H60" s="145"/>
      <c r="I60" s="2066"/>
    </row>
    <row r="61" spans="1:9" s="561" customFormat="1" ht="13.8">
      <c r="A61" s="252">
        <f>A52</f>
        <v>2</v>
      </c>
      <c r="B61" s="3423" t="s">
        <v>98</v>
      </c>
      <c r="C61" s="718"/>
      <c r="D61" s="719"/>
      <c r="E61" s="715"/>
      <c r="F61" s="718"/>
      <c r="G61" s="719"/>
      <c r="H61" s="274" t="s">
        <v>33</v>
      </c>
      <c r="I61" s="2066"/>
    </row>
    <row r="62" spans="1:9" s="561" customFormat="1" ht="13.8">
      <c r="A62" s="252"/>
      <c r="B62" s="152" t="s">
        <v>1056</v>
      </c>
      <c r="C62" s="743"/>
      <c r="D62" s="3441"/>
      <c r="E62" s="3439"/>
      <c r="F62" s="743"/>
      <c r="G62" s="3438"/>
      <c r="H62" s="274"/>
      <c r="I62" s="2066"/>
    </row>
    <row r="63" spans="1:9" s="561" customFormat="1" ht="13.8">
      <c r="A63" s="252"/>
      <c r="B63" s="152" t="s">
        <v>125</v>
      </c>
      <c r="C63" s="743"/>
      <c r="D63" s="3441"/>
      <c r="E63" s="3439"/>
      <c r="F63" s="743"/>
      <c r="G63" s="3438"/>
      <c r="H63" s="274"/>
      <c r="I63" s="2066"/>
    </row>
    <row r="64" spans="1:9" s="561" customFormat="1">
      <c r="A64" s="77"/>
      <c r="B64" s="164" t="s">
        <v>87</v>
      </c>
      <c r="C64" s="720"/>
      <c r="D64" s="776"/>
      <c r="E64" s="88" t="s">
        <v>62</v>
      </c>
      <c r="F64" s="3419"/>
      <c r="G64" s="3420"/>
      <c r="H64" s="48"/>
      <c r="I64" s="2066"/>
    </row>
    <row r="65" spans="1:9" s="561" customFormat="1">
      <c r="A65" s="77"/>
      <c r="B65" s="434" t="s">
        <v>104</v>
      </c>
      <c r="C65" s="738">
        <v>1770712305</v>
      </c>
      <c r="D65" s="3422">
        <v>9092151</v>
      </c>
      <c r="E65" s="560" t="s">
        <v>48</v>
      </c>
      <c r="F65" s="2387">
        <v>-138444259</v>
      </c>
      <c r="G65" s="3421">
        <f>D65</f>
        <v>9092151</v>
      </c>
      <c r="H65" s="48"/>
      <c r="I65" s="2066"/>
    </row>
    <row r="66" spans="1:9" s="561" customFormat="1">
      <c r="A66" s="77"/>
      <c r="B66" s="434"/>
      <c r="C66" s="738"/>
      <c r="D66" s="3422"/>
      <c r="E66" s="434"/>
      <c r="F66" s="3416"/>
      <c r="G66" s="739"/>
      <c r="H66" s="48"/>
      <c r="I66" s="2066"/>
    </row>
    <row r="67" spans="1:9" s="561" customFormat="1">
      <c r="A67" s="77"/>
      <c r="B67" s="434"/>
      <c r="C67" s="738"/>
      <c r="D67" s="3422"/>
      <c r="E67" s="434"/>
      <c r="F67" s="3416"/>
      <c r="G67" s="739"/>
      <c r="H67" s="48"/>
      <c r="I67" s="2066"/>
    </row>
    <row r="68" spans="1:9" s="561" customFormat="1">
      <c r="A68" s="77"/>
      <c r="B68" s="164" t="s">
        <v>88</v>
      </c>
      <c r="C68" s="738"/>
      <c r="D68" s="3422"/>
      <c r="E68" s="88" t="s">
        <v>62</v>
      </c>
      <c r="F68" s="642"/>
      <c r="G68" s="103"/>
      <c r="H68" s="48"/>
      <c r="I68" s="2066"/>
    </row>
    <row r="69" spans="1:9" s="561" customFormat="1">
      <c r="A69" s="77"/>
      <c r="B69" s="434" t="s">
        <v>104</v>
      </c>
      <c r="C69" s="738">
        <v>1890043220</v>
      </c>
      <c r="D69" s="3422">
        <v>19920205</v>
      </c>
      <c r="E69" s="560" t="s">
        <v>48</v>
      </c>
      <c r="F69" s="2071">
        <v>406158063</v>
      </c>
      <c r="G69" s="601">
        <f>D69</f>
        <v>19920205</v>
      </c>
      <c r="H69" s="48"/>
      <c r="I69" s="2066"/>
    </row>
    <row r="70" spans="1:9" s="561" customFormat="1">
      <c r="A70" s="77"/>
      <c r="B70" s="434"/>
      <c r="C70" s="738"/>
      <c r="D70" s="3422"/>
      <c r="E70" s="434"/>
      <c r="F70" s="3416"/>
      <c r="G70" s="739"/>
      <c r="H70" s="48"/>
      <c r="I70" s="2066"/>
    </row>
    <row r="71" spans="1:9" s="561" customFormat="1">
      <c r="A71" s="77"/>
      <c r="B71" s="434"/>
      <c r="C71" s="738"/>
      <c r="D71" s="3422"/>
      <c r="E71" s="434"/>
      <c r="F71" s="3416"/>
      <c r="G71" s="739"/>
      <c r="H71" s="48"/>
      <c r="I71" s="2066"/>
    </row>
    <row r="72" spans="1:9" s="561" customFormat="1">
      <c r="A72" s="77"/>
      <c r="B72" s="164" t="s">
        <v>189</v>
      </c>
      <c r="C72" s="738"/>
      <c r="D72" s="3422"/>
      <c r="E72" s="88" t="s">
        <v>62</v>
      </c>
      <c r="F72" s="642"/>
      <c r="G72" s="103"/>
      <c r="H72" s="48"/>
      <c r="I72" s="2066"/>
    </row>
    <row r="73" spans="1:9" s="561" customFormat="1">
      <c r="A73" s="77"/>
      <c r="B73" s="434" t="s">
        <v>104</v>
      </c>
      <c r="C73" s="738">
        <v>2008676665</v>
      </c>
      <c r="D73" s="3422">
        <v>24188821</v>
      </c>
      <c r="E73" s="560" t="s">
        <v>48</v>
      </c>
      <c r="F73" s="2071">
        <v>-239013812</v>
      </c>
      <c r="G73" s="601">
        <f>D73</f>
        <v>24188821</v>
      </c>
      <c r="H73" s="48"/>
      <c r="I73" s="2066"/>
    </row>
    <row r="74" spans="1:9" s="561" customFormat="1">
      <c r="A74" s="77"/>
      <c r="B74" s="434"/>
      <c r="C74" s="738"/>
      <c r="D74" s="3422"/>
      <c r="E74" s="434"/>
      <c r="F74" s="3416"/>
      <c r="G74" s="739"/>
      <c r="H74" s="48"/>
      <c r="I74" s="2066"/>
    </row>
    <row r="75" spans="1:9" s="561" customFormat="1" ht="13.8" thickBot="1">
      <c r="A75" s="77"/>
      <c r="B75" s="434"/>
      <c r="C75" s="3416"/>
      <c r="D75" s="739"/>
      <c r="E75" s="434"/>
      <c r="F75" s="3416"/>
      <c r="G75" s="739"/>
      <c r="H75" s="48"/>
      <c r="I75" s="2066"/>
    </row>
    <row r="76" spans="1:9" s="561" customFormat="1" ht="18" customHeight="1" thickBot="1">
      <c r="A76" s="95"/>
      <c r="B76" s="3690" t="s">
        <v>1053</v>
      </c>
      <c r="C76" s="3691"/>
      <c r="D76" s="3691"/>
      <c r="E76" s="3691"/>
      <c r="F76" s="3691"/>
      <c r="G76" s="3692"/>
      <c r="H76" s="145"/>
      <c r="I76" s="2066"/>
    </row>
    <row r="78" spans="1:9" s="561" customFormat="1">
      <c r="A78" s="128"/>
      <c r="B78" s="128" t="s">
        <v>187</v>
      </c>
      <c r="C78" s="789"/>
      <c r="D78" s="789"/>
      <c r="F78" s="789"/>
      <c r="G78" s="789"/>
      <c r="H78" s="48"/>
      <c r="I78" s="2066"/>
    </row>
    <row r="79" spans="1:9" s="561" customFormat="1" ht="13.8" thickBot="1">
      <c r="A79" s="121"/>
      <c r="C79" s="789"/>
      <c r="D79" s="789"/>
      <c r="F79" s="789"/>
      <c r="G79" s="789"/>
      <c r="H79" s="48"/>
      <c r="I79" s="2066"/>
    </row>
    <row r="80" spans="1:9" s="561" customFormat="1" ht="13.8">
      <c r="A80" s="1967">
        <f>A52+1</f>
        <v>3</v>
      </c>
      <c r="B80" s="3423" t="s">
        <v>98</v>
      </c>
      <c r="C80" s="718"/>
      <c r="D80" s="719"/>
      <c r="E80" s="715"/>
      <c r="F80" s="718"/>
      <c r="G80" s="719"/>
      <c r="H80" s="274" t="s">
        <v>33</v>
      </c>
      <c r="I80" s="2066"/>
    </row>
    <row r="81" spans="1:9" s="561" customFormat="1" ht="13.8">
      <c r="A81" s="252"/>
      <c r="B81" s="152" t="s">
        <v>1056</v>
      </c>
      <c r="C81" s="743"/>
      <c r="D81" s="3438"/>
      <c r="E81" s="3439"/>
      <c r="F81" s="743"/>
      <c r="G81" s="3438"/>
      <c r="H81" s="274"/>
      <c r="I81" s="2066"/>
    </row>
    <row r="82" spans="1:9" s="561" customFormat="1">
      <c r="A82" s="77"/>
      <c r="B82" s="152" t="s">
        <v>125</v>
      </c>
      <c r="C82" s="720"/>
      <c r="D82" s="721"/>
      <c r="E82" s="88" t="s">
        <v>62</v>
      </c>
      <c r="F82" s="3419"/>
      <c r="G82" s="3420"/>
      <c r="H82" s="48"/>
      <c r="I82" s="2066"/>
    </row>
    <row r="83" spans="1:9" s="561" customFormat="1" ht="26.4">
      <c r="A83" s="77"/>
      <c r="B83" s="434" t="s">
        <v>1008</v>
      </c>
      <c r="C83" s="738">
        <v>130438233</v>
      </c>
      <c r="D83" s="739">
        <v>9604385</v>
      </c>
      <c r="E83" s="560" t="s">
        <v>48</v>
      </c>
      <c r="F83" s="2071">
        <v>-138444259</v>
      </c>
      <c r="G83" s="3421">
        <f>D83</f>
        <v>9604385</v>
      </c>
      <c r="H83" s="48"/>
      <c r="I83" s="2066"/>
    </row>
    <row r="84" spans="1:9" s="561" customFormat="1" ht="13.8" thickBot="1">
      <c r="A84" s="77"/>
      <c r="B84" s="766"/>
      <c r="C84" s="749"/>
      <c r="D84" s="170"/>
      <c r="E84" s="766"/>
      <c r="F84" s="749"/>
      <c r="G84" s="170"/>
      <c r="H84" s="48"/>
      <c r="I84" s="2066"/>
    </row>
    <row r="85" spans="1:9" s="561" customFormat="1" ht="30.6" customHeight="1" thickBot="1">
      <c r="A85" s="95"/>
      <c r="B85" s="3690" t="s">
        <v>1054</v>
      </c>
      <c r="C85" s="3691"/>
      <c r="D85" s="3691"/>
      <c r="E85" s="3691"/>
      <c r="F85" s="3691"/>
      <c r="G85" s="3692"/>
      <c r="H85" s="145"/>
      <c r="I85" s="2066"/>
    </row>
    <row r="86" spans="1:9" s="561" customFormat="1">
      <c r="A86" s="95"/>
      <c r="B86" s="18"/>
      <c r="C86" s="763"/>
      <c r="D86" s="763"/>
      <c r="E86" s="20"/>
      <c r="F86" s="3418"/>
      <c r="G86" s="3418"/>
      <c r="H86" s="145"/>
      <c r="I86" s="2066"/>
    </row>
    <row r="87" spans="1:9" s="561" customFormat="1">
      <c r="A87" s="95"/>
      <c r="B87" s="128" t="s">
        <v>190</v>
      </c>
      <c r="C87" s="763"/>
      <c r="D87" s="763"/>
      <c r="E87" s="20"/>
      <c r="F87" s="3418"/>
      <c r="G87" s="3418"/>
      <c r="H87" s="145"/>
      <c r="I87" s="2066"/>
    </row>
    <row r="88" spans="1:9" s="561" customFormat="1" ht="13.8" thickBot="1">
      <c r="A88" s="95"/>
      <c r="B88" s="18"/>
      <c r="C88" s="763"/>
      <c r="D88" s="763"/>
      <c r="E88" s="20"/>
      <c r="F88" s="3418"/>
      <c r="G88" s="3418"/>
      <c r="H88" s="145"/>
      <c r="I88" s="2066"/>
    </row>
    <row r="89" spans="1:9" s="561" customFormat="1" ht="13.8">
      <c r="A89" s="252">
        <f>A80</f>
        <v>3</v>
      </c>
      <c r="B89" s="3423" t="s">
        <v>98</v>
      </c>
      <c r="C89" s="718"/>
      <c r="D89" s="719"/>
      <c r="E89" s="715"/>
      <c r="F89" s="718"/>
      <c r="G89" s="719"/>
      <c r="H89" s="274" t="s">
        <v>33</v>
      </c>
      <c r="I89" s="2066"/>
    </row>
    <row r="90" spans="1:9" s="561" customFormat="1" ht="13.8">
      <c r="A90" s="252"/>
      <c r="B90" s="152" t="s">
        <v>1056</v>
      </c>
      <c r="C90" s="743"/>
      <c r="D90" s="3441"/>
      <c r="E90" s="3439"/>
      <c r="F90" s="743"/>
      <c r="G90" s="3438"/>
      <c r="H90" s="274"/>
      <c r="I90" s="2066"/>
    </row>
    <row r="91" spans="1:9" s="561" customFormat="1" ht="13.8">
      <c r="A91" s="252"/>
      <c r="B91" s="152" t="s">
        <v>125</v>
      </c>
      <c r="C91" s="743"/>
      <c r="D91" s="3441"/>
      <c r="E91" s="3439"/>
      <c r="F91" s="743"/>
      <c r="G91" s="3438"/>
      <c r="H91" s="274"/>
      <c r="I91" s="2066"/>
    </row>
    <row r="92" spans="1:9" s="561" customFormat="1">
      <c r="A92" s="77"/>
      <c r="B92" s="164" t="s">
        <v>87</v>
      </c>
      <c r="C92" s="720"/>
      <c r="D92" s="776"/>
      <c r="E92" s="88" t="s">
        <v>62</v>
      </c>
      <c r="F92" s="3419"/>
      <c r="G92" s="3420"/>
      <c r="H92" s="48"/>
      <c r="I92" s="2066"/>
    </row>
    <row r="93" spans="1:9" s="561" customFormat="1" ht="26.4">
      <c r="A93" s="77"/>
      <c r="B93" s="434" t="s">
        <v>1008</v>
      </c>
      <c r="C93" s="738">
        <v>130438233</v>
      </c>
      <c r="D93" s="739">
        <v>9604385</v>
      </c>
      <c r="E93" s="560" t="s">
        <v>48</v>
      </c>
      <c r="F93" s="2387">
        <v>-138444259</v>
      </c>
      <c r="G93" s="3421">
        <f>D93</f>
        <v>9604385</v>
      </c>
      <c r="H93" s="48"/>
      <c r="I93" s="2066"/>
    </row>
    <row r="94" spans="1:9" s="561" customFormat="1">
      <c r="A94" s="77"/>
      <c r="B94" s="434"/>
      <c r="C94" s="738"/>
      <c r="D94" s="3422"/>
      <c r="E94" s="434"/>
      <c r="F94" s="3416"/>
      <c r="G94" s="739"/>
      <c r="H94" s="48"/>
      <c r="I94" s="2066"/>
    </row>
    <row r="95" spans="1:9" s="561" customFormat="1" ht="13.8" thickBot="1">
      <c r="A95" s="77"/>
      <c r="B95" s="434"/>
      <c r="C95" s="3416"/>
      <c r="D95" s="739"/>
      <c r="E95" s="434"/>
      <c r="F95" s="3416"/>
      <c r="G95" s="739"/>
      <c r="H95" s="48"/>
      <c r="I95" s="2066"/>
    </row>
    <row r="96" spans="1:9" s="561" customFormat="1" ht="28.95" customHeight="1" thickBot="1">
      <c r="A96" s="95"/>
      <c r="B96" s="3690" t="s">
        <v>1054</v>
      </c>
      <c r="C96" s="3691"/>
      <c r="D96" s="3691"/>
      <c r="E96" s="3691"/>
      <c r="F96" s="3691"/>
      <c r="G96" s="3692"/>
      <c r="H96" s="145"/>
      <c r="I96" s="2066"/>
    </row>
    <row r="98" spans="1:9" s="561" customFormat="1">
      <c r="A98" s="128"/>
      <c r="B98" s="128" t="s">
        <v>187</v>
      </c>
      <c r="C98" s="789"/>
      <c r="D98" s="789"/>
      <c r="F98" s="789"/>
      <c r="G98" s="789"/>
      <c r="H98" s="48"/>
      <c r="I98" s="2066"/>
    </row>
    <row r="99" spans="1:9" s="561" customFormat="1" ht="13.8" thickBot="1">
      <c r="A99" s="121"/>
      <c r="C99" s="789"/>
      <c r="D99" s="789"/>
      <c r="F99" s="789"/>
      <c r="G99" s="789"/>
      <c r="H99" s="48"/>
      <c r="I99" s="2066"/>
    </row>
    <row r="100" spans="1:9" s="561" customFormat="1" ht="13.8">
      <c r="A100" s="1967">
        <f>A80+1</f>
        <v>4</v>
      </c>
      <c r="B100" s="3440" t="s">
        <v>98</v>
      </c>
      <c r="C100" s="718"/>
      <c r="D100" s="719"/>
      <c r="E100" s="715"/>
      <c r="F100" s="718"/>
      <c r="G100" s="719"/>
      <c r="H100" s="274" t="s">
        <v>33</v>
      </c>
      <c r="I100" s="2066"/>
    </row>
    <row r="101" spans="1:9" s="561" customFormat="1" ht="13.8">
      <c r="A101" s="252"/>
      <c r="B101" s="152" t="s">
        <v>1056</v>
      </c>
      <c r="C101" s="743"/>
      <c r="D101" s="3438"/>
      <c r="E101" s="3439"/>
      <c r="F101" s="743"/>
      <c r="G101" s="3438"/>
      <c r="H101" s="274"/>
      <c r="I101" s="2066"/>
    </row>
    <row r="102" spans="1:9" s="561" customFormat="1">
      <c r="A102" s="77"/>
      <c r="B102" s="152" t="s">
        <v>125</v>
      </c>
      <c r="C102" s="720"/>
      <c r="D102" s="721"/>
      <c r="E102" s="88" t="s">
        <v>62</v>
      </c>
      <c r="F102" s="3419"/>
      <c r="G102" s="3420"/>
      <c r="H102" s="48"/>
      <c r="I102" s="2066"/>
    </row>
    <row r="103" spans="1:9" s="561" customFormat="1">
      <c r="A103" s="77"/>
      <c r="B103" s="434" t="s">
        <v>104</v>
      </c>
      <c r="C103" s="738">
        <v>1770712305</v>
      </c>
      <c r="D103" s="3422">
        <v>130166</v>
      </c>
      <c r="E103" s="560" t="s">
        <v>48</v>
      </c>
      <c r="F103" s="2071">
        <v>-138444259</v>
      </c>
      <c r="G103" s="3421">
        <f>D103</f>
        <v>130166</v>
      </c>
      <c r="H103" s="48"/>
      <c r="I103" s="2066"/>
    </row>
    <row r="104" spans="1:9" s="561" customFormat="1" ht="13.8" thickBot="1">
      <c r="A104" s="77"/>
      <c r="B104" s="766"/>
      <c r="C104" s="749"/>
      <c r="D104" s="170"/>
      <c r="E104" s="766"/>
      <c r="F104" s="749"/>
      <c r="G104" s="170"/>
      <c r="H104" s="48"/>
      <c r="I104" s="2066"/>
    </row>
    <row r="105" spans="1:9" s="561" customFormat="1" ht="46.8" customHeight="1" thickBot="1">
      <c r="A105" s="95"/>
      <c r="B105" s="3690" t="s">
        <v>1103</v>
      </c>
      <c r="C105" s="3691"/>
      <c r="D105" s="3691"/>
      <c r="E105" s="3691"/>
      <c r="F105" s="3691"/>
      <c r="G105" s="3692"/>
      <c r="H105" s="145"/>
      <c r="I105" s="2066"/>
    </row>
    <row r="106" spans="1:9" s="561" customFormat="1">
      <c r="A106" s="95"/>
      <c r="B106" s="18"/>
      <c r="C106" s="763"/>
      <c r="D106" s="763"/>
      <c r="E106" s="20"/>
      <c r="F106" s="3418"/>
      <c r="G106" s="3418"/>
      <c r="H106" s="145"/>
      <c r="I106" s="2066"/>
    </row>
    <row r="107" spans="1:9" s="561" customFormat="1">
      <c r="A107" s="95"/>
      <c r="B107" s="128" t="s">
        <v>190</v>
      </c>
      <c r="C107" s="763"/>
      <c r="D107" s="763"/>
      <c r="E107" s="20"/>
      <c r="F107" s="3418"/>
      <c r="G107" s="3418"/>
      <c r="H107" s="145"/>
      <c r="I107" s="2066"/>
    </row>
    <row r="108" spans="1:9" s="561" customFormat="1" ht="13.8" thickBot="1">
      <c r="A108" s="95"/>
      <c r="B108" s="18"/>
      <c r="C108" s="763"/>
      <c r="D108" s="763"/>
      <c r="E108" s="20"/>
      <c r="F108" s="3418"/>
      <c r="G108" s="3418"/>
      <c r="H108" s="145"/>
      <c r="I108" s="2066"/>
    </row>
    <row r="109" spans="1:9" s="561" customFormat="1" ht="13.8">
      <c r="A109" s="252">
        <f>A100</f>
        <v>4</v>
      </c>
      <c r="B109" s="3423" t="s">
        <v>98</v>
      </c>
      <c r="C109" s="718"/>
      <c r="D109" s="719"/>
      <c r="E109" s="715"/>
      <c r="F109" s="718"/>
      <c r="G109" s="719"/>
      <c r="H109" s="274" t="s">
        <v>33</v>
      </c>
      <c r="I109" s="2066"/>
    </row>
    <row r="110" spans="1:9" s="561" customFormat="1" ht="13.8">
      <c r="A110" s="252"/>
      <c r="B110" s="152" t="s">
        <v>1056</v>
      </c>
      <c r="C110" s="743"/>
      <c r="D110" s="3441"/>
      <c r="E110" s="3439"/>
      <c r="F110" s="743"/>
      <c r="G110" s="3438"/>
      <c r="H110" s="274"/>
      <c r="I110" s="2066"/>
    </row>
    <row r="111" spans="1:9" s="561" customFormat="1" ht="13.8">
      <c r="A111" s="252"/>
      <c r="B111" s="152" t="s">
        <v>125</v>
      </c>
      <c r="C111" s="743"/>
      <c r="D111" s="3441"/>
      <c r="E111" s="3439"/>
      <c r="F111" s="743"/>
      <c r="G111" s="3438"/>
      <c r="H111" s="274"/>
      <c r="I111" s="2066"/>
    </row>
    <row r="112" spans="1:9" s="561" customFormat="1">
      <c r="A112" s="77"/>
      <c r="B112" s="164" t="s">
        <v>87</v>
      </c>
      <c r="C112" s="720"/>
      <c r="D112" s="776"/>
      <c r="E112" s="88" t="s">
        <v>62</v>
      </c>
      <c r="F112" s="3419"/>
      <c r="G112" s="3420"/>
      <c r="H112" s="48"/>
      <c r="I112" s="2066"/>
    </row>
    <row r="113" spans="1:9" s="561" customFormat="1">
      <c r="A113" s="77"/>
      <c r="B113" s="434" t="s">
        <v>104</v>
      </c>
      <c r="C113" s="738">
        <v>1770712305</v>
      </c>
      <c r="D113" s="3422">
        <v>130166</v>
      </c>
      <c r="E113" s="560" t="s">
        <v>48</v>
      </c>
      <c r="F113" s="2387">
        <v>-138444259</v>
      </c>
      <c r="G113" s="3421">
        <f>D113</f>
        <v>130166</v>
      </c>
      <c r="H113" s="48"/>
      <c r="I113" s="2066"/>
    </row>
    <row r="114" spans="1:9" s="561" customFormat="1">
      <c r="A114" s="77"/>
      <c r="B114" s="434"/>
      <c r="C114" s="738"/>
      <c r="D114" s="3422"/>
      <c r="E114" s="434"/>
      <c r="F114" s="3416"/>
      <c r="G114" s="739"/>
      <c r="H114" s="48"/>
      <c r="I114" s="2066"/>
    </row>
    <row r="115" spans="1:9" s="561" customFormat="1">
      <c r="A115" s="77"/>
      <c r="B115" s="434"/>
      <c r="C115" s="738"/>
      <c r="D115" s="3422"/>
      <c r="E115" s="434"/>
      <c r="F115" s="3416"/>
      <c r="G115" s="739"/>
      <c r="H115" s="48"/>
      <c r="I115" s="2066"/>
    </row>
    <row r="116" spans="1:9" s="561" customFormat="1">
      <c r="A116" s="77"/>
      <c r="B116" s="164" t="s">
        <v>88</v>
      </c>
      <c r="C116" s="738"/>
      <c r="D116" s="3422"/>
      <c r="E116" s="88" t="s">
        <v>62</v>
      </c>
      <c r="F116" s="642"/>
      <c r="G116" s="103"/>
      <c r="H116" s="48"/>
      <c r="I116" s="2066"/>
    </row>
    <row r="117" spans="1:9" s="561" customFormat="1">
      <c r="A117" s="77"/>
      <c r="B117" s="434" t="s">
        <v>104</v>
      </c>
      <c r="C117" s="738">
        <v>1890043220</v>
      </c>
      <c r="D117" s="3422">
        <v>501643</v>
      </c>
      <c r="E117" s="560" t="s">
        <v>48</v>
      </c>
      <c r="F117" s="2071">
        <v>406158063</v>
      </c>
      <c r="G117" s="601">
        <f>D117</f>
        <v>501643</v>
      </c>
      <c r="H117" s="48"/>
      <c r="I117" s="2066"/>
    </row>
    <row r="118" spans="1:9" s="561" customFormat="1">
      <c r="A118" s="77"/>
      <c r="B118" s="434"/>
      <c r="C118" s="738"/>
      <c r="D118" s="3422"/>
      <c r="E118" s="434"/>
      <c r="F118" s="3416"/>
      <c r="G118" s="739"/>
      <c r="H118" s="48"/>
      <c r="I118" s="2066"/>
    </row>
    <row r="119" spans="1:9" s="561" customFormat="1">
      <c r="A119" s="77"/>
      <c r="B119" s="434"/>
      <c r="C119" s="738"/>
      <c r="D119" s="3422"/>
      <c r="E119" s="434"/>
      <c r="F119" s="3416"/>
      <c r="G119" s="739"/>
      <c r="H119" s="48"/>
      <c r="I119" s="2066"/>
    </row>
    <row r="120" spans="1:9" s="561" customFormat="1">
      <c r="A120" s="77"/>
      <c r="B120" s="164" t="s">
        <v>189</v>
      </c>
      <c r="C120" s="738"/>
      <c r="D120" s="3422"/>
      <c r="E120" s="88" t="s">
        <v>62</v>
      </c>
      <c r="F120" s="642"/>
      <c r="G120" s="103"/>
      <c r="H120" s="48"/>
      <c r="I120" s="2066"/>
    </row>
    <row r="121" spans="1:9" s="561" customFormat="1">
      <c r="A121" s="77"/>
      <c r="B121" s="434" t="s">
        <v>104</v>
      </c>
      <c r="C121" s="738">
        <v>2008676665</v>
      </c>
      <c r="D121" s="3422">
        <v>677783</v>
      </c>
      <c r="E121" s="560" t="s">
        <v>48</v>
      </c>
      <c r="F121" s="2071">
        <v>-239013812</v>
      </c>
      <c r="G121" s="601">
        <f>D121</f>
        <v>677783</v>
      </c>
      <c r="H121" s="48"/>
      <c r="I121" s="2066"/>
    </row>
    <row r="122" spans="1:9" s="561" customFormat="1">
      <c r="A122" s="77"/>
      <c r="B122" s="434"/>
      <c r="C122" s="738"/>
      <c r="D122" s="3422"/>
      <c r="E122" s="434"/>
      <c r="F122" s="3416"/>
      <c r="G122" s="739"/>
      <c r="H122" s="48"/>
      <c r="I122" s="2066"/>
    </row>
    <row r="123" spans="1:9" s="561" customFormat="1" ht="13.8" thickBot="1">
      <c r="A123" s="77"/>
      <c r="B123" s="434"/>
      <c r="C123" s="3416"/>
      <c r="D123" s="739"/>
      <c r="E123" s="434"/>
      <c r="F123" s="3416"/>
      <c r="G123" s="739"/>
      <c r="H123" s="48"/>
      <c r="I123" s="2066"/>
    </row>
    <row r="124" spans="1:9" s="561" customFormat="1" ht="43.8" customHeight="1" thickBot="1">
      <c r="A124" s="95"/>
      <c r="B124" s="3690" t="s">
        <v>1103</v>
      </c>
      <c r="C124" s="3691"/>
      <c r="D124" s="3691"/>
      <c r="E124" s="3691"/>
      <c r="F124" s="3691"/>
      <c r="G124" s="3692"/>
      <c r="H124" s="145"/>
      <c r="I124" s="2066"/>
    </row>
    <row r="125" spans="1:9" s="561" customFormat="1">
      <c r="A125" s="66"/>
      <c r="B125" s="39"/>
      <c r="C125" s="3258"/>
      <c r="D125" s="3258"/>
      <c r="E125" s="39"/>
      <c r="F125" s="3258"/>
      <c r="G125" s="3258"/>
      <c r="H125" s="395"/>
      <c r="I125" s="65"/>
    </row>
    <row r="126" spans="1:9" s="561" customFormat="1">
      <c r="A126" s="128"/>
      <c r="B126" s="128" t="s">
        <v>187</v>
      </c>
      <c r="C126" s="789"/>
      <c r="D126" s="789"/>
      <c r="F126" s="789"/>
      <c r="G126" s="789"/>
      <c r="H126" s="48"/>
      <c r="I126" s="2066"/>
    </row>
    <row r="127" spans="1:9" s="561" customFormat="1" ht="13.8" thickBot="1">
      <c r="A127" s="121"/>
      <c r="C127" s="789"/>
      <c r="D127" s="789"/>
      <c r="F127" s="789"/>
      <c r="G127" s="789"/>
      <c r="H127" s="48"/>
      <c r="I127" s="2066"/>
    </row>
    <row r="128" spans="1:9" s="561" customFormat="1" ht="13.8">
      <c r="A128" s="1967">
        <f>A100+1</f>
        <v>5</v>
      </c>
      <c r="B128" s="3440" t="s">
        <v>98</v>
      </c>
      <c r="C128" s="718"/>
      <c r="D128" s="719"/>
      <c r="E128" s="715"/>
      <c r="F128" s="718"/>
      <c r="G128" s="719"/>
      <c r="H128" s="274" t="s">
        <v>33</v>
      </c>
      <c r="I128" s="2066"/>
    </row>
    <row r="129" spans="1:9" s="561" customFormat="1" ht="13.8">
      <c r="A129" s="252"/>
      <c r="B129" s="152" t="s">
        <v>1056</v>
      </c>
      <c r="C129" s="743"/>
      <c r="D129" s="3438"/>
      <c r="E129" s="3439"/>
      <c r="F129" s="743"/>
      <c r="G129" s="3438"/>
      <c r="H129" s="274"/>
      <c r="I129" s="2066"/>
    </row>
    <row r="130" spans="1:9" s="561" customFormat="1">
      <c r="A130" s="77"/>
      <c r="B130" s="152" t="s">
        <v>125</v>
      </c>
      <c r="C130" s="720"/>
      <c r="D130" s="721"/>
      <c r="E130" s="88" t="s">
        <v>62</v>
      </c>
      <c r="F130" s="3419"/>
      <c r="G130" s="3420"/>
      <c r="H130" s="48"/>
      <c r="I130" s="2066"/>
    </row>
    <row r="131" spans="1:9" s="561" customFormat="1">
      <c r="A131" s="77"/>
      <c r="B131" s="434" t="s">
        <v>1102</v>
      </c>
      <c r="C131" s="738">
        <v>745933549</v>
      </c>
      <c r="D131" s="3422">
        <v>619839</v>
      </c>
      <c r="E131" s="560" t="s">
        <v>48</v>
      </c>
      <c r="F131" s="2071">
        <v>-138444259</v>
      </c>
      <c r="G131" s="3421">
        <f>D131</f>
        <v>619839</v>
      </c>
      <c r="H131" s="48"/>
      <c r="I131" s="2066"/>
    </row>
    <row r="132" spans="1:9" s="561" customFormat="1" ht="13.8" thickBot="1">
      <c r="A132" s="77"/>
      <c r="B132" s="766"/>
      <c r="C132" s="749"/>
      <c r="D132" s="170"/>
      <c r="E132" s="766"/>
      <c r="F132" s="749"/>
      <c r="G132" s="170"/>
      <c r="H132" s="48"/>
      <c r="I132" s="2066"/>
    </row>
    <row r="133" spans="1:9" s="561" customFormat="1" ht="43.2" customHeight="1" thickBot="1">
      <c r="A133" s="95"/>
      <c r="B133" s="3690" t="s">
        <v>1103</v>
      </c>
      <c r="C133" s="3691"/>
      <c r="D133" s="3691"/>
      <c r="E133" s="3691"/>
      <c r="F133" s="3691"/>
      <c r="G133" s="3692"/>
      <c r="H133" s="145"/>
      <c r="I133" s="2066"/>
    </row>
    <row r="134" spans="1:9" s="561" customFormat="1">
      <c r="A134" s="95"/>
      <c r="B134" s="18"/>
      <c r="C134" s="763"/>
      <c r="D134" s="763"/>
      <c r="E134" s="20"/>
      <c r="F134" s="3418"/>
      <c r="G134" s="3418"/>
      <c r="H134" s="145"/>
      <c r="I134" s="2066"/>
    </row>
    <row r="135" spans="1:9" s="561" customFormat="1">
      <c r="A135" s="95"/>
      <c r="B135" s="128" t="s">
        <v>190</v>
      </c>
      <c r="C135" s="763"/>
      <c r="D135" s="763"/>
      <c r="E135" s="20"/>
      <c r="F135" s="3418"/>
      <c r="G135" s="3418"/>
      <c r="H135" s="145"/>
      <c r="I135" s="2066"/>
    </row>
    <row r="136" spans="1:9" s="561" customFormat="1" ht="13.8" thickBot="1">
      <c r="A136" s="95"/>
      <c r="B136" s="18"/>
      <c r="C136" s="763"/>
      <c r="D136" s="763"/>
      <c r="E136" s="20"/>
      <c r="F136" s="3418"/>
      <c r="G136" s="3418"/>
      <c r="H136" s="145"/>
      <c r="I136" s="2066"/>
    </row>
    <row r="137" spans="1:9" s="561" customFormat="1" ht="13.8">
      <c r="A137" s="252">
        <f>A128</f>
        <v>5</v>
      </c>
      <c r="B137" s="3423" t="s">
        <v>98</v>
      </c>
      <c r="C137" s="718"/>
      <c r="D137" s="719"/>
      <c r="E137" s="715"/>
      <c r="F137" s="718"/>
      <c r="G137" s="719"/>
      <c r="H137" s="274" t="s">
        <v>33</v>
      </c>
      <c r="I137" s="2066"/>
    </row>
    <row r="138" spans="1:9" s="561" customFormat="1" ht="13.8">
      <c r="A138" s="252"/>
      <c r="B138" s="152" t="s">
        <v>1056</v>
      </c>
      <c r="C138" s="743"/>
      <c r="D138" s="3441"/>
      <c r="E138" s="3439"/>
      <c r="F138" s="743"/>
      <c r="G138" s="3438"/>
      <c r="H138" s="274"/>
      <c r="I138" s="2066"/>
    </row>
    <row r="139" spans="1:9" s="561" customFormat="1" ht="13.8">
      <c r="A139" s="252"/>
      <c r="B139" s="152" t="s">
        <v>125</v>
      </c>
      <c r="C139" s="743"/>
      <c r="D139" s="3441"/>
      <c r="E139" s="3439"/>
      <c r="F139" s="743"/>
      <c r="G139" s="3438"/>
      <c r="H139" s="274"/>
      <c r="I139" s="2066"/>
    </row>
    <row r="140" spans="1:9" s="561" customFormat="1">
      <c r="A140" s="77"/>
      <c r="B140" s="164" t="s">
        <v>87</v>
      </c>
      <c r="C140" s="720"/>
      <c r="D140" s="776"/>
      <c r="E140" s="88" t="s">
        <v>62</v>
      </c>
      <c r="F140" s="3419"/>
      <c r="G140" s="3420"/>
      <c r="H140" s="48"/>
      <c r="I140" s="2066"/>
    </row>
    <row r="141" spans="1:9" s="561" customFormat="1">
      <c r="A141" s="77"/>
      <c r="B141" s="434" t="s">
        <v>1102</v>
      </c>
      <c r="C141" s="738">
        <v>745933549</v>
      </c>
      <c r="D141" s="3422">
        <v>619839</v>
      </c>
      <c r="E141" s="560" t="s">
        <v>48</v>
      </c>
      <c r="F141" s="2387">
        <v>-138444259</v>
      </c>
      <c r="G141" s="3421">
        <f>D141</f>
        <v>619839</v>
      </c>
      <c r="H141" s="48"/>
      <c r="I141" s="2066"/>
    </row>
    <row r="142" spans="1:9" s="561" customFormat="1">
      <c r="A142" s="77"/>
      <c r="B142" s="434"/>
      <c r="C142" s="738"/>
      <c r="D142" s="3422"/>
      <c r="E142" s="434"/>
      <c r="F142" s="3416"/>
      <c r="G142" s="739"/>
      <c r="H142" s="48"/>
      <c r="I142" s="2066"/>
    </row>
    <row r="143" spans="1:9" s="561" customFormat="1">
      <c r="A143" s="77"/>
      <c r="B143" s="434"/>
      <c r="C143" s="738"/>
      <c r="D143" s="3422"/>
      <c r="E143" s="434"/>
      <c r="F143" s="3416"/>
      <c r="G143" s="739"/>
      <c r="H143" s="48"/>
      <c r="I143" s="2066"/>
    </row>
    <row r="144" spans="1:9" s="561" customFormat="1">
      <c r="A144" s="77"/>
      <c r="B144" s="164" t="s">
        <v>88</v>
      </c>
      <c r="C144" s="738"/>
      <c r="D144" s="3422"/>
      <c r="E144" s="88" t="s">
        <v>62</v>
      </c>
      <c r="F144" s="642"/>
      <c r="G144" s="103"/>
      <c r="H144" s="48"/>
      <c r="I144" s="2066"/>
    </row>
    <row r="145" spans="1:9" s="561" customFormat="1">
      <c r="A145" s="77"/>
      <c r="B145" s="434" t="s">
        <v>1102</v>
      </c>
      <c r="C145" s="738">
        <v>764411210</v>
      </c>
      <c r="D145" s="3422">
        <v>2388774</v>
      </c>
      <c r="E145" s="560" t="s">
        <v>48</v>
      </c>
      <c r="F145" s="2071">
        <v>406158063</v>
      </c>
      <c r="G145" s="601">
        <f>D145</f>
        <v>2388774</v>
      </c>
      <c r="H145" s="48"/>
      <c r="I145" s="2066"/>
    </row>
    <row r="146" spans="1:9" s="561" customFormat="1">
      <c r="A146" s="77"/>
      <c r="B146" s="434"/>
      <c r="C146" s="738"/>
      <c r="D146" s="3422"/>
      <c r="E146" s="434"/>
      <c r="F146" s="3416"/>
      <c r="G146" s="739"/>
      <c r="H146" s="48"/>
      <c r="I146" s="2066"/>
    </row>
    <row r="147" spans="1:9" s="561" customFormat="1">
      <c r="A147" s="77"/>
      <c r="B147" s="434"/>
      <c r="C147" s="738"/>
      <c r="D147" s="3422"/>
      <c r="E147" s="434"/>
      <c r="F147" s="3416"/>
      <c r="G147" s="739"/>
      <c r="H147" s="48"/>
      <c r="I147" s="2066"/>
    </row>
    <row r="148" spans="1:9" s="561" customFormat="1">
      <c r="A148" s="77"/>
      <c r="B148" s="164" t="s">
        <v>189</v>
      </c>
      <c r="C148" s="738"/>
      <c r="D148" s="3422"/>
      <c r="E148" s="88" t="s">
        <v>62</v>
      </c>
      <c r="F148" s="642"/>
      <c r="G148" s="103"/>
      <c r="H148" s="48"/>
      <c r="I148" s="2066"/>
    </row>
    <row r="149" spans="1:9" s="561" customFormat="1">
      <c r="A149" s="77"/>
      <c r="B149" s="434" t="s">
        <v>1102</v>
      </c>
      <c r="C149" s="738">
        <v>778721801</v>
      </c>
      <c r="D149" s="3422">
        <v>3227538</v>
      </c>
      <c r="E149" s="560" t="s">
        <v>48</v>
      </c>
      <c r="F149" s="2071">
        <v>-239013812</v>
      </c>
      <c r="G149" s="601">
        <f>D149</f>
        <v>3227538</v>
      </c>
      <c r="H149" s="48"/>
      <c r="I149" s="2066"/>
    </row>
    <row r="150" spans="1:9" s="561" customFormat="1">
      <c r="A150" s="77"/>
      <c r="B150" s="434"/>
      <c r="C150" s="738"/>
      <c r="D150" s="3422"/>
      <c r="E150" s="434"/>
      <c r="F150" s="3416"/>
      <c r="G150" s="739"/>
      <c r="H150" s="48"/>
      <c r="I150" s="2066"/>
    </row>
    <row r="151" spans="1:9" s="561" customFormat="1" ht="13.8" thickBot="1">
      <c r="A151" s="77"/>
      <c r="B151" s="434"/>
      <c r="C151" s="3416"/>
      <c r="D151" s="739"/>
      <c r="E151" s="434"/>
      <c r="F151" s="3416"/>
      <c r="G151" s="739"/>
      <c r="H151" s="48"/>
      <c r="I151" s="2066"/>
    </row>
    <row r="152" spans="1:9" s="561" customFormat="1" ht="43.8" customHeight="1" thickBot="1">
      <c r="A152" s="95"/>
      <c r="B152" s="3690" t="s">
        <v>1103</v>
      </c>
      <c r="C152" s="3691"/>
      <c r="D152" s="3691"/>
      <c r="E152" s="3691"/>
      <c r="F152" s="3691"/>
      <c r="G152" s="3692"/>
      <c r="H152" s="145"/>
      <c r="I152" s="2066"/>
    </row>
    <row r="153" spans="1:9" s="561" customFormat="1">
      <c r="A153" s="66"/>
      <c r="B153" s="39"/>
      <c r="C153" s="3258"/>
      <c r="D153" s="3258"/>
      <c r="E153" s="39"/>
      <c r="F153" s="3258"/>
      <c r="G153" s="3258"/>
      <c r="H153" s="395"/>
      <c r="I153" s="65"/>
    </row>
    <row r="154" spans="1:9" s="561" customFormat="1">
      <c r="A154" s="128"/>
      <c r="B154" s="128" t="s">
        <v>187</v>
      </c>
      <c r="C154" s="789"/>
      <c r="D154" s="789"/>
      <c r="F154" s="789"/>
      <c r="G154" s="789"/>
      <c r="H154" s="48"/>
      <c r="I154" s="2066"/>
    </row>
    <row r="155" spans="1:9" s="561" customFormat="1" ht="13.8" thickBot="1">
      <c r="A155" s="121"/>
      <c r="C155" s="789"/>
      <c r="D155" s="789"/>
      <c r="F155" s="789"/>
      <c r="G155" s="789"/>
      <c r="H155" s="48"/>
      <c r="I155" s="2066"/>
    </row>
    <row r="156" spans="1:9" s="561" customFormat="1" ht="13.8">
      <c r="A156" s="1967">
        <f>A128+1</f>
        <v>6</v>
      </c>
      <c r="B156" s="3423" t="s">
        <v>98</v>
      </c>
      <c r="C156" s="718"/>
      <c r="D156" s="719"/>
      <c r="E156" s="715"/>
      <c r="F156" s="718"/>
      <c r="G156" s="719"/>
      <c r="H156" s="274" t="s">
        <v>33</v>
      </c>
      <c r="I156" s="2066"/>
    </row>
    <row r="157" spans="1:9" s="561" customFormat="1" ht="13.8">
      <c r="A157" s="1967"/>
      <c r="B157" s="152" t="s">
        <v>1056</v>
      </c>
      <c r="C157" s="743"/>
      <c r="D157" s="3438"/>
      <c r="E157" s="3439"/>
      <c r="F157" s="743"/>
      <c r="G157" s="3438"/>
      <c r="H157" s="274"/>
      <c r="I157" s="2066"/>
    </row>
    <row r="158" spans="1:9" s="561" customFormat="1">
      <c r="A158" s="77"/>
      <c r="B158" s="152" t="s">
        <v>125</v>
      </c>
      <c r="C158" s="720"/>
      <c r="D158" s="721"/>
      <c r="E158" s="88" t="s">
        <v>62</v>
      </c>
      <c r="F158" s="3419"/>
      <c r="G158" s="3420"/>
      <c r="H158" s="48"/>
      <c r="I158" s="2066"/>
    </row>
    <row r="159" spans="1:9" s="561" customFormat="1" ht="27" thickBot="1">
      <c r="A159" s="77"/>
      <c r="B159" s="434" t="s">
        <v>232</v>
      </c>
      <c r="C159" s="738">
        <v>101392272</v>
      </c>
      <c r="D159" s="3422">
        <v>3304313</v>
      </c>
      <c r="E159" s="560" t="s">
        <v>48</v>
      </c>
      <c r="F159" s="2071">
        <v>-138444259</v>
      </c>
      <c r="G159" s="3421">
        <f>D159</f>
        <v>3304313</v>
      </c>
      <c r="H159" s="48"/>
      <c r="I159" s="2066"/>
    </row>
    <row r="160" spans="1:9" s="561" customFormat="1" ht="69.599999999999994" customHeight="1" thickBot="1">
      <c r="A160" s="95"/>
      <c r="B160" s="3690" t="s">
        <v>1078</v>
      </c>
      <c r="C160" s="3691"/>
      <c r="D160" s="3691"/>
      <c r="E160" s="3691"/>
      <c r="F160" s="3691"/>
      <c r="G160" s="3692"/>
      <c r="H160" s="145"/>
      <c r="I160" s="2066"/>
    </row>
    <row r="161" spans="1:9" s="561" customFormat="1">
      <c r="A161" s="95"/>
      <c r="B161" s="18"/>
      <c r="C161" s="763"/>
      <c r="D161" s="763"/>
      <c r="E161" s="20"/>
      <c r="F161" s="3418"/>
      <c r="G161" s="3418"/>
      <c r="H161" s="145"/>
      <c r="I161" s="2066"/>
    </row>
    <row r="162" spans="1:9" s="561" customFormat="1">
      <c r="A162" s="95"/>
      <c r="B162" s="128" t="s">
        <v>190</v>
      </c>
      <c r="C162" s="763"/>
      <c r="D162" s="763"/>
      <c r="E162" s="20"/>
      <c r="F162" s="3418"/>
      <c r="G162" s="3418"/>
      <c r="H162" s="145"/>
      <c r="I162" s="2066"/>
    </row>
    <row r="163" spans="1:9" s="561" customFormat="1" ht="13.8" thickBot="1">
      <c r="A163" s="95"/>
      <c r="B163" s="18"/>
      <c r="C163" s="763"/>
      <c r="D163" s="763"/>
      <c r="E163" s="20"/>
      <c r="F163" s="3418"/>
      <c r="G163" s="3418"/>
      <c r="H163" s="145"/>
      <c r="I163" s="2066"/>
    </row>
    <row r="164" spans="1:9" s="561" customFormat="1" ht="13.8">
      <c r="A164" s="252">
        <f>A156</f>
        <v>6</v>
      </c>
      <c r="B164" s="3423" t="s">
        <v>98</v>
      </c>
      <c r="C164" s="718"/>
      <c r="D164" s="719"/>
      <c r="E164" s="715"/>
      <c r="F164" s="718"/>
      <c r="G164" s="719"/>
      <c r="H164" s="274" t="s">
        <v>33</v>
      </c>
      <c r="I164" s="2066"/>
    </row>
    <row r="165" spans="1:9" s="561" customFormat="1" ht="13.8">
      <c r="A165" s="252"/>
      <c r="B165" s="152" t="s">
        <v>1056</v>
      </c>
      <c r="C165" s="743"/>
      <c r="D165" s="3441"/>
      <c r="E165" s="3439"/>
      <c r="F165" s="743"/>
      <c r="G165" s="3438"/>
      <c r="H165" s="274"/>
      <c r="I165" s="2066"/>
    </row>
    <row r="166" spans="1:9" s="561" customFormat="1" ht="13.8">
      <c r="A166" s="252"/>
      <c r="B166" s="152" t="s">
        <v>125</v>
      </c>
      <c r="C166" s="743"/>
      <c r="D166" s="3441"/>
      <c r="E166" s="3439"/>
      <c r="F166" s="743"/>
      <c r="G166" s="3438"/>
      <c r="H166" s="274"/>
      <c r="I166" s="2066"/>
    </row>
    <row r="167" spans="1:9" s="561" customFormat="1">
      <c r="A167" s="77"/>
      <c r="B167" s="164" t="s">
        <v>87</v>
      </c>
      <c r="C167" s="720"/>
      <c r="D167" s="776"/>
      <c r="E167" s="88" t="s">
        <v>62</v>
      </c>
      <c r="F167" s="3419"/>
      <c r="G167" s="3420"/>
      <c r="H167" s="48"/>
      <c r="I167" s="2066"/>
    </row>
    <row r="168" spans="1:9" s="561" customFormat="1" ht="26.4">
      <c r="A168" s="77"/>
      <c r="B168" s="434" t="s">
        <v>232</v>
      </c>
      <c r="C168" s="738">
        <v>101392272</v>
      </c>
      <c r="D168" s="3422">
        <v>3304313</v>
      </c>
      <c r="E168" s="560" t="s">
        <v>48</v>
      </c>
      <c r="F168" s="2387">
        <v>-138444259</v>
      </c>
      <c r="G168" s="3421">
        <f>D168</f>
        <v>3304313</v>
      </c>
      <c r="H168" s="48"/>
      <c r="I168" s="2066"/>
    </row>
    <row r="169" spans="1:9" s="561" customFormat="1">
      <c r="A169" s="77"/>
      <c r="B169" s="164" t="s">
        <v>88</v>
      </c>
      <c r="C169" s="738"/>
      <c r="D169" s="3422"/>
      <c r="E169" s="88" t="s">
        <v>62</v>
      </c>
      <c r="F169" s="642"/>
      <c r="G169" s="103"/>
      <c r="H169" s="48"/>
      <c r="I169" s="2066"/>
    </row>
    <row r="170" spans="1:9" s="561" customFormat="1" ht="26.4">
      <c r="A170" s="77"/>
      <c r="B170" s="434" t="s">
        <v>232</v>
      </c>
      <c r="C170" s="738">
        <v>101830461</v>
      </c>
      <c r="D170" s="3422">
        <v>3750860</v>
      </c>
      <c r="E170" s="560" t="s">
        <v>48</v>
      </c>
      <c r="F170" s="2071">
        <v>406158063</v>
      </c>
      <c r="G170" s="601">
        <f>D170</f>
        <v>3750860</v>
      </c>
      <c r="H170" s="48"/>
      <c r="I170" s="2066"/>
    </row>
    <row r="171" spans="1:9" s="561" customFormat="1">
      <c r="A171" s="77"/>
      <c r="B171" s="164" t="s">
        <v>189</v>
      </c>
      <c r="C171" s="738"/>
      <c r="D171" s="3422"/>
      <c r="E171" s="88" t="s">
        <v>62</v>
      </c>
      <c r="F171" s="642"/>
      <c r="G171" s="103"/>
      <c r="H171" s="48"/>
      <c r="I171" s="2066"/>
    </row>
    <row r="172" spans="1:9" s="561" customFormat="1" ht="27" thickBot="1">
      <c r="A172" s="77"/>
      <c r="B172" s="434" t="s">
        <v>232</v>
      </c>
      <c r="C172" s="738">
        <v>102851048</v>
      </c>
      <c r="D172" s="3422">
        <v>3750860</v>
      </c>
      <c r="E172" s="560" t="s">
        <v>48</v>
      </c>
      <c r="F172" s="2071">
        <v>-239013812</v>
      </c>
      <c r="G172" s="601">
        <f>D172</f>
        <v>3750860</v>
      </c>
      <c r="H172" s="48"/>
      <c r="I172" s="2066"/>
    </row>
    <row r="173" spans="1:9" s="561" customFormat="1" ht="72" customHeight="1" thickBot="1">
      <c r="A173" s="95"/>
      <c r="B173" s="3690" t="s">
        <v>1078</v>
      </c>
      <c r="C173" s="3691"/>
      <c r="D173" s="3691"/>
      <c r="E173" s="3691"/>
      <c r="F173" s="3691"/>
      <c r="G173" s="3692"/>
      <c r="H173" s="145"/>
      <c r="I173" s="2066"/>
    </row>
    <row r="175" spans="1:9" ht="15.6">
      <c r="B175" s="343" t="s">
        <v>190</v>
      </c>
      <c r="C175" s="118"/>
      <c r="D175" s="118"/>
    </row>
    <row r="176" spans="1:9" ht="13.8" thickBot="1">
      <c r="B176" s="84"/>
      <c r="C176" s="85"/>
      <c r="D176" s="85"/>
    </row>
    <row r="177" spans="1:9">
      <c r="A177" s="66">
        <f>A156+1</f>
        <v>7</v>
      </c>
      <c r="B177" s="3424" t="s">
        <v>1055</v>
      </c>
      <c r="C177" s="3425"/>
      <c r="D177" s="3426"/>
      <c r="E177" s="3442"/>
      <c r="F177" s="3443"/>
      <c r="G177" s="3444"/>
      <c r="H177" s="274" t="s">
        <v>33</v>
      </c>
    </row>
    <row r="178" spans="1:9">
      <c r="B178" s="113" t="s">
        <v>1056</v>
      </c>
      <c r="C178" s="1301"/>
      <c r="D178" s="2821"/>
      <c r="E178" s="3445"/>
      <c r="F178" s="3446"/>
      <c r="G178" s="3447"/>
    </row>
    <row r="179" spans="1:9">
      <c r="B179" s="113" t="s">
        <v>1057</v>
      </c>
      <c r="C179" s="1301"/>
      <c r="D179" s="2821"/>
      <c r="E179" s="3445"/>
      <c r="F179" s="3446"/>
      <c r="G179" s="3447"/>
    </row>
    <row r="180" spans="1:9">
      <c r="B180" s="3035" t="s">
        <v>88</v>
      </c>
      <c r="C180" s="1301"/>
      <c r="D180" s="2821"/>
      <c r="E180" s="88" t="s">
        <v>62</v>
      </c>
      <c r="F180" s="642"/>
      <c r="G180" s="103"/>
    </row>
    <row r="181" spans="1:9">
      <c r="B181" s="3432" t="s">
        <v>913</v>
      </c>
      <c r="C181" s="3428">
        <v>2024167761</v>
      </c>
      <c r="D181" s="3429">
        <f>D187</f>
        <v>5125494</v>
      </c>
      <c r="E181" s="560" t="s">
        <v>48</v>
      </c>
      <c r="F181" s="2387">
        <v>406158063</v>
      </c>
      <c r="G181" s="601">
        <f>D181</f>
        <v>5125494</v>
      </c>
    </row>
    <row r="182" spans="1:9" s="561" customFormat="1">
      <c r="A182" s="66"/>
      <c r="B182" s="3427"/>
      <c r="C182" s="3428"/>
      <c r="D182" s="3429"/>
      <c r="E182" s="3346"/>
      <c r="F182" s="2415"/>
      <c r="G182" s="606"/>
      <c r="H182" s="395"/>
      <c r="I182" s="65"/>
    </row>
    <row r="183" spans="1:9" s="561" customFormat="1">
      <c r="A183" s="66"/>
      <c r="B183" s="3451" t="s">
        <v>1061</v>
      </c>
      <c r="C183" s="3428"/>
      <c r="D183" s="3429"/>
      <c r="E183" s="3346"/>
      <c r="F183" s="2415"/>
      <c r="G183" s="606"/>
      <c r="H183" s="395"/>
      <c r="I183" s="65"/>
    </row>
    <row r="184" spans="1:9" s="561" customFormat="1">
      <c r="A184" s="66"/>
      <c r="B184" s="3427" t="s">
        <v>913</v>
      </c>
      <c r="C184" s="3428"/>
      <c r="D184" s="3429"/>
      <c r="E184" s="3346"/>
      <c r="F184" s="2415"/>
      <c r="G184" s="606"/>
      <c r="H184" s="395"/>
      <c r="I184" s="65"/>
    </row>
    <row r="185" spans="1:9">
      <c r="B185" s="3427" t="s">
        <v>911</v>
      </c>
      <c r="C185" s="3428">
        <v>2317093224</v>
      </c>
      <c r="D185" s="3429">
        <f>5874336</f>
        <v>5874336</v>
      </c>
      <c r="E185" s="3445"/>
      <c r="F185" s="3446"/>
      <c r="G185" s="3447"/>
    </row>
    <row r="186" spans="1:9">
      <c r="B186" s="3430" t="s">
        <v>1058</v>
      </c>
      <c r="C186" s="3431"/>
      <c r="D186" s="2821"/>
      <c r="E186" s="3445"/>
      <c r="F186" s="3446"/>
      <c r="G186" s="3447"/>
    </row>
    <row r="187" spans="1:9">
      <c r="B187" s="3432" t="s">
        <v>1059</v>
      </c>
      <c r="C187" s="3433">
        <v>2024167761</v>
      </c>
      <c r="D187" s="2821">
        <f>D185-D188</f>
        <v>5125494</v>
      </c>
      <c r="E187" s="3445"/>
      <c r="F187" s="3446"/>
      <c r="G187" s="3447"/>
    </row>
    <row r="188" spans="1:9">
      <c r="B188" s="3432" t="s">
        <v>1060</v>
      </c>
      <c r="C188" s="3433">
        <v>292925463</v>
      </c>
      <c r="D188" s="2821">
        <f>748842</f>
        <v>748842</v>
      </c>
      <c r="E188" s="3445"/>
      <c r="F188" s="3446"/>
      <c r="G188" s="3447"/>
    </row>
    <row r="189" spans="1:9">
      <c r="B189" s="3035" t="s">
        <v>189</v>
      </c>
      <c r="C189" s="3433"/>
      <c r="D189" s="2821"/>
      <c r="E189" s="88" t="s">
        <v>62</v>
      </c>
      <c r="F189" s="642"/>
      <c r="G189" s="103"/>
    </row>
    <row r="190" spans="1:9">
      <c r="B190" s="3432" t="s">
        <v>913</v>
      </c>
      <c r="C190" s="3428">
        <v>2074252541</v>
      </c>
      <c r="D190" s="3429">
        <f>D196</f>
        <v>9355016</v>
      </c>
      <c r="E190" s="560" t="s">
        <v>48</v>
      </c>
      <c r="F190" s="2387">
        <v>-239013812</v>
      </c>
      <c r="G190" s="601">
        <f>D190</f>
        <v>9355016</v>
      </c>
    </row>
    <row r="191" spans="1:9" s="561" customFormat="1">
      <c r="A191" s="66"/>
      <c r="B191" s="3427"/>
      <c r="C191" s="3433"/>
      <c r="D191" s="2821"/>
      <c r="E191" s="3452"/>
      <c r="F191" s="3453"/>
      <c r="G191" s="3454"/>
      <c r="H191" s="395"/>
      <c r="I191" s="65"/>
    </row>
    <row r="192" spans="1:9" s="561" customFormat="1">
      <c r="A192" s="66"/>
      <c r="B192" s="3451" t="s">
        <v>1061</v>
      </c>
      <c r="C192" s="3433"/>
      <c r="D192" s="2821"/>
      <c r="E192" s="3452"/>
      <c r="F192" s="3453"/>
      <c r="G192" s="3454"/>
      <c r="H192" s="395"/>
      <c r="I192" s="65"/>
    </row>
    <row r="193" spans="1:9" s="561" customFormat="1">
      <c r="A193" s="66"/>
      <c r="B193" s="3427" t="s">
        <v>913</v>
      </c>
      <c r="C193" s="3433"/>
      <c r="D193" s="2821"/>
      <c r="E193" s="3452"/>
      <c r="F193" s="3453"/>
      <c r="G193" s="3454"/>
      <c r="H193" s="395"/>
      <c r="I193" s="65"/>
    </row>
    <row r="194" spans="1:9">
      <c r="B194" s="3427" t="s">
        <v>911</v>
      </c>
      <c r="C194" s="3428">
        <v>2447966265</v>
      </c>
      <c r="D194" s="3429">
        <v>10873009</v>
      </c>
      <c r="E194" s="3445"/>
      <c r="F194" s="3446"/>
      <c r="G194" s="3447"/>
    </row>
    <row r="195" spans="1:9">
      <c r="B195" s="3430" t="s">
        <v>1058</v>
      </c>
      <c r="C195" s="3431"/>
      <c r="D195" s="2821"/>
      <c r="E195" s="3445"/>
      <c r="F195" s="3446"/>
      <c r="G195" s="3447"/>
    </row>
    <row r="196" spans="1:9">
      <c r="B196" s="3432" t="s">
        <v>1059</v>
      </c>
      <c r="C196" s="3433">
        <v>2074252541</v>
      </c>
      <c r="D196" s="2821">
        <f>D194-D197</f>
        <v>9355016</v>
      </c>
      <c r="E196" s="3445"/>
      <c r="F196" s="3446"/>
      <c r="G196" s="3447"/>
    </row>
    <row r="197" spans="1:9" ht="13.8" thickBot="1">
      <c r="B197" s="3434" t="s">
        <v>1060</v>
      </c>
      <c r="C197" s="3435">
        <v>373713724</v>
      </c>
      <c r="D197" s="2823">
        <v>1517993</v>
      </c>
      <c r="E197" s="3445"/>
      <c r="F197" s="3446"/>
      <c r="G197" s="3447"/>
    </row>
    <row r="198" spans="1:9" ht="13.8">
      <c r="B198" s="3436" t="s">
        <v>898</v>
      </c>
      <c r="C198" s="3437"/>
      <c r="D198" s="289"/>
      <c r="E198" s="3445"/>
      <c r="F198" s="3446"/>
      <c r="G198" s="3447"/>
    </row>
    <row r="199" spans="1:9">
      <c r="B199" s="88" t="s">
        <v>82</v>
      </c>
      <c r="C199" s="2834"/>
      <c r="D199" s="643"/>
      <c r="E199" s="3445"/>
      <c r="F199" s="3446"/>
      <c r="G199" s="3447"/>
    </row>
    <row r="200" spans="1:9">
      <c r="B200" s="490" t="s">
        <v>83</v>
      </c>
      <c r="C200" s="2834"/>
      <c r="D200" s="643"/>
      <c r="E200" s="3445"/>
      <c r="F200" s="3446"/>
      <c r="G200" s="3447"/>
    </row>
    <row r="201" spans="1:9">
      <c r="B201" s="302" t="s">
        <v>88</v>
      </c>
      <c r="C201" s="2834"/>
      <c r="D201" s="643"/>
      <c r="E201" s="3445"/>
      <c r="F201" s="3446"/>
      <c r="G201" s="3447"/>
    </row>
    <row r="202" spans="1:9">
      <c r="B202" s="2" t="s">
        <v>911</v>
      </c>
      <c r="C202" s="2898">
        <v>2237345006</v>
      </c>
      <c r="D202" s="928">
        <f>D203</f>
        <v>5125494</v>
      </c>
      <c r="E202" s="3445"/>
      <c r="F202" s="3446"/>
      <c r="G202" s="3447"/>
    </row>
    <row r="203" spans="1:9">
      <c r="B203" s="1761" t="s">
        <v>912</v>
      </c>
      <c r="C203" s="654">
        <v>2024167761</v>
      </c>
      <c r="D203" s="931">
        <f>D204</f>
        <v>5125494</v>
      </c>
      <c r="E203" s="3445"/>
      <c r="F203" s="3446"/>
      <c r="G203" s="3447"/>
    </row>
    <row r="204" spans="1:9">
      <c r="B204" s="2909" t="s">
        <v>913</v>
      </c>
      <c r="C204" s="654">
        <v>2024167761</v>
      </c>
      <c r="D204" s="931">
        <f>D181</f>
        <v>5125494</v>
      </c>
      <c r="E204" s="3445"/>
      <c r="F204" s="3446"/>
      <c r="G204" s="3447"/>
    </row>
    <row r="205" spans="1:9">
      <c r="B205" s="3275" t="s">
        <v>158</v>
      </c>
      <c r="C205" s="654">
        <v>12422000</v>
      </c>
      <c r="D205" s="931"/>
      <c r="E205" s="3445"/>
      <c r="F205" s="3446"/>
      <c r="G205" s="3447"/>
    </row>
    <row r="206" spans="1:9" ht="26.4">
      <c r="B206" s="1761" t="s">
        <v>930</v>
      </c>
      <c r="C206" s="2885">
        <v>56659</v>
      </c>
      <c r="D206" s="931"/>
      <c r="E206" s="3445"/>
      <c r="F206" s="3446"/>
      <c r="G206" s="3447"/>
    </row>
    <row r="207" spans="1:9">
      <c r="B207" s="1761" t="s">
        <v>7</v>
      </c>
      <c r="C207" s="654">
        <v>200698586</v>
      </c>
      <c r="D207" s="931"/>
      <c r="E207" s="3445"/>
      <c r="F207" s="3446"/>
      <c r="G207" s="3447"/>
    </row>
    <row r="208" spans="1:9">
      <c r="B208" s="2" t="s">
        <v>1</v>
      </c>
      <c r="C208" s="2898">
        <v>2138537861</v>
      </c>
      <c r="D208" s="928"/>
      <c r="E208" s="3445"/>
      <c r="F208" s="3446"/>
      <c r="G208" s="3447"/>
    </row>
    <row r="209" spans="2:7">
      <c r="B209" s="3276" t="s">
        <v>2</v>
      </c>
      <c r="C209" s="654">
        <v>2137727382</v>
      </c>
      <c r="D209" s="931"/>
      <c r="E209" s="3445"/>
      <c r="F209" s="3446"/>
      <c r="G209" s="3447"/>
    </row>
    <row r="210" spans="2:7">
      <c r="B210" s="3277" t="s">
        <v>12</v>
      </c>
      <c r="C210" s="654">
        <v>14569041</v>
      </c>
      <c r="D210" s="931"/>
      <c r="E210" s="3445"/>
      <c r="F210" s="3446"/>
      <c r="G210" s="3447"/>
    </row>
    <row r="211" spans="2:7">
      <c r="B211" s="297" t="s">
        <v>13</v>
      </c>
      <c r="C211" s="654">
        <v>10599038</v>
      </c>
      <c r="D211" s="931"/>
      <c r="E211" s="3445"/>
      <c r="F211" s="3446"/>
      <c r="G211" s="3447"/>
    </row>
    <row r="212" spans="2:7">
      <c r="B212" s="299" t="s">
        <v>35</v>
      </c>
      <c r="C212" s="654">
        <v>8478955</v>
      </c>
      <c r="D212" s="931"/>
      <c r="E212" s="3445"/>
      <c r="F212" s="3446"/>
      <c r="G212" s="3447"/>
    </row>
    <row r="213" spans="2:7">
      <c r="B213" s="297" t="s">
        <v>15</v>
      </c>
      <c r="C213" s="654">
        <v>3970003</v>
      </c>
      <c r="D213" s="931"/>
      <c r="E213" s="3445"/>
      <c r="F213" s="3446"/>
      <c r="G213" s="3447"/>
    </row>
    <row r="214" spans="2:7">
      <c r="B214" s="2909" t="s">
        <v>16</v>
      </c>
      <c r="C214" s="654">
        <v>2122497464</v>
      </c>
      <c r="D214" s="931"/>
      <c r="E214" s="3445"/>
      <c r="F214" s="3446"/>
      <c r="G214" s="3447"/>
    </row>
    <row r="215" spans="2:7">
      <c r="B215" s="304" t="s">
        <v>17</v>
      </c>
      <c r="C215" s="654">
        <v>7385312</v>
      </c>
      <c r="D215" s="931"/>
      <c r="E215" s="3445"/>
      <c r="F215" s="3446"/>
      <c r="G215" s="3447"/>
    </row>
    <row r="216" spans="2:7">
      <c r="B216" s="304" t="s">
        <v>93</v>
      </c>
      <c r="C216" s="654">
        <v>2115112152</v>
      </c>
      <c r="D216" s="931"/>
      <c r="E216" s="3445"/>
      <c r="F216" s="3446"/>
      <c r="G216" s="3447"/>
    </row>
    <row r="217" spans="2:7" ht="26.4">
      <c r="B217" s="2915" t="s">
        <v>49</v>
      </c>
      <c r="C217" s="2885">
        <v>17442</v>
      </c>
      <c r="D217" s="931"/>
      <c r="E217" s="3445"/>
      <c r="F217" s="3446"/>
      <c r="G217" s="3447"/>
    </row>
    <row r="218" spans="2:7">
      <c r="B218" s="2916" t="s">
        <v>38</v>
      </c>
      <c r="C218" s="654">
        <v>17442</v>
      </c>
      <c r="D218" s="931"/>
      <c r="E218" s="3445"/>
      <c r="F218" s="3446"/>
      <c r="G218" s="3447"/>
    </row>
    <row r="219" spans="2:7">
      <c r="B219" s="2909" t="s">
        <v>19</v>
      </c>
      <c r="C219" s="654">
        <v>643435</v>
      </c>
      <c r="D219" s="931"/>
      <c r="E219" s="3445"/>
      <c r="F219" s="3446"/>
      <c r="G219" s="3447"/>
    </row>
    <row r="220" spans="2:7" ht="26.4">
      <c r="B220" s="2917" t="s">
        <v>51</v>
      </c>
      <c r="C220" s="2885">
        <v>643435</v>
      </c>
      <c r="D220" s="931"/>
      <c r="E220" s="3445"/>
      <c r="F220" s="3446"/>
      <c r="G220" s="3447"/>
    </row>
    <row r="221" spans="2:7" ht="26.4">
      <c r="B221" s="2844" t="s">
        <v>52</v>
      </c>
      <c r="C221" s="2885">
        <v>483082</v>
      </c>
      <c r="D221" s="931"/>
      <c r="E221" s="3445"/>
      <c r="F221" s="3446"/>
      <c r="G221" s="3447"/>
    </row>
    <row r="222" spans="2:7" ht="39.6">
      <c r="B222" s="2844" t="s">
        <v>191</v>
      </c>
      <c r="C222" s="2885">
        <v>160353</v>
      </c>
      <c r="D222" s="931"/>
      <c r="E222" s="3445"/>
      <c r="F222" s="3446"/>
      <c r="G222" s="3447"/>
    </row>
    <row r="223" spans="2:7">
      <c r="B223" s="1761" t="s">
        <v>3</v>
      </c>
      <c r="C223" s="654">
        <v>810479</v>
      </c>
      <c r="D223" s="931"/>
      <c r="E223" s="3445"/>
      <c r="F223" s="3446"/>
      <c r="G223" s="3447"/>
    </row>
    <row r="224" spans="2:7">
      <c r="B224" s="2909" t="s">
        <v>20</v>
      </c>
      <c r="C224" s="654">
        <v>810479</v>
      </c>
      <c r="D224" s="931"/>
      <c r="E224" s="3445"/>
      <c r="F224" s="3446"/>
      <c r="G224" s="3447"/>
    </row>
    <row r="225" spans="2:7">
      <c r="B225" s="2919" t="s">
        <v>21</v>
      </c>
      <c r="C225" s="2898">
        <v>98807145</v>
      </c>
      <c r="D225" s="928">
        <f>D202</f>
        <v>5125494</v>
      </c>
      <c r="E225" s="3445"/>
      <c r="F225" s="3446"/>
      <c r="G225" s="3447"/>
    </row>
    <row r="226" spans="2:7">
      <c r="B226" s="2920" t="s">
        <v>23</v>
      </c>
      <c r="C226" s="654">
        <v>-98807145</v>
      </c>
      <c r="D226" s="931">
        <f>D227</f>
        <v>-5125494</v>
      </c>
      <c r="E226" s="3445"/>
      <c r="F226" s="3446"/>
      <c r="G226" s="3447"/>
    </row>
    <row r="227" spans="2:7">
      <c r="B227" s="2909" t="s">
        <v>24</v>
      </c>
      <c r="C227" s="654">
        <v>-98807145</v>
      </c>
      <c r="D227" s="931">
        <f>D228</f>
        <v>-5125494</v>
      </c>
      <c r="E227" s="3445"/>
      <c r="F227" s="3446"/>
      <c r="G227" s="3447"/>
    </row>
    <row r="228" spans="2:7" ht="26.4">
      <c r="B228" s="2921" t="s">
        <v>928</v>
      </c>
      <c r="C228" s="2885">
        <v>-98807145</v>
      </c>
      <c r="D228" s="2914">
        <f>-5125494</f>
        <v>-5125494</v>
      </c>
      <c r="E228" s="3445"/>
      <c r="F228" s="3446"/>
      <c r="G228" s="3447"/>
    </row>
    <row r="229" spans="2:7">
      <c r="B229" s="302" t="s">
        <v>189</v>
      </c>
      <c r="C229" s="2834"/>
      <c r="D229" s="931"/>
      <c r="E229" s="3445"/>
      <c r="F229" s="3446"/>
      <c r="G229" s="3447"/>
    </row>
    <row r="230" spans="2:7">
      <c r="B230" s="2" t="s">
        <v>911</v>
      </c>
      <c r="C230" s="625">
        <v>2280396214</v>
      </c>
      <c r="D230" s="928">
        <f>D231</f>
        <v>9355016</v>
      </c>
      <c r="E230" s="3445"/>
      <c r="F230" s="3446"/>
      <c r="G230" s="3447"/>
    </row>
    <row r="231" spans="2:7">
      <c r="B231" s="1761" t="s">
        <v>912</v>
      </c>
      <c r="C231" s="625">
        <v>2074252541</v>
      </c>
      <c r="D231" s="931">
        <f>D232</f>
        <v>9355016</v>
      </c>
      <c r="E231" s="3445"/>
      <c r="F231" s="3446"/>
      <c r="G231" s="3447"/>
    </row>
    <row r="232" spans="2:7">
      <c r="B232" s="2909" t="s">
        <v>913</v>
      </c>
      <c r="C232" s="625">
        <v>2074252541</v>
      </c>
      <c r="D232" s="931">
        <f>D190</f>
        <v>9355016</v>
      </c>
      <c r="E232" s="3445"/>
      <c r="F232" s="3446"/>
      <c r="G232" s="3447"/>
    </row>
    <row r="233" spans="2:7">
      <c r="B233" s="3275" t="s">
        <v>158</v>
      </c>
      <c r="C233" s="625">
        <v>12462978</v>
      </c>
      <c r="D233" s="931"/>
      <c r="E233" s="3445"/>
      <c r="F233" s="3446"/>
      <c r="G233" s="3447"/>
    </row>
    <row r="234" spans="2:7" ht="26.4">
      <c r="B234" s="1761" t="s">
        <v>930</v>
      </c>
      <c r="C234" s="2878">
        <v>56659</v>
      </c>
      <c r="D234" s="931"/>
      <c r="E234" s="3445"/>
      <c r="F234" s="3446"/>
      <c r="G234" s="3447"/>
    </row>
    <row r="235" spans="2:7">
      <c r="B235" s="1761" t="s">
        <v>7</v>
      </c>
      <c r="C235" s="625">
        <v>193624036</v>
      </c>
      <c r="D235" s="931"/>
      <c r="E235" s="3445"/>
      <c r="F235" s="3446"/>
      <c r="G235" s="3447"/>
    </row>
    <row r="236" spans="2:7">
      <c r="B236" s="2" t="s">
        <v>1</v>
      </c>
      <c r="C236" s="623">
        <v>2155322755</v>
      </c>
      <c r="D236" s="928"/>
      <c r="E236" s="3445"/>
      <c r="F236" s="3446"/>
      <c r="G236" s="3447"/>
    </row>
    <row r="237" spans="2:7">
      <c r="B237" s="3276" t="s">
        <v>2</v>
      </c>
      <c r="C237" s="625">
        <v>2154512276</v>
      </c>
      <c r="D237" s="931"/>
      <c r="E237" s="3445"/>
      <c r="F237" s="3446"/>
      <c r="G237" s="3447"/>
    </row>
    <row r="238" spans="2:7">
      <c r="B238" s="3277" t="s">
        <v>12</v>
      </c>
      <c r="C238" s="625">
        <v>14657460</v>
      </c>
      <c r="D238" s="931"/>
      <c r="E238" s="3445"/>
      <c r="F238" s="3446"/>
      <c r="G238" s="3447"/>
    </row>
    <row r="239" spans="2:7">
      <c r="B239" s="297" t="s">
        <v>13</v>
      </c>
      <c r="C239" s="625">
        <v>10753758</v>
      </c>
      <c r="D239" s="931"/>
      <c r="E239" s="3445"/>
      <c r="F239" s="3446"/>
      <c r="G239" s="3447"/>
    </row>
    <row r="240" spans="2:7">
      <c r="B240" s="299" t="s">
        <v>35</v>
      </c>
      <c r="C240" s="625">
        <v>8604143</v>
      </c>
      <c r="D240" s="931"/>
      <c r="E240" s="3445"/>
      <c r="F240" s="3446"/>
      <c r="G240" s="3447"/>
    </row>
    <row r="241" spans="2:7">
      <c r="B241" s="297" t="s">
        <v>15</v>
      </c>
      <c r="C241" s="625">
        <v>3903702</v>
      </c>
      <c r="D241" s="931"/>
      <c r="E241" s="3445"/>
      <c r="F241" s="3446"/>
      <c r="G241" s="3447"/>
    </row>
    <row r="242" spans="2:7">
      <c r="B242" s="2909" t="s">
        <v>16</v>
      </c>
      <c r="C242" s="625">
        <v>2139177860</v>
      </c>
      <c r="D242" s="931"/>
      <c r="E242" s="3445"/>
      <c r="F242" s="3446"/>
      <c r="G242" s="3447"/>
    </row>
    <row r="243" spans="2:7">
      <c r="B243" s="304" t="s">
        <v>17</v>
      </c>
      <c r="C243" s="625">
        <v>7147502</v>
      </c>
      <c r="D243" s="931"/>
      <c r="E243" s="3445"/>
      <c r="F243" s="3446"/>
      <c r="G243" s="3447"/>
    </row>
    <row r="244" spans="2:7">
      <c r="B244" s="304" t="s">
        <v>93</v>
      </c>
      <c r="C244" s="625">
        <v>2132030358</v>
      </c>
      <c r="D244" s="931"/>
      <c r="E244" s="3445"/>
      <c r="F244" s="3446"/>
      <c r="G244" s="3447"/>
    </row>
    <row r="245" spans="2:7" ht="26.4">
      <c r="B245" s="2915" t="s">
        <v>49</v>
      </c>
      <c r="C245" s="2878">
        <v>17442</v>
      </c>
      <c r="D245" s="931"/>
      <c r="E245" s="3445"/>
      <c r="F245" s="3446"/>
      <c r="G245" s="3447"/>
    </row>
    <row r="246" spans="2:7">
      <c r="B246" s="2916" t="s">
        <v>38</v>
      </c>
      <c r="C246" s="625">
        <v>17442</v>
      </c>
      <c r="D246" s="931"/>
      <c r="E246" s="3445"/>
      <c r="F246" s="3446"/>
      <c r="G246" s="3447"/>
    </row>
    <row r="247" spans="2:7">
      <c r="B247" s="2909" t="s">
        <v>19</v>
      </c>
      <c r="C247" s="625">
        <v>659514</v>
      </c>
      <c r="D247" s="931"/>
      <c r="E247" s="3445"/>
      <c r="F247" s="3446"/>
      <c r="G247" s="3447"/>
    </row>
    <row r="248" spans="2:7" ht="26.4">
      <c r="B248" s="2917" t="s">
        <v>51</v>
      </c>
      <c r="C248" s="2878">
        <v>659514</v>
      </c>
      <c r="D248" s="931"/>
      <c r="E248" s="3445"/>
      <c r="F248" s="3446"/>
      <c r="G248" s="3447"/>
    </row>
    <row r="249" spans="2:7" ht="26.4">
      <c r="B249" s="2844" t="s">
        <v>52</v>
      </c>
      <c r="C249" s="3280">
        <v>498005</v>
      </c>
      <c r="D249" s="643"/>
      <c r="E249" s="3445"/>
      <c r="F249" s="3446"/>
      <c r="G249" s="3447"/>
    </row>
    <row r="250" spans="2:7" ht="39.6">
      <c r="B250" s="2844" t="s">
        <v>191</v>
      </c>
      <c r="C250" s="2878">
        <v>161509</v>
      </c>
      <c r="D250" s="931"/>
      <c r="E250" s="3445"/>
      <c r="F250" s="3446"/>
      <c r="G250" s="3447"/>
    </row>
    <row r="251" spans="2:7">
      <c r="B251" s="1761" t="s">
        <v>3</v>
      </c>
      <c r="C251" s="625">
        <v>810479</v>
      </c>
      <c r="D251" s="931"/>
      <c r="E251" s="3445"/>
      <c r="F251" s="3446"/>
      <c r="G251" s="3447"/>
    </row>
    <row r="252" spans="2:7">
      <c r="B252" s="2918" t="s">
        <v>20</v>
      </c>
      <c r="C252" s="625">
        <v>810479</v>
      </c>
      <c r="D252" s="2390"/>
      <c r="E252" s="3445"/>
      <c r="F252" s="3446"/>
      <c r="G252" s="3447"/>
    </row>
    <row r="253" spans="2:7">
      <c r="B253" s="2919" t="s">
        <v>21</v>
      </c>
      <c r="C253" s="623">
        <v>125073459</v>
      </c>
      <c r="D253" s="928">
        <f>D230</f>
        <v>9355016</v>
      </c>
      <c r="E253" s="3445"/>
      <c r="F253" s="3446"/>
      <c r="G253" s="3447"/>
    </row>
    <row r="254" spans="2:7">
      <c r="B254" s="2920" t="s">
        <v>23</v>
      </c>
      <c r="C254" s="625">
        <v>-125073459</v>
      </c>
      <c r="D254" s="931">
        <f>D255</f>
        <v>-9355016</v>
      </c>
      <c r="E254" s="3445"/>
      <c r="F254" s="3446"/>
      <c r="G254" s="3447"/>
    </row>
    <row r="255" spans="2:7">
      <c r="B255" s="2909" t="s">
        <v>24</v>
      </c>
      <c r="C255" s="625">
        <v>-125073459</v>
      </c>
      <c r="D255" s="931">
        <f>D256</f>
        <v>-9355016</v>
      </c>
      <c r="E255" s="3445"/>
      <c r="F255" s="3446"/>
      <c r="G255" s="3447"/>
    </row>
    <row r="256" spans="2:7" ht="27" thickBot="1">
      <c r="B256" s="3281" t="s">
        <v>928</v>
      </c>
      <c r="C256" s="3282">
        <v>-125073459</v>
      </c>
      <c r="D256" s="3283">
        <f>-9355016</f>
        <v>-9355016</v>
      </c>
      <c r="E256" s="3448"/>
      <c r="F256" s="3449"/>
      <c r="G256" s="3450"/>
    </row>
    <row r="257" spans="2:7" ht="58.2" customHeight="1" thickBot="1">
      <c r="B257" s="3687" t="s">
        <v>1101</v>
      </c>
      <c r="C257" s="3688"/>
      <c r="D257" s="3688"/>
      <c r="E257" s="3688"/>
      <c r="F257" s="3688"/>
      <c r="G257" s="3689"/>
    </row>
  </sheetData>
  <mergeCells count="18">
    <mergeCell ref="B30:D30"/>
    <mergeCell ref="B48:D48"/>
    <mergeCell ref="B96:G96"/>
    <mergeCell ref="B160:G160"/>
    <mergeCell ref="B173:G173"/>
    <mergeCell ref="B257:G257"/>
    <mergeCell ref="B57:G57"/>
    <mergeCell ref="B76:G76"/>
    <mergeCell ref="B85:G85"/>
    <mergeCell ref="B105:G105"/>
    <mergeCell ref="B124:G124"/>
    <mergeCell ref="B133:G133"/>
    <mergeCell ref="B152:G152"/>
    <mergeCell ref="H1:H2"/>
    <mergeCell ref="C1:C2"/>
    <mergeCell ref="D1:D2"/>
    <mergeCell ref="F1:F2"/>
    <mergeCell ref="G1:G2"/>
  </mergeCells>
  <pageMargins left="0.31496062992125984" right="0.27559055118110237" top="0.35433070866141736" bottom="0.47244094488188981" header="0.15748031496062992" footer="0.19685039370078741"/>
  <pageSetup paperSize="9" scale="75" orientation="landscape" r:id="rId1"/>
  <headerFooter>
    <oddFooter>&amp;L&amp;F&amp;C&amp;P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84"/>
  <sheetViews>
    <sheetView zoomScale="70" zoomScaleNormal="70" workbookViewId="0"/>
  </sheetViews>
  <sheetFormatPr defaultColWidth="9.109375" defaultRowHeight="13.2"/>
  <cols>
    <col min="1" max="1" width="5.5546875" style="122" customWidth="1"/>
    <col min="2" max="2" width="52.5546875" style="14" customWidth="1"/>
    <col min="3" max="3" width="14.6640625" style="13" customWidth="1"/>
    <col min="4" max="4" width="13.109375" style="13" customWidth="1"/>
    <col min="5" max="5" width="52.88671875" style="6" customWidth="1"/>
    <col min="6" max="6" width="14.6640625" style="6" customWidth="1"/>
    <col min="7" max="7" width="13.5546875" style="6" customWidth="1"/>
    <col min="8" max="8" width="17.44140625" style="6" customWidth="1"/>
    <col min="9" max="16384" width="9.109375" style="6"/>
  </cols>
  <sheetData>
    <row r="1" spans="1:8" ht="12.75" customHeight="1">
      <c r="B1" s="23"/>
      <c r="C1" s="3696" t="s">
        <v>91</v>
      </c>
      <c r="D1" s="3696" t="s">
        <v>30</v>
      </c>
      <c r="E1" s="69"/>
      <c r="F1" s="3696" t="s">
        <v>91</v>
      </c>
      <c r="G1" s="3696" t="s">
        <v>30</v>
      </c>
      <c r="H1" s="3704" t="s">
        <v>42</v>
      </c>
    </row>
    <row r="2" spans="1:8" ht="13.8" thickBot="1">
      <c r="B2" s="24"/>
      <c r="C2" s="3697"/>
      <c r="D2" s="3697"/>
      <c r="E2" s="70"/>
      <c r="F2" s="3697"/>
      <c r="G2" s="3697"/>
      <c r="H2" s="3705"/>
    </row>
    <row r="3" spans="1:8">
      <c r="A3" s="95"/>
      <c r="B3" s="1"/>
      <c r="C3" s="11"/>
      <c r="D3" s="11"/>
      <c r="E3" s="4"/>
      <c r="F3" s="11"/>
      <c r="G3" s="11"/>
    </row>
    <row r="4" spans="1:8" s="39" customFormat="1">
      <c r="A4" s="63"/>
      <c r="B4" s="154" t="s">
        <v>256</v>
      </c>
      <c r="C4" s="62"/>
      <c r="D4" s="64"/>
      <c r="E4" s="42"/>
      <c r="F4" s="36"/>
      <c r="G4" s="64"/>
      <c r="H4" s="145"/>
    </row>
    <row r="5" spans="1:8">
      <c r="A5" s="75"/>
      <c r="B5" s="21" t="s">
        <v>45</v>
      </c>
      <c r="C5" s="19"/>
      <c r="D5" s="37"/>
      <c r="E5" s="72" t="s">
        <v>46</v>
      </c>
      <c r="F5" s="8"/>
      <c r="G5" s="8"/>
      <c r="H5" s="314"/>
    </row>
    <row r="6" spans="1:8">
      <c r="A6" s="95"/>
      <c r="B6" s="5" t="s">
        <v>48</v>
      </c>
      <c r="C6" s="112"/>
      <c r="D6" s="115"/>
      <c r="E6" s="5" t="s">
        <v>48</v>
      </c>
      <c r="F6" s="112"/>
      <c r="G6" s="115"/>
      <c r="H6" s="315"/>
    </row>
    <row r="7" spans="1:8">
      <c r="A7" s="95"/>
      <c r="B7" s="271" t="s">
        <v>99</v>
      </c>
      <c r="C7" s="2065">
        <v>-138444259</v>
      </c>
      <c r="D7" s="115"/>
      <c r="E7" s="271" t="s">
        <v>99</v>
      </c>
      <c r="F7" s="2065">
        <v>-138444259</v>
      </c>
      <c r="G7" s="115"/>
      <c r="H7" s="315"/>
    </row>
    <row r="8" spans="1:8">
      <c r="A8" s="95"/>
      <c r="B8" s="271" t="s">
        <v>100</v>
      </c>
      <c r="C8" s="2065">
        <v>406158063</v>
      </c>
      <c r="D8" s="115"/>
      <c r="E8" s="271" t="s">
        <v>100</v>
      </c>
      <c r="F8" s="2065">
        <v>406158063</v>
      </c>
      <c r="G8" s="115"/>
      <c r="H8" s="315"/>
    </row>
    <row r="9" spans="1:8">
      <c r="A9" s="95"/>
      <c r="B9" s="271" t="s">
        <v>261</v>
      </c>
      <c r="C9" s="2065">
        <v>-239013812</v>
      </c>
      <c r="D9" s="115"/>
      <c r="E9" s="271" t="s">
        <v>261</v>
      </c>
      <c r="F9" s="2065">
        <v>-239013812</v>
      </c>
      <c r="G9" s="115"/>
      <c r="H9" s="315"/>
    </row>
    <row r="10" spans="1:8">
      <c r="A10" s="95"/>
      <c r="B10" s="22" t="s">
        <v>41</v>
      </c>
      <c r="C10" s="2067"/>
      <c r="D10" s="115"/>
      <c r="E10" s="22" t="s">
        <v>41</v>
      </c>
      <c r="F10" s="2067"/>
      <c r="G10" s="115"/>
      <c r="H10" s="315"/>
    </row>
    <row r="11" spans="1:8">
      <c r="A11" s="95"/>
      <c r="B11" s="271" t="s">
        <v>99</v>
      </c>
      <c r="C11" s="2068">
        <v>35571795</v>
      </c>
      <c r="D11" s="115">
        <f>D24</f>
        <v>-44651</v>
      </c>
      <c r="E11" s="271" t="s">
        <v>99</v>
      </c>
      <c r="F11" s="2068">
        <v>35571795</v>
      </c>
      <c r="G11" s="115">
        <f>D24</f>
        <v>-44651</v>
      </c>
      <c r="H11" s="315"/>
    </row>
    <row r="12" spans="1:8">
      <c r="A12" s="95"/>
      <c r="B12" s="271" t="s">
        <v>100</v>
      </c>
      <c r="C12" s="2068">
        <v>35571795</v>
      </c>
      <c r="D12" s="115">
        <f>D59</f>
        <v>-41805</v>
      </c>
      <c r="E12" s="271" t="s">
        <v>100</v>
      </c>
      <c r="F12" s="2068">
        <v>35571795</v>
      </c>
      <c r="G12" s="115">
        <f>D59</f>
        <v>-41805</v>
      </c>
      <c r="H12" s="315"/>
    </row>
    <row r="13" spans="1:8">
      <c r="A13" s="95"/>
      <c r="B13" s="271" t="s">
        <v>261</v>
      </c>
      <c r="C13" s="2068">
        <v>35571795</v>
      </c>
      <c r="D13" s="115">
        <f>D73</f>
        <v>-41805</v>
      </c>
      <c r="E13" s="271" t="s">
        <v>261</v>
      </c>
      <c r="F13" s="2068">
        <v>35571795</v>
      </c>
      <c r="G13" s="115">
        <f>D73</f>
        <v>-41805</v>
      </c>
      <c r="H13" s="315"/>
    </row>
    <row r="14" spans="1:8">
      <c r="A14" s="95"/>
      <c r="B14" s="271"/>
      <c r="C14" s="2068"/>
      <c r="D14" s="115"/>
      <c r="E14" s="271"/>
      <c r="F14" s="2068"/>
      <c r="G14" s="115"/>
      <c r="H14" s="315"/>
    </row>
    <row r="16" spans="1:8" s="48" customFormat="1">
      <c r="A16" s="229"/>
      <c r="B16" s="229" t="s">
        <v>187</v>
      </c>
      <c r="C16" s="143"/>
      <c r="D16" s="143"/>
      <c r="E16" s="143"/>
      <c r="F16" s="143"/>
      <c r="G16" s="143"/>
    </row>
    <row r="17" spans="1:8" s="48" customFormat="1" ht="13.8" thickBot="1">
      <c r="A17" s="230"/>
      <c r="B17" s="143"/>
      <c r="C17" s="143"/>
      <c r="D17" s="143"/>
      <c r="E17" s="143"/>
      <c r="F17" s="143"/>
      <c r="G17" s="143"/>
    </row>
    <row r="18" spans="1:8" s="48" customFormat="1" ht="13.8">
      <c r="A18" s="1970">
        <f>'32'!A18+1</f>
        <v>179</v>
      </c>
      <c r="B18" s="233" t="s">
        <v>29</v>
      </c>
      <c r="C18" s="231"/>
      <c r="D18" s="232"/>
      <c r="E18" s="233" t="s">
        <v>256</v>
      </c>
      <c r="F18" s="231"/>
      <c r="G18" s="232"/>
      <c r="H18" s="99" t="s">
        <v>33</v>
      </c>
    </row>
    <row r="19" spans="1:8" s="48" customFormat="1">
      <c r="A19" s="656"/>
      <c r="B19" s="658" t="s">
        <v>22</v>
      </c>
      <c r="C19" s="869"/>
      <c r="D19" s="870"/>
      <c r="E19" s="658" t="s">
        <v>22</v>
      </c>
      <c r="F19" s="869"/>
      <c r="G19" s="870"/>
    </row>
    <row r="20" spans="1:8" s="48" customFormat="1">
      <c r="A20" s="656"/>
      <c r="B20" s="871" t="s">
        <v>255</v>
      </c>
      <c r="C20" s="872"/>
      <c r="D20" s="873"/>
      <c r="E20" s="871" t="s">
        <v>257</v>
      </c>
      <c r="F20" s="872"/>
      <c r="G20" s="873"/>
    </row>
    <row r="21" spans="1:8" s="48" customFormat="1">
      <c r="A21" s="656"/>
      <c r="B21" s="874" t="s">
        <v>4</v>
      </c>
      <c r="C21" s="875">
        <v>35571795</v>
      </c>
      <c r="D21" s="172">
        <v>-44651</v>
      </c>
      <c r="E21" s="874" t="s">
        <v>4</v>
      </c>
      <c r="F21" s="875">
        <v>399262</v>
      </c>
      <c r="G21" s="172">
        <v>44651</v>
      </c>
    </row>
    <row r="22" spans="1:8" s="48" customFormat="1">
      <c r="A22" s="656"/>
      <c r="B22" s="876" t="s">
        <v>10</v>
      </c>
      <c r="C22" s="877">
        <v>35571795</v>
      </c>
      <c r="D22" s="171">
        <v>-44651</v>
      </c>
      <c r="E22" s="876" t="s">
        <v>10</v>
      </c>
      <c r="F22" s="877">
        <v>399262</v>
      </c>
      <c r="G22" s="171">
        <v>44651</v>
      </c>
    </row>
    <row r="23" spans="1:8" s="48" customFormat="1" ht="26.4">
      <c r="A23" s="656"/>
      <c r="B23" s="878" t="s">
        <v>11</v>
      </c>
      <c r="C23" s="877">
        <v>35571795</v>
      </c>
      <c r="D23" s="171">
        <v>-44651</v>
      </c>
      <c r="E23" s="878" t="s">
        <v>11</v>
      </c>
      <c r="F23" s="877">
        <v>399262</v>
      </c>
      <c r="G23" s="171">
        <v>44651</v>
      </c>
    </row>
    <row r="24" spans="1:8" s="48" customFormat="1">
      <c r="A24" s="656"/>
      <c r="B24" s="874" t="s">
        <v>28</v>
      </c>
      <c r="C24" s="875">
        <v>35571795</v>
      </c>
      <c r="D24" s="172">
        <v>-44651</v>
      </c>
      <c r="E24" s="874" t="s">
        <v>28</v>
      </c>
      <c r="F24" s="875">
        <v>399262</v>
      </c>
      <c r="G24" s="172">
        <v>44651</v>
      </c>
    </row>
    <row r="25" spans="1:8" s="48" customFormat="1">
      <c r="A25" s="656"/>
      <c r="B25" s="876" t="s">
        <v>2</v>
      </c>
      <c r="C25" s="877">
        <v>35571795</v>
      </c>
      <c r="D25" s="171">
        <v>-44651</v>
      </c>
      <c r="E25" s="876" t="s">
        <v>2</v>
      </c>
      <c r="F25" s="879">
        <v>397270</v>
      </c>
      <c r="G25" s="171">
        <v>42090</v>
      </c>
    </row>
    <row r="26" spans="1:8" s="48" customFormat="1">
      <c r="A26" s="656"/>
      <c r="B26" s="878" t="s">
        <v>16</v>
      </c>
      <c r="C26" s="877">
        <v>35571795</v>
      </c>
      <c r="D26" s="171">
        <v>-44651</v>
      </c>
      <c r="E26" s="878" t="s">
        <v>12</v>
      </c>
      <c r="F26" s="879">
        <v>396169</v>
      </c>
      <c r="G26" s="171">
        <v>42090</v>
      </c>
    </row>
    <row r="27" spans="1:8" s="48" customFormat="1">
      <c r="A27" s="656"/>
      <c r="B27" s="880" t="s">
        <v>17</v>
      </c>
      <c r="C27" s="877">
        <v>35571795</v>
      </c>
      <c r="D27" s="171">
        <v>-44651</v>
      </c>
      <c r="E27" s="880" t="s">
        <v>37</v>
      </c>
      <c r="F27" s="879">
        <v>312034</v>
      </c>
      <c r="G27" s="171">
        <v>40951</v>
      </c>
    </row>
    <row r="28" spans="1:8" s="48" customFormat="1">
      <c r="A28" s="656"/>
      <c r="B28" s="881"/>
      <c r="C28" s="882"/>
      <c r="D28" s="883"/>
      <c r="E28" s="884" t="s">
        <v>35</v>
      </c>
      <c r="F28" s="879">
        <v>239415</v>
      </c>
      <c r="G28" s="883">
        <v>31680</v>
      </c>
    </row>
    <row r="29" spans="1:8" s="48" customFormat="1">
      <c r="A29" s="656"/>
      <c r="B29" s="658"/>
      <c r="C29" s="885"/>
      <c r="D29" s="886"/>
      <c r="E29" s="880" t="s">
        <v>15</v>
      </c>
      <c r="F29" s="879">
        <v>84135</v>
      </c>
      <c r="G29" s="883">
        <v>1139</v>
      </c>
    </row>
    <row r="30" spans="1:8" s="48" customFormat="1" ht="26.4">
      <c r="A30" s="656"/>
      <c r="B30" s="658"/>
      <c r="C30" s="885"/>
      <c r="D30" s="886"/>
      <c r="E30" s="880" t="s">
        <v>49</v>
      </c>
      <c r="F30" s="887">
        <v>1101</v>
      </c>
      <c r="G30" s="883"/>
    </row>
    <row r="31" spans="1:8" s="48" customFormat="1">
      <c r="A31" s="656"/>
      <c r="B31" s="658"/>
      <c r="C31" s="885"/>
      <c r="D31" s="886"/>
      <c r="E31" s="880" t="s">
        <v>38</v>
      </c>
      <c r="F31" s="888">
        <v>1101</v>
      </c>
      <c r="G31" s="883"/>
    </row>
    <row r="32" spans="1:8" s="48" customFormat="1">
      <c r="A32" s="656"/>
      <c r="B32" s="880"/>
      <c r="C32" s="877"/>
      <c r="D32" s="171"/>
      <c r="E32" s="878" t="s">
        <v>3</v>
      </c>
      <c r="F32" s="888">
        <v>1992</v>
      </c>
      <c r="G32" s="171">
        <v>2561</v>
      </c>
    </row>
    <row r="33" spans="1:8" s="48" customFormat="1" ht="13.8" thickBot="1">
      <c r="A33" s="656"/>
      <c r="B33" s="889"/>
      <c r="C33" s="890"/>
      <c r="D33" s="891"/>
      <c r="E33" s="892" t="s">
        <v>20</v>
      </c>
      <c r="F33" s="893">
        <v>1992</v>
      </c>
      <c r="G33" s="894">
        <v>2561</v>
      </c>
    </row>
    <row r="34" spans="1:8" s="48" customFormat="1" ht="39.75" customHeight="1" thickBot="1">
      <c r="A34" s="656"/>
      <c r="B34" s="3898" t="s">
        <v>258</v>
      </c>
      <c r="C34" s="3899"/>
      <c r="D34" s="3899"/>
      <c r="E34" s="3899"/>
      <c r="F34" s="3899"/>
      <c r="G34" s="3900"/>
    </row>
    <row r="35" spans="1:8" s="48" customFormat="1">
      <c r="A35" s="230"/>
      <c r="B35" s="143"/>
      <c r="C35" s="143"/>
      <c r="D35" s="143"/>
      <c r="E35" s="143"/>
      <c r="F35" s="143"/>
      <c r="G35" s="143"/>
    </row>
    <row r="36" spans="1:8" s="48" customFormat="1">
      <c r="A36" s="229"/>
      <c r="B36" s="229" t="s">
        <v>190</v>
      </c>
      <c r="C36" s="143"/>
      <c r="D36" s="143"/>
      <c r="E36" s="143"/>
      <c r="F36" s="143"/>
      <c r="G36" s="143"/>
    </row>
    <row r="37" spans="1:8" s="48" customFormat="1" ht="13.8" thickBot="1">
      <c r="A37" s="230"/>
      <c r="B37" s="143"/>
      <c r="C37" s="143"/>
      <c r="D37" s="143"/>
      <c r="E37" s="143"/>
      <c r="F37" s="143"/>
      <c r="G37" s="143"/>
    </row>
    <row r="38" spans="1:8" s="48" customFormat="1" ht="13.8">
      <c r="A38" s="1971">
        <f>A18</f>
        <v>179</v>
      </c>
      <c r="B38" s="233" t="s">
        <v>29</v>
      </c>
      <c r="C38" s="231"/>
      <c r="D38" s="232"/>
      <c r="E38" s="233" t="s">
        <v>256</v>
      </c>
      <c r="F38" s="231"/>
      <c r="G38" s="232"/>
      <c r="H38" s="99" t="s">
        <v>33</v>
      </c>
    </row>
    <row r="39" spans="1:8" s="48" customFormat="1">
      <c r="A39" s="895"/>
      <c r="B39" s="658" t="s">
        <v>82</v>
      </c>
      <c r="C39" s="659"/>
      <c r="D39" s="660"/>
      <c r="E39" s="658" t="s">
        <v>82</v>
      </c>
      <c r="F39" s="659"/>
      <c r="G39" s="660"/>
    </row>
    <row r="40" spans="1:8" s="48" customFormat="1">
      <c r="A40" s="656"/>
      <c r="B40" s="896" t="s">
        <v>83</v>
      </c>
      <c r="C40" s="661"/>
      <c r="D40" s="662"/>
      <c r="E40" s="896" t="s">
        <v>83</v>
      </c>
      <c r="F40" s="661"/>
      <c r="G40" s="662"/>
    </row>
    <row r="41" spans="1:8" s="48" customFormat="1">
      <c r="A41" s="656"/>
      <c r="B41" s="663" t="s">
        <v>87</v>
      </c>
      <c r="C41" s="664"/>
      <c r="D41" s="665"/>
      <c r="E41" s="663" t="s">
        <v>87</v>
      </c>
      <c r="F41" s="664"/>
      <c r="G41" s="665"/>
    </row>
    <row r="42" spans="1:8" s="48" customFormat="1">
      <c r="A42" s="656"/>
      <c r="B42" s="183" t="s">
        <v>4</v>
      </c>
      <c r="C42" s="674">
        <v>40422101</v>
      </c>
      <c r="D42" s="172">
        <v>-44651</v>
      </c>
      <c r="E42" s="874" t="s">
        <v>4</v>
      </c>
      <c r="F42" s="875">
        <v>6041680</v>
      </c>
      <c r="G42" s="172">
        <v>44651</v>
      </c>
    </row>
    <row r="43" spans="1:8" s="48" customFormat="1">
      <c r="A43" s="656"/>
      <c r="B43" s="189" t="s">
        <v>10</v>
      </c>
      <c r="C43" s="700">
        <v>40422101</v>
      </c>
      <c r="D43" s="171">
        <v>-44651</v>
      </c>
      <c r="E43" s="876" t="s">
        <v>10</v>
      </c>
      <c r="F43" s="877">
        <v>6041680</v>
      </c>
      <c r="G43" s="171">
        <v>44651</v>
      </c>
    </row>
    <row r="44" spans="1:8" s="48" customFormat="1" ht="26.4">
      <c r="A44" s="656"/>
      <c r="B44" s="188" t="s">
        <v>11</v>
      </c>
      <c r="C44" s="700">
        <v>40422101</v>
      </c>
      <c r="D44" s="171">
        <v>-44651</v>
      </c>
      <c r="E44" s="878" t="s">
        <v>11</v>
      </c>
      <c r="F44" s="877">
        <v>6041680</v>
      </c>
      <c r="G44" s="171">
        <v>44651</v>
      </c>
    </row>
    <row r="45" spans="1:8" s="48" customFormat="1">
      <c r="A45" s="656"/>
      <c r="B45" s="183" t="s">
        <v>28</v>
      </c>
      <c r="C45" s="674">
        <v>40422101</v>
      </c>
      <c r="D45" s="172">
        <v>-44651</v>
      </c>
      <c r="E45" s="874" t="s">
        <v>28</v>
      </c>
      <c r="F45" s="897">
        <v>6041680</v>
      </c>
      <c r="G45" s="172">
        <v>44651</v>
      </c>
    </row>
    <row r="46" spans="1:8" s="48" customFormat="1">
      <c r="A46" s="656"/>
      <c r="B46" s="189" t="s">
        <v>2</v>
      </c>
      <c r="C46" s="700">
        <v>40422101</v>
      </c>
      <c r="D46" s="171">
        <v>-44651</v>
      </c>
      <c r="E46" s="876" t="s">
        <v>2</v>
      </c>
      <c r="F46" s="898">
        <v>6034596</v>
      </c>
      <c r="G46" s="171">
        <v>42090</v>
      </c>
    </row>
    <row r="47" spans="1:8" s="48" customFormat="1">
      <c r="A47" s="656"/>
      <c r="B47" s="188" t="s">
        <v>16</v>
      </c>
      <c r="C47" s="700">
        <v>40422101</v>
      </c>
      <c r="D47" s="171">
        <v>-44651</v>
      </c>
      <c r="E47" s="878" t="s">
        <v>12</v>
      </c>
      <c r="F47" s="898">
        <v>6033495</v>
      </c>
      <c r="G47" s="171">
        <v>42090</v>
      </c>
    </row>
    <row r="48" spans="1:8" s="48" customFormat="1">
      <c r="A48" s="656"/>
      <c r="B48" s="186" t="s">
        <v>17</v>
      </c>
      <c r="C48" s="700">
        <v>40422101</v>
      </c>
      <c r="D48" s="171">
        <v>-44651</v>
      </c>
      <c r="E48" s="880" t="s">
        <v>37</v>
      </c>
      <c r="F48" s="898">
        <v>4610745</v>
      </c>
      <c r="G48" s="171">
        <v>40951</v>
      </c>
    </row>
    <row r="49" spans="1:7" s="48" customFormat="1">
      <c r="A49" s="656"/>
      <c r="B49" s="235"/>
      <c r="C49" s="228"/>
      <c r="D49" s="883"/>
      <c r="E49" s="884" t="s">
        <v>35</v>
      </c>
      <c r="F49" s="898">
        <v>3703596</v>
      </c>
      <c r="G49" s="883">
        <v>31680</v>
      </c>
    </row>
    <row r="50" spans="1:7" s="48" customFormat="1">
      <c r="A50" s="656"/>
      <c r="B50" s="235"/>
      <c r="C50" s="228"/>
      <c r="D50" s="883"/>
      <c r="E50" s="880" t="s">
        <v>15</v>
      </c>
      <c r="F50" s="898">
        <v>1422750</v>
      </c>
      <c r="G50" s="883">
        <v>1139</v>
      </c>
    </row>
    <row r="51" spans="1:7" s="48" customFormat="1" ht="26.4">
      <c r="A51" s="656"/>
      <c r="B51" s="235"/>
      <c r="C51" s="228"/>
      <c r="D51" s="883"/>
      <c r="E51" s="880" t="s">
        <v>49</v>
      </c>
      <c r="F51" s="899">
        <v>1101</v>
      </c>
      <c r="G51" s="883"/>
    </row>
    <row r="52" spans="1:7" s="48" customFormat="1">
      <c r="A52" s="656"/>
      <c r="B52" s="235"/>
      <c r="C52" s="228"/>
      <c r="D52" s="883"/>
      <c r="E52" s="880" t="s">
        <v>38</v>
      </c>
      <c r="F52" s="899">
        <v>1101</v>
      </c>
      <c r="G52" s="883"/>
    </row>
    <row r="53" spans="1:7" s="48" customFormat="1">
      <c r="A53" s="656"/>
      <c r="B53" s="235"/>
      <c r="C53" s="228"/>
      <c r="D53" s="883"/>
      <c r="E53" s="900" t="s">
        <v>3</v>
      </c>
      <c r="F53" s="898">
        <v>7084</v>
      </c>
      <c r="G53" s="171">
        <v>2561</v>
      </c>
    </row>
    <row r="54" spans="1:7" s="48" customFormat="1">
      <c r="A54" s="656"/>
      <c r="B54" s="235"/>
      <c r="C54" s="228"/>
      <c r="D54" s="883"/>
      <c r="E54" s="901" t="s">
        <v>20</v>
      </c>
      <c r="F54" s="902">
        <v>7084</v>
      </c>
      <c r="G54" s="171">
        <v>2561</v>
      </c>
    </row>
    <row r="55" spans="1:7" s="48" customFormat="1">
      <c r="A55" s="656"/>
      <c r="B55" s="663" t="s">
        <v>88</v>
      </c>
      <c r="C55" s="664"/>
      <c r="D55" s="665"/>
      <c r="E55" s="663" t="s">
        <v>88</v>
      </c>
      <c r="F55" s="903"/>
      <c r="G55" s="665"/>
    </row>
    <row r="56" spans="1:7" s="48" customFormat="1">
      <c r="A56" s="656"/>
      <c r="B56" s="183" t="s">
        <v>4</v>
      </c>
      <c r="C56" s="674">
        <v>83294805</v>
      </c>
      <c r="D56" s="172">
        <v>-41805</v>
      </c>
      <c r="E56" s="874" t="s">
        <v>4</v>
      </c>
      <c r="F56" s="897">
        <v>399192</v>
      </c>
      <c r="G56" s="172">
        <v>41805</v>
      </c>
    </row>
    <row r="57" spans="1:7" s="48" customFormat="1">
      <c r="A57" s="656"/>
      <c r="B57" s="189" t="s">
        <v>10</v>
      </c>
      <c r="C57" s="700">
        <v>83294805</v>
      </c>
      <c r="D57" s="171">
        <v>-41805</v>
      </c>
      <c r="E57" s="876" t="s">
        <v>10</v>
      </c>
      <c r="F57" s="898">
        <v>399192</v>
      </c>
      <c r="G57" s="171">
        <v>41805</v>
      </c>
    </row>
    <row r="58" spans="1:7" s="48" customFormat="1" ht="26.4">
      <c r="A58" s="656"/>
      <c r="B58" s="188" t="s">
        <v>11</v>
      </c>
      <c r="C58" s="700">
        <v>83294805</v>
      </c>
      <c r="D58" s="171">
        <v>-41805</v>
      </c>
      <c r="E58" s="878" t="s">
        <v>11</v>
      </c>
      <c r="F58" s="898">
        <v>399192</v>
      </c>
      <c r="G58" s="171">
        <v>41805</v>
      </c>
    </row>
    <row r="59" spans="1:7" s="48" customFormat="1">
      <c r="A59" s="656"/>
      <c r="B59" s="183" t="s">
        <v>28</v>
      </c>
      <c r="C59" s="674">
        <v>83294805</v>
      </c>
      <c r="D59" s="172">
        <v>-41805</v>
      </c>
      <c r="E59" s="874" t="s">
        <v>28</v>
      </c>
      <c r="F59" s="897">
        <v>399192</v>
      </c>
      <c r="G59" s="172">
        <v>41805</v>
      </c>
    </row>
    <row r="60" spans="1:7" s="48" customFormat="1">
      <c r="A60" s="656"/>
      <c r="B60" s="189" t="s">
        <v>2</v>
      </c>
      <c r="C60" s="700">
        <v>83294805</v>
      </c>
      <c r="D60" s="171">
        <v>-41805</v>
      </c>
      <c r="E60" s="876" t="s">
        <v>2</v>
      </c>
      <c r="F60" s="898">
        <v>397200</v>
      </c>
      <c r="G60" s="171">
        <v>41805</v>
      </c>
    </row>
    <row r="61" spans="1:7" s="48" customFormat="1">
      <c r="A61" s="656"/>
      <c r="B61" s="188" t="s">
        <v>16</v>
      </c>
      <c r="C61" s="700">
        <v>83294805</v>
      </c>
      <c r="D61" s="171">
        <v>-41805</v>
      </c>
      <c r="E61" s="878" t="s">
        <v>12</v>
      </c>
      <c r="F61" s="898">
        <v>396099</v>
      </c>
      <c r="G61" s="171">
        <v>41805</v>
      </c>
    </row>
    <row r="62" spans="1:7" s="48" customFormat="1">
      <c r="A62" s="656"/>
      <c r="B62" s="186" t="s">
        <v>17</v>
      </c>
      <c r="C62" s="700">
        <v>83294805</v>
      </c>
      <c r="D62" s="171">
        <v>-41805</v>
      </c>
      <c r="E62" s="880" t="s">
        <v>37</v>
      </c>
      <c r="F62" s="898">
        <v>312034</v>
      </c>
      <c r="G62" s="171">
        <v>40951</v>
      </c>
    </row>
    <row r="63" spans="1:7" s="48" customFormat="1">
      <c r="A63" s="656"/>
      <c r="B63" s="235"/>
      <c r="C63" s="228"/>
      <c r="D63" s="883"/>
      <c r="E63" s="884" t="s">
        <v>35</v>
      </c>
      <c r="F63" s="898">
        <v>239415</v>
      </c>
      <c r="G63" s="883">
        <v>31680</v>
      </c>
    </row>
    <row r="64" spans="1:7" s="48" customFormat="1">
      <c r="A64" s="656"/>
      <c r="B64" s="235"/>
      <c r="C64" s="228"/>
      <c r="D64" s="883"/>
      <c r="E64" s="880" t="s">
        <v>15</v>
      </c>
      <c r="F64" s="898">
        <v>84065</v>
      </c>
      <c r="G64" s="883">
        <v>854</v>
      </c>
    </row>
    <row r="65" spans="1:7" s="48" customFormat="1" ht="26.4">
      <c r="A65" s="656"/>
      <c r="B65" s="235"/>
      <c r="C65" s="228"/>
      <c r="D65" s="883"/>
      <c r="E65" s="880" t="s">
        <v>49</v>
      </c>
      <c r="F65" s="899">
        <v>1101</v>
      </c>
      <c r="G65" s="883"/>
    </row>
    <row r="66" spans="1:7" s="48" customFormat="1">
      <c r="A66" s="656"/>
      <c r="B66" s="235"/>
      <c r="C66" s="228"/>
      <c r="D66" s="883"/>
      <c r="E66" s="880" t="s">
        <v>38</v>
      </c>
      <c r="F66" s="899">
        <v>1101</v>
      </c>
      <c r="G66" s="883"/>
    </row>
    <row r="67" spans="1:7" s="48" customFormat="1">
      <c r="A67" s="656"/>
      <c r="B67" s="235"/>
      <c r="C67" s="228"/>
      <c r="D67" s="883"/>
      <c r="E67" s="900" t="s">
        <v>3</v>
      </c>
      <c r="F67" s="898">
        <v>1992</v>
      </c>
      <c r="G67" s="171"/>
    </row>
    <row r="68" spans="1:7" s="48" customFormat="1">
      <c r="A68" s="656"/>
      <c r="B68" s="235"/>
      <c r="C68" s="228"/>
      <c r="D68" s="883"/>
      <c r="E68" s="901" t="s">
        <v>20</v>
      </c>
      <c r="F68" s="902">
        <v>1992</v>
      </c>
      <c r="G68" s="171"/>
    </row>
    <row r="69" spans="1:7" s="48" customFormat="1">
      <c r="A69" s="656"/>
      <c r="B69" s="663" t="s">
        <v>189</v>
      </c>
      <c r="C69" s="664"/>
      <c r="D69" s="665"/>
      <c r="E69" s="663" t="s">
        <v>189</v>
      </c>
      <c r="F69" s="903"/>
      <c r="G69" s="665"/>
    </row>
    <row r="70" spans="1:7" s="48" customFormat="1">
      <c r="A70" s="656"/>
      <c r="B70" s="183" t="s">
        <v>4</v>
      </c>
      <c r="C70" s="674">
        <v>39840411</v>
      </c>
      <c r="D70" s="172">
        <v>-41805</v>
      </c>
      <c r="E70" s="874" t="s">
        <v>4</v>
      </c>
      <c r="F70" s="897">
        <v>399695</v>
      </c>
      <c r="G70" s="172">
        <v>41805</v>
      </c>
    </row>
    <row r="71" spans="1:7" s="48" customFormat="1">
      <c r="A71" s="656"/>
      <c r="B71" s="189" t="s">
        <v>10</v>
      </c>
      <c r="C71" s="700">
        <v>39840411</v>
      </c>
      <c r="D71" s="171">
        <v>-41805</v>
      </c>
      <c r="E71" s="876" t="s">
        <v>10</v>
      </c>
      <c r="F71" s="898">
        <v>399695</v>
      </c>
      <c r="G71" s="171">
        <v>41805</v>
      </c>
    </row>
    <row r="72" spans="1:7" s="48" customFormat="1" ht="26.4">
      <c r="A72" s="656"/>
      <c r="B72" s="188" t="s">
        <v>11</v>
      </c>
      <c r="C72" s="700">
        <v>39840411</v>
      </c>
      <c r="D72" s="171">
        <v>-41805</v>
      </c>
      <c r="E72" s="878" t="s">
        <v>11</v>
      </c>
      <c r="F72" s="898">
        <v>399695</v>
      </c>
      <c r="G72" s="171">
        <v>41805</v>
      </c>
    </row>
    <row r="73" spans="1:7" s="48" customFormat="1">
      <c r="A73" s="656"/>
      <c r="B73" s="183" t="s">
        <v>28</v>
      </c>
      <c r="C73" s="674">
        <v>39840411</v>
      </c>
      <c r="D73" s="172">
        <v>-41805</v>
      </c>
      <c r="E73" s="874" t="s">
        <v>28</v>
      </c>
      <c r="F73" s="897">
        <v>399695</v>
      </c>
      <c r="G73" s="172">
        <v>41805</v>
      </c>
    </row>
    <row r="74" spans="1:7" s="48" customFormat="1">
      <c r="A74" s="656"/>
      <c r="B74" s="189" t="s">
        <v>2</v>
      </c>
      <c r="C74" s="700">
        <v>39840411</v>
      </c>
      <c r="D74" s="171">
        <v>-41805</v>
      </c>
      <c r="E74" s="876" t="s">
        <v>2</v>
      </c>
      <c r="F74" s="898">
        <v>397703</v>
      </c>
      <c r="G74" s="171">
        <v>41805</v>
      </c>
    </row>
    <row r="75" spans="1:7" s="48" customFormat="1">
      <c r="A75" s="656"/>
      <c r="B75" s="188" t="s">
        <v>16</v>
      </c>
      <c r="C75" s="700">
        <v>39840411</v>
      </c>
      <c r="D75" s="171">
        <v>-41805</v>
      </c>
      <c r="E75" s="878" t="s">
        <v>12</v>
      </c>
      <c r="F75" s="898">
        <v>396602</v>
      </c>
      <c r="G75" s="171">
        <v>41805</v>
      </c>
    </row>
    <row r="76" spans="1:7" s="48" customFormat="1">
      <c r="A76" s="656"/>
      <c r="B76" s="186" t="s">
        <v>17</v>
      </c>
      <c r="C76" s="700">
        <v>39840411</v>
      </c>
      <c r="D76" s="171">
        <v>-41805</v>
      </c>
      <c r="E76" s="880" t="s">
        <v>37</v>
      </c>
      <c r="F76" s="898">
        <v>312537</v>
      </c>
      <c r="G76" s="171">
        <v>40951</v>
      </c>
    </row>
    <row r="77" spans="1:7" s="48" customFormat="1">
      <c r="A77" s="656"/>
      <c r="B77" s="235"/>
      <c r="C77" s="228"/>
      <c r="D77" s="883"/>
      <c r="E77" s="884" t="s">
        <v>35</v>
      </c>
      <c r="F77" s="898">
        <v>239821</v>
      </c>
      <c r="G77" s="883">
        <v>31680</v>
      </c>
    </row>
    <row r="78" spans="1:7" s="48" customFormat="1">
      <c r="A78" s="656"/>
      <c r="B78" s="235"/>
      <c r="C78" s="228"/>
      <c r="D78" s="883"/>
      <c r="E78" s="880" t="s">
        <v>15</v>
      </c>
      <c r="F78" s="898">
        <v>84065</v>
      </c>
      <c r="G78" s="883">
        <v>854</v>
      </c>
    </row>
    <row r="79" spans="1:7" s="48" customFormat="1" ht="26.4">
      <c r="A79" s="656"/>
      <c r="B79" s="235"/>
      <c r="C79" s="228"/>
      <c r="D79" s="883"/>
      <c r="E79" s="880" t="s">
        <v>49</v>
      </c>
      <c r="F79" s="899">
        <v>1101</v>
      </c>
      <c r="G79" s="883"/>
    </row>
    <row r="80" spans="1:7" s="48" customFormat="1">
      <c r="A80" s="656"/>
      <c r="B80" s="235"/>
      <c r="C80" s="228"/>
      <c r="D80" s="883"/>
      <c r="E80" s="880" t="s">
        <v>38</v>
      </c>
      <c r="F80" s="888">
        <v>1101</v>
      </c>
      <c r="G80" s="883"/>
    </row>
    <row r="81" spans="1:7" s="48" customFormat="1">
      <c r="A81" s="656"/>
      <c r="B81" s="235"/>
      <c r="C81" s="228"/>
      <c r="D81" s="883"/>
      <c r="E81" s="900" t="s">
        <v>3</v>
      </c>
      <c r="F81" s="877">
        <v>1992</v>
      </c>
      <c r="G81" s="171"/>
    </row>
    <row r="82" spans="1:7" s="48" customFormat="1" ht="13.8" thickBot="1">
      <c r="A82" s="656"/>
      <c r="B82" s="235"/>
      <c r="C82" s="228"/>
      <c r="D82" s="883"/>
      <c r="E82" s="901" t="s">
        <v>20</v>
      </c>
      <c r="F82" s="882">
        <v>1992</v>
      </c>
      <c r="G82" s="171"/>
    </row>
    <row r="83" spans="1:7" s="48" customFormat="1" ht="30" customHeight="1" thickBot="1">
      <c r="A83" s="656"/>
      <c r="B83" s="3883" t="s">
        <v>259</v>
      </c>
      <c r="C83" s="3884"/>
      <c r="D83" s="3884"/>
      <c r="E83" s="3884"/>
      <c r="F83" s="3884"/>
      <c r="G83" s="3885"/>
    </row>
    <row r="84" spans="1:7" s="48" customFormat="1">
      <c r="A84" s="230"/>
      <c r="B84" s="143"/>
      <c r="C84" s="143"/>
      <c r="D84" s="143"/>
      <c r="E84" s="143"/>
      <c r="F84" s="143"/>
      <c r="G84" s="143"/>
    </row>
  </sheetData>
  <mergeCells count="7">
    <mergeCell ref="B34:G34"/>
    <mergeCell ref="B83:G83"/>
    <mergeCell ref="H1:H2"/>
    <mergeCell ref="C1:C2"/>
    <mergeCell ref="D1:D2"/>
    <mergeCell ref="F1:F2"/>
    <mergeCell ref="G1:G2"/>
  </mergeCells>
  <pageMargins left="0.35433070866141736" right="0.15748031496062992" top="0.35433070866141736" bottom="0.47244094488188981" header="0.19685039370078741" footer="0.19685039370078741"/>
  <pageSetup paperSize="9" scale="75" fitToHeight="4" orientation="landscape" r:id="rId1"/>
  <headerFooter alignWithMargins="0">
    <oddFooter>&amp;L&amp;"Arial,Slīpraksts"&amp;8&amp;F&amp;C&amp;P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089"/>
  <sheetViews>
    <sheetView topLeftCell="A694" zoomScale="73" zoomScaleNormal="73" workbookViewId="0">
      <selection activeCell="A709" sqref="A709"/>
    </sheetView>
  </sheetViews>
  <sheetFormatPr defaultColWidth="9.109375" defaultRowHeight="13.2"/>
  <cols>
    <col min="1" max="1" width="5.33203125" style="12" customWidth="1"/>
    <col min="2" max="2" width="51.6640625" style="44" customWidth="1"/>
    <col min="3" max="3" width="13.33203125" style="45" customWidth="1"/>
    <col min="4" max="4" width="13" style="45" customWidth="1"/>
    <col min="5" max="5" width="52.6640625" style="39" customWidth="1"/>
    <col min="6" max="6" width="14" style="39" customWidth="1"/>
    <col min="7" max="7" width="13.88671875" style="39" customWidth="1"/>
    <col min="8" max="8" width="20.6640625" style="149" customWidth="1"/>
    <col min="9" max="16384" width="9.109375" style="39"/>
  </cols>
  <sheetData>
    <row r="1" spans="1:8" s="28" customFormat="1">
      <c r="A1" s="25"/>
      <c r="B1" s="26"/>
      <c r="C1" s="3696" t="s">
        <v>91</v>
      </c>
      <c r="D1" s="3696" t="s">
        <v>30</v>
      </c>
      <c r="E1" s="69"/>
      <c r="F1" s="3696" t="s">
        <v>91</v>
      </c>
      <c r="G1" s="3696" t="s">
        <v>30</v>
      </c>
      <c r="H1" s="3704" t="s">
        <v>42</v>
      </c>
    </row>
    <row r="2" spans="1:8" s="28" customFormat="1" ht="13.8" thickBot="1">
      <c r="A2" s="25"/>
      <c r="B2" s="29"/>
      <c r="C2" s="3697"/>
      <c r="D2" s="3697"/>
      <c r="E2" s="70"/>
      <c r="F2" s="3697"/>
      <c r="G2" s="3697"/>
      <c r="H2" s="3705"/>
    </row>
    <row r="3" spans="1:8" s="41" customFormat="1">
      <c r="A3" s="160"/>
      <c r="D3" s="42"/>
      <c r="G3" s="42"/>
      <c r="H3" s="36"/>
    </row>
    <row r="4" spans="1:8" s="41" customFormat="1">
      <c r="A4" s="160"/>
      <c r="B4" s="158" t="s">
        <v>182</v>
      </c>
      <c r="D4" s="42"/>
      <c r="G4" s="42"/>
      <c r="H4" s="36"/>
    </row>
    <row r="5" spans="1:8" s="6" customFormat="1">
      <c r="A5" s="99"/>
      <c r="B5" s="21" t="s">
        <v>45</v>
      </c>
      <c r="C5" s="19"/>
      <c r="D5" s="37"/>
      <c r="E5" s="72" t="s">
        <v>46</v>
      </c>
      <c r="F5" s="8"/>
      <c r="G5" s="8"/>
      <c r="H5" s="305"/>
    </row>
    <row r="6" spans="1:8" s="6" customFormat="1">
      <c r="A6" s="99"/>
      <c r="B6" s="5" t="s">
        <v>48</v>
      </c>
      <c r="C6" s="112"/>
      <c r="D6" s="115"/>
      <c r="E6" s="5" t="s">
        <v>48</v>
      </c>
      <c r="F6" s="112"/>
      <c r="G6" s="115"/>
      <c r="H6" s="2766"/>
    </row>
    <row r="7" spans="1:8" s="6" customFormat="1">
      <c r="A7" s="99"/>
      <c r="B7" s="271" t="s">
        <v>99</v>
      </c>
      <c r="C7" s="2065">
        <v>-138444259</v>
      </c>
      <c r="D7" s="115"/>
      <c r="E7" s="271" t="s">
        <v>99</v>
      </c>
      <c r="F7" s="2065">
        <v>-138444259</v>
      </c>
      <c r="G7" s="115"/>
      <c r="H7" s="2766"/>
    </row>
    <row r="8" spans="1:8" s="6" customFormat="1">
      <c r="A8" s="99"/>
      <c r="B8" s="271" t="s">
        <v>100</v>
      </c>
      <c r="C8" s="2065">
        <v>406158063</v>
      </c>
      <c r="D8" s="115"/>
      <c r="E8" s="271" t="s">
        <v>100</v>
      </c>
      <c r="F8" s="2065">
        <v>406158063</v>
      </c>
      <c r="G8" s="115"/>
      <c r="H8" s="2766"/>
    </row>
    <row r="9" spans="1:8" s="6" customFormat="1">
      <c r="A9" s="99"/>
      <c r="B9" s="271" t="s">
        <v>261</v>
      </c>
      <c r="C9" s="2065">
        <v>-239013812</v>
      </c>
      <c r="D9" s="115"/>
      <c r="E9" s="271" t="s">
        <v>261</v>
      </c>
      <c r="F9" s="2065">
        <v>-239013812</v>
      </c>
      <c r="G9" s="115"/>
      <c r="H9" s="2766"/>
    </row>
    <row r="10" spans="1:8" s="6" customFormat="1">
      <c r="A10" s="99"/>
      <c r="B10" s="22" t="s">
        <v>41</v>
      </c>
      <c r="C10" s="2067"/>
      <c r="D10" s="115"/>
      <c r="E10" s="22" t="s">
        <v>41</v>
      </c>
      <c r="F10" s="2067"/>
      <c r="G10" s="115"/>
      <c r="H10" s="2766"/>
    </row>
    <row r="11" spans="1:8" s="6" customFormat="1">
      <c r="A11" s="99"/>
      <c r="B11" s="271" t="s">
        <v>99</v>
      </c>
      <c r="C11" s="2068">
        <v>35571795</v>
      </c>
      <c r="D11" s="115">
        <f>D673+D1041</f>
        <v>-1493139</v>
      </c>
      <c r="E11" s="271" t="s">
        <v>99</v>
      </c>
      <c r="F11" s="2068">
        <v>35571795</v>
      </c>
      <c r="G11" s="115">
        <f>D673+D1041</f>
        <v>-1493139</v>
      </c>
      <c r="H11" s="2766"/>
    </row>
    <row r="12" spans="1:8" s="6" customFormat="1">
      <c r="A12" s="99"/>
      <c r="B12" s="271" t="s">
        <v>100</v>
      </c>
      <c r="C12" s="2068">
        <v>35571795</v>
      </c>
      <c r="D12" s="115">
        <f>D702+D1070</f>
        <v>-10253646</v>
      </c>
      <c r="E12" s="271" t="s">
        <v>100</v>
      </c>
      <c r="F12" s="2068">
        <v>35571795</v>
      </c>
      <c r="G12" s="115">
        <f>D702+D1070</f>
        <v>-10253646</v>
      </c>
      <c r="H12" s="2766"/>
    </row>
    <row r="13" spans="1:8" s="6" customFormat="1">
      <c r="A13" s="99"/>
      <c r="B13" s="271" t="s">
        <v>261</v>
      </c>
      <c r="C13" s="2068">
        <v>35571795</v>
      </c>
      <c r="D13" s="115">
        <f>D713+D1081</f>
        <v>-10053646</v>
      </c>
      <c r="E13" s="271" t="s">
        <v>261</v>
      </c>
      <c r="F13" s="2068">
        <v>35571795</v>
      </c>
      <c r="G13" s="115">
        <f>D713+D1081</f>
        <v>-10053646</v>
      </c>
      <c r="H13" s="2766"/>
    </row>
    <row r="14" spans="1:8" s="6" customFormat="1">
      <c r="A14" s="99"/>
      <c r="B14" s="271"/>
      <c r="C14" s="2070"/>
      <c r="D14" s="76"/>
      <c r="E14" s="271"/>
      <c r="F14" s="76"/>
      <c r="G14" s="76"/>
      <c r="H14" s="306"/>
    </row>
    <row r="15" spans="1:8" s="41" customFormat="1">
      <c r="A15" s="160"/>
      <c r="D15" s="42"/>
      <c r="G15" s="42"/>
      <c r="H15" s="36"/>
    </row>
    <row r="16" spans="1:8" s="48" customFormat="1">
      <c r="A16" s="50"/>
      <c r="B16" s="2696" t="s">
        <v>713</v>
      </c>
      <c r="C16" s="561"/>
      <c r="D16" s="561"/>
      <c r="E16" s="561"/>
      <c r="F16" s="561"/>
      <c r="G16" s="561"/>
      <c r="H16" s="273"/>
    </row>
    <row r="17" spans="1:8" s="48" customFormat="1" ht="13.8" thickBot="1">
      <c r="A17" s="120"/>
      <c r="B17" s="949"/>
      <c r="C17" s="561"/>
      <c r="D17" s="561"/>
      <c r="E17" s="561"/>
      <c r="F17" s="561"/>
      <c r="G17" s="561"/>
      <c r="H17" s="273"/>
    </row>
    <row r="18" spans="1:8" s="48" customFormat="1" ht="13.8">
      <c r="A18" s="2768">
        <f>'35'!A18+1</f>
        <v>180</v>
      </c>
      <c r="B18" s="220" t="s">
        <v>159</v>
      </c>
      <c r="C18" s="201"/>
      <c r="D18" s="202"/>
      <c r="E18" s="220" t="s">
        <v>159</v>
      </c>
      <c r="F18" s="201"/>
      <c r="G18" s="202"/>
      <c r="H18" s="274" t="s">
        <v>33</v>
      </c>
    </row>
    <row r="19" spans="1:8" s="48" customFormat="1">
      <c r="A19" s="75"/>
      <c r="B19" s="163" t="s">
        <v>22</v>
      </c>
      <c r="C19" s="612"/>
      <c r="D19" s="193"/>
      <c r="E19" s="163" t="s">
        <v>22</v>
      </c>
      <c r="F19" s="612"/>
      <c r="G19" s="193"/>
      <c r="H19" s="273"/>
    </row>
    <row r="20" spans="1:8" s="48" customFormat="1" ht="39.6">
      <c r="A20" s="75"/>
      <c r="B20" s="562" t="s">
        <v>160</v>
      </c>
      <c r="C20" s="701"/>
      <c r="D20" s="546"/>
      <c r="E20" s="562" t="s">
        <v>161</v>
      </c>
      <c r="F20" s="701"/>
      <c r="G20" s="546"/>
      <c r="H20" s="2767"/>
    </row>
    <row r="21" spans="1:8" s="48" customFormat="1">
      <c r="A21" s="75"/>
      <c r="B21" s="142" t="s">
        <v>4</v>
      </c>
      <c r="C21" s="687">
        <f>+C22</f>
        <v>231122620</v>
      </c>
      <c r="D21" s="349">
        <f>+D22</f>
        <v>-907139</v>
      </c>
      <c r="E21" s="142" t="s">
        <v>4</v>
      </c>
      <c r="F21" s="687">
        <f>+F22</f>
        <v>71564468</v>
      </c>
      <c r="G21" s="349">
        <f>+G22</f>
        <v>907139</v>
      </c>
      <c r="H21" s="273"/>
    </row>
    <row r="22" spans="1:8" s="48" customFormat="1">
      <c r="A22" s="75"/>
      <c r="B22" s="132" t="s">
        <v>10</v>
      </c>
      <c r="C22" s="688">
        <f>+C23</f>
        <v>231122620</v>
      </c>
      <c r="D22" s="350">
        <f>+D23</f>
        <v>-907139</v>
      </c>
      <c r="E22" s="132" t="s">
        <v>10</v>
      </c>
      <c r="F22" s="688">
        <f>+F23</f>
        <v>71564468</v>
      </c>
      <c r="G22" s="350">
        <f>+G23</f>
        <v>907139</v>
      </c>
      <c r="H22" s="2767"/>
    </row>
    <row r="23" spans="1:8" s="48" customFormat="1" ht="26.4">
      <c r="A23" s="75"/>
      <c r="B23" s="133" t="s">
        <v>11</v>
      </c>
      <c r="C23" s="688">
        <f>+C28</f>
        <v>231122620</v>
      </c>
      <c r="D23" s="350">
        <f>+D28</f>
        <v>-907139</v>
      </c>
      <c r="E23" s="133" t="s">
        <v>11</v>
      </c>
      <c r="F23" s="688">
        <f>+F28</f>
        <v>71564468</v>
      </c>
      <c r="G23" s="350">
        <f>+G28</f>
        <v>907139</v>
      </c>
      <c r="H23" s="273"/>
    </row>
    <row r="24" spans="1:8" s="48" customFormat="1">
      <c r="A24" s="75"/>
      <c r="B24" s="142" t="s">
        <v>28</v>
      </c>
      <c r="C24" s="687">
        <f t="shared" ref="C24:D27" si="0">+C25</f>
        <v>231122620</v>
      </c>
      <c r="D24" s="349">
        <f t="shared" si="0"/>
        <v>-907139</v>
      </c>
      <c r="E24" s="142" t="s">
        <v>28</v>
      </c>
      <c r="F24" s="687">
        <f t="shared" ref="F24:G27" si="1">+F25</f>
        <v>71564468</v>
      </c>
      <c r="G24" s="349">
        <f t="shared" si="1"/>
        <v>907139</v>
      </c>
      <c r="H24" s="273"/>
    </row>
    <row r="25" spans="1:8" s="48" customFormat="1">
      <c r="A25" s="75"/>
      <c r="B25" s="492" t="s">
        <v>2</v>
      </c>
      <c r="C25" s="689">
        <f t="shared" si="0"/>
        <v>231122620</v>
      </c>
      <c r="D25" s="493">
        <f t="shared" si="0"/>
        <v>-907139</v>
      </c>
      <c r="E25" s="492" t="s">
        <v>2</v>
      </c>
      <c r="F25" s="689">
        <f t="shared" si="1"/>
        <v>71564468</v>
      </c>
      <c r="G25" s="493">
        <f t="shared" si="1"/>
        <v>907139</v>
      </c>
      <c r="H25" s="273"/>
    </row>
    <row r="26" spans="1:8" s="48" customFormat="1">
      <c r="A26" s="75"/>
      <c r="B26" s="494" t="s">
        <v>19</v>
      </c>
      <c r="C26" s="688">
        <f t="shared" si="0"/>
        <v>231122620</v>
      </c>
      <c r="D26" s="350">
        <f t="shared" si="0"/>
        <v>-907139</v>
      </c>
      <c r="E26" s="494" t="s">
        <v>19</v>
      </c>
      <c r="F26" s="688">
        <f t="shared" si="1"/>
        <v>71564468</v>
      </c>
      <c r="G26" s="350">
        <f t="shared" si="1"/>
        <v>907139</v>
      </c>
      <c r="H26" s="273"/>
    </row>
    <row r="27" spans="1:8" s="48" customFormat="1" ht="26.4">
      <c r="A27" s="75"/>
      <c r="B27" s="495" t="s">
        <v>51</v>
      </c>
      <c r="C27" s="688">
        <f t="shared" si="0"/>
        <v>231122620</v>
      </c>
      <c r="D27" s="350">
        <f t="shared" si="0"/>
        <v>-907139</v>
      </c>
      <c r="E27" s="495" t="s">
        <v>51</v>
      </c>
      <c r="F27" s="688">
        <f t="shared" si="1"/>
        <v>71564468</v>
      </c>
      <c r="G27" s="350">
        <f t="shared" si="1"/>
        <v>907139</v>
      </c>
      <c r="H27" s="273"/>
    </row>
    <row r="28" spans="1:8" s="48" customFormat="1" ht="27" thickBot="1">
      <c r="A28" s="75"/>
      <c r="B28" s="496" t="s">
        <v>52</v>
      </c>
      <c r="C28" s="688">
        <v>231122620</v>
      </c>
      <c r="D28" s="350">
        <v>-907139</v>
      </c>
      <c r="E28" s="496" t="s">
        <v>52</v>
      </c>
      <c r="F28" s="688">
        <v>71564468</v>
      </c>
      <c r="G28" s="350">
        <v>907139</v>
      </c>
      <c r="H28" s="2767"/>
    </row>
    <row r="29" spans="1:8" s="48" customFormat="1" ht="13.8" thickBot="1">
      <c r="A29" s="75"/>
      <c r="B29" s="3690" t="s">
        <v>714</v>
      </c>
      <c r="C29" s="3691"/>
      <c r="D29" s="3691"/>
      <c r="E29" s="3691"/>
      <c r="F29" s="3691"/>
      <c r="G29" s="3692"/>
      <c r="H29" s="273"/>
    </row>
    <row r="30" spans="1:8" s="48" customFormat="1">
      <c r="A30" s="120"/>
      <c r="B30" s="77"/>
      <c r="C30" s="561"/>
      <c r="D30" s="561"/>
      <c r="E30" s="561"/>
      <c r="F30" s="561"/>
      <c r="G30" s="561"/>
      <c r="H30" s="273"/>
    </row>
    <row r="31" spans="1:8" s="48" customFormat="1">
      <c r="A31" s="120"/>
      <c r="B31" s="128" t="s">
        <v>190</v>
      </c>
      <c r="C31" s="561"/>
      <c r="D31" s="561"/>
      <c r="E31" s="561"/>
      <c r="F31" s="561"/>
      <c r="G31" s="561"/>
      <c r="H31" s="273"/>
    </row>
    <row r="32" spans="1:8" s="48" customFormat="1" ht="13.8" thickBot="1">
      <c r="A32" s="120"/>
      <c r="B32" s="561"/>
      <c r="C32" s="561"/>
      <c r="D32" s="561"/>
      <c r="E32" s="561"/>
      <c r="F32" s="561"/>
      <c r="G32" s="561"/>
      <c r="H32" s="273"/>
    </row>
    <row r="33" spans="1:8" s="48" customFormat="1" ht="13.8">
      <c r="A33" s="120">
        <f>A18</f>
        <v>180</v>
      </c>
      <c r="B33" s="220" t="s">
        <v>159</v>
      </c>
      <c r="C33" s="201"/>
      <c r="D33" s="202"/>
      <c r="E33" s="220" t="s">
        <v>159</v>
      </c>
      <c r="F33" s="201"/>
      <c r="G33" s="202"/>
      <c r="H33" s="274" t="s">
        <v>33</v>
      </c>
    </row>
    <row r="34" spans="1:8" s="48" customFormat="1">
      <c r="A34" s="120"/>
      <c r="B34" s="163" t="s">
        <v>82</v>
      </c>
      <c r="C34" s="225"/>
      <c r="D34" s="213"/>
      <c r="E34" s="163" t="s">
        <v>82</v>
      </c>
      <c r="F34" s="225"/>
      <c r="G34" s="213"/>
      <c r="H34" s="273"/>
    </row>
    <row r="35" spans="1:8" s="48" customFormat="1">
      <c r="A35" s="120"/>
      <c r="B35" s="668" t="s">
        <v>83</v>
      </c>
      <c r="C35" s="669"/>
      <c r="D35" s="226"/>
      <c r="E35" s="668" t="s">
        <v>83</v>
      </c>
      <c r="F35" s="669"/>
      <c r="G35" s="226"/>
      <c r="H35" s="273"/>
    </row>
    <row r="36" spans="1:8" s="48" customFormat="1">
      <c r="A36" s="120"/>
      <c r="B36" s="164" t="s">
        <v>87</v>
      </c>
      <c r="C36" s="610"/>
      <c r="D36" s="227"/>
      <c r="E36" s="164" t="s">
        <v>87</v>
      </c>
      <c r="F36" s="610"/>
      <c r="G36" s="227"/>
      <c r="H36" s="273"/>
    </row>
    <row r="37" spans="1:8" s="48" customFormat="1">
      <c r="A37" s="120"/>
      <c r="B37" s="183" t="s">
        <v>4</v>
      </c>
      <c r="C37" s="666">
        <f t="shared" ref="C37:D43" si="2">C38</f>
        <v>323895415</v>
      </c>
      <c r="D37" s="170">
        <f t="shared" si="2"/>
        <v>-907139</v>
      </c>
      <c r="E37" s="1262" t="s">
        <v>4</v>
      </c>
      <c r="F37" s="675">
        <f>F38</f>
        <v>323895415</v>
      </c>
      <c r="G37" s="170">
        <f>G38</f>
        <v>907139</v>
      </c>
      <c r="H37" s="273"/>
    </row>
    <row r="38" spans="1:8" s="48" customFormat="1">
      <c r="A38" s="120"/>
      <c r="B38" s="189" t="s">
        <v>10</v>
      </c>
      <c r="C38" s="690">
        <f t="shared" si="2"/>
        <v>323895415</v>
      </c>
      <c r="D38" s="169">
        <f t="shared" si="2"/>
        <v>-907139</v>
      </c>
      <c r="E38" s="1143" t="s">
        <v>10</v>
      </c>
      <c r="F38" s="676">
        <f>F39</f>
        <v>323895415</v>
      </c>
      <c r="G38" s="169">
        <f>G39</f>
        <v>907139</v>
      </c>
      <c r="H38" s="273"/>
    </row>
    <row r="39" spans="1:8" s="48" customFormat="1" ht="26.4">
      <c r="A39" s="120"/>
      <c r="B39" s="188" t="s">
        <v>11</v>
      </c>
      <c r="C39" s="690">
        <f t="shared" si="2"/>
        <v>323895415</v>
      </c>
      <c r="D39" s="169">
        <f t="shared" si="2"/>
        <v>-907139</v>
      </c>
      <c r="E39" s="1144" t="s">
        <v>11</v>
      </c>
      <c r="F39" s="676">
        <v>323895415</v>
      </c>
      <c r="G39" s="169">
        <f>G40</f>
        <v>907139</v>
      </c>
      <c r="H39" s="273"/>
    </row>
    <row r="40" spans="1:8" s="48" customFormat="1">
      <c r="A40" s="120"/>
      <c r="B40" s="183" t="s">
        <v>28</v>
      </c>
      <c r="C40" s="666">
        <f t="shared" si="2"/>
        <v>323895415</v>
      </c>
      <c r="D40" s="170">
        <f t="shared" si="2"/>
        <v>-907139</v>
      </c>
      <c r="E40" s="1262" t="s">
        <v>28</v>
      </c>
      <c r="F40" s="675">
        <f>F41</f>
        <v>323895415</v>
      </c>
      <c r="G40" s="170">
        <f>G41</f>
        <v>907139</v>
      </c>
      <c r="H40" s="273"/>
    </row>
    <row r="41" spans="1:8" s="48" customFormat="1">
      <c r="A41" s="120"/>
      <c r="B41" s="189" t="s">
        <v>2</v>
      </c>
      <c r="C41" s="690">
        <f t="shared" si="2"/>
        <v>323895415</v>
      </c>
      <c r="D41" s="169">
        <f t="shared" si="2"/>
        <v>-907139</v>
      </c>
      <c r="E41" s="1143" t="s">
        <v>2</v>
      </c>
      <c r="F41" s="676">
        <f>F42</f>
        <v>323895415</v>
      </c>
      <c r="G41" s="169">
        <f>G42</f>
        <v>907139</v>
      </c>
      <c r="H41" s="273"/>
    </row>
    <row r="42" spans="1:8" s="48" customFormat="1">
      <c r="A42" s="120"/>
      <c r="B42" s="494" t="s">
        <v>19</v>
      </c>
      <c r="C42" s="690">
        <f t="shared" si="2"/>
        <v>323895415</v>
      </c>
      <c r="D42" s="169">
        <f t="shared" si="2"/>
        <v>-907139</v>
      </c>
      <c r="E42" s="1144" t="s">
        <v>715</v>
      </c>
      <c r="F42" s="676">
        <f>F43+F45</f>
        <v>323895415</v>
      </c>
      <c r="G42" s="169">
        <f>G43+G45</f>
        <v>907139</v>
      </c>
      <c r="H42" s="273"/>
    </row>
    <row r="43" spans="1:8" s="48" customFormat="1" ht="26.4">
      <c r="A43" s="120"/>
      <c r="B43" s="495" t="s">
        <v>51</v>
      </c>
      <c r="C43" s="690">
        <f t="shared" si="2"/>
        <v>323895415</v>
      </c>
      <c r="D43" s="169">
        <f>D44</f>
        <v>-907139</v>
      </c>
      <c r="E43" s="1147" t="s">
        <v>51</v>
      </c>
      <c r="F43" s="676">
        <v>323895415</v>
      </c>
      <c r="G43" s="169">
        <f>G44</f>
        <v>907139</v>
      </c>
      <c r="H43" s="273"/>
    </row>
    <row r="44" spans="1:8" s="48" customFormat="1" ht="26.4">
      <c r="A44" s="120"/>
      <c r="B44" s="496" t="s">
        <v>52</v>
      </c>
      <c r="C44" s="228">
        <v>323895415</v>
      </c>
      <c r="D44" s="223">
        <v>-907139</v>
      </c>
      <c r="E44" s="1148" t="s">
        <v>52</v>
      </c>
      <c r="F44" s="676">
        <v>323895415</v>
      </c>
      <c r="G44" s="223">
        <v>907139</v>
      </c>
      <c r="H44" s="273"/>
    </row>
    <row r="45" spans="1:8" s="48" customFormat="1" ht="13.8" thickBot="1">
      <c r="A45" s="120"/>
      <c r="B45" s="236"/>
      <c r="C45" s="237"/>
      <c r="D45" s="2694"/>
      <c r="E45" s="2695"/>
      <c r="F45" s="679"/>
      <c r="G45" s="918"/>
      <c r="H45" s="273"/>
    </row>
    <row r="46" spans="1:8" s="48" customFormat="1" ht="13.8">
      <c r="A46" s="120"/>
      <c r="B46" s="220" t="s">
        <v>88</v>
      </c>
      <c r="C46" s="201"/>
      <c r="D46" s="202"/>
      <c r="E46" s="220" t="s">
        <v>88</v>
      </c>
      <c r="F46" s="201"/>
      <c r="G46" s="202"/>
      <c r="H46" s="273"/>
    </row>
    <row r="47" spans="1:8" s="48" customFormat="1">
      <c r="A47" s="120"/>
      <c r="B47" s="183" t="s">
        <v>4</v>
      </c>
      <c r="C47" s="666">
        <f t="shared" ref="C47:D53" si="3">C48</f>
        <v>326555892</v>
      </c>
      <c r="D47" s="170">
        <f t="shared" si="3"/>
        <v>-907139</v>
      </c>
      <c r="E47" s="1262" t="s">
        <v>4</v>
      </c>
      <c r="F47" s="675">
        <f t="shared" ref="F47:G51" si="4">F48</f>
        <v>326555892</v>
      </c>
      <c r="G47" s="170">
        <f t="shared" si="4"/>
        <v>907139</v>
      </c>
      <c r="H47" s="273"/>
    </row>
    <row r="48" spans="1:8" s="48" customFormat="1">
      <c r="A48" s="120"/>
      <c r="B48" s="189" t="s">
        <v>10</v>
      </c>
      <c r="C48" s="690">
        <f t="shared" si="3"/>
        <v>326555892</v>
      </c>
      <c r="D48" s="169">
        <f t="shared" si="3"/>
        <v>-907139</v>
      </c>
      <c r="E48" s="1143" t="s">
        <v>10</v>
      </c>
      <c r="F48" s="676">
        <f t="shared" si="4"/>
        <v>326555892</v>
      </c>
      <c r="G48" s="169">
        <f t="shared" si="4"/>
        <v>907139</v>
      </c>
      <c r="H48" s="273"/>
    </row>
    <row r="49" spans="1:8" s="48" customFormat="1" ht="26.4">
      <c r="A49" s="120"/>
      <c r="B49" s="188" t="s">
        <v>11</v>
      </c>
      <c r="C49" s="690">
        <f t="shared" si="3"/>
        <v>326555892</v>
      </c>
      <c r="D49" s="169">
        <f t="shared" si="3"/>
        <v>-907139</v>
      </c>
      <c r="E49" s="1144" t="s">
        <v>11</v>
      </c>
      <c r="F49" s="676">
        <f t="shared" si="4"/>
        <v>326555892</v>
      </c>
      <c r="G49" s="169">
        <f t="shared" si="4"/>
        <v>907139</v>
      </c>
      <c r="H49" s="273"/>
    </row>
    <row r="50" spans="1:8" s="48" customFormat="1">
      <c r="A50" s="120"/>
      <c r="B50" s="183" t="s">
        <v>28</v>
      </c>
      <c r="C50" s="666">
        <f t="shared" si="3"/>
        <v>326555892</v>
      </c>
      <c r="D50" s="170">
        <f t="shared" si="3"/>
        <v>-907139</v>
      </c>
      <c r="E50" s="1262" t="s">
        <v>28</v>
      </c>
      <c r="F50" s="675">
        <f t="shared" si="4"/>
        <v>326555892</v>
      </c>
      <c r="G50" s="170">
        <f t="shared" si="4"/>
        <v>907139</v>
      </c>
      <c r="H50" s="273"/>
    </row>
    <row r="51" spans="1:8" s="48" customFormat="1">
      <c r="A51" s="120"/>
      <c r="B51" s="189" t="s">
        <v>2</v>
      </c>
      <c r="C51" s="690">
        <f t="shared" si="3"/>
        <v>326555892</v>
      </c>
      <c r="D51" s="169">
        <f t="shared" si="3"/>
        <v>-907139</v>
      </c>
      <c r="E51" s="1143" t="s">
        <v>2</v>
      </c>
      <c r="F51" s="676">
        <f t="shared" si="4"/>
        <v>326555892</v>
      </c>
      <c r="G51" s="169">
        <f t="shared" si="4"/>
        <v>907139</v>
      </c>
      <c r="H51" s="273"/>
    </row>
    <row r="52" spans="1:8" s="48" customFormat="1">
      <c r="A52" s="120"/>
      <c r="B52" s="494" t="s">
        <v>19</v>
      </c>
      <c r="C52" s="690">
        <f t="shared" si="3"/>
        <v>326555892</v>
      </c>
      <c r="D52" s="169">
        <f t="shared" si="3"/>
        <v>-907139</v>
      </c>
      <c r="E52" s="1144" t="s">
        <v>715</v>
      </c>
      <c r="F52" s="676">
        <f>F53+F55</f>
        <v>326555892</v>
      </c>
      <c r="G52" s="169">
        <f>G53+G55</f>
        <v>907139</v>
      </c>
      <c r="H52" s="273"/>
    </row>
    <row r="53" spans="1:8" s="48" customFormat="1" ht="26.4">
      <c r="A53" s="120"/>
      <c r="B53" s="495" t="s">
        <v>51</v>
      </c>
      <c r="C53" s="690">
        <f t="shared" si="3"/>
        <v>326555892</v>
      </c>
      <c r="D53" s="169">
        <f>D54</f>
        <v>-907139</v>
      </c>
      <c r="E53" s="1147" t="s">
        <v>51</v>
      </c>
      <c r="F53" s="676">
        <f>F54</f>
        <v>326555892</v>
      </c>
      <c r="G53" s="169">
        <f>G54</f>
        <v>907139</v>
      </c>
      <c r="H53" s="273"/>
    </row>
    <row r="54" spans="1:8" s="48" customFormat="1" ht="26.4">
      <c r="A54" s="120"/>
      <c r="B54" s="496" t="s">
        <v>52</v>
      </c>
      <c r="C54" s="228">
        <v>326555892</v>
      </c>
      <c r="D54" s="223">
        <v>-907139</v>
      </c>
      <c r="E54" s="1148" t="s">
        <v>52</v>
      </c>
      <c r="F54" s="676">
        <v>326555892</v>
      </c>
      <c r="G54" s="223">
        <v>907139</v>
      </c>
      <c r="H54" s="273"/>
    </row>
    <row r="55" spans="1:8" s="48" customFormat="1" ht="13.8" thickBot="1">
      <c r="A55" s="120"/>
      <c r="B55" s="236"/>
      <c r="C55" s="237"/>
      <c r="D55" s="2694"/>
      <c r="E55" s="2695"/>
      <c r="F55" s="679"/>
      <c r="G55" s="918"/>
      <c r="H55" s="273"/>
    </row>
    <row r="56" spans="1:8" s="48" customFormat="1" ht="13.8">
      <c r="A56" s="120"/>
      <c r="B56" s="220" t="s">
        <v>189</v>
      </c>
      <c r="C56" s="201"/>
      <c r="D56" s="202"/>
      <c r="E56" s="220" t="s">
        <v>189</v>
      </c>
      <c r="F56" s="201"/>
      <c r="G56" s="202"/>
      <c r="H56" s="273"/>
    </row>
    <row r="57" spans="1:8" s="48" customFormat="1">
      <c r="A57" s="120"/>
      <c r="B57" s="183" t="s">
        <v>4</v>
      </c>
      <c r="C57" s="666">
        <f t="shared" ref="C57:D63" si="5">C58</f>
        <v>328299589</v>
      </c>
      <c r="D57" s="170">
        <f t="shared" si="5"/>
        <v>-907139</v>
      </c>
      <c r="E57" s="1262" t="s">
        <v>4</v>
      </c>
      <c r="F57" s="675">
        <f t="shared" ref="F57:G61" si="6">F58</f>
        <v>328299589</v>
      </c>
      <c r="G57" s="170">
        <f t="shared" si="6"/>
        <v>907139</v>
      </c>
      <c r="H57" s="273"/>
    </row>
    <row r="58" spans="1:8" s="48" customFormat="1">
      <c r="A58" s="120"/>
      <c r="B58" s="189" t="s">
        <v>10</v>
      </c>
      <c r="C58" s="690">
        <f t="shared" si="5"/>
        <v>328299589</v>
      </c>
      <c r="D58" s="169">
        <f t="shared" si="5"/>
        <v>-907139</v>
      </c>
      <c r="E58" s="1143" t="s">
        <v>10</v>
      </c>
      <c r="F58" s="676">
        <f t="shared" si="6"/>
        <v>328299589</v>
      </c>
      <c r="G58" s="169">
        <f t="shared" si="6"/>
        <v>907139</v>
      </c>
      <c r="H58" s="273"/>
    </row>
    <row r="59" spans="1:8" s="48" customFormat="1" ht="26.4">
      <c r="A59" s="120"/>
      <c r="B59" s="188" t="s">
        <v>11</v>
      </c>
      <c r="C59" s="690">
        <f t="shared" si="5"/>
        <v>328299589</v>
      </c>
      <c r="D59" s="169">
        <f t="shared" si="5"/>
        <v>-907139</v>
      </c>
      <c r="E59" s="1144" t="s">
        <v>11</v>
      </c>
      <c r="F59" s="676">
        <f t="shared" si="6"/>
        <v>328299589</v>
      </c>
      <c r="G59" s="169">
        <f t="shared" si="6"/>
        <v>907139</v>
      </c>
      <c r="H59" s="273"/>
    </row>
    <row r="60" spans="1:8" s="48" customFormat="1">
      <c r="A60" s="120"/>
      <c r="B60" s="183" t="s">
        <v>28</v>
      </c>
      <c r="C60" s="666">
        <f t="shared" si="5"/>
        <v>328299589</v>
      </c>
      <c r="D60" s="170">
        <f t="shared" si="5"/>
        <v>-907139</v>
      </c>
      <c r="E60" s="1262" t="s">
        <v>28</v>
      </c>
      <c r="F60" s="675">
        <f t="shared" si="6"/>
        <v>328299589</v>
      </c>
      <c r="G60" s="170">
        <f t="shared" si="6"/>
        <v>907139</v>
      </c>
      <c r="H60" s="273"/>
    </row>
    <row r="61" spans="1:8" s="48" customFormat="1">
      <c r="A61" s="120"/>
      <c r="B61" s="189" t="s">
        <v>2</v>
      </c>
      <c r="C61" s="690">
        <f t="shared" si="5"/>
        <v>328299589</v>
      </c>
      <c r="D61" s="169">
        <f t="shared" si="5"/>
        <v>-907139</v>
      </c>
      <c r="E61" s="1143" t="s">
        <v>2</v>
      </c>
      <c r="F61" s="676">
        <f t="shared" si="6"/>
        <v>328299589</v>
      </c>
      <c r="G61" s="169">
        <f t="shared" si="6"/>
        <v>907139</v>
      </c>
      <c r="H61" s="273"/>
    </row>
    <row r="62" spans="1:8" s="48" customFormat="1">
      <c r="A62" s="120"/>
      <c r="B62" s="494" t="s">
        <v>19</v>
      </c>
      <c r="C62" s="690">
        <f t="shared" si="5"/>
        <v>328299589</v>
      </c>
      <c r="D62" s="169">
        <f t="shared" si="5"/>
        <v>-907139</v>
      </c>
      <c r="E62" s="1144" t="s">
        <v>715</v>
      </c>
      <c r="F62" s="676">
        <f>F63+F65</f>
        <v>328299589</v>
      </c>
      <c r="G62" s="169">
        <f>G63+G65</f>
        <v>907139</v>
      </c>
      <c r="H62" s="273"/>
    </row>
    <row r="63" spans="1:8" s="48" customFormat="1" ht="26.4">
      <c r="A63" s="120"/>
      <c r="B63" s="495" t="s">
        <v>51</v>
      </c>
      <c r="C63" s="690">
        <f t="shared" si="5"/>
        <v>328299589</v>
      </c>
      <c r="D63" s="169">
        <f>D64</f>
        <v>-907139</v>
      </c>
      <c r="E63" s="1147" t="s">
        <v>51</v>
      </c>
      <c r="F63" s="676">
        <f>F64</f>
        <v>328299589</v>
      </c>
      <c r="G63" s="169">
        <f>G64</f>
        <v>907139</v>
      </c>
      <c r="H63" s="273"/>
    </row>
    <row r="64" spans="1:8" s="48" customFormat="1" ht="26.4">
      <c r="A64" s="120"/>
      <c r="B64" s="496" t="s">
        <v>52</v>
      </c>
      <c r="C64" s="228">
        <v>328299589</v>
      </c>
      <c r="D64" s="223">
        <v>-907139</v>
      </c>
      <c r="E64" s="1148" t="s">
        <v>52</v>
      </c>
      <c r="F64" s="676">
        <v>328299589</v>
      </c>
      <c r="G64" s="223">
        <v>907139</v>
      </c>
      <c r="H64" s="273"/>
    </row>
    <row r="65" spans="1:8" s="48" customFormat="1" ht="13.8" thickBot="1">
      <c r="A65" s="120"/>
      <c r="B65" s="236"/>
      <c r="C65" s="237"/>
      <c r="D65" s="2694"/>
      <c r="E65" s="2695"/>
      <c r="F65" s="679"/>
      <c r="G65" s="918"/>
      <c r="H65" s="273"/>
    </row>
    <row r="66" spans="1:8" s="48" customFormat="1" ht="42" customHeight="1" thickBot="1">
      <c r="A66" s="120"/>
      <c r="B66" s="3690" t="s">
        <v>716</v>
      </c>
      <c r="C66" s="3691"/>
      <c r="D66" s="3691"/>
      <c r="E66" s="3691"/>
      <c r="F66" s="3691"/>
      <c r="G66" s="3692"/>
      <c r="H66" s="273"/>
    </row>
    <row r="67" spans="1:8" s="48" customFormat="1">
      <c r="A67" s="120"/>
      <c r="B67" s="348"/>
      <c r="C67" s="348"/>
      <c r="D67" s="348"/>
      <c r="E67" s="348"/>
      <c r="F67" s="348"/>
      <c r="G67" s="348"/>
      <c r="H67" s="273"/>
    </row>
    <row r="68" spans="1:8" s="48" customFormat="1">
      <c r="A68" s="120"/>
      <c r="B68" s="2696" t="s">
        <v>713</v>
      </c>
      <c r="C68" s="348"/>
      <c r="D68" s="348"/>
      <c r="E68" s="348"/>
      <c r="F68" s="348"/>
      <c r="G68" s="348"/>
      <c r="H68" s="273"/>
    </row>
    <row r="69" spans="1:8" s="48" customFormat="1" ht="13.8" thickBot="1">
      <c r="A69" s="120"/>
      <c r="B69" s="561"/>
      <c r="C69" s="561"/>
      <c r="D69" s="561"/>
      <c r="E69" s="561"/>
      <c r="F69" s="561"/>
      <c r="G69" s="561"/>
      <c r="H69" s="273"/>
    </row>
    <row r="70" spans="1:8" s="48" customFormat="1" ht="13.8">
      <c r="A70" s="2768">
        <f>A18+1</f>
        <v>181</v>
      </c>
      <c r="B70" s="220" t="s">
        <v>159</v>
      </c>
      <c r="C70" s="201"/>
      <c r="D70" s="202"/>
      <c r="E70" s="220" t="s">
        <v>159</v>
      </c>
      <c r="F70" s="201"/>
      <c r="G70" s="202"/>
      <c r="H70" s="274" t="s">
        <v>33</v>
      </c>
    </row>
    <row r="71" spans="1:8" s="48" customFormat="1">
      <c r="A71" s="75"/>
      <c r="B71" s="163" t="s">
        <v>22</v>
      </c>
      <c r="C71" s="612"/>
      <c r="D71" s="193"/>
      <c r="E71" s="163" t="s">
        <v>22</v>
      </c>
      <c r="F71" s="612"/>
      <c r="G71" s="193"/>
      <c r="H71" s="273"/>
    </row>
    <row r="72" spans="1:8" s="48" customFormat="1" ht="39.6">
      <c r="A72" s="75"/>
      <c r="B72" s="562" t="s">
        <v>160</v>
      </c>
      <c r="C72" s="701"/>
      <c r="D72" s="546"/>
      <c r="E72" s="562" t="s">
        <v>162</v>
      </c>
      <c r="F72" s="701"/>
      <c r="G72" s="546"/>
      <c r="H72" s="273"/>
    </row>
    <row r="73" spans="1:8" s="48" customFormat="1">
      <c r="A73" s="75"/>
      <c r="B73" s="142" t="s">
        <v>4</v>
      </c>
      <c r="C73" s="687">
        <f>+C74</f>
        <v>231122620</v>
      </c>
      <c r="D73" s="349">
        <f>+D74</f>
        <v>-1924619</v>
      </c>
      <c r="E73" s="142" t="s">
        <v>4</v>
      </c>
      <c r="F73" s="687">
        <f>+F74</f>
        <v>20421734</v>
      </c>
      <c r="G73" s="349">
        <f>+G74</f>
        <v>1924619</v>
      </c>
      <c r="H73" s="273"/>
    </row>
    <row r="74" spans="1:8" s="48" customFormat="1">
      <c r="A74" s="75"/>
      <c r="B74" s="132" t="s">
        <v>10</v>
      </c>
      <c r="C74" s="688">
        <f>+C75</f>
        <v>231122620</v>
      </c>
      <c r="D74" s="350">
        <f>+D75</f>
        <v>-1924619</v>
      </c>
      <c r="E74" s="132" t="s">
        <v>10</v>
      </c>
      <c r="F74" s="688">
        <f>+F75</f>
        <v>20421734</v>
      </c>
      <c r="G74" s="350">
        <f>+G75</f>
        <v>1924619</v>
      </c>
      <c r="H74" s="273"/>
    </row>
    <row r="75" spans="1:8" s="48" customFormat="1" ht="26.4">
      <c r="A75" s="75"/>
      <c r="B75" s="133" t="s">
        <v>11</v>
      </c>
      <c r="C75" s="688">
        <f>+C80</f>
        <v>231122620</v>
      </c>
      <c r="D75" s="350">
        <f>+D80</f>
        <v>-1924619</v>
      </c>
      <c r="E75" s="133" t="s">
        <v>11</v>
      </c>
      <c r="F75" s="688">
        <f>+F80</f>
        <v>20421734</v>
      </c>
      <c r="G75" s="350">
        <f>+G80</f>
        <v>1924619</v>
      </c>
      <c r="H75" s="273"/>
    </row>
    <row r="76" spans="1:8" s="48" customFormat="1">
      <c r="A76" s="75"/>
      <c r="B76" s="142" t="s">
        <v>28</v>
      </c>
      <c r="C76" s="687">
        <f t="shared" ref="C76:D79" si="7">+C77</f>
        <v>231122620</v>
      </c>
      <c r="D76" s="349">
        <f t="shared" si="7"/>
        <v>-1924619</v>
      </c>
      <c r="E76" s="142" t="s">
        <v>28</v>
      </c>
      <c r="F76" s="687">
        <f t="shared" ref="F76:G79" si="8">+F77</f>
        <v>20421734</v>
      </c>
      <c r="G76" s="349">
        <f t="shared" si="8"/>
        <v>1924619</v>
      </c>
      <c r="H76" s="273"/>
    </row>
    <row r="77" spans="1:8" s="48" customFormat="1">
      <c r="A77" s="75"/>
      <c r="B77" s="492" t="s">
        <v>2</v>
      </c>
      <c r="C77" s="689">
        <f t="shared" si="7"/>
        <v>231122620</v>
      </c>
      <c r="D77" s="493">
        <f t="shared" si="7"/>
        <v>-1924619</v>
      </c>
      <c r="E77" s="492" t="s">
        <v>2</v>
      </c>
      <c r="F77" s="689">
        <f t="shared" si="8"/>
        <v>20421734</v>
      </c>
      <c r="G77" s="493">
        <f t="shared" si="8"/>
        <v>1924619</v>
      </c>
      <c r="H77" s="273"/>
    </row>
    <row r="78" spans="1:8" s="48" customFormat="1">
      <c r="A78" s="75"/>
      <c r="B78" s="494" t="s">
        <v>19</v>
      </c>
      <c r="C78" s="688">
        <f t="shared" si="7"/>
        <v>231122620</v>
      </c>
      <c r="D78" s="350">
        <f t="shared" si="7"/>
        <v>-1924619</v>
      </c>
      <c r="E78" s="494" t="s">
        <v>19</v>
      </c>
      <c r="F78" s="688">
        <f t="shared" si="8"/>
        <v>20421734</v>
      </c>
      <c r="G78" s="350">
        <f t="shared" si="8"/>
        <v>1924619</v>
      </c>
      <c r="H78" s="273"/>
    </row>
    <row r="79" spans="1:8" s="48" customFormat="1" ht="26.4">
      <c r="A79" s="75"/>
      <c r="B79" s="495" t="s">
        <v>51</v>
      </c>
      <c r="C79" s="688">
        <f t="shared" si="7"/>
        <v>231122620</v>
      </c>
      <c r="D79" s="350">
        <f t="shared" si="7"/>
        <v>-1924619</v>
      </c>
      <c r="E79" s="495" t="s">
        <v>51</v>
      </c>
      <c r="F79" s="688">
        <f t="shared" si="8"/>
        <v>20421734</v>
      </c>
      <c r="G79" s="350">
        <f t="shared" si="8"/>
        <v>1924619</v>
      </c>
      <c r="H79" s="273"/>
    </row>
    <row r="80" spans="1:8" s="48" customFormat="1" ht="27" thickBot="1">
      <c r="A80" s="75"/>
      <c r="B80" s="496" t="s">
        <v>52</v>
      </c>
      <c r="C80" s="688">
        <v>231122620</v>
      </c>
      <c r="D80" s="350">
        <v>-1924619</v>
      </c>
      <c r="E80" s="496" t="s">
        <v>52</v>
      </c>
      <c r="F80" s="688">
        <v>20421734</v>
      </c>
      <c r="G80" s="350">
        <v>1924619</v>
      </c>
      <c r="H80" s="273"/>
    </row>
    <row r="81" spans="1:8" s="48" customFormat="1" ht="13.8" thickBot="1">
      <c r="A81" s="75"/>
      <c r="B81" s="3690" t="s">
        <v>717</v>
      </c>
      <c r="C81" s="3691"/>
      <c r="D81" s="3691"/>
      <c r="E81" s="3691"/>
      <c r="F81" s="3691"/>
      <c r="G81" s="3692"/>
      <c r="H81" s="273"/>
    </row>
    <row r="82" spans="1:8" s="48" customFormat="1" ht="15">
      <c r="A82" s="120"/>
      <c r="B82" s="2697"/>
      <c r="C82" s="2697"/>
      <c r="D82" s="2697"/>
      <c r="E82" s="2697"/>
      <c r="F82" s="2697"/>
      <c r="G82" s="2697"/>
      <c r="H82" s="273"/>
    </row>
    <row r="83" spans="1:8" s="48" customFormat="1">
      <c r="A83" s="120"/>
      <c r="B83" s="128" t="s">
        <v>190</v>
      </c>
      <c r="C83" s="561"/>
      <c r="D83" s="561"/>
      <c r="E83" s="561"/>
      <c r="F83" s="561"/>
      <c r="G83" s="561"/>
      <c r="H83" s="273"/>
    </row>
    <row r="84" spans="1:8" s="48" customFormat="1" ht="13.8" thickBot="1">
      <c r="A84" s="120"/>
      <c r="B84" s="561"/>
      <c r="C84" s="561"/>
      <c r="D84" s="561"/>
      <c r="E84" s="561"/>
      <c r="F84" s="561"/>
      <c r="G84" s="561"/>
      <c r="H84" s="273"/>
    </row>
    <row r="85" spans="1:8" s="48" customFormat="1" ht="13.8">
      <c r="A85" s="120">
        <f>A70</f>
        <v>181</v>
      </c>
      <c r="B85" s="220" t="s">
        <v>159</v>
      </c>
      <c r="C85" s="201"/>
      <c r="D85" s="202"/>
      <c r="E85" s="220" t="s">
        <v>159</v>
      </c>
      <c r="F85" s="201"/>
      <c r="G85" s="202"/>
      <c r="H85" s="274" t="s">
        <v>33</v>
      </c>
    </row>
    <row r="86" spans="1:8" s="48" customFormat="1">
      <c r="A86" s="120"/>
      <c r="B86" s="163" t="s">
        <v>82</v>
      </c>
      <c r="C86" s="225"/>
      <c r="D86" s="213"/>
      <c r="E86" s="163" t="s">
        <v>82</v>
      </c>
      <c r="F86" s="225"/>
      <c r="G86" s="213"/>
      <c r="H86" s="273"/>
    </row>
    <row r="87" spans="1:8" s="48" customFormat="1">
      <c r="A87" s="120"/>
      <c r="B87" s="668" t="s">
        <v>83</v>
      </c>
      <c r="C87" s="669"/>
      <c r="D87" s="226"/>
      <c r="E87" s="668" t="s">
        <v>83</v>
      </c>
      <c r="F87" s="669"/>
      <c r="G87" s="226"/>
      <c r="H87" s="273"/>
    </row>
    <row r="88" spans="1:8" s="48" customFormat="1">
      <c r="A88" s="120"/>
      <c r="B88" s="164" t="s">
        <v>87</v>
      </c>
      <c r="C88" s="610"/>
      <c r="D88" s="227"/>
      <c r="E88" s="164" t="s">
        <v>87</v>
      </c>
      <c r="F88" s="610"/>
      <c r="G88" s="227"/>
      <c r="H88" s="273"/>
    </row>
    <row r="89" spans="1:8" s="48" customFormat="1">
      <c r="A89" s="120"/>
      <c r="B89" s="183" t="s">
        <v>4</v>
      </c>
      <c r="C89" s="666">
        <f t="shared" ref="C89:D95" si="9">C90</f>
        <v>323895415</v>
      </c>
      <c r="D89" s="170">
        <f t="shared" si="9"/>
        <v>-1924619</v>
      </c>
      <c r="E89" s="1262" t="s">
        <v>4</v>
      </c>
      <c r="F89" s="675">
        <f>F90</f>
        <v>323895415</v>
      </c>
      <c r="G89" s="170">
        <f>G90</f>
        <v>1924619</v>
      </c>
      <c r="H89" s="273"/>
    </row>
    <row r="90" spans="1:8" s="48" customFormat="1">
      <c r="A90" s="120"/>
      <c r="B90" s="189" t="s">
        <v>10</v>
      </c>
      <c r="C90" s="690">
        <f t="shared" si="9"/>
        <v>323895415</v>
      </c>
      <c r="D90" s="169">
        <f t="shared" si="9"/>
        <v>-1924619</v>
      </c>
      <c r="E90" s="1143" t="s">
        <v>10</v>
      </c>
      <c r="F90" s="676">
        <f>F91</f>
        <v>323895415</v>
      </c>
      <c r="G90" s="169">
        <f>G91</f>
        <v>1924619</v>
      </c>
      <c r="H90" s="273"/>
    </row>
    <row r="91" spans="1:8" s="48" customFormat="1" ht="26.4">
      <c r="A91" s="120"/>
      <c r="B91" s="188" t="s">
        <v>11</v>
      </c>
      <c r="C91" s="690">
        <f t="shared" si="9"/>
        <v>323895415</v>
      </c>
      <c r="D91" s="169">
        <f t="shared" si="9"/>
        <v>-1924619</v>
      </c>
      <c r="E91" s="1144" t="s">
        <v>11</v>
      </c>
      <c r="F91" s="676">
        <v>323895415</v>
      </c>
      <c r="G91" s="169">
        <f>G92</f>
        <v>1924619</v>
      </c>
      <c r="H91" s="273"/>
    </row>
    <row r="92" spans="1:8" s="48" customFormat="1">
      <c r="A92" s="120"/>
      <c r="B92" s="183" t="s">
        <v>28</v>
      </c>
      <c r="C92" s="666">
        <f t="shared" si="9"/>
        <v>323895415</v>
      </c>
      <c r="D92" s="170">
        <f t="shared" si="9"/>
        <v>-1924619</v>
      </c>
      <c r="E92" s="1262" t="s">
        <v>28</v>
      </c>
      <c r="F92" s="675">
        <f>F93</f>
        <v>323895415</v>
      </c>
      <c r="G92" s="170">
        <f>G93</f>
        <v>1924619</v>
      </c>
      <c r="H92" s="273"/>
    </row>
    <row r="93" spans="1:8" s="48" customFormat="1">
      <c r="A93" s="120"/>
      <c r="B93" s="189" t="s">
        <v>2</v>
      </c>
      <c r="C93" s="690">
        <f t="shared" si="9"/>
        <v>323895415</v>
      </c>
      <c r="D93" s="169">
        <f t="shared" si="9"/>
        <v>-1924619</v>
      </c>
      <c r="E93" s="1143" t="s">
        <v>2</v>
      </c>
      <c r="F93" s="676">
        <f>F94</f>
        <v>323895415</v>
      </c>
      <c r="G93" s="169">
        <f>G94</f>
        <v>1924619</v>
      </c>
      <c r="H93" s="273"/>
    </row>
    <row r="94" spans="1:8" s="48" customFormat="1">
      <c r="A94" s="120"/>
      <c r="B94" s="494" t="s">
        <v>19</v>
      </c>
      <c r="C94" s="690">
        <f t="shared" si="9"/>
        <v>323895415</v>
      </c>
      <c r="D94" s="169">
        <f t="shared" si="9"/>
        <v>-1924619</v>
      </c>
      <c r="E94" s="1144" t="s">
        <v>715</v>
      </c>
      <c r="F94" s="676">
        <f>F95+F97</f>
        <v>323895415</v>
      </c>
      <c r="G94" s="169">
        <f>G95+G97</f>
        <v>1924619</v>
      </c>
      <c r="H94" s="273"/>
    </row>
    <row r="95" spans="1:8" s="48" customFormat="1" ht="26.4">
      <c r="A95" s="120"/>
      <c r="B95" s="495" t="s">
        <v>51</v>
      </c>
      <c r="C95" s="690">
        <f t="shared" si="9"/>
        <v>323895415</v>
      </c>
      <c r="D95" s="169">
        <f>D96</f>
        <v>-1924619</v>
      </c>
      <c r="E95" s="1147" t="s">
        <v>51</v>
      </c>
      <c r="F95" s="676">
        <v>323895415</v>
      </c>
      <c r="G95" s="169">
        <f>G96</f>
        <v>1924619</v>
      </c>
      <c r="H95" s="273"/>
    </row>
    <row r="96" spans="1:8" s="48" customFormat="1" ht="26.4">
      <c r="A96" s="120"/>
      <c r="B96" s="496" t="s">
        <v>52</v>
      </c>
      <c r="C96" s="228">
        <v>323895415</v>
      </c>
      <c r="D96" s="223">
        <v>-1924619</v>
      </c>
      <c r="E96" s="1148" t="s">
        <v>52</v>
      </c>
      <c r="F96" s="676">
        <v>323895415</v>
      </c>
      <c r="G96" s="223">
        <v>1924619</v>
      </c>
      <c r="H96" s="273"/>
    </row>
    <row r="97" spans="1:8" s="48" customFormat="1" ht="13.8" thickBot="1">
      <c r="A97" s="120"/>
      <c r="B97" s="236"/>
      <c r="C97" s="237"/>
      <c r="D97" s="2694"/>
      <c r="E97" s="2695"/>
      <c r="F97" s="679"/>
      <c r="G97" s="918"/>
      <c r="H97" s="273"/>
    </row>
    <row r="98" spans="1:8" s="48" customFormat="1" ht="13.8">
      <c r="A98" s="120"/>
      <c r="B98" s="220" t="s">
        <v>88</v>
      </c>
      <c r="C98" s="201"/>
      <c r="D98" s="202"/>
      <c r="E98" s="220" t="s">
        <v>88</v>
      </c>
      <c r="F98" s="201"/>
      <c r="G98" s="202"/>
      <c r="H98" s="273"/>
    </row>
    <row r="99" spans="1:8" s="48" customFormat="1">
      <c r="A99" s="120"/>
      <c r="B99" s="183" t="s">
        <v>4</v>
      </c>
      <c r="C99" s="666">
        <f t="shared" ref="C99:D105" si="10">C100</f>
        <v>326555892</v>
      </c>
      <c r="D99" s="170">
        <f t="shared" si="10"/>
        <v>-1924619</v>
      </c>
      <c r="E99" s="1262" t="s">
        <v>4</v>
      </c>
      <c r="F99" s="675">
        <f t="shared" ref="F99:G103" si="11">F100</f>
        <v>326555892</v>
      </c>
      <c r="G99" s="170">
        <f t="shared" si="11"/>
        <v>1924619</v>
      </c>
      <c r="H99" s="273"/>
    </row>
    <row r="100" spans="1:8" s="48" customFormat="1">
      <c r="A100" s="120"/>
      <c r="B100" s="189" t="s">
        <v>10</v>
      </c>
      <c r="C100" s="690">
        <f t="shared" si="10"/>
        <v>326555892</v>
      </c>
      <c r="D100" s="169">
        <f t="shared" si="10"/>
        <v>-1924619</v>
      </c>
      <c r="E100" s="1143" t="s">
        <v>10</v>
      </c>
      <c r="F100" s="676">
        <f t="shared" si="11"/>
        <v>326555892</v>
      </c>
      <c r="G100" s="169">
        <f t="shared" si="11"/>
        <v>1924619</v>
      </c>
      <c r="H100" s="273"/>
    </row>
    <row r="101" spans="1:8" s="48" customFormat="1" ht="26.4">
      <c r="A101" s="120"/>
      <c r="B101" s="188" t="s">
        <v>11</v>
      </c>
      <c r="C101" s="690">
        <f t="shared" si="10"/>
        <v>326555892</v>
      </c>
      <c r="D101" s="169">
        <f t="shared" si="10"/>
        <v>-1924619</v>
      </c>
      <c r="E101" s="1144" t="s">
        <v>11</v>
      </c>
      <c r="F101" s="676">
        <f t="shared" si="11"/>
        <v>326555892</v>
      </c>
      <c r="G101" s="169">
        <f t="shared" si="11"/>
        <v>1924619</v>
      </c>
      <c r="H101" s="273"/>
    </row>
    <row r="102" spans="1:8" s="48" customFormat="1">
      <c r="A102" s="120"/>
      <c r="B102" s="183" t="s">
        <v>28</v>
      </c>
      <c r="C102" s="666">
        <f t="shared" si="10"/>
        <v>326555892</v>
      </c>
      <c r="D102" s="170">
        <f t="shared" si="10"/>
        <v>-1924619</v>
      </c>
      <c r="E102" s="1262" t="s">
        <v>28</v>
      </c>
      <c r="F102" s="675">
        <f t="shared" si="11"/>
        <v>326555892</v>
      </c>
      <c r="G102" s="170">
        <f t="shared" si="11"/>
        <v>1924619</v>
      </c>
      <c r="H102" s="273"/>
    </row>
    <row r="103" spans="1:8" s="48" customFormat="1">
      <c r="A103" s="120"/>
      <c r="B103" s="189" t="s">
        <v>2</v>
      </c>
      <c r="C103" s="690">
        <f t="shared" si="10"/>
        <v>326555892</v>
      </c>
      <c r="D103" s="169">
        <f t="shared" si="10"/>
        <v>-1924619</v>
      </c>
      <c r="E103" s="1143" t="s">
        <v>2</v>
      </c>
      <c r="F103" s="676">
        <f t="shared" si="11"/>
        <v>326555892</v>
      </c>
      <c r="G103" s="169">
        <f t="shared" si="11"/>
        <v>1924619</v>
      </c>
      <c r="H103" s="273"/>
    </row>
    <row r="104" spans="1:8" s="48" customFormat="1">
      <c r="A104" s="120"/>
      <c r="B104" s="494" t="s">
        <v>19</v>
      </c>
      <c r="C104" s="690">
        <f t="shared" si="10"/>
        <v>326555892</v>
      </c>
      <c r="D104" s="169">
        <f t="shared" si="10"/>
        <v>-1924619</v>
      </c>
      <c r="E104" s="1144" t="s">
        <v>715</v>
      </c>
      <c r="F104" s="676">
        <f>F105+F107</f>
        <v>326555892</v>
      </c>
      <c r="G104" s="169">
        <f>G105+G107</f>
        <v>1924619</v>
      </c>
      <c r="H104" s="273"/>
    </row>
    <row r="105" spans="1:8" s="48" customFormat="1" ht="26.4">
      <c r="A105" s="120"/>
      <c r="B105" s="495" t="s">
        <v>51</v>
      </c>
      <c r="C105" s="690">
        <f t="shared" si="10"/>
        <v>326555892</v>
      </c>
      <c r="D105" s="169">
        <f>D106</f>
        <v>-1924619</v>
      </c>
      <c r="E105" s="1147" t="s">
        <v>51</v>
      </c>
      <c r="F105" s="676">
        <f>F106</f>
        <v>326555892</v>
      </c>
      <c r="G105" s="169">
        <f>G106</f>
        <v>1924619</v>
      </c>
      <c r="H105" s="273"/>
    </row>
    <row r="106" spans="1:8" s="48" customFormat="1" ht="26.4">
      <c r="A106" s="120"/>
      <c r="B106" s="496" t="s">
        <v>52</v>
      </c>
      <c r="C106" s="228">
        <v>326555892</v>
      </c>
      <c r="D106" s="223">
        <v>-1924619</v>
      </c>
      <c r="E106" s="1148" t="s">
        <v>52</v>
      </c>
      <c r="F106" s="676">
        <v>326555892</v>
      </c>
      <c r="G106" s="223">
        <v>1924619</v>
      </c>
      <c r="H106" s="273"/>
    </row>
    <row r="107" spans="1:8" s="48" customFormat="1" ht="13.8" thickBot="1">
      <c r="A107" s="120"/>
      <c r="B107" s="236"/>
      <c r="C107" s="237"/>
      <c r="D107" s="2694"/>
      <c r="E107" s="2695"/>
      <c r="F107" s="679"/>
      <c r="G107" s="918"/>
      <c r="H107" s="273"/>
    </row>
    <row r="108" spans="1:8" s="48" customFormat="1" ht="13.8">
      <c r="A108" s="120"/>
      <c r="B108" s="220" t="s">
        <v>189</v>
      </c>
      <c r="C108" s="201"/>
      <c r="D108" s="202"/>
      <c r="E108" s="220" t="s">
        <v>189</v>
      </c>
      <c r="F108" s="201"/>
      <c r="G108" s="202"/>
      <c r="H108" s="273"/>
    </row>
    <row r="109" spans="1:8" s="48" customFormat="1">
      <c r="A109" s="120"/>
      <c r="B109" s="183" t="s">
        <v>4</v>
      </c>
      <c r="C109" s="666">
        <f t="shared" ref="C109:D115" si="12">C110</f>
        <v>328299589</v>
      </c>
      <c r="D109" s="170">
        <f t="shared" si="12"/>
        <v>-1924619</v>
      </c>
      <c r="E109" s="1262" t="s">
        <v>4</v>
      </c>
      <c r="F109" s="675">
        <f t="shared" ref="F109:G113" si="13">F110</f>
        <v>328299589</v>
      </c>
      <c r="G109" s="170">
        <f t="shared" si="13"/>
        <v>1924619</v>
      </c>
      <c r="H109" s="273"/>
    </row>
    <row r="110" spans="1:8" s="48" customFormat="1">
      <c r="A110" s="120"/>
      <c r="B110" s="189" t="s">
        <v>10</v>
      </c>
      <c r="C110" s="690">
        <f t="shared" si="12"/>
        <v>328299589</v>
      </c>
      <c r="D110" s="169">
        <f t="shared" si="12"/>
        <v>-1924619</v>
      </c>
      <c r="E110" s="1143" t="s">
        <v>10</v>
      </c>
      <c r="F110" s="676">
        <f t="shared" si="13"/>
        <v>328299589</v>
      </c>
      <c r="G110" s="169">
        <f t="shared" si="13"/>
        <v>1924619</v>
      </c>
      <c r="H110" s="273"/>
    </row>
    <row r="111" spans="1:8" s="48" customFormat="1" ht="26.4">
      <c r="A111" s="120"/>
      <c r="B111" s="188" t="s">
        <v>11</v>
      </c>
      <c r="C111" s="690">
        <f t="shared" si="12"/>
        <v>328299589</v>
      </c>
      <c r="D111" s="169">
        <f t="shared" si="12"/>
        <v>-1924619</v>
      </c>
      <c r="E111" s="1144" t="s">
        <v>11</v>
      </c>
      <c r="F111" s="676">
        <f t="shared" si="13"/>
        <v>328299589</v>
      </c>
      <c r="G111" s="169">
        <f t="shared" si="13"/>
        <v>1924619</v>
      </c>
      <c r="H111" s="273"/>
    </row>
    <row r="112" spans="1:8" s="48" customFormat="1">
      <c r="A112" s="120"/>
      <c r="B112" s="183" t="s">
        <v>28</v>
      </c>
      <c r="C112" s="666">
        <f t="shared" si="12"/>
        <v>328299589</v>
      </c>
      <c r="D112" s="170">
        <f t="shared" si="12"/>
        <v>-1924619</v>
      </c>
      <c r="E112" s="1262" t="s">
        <v>28</v>
      </c>
      <c r="F112" s="675">
        <f t="shared" si="13"/>
        <v>328299589</v>
      </c>
      <c r="G112" s="170">
        <f t="shared" si="13"/>
        <v>1924619</v>
      </c>
      <c r="H112" s="273"/>
    </row>
    <row r="113" spans="1:8" s="48" customFormat="1">
      <c r="A113" s="120"/>
      <c r="B113" s="189" t="s">
        <v>2</v>
      </c>
      <c r="C113" s="690">
        <f t="shared" si="12"/>
        <v>328299589</v>
      </c>
      <c r="D113" s="169">
        <f t="shared" si="12"/>
        <v>-1924619</v>
      </c>
      <c r="E113" s="1143" t="s">
        <v>2</v>
      </c>
      <c r="F113" s="676">
        <f t="shared" si="13"/>
        <v>328299589</v>
      </c>
      <c r="G113" s="169">
        <f t="shared" si="13"/>
        <v>1924619</v>
      </c>
      <c r="H113" s="273"/>
    </row>
    <row r="114" spans="1:8" s="48" customFormat="1">
      <c r="A114" s="120"/>
      <c r="B114" s="494" t="s">
        <v>19</v>
      </c>
      <c r="C114" s="690">
        <f t="shared" si="12"/>
        <v>328299589</v>
      </c>
      <c r="D114" s="169">
        <f t="shared" si="12"/>
        <v>-1924619</v>
      </c>
      <c r="E114" s="1144" t="s">
        <v>715</v>
      </c>
      <c r="F114" s="676">
        <f>F115+F117</f>
        <v>328299589</v>
      </c>
      <c r="G114" s="169">
        <f>G115+G117</f>
        <v>1924619</v>
      </c>
      <c r="H114" s="273"/>
    </row>
    <row r="115" spans="1:8" s="48" customFormat="1" ht="26.4">
      <c r="A115" s="120"/>
      <c r="B115" s="495" t="s">
        <v>51</v>
      </c>
      <c r="C115" s="690">
        <f t="shared" si="12"/>
        <v>328299589</v>
      </c>
      <c r="D115" s="169">
        <f>D116</f>
        <v>-1924619</v>
      </c>
      <c r="E115" s="1147" t="s">
        <v>51</v>
      </c>
      <c r="F115" s="676">
        <f>F116</f>
        <v>328299589</v>
      </c>
      <c r="G115" s="169">
        <f>G116</f>
        <v>1924619</v>
      </c>
      <c r="H115" s="273"/>
    </row>
    <row r="116" spans="1:8" s="48" customFormat="1" ht="26.25" customHeight="1">
      <c r="A116" s="120"/>
      <c r="B116" s="496" t="s">
        <v>52</v>
      </c>
      <c r="C116" s="228">
        <v>328299589</v>
      </c>
      <c r="D116" s="223">
        <v>-1924619</v>
      </c>
      <c r="E116" s="1148" t="s">
        <v>52</v>
      </c>
      <c r="F116" s="676">
        <v>328299589</v>
      </c>
      <c r="G116" s="223">
        <v>1924619</v>
      </c>
      <c r="H116" s="273"/>
    </row>
    <row r="117" spans="1:8" s="48" customFormat="1" ht="13.8" thickBot="1">
      <c r="A117" s="120"/>
      <c r="B117" s="236"/>
      <c r="C117" s="237"/>
      <c r="D117" s="2694"/>
      <c r="E117" s="2695"/>
      <c r="F117" s="679"/>
      <c r="G117" s="918"/>
      <c r="H117" s="273"/>
    </row>
    <row r="118" spans="1:8" s="48" customFormat="1" ht="56.25" customHeight="1" thickBot="1">
      <c r="A118" s="120"/>
      <c r="B118" s="3690" t="s">
        <v>718</v>
      </c>
      <c r="C118" s="3691"/>
      <c r="D118" s="3691"/>
      <c r="E118" s="3691"/>
      <c r="F118" s="3691"/>
      <c r="G118" s="3692"/>
      <c r="H118" s="273"/>
    </row>
    <row r="119" spans="1:8" s="48" customFormat="1" ht="15">
      <c r="A119" s="120"/>
      <c r="B119" s="2697"/>
      <c r="C119" s="2697"/>
      <c r="D119" s="2697"/>
      <c r="E119" s="2697"/>
      <c r="F119" s="2697"/>
      <c r="G119" s="2697"/>
      <c r="H119" s="273"/>
    </row>
    <row r="120" spans="1:8" s="48" customFormat="1">
      <c r="A120" s="252"/>
      <c r="B120" s="2698" t="s">
        <v>713</v>
      </c>
      <c r="C120" s="2699"/>
      <c r="D120" s="2699"/>
      <c r="E120" s="2699"/>
      <c r="F120" s="2699"/>
      <c r="G120" s="2699"/>
      <c r="H120" s="273"/>
    </row>
    <row r="121" spans="1:8" s="48" customFormat="1" ht="13.8" thickBot="1">
      <c r="A121" s="120"/>
      <c r="B121" s="561"/>
      <c r="C121" s="561"/>
      <c r="D121" s="561"/>
      <c r="E121" s="561"/>
      <c r="F121" s="561"/>
      <c r="G121" s="561"/>
      <c r="H121" s="273"/>
    </row>
    <row r="122" spans="1:8" s="48" customFormat="1" ht="26.4">
      <c r="A122" s="1986">
        <f>A70+1</f>
        <v>182</v>
      </c>
      <c r="B122" s="2769" t="s">
        <v>421</v>
      </c>
      <c r="C122" s="90"/>
      <c r="D122" s="285"/>
      <c r="E122" s="2769" t="s">
        <v>395</v>
      </c>
      <c r="F122" s="91"/>
      <c r="G122" s="109"/>
      <c r="H122" s="1982" t="s">
        <v>532</v>
      </c>
    </row>
    <row r="123" spans="1:8" s="48" customFormat="1">
      <c r="A123" s="120"/>
      <c r="B123" s="88" t="s">
        <v>22</v>
      </c>
      <c r="C123" s="642"/>
      <c r="D123" s="103"/>
      <c r="E123" s="88" t="s">
        <v>22</v>
      </c>
      <c r="F123" s="642"/>
      <c r="G123" s="103"/>
      <c r="H123" s="3259" t="s">
        <v>534</v>
      </c>
    </row>
    <row r="124" spans="1:8" s="48" customFormat="1" ht="39.6">
      <c r="A124" s="120"/>
      <c r="B124" s="2770" t="s">
        <v>418</v>
      </c>
      <c r="C124" s="2771"/>
      <c r="D124" s="2772"/>
      <c r="E124" s="2776" t="s">
        <v>406</v>
      </c>
      <c r="F124" s="2771"/>
      <c r="G124" s="2772"/>
      <c r="H124" s="274">
        <f>'15'!A336</f>
        <v>78</v>
      </c>
    </row>
    <row r="125" spans="1:8" s="48" customFormat="1">
      <c r="A125" s="120"/>
      <c r="B125" s="2773" t="s">
        <v>542</v>
      </c>
      <c r="C125" s="623">
        <f>C126</f>
        <v>231122620</v>
      </c>
      <c r="D125" s="2390">
        <f>D126</f>
        <v>-631442</v>
      </c>
      <c r="E125" s="2773" t="s">
        <v>542</v>
      </c>
      <c r="F125" s="623">
        <f>F126</f>
        <v>17895154</v>
      </c>
      <c r="G125" s="2386">
        <f>G126</f>
        <v>631442</v>
      </c>
      <c r="H125" s="104" t="s">
        <v>999</v>
      </c>
    </row>
    <row r="126" spans="1:8" s="48" customFormat="1">
      <c r="A126" s="120"/>
      <c r="B126" s="2774" t="s">
        <v>10</v>
      </c>
      <c r="C126" s="740">
        <f>C127</f>
        <v>231122620</v>
      </c>
      <c r="D126" s="465">
        <f>D127</f>
        <v>-631442</v>
      </c>
      <c r="E126" s="2774" t="s">
        <v>10</v>
      </c>
      <c r="F126" s="740">
        <f>F127</f>
        <v>17895154</v>
      </c>
      <c r="G126" s="465">
        <f>G127</f>
        <v>631442</v>
      </c>
      <c r="H126" s="273"/>
    </row>
    <row r="127" spans="1:8" s="48" customFormat="1">
      <c r="A127" s="120"/>
      <c r="B127" s="2396" t="s">
        <v>397</v>
      </c>
      <c r="C127" s="625">
        <v>231122620</v>
      </c>
      <c r="D127" s="2390">
        <v>-631442</v>
      </c>
      <c r="E127" s="2396" t="s">
        <v>397</v>
      </c>
      <c r="F127" s="625">
        <v>17895154</v>
      </c>
      <c r="G127" s="2390">
        <v>631442</v>
      </c>
      <c r="H127" s="273"/>
    </row>
    <row r="128" spans="1:8" s="48" customFormat="1">
      <c r="A128" s="120"/>
      <c r="B128" s="2" t="s">
        <v>1</v>
      </c>
      <c r="C128" s="624">
        <f t="shared" ref="C128:D131" si="14">C129</f>
        <v>231122620</v>
      </c>
      <c r="D128" s="79">
        <f t="shared" si="14"/>
        <v>-631442</v>
      </c>
      <c r="E128" s="2777" t="s">
        <v>1</v>
      </c>
      <c r="F128" s="623">
        <f t="shared" ref="F128:G130" si="15">F129</f>
        <v>17895154</v>
      </c>
      <c r="G128" s="2386">
        <f t="shared" si="15"/>
        <v>631442</v>
      </c>
      <c r="H128" s="273"/>
    </row>
    <row r="129" spans="1:8" s="48" customFormat="1">
      <c r="A129" s="120"/>
      <c r="B129" s="3" t="s">
        <v>2</v>
      </c>
      <c r="C129" s="626">
        <f t="shared" si="14"/>
        <v>231122620</v>
      </c>
      <c r="D129" s="78">
        <f t="shared" si="14"/>
        <v>-631442</v>
      </c>
      <c r="E129" s="2396" t="s">
        <v>2</v>
      </c>
      <c r="F129" s="625">
        <f t="shared" si="15"/>
        <v>17895154</v>
      </c>
      <c r="G129" s="2390">
        <f t="shared" si="15"/>
        <v>631442</v>
      </c>
      <c r="H129" s="273"/>
    </row>
    <row r="130" spans="1:8" s="48" customFormat="1">
      <c r="A130" s="120"/>
      <c r="B130" s="3" t="s">
        <v>19</v>
      </c>
      <c r="C130" s="626">
        <f t="shared" si="14"/>
        <v>231122620</v>
      </c>
      <c r="D130" s="78">
        <f t="shared" si="14"/>
        <v>-631442</v>
      </c>
      <c r="E130" s="3" t="s">
        <v>16</v>
      </c>
      <c r="F130" s="625">
        <f t="shared" si="15"/>
        <v>17895154</v>
      </c>
      <c r="G130" s="2390">
        <f t="shared" si="15"/>
        <v>631442</v>
      </c>
      <c r="H130" s="273"/>
    </row>
    <row r="131" spans="1:8" s="48" customFormat="1" ht="26.4">
      <c r="A131" s="120"/>
      <c r="B131" s="2683" t="s">
        <v>51</v>
      </c>
      <c r="C131" s="1454">
        <f t="shared" si="14"/>
        <v>231122620</v>
      </c>
      <c r="D131" s="78">
        <f t="shared" si="14"/>
        <v>-631442</v>
      </c>
      <c r="E131" s="3" t="s">
        <v>17</v>
      </c>
      <c r="F131" s="625">
        <v>17895154</v>
      </c>
      <c r="G131" s="2314">
        <v>631442</v>
      </c>
      <c r="H131" s="273"/>
    </row>
    <row r="132" spans="1:8" s="48" customFormat="1" ht="27" thickBot="1">
      <c r="A132" s="120"/>
      <c r="B132" s="2686" t="s">
        <v>52</v>
      </c>
      <c r="C132" s="2775">
        <v>231122620</v>
      </c>
      <c r="D132" s="2760">
        <v>-631442</v>
      </c>
      <c r="E132" s="2778"/>
      <c r="F132" s="130"/>
      <c r="G132" s="2779"/>
      <c r="H132" s="273"/>
    </row>
    <row r="133" spans="1:8" s="48" customFormat="1" ht="117" customHeight="1" thickBot="1">
      <c r="A133" s="120"/>
      <c r="B133" s="3915" t="s">
        <v>719</v>
      </c>
      <c r="C133" s="3916"/>
      <c r="D133" s="3916"/>
      <c r="E133" s="3916"/>
      <c r="F133" s="3916"/>
      <c r="G133" s="3917"/>
      <c r="H133" s="273"/>
    </row>
    <row r="134" spans="1:8" s="48" customFormat="1">
      <c r="A134" s="120"/>
      <c r="B134" s="84"/>
      <c r="C134" s="85"/>
      <c r="D134" s="85"/>
      <c r="E134" s="77"/>
      <c r="F134" s="77"/>
      <c r="G134" s="77"/>
      <c r="H134" s="273"/>
    </row>
    <row r="135" spans="1:8" s="48" customFormat="1">
      <c r="A135" s="120"/>
      <c r="B135" s="3775" t="s">
        <v>190</v>
      </c>
      <c r="C135" s="3775"/>
      <c r="D135" s="3775"/>
      <c r="E135" s="77"/>
      <c r="F135" s="77"/>
      <c r="G135" s="77"/>
      <c r="H135" s="273"/>
    </row>
    <row r="136" spans="1:8" s="48" customFormat="1" ht="13.8" thickBot="1">
      <c r="A136" s="120"/>
      <c r="B136" s="84"/>
      <c r="C136" s="85"/>
      <c r="D136" s="85"/>
      <c r="E136" s="77"/>
      <c r="F136" s="77"/>
      <c r="G136" s="77"/>
      <c r="H136" s="273"/>
    </row>
    <row r="137" spans="1:8" s="48" customFormat="1" ht="26.4">
      <c r="A137" s="1985">
        <f>A122</f>
        <v>182</v>
      </c>
      <c r="B137" s="1330" t="s">
        <v>409</v>
      </c>
      <c r="C137" s="1395"/>
      <c r="D137" s="615"/>
      <c r="E137" s="1330" t="s">
        <v>395</v>
      </c>
      <c r="F137" s="1395"/>
      <c r="G137" s="1331"/>
      <c r="H137" s="1982" t="s">
        <v>532</v>
      </c>
    </row>
    <row r="138" spans="1:8" s="48" customFormat="1">
      <c r="A138" s="120"/>
      <c r="B138" s="1447" t="s">
        <v>82</v>
      </c>
      <c r="C138" s="626"/>
      <c r="D138" s="620"/>
      <c r="E138" s="616" t="s">
        <v>82</v>
      </c>
      <c r="F138" s="1454"/>
      <c r="G138" s="1333"/>
      <c r="H138" s="3259" t="s">
        <v>534</v>
      </c>
    </row>
    <row r="139" spans="1:8" s="48" customFormat="1">
      <c r="A139" s="120"/>
      <c r="B139" s="1346" t="s">
        <v>128</v>
      </c>
      <c r="C139" s="1399"/>
      <c r="D139" s="637"/>
      <c r="E139" s="1346" t="s">
        <v>128</v>
      </c>
      <c r="F139" s="1449"/>
      <c r="G139" s="1336"/>
      <c r="H139" s="274">
        <f>'15'!A336</f>
        <v>78</v>
      </c>
    </row>
    <row r="140" spans="1:8" s="48" customFormat="1">
      <c r="A140" s="120"/>
      <c r="B140" s="630" t="s">
        <v>87</v>
      </c>
      <c r="C140" s="617"/>
      <c r="D140" s="620"/>
      <c r="E140" s="630" t="s">
        <v>87</v>
      </c>
      <c r="F140" s="1332"/>
      <c r="G140" s="1333"/>
      <c r="H140" s="104" t="s">
        <v>999</v>
      </c>
    </row>
    <row r="141" spans="1:8" s="48" customFormat="1">
      <c r="A141" s="120"/>
      <c r="B141" s="375" t="s">
        <v>4</v>
      </c>
      <c r="C141" s="1084">
        <v>323895415</v>
      </c>
      <c r="D141" s="652">
        <v>-631442</v>
      </c>
      <c r="E141" s="1450" t="s">
        <v>4</v>
      </c>
      <c r="F141" s="706">
        <v>226659500</v>
      </c>
      <c r="G141" s="707">
        <v>631442</v>
      </c>
      <c r="H141" s="273"/>
    </row>
    <row r="142" spans="1:8" s="48" customFormat="1">
      <c r="A142" s="120"/>
      <c r="B142" s="376" t="s">
        <v>10</v>
      </c>
      <c r="C142" s="1451">
        <v>323895415</v>
      </c>
      <c r="D142" s="782">
        <v>-631442</v>
      </c>
      <c r="E142" s="1123" t="s">
        <v>5</v>
      </c>
      <c r="F142" s="955">
        <v>7535144</v>
      </c>
      <c r="G142" s="908"/>
      <c r="H142" s="273"/>
    </row>
    <row r="143" spans="1:8" s="48" customFormat="1">
      <c r="A143" s="120"/>
      <c r="B143" s="376" t="s">
        <v>11</v>
      </c>
      <c r="C143" s="1085">
        <v>323895415</v>
      </c>
      <c r="D143" s="652">
        <v>-631442</v>
      </c>
      <c r="E143" s="1123" t="s">
        <v>10</v>
      </c>
      <c r="F143" s="731">
        <v>219124356</v>
      </c>
      <c r="G143" s="780">
        <v>631442</v>
      </c>
      <c r="H143" s="273"/>
    </row>
    <row r="144" spans="1:8" s="48" customFormat="1">
      <c r="A144" s="120"/>
      <c r="B144" s="375" t="s">
        <v>1</v>
      </c>
      <c r="C144" s="1085">
        <v>323895415</v>
      </c>
      <c r="D144" s="1337">
        <v>-631442</v>
      </c>
      <c r="E144" s="1123" t="s">
        <v>11</v>
      </c>
      <c r="F144" s="733">
        <v>219124356</v>
      </c>
      <c r="G144" s="780">
        <v>631442</v>
      </c>
      <c r="H144" s="273"/>
    </row>
    <row r="145" spans="1:8" s="48" customFormat="1">
      <c r="A145" s="120"/>
      <c r="B145" s="376" t="s">
        <v>2</v>
      </c>
      <c r="C145" s="646">
        <v>323895415</v>
      </c>
      <c r="D145" s="652">
        <v>-631442</v>
      </c>
      <c r="E145" s="1450" t="s">
        <v>103</v>
      </c>
      <c r="F145" s="731">
        <v>226659500</v>
      </c>
      <c r="G145" s="781">
        <v>631442</v>
      </c>
      <c r="H145" s="273"/>
    </row>
    <row r="146" spans="1:8" s="48" customFormat="1">
      <c r="A146" s="120"/>
      <c r="B146" s="376" t="s">
        <v>19</v>
      </c>
      <c r="C146" s="646">
        <v>323895415</v>
      </c>
      <c r="D146" s="652">
        <v>-631442</v>
      </c>
      <c r="E146" s="1123" t="s">
        <v>2</v>
      </c>
      <c r="F146" s="733">
        <v>214210663</v>
      </c>
      <c r="G146" s="780">
        <v>631442</v>
      </c>
      <c r="H146" s="273"/>
    </row>
    <row r="147" spans="1:8" s="48" customFormat="1" ht="26.4">
      <c r="A147" s="120"/>
      <c r="B147" s="411" t="s">
        <v>51</v>
      </c>
      <c r="C147" s="646">
        <v>323895415</v>
      </c>
      <c r="D147" s="652">
        <v>-631442</v>
      </c>
      <c r="E147" s="1123" t="s">
        <v>12</v>
      </c>
      <c r="F147" s="733">
        <v>74338395</v>
      </c>
      <c r="G147" s="780">
        <v>0</v>
      </c>
      <c r="H147" s="273"/>
    </row>
    <row r="148" spans="1:8" s="48" customFormat="1" ht="26.4">
      <c r="A148" s="120"/>
      <c r="B148" s="1452" t="s">
        <v>52</v>
      </c>
      <c r="C148" s="646">
        <v>323895415</v>
      </c>
      <c r="D148" s="652"/>
      <c r="E148" s="1123" t="s">
        <v>13</v>
      </c>
      <c r="F148" s="733">
        <v>50236637</v>
      </c>
      <c r="G148" s="780"/>
      <c r="H148" s="273"/>
    </row>
    <row r="149" spans="1:8" s="48" customFormat="1">
      <c r="A149" s="120"/>
      <c r="B149" s="376"/>
      <c r="C149" s="626"/>
      <c r="D149" s="1405"/>
      <c r="E149" s="1123" t="s">
        <v>35</v>
      </c>
      <c r="F149" s="733">
        <v>40432663</v>
      </c>
      <c r="G149" s="780"/>
      <c r="H149" s="273"/>
    </row>
    <row r="150" spans="1:8" s="48" customFormat="1">
      <c r="A150" s="120"/>
      <c r="B150" s="1453"/>
      <c r="C150" s="1454"/>
      <c r="D150" s="1405"/>
      <c r="E150" s="376" t="s">
        <v>15</v>
      </c>
      <c r="F150" s="733">
        <v>24101758</v>
      </c>
      <c r="G150" s="780"/>
      <c r="H150" s="273"/>
    </row>
    <row r="151" spans="1:8" s="48" customFormat="1">
      <c r="A151" s="120"/>
      <c r="B151" s="376"/>
      <c r="C151" s="626"/>
      <c r="D151" s="1405"/>
      <c r="E151" s="376" t="s">
        <v>117</v>
      </c>
      <c r="F151" s="733">
        <v>1481144</v>
      </c>
      <c r="G151" s="780"/>
      <c r="H151" s="273"/>
    </row>
    <row r="152" spans="1:8" s="48" customFormat="1">
      <c r="A152" s="120"/>
      <c r="B152" s="376"/>
      <c r="C152" s="626"/>
      <c r="D152" s="813"/>
      <c r="E152" s="376" t="s">
        <v>16</v>
      </c>
      <c r="F152" s="733">
        <v>46396808</v>
      </c>
      <c r="G152" s="780">
        <v>631442</v>
      </c>
      <c r="H152" s="273"/>
    </row>
    <row r="153" spans="1:8" s="48" customFormat="1">
      <c r="A153" s="120"/>
      <c r="B153" s="376"/>
      <c r="C153" s="654"/>
      <c r="D153" s="1406"/>
      <c r="E153" s="376" t="s">
        <v>17</v>
      </c>
      <c r="F153" s="720">
        <v>42718751</v>
      </c>
      <c r="G153" s="1430">
        <v>631442</v>
      </c>
      <c r="H153" s="273"/>
    </row>
    <row r="154" spans="1:8" s="48" customFormat="1">
      <c r="A154" s="120"/>
      <c r="B154" s="376"/>
      <c r="C154" s="626"/>
      <c r="D154" s="1405"/>
      <c r="E154" s="376" t="s">
        <v>93</v>
      </c>
      <c r="F154" s="733">
        <v>3678057</v>
      </c>
      <c r="G154" s="780"/>
      <c r="H154" s="273"/>
    </row>
    <row r="155" spans="1:8" s="48" customFormat="1" ht="26.4">
      <c r="A155" s="120"/>
      <c r="B155" s="376"/>
      <c r="C155" s="626"/>
      <c r="D155" s="813"/>
      <c r="E155" s="376" t="s">
        <v>115</v>
      </c>
      <c r="F155" s="733">
        <v>22766</v>
      </c>
      <c r="G155" s="780">
        <v>0</v>
      </c>
      <c r="H155" s="273"/>
    </row>
    <row r="156" spans="1:8" s="48" customFormat="1">
      <c r="A156" s="120"/>
      <c r="B156" s="1360"/>
      <c r="C156" s="626"/>
      <c r="D156" s="1405"/>
      <c r="E156" s="1360" t="s">
        <v>38</v>
      </c>
      <c r="F156" s="733">
        <v>22766</v>
      </c>
      <c r="G156" s="780"/>
      <c r="H156" s="273"/>
    </row>
    <row r="157" spans="1:8" s="48" customFormat="1">
      <c r="A157" s="120"/>
      <c r="B157" s="376"/>
      <c r="C157" s="626"/>
      <c r="D157" s="813"/>
      <c r="E157" s="376" t="s">
        <v>19</v>
      </c>
      <c r="F157" s="733">
        <v>91971550</v>
      </c>
      <c r="G157" s="780"/>
      <c r="H157" s="273"/>
    </row>
    <row r="158" spans="1:8" s="48" customFormat="1" ht="26.4">
      <c r="A158" s="120"/>
      <c r="B158" s="411"/>
      <c r="C158" s="626"/>
      <c r="D158" s="813"/>
      <c r="E158" s="411" t="s">
        <v>51</v>
      </c>
      <c r="F158" s="733">
        <v>91971550</v>
      </c>
      <c r="G158" s="780">
        <v>0</v>
      </c>
      <c r="H158" s="273"/>
    </row>
    <row r="159" spans="1:8" s="48" customFormat="1" ht="26.4">
      <c r="A159" s="120"/>
      <c r="B159" s="411"/>
      <c r="C159" s="626"/>
      <c r="D159" s="1408"/>
      <c r="E159" s="411" t="s">
        <v>52</v>
      </c>
      <c r="F159" s="733">
        <v>17453238</v>
      </c>
      <c r="G159" s="1361"/>
      <c r="H159" s="273"/>
    </row>
    <row r="160" spans="1:8" s="48" customFormat="1" ht="39.6">
      <c r="A160" s="120"/>
      <c r="B160" s="1362"/>
      <c r="C160" s="626"/>
      <c r="D160" s="1408"/>
      <c r="E160" s="1362" t="s">
        <v>191</v>
      </c>
      <c r="F160" s="733">
        <v>74518312</v>
      </c>
      <c r="G160" s="1361"/>
      <c r="H160" s="273"/>
    </row>
    <row r="161" spans="1:8" s="48" customFormat="1">
      <c r="A161" s="120"/>
      <c r="B161" s="376"/>
      <c r="C161" s="624"/>
      <c r="D161" s="817"/>
      <c r="E161" s="376" t="s">
        <v>3</v>
      </c>
      <c r="F161" s="733">
        <v>10749848</v>
      </c>
      <c r="G161" s="780">
        <v>0</v>
      </c>
      <c r="H161" s="273"/>
    </row>
    <row r="162" spans="1:8" s="48" customFormat="1">
      <c r="A162" s="120"/>
      <c r="B162" s="376"/>
      <c r="C162" s="626"/>
      <c r="D162" s="1405"/>
      <c r="E162" s="376" t="s">
        <v>20</v>
      </c>
      <c r="F162" s="733">
        <v>6263997</v>
      </c>
      <c r="G162" s="780"/>
      <c r="H162" s="273"/>
    </row>
    <row r="163" spans="1:8" s="48" customFormat="1">
      <c r="A163" s="120"/>
      <c r="B163" s="411"/>
      <c r="C163" s="626"/>
      <c r="D163" s="813"/>
      <c r="E163" s="411" t="s">
        <v>55</v>
      </c>
      <c r="F163" s="733">
        <v>4485851</v>
      </c>
      <c r="G163" s="780">
        <v>0</v>
      </c>
      <c r="H163" s="273"/>
    </row>
    <row r="164" spans="1:8" s="48" customFormat="1" ht="26.4">
      <c r="A164" s="120"/>
      <c r="B164" s="411"/>
      <c r="C164" s="624"/>
      <c r="D164" s="817"/>
      <c r="E164" s="411" t="s">
        <v>56</v>
      </c>
      <c r="F164" s="733">
        <v>4485851</v>
      </c>
      <c r="G164" s="780">
        <v>0</v>
      </c>
      <c r="H164" s="273"/>
    </row>
    <row r="165" spans="1:8" s="48" customFormat="1" ht="26.4">
      <c r="A165" s="120"/>
      <c r="B165" s="411"/>
      <c r="C165" s="626"/>
      <c r="D165" s="813"/>
      <c r="E165" s="411" t="s">
        <v>110</v>
      </c>
      <c r="F165" s="733">
        <v>4485851</v>
      </c>
      <c r="G165" s="780"/>
      <c r="H165" s="273"/>
    </row>
    <row r="166" spans="1:8" s="48" customFormat="1">
      <c r="A166" s="120"/>
      <c r="B166" s="1363"/>
      <c r="C166" s="1185"/>
      <c r="D166" s="816"/>
      <c r="E166" s="1363" t="s">
        <v>23</v>
      </c>
      <c r="F166" s="955">
        <v>-1698989</v>
      </c>
      <c r="G166" s="908"/>
      <c r="H166" s="273"/>
    </row>
    <row r="167" spans="1:8" s="48" customFormat="1">
      <c r="A167" s="120"/>
      <c r="B167" s="411"/>
      <c r="C167" s="1186"/>
      <c r="D167" s="1404"/>
      <c r="E167" s="411" t="s">
        <v>312</v>
      </c>
      <c r="F167" s="955">
        <v>-3747924</v>
      </c>
      <c r="G167" s="908">
        <v>0</v>
      </c>
      <c r="H167" s="273"/>
    </row>
    <row r="168" spans="1:8" s="48" customFormat="1">
      <c r="A168" s="120"/>
      <c r="B168" s="411"/>
      <c r="C168" s="1186"/>
      <c r="D168" s="1404"/>
      <c r="E168" s="411" t="s">
        <v>313</v>
      </c>
      <c r="F168" s="955">
        <v>-3747924</v>
      </c>
      <c r="G168" s="908"/>
      <c r="H168" s="273"/>
    </row>
    <row r="169" spans="1:8" s="48" customFormat="1">
      <c r="A169" s="120"/>
      <c r="B169" s="411"/>
      <c r="C169" s="1186"/>
      <c r="D169" s="1404"/>
      <c r="E169" s="411" t="s">
        <v>119</v>
      </c>
      <c r="F169" s="955">
        <v>2048935</v>
      </c>
      <c r="G169" s="908">
        <v>0</v>
      </c>
      <c r="H169" s="273"/>
    </row>
    <row r="170" spans="1:8" s="48" customFormat="1" ht="13.8" thickBot="1">
      <c r="A170" s="120"/>
      <c r="B170" s="412"/>
      <c r="C170" s="1410"/>
      <c r="D170" s="1411"/>
      <c r="E170" s="412" t="s">
        <v>314</v>
      </c>
      <c r="F170" s="1367">
        <v>2048935</v>
      </c>
      <c r="G170" s="709"/>
      <c r="H170" s="273"/>
    </row>
    <row r="171" spans="1:8" s="48" customFormat="1">
      <c r="A171" s="120"/>
      <c r="B171" s="635" t="s">
        <v>88</v>
      </c>
      <c r="C171" s="636"/>
      <c r="D171" s="637"/>
      <c r="E171" s="635" t="s">
        <v>88</v>
      </c>
      <c r="F171" s="1335"/>
      <c r="G171" s="1336"/>
      <c r="H171" s="273"/>
    </row>
    <row r="172" spans="1:8" s="48" customFormat="1">
      <c r="A172" s="120"/>
      <c r="B172" s="375" t="s">
        <v>4</v>
      </c>
      <c r="C172" s="1185">
        <v>326555892</v>
      </c>
      <c r="D172" s="816">
        <v>-631442</v>
      </c>
      <c r="E172" s="375" t="s">
        <v>4</v>
      </c>
      <c r="F172" s="1434">
        <v>236515450</v>
      </c>
      <c r="G172" s="1403">
        <v>631442</v>
      </c>
      <c r="H172" s="273"/>
    </row>
    <row r="173" spans="1:8" s="48" customFormat="1">
      <c r="A173" s="120"/>
      <c r="B173" s="376" t="s">
        <v>10</v>
      </c>
      <c r="C173" s="1186">
        <v>326555892</v>
      </c>
      <c r="D173" s="1404">
        <v>-631442</v>
      </c>
      <c r="E173" s="376" t="s">
        <v>5</v>
      </c>
      <c r="F173" s="1435">
        <v>7539412</v>
      </c>
      <c r="G173" s="1431"/>
      <c r="H173" s="273"/>
    </row>
    <row r="174" spans="1:8" s="48" customFormat="1">
      <c r="A174" s="120"/>
      <c r="B174" s="376" t="s">
        <v>11</v>
      </c>
      <c r="C174" s="626">
        <v>326555892</v>
      </c>
      <c r="D174" s="813">
        <v>-631442</v>
      </c>
      <c r="E174" s="376" t="s">
        <v>10</v>
      </c>
      <c r="F174" s="740">
        <v>228976038</v>
      </c>
      <c r="G174" s="782">
        <v>631442</v>
      </c>
      <c r="H174" s="273"/>
    </row>
    <row r="175" spans="1:8" s="48" customFormat="1">
      <c r="A175" s="120"/>
      <c r="B175" s="375" t="s">
        <v>1</v>
      </c>
      <c r="C175" s="624">
        <v>326555892</v>
      </c>
      <c r="D175" s="817">
        <v>-631442</v>
      </c>
      <c r="E175" s="376" t="s">
        <v>11</v>
      </c>
      <c r="F175" s="740">
        <v>228976038</v>
      </c>
      <c r="G175" s="782">
        <v>631442</v>
      </c>
      <c r="H175" s="273"/>
    </row>
    <row r="176" spans="1:8" s="48" customFormat="1">
      <c r="A176" s="120"/>
      <c r="B176" s="376" t="s">
        <v>2</v>
      </c>
      <c r="C176" s="626">
        <v>326555892</v>
      </c>
      <c r="D176" s="1455">
        <v>-631442</v>
      </c>
      <c r="E176" s="375" t="s">
        <v>1</v>
      </c>
      <c r="F176" s="760">
        <v>234593579</v>
      </c>
      <c r="G176" s="1338">
        <v>631442</v>
      </c>
      <c r="H176" s="273"/>
    </row>
    <row r="177" spans="1:8" s="48" customFormat="1">
      <c r="A177" s="120"/>
      <c r="B177" s="376" t="s">
        <v>19</v>
      </c>
      <c r="C177" s="626">
        <v>326555892</v>
      </c>
      <c r="D177" s="1455">
        <v>-631442</v>
      </c>
      <c r="E177" s="376" t="s">
        <v>2</v>
      </c>
      <c r="F177" s="740">
        <v>225789165</v>
      </c>
      <c r="G177" s="782">
        <v>631442</v>
      </c>
      <c r="H177" s="273"/>
    </row>
    <row r="178" spans="1:8" s="48" customFormat="1" ht="26.4">
      <c r="A178" s="120"/>
      <c r="B178" s="411" t="s">
        <v>51</v>
      </c>
      <c r="C178" s="626">
        <v>326555892</v>
      </c>
      <c r="D178" s="1455">
        <v>-631442</v>
      </c>
      <c r="E178" s="376" t="s">
        <v>12</v>
      </c>
      <c r="F178" s="740">
        <v>77666587</v>
      </c>
      <c r="G178" s="782">
        <v>0</v>
      </c>
      <c r="H178" s="273"/>
    </row>
    <row r="179" spans="1:8" s="48" customFormat="1" ht="26.4">
      <c r="A179" s="120"/>
      <c r="B179" s="411" t="s">
        <v>52</v>
      </c>
      <c r="C179" s="626">
        <v>326555892</v>
      </c>
      <c r="D179" s="813">
        <v>-631442</v>
      </c>
      <c r="E179" s="376" t="s">
        <v>13</v>
      </c>
      <c r="F179" s="740">
        <v>50664374</v>
      </c>
      <c r="G179" s="782"/>
      <c r="H179" s="273"/>
    </row>
    <row r="180" spans="1:8" s="48" customFormat="1">
      <c r="A180" s="120"/>
      <c r="B180" s="376"/>
      <c r="C180" s="626"/>
      <c r="D180" s="1405"/>
      <c r="E180" s="376" t="s">
        <v>35</v>
      </c>
      <c r="F180" s="740">
        <v>40797407</v>
      </c>
      <c r="G180" s="782"/>
      <c r="H180" s="273"/>
    </row>
    <row r="181" spans="1:8" s="48" customFormat="1">
      <c r="A181" s="120"/>
      <c r="B181" s="376"/>
      <c r="C181" s="626"/>
      <c r="D181" s="1405"/>
      <c r="E181" s="376" t="s">
        <v>15</v>
      </c>
      <c r="F181" s="740">
        <v>27002213</v>
      </c>
      <c r="G181" s="782"/>
      <c r="H181" s="273"/>
    </row>
    <row r="182" spans="1:8" s="48" customFormat="1">
      <c r="A182" s="120"/>
      <c r="B182" s="376"/>
      <c r="C182" s="626"/>
      <c r="D182" s="1405"/>
      <c r="E182" s="376" t="s">
        <v>117</v>
      </c>
      <c r="F182" s="740">
        <v>1770421</v>
      </c>
      <c r="G182" s="782"/>
      <c r="H182" s="273"/>
    </row>
    <row r="183" spans="1:8" s="48" customFormat="1">
      <c r="A183" s="120"/>
      <c r="B183" s="376"/>
      <c r="C183" s="626"/>
      <c r="D183" s="813"/>
      <c r="E183" s="376" t="s">
        <v>16</v>
      </c>
      <c r="F183" s="740">
        <v>45033744</v>
      </c>
      <c r="G183" s="782">
        <v>631442</v>
      </c>
      <c r="H183" s="273"/>
    </row>
    <row r="184" spans="1:8" s="48" customFormat="1">
      <c r="A184" s="120"/>
      <c r="B184" s="376"/>
      <c r="C184" s="654"/>
      <c r="D184" s="1406"/>
      <c r="E184" s="376" t="s">
        <v>17</v>
      </c>
      <c r="F184" s="722">
        <v>41355687</v>
      </c>
      <c r="G184" s="776">
        <v>631442</v>
      </c>
      <c r="H184" s="273"/>
    </row>
    <row r="185" spans="1:8" s="48" customFormat="1">
      <c r="A185" s="120"/>
      <c r="B185" s="376"/>
      <c r="C185" s="626"/>
      <c r="D185" s="1405"/>
      <c r="E185" s="376" t="s">
        <v>93</v>
      </c>
      <c r="F185" s="740">
        <v>3678057</v>
      </c>
      <c r="G185" s="782"/>
      <c r="H185" s="273"/>
    </row>
    <row r="186" spans="1:8" s="48" customFormat="1" ht="26.4">
      <c r="A186" s="120"/>
      <c r="B186" s="376"/>
      <c r="C186" s="626"/>
      <c r="D186" s="813"/>
      <c r="E186" s="376" t="s">
        <v>115</v>
      </c>
      <c r="F186" s="740">
        <v>82527</v>
      </c>
      <c r="G186" s="782">
        <v>0</v>
      </c>
      <c r="H186" s="273"/>
    </row>
    <row r="187" spans="1:8" s="48" customFormat="1">
      <c r="A187" s="120"/>
      <c r="B187" s="1360"/>
      <c r="C187" s="626"/>
      <c r="D187" s="1405"/>
      <c r="E187" s="1360" t="s">
        <v>38</v>
      </c>
      <c r="F187" s="740">
        <v>82527</v>
      </c>
      <c r="G187" s="782"/>
      <c r="H187" s="273"/>
    </row>
    <row r="188" spans="1:8" s="48" customFormat="1">
      <c r="A188" s="120"/>
      <c r="B188" s="376"/>
      <c r="C188" s="626"/>
      <c r="D188" s="813"/>
      <c r="E188" s="376" t="s">
        <v>19</v>
      </c>
      <c r="F188" s="740">
        <v>101235886</v>
      </c>
      <c r="G188" s="782">
        <v>0</v>
      </c>
      <c r="H188" s="273"/>
    </row>
    <row r="189" spans="1:8" s="48" customFormat="1" ht="26.4">
      <c r="A189" s="120"/>
      <c r="B189" s="411"/>
      <c r="C189" s="626"/>
      <c r="D189" s="813"/>
      <c r="E189" s="411" t="s">
        <v>51</v>
      </c>
      <c r="F189" s="740">
        <v>101235886</v>
      </c>
      <c r="G189" s="782">
        <v>0</v>
      </c>
      <c r="H189" s="273"/>
    </row>
    <row r="190" spans="1:8" s="48" customFormat="1" ht="26.4">
      <c r="A190" s="120"/>
      <c r="B190" s="411"/>
      <c r="C190" s="626"/>
      <c r="D190" s="1408"/>
      <c r="E190" s="411" t="s">
        <v>52</v>
      </c>
      <c r="F190" s="740">
        <v>18856415</v>
      </c>
      <c r="G190" s="1432"/>
      <c r="H190" s="273"/>
    </row>
    <row r="191" spans="1:8" s="48" customFormat="1" ht="39.6">
      <c r="A191" s="120"/>
      <c r="B191" s="411"/>
      <c r="C191" s="626"/>
      <c r="D191" s="1408"/>
      <c r="E191" s="411" t="s">
        <v>191</v>
      </c>
      <c r="F191" s="740">
        <v>82379471</v>
      </c>
      <c r="G191" s="1432"/>
      <c r="H191" s="273"/>
    </row>
    <row r="192" spans="1:8" s="48" customFormat="1">
      <c r="A192" s="120"/>
      <c r="B192" s="376"/>
      <c r="C192" s="624"/>
      <c r="D192" s="817"/>
      <c r="E192" s="376" t="s">
        <v>3</v>
      </c>
      <c r="F192" s="740">
        <v>8804414</v>
      </c>
      <c r="G192" s="782">
        <v>0</v>
      </c>
      <c r="H192" s="273"/>
    </row>
    <row r="193" spans="1:8" s="48" customFormat="1">
      <c r="A193" s="120"/>
      <c r="B193" s="376"/>
      <c r="C193" s="626"/>
      <c r="D193" s="1405"/>
      <c r="E193" s="376" t="s">
        <v>20</v>
      </c>
      <c r="F193" s="740">
        <v>4318563</v>
      </c>
      <c r="G193" s="782"/>
      <c r="H193" s="273"/>
    </row>
    <row r="194" spans="1:8" s="48" customFormat="1">
      <c r="A194" s="120"/>
      <c r="B194" s="411"/>
      <c r="C194" s="626"/>
      <c r="D194" s="813"/>
      <c r="E194" s="411" t="s">
        <v>55</v>
      </c>
      <c r="F194" s="740">
        <v>4485851</v>
      </c>
      <c r="G194" s="782">
        <v>0</v>
      </c>
      <c r="H194" s="273"/>
    </row>
    <row r="195" spans="1:8" s="48" customFormat="1" ht="26.4">
      <c r="A195" s="120"/>
      <c r="B195" s="411"/>
      <c r="C195" s="624"/>
      <c r="D195" s="817"/>
      <c r="E195" s="411" t="s">
        <v>56</v>
      </c>
      <c r="F195" s="740">
        <v>4485851</v>
      </c>
      <c r="G195" s="782">
        <v>0</v>
      </c>
      <c r="H195" s="273"/>
    </row>
    <row r="196" spans="1:8" s="48" customFormat="1" ht="26.4">
      <c r="A196" s="120"/>
      <c r="B196" s="411"/>
      <c r="C196" s="626"/>
      <c r="D196" s="813"/>
      <c r="E196" s="411" t="s">
        <v>110</v>
      </c>
      <c r="F196" s="740">
        <v>4485851</v>
      </c>
      <c r="G196" s="782"/>
      <c r="H196" s="273"/>
    </row>
    <row r="197" spans="1:8" s="48" customFormat="1">
      <c r="A197" s="120"/>
      <c r="B197" s="1363"/>
      <c r="C197" s="1185"/>
      <c r="D197" s="816"/>
      <c r="E197" s="1363" t="s">
        <v>21</v>
      </c>
      <c r="F197" s="1435">
        <v>1921871</v>
      </c>
      <c r="G197" s="1431">
        <v>0</v>
      </c>
      <c r="H197" s="273"/>
    </row>
    <row r="198" spans="1:8" s="48" customFormat="1">
      <c r="A198" s="120"/>
      <c r="B198" s="1363"/>
      <c r="C198" s="1185"/>
      <c r="D198" s="816"/>
      <c r="E198" s="1363" t="s">
        <v>23</v>
      </c>
      <c r="F198" s="1435">
        <v>-1921871</v>
      </c>
      <c r="G198" s="1431"/>
      <c r="H198" s="273"/>
    </row>
    <row r="199" spans="1:8" s="48" customFormat="1">
      <c r="A199" s="120"/>
      <c r="B199" s="411"/>
      <c r="C199" s="1186"/>
      <c r="D199" s="1404"/>
      <c r="E199" s="411" t="s">
        <v>312</v>
      </c>
      <c r="F199" s="1435">
        <v>-3970806</v>
      </c>
      <c r="G199" s="1431">
        <v>0</v>
      </c>
      <c r="H199" s="273"/>
    </row>
    <row r="200" spans="1:8" s="48" customFormat="1">
      <c r="A200" s="120"/>
      <c r="B200" s="411"/>
      <c r="C200" s="1186"/>
      <c r="D200" s="1404"/>
      <c r="E200" s="411" t="s">
        <v>313</v>
      </c>
      <c r="F200" s="1435">
        <v>-3970806</v>
      </c>
      <c r="G200" s="1431"/>
      <c r="H200" s="273"/>
    </row>
    <row r="201" spans="1:8" s="48" customFormat="1">
      <c r="A201" s="120"/>
      <c r="B201" s="411"/>
      <c r="C201" s="1186"/>
      <c r="D201" s="1404"/>
      <c r="E201" s="411" t="s">
        <v>119</v>
      </c>
      <c r="F201" s="1435">
        <v>2048935</v>
      </c>
      <c r="G201" s="1431">
        <v>0</v>
      </c>
      <c r="H201" s="273"/>
    </row>
    <row r="202" spans="1:8" s="48" customFormat="1" ht="13.8" thickBot="1">
      <c r="A202" s="120"/>
      <c r="B202" s="412"/>
      <c r="C202" s="1410"/>
      <c r="D202" s="1411"/>
      <c r="E202" s="412" t="s">
        <v>314</v>
      </c>
      <c r="F202" s="1436">
        <v>2048935</v>
      </c>
      <c r="G202" s="1433"/>
      <c r="H202" s="273"/>
    </row>
    <row r="203" spans="1:8" s="48" customFormat="1">
      <c r="A203" s="120"/>
      <c r="B203" s="1456" t="s">
        <v>189</v>
      </c>
      <c r="C203" s="1457"/>
      <c r="D203" s="1458"/>
      <c r="E203" s="1456" t="s">
        <v>189</v>
      </c>
      <c r="F203" s="1459"/>
      <c r="G203" s="1460"/>
      <c r="H203" s="273"/>
    </row>
    <row r="204" spans="1:8" s="48" customFormat="1">
      <c r="A204" s="120"/>
      <c r="B204" s="375" t="s">
        <v>4</v>
      </c>
      <c r="C204" s="1461">
        <v>328299589</v>
      </c>
      <c r="D204" s="1462">
        <v>-631442</v>
      </c>
      <c r="E204" s="375" t="s">
        <v>4</v>
      </c>
      <c r="F204" s="1434">
        <v>221215200</v>
      </c>
      <c r="G204" s="1403">
        <v>631442</v>
      </c>
      <c r="H204" s="273"/>
    </row>
    <row r="205" spans="1:8" s="48" customFormat="1">
      <c r="A205" s="120"/>
      <c r="B205" s="376" t="s">
        <v>10</v>
      </c>
      <c r="C205" s="1451">
        <v>328299589</v>
      </c>
      <c r="D205" s="653">
        <v>-631442</v>
      </c>
      <c r="E205" s="376" t="s">
        <v>5</v>
      </c>
      <c r="F205" s="1435">
        <v>7518069</v>
      </c>
      <c r="G205" s="1431"/>
      <c r="H205" s="273"/>
    </row>
    <row r="206" spans="1:8" s="48" customFormat="1">
      <c r="A206" s="120"/>
      <c r="B206" s="376" t="s">
        <v>11</v>
      </c>
      <c r="C206" s="646">
        <v>328299589</v>
      </c>
      <c r="D206" s="652">
        <v>-631442</v>
      </c>
      <c r="E206" s="376" t="s">
        <v>10</v>
      </c>
      <c r="F206" s="740">
        <v>213697131</v>
      </c>
      <c r="G206" s="782">
        <v>631442</v>
      </c>
      <c r="H206" s="273"/>
    </row>
    <row r="207" spans="1:8" s="48" customFormat="1">
      <c r="A207" s="120"/>
      <c r="B207" s="375" t="s">
        <v>1</v>
      </c>
      <c r="C207" s="1085">
        <v>328299589</v>
      </c>
      <c r="D207" s="1337">
        <v>-631442</v>
      </c>
      <c r="E207" s="376" t="s">
        <v>11</v>
      </c>
      <c r="F207" s="740">
        <v>213697131</v>
      </c>
      <c r="G207" s="782">
        <v>631442</v>
      </c>
      <c r="H207" s="273"/>
    </row>
    <row r="208" spans="1:8" s="48" customFormat="1">
      <c r="A208" s="120"/>
      <c r="B208" s="376" t="s">
        <v>2</v>
      </c>
      <c r="C208" s="646">
        <v>328299589</v>
      </c>
      <c r="D208" s="1463">
        <v>-631442</v>
      </c>
      <c r="E208" s="375" t="s">
        <v>1</v>
      </c>
      <c r="F208" s="760">
        <v>219020652</v>
      </c>
      <c r="G208" s="1338">
        <v>631442</v>
      </c>
      <c r="H208" s="273"/>
    </row>
    <row r="209" spans="1:8" s="48" customFormat="1">
      <c r="A209" s="120"/>
      <c r="B209" s="376" t="s">
        <v>19</v>
      </c>
      <c r="C209" s="646">
        <v>328299589</v>
      </c>
      <c r="D209" s="1463">
        <v>-631442</v>
      </c>
      <c r="E209" s="376" t="s">
        <v>2</v>
      </c>
      <c r="F209" s="740">
        <v>213320418</v>
      </c>
      <c r="G209" s="782">
        <v>631442</v>
      </c>
      <c r="H209" s="273"/>
    </row>
    <row r="210" spans="1:8" s="48" customFormat="1" ht="26.4">
      <c r="A210" s="120"/>
      <c r="B210" s="411" t="s">
        <v>51</v>
      </c>
      <c r="C210" s="646">
        <v>328299589</v>
      </c>
      <c r="D210" s="1463">
        <v>-631442</v>
      </c>
      <c r="E210" s="376" t="s">
        <v>12</v>
      </c>
      <c r="F210" s="740">
        <v>73778405</v>
      </c>
      <c r="G210" s="782">
        <v>0</v>
      </c>
      <c r="H210" s="273"/>
    </row>
    <row r="211" spans="1:8" s="48" customFormat="1" ht="26.4">
      <c r="A211" s="120"/>
      <c r="B211" s="1370" t="s">
        <v>52</v>
      </c>
      <c r="C211" s="646">
        <v>328299589</v>
      </c>
      <c r="D211" s="652">
        <v>-631442</v>
      </c>
      <c r="E211" s="376" t="s">
        <v>13</v>
      </c>
      <c r="F211" s="740">
        <v>50121470</v>
      </c>
      <c r="G211" s="782"/>
      <c r="H211" s="273"/>
    </row>
    <row r="212" spans="1:8" s="48" customFormat="1">
      <c r="A212" s="120"/>
      <c r="B212" s="376"/>
      <c r="C212" s="626"/>
      <c r="D212" s="1405"/>
      <c r="E212" s="376" t="s">
        <v>35</v>
      </c>
      <c r="F212" s="740">
        <v>40453669</v>
      </c>
      <c r="G212" s="782"/>
      <c r="H212" s="273"/>
    </row>
    <row r="213" spans="1:8" s="48" customFormat="1">
      <c r="A213" s="120"/>
      <c r="B213" s="376"/>
      <c r="C213" s="626"/>
      <c r="D213" s="1405"/>
      <c r="E213" s="376" t="s">
        <v>15</v>
      </c>
      <c r="F213" s="740">
        <v>23656935</v>
      </c>
      <c r="G213" s="782"/>
      <c r="H213" s="273"/>
    </row>
    <row r="214" spans="1:8" s="48" customFormat="1">
      <c r="A214" s="120"/>
      <c r="B214" s="376"/>
      <c r="C214" s="626"/>
      <c r="D214" s="1405"/>
      <c r="E214" s="376" t="s">
        <v>117</v>
      </c>
      <c r="F214" s="740">
        <v>2001678</v>
      </c>
      <c r="G214" s="782"/>
      <c r="H214" s="273"/>
    </row>
    <row r="215" spans="1:8" s="48" customFormat="1">
      <c r="A215" s="120"/>
      <c r="B215" s="376"/>
      <c r="C215" s="626"/>
      <c r="D215" s="813"/>
      <c r="E215" s="376" t="s">
        <v>16</v>
      </c>
      <c r="F215" s="740">
        <v>30774454</v>
      </c>
      <c r="G215" s="782">
        <v>631442</v>
      </c>
      <c r="H215" s="273"/>
    </row>
    <row r="216" spans="1:8" s="48" customFormat="1">
      <c r="A216" s="120"/>
      <c r="B216" s="376"/>
      <c r="C216" s="654"/>
      <c r="D216" s="1406"/>
      <c r="E216" s="376" t="s">
        <v>17</v>
      </c>
      <c r="F216" s="722">
        <v>27096397</v>
      </c>
      <c r="G216" s="776">
        <v>631442</v>
      </c>
      <c r="H216" s="273"/>
    </row>
    <row r="217" spans="1:8" s="48" customFormat="1">
      <c r="A217" s="120"/>
      <c r="B217" s="376"/>
      <c r="C217" s="626"/>
      <c r="D217" s="1405"/>
      <c r="E217" s="376" t="s">
        <v>93</v>
      </c>
      <c r="F217" s="740">
        <v>3678057</v>
      </c>
      <c r="G217" s="782"/>
      <c r="H217" s="273"/>
    </row>
    <row r="218" spans="1:8" s="48" customFormat="1" ht="26.4">
      <c r="A218" s="120"/>
      <c r="B218" s="376"/>
      <c r="C218" s="626"/>
      <c r="D218" s="813"/>
      <c r="E218" s="376" t="s">
        <v>115</v>
      </c>
      <c r="F218" s="740">
        <v>180177</v>
      </c>
      <c r="G218" s="782">
        <v>0</v>
      </c>
      <c r="H218" s="273"/>
    </row>
    <row r="219" spans="1:8" s="48" customFormat="1">
      <c r="A219" s="120"/>
      <c r="B219" s="1360"/>
      <c r="C219" s="626"/>
      <c r="D219" s="1405"/>
      <c r="E219" s="1360" t="s">
        <v>38</v>
      </c>
      <c r="F219" s="740">
        <v>180177</v>
      </c>
      <c r="G219" s="782"/>
      <c r="H219" s="273"/>
    </row>
    <row r="220" spans="1:8" s="48" customFormat="1">
      <c r="A220" s="120"/>
      <c r="B220" s="376"/>
      <c r="C220" s="626"/>
      <c r="D220" s="813"/>
      <c r="E220" s="376" t="s">
        <v>19</v>
      </c>
      <c r="F220" s="740">
        <v>106585704</v>
      </c>
      <c r="G220" s="782">
        <v>0</v>
      </c>
      <c r="H220" s="273"/>
    </row>
    <row r="221" spans="1:8" s="48" customFormat="1" ht="26.4">
      <c r="A221" s="120"/>
      <c r="B221" s="411"/>
      <c r="C221" s="626"/>
      <c r="D221" s="813"/>
      <c r="E221" s="411" t="s">
        <v>51</v>
      </c>
      <c r="F221" s="740">
        <v>106585704</v>
      </c>
      <c r="G221" s="782">
        <v>0</v>
      </c>
      <c r="H221" s="273"/>
    </row>
    <row r="222" spans="1:8" s="48" customFormat="1" ht="26.4">
      <c r="A222" s="120"/>
      <c r="B222" s="411"/>
      <c r="C222" s="626"/>
      <c r="D222" s="1408"/>
      <c r="E222" s="411" t="s">
        <v>52</v>
      </c>
      <c r="F222" s="740">
        <v>19937618</v>
      </c>
      <c r="G222" s="1432"/>
      <c r="H222" s="273"/>
    </row>
    <row r="223" spans="1:8" s="48" customFormat="1" ht="39.6">
      <c r="A223" s="120"/>
      <c r="B223" s="411"/>
      <c r="C223" s="626"/>
      <c r="D223" s="1408"/>
      <c r="E223" s="411" t="s">
        <v>191</v>
      </c>
      <c r="F223" s="740">
        <v>86648086</v>
      </c>
      <c r="G223" s="1432"/>
      <c r="H223" s="273"/>
    </row>
    <row r="224" spans="1:8" s="48" customFormat="1">
      <c r="A224" s="120"/>
      <c r="B224" s="376"/>
      <c r="C224" s="626"/>
      <c r="D224" s="813"/>
      <c r="E224" s="376" t="s">
        <v>3</v>
      </c>
      <c r="F224" s="740">
        <v>5700234</v>
      </c>
      <c r="G224" s="782">
        <v>0</v>
      </c>
      <c r="H224" s="273"/>
    </row>
    <row r="225" spans="1:8" s="48" customFormat="1">
      <c r="A225" s="120"/>
      <c r="B225" s="376"/>
      <c r="C225" s="626"/>
      <c r="D225" s="1405"/>
      <c r="E225" s="376" t="s">
        <v>20</v>
      </c>
      <c r="F225" s="740">
        <v>1214383</v>
      </c>
      <c r="G225" s="782"/>
      <c r="H225" s="273"/>
    </row>
    <row r="226" spans="1:8" s="48" customFormat="1">
      <c r="A226" s="120"/>
      <c r="B226" s="411"/>
      <c r="C226" s="626"/>
      <c r="D226" s="813"/>
      <c r="E226" s="411" t="s">
        <v>55</v>
      </c>
      <c r="F226" s="740">
        <v>4485851</v>
      </c>
      <c r="G226" s="782">
        <v>0</v>
      </c>
      <c r="H226" s="273"/>
    </row>
    <row r="227" spans="1:8" s="48" customFormat="1" ht="26.4">
      <c r="A227" s="120"/>
      <c r="B227" s="411"/>
      <c r="C227" s="626"/>
      <c r="D227" s="813"/>
      <c r="E227" s="411" t="s">
        <v>56</v>
      </c>
      <c r="F227" s="740">
        <v>4485851</v>
      </c>
      <c r="G227" s="782">
        <v>0</v>
      </c>
      <c r="H227" s="273"/>
    </row>
    <row r="228" spans="1:8" s="48" customFormat="1" ht="26.4">
      <c r="A228" s="120"/>
      <c r="B228" s="411"/>
      <c r="C228" s="626"/>
      <c r="D228" s="813"/>
      <c r="E228" s="411" t="s">
        <v>110</v>
      </c>
      <c r="F228" s="740">
        <v>4485851</v>
      </c>
      <c r="G228" s="782"/>
      <c r="H228" s="273"/>
    </row>
    <row r="229" spans="1:8" s="48" customFormat="1">
      <c r="A229" s="120"/>
      <c r="B229" s="1363"/>
      <c r="C229" s="1186"/>
      <c r="D229" s="1404"/>
      <c r="E229" s="1363" t="s">
        <v>21</v>
      </c>
      <c r="F229" s="1435">
        <v>2194548</v>
      </c>
      <c r="G229" s="1431">
        <v>0</v>
      </c>
      <c r="H229" s="273"/>
    </row>
    <row r="230" spans="1:8" s="48" customFormat="1">
      <c r="A230" s="120"/>
      <c r="B230" s="1363"/>
      <c r="C230" s="1186"/>
      <c r="D230" s="1404"/>
      <c r="E230" s="1363" t="s">
        <v>23</v>
      </c>
      <c r="F230" s="1435">
        <v>-2194548</v>
      </c>
      <c r="G230" s="1431"/>
      <c r="H230" s="273"/>
    </row>
    <row r="231" spans="1:8" s="48" customFormat="1">
      <c r="A231" s="120"/>
      <c r="B231" s="411"/>
      <c r="C231" s="1186"/>
      <c r="D231" s="1404"/>
      <c r="E231" s="411" t="s">
        <v>312</v>
      </c>
      <c r="F231" s="1435">
        <v>-4243483</v>
      </c>
      <c r="G231" s="1431">
        <v>0</v>
      </c>
      <c r="H231" s="273"/>
    </row>
    <row r="232" spans="1:8" s="48" customFormat="1">
      <c r="A232" s="120"/>
      <c r="B232" s="411"/>
      <c r="C232" s="1186"/>
      <c r="D232" s="1404"/>
      <c r="E232" s="411" t="s">
        <v>313</v>
      </c>
      <c r="F232" s="1435">
        <v>-4243483</v>
      </c>
      <c r="G232" s="1431"/>
      <c r="H232" s="273"/>
    </row>
    <row r="233" spans="1:8" s="48" customFormat="1">
      <c r="A233" s="120"/>
      <c r="B233" s="411"/>
      <c r="C233" s="1186"/>
      <c r="D233" s="1404"/>
      <c r="E233" s="411" t="s">
        <v>119</v>
      </c>
      <c r="F233" s="1435">
        <v>2048935</v>
      </c>
      <c r="G233" s="1431">
        <v>0</v>
      </c>
      <c r="H233" s="273"/>
    </row>
    <row r="234" spans="1:8" s="48" customFormat="1" ht="13.8" thickBot="1">
      <c r="A234" s="120"/>
      <c r="B234" s="412"/>
      <c r="C234" s="1410"/>
      <c r="D234" s="1411"/>
      <c r="E234" s="412" t="s">
        <v>314</v>
      </c>
      <c r="F234" s="1436">
        <v>2048935</v>
      </c>
      <c r="G234" s="1433"/>
      <c r="H234" s="273"/>
    </row>
    <row r="235" spans="1:8" s="1992" customFormat="1" ht="45" customHeight="1" thickBot="1">
      <c r="A235" s="2780"/>
      <c r="B235" s="3906" t="s">
        <v>720</v>
      </c>
      <c r="C235" s="3907"/>
      <c r="D235" s="3907"/>
      <c r="E235" s="3907"/>
      <c r="F235" s="3907"/>
      <c r="G235" s="3908"/>
      <c r="H235" s="2781"/>
    </row>
    <row r="236" spans="1:8" s="48" customFormat="1">
      <c r="A236" s="120"/>
      <c r="B236" s="561"/>
      <c r="C236" s="561"/>
      <c r="D236" s="561"/>
      <c r="E236" s="561"/>
      <c r="F236" s="561"/>
      <c r="G236" s="561"/>
      <c r="H236" s="273"/>
    </row>
    <row r="237" spans="1:8" s="48" customFormat="1">
      <c r="A237" s="120"/>
      <c r="B237" s="3775" t="s">
        <v>713</v>
      </c>
      <c r="C237" s="3775"/>
      <c r="D237" s="3775"/>
      <c r="E237" s="561"/>
      <c r="F237" s="561"/>
      <c r="G237" s="561"/>
      <c r="H237" s="273"/>
    </row>
    <row r="238" spans="1:8" s="48" customFormat="1" ht="13.8" thickBot="1">
      <c r="A238" s="120"/>
      <c r="B238" s="1973"/>
      <c r="C238" s="1973"/>
      <c r="D238" s="1973"/>
      <c r="E238" s="561"/>
      <c r="F238" s="561"/>
      <c r="G238" s="561"/>
      <c r="H238" s="273"/>
    </row>
    <row r="239" spans="1:8" s="48" customFormat="1" ht="26.4">
      <c r="A239" s="1986">
        <f>A122+1</f>
        <v>183</v>
      </c>
      <c r="B239" s="1330" t="s">
        <v>409</v>
      </c>
      <c r="C239" s="90"/>
      <c r="D239" s="627"/>
      <c r="E239" s="1330" t="s">
        <v>395</v>
      </c>
      <c r="F239" s="91"/>
      <c r="G239" s="1331"/>
      <c r="H239" s="1982" t="s">
        <v>532</v>
      </c>
    </row>
    <row r="240" spans="1:8" s="48" customFormat="1">
      <c r="A240" s="120"/>
      <c r="B240" s="616" t="s">
        <v>22</v>
      </c>
      <c r="C240" s="617"/>
      <c r="D240" s="620"/>
      <c r="E240" s="616" t="s">
        <v>22</v>
      </c>
      <c r="F240" s="1332"/>
      <c r="G240" s="1333"/>
      <c r="H240" s="3259" t="s">
        <v>534</v>
      </c>
    </row>
    <row r="241" spans="1:8" s="48" customFormat="1" ht="39.6">
      <c r="A241" s="120"/>
      <c r="B241" s="2782" t="s">
        <v>410</v>
      </c>
      <c r="C241" s="621"/>
      <c r="D241" s="2783"/>
      <c r="E241" s="2784" t="s">
        <v>406</v>
      </c>
      <c r="F241" s="2785"/>
      <c r="G241" s="2786"/>
      <c r="H241" s="274">
        <f>'15'!A453</f>
        <v>79</v>
      </c>
    </row>
    <row r="242" spans="1:8" s="48" customFormat="1">
      <c r="A242" s="120"/>
      <c r="B242" s="124" t="s">
        <v>4</v>
      </c>
      <c r="C242" s="626">
        <f>C243</f>
        <v>231122620</v>
      </c>
      <c r="D242" s="813">
        <f>D243</f>
        <v>-128134</v>
      </c>
      <c r="E242" s="1439" t="s">
        <v>4</v>
      </c>
      <c r="F242" s="760">
        <f>F243</f>
        <v>17895154</v>
      </c>
      <c r="G242" s="1464">
        <f>G243</f>
        <v>128134</v>
      </c>
      <c r="H242" s="104" t="s">
        <v>999</v>
      </c>
    </row>
    <row r="243" spans="1:8" s="48" customFormat="1">
      <c r="A243" s="120"/>
      <c r="B243" s="1339" t="s">
        <v>10</v>
      </c>
      <c r="C243" s="733">
        <f>C244</f>
        <v>231122620</v>
      </c>
      <c r="D243" s="780">
        <f>D244</f>
        <v>-128134</v>
      </c>
      <c r="E243" s="1440" t="s">
        <v>10</v>
      </c>
      <c r="F243" s="740">
        <f>F244</f>
        <v>17895154</v>
      </c>
      <c r="G243" s="782">
        <f>G244</f>
        <v>128134</v>
      </c>
      <c r="H243" s="273"/>
    </row>
    <row r="244" spans="1:8" s="48" customFormat="1">
      <c r="A244" s="120"/>
      <c r="B244" s="100" t="s">
        <v>397</v>
      </c>
      <c r="C244" s="626">
        <v>231122620</v>
      </c>
      <c r="D244" s="813">
        <v>-128134</v>
      </c>
      <c r="E244" s="1441" t="s">
        <v>397</v>
      </c>
      <c r="F244" s="740">
        <v>17895154</v>
      </c>
      <c r="G244" s="782">
        <v>128134</v>
      </c>
      <c r="H244" s="273"/>
    </row>
    <row r="245" spans="1:8" s="48" customFormat="1">
      <c r="A245" s="120"/>
      <c r="B245" s="375" t="s">
        <v>1</v>
      </c>
      <c r="C245" s="624">
        <f t="shared" ref="C245:D247" si="16">C246</f>
        <v>231122620</v>
      </c>
      <c r="D245" s="817">
        <f t="shared" si="16"/>
        <v>-128134</v>
      </c>
      <c r="E245" s="1442" t="s">
        <v>1</v>
      </c>
      <c r="F245" s="760">
        <f t="shared" ref="F245:G247" si="17">F246</f>
        <v>17895154</v>
      </c>
      <c r="G245" s="1338">
        <f t="shared" si="17"/>
        <v>128134</v>
      </c>
      <c r="H245" s="273"/>
    </row>
    <row r="246" spans="1:8" s="48" customFormat="1">
      <c r="A246" s="120"/>
      <c r="B246" s="376" t="s">
        <v>2</v>
      </c>
      <c r="C246" s="626">
        <f t="shared" si="16"/>
        <v>231122620</v>
      </c>
      <c r="D246" s="813">
        <f t="shared" si="16"/>
        <v>-128134</v>
      </c>
      <c r="E246" s="1441" t="s">
        <v>2</v>
      </c>
      <c r="F246" s="740">
        <f t="shared" si="17"/>
        <v>17895154</v>
      </c>
      <c r="G246" s="782">
        <f t="shared" si="17"/>
        <v>128134</v>
      </c>
      <c r="H246" s="273"/>
    </row>
    <row r="247" spans="1:8" s="48" customFormat="1">
      <c r="A247" s="120"/>
      <c r="B247" s="376" t="s">
        <v>19</v>
      </c>
      <c r="C247" s="626">
        <f t="shared" si="16"/>
        <v>231122620</v>
      </c>
      <c r="D247" s="813">
        <f t="shared" si="16"/>
        <v>-128134</v>
      </c>
      <c r="E247" s="1123" t="s">
        <v>16</v>
      </c>
      <c r="F247" s="740">
        <f t="shared" si="17"/>
        <v>17895154</v>
      </c>
      <c r="G247" s="782">
        <f t="shared" si="17"/>
        <v>128134</v>
      </c>
      <c r="H247" s="273"/>
    </row>
    <row r="248" spans="1:8" s="48" customFormat="1" ht="26.4">
      <c r="A248" s="120"/>
      <c r="B248" s="411" t="s">
        <v>51</v>
      </c>
      <c r="C248" s="626">
        <v>231122620</v>
      </c>
      <c r="D248" s="813">
        <f>D249</f>
        <v>-128134</v>
      </c>
      <c r="E248" s="1123" t="s">
        <v>17</v>
      </c>
      <c r="F248" s="740">
        <v>17895154</v>
      </c>
      <c r="G248" s="1340">
        <v>128134</v>
      </c>
      <c r="H248" s="273"/>
    </row>
    <row r="249" spans="1:8" s="48" customFormat="1" ht="27" thickBot="1">
      <c r="A249" s="120"/>
      <c r="B249" s="412" t="s">
        <v>52</v>
      </c>
      <c r="C249" s="1444">
        <v>231122620</v>
      </c>
      <c r="D249" s="1075">
        <v>-128134</v>
      </c>
      <c r="E249" s="1445"/>
      <c r="F249" s="483"/>
      <c r="G249" s="1446"/>
      <c r="H249" s="273"/>
    </row>
    <row r="250" spans="1:8" s="48" customFormat="1" ht="42.75" customHeight="1" thickBot="1">
      <c r="A250" s="120"/>
      <c r="B250" s="3912" t="s">
        <v>721</v>
      </c>
      <c r="C250" s="3913"/>
      <c r="D250" s="3913"/>
      <c r="E250" s="3913"/>
      <c r="F250" s="3913"/>
      <c r="G250" s="3914"/>
      <c r="H250" s="273"/>
    </row>
    <row r="251" spans="1:8" s="48" customFormat="1">
      <c r="A251" s="120"/>
      <c r="B251" s="84"/>
      <c r="C251" s="85"/>
      <c r="D251" s="85"/>
      <c r="E251" s="77"/>
      <c r="F251" s="77"/>
      <c r="G251" s="77"/>
      <c r="H251" s="273"/>
    </row>
    <row r="252" spans="1:8" s="48" customFormat="1">
      <c r="A252" s="120"/>
      <c r="B252" s="3775" t="s">
        <v>399</v>
      </c>
      <c r="C252" s="3775"/>
      <c r="D252" s="3775"/>
      <c r="E252" s="77"/>
      <c r="F252" s="77"/>
      <c r="G252" s="77"/>
      <c r="H252" s="273"/>
    </row>
    <row r="253" spans="1:8" s="48" customFormat="1" ht="13.8" thickBot="1">
      <c r="A253" s="120"/>
      <c r="B253" s="84"/>
      <c r="C253" s="85"/>
      <c r="D253" s="85"/>
      <c r="E253" s="77"/>
      <c r="F253" s="77"/>
      <c r="G253" s="77"/>
      <c r="H253" s="273"/>
    </row>
    <row r="254" spans="1:8" s="48" customFormat="1" ht="26.4">
      <c r="A254" s="1985">
        <f>A239</f>
        <v>183</v>
      </c>
      <c r="B254" s="1330" t="s">
        <v>409</v>
      </c>
      <c r="C254" s="91"/>
      <c r="D254" s="615"/>
      <c r="E254" s="1330" t="s">
        <v>395</v>
      </c>
      <c r="F254" s="91"/>
      <c r="G254" s="1331"/>
      <c r="H254" s="1982" t="s">
        <v>532</v>
      </c>
    </row>
    <row r="255" spans="1:8" s="48" customFormat="1">
      <c r="A255" s="120"/>
      <c r="B255" s="1447" t="s">
        <v>82</v>
      </c>
      <c r="C255" s="1332"/>
      <c r="D255" s="620"/>
      <c r="E255" s="616" t="s">
        <v>82</v>
      </c>
      <c r="F255" s="1332"/>
      <c r="G255" s="1333"/>
      <c r="H255" s="3259" t="s">
        <v>534</v>
      </c>
    </row>
    <row r="256" spans="1:8" s="48" customFormat="1">
      <c r="A256" s="120"/>
      <c r="B256" s="1346" t="s">
        <v>128</v>
      </c>
      <c r="C256" s="1399"/>
      <c r="D256" s="637"/>
      <c r="E256" s="1346" t="s">
        <v>128</v>
      </c>
      <c r="F256" s="1335"/>
      <c r="G256" s="1336"/>
      <c r="H256" s="274">
        <f>'15'!A453</f>
        <v>79</v>
      </c>
    </row>
    <row r="257" spans="1:8" s="48" customFormat="1">
      <c r="A257" s="120"/>
      <c r="B257" s="630" t="s">
        <v>87</v>
      </c>
      <c r="C257" s="617"/>
      <c r="D257" s="620"/>
      <c r="E257" s="630" t="s">
        <v>87</v>
      </c>
      <c r="F257" s="1332"/>
      <c r="G257" s="1333"/>
      <c r="H257" s="104" t="s">
        <v>999</v>
      </c>
    </row>
    <row r="258" spans="1:8" s="48" customFormat="1">
      <c r="A258" s="120"/>
      <c r="B258" s="375" t="s">
        <v>4</v>
      </c>
      <c r="C258" s="1084">
        <v>323895415</v>
      </c>
      <c r="D258" s="1465">
        <v>-128134</v>
      </c>
      <c r="E258" s="375" t="s">
        <v>4</v>
      </c>
      <c r="F258" s="1434">
        <v>226659500</v>
      </c>
      <c r="G258" s="1403">
        <v>128134</v>
      </c>
      <c r="H258" s="273"/>
    </row>
    <row r="259" spans="1:8" s="48" customFormat="1">
      <c r="A259" s="120"/>
      <c r="B259" s="376" t="s">
        <v>10</v>
      </c>
      <c r="C259" s="1451">
        <v>323895415</v>
      </c>
      <c r="D259" s="1466">
        <v>-128134</v>
      </c>
      <c r="E259" s="376" t="s">
        <v>5</v>
      </c>
      <c r="F259" s="1435">
        <v>7535144</v>
      </c>
      <c r="G259" s="1431"/>
      <c r="H259" s="273"/>
    </row>
    <row r="260" spans="1:8" s="48" customFormat="1">
      <c r="A260" s="120"/>
      <c r="B260" s="376" t="s">
        <v>11</v>
      </c>
      <c r="C260" s="646">
        <v>323895415</v>
      </c>
      <c r="D260" s="652">
        <v>-128134</v>
      </c>
      <c r="E260" s="376" t="s">
        <v>10</v>
      </c>
      <c r="F260" s="760">
        <v>219124356</v>
      </c>
      <c r="G260" s="782">
        <v>128134</v>
      </c>
      <c r="H260" s="273"/>
    </row>
    <row r="261" spans="1:8" s="48" customFormat="1">
      <c r="A261" s="120"/>
      <c r="B261" s="1467" t="s">
        <v>1</v>
      </c>
      <c r="C261" s="1085">
        <v>323895415</v>
      </c>
      <c r="D261" s="1337">
        <v>-128134</v>
      </c>
      <c r="E261" s="376" t="s">
        <v>11</v>
      </c>
      <c r="F261" s="740">
        <v>219124356</v>
      </c>
      <c r="G261" s="782">
        <v>128134</v>
      </c>
      <c r="H261" s="273"/>
    </row>
    <row r="262" spans="1:8" s="48" customFormat="1">
      <c r="A262" s="120"/>
      <c r="B262" s="376" t="s">
        <v>2</v>
      </c>
      <c r="C262" s="646">
        <v>323895415</v>
      </c>
      <c r="D262" s="652">
        <v>-128134</v>
      </c>
      <c r="E262" s="375" t="s">
        <v>1</v>
      </c>
      <c r="F262" s="760">
        <v>224960511</v>
      </c>
      <c r="G262" s="1338">
        <v>128134</v>
      </c>
      <c r="H262" s="273"/>
    </row>
    <row r="263" spans="1:8" s="48" customFormat="1">
      <c r="A263" s="120"/>
      <c r="B263" s="376" t="s">
        <v>19</v>
      </c>
      <c r="C263" s="646">
        <v>323895415</v>
      </c>
      <c r="D263" s="652">
        <v>-128134</v>
      </c>
      <c r="E263" s="376" t="s">
        <v>2</v>
      </c>
      <c r="F263" s="740">
        <v>214210663</v>
      </c>
      <c r="G263" s="782">
        <v>128134</v>
      </c>
      <c r="H263" s="273"/>
    </row>
    <row r="264" spans="1:8" s="48" customFormat="1" ht="26.4">
      <c r="A264" s="120"/>
      <c r="B264" s="1468" t="s">
        <v>51</v>
      </c>
      <c r="C264" s="646">
        <v>323895415</v>
      </c>
      <c r="D264" s="652">
        <v>-128134</v>
      </c>
      <c r="E264" s="1469" t="s">
        <v>12</v>
      </c>
      <c r="F264" s="740">
        <v>74338395</v>
      </c>
      <c r="G264" s="782"/>
      <c r="H264" s="273"/>
    </row>
    <row r="265" spans="1:8" s="48" customFormat="1" ht="26.4">
      <c r="A265" s="120"/>
      <c r="B265" s="1452" t="s">
        <v>52</v>
      </c>
      <c r="C265" s="646">
        <v>323895415</v>
      </c>
      <c r="D265" s="652">
        <v>-128134</v>
      </c>
      <c r="E265" s="1469" t="s">
        <v>13</v>
      </c>
      <c r="F265" s="740">
        <v>50236637</v>
      </c>
      <c r="G265" s="782"/>
      <c r="H265" s="273"/>
    </row>
    <row r="266" spans="1:8" s="48" customFormat="1">
      <c r="A266" s="120"/>
      <c r="B266" s="376"/>
      <c r="C266" s="626"/>
      <c r="D266" s="1405"/>
      <c r="E266" s="376" t="s">
        <v>35</v>
      </c>
      <c r="F266" s="740">
        <v>40432663</v>
      </c>
      <c r="G266" s="782"/>
      <c r="H266" s="273"/>
    </row>
    <row r="267" spans="1:8" s="48" customFormat="1">
      <c r="A267" s="120"/>
      <c r="B267" s="1453"/>
      <c r="C267" s="1454"/>
      <c r="D267" s="1405"/>
      <c r="E267" s="376" t="s">
        <v>15</v>
      </c>
      <c r="F267" s="740">
        <v>24101758</v>
      </c>
      <c r="G267" s="782"/>
      <c r="H267" s="273"/>
    </row>
    <row r="268" spans="1:8" s="48" customFormat="1">
      <c r="A268" s="120"/>
      <c r="B268" s="376"/>
      <c r="C268" s="626"/>
      <c r="D268" s="1405"/>
      <c r="E268" s="376" t="s">
        <v>117</v>
      </c>
      <c r="F268" s="740">
        <v>1481144</v>
      </c>
      <c r="G268" s="782"/>
      <c r="H268" s="273"/>
    </row>
    <row r="269" spans="1:8" s="48" customFormat="1">
      <c r="A269" s="120"/>
      <c r="B269" s="376"/>
      <c r="C269" s="626"/>
      <c r="D269" s="813"/>
      <c r="E269" s="376" t="s">
        <v>16</v>
      </c>
      <c r="F269" s="740">
        <v>46396808</v>
      </c>
      <c r="G269" s="782">
        <v>128134</v>
      </c>
      <c r="H269" s="273"/>
    </row>
    <row r="270" spans="1:8" s="48" customFormat="1">
      <c r="A270" s="120"/>
      <c r="B270" s="376"/>
      <c r="C270" s="654"/>
      <c r="D270" s="1406"/>
      <c r="E270" s="376" t="s">
        <v>17</v>
      </c>
      <c r="F270" s="722">
        <v>42718751</v>
      </c>
      <c r="G270" s="776">
        <v>128134</v>
      </c>
      <c r="H270" s="273"/>
    </row>
    <row r="271" spans="1:8" s="48" customFormat="1">
      <c r="A271" s="120"/>
      <c r="B271" s="376"/>
      <c r="C271" s="626"/>
      <c r="D271" s="1405"/>
      <c r="E271" s="376" t="s">
        <v>93</v>
      </c>
      <c r="F271" s="740">
        <v>3678057</v>
      </c>
      <c r="G271" s="782"/>
      <c r="H271" s="273"/>
    </row>
    <row r="272" spans="1:8" s="48" customFormat="1" ht="26.4">
      <c r="A272" s="120"/>
      <c r="B272" s="376"/>
      <c r="C272" s="626"/>
      <c r="D272" s="813"/>
      <c r="E272" s="376" t="s">
        <v>115</v>
      </c>
      <c r="F272" s="740">
        <v>22766</v>
      </c>
      <c r="G272" s="782"/>
      <c r="H272" s="273"/>
    </row>
    <row r="273" spans="1:8" s="48" customFormat="1">
      <c r="A273" s="120"/>
      <c r="B273" s="1360"/>
      <c r="C273" s="626"/>
      <c r="D273" s="1405"/>
      <c r="E273" s="1360" t="s">
        <v>38</v>
      </c>
      <c r="F273" s="740">
        <v>22766</v>
      </c>
      <c r="G273" s="782"/>
      <c r="H273" s="273"/>
    </row>
    <row r="274" spans="1:8" s="48" customFormat="1">
      <c r="A274" s="120"/>
      <c r="B274" s="376"/>
      <c r="C274" s="626"/>
      <c r="D274" s="813"/>
      <c r="E274" s="376" t="s">
        <v>19</v>
      </c>
      <c r="F274" s="740">
        <v>91971550</v>
      </c>
      <c r="G274" s="782"/>
      <c r="H274" s="273"/>
    </row>
    <row r="275" spans="1:8" s="48" customFormat="1" ht="26.4">
      <c r="A275" s="120"/>
      <c r="B275" s="411"/>
      <c r="C275" s="626"/>
      <c r="D275" s="813"/>
      <c r="E275" s="411" t="s">
        <v>51</v>
      </c>
      <c r="F275" s="740">
        <v>91971550</v>
      </c>
      <c r="G275" s="782"/>
      <c r="H275" s="273"/>
    </row>
    <row r="276" spans="1:8" s="48" customFormat="1" ht="26.4">
      <c r="A276" s="120"/>
      <c r="B276" s="411"/>
      <c r="C276" s="626"/>
      <c r="D276" s="1408"/>
      <c r="E276" s="411" t="s">
        <v>52</v>
      </c>
      <c r="F276" s="740">
        <v>17453238</v>
      </c>
      <c r="G276" s="1432"/>
      <c r="H276" s="273"/>
    </row>
    <row r="277" spans="1:8" s="48" customFormat="1" ht="39.6">
      <c r="A277" s="120"/>
      <c r="B277" s="1362"/>
      <c r="C277" s="626"/>
      <c r="D277" s="1408"/>
      <c r="E277" s="1362" t="s">
        <v>191</v>
      </c>
      <c r="F277" s="740">
        <v>74518312</v>
      </c>
      <c r="G277" s="1432"/>
      <c r="H277" s="273"/>
    </row>
    <row r="278" spans="1:8" s="48" customFormat="1">
      <c r="A278" s="120"/>
      <c r="B278" s="376"/>
      <c r="C278" s="624"/>
      <c r="D278" s="817"/>
      <c r="E278" s="376" t="s">
        <v>3</v>
      </c>
      <c r="F278" s="740">
        <v>10749848</v>
      </c>
      <c r="G278" s="782"/>
      <c r="H278" s="273"/>
    </row>
    <row r="279" spans="1:8" s="48" customFormat="1">
      <c r="A279" s="120"/>
      <c r="B279" s="376"/>
      <c r="C279" s="626"/>
      <c r="D279" s="1405"/>
      <c r="E279" s="376" t="s">
        <v>20</v>
      </c>
      <c r="F279" s="740">
        <v>6263997</v>
      </c>
      <c r="G279" s="782"/>
      <c r="H279" s="273"/>
    </row>
    <row r="280" spans="1:8" s="48" customFormat="1">
      <c r="A280" s="120"/>
      <c r="B280" s="411"/>
      <c r="C280" s="626"/>
      <c r="D280" s="813"/>
      <c r="E280" s="411" t="s">
        <v>55</v>
      </c>
      <c r="F280" s="740">
        <v>4485851</v>
      </c>
      <c r="G280" s="782"/>
      <c r="H280" s="273"/>
    </row>
    <row r="281" spans="1:8" s="48" customFormat="1" ht="26.4">
      <c r="A281" s="120"/>
      <c r="B281" s="411"/>
      <c r="C281" s="624"/>
      <c r="D281" s="817"/>
      <c r="E281" s="411" t="s">
        <v>56</v>
      </c>
      <c r="F281" s="740">
        <v>4485851</v>
      </c>
      <c r="G281" s="782"/>
      <c r="H281" s="273"/>
    </row>
    <row r="282" spans="1:8" s="48" customFormat="1" ht="26.4">
      <c r="A282" s="120"/>
      <c r="B282" s="411"/>
      <c r="C282" s="626"/>
      <c r="D282" s="813"/>
      <c r="E282" s="411" t="s">
        <v>110</v>
      </c>
      <c r="F282" s="740">
        <v>4485851</v>
      </c>
      <c r="G282" s="782"/>
      <c r="H282" s="273"/>
    </row>
    <row r="283" spans="1:8" s="48" customFormat="1">
      <c r="A283" s="120"/>
      <c r="B283" s="1363"/>
      <c r="C283" s="1185"/>
      <c r="D283" s="816"/>
      <c r="E283" s="1363" t="s">
        <v>21</v>
      </c>
      <c r="F283" s="1435">
        <v>1698989</v>
      </c>
      <c r="G283" s="1431"/>
      <c r="H283" s="273"/>
    </row>
    <row r="284" spans="1:8" s="48" customFormat="1">
      <c r="A284" s="120"/>
      <c r="B284" s="1363"/>
      <c r="C284" s="1185"/>
      <c r="D284" s="816"/>
      <c r="E284" s="1363" t="s">
        <v>23</v>
      </c>
      <c r="F284" s="1435">
        <v>-1698989</v>
      </c>
      <c r="G284" s="1431"/>
      <c r="H284" s="273"/>
    </row>
    <row r="285" spans="1:8" s="48" customFormat="1">
      <c r="A285" s="120"/>
      <c r="B285" s="411"/>
      <c r="C285" s="1186"/>
      <c r="D285" s="1404"/>
      <c r="E285" s="411" t="s">
        <v>312</v>
      </c>
      <c r="F285" s="1435">
        <v>-3747924</v>
      </c>
      <c r="G285" s="1431"/>
      <c r="H285" s="273"/>
    </row>
    <row r="286" spans="1:8" s="48" customFormat="1">
      <c r="A286" s="120"/>
      <c r="B286" s="411"/>
      <c r="C286" s="1186"/>
      <c r="D286" s="1404"/>
      <c r="E286" s="411" t="s">
        <v>313</v>
      </c>
      <c r="F286" s="1435">
        <v>-3747924</v>
      </c>
      <c r="G286" s="1431"/>
      <c r="H286" s="273"/>
    </row>
    <row r="287" spans="1:8" s="48" customFormat="1">
      <c r="A287" s="120"/>
      <c r="B287" s="411"/>
      <c r="C287" s="1186"/>
      <c r="D287" s="1404"/>
      <c r="E287" s="411" t="s">
        <v>119</v>
      </c>
      <c r="F287" s="1435">
        <v>2048935</v>
      </c>
      <c r="G287" s="1431"/>
      <c r="H287" s="273"/>
    </row>
    <row r="288" spans="1:8" s="48" customFormat="1" ht="13.8" thickBot="1">
      <c r="A288" s="120"/>
      <c r="B288" s="412"/>
      <c r="C288" s="1410"/>
      <c r="D288" s="1411"/>
      <c r="E288" s="412" t="s">
        <v>314</v>
      </c>
      <c r="F288" s="1436">
        <v>2048935</v>
      </c>
      <c r="G288" s="1433"/>
      <c r="H288" s="273"/>
    </row>
    <row r="289" spans="1:8" s="48" customFormat="1">
      <c r="A289" s="120"/>
      <c r="B289" s="635" t="s">
        <v>88</v>
      </c>
      <c r="C289" s="636"/>
      <c r="D289" s="637"/>
      <c r="E289" s="635" t="s">
        <v>88</v>
      </c>
      <c r="F289" s="1335"/>
      <c r="G289" s="1336"/>
      <c r="H289" s="273"/>
    </row>
    <row r="290" spans="1:8" s="48" customFormat="1">
      <c r="A290" s="120"/>
      <c r="B290" s="375" t="s">
        <v>4</v>
      </c>
      <c r="C290" s="1084">
        <v>326555892</v>
      </c>
      <c r="D290" s="1462">
        <v>-128134</v>
      </c>
      <c r="E290" s="375" t="s">
        <v>4</v>
      </c>
      <c r="F290" s="1434">
        <v>236515450</v>
      </c>
      <c r="G290" s="1403">
        <v>128134</v>
      </c>
      <c r="H290" s="273"/>
    </row>
    <row r="291" spans="1:8" s="48" customFormat="1">
      <c r="A291" s="120"/>
      <c r="B291" s="376" t="s">
        <v>10</v>
      </c>
      <c r="C291" s="1451">
        <v>326555892</v>
      </c>
      <c r="D291" s="653">
        <v>-128134</v>
      </c>
      <c r="E291" s="376" t="s">
        <v>5</v>
      </c>
      <c r="F291" s="1435">
        <v>7539412</v>
      </c>
      <c r="G291" s="1431"/>
      <c r="H291" s="273"/>
    </row>
    <row r="292" spans="1:8" s="48" customFormat="1">
      <c r="A292" s="120"/>
      <c r="B292" s="376" t="s">
        <v>11</v>
      </c>
      <c r="C292" s="646">
        <v>326555892</v>
      </c>
      <c r="D292" s="652">
        <v>-128134</v>
      </c>
      <c r="E292" s="376" t="s">
        <v>10</v>
      </c>
      <c r="F292" s="740">
        <v>228976038</v>
      </c>
      <c r="G292" s="782">
        <v>128134</v>
      </c>
      <c r="H292" s="273"/>
    </row>
    <row r="293" spans="1:8" s="48" customFormat="1">
      <c r="A293" s="120"/>
      <c r="B293" s="375" t="s">
        <v>1</v>
      </c>
      <c r="C293" s="1085">
        <v>326555892</v>
      </c>
      <c r="D293" s="1337">
        <v>-128134</v>
      </c>
      <c r="E293" s="376" t="s">
        <v>11</v>
      </c>
      <c r="F293" s="740">
        <v>228976038</v>
      </c>
      <c r="G293" s="782">
        <v>128134</v>
      </c>
      <c r="H293" s="273"/>
    </row>
    <row r="294" spans="1:8" s="48" customFormat="1">
      <c r="A294" s="120"/>
      <c r="B294" s="376" t="s">
        <v>2</v>
      </c>
      <c r="C294" s="646">
        <v>326555892</v>
      </c>
      <c r="D294" s="652">
        <v>-128134</v>
      </c>
      <c r="E294" s="375" t="s">
        <v>1</v>
      </c>
      <c r="F294" s="760">
        <v>234593579</v>
      </c>
      <c r="G294" s="1338">
        <v>128134</v>
      </c>
      <c r="H294" s="273"/>
    </row>
    <row r="295" spans="1:8" s="48" customFormat="1">
      <c r="A295" s="120"/>
      <c r="B295" s="376" t="s">
        <v>19</v>
      </c>
      <c r="C295" s="646">
        <v>326555892</v>
      </c>
      <c r="D295" s="652">
        <v>-128134</v>
      </c>
      <c r="E295" s="376" t="s">
        <v>2</v>
      </c>
      <c r="F295" s="740">
        <v>225789165</v>
      </c>
      <c r="G295" s="782">
        <v>128134</v>
      </c>
      <c r="H295" s="273"/>
    </row>
    <row r="296" spans="1:8" s="48" customFormat="1" ht="26.4">
      <c r="A296" s="120"/>
      <c r="B296" s="411" t="s">
        <v>51</v>
      </c>
      <c r="C296" s="646">
        <v>326555892</v>
      </c>
      <c r="D296" s="652">
        <v>-128134</v>
      </c>
      <c r="E296" s="376" t="s">
        <v>12</v>
      </c>
      <c r="F296" s="740">
        <v>77666587</v>
      </c>
      <c r="G296" s="782"/>
      <c r="H296" s="273"/>
    </row>
    <row r="297" spans="1:8" s="48" customFormat="1" ht="26.4">
      <c r="A297" s="120"/>
      <c r="B297" s="1370" t="s">
        <v>52</v>
      </c>
      <c r="C297" s="646">
        <v>326555892</v>
      </c>
      <c r="D297" s="652">
        <v>-128134</v>
      </c>
      <c r="E297" s="376" t="s">
        <v>13</v>
      </c>
      <c r="F297" s="740">
        <v>50664374</v>
      </c>
      <c r="G297" s="782"/>
      <c r="H297" s="273"/>
    </row>
    <row r="298" spans="1:8" s="48" customFormat="1">
      <c r="A298" s="120"/>
      <c r="B298" s="376"/>
      <c r="C298" s="626"/>
      <c r="D298" s="1405"/>
      <c r="E298" s="376" t="s">
        <v>35</v>
      </c>
      <c r="F298" s="740">
        <v>40797407</v>
      </c>
      <c r="G298" s="782"/>
      <c r="H298" s="273"/>
    </row>
    <row r="299" spans="1:8" s="48" customFormat="1">
      <c r="A299" s="120"/>
      <c r="B299" s="376"/>
      <c r="C299" s="626"/>
      <c r="D299" s="1405"/>
      <c r="E299" s="376" t="s">
        <v>15</v>
      </c>
      <c r="F299" s="740">
        <v>27002213</v>
      </c>
      <c r="G299" s="782"/>
      <c r="H299" s="273"/>
    </row>
    <row r="300" spans="1:8" s="48" customFormat="1">
      <c r="A300" s="120"/>
      <c r="B300" s="376"/>
      <c r="C300" s="626"/>
      <c r="D300" s="1405"/>
      <c r="E300" s="376" t="s">
        <v>117</v>
      </c>
      <c r="F300" s="740">
        <v>1770421</v>
      </c>
      <c r="G300" s="782"/>
      <c r="H300" s="273"/>
    </row>
    <row r="301" spans="1:8" s="48" customFormat="1">
      <c r="A301" s="120"/>
      <c r="B301" s="376"/>
      <c r="C301" s="626"/>
      <c r="D301" s="813"/>
      <c r="E301" s="376" t="s">
        <v>16</v>
      </c>
      <c r="F301" s="740">
        <v>45033744</v>
      </c>
      <c r="G301" s="782">
        <v>128134</v>
      </c>
      <c r="H301" s="273"/>
    </row>
    <row r="302" spans="1:8" s="48" customFormat="1">
      <c r="A302" s="120"/>
      <c r="B302" s="376"/>
      <c r="C302" s="654"/>
      <c r="D302" s="1406"/>
      <c r="E302" s="376" t="s">
        <v>17</v>
      </c>
      <c r="F302" s="722">
        <v>41355687</v>
      </c>
      <c r="G302" s="776">
        <v>128134</v>
      </c>
      <c r="H302" s="273"/>
    </row>
    <row r="303" spans="1:8" s="48" customFormat="1">
      <c r="A303" s="120"/>
      <c r="B303" s="376"/>
      <c r="C303" s="626"/>
      <c r="D303" s="1405"/>
      <c r="E303" s="376" t="s">
        <v>93</v>
      </c>
      <c r="F303" s="740">
        <v>3678057</v>
      </c>
      <c r="G303" s="782"/>
      <c r="H303" s="273"/>
    </row>
    <row r="304" spans="1:8" s="48" customFormat="1" ht="26.4">
      <c r="A304" s="120"/>
      <c r="B304" s="376"/>
      <c r="C304" s="626"/>
      <c r="D304" s="813"/>
      <c r="E304" s="376" t="s">
        <v>115</v>
      </c>
      <c r="F304" s="740">
        <v>82527</v>
      </c>
      <c r="G304" s="782"/>
      <c r="H304" s="273"/>
    </row>
    <row r="305" spans="1:8" s="48" customFormat="1">
      <c r="A305" s="120"/>
      <c r="B305" s="1360"/>
      <c r="C305" s="626"/>
      <c r="D305" s="1405"/>
      <c r="E305" s="1360" t="s">
        <v>38</v>
      </c>
      <c r="F305" s="740">
        <v>82527</v>
      </c>
      <c r="G305" s="782"/>
      <c r="H305" s="273"/>
    </row>
    <row r="306" spans="1:8" s="48" customFormat="1">
      <c r="A306" s="120"/>
      <c r="B306" s="376"/>
      <c r="C306" s="626"/>
      <c r="D306" s="813"/>
      <c r="E306" s="376" t="s">
        <v>19</v>
      </c>
      <c r="F306" s="740">
        <v>101235886</v>
      </c>
      <c r="G306" s="782"/>
      <c r="H306" s="273"/>
    </row>
    <row r="307" spans="1:8" s="48" customFormat="1" ht="26.4">
      <c r="A307" s="120"/>
      <c r="B307" s="411"/>
      <c r="C307" s="626"/>
      <c r="D307" s="813"/>
      <c r="E307" s="411" t="s">
        <v>51</v>
      </c>
      <c r="F307" s="740">
        <v>101235886</v>
      </c>
      <c r="G307" s="782"/>
      <c r="H307" s="273"/>
    </row>
    <row r="308" spans="1:8" s="48" customFormat="1" ht="26.4">
      <c r="A308" s="120"/>
      <c r="B308" s="411"/>
      <c r="C308" s="626"/>
      <c r="D308" s="1408"/>
      <c r="E308" s="411" t="s">
        <v>52</v>
      </c>
      <c r="F308" s="740">
        <v>18856415</v>
      </c>
      <c r="G308" s="1432"/>
      <c r="H308" s="273"/>
    </row>
    <row r="309" spans="1:8" s="48" customFormat="1" ht="39.6">
      <c r="A309" s="120"/>
      <c r="B309" s="411"/>
      <c r="C309" s="626"/>
      <c r="D309" s="1408"/>
      <c r="E309" s="411" t="s">
        <v>191</v>
      </c>
      <c r="F309" s="740">
        <v>82379471</v>
      </c>
      <c r="G309" s="1432"/>
      <c r="H309" s="273"/>
    </row>
    <row r="310" spans="1:8" s="48" customFormat="1">
      <c r="A310" s="120"/>
      <c r="B310" s="376"/>
      <c r="C310" s="624"/>
      <c r="D310" s="817"/>
      <c r="E310" s="376" t="s">
        <v>3</v>
      </c>
      <c r="F310" s="740">
        <v>8804414</v>
      </c>
      <c r="G310" s="782"/>
      <c r="H310" s="273"/>
    </row>
    <row r="311" spans="1:8" s="48" customFormat="1">
      <c r="A311" s="120"/>
      <c r="B311" s="376"/>
      <c r="C311" s="626"/>
      <c r="D311" s="1405"/>
      <c r="E311" s="376" t="s">
        <v>20</v>
      </c>
      <c r="F311" s="740">
        <v>4318563</v>
      </c>
      <c r="G311" s="782"/>
      <c r="H311" s="273"/>
    </row>
    <row r="312" spans="1:8" s="48" customFormat="1">
      <c r="A312" s="120"/>
      <c r="B312" s="411"/>
      <c r="C312" s="626"/>
      <c r="D312" s="813"/>
      <c r="E312" s="411" t="s">
        <v>55</v>
      </c>
      <c r="F312" s="740">
        <v>4485851</v>
      </c>
      <c r="G312" s="782"/>
      <c r="H312" s="273"/>
    </row>
    <row r="313" spans="1:8" s="48" customFormat="1" ht="26.4">
      <c r="A313" s="120"/>
      <c r="B313" s="411"/>
      <c r="C313" s="624"/>
      <c r="D313" s="817"/>
      <c r="E313" s="411" t="s">
        <v>56</v>
      </c>
      <c r="F313" s="740">
        <v>4485851</v>
      </c>
      <c r="G313" s="782"/>
      <c r="H313" s="273"/>
    </row>
    <row r="314" spans="1:8" s="48" customFormat="1" ht="26.4">
      <c r="A314" s="120"/>
      <c r="B314" s="411"/>
      <c r="C314" s="626"/>
      <c r="D314" s="813"/>
      <c r="E314" s="411" t="s">
        <v>110</v>
      </c>
      <c r="F314" s="740">
        <v>4485851</v>
      </c>
      <c r="G314" s="782"/>
      <c r="H314" s="273"/>
    </row>
    <row r="315" spans="1:8" s="48" customFormat="1">
      <c r="A315" s="120"/>
      <c r="B315" s="1363"/>
      <c r="C315" s="1185"/>
      <c r="D315" s="816"/>
      <c r="E315" s="1363" t="s">
        <v>21</v>
      </c>
      <c r="F315" s="1435">
        <v>1921871</v>
      </c>
      <c r="G315" s="1431"/>
      <c r="H315" s="273"/>
    </row>
    <row r="316" spans="1:8" s="48" customFormat="1">
      <c r="A316" s="120"/>
      <c r="B316" s="1363"/>
      <c r="C316" s="1185"/>
      <c r="D316" s="816"/>
      <c r="E316" s="1363" t="s">
        <v>23</v>
      </c>
      <c r="F316" s="1435">
        <v>-1921871</v>
      </c>
      <c r="G316" s="1431"/>
      <c r="H316" s="273"/>
    </row>
    <row r="317" spans="1:8" s="48" customFormat="1">
      <c r="A317" s="120"/>
      <c r="B317" s="411"/>
      <c r="C317" s="1186"/>
      <c r="D317" s="1404"/>
      <c r="E317" s="411" t="s">
        <v>312</v>
      </c>
      <c r="F317" s="1435">
        <v>-3970806</v>
      </c>
      <c r="G317" s="1431"/>
      <c r="H317" s="273"/>
    </row>
    <row r="318" spans="1:8" s="48" customFormat="1">
      <c r="A318" s="120"/>
      <c r="B318" s="411"/>
      <c r="C318" s="1186"/>
      <c r="D318" s="1404"/>
      <c r="E318" s="411" t="s">
        <v>313</v>
      </c>
      <c r="F318" s="1435">
        <v>-3970806</v>
      </c>
      <c r="G318" s="1431"/>
      <c r="H318" s="273"/>
    </row>
    <row r="319" spans="1:8" s="48" customFormat="1">
      <c r="A319" s="120"/>
      <c r="B319" s="411"/>
      <c r="C319" s="1186"/>
      <c r="D319" s="1404"/>
      <c r="E319" s="411" t="s">
        <v>119</v>
      </c>
      <c r="F319" s="1435">
        <v>2048935</v>
      </c>
      <c r="G319" s="1431"/>
      <c r="H319" s="273"/>
    </row>
    <row r="320" spans="1:8" s="48" customFormat="1" ht="13.8" thickBot="1">
      <c r="A320" s="120"/>
      <c r="B320" s="412"/>
      <c r="C320" s="1410"/>
      <c r="D320" s="1411"/>
      <c r="E320" s="412" t="s">
        <v>314</v>
      </c>
      <c r="F320" s="1436">
        <v>2048935</v>
      </c>
      <c r="G320" s="1433"/>
      <c r="H320" s="273"/>
    </row>
    <row r="321" spans="1:8" s="48" customFormat="1">
      <c r="A321" s="120"/>
      <c r="B321" s="635" t="s">
        <v>189</v>
      </c>
      <c r="C321" s="1457"/>
      <c r="D321" s="637"/>
      <c r="E321" s="635" t="s">
        <v>189</v>
      </c>
      <c r="F321" s="1335"/>
      <c r="G321" s="1336"/>
      <c r="H321" s="273"/>
    </row>
    <row r="322" spans="1:8" s="48" customFormat="1">
      <c r="A322" s="120"/>
      <c r="B322" s="375" t="s">
        <v>4</v>
      </c>
      <c r="C322" s="1461">
        <v>328299589</v>
      </c>
      <c r="D322" s="1462">
        <v>-128134</v>
      </c>
      <c r="E322" s="375" t="s">
        <v>4</v>
      </c>
      <c r="F322" s="1434">
        <v>221215200</v>
      </c>
      <c r="G322" s="1403">
        <v>128134</v>
      </c>
      <c r="H322" s="273"/>
    </row>
    <row r="323" spans="1:8" s="48" customFormat="1">
      <c r="A323" s="120"/>
      <c r="B323" s="376" t="s">
        <v>10</v>
      </c>
      <c r="C323" s="1451">
        <v>328299589</v>
      </c>
      <c r="D323" s="653">
        <v>-128134</v>
      </c>
      <c r="E323" s="376" t="s">
        <v>5</v>
      </c>
      <c r="F323" s="1435">
        <v>7518069</v>
      </c>
      <c r="G323" s="1431"/>
      <c r="H323" s="273"/>
    </row>
    <row r="324" spans="1:8" s="48" customFormat="1">
      <c r="A324" s="120"/>
      <c r="B324" s="376" t="s">
        <v>11</v>
      </c>
      <c r="C324" s="646">
        <v>328299589</v>
      </c>
      <c r="D324" s="652">
        <v>-128134</v>
      </c>
      <c r="E324" s="376" t="s">
        <v>10</v>
      </c>
      <c r="F324" s="740">
        <v>213697131</v>
      </c>
      <c r="G324" s="782">
        <v>128134</v>
      </c>
      <c r="H324" s="273"/>
    </row>
    <row r="325" spans="1:8" s="48" customFormat="1">
      <c r="A325" s="120"/>
      <c r="B325" s="375" t="s">
        <v>1</v>
      </c>
      <c r="C325" s="1085">
        <v>328299589</v>
      </c>
      <c r="D325" s="1337">
        <v>-128134</v>
      </c>
      <c r="E325" s="376" t="s">
        <v>11</v>
      </c>
      <c r="F325" s="740">
        <v>213697131</v>
      </c>
      <c r="G325" s="782">
        <v>128134</v>
      </c>
      <c r="H325" s="273"/>
    </row>
    <row r="326" spans="1:8" s="48" customFormat="1">
      <c r="A326" s="120"/>
      <c r="B326" s="376" t="s">
        <v>2</v>
      </c>
      <c r="C326" s="646">
        <v>328299589</v>
      </c>
      <c r="D326" s="1463">
        <v>-128134</v>
      </c>
      <c r="E326" s="375" t="s">
        <v>1</v>
      </c>
      <c r="F326" s="760">
        <v>219020652</v>
      </c>
      <c r="G326" s="1338">
        <v>128134</v>
      </c>
      <c r="H326" s="273"/>
    </row>
    <row r="327" spans="1:8" s="48" customFormat="1">
      <c r="A327" s="120"/>
      <c r="B327" s="376" t="s">
        <v>19</v>
      </c>
      <c r="C327" s="646">
        <v>328299589</v>
      </c>
      <c r="D327" s="1463">
        <v>-128134</v>
      </c>
      <c r="E327" s="376" t="s">
        <v>2</v>
      </c>
      <c r="F327" s="740">
        <v>213320418</v>
      </c>
      <c r="G327" s="782">
        <v>128134</v>
      </c>
      <c r="H327" s="273"/>
    </row>
    <row r="328" spans="1:8" s="48" customFormat="1" ht="26.4">
      <c r="A328" s="120"/>
      <c r="B328" s="411" t="s">
        <v>51</v>
      </c>
      <c r="C328" s="646">
        <v>328299589</v>
      </c>
      <c r="D328" s="1463">
        <v>-128134</v>
      </c>
      <c r="E328" s="376" t="s">
        <v>12</v>
      </c>
      <c r="F328" s="740">
        <v>73778405</v>
      </c>
      <c r="G328" s="782">
        <v>0</v>
      </c>
      <c r="H328" s="273"/>
    </row>
    <row r="329" spans="1:8" s="48" customFormat="1" ht="26.4">
      <c r="A329" s="120"/>
      <c r="B329" s="411" t="s">
        <v>52</v>
      </c>
      <c r="C329" s="646">
        <v>328299589</v>
      </c>
      <c r="D329" s="652">
        <v>-128134</v>
      </c>
      <c r="E329" s="376" t="s">
        <v>13</v>
      </c>
      <c r="F329" s="740">
        <v>50121470</v>
      </c>
      <c r="G329" s="782"/>
      <c r="H329" s="273"/>
    </row>
    <row r="330" spans="1:8" s="48" customFormat="1">
      <c r="A330" s="120"/>
      <c r="B330" s="376"/>
      <c r="C330" s="626"/>
      <c r="D330" s="813"/>
      <c r="E330" s="376" t="s">
        <v>35</v>
      </c>
      <c r="F330" s="740">
        <v>40453669</v>
      </c>
      <c r="G330" s="782"/>
      <c r="H330" s="273"/>
    </row>
    <row r="331" spans="1:8" s="48" customFormat="1">
      <c r="A331" s="120"/>
      <c r="B331" s="376"/>
      <c r="C331" s="626"/>
      <c r="D331" s="1405"/>
      <c r="E331" s="376" t="s">
        <v>15</v>
      </c>
      <c r="F331" s="740">
        <v>23656935</v>
      </c>
      <c r="G331" s="782"/>
      <c r="H331" s="273"/>
    </row>
    <row r="332" spans="1:8" s="48" customFormat="1">
      <c r="A332" s="120"/>
      <c r="B332" s="376"/>
      <c r="C332" s="626"/>
      <c r="D332" s="1405"/>
      <c r="E332" s="376" t="s">
        <v>117</v>
      </c>
      <c r="F332" s="740">
        <v>2001678</v>
      </c>
      <c r="G332" s="782"/>
      <c r="H332" s="273"/>
    </row>
    <row r="333" spans="1:8" s="48" customFormat="1">
      <c r="A333" s="120"/>
      <c r="B333" s="376"/>
      <c r="C333" s="626"/>
      <c r="D333" s="813"/>
      <c r="E333" s="376" t="s">
        <v>16</v>
      </c>
      <c r="F333" s="740">
        <v>30774454</v>
      </c>
      <c r="G333" s="782">
        <v>128134</v>
      </c>
      <c r="H333" s="273"/>
    </row>
    <row r="334" spans="1:8" s="48" customFormat="1">
      <c r="A334" s="120"/>
      <c r="B334" s="376"/>
      <c r="C334" s="654"/>
      <c r="D334" s="1406"/>
      <c r="E334" s="376" t="s">
        <v>17</v>
      </c>
      <c r="F334" s="722">
        <v>27096397</v>
      </c>
      <c r="G334" s="776">
        <v>128134</v>
      </c>
      <c r="H334" s="273"/>
    </row>
    <row r="335" spans="1:8" s="48" customFormat="1">
      <c r="A335" s="120"/>
      <c r="B335" s="376"/>
      <c r="C335" s="626"/>
      <c r="D335" s="1405"/>
      <c r="E335" s="376" t="s">
        <v>93</v>
      </c>
      <c r="F335" s="740">
        <v>3678057</v>
      </c>
      <c r="G335" s="782"/>
      <c r="H335" s="273"/>
    </row>
    <row r="336" spans="1:8" s="48" customFormat="1" ht="26.4">
      <c r="A336" s="120"/>
      <c r="B336" s="376"/>
      <c r="C336" s="626"/>
      <c r="D336" s="813"/>
      <c r="E336" s="376" t="s">
        <v>115</v>
      </c>
      <c r="F336" s="740">
        <v>180177</v>
      </c>
      <c r="G336" s="782"/>
      <c r="H336" s="273"/>
    </row>
    <row r="337" spans="1:8" s="48" customFormat="1">
      <c r="A337" s="120"/>
      <c r="B337" s="1360"/>
      <c r="C337" s="626"/>
      <c r="D337" s="1405"/>
      <c r="E337" s="1360" t="s">
        <v>38</v>
      </c>
      <c r="F337" s="740">
        <v>180177</v>
      </c>
      <c r="G337" s="782"/>
      <c r="H337" s="273"/>
    </row>
    <row r="338" spans="1:8" s="48" customFormat="1">
      <c r="A338" s="120"/>
      <c r="B338" s="376"/>
      <c r="C338" s="626"/>
      <c r="D338" s="813"/>
      <c r="E338" s="376" t="s">
        <v>19</v>
      </c>
      <c r="F338" s="740">
        <v>106585704</v>
      </c>
      <c r="G338" s="782"/>
      <c r="H338" s="273"/>
    </row>
    <row r="339" spans="1:8" s="48" customFormat="1" ht="26.4">
      <c r="A339" s="120"/>
      <c r="B339" s="411"/>
      <c r="C339" s="626"/>
      <c r="D339" s="813"/>
      <c r="E339" s="411" t="s">
        <v>51</v>
      </c>
      <c r="F339" s="740">
        <v>106585704</v>
      </c>
      <c r="G339" s="782"/>
      <c r="H339" s="273"/>
    </row>
    <row r="340" spans="1:8" s="48" customFormat="1" ht="26.4">
      <c r="A340" s="120"/>
      <c r="B340" s="411"/>
      <c r="C340" s="626"/>
      <c r="D340" s="1408"/>
      <c r="E340" s="411" t="s">
        <v>52</v>
      </c>
      <c r="F340" s="740">
        <v>19937618</v>
      </c>
      <c r="G340" s="1432"/>
      <c r="H340" s="273"/>
    </row>
    <row r="341" spans="1:8" s="48" customFormat="1" ht="39.6">
      <c r="A341" s="120"/>
      <c r="B341" s="411"/>
      <c r="C341" s="626"/>
      <c r="D341" s="1408"/>
      <c r="E341" s="411" t="s">
        <v>191</v>
      </c>
      <c r="F341" s="740">
        <v>86648086</v>
      </c>
      <c r="G341" s="1432"/>
      <c r="H341" s="273"/>
    </row>
    <row r="342" spans="1:8" s="48" customFormat="1">
      <c r="A342" s="120"/>
      <c r="B342" s="376"/>
      <c r="C342" s="626"/>
      <c r="D342" s="813"/>
      <c r="E342" s="376" t="s">
        <v>3</v>
      </c>
      <c r="F342" s="740">
        <v>5700234</v>
      </c>
      <c r="G342" s="782"/>
      <c r="H342" s="273"/>
    </row>
    <row r="343" spans="1:8" s="48" customFormat="1">
      <c r="A343" s="120"/>
      <c r="B343" s="376"/>
      <c r="C343" s="626"/>
      <c r="D343" s="1405"/>
      <c r="E343" s="376" t="s">
        <v>20</v>
      </c>
      <c r="F343" s="740">
        <v>1214383</v>
      </c>
      <c r="G343" s="782"/>
      <c r="H343" s="273"/>
    </row>
    <row r="344" spans="1:8" s="48" customFormat="1">
      <c r="A344" s="120"/>
      <c r="B344" s="411"/>
      <c r="C344" s="626"/>
      <c r="D344" s="813"/>
      <c r="E344" s="411" t="s">
        <v>55</v>
      </c>
      <c r="F344" s="740">
        <v>4485851</v>
      </c>
      <c r="G344" s="782"/>
      <c r="H344" s="273"/>
    </row>
    <row r="345" spans="1:8" s="48" customFormat="1" ht="26.4">
      <c r="A345" s="120"/>
      <c r="B345" s="411"/>
      <c r="C345" s="626"/>
      <c r="D345" s="813"/>
      <c r="E345" s="411" t="s">
        <v>56</v>
      </c>
      <c r="F345" s="740">
        <v>4485851</v>
      </c>
      <c r="G345" s="782"/>
      <c r="H345" s="273"/>
    </row>
    <row r="346" spans="1:8" s="48" customFormat="1" ht="26.4">
      <c r="A346" s="120"/>
      <c r="B346" s="411"/>
      <c r="C346" s="626"/>
      <c r="D346" s="813"/>
      <c r="E346" s="411" t="s">
        <v>110</v>
      </c>
      <c r="F346" s="740">
        <v>4485851</v>
      </c>
      <c r="G346" s="782"/>
      <c r="H346" s="273"/>
    </row>
    <row r="347" spans="1:8" s="48" customFormat="1">
      <c r="A347" s="120"/>
      <c r="B347" s="1363"/>
      <c r="C347" s="1186"/>
      <c r="D347" s="1404"/>
      <c r="E347" s="1363" t="s">
        <v>21</v>
      </c>
      <c r="F347" s="1435">
        <v>2194548</v>
      </c>
      <c r="G347" s="1431"/>
      <c r="H347" s="273"/>
    </row>
    <row r="348" spans="1:8" s="48" customFormat="1">
      <c r="A348" s="120"/>
      <c r="B348" s="1363"/>
      <c r="C348" s="1186"/>
      <c r="D348" s="1404"/>
      <c r="E348" s="1363" t="s">
        <v>23</v>
      </c>
      <c r="F348" s="1435">
        <v>-2194548</v>
      </c>
      <c r="G348" s="1431"/>
      <c r="H348" s="273"/>
    </row>
    <row r="349" spans="1:8" s="48" customFormat="1">
      <c r="A349" s="120"/>
      <c r="B349" s="411"/>
      <c r="C349" s="1186"/>
      <c r="D349" s="1404"/>
      <c r="E349" s="411" t="s">
        <v>312</v>
      </c>
      <c r="F349" s="1435">
        <v>-4243483</v>
      </c>
      <c r="G349" s="1431"/>
      <c r="H349" s="273"/>
    </row>
    <row r="350" spans="1:8" s="48" customFormat="1">
      <c r="A350" s="120"/>
      <c r="B350" s="411"/>
      <c r="C350" s="1186"/>
      <c r="D350" s="1404"/>
      <c r="E350" s="411" t="s">
        <v>313</v>
      </c>
      <c r="F350" s="1435">
        <v>-4243483</v>
      </c>
      <c r="G350" s="1431"/>
      <c r="H350" s="273"/>
    </row>
    <row r="351" spans="1:8" s="48" customFormat="1">
      <c r="A351" s="120"/>
      <c r="B351" s="411"/>
      <c r="C351" s="1186"/>
      <c r="D351" s="1404"/>
      <c r="E351" s="411" t="s">
        <v>119</v>
      </c>
      <c r="F351" s="1435">
        <v>2048935</v>
      </c>
      <c r="G351" s="1431"/>
      <c r="H351" s="273"/>
    </row>
    <row r="352" spans="1:8" s="48" customFormat="1" ht="13.8" thickBot="1">
      <c r="A352" s="120"/>
      <c r="B352" s="412"/>
      <c r="C352" s="1410"/>
      <c r="D352" s="1411"/>
      <c r="E352" s="412" t="s">
        <v>314</v>
      </c>
      <c r="F352" s="1436">
        <v>2048935</v>
      </c>
      <c r="G352" s="1433"/>
      <c r="H352" s="273"/>
    </row>
    <row r="353" spans="1:8" s="1992" customFormat="1" ht="45" customHeight="1" thickBot="1">
      <c r="A353" s="2780"/>
      <c r="B353" s="3906" t="s">
        <v>722</v>
      </c>
      <c r="C353" s="3907"/>
      <c r="D353" s="3907"/>
      <c r="E353" s="3907"/>
      <c r="F353" s="3907"/>
      <c r="G353" s="3908"/>
      <c r="H353" s="2781"/>
    </row>
    <row r="354" spans="1:8" s="48" customFormat="1">
      <c r="A354" s="120"/>
      <c r="B354" s="561"/>
      <c r="C354" s="561"/>
      <c r="D354" s="561"/>
      <c r="E354" s="561"/>
      <c r="F354" s="561"/>
      <c r="G354" s="561"/>
      <c r="H354" s="273"/>
    </row>
    <row r="355" spans="1:8" s="48" customFormat="1">
      <c r="A355" s="120"/>
      <c r="B355" s="2698" t="s">
        <v>713</v>
      </c>
      <c r="C355" s="561"/>
      <c r="D355" s="561"/>
      <c r="E355" s="561"/>
      <c r="F355" s="561"/>
      <c r="G355" s="561"/>
      <c r="H355" s="273"/>
    </row>
    <row r="356" spans="1:8" s="48" customFormat="1" ht="13.8" thickBot="1">
      <c r="A356" s="120"/>
      <c r="B356" s="2698"/>
      <c r="C356" s="561"/>
      <c r="D356" s="561"/>
      <c r="E356" s="561"/>
      <c r="F356" s="561"/>
      <c r="G356" s="561"/>
      <c r="H356" s="273"/>
    </row>
    <row r="357" spans="1:8" s="48" customFormat="1" ht="26.4">
      <c r="A357" s="1986">
        <f>A239+1</f>
        <v>184</v>
      </c>
      <c r="B357" s="1330" t="s">
        <v>409</v>
      </c>
      <c r="C357" s="90"/>
      <c r="D357" s="1470"/>
      <c r="E357" s="1330" t="s">
        <v>395</v>
      </c>
      <c r="F357" s="91"/>
      <c r="G357" s="1331"/>
      <c r="H357" s="1982" t="s">
        <v>532</v>
      </c>
    </row>
    <row r="358" spans="1:8" s="48" customFormat="1">
      <c r="A358" s="120"/>
      <c r="B358" s="616" t="s">
        <v>22</v>
      </c>
      <c r="C358" s="617"/>
      <c r="D358" s="619"/>
      <c r="E358" s="616" t="s">
        <v>22</v>
      </c>
      <c r="F358" s="1332"/>
      <c r="G358" s="1333"/>
      <c r="H358" s="3259" t="s">
        <v>534</v>
      </c>
    </row>
    <row r="359" spans="1:8" s="48" customFormat="1" ht="39.6">
      <c r="A359" s="120"/>
      <c r="B359" s="2782" t="s">
        <v>410</v>
      </c>
      <c r="C359" s="621"/>
      <c r="D359" s="2787"/>
      <c r="E359" s="2788" t="s">
        <v>415</v>
      </c>
      <c r="F359" s="2785"/>
      <c r="G359" s="2786"/>
      <c r="H359" s="274">
        <f>'15'!A571</f>
        <v>80</v>
      </c>
    </row>
    <row r="360" spans="1:8" s="48" customFormat="1">
      <c r="A360" s="120"/>
      <c r="B360" s="124" t="s">
        <v>4</v>
      </c>
      <c r="C360" s="624">
        <v>231122620</v>
      </c>
      <c r="D360" s="812">
        <f>D361</f>
        <v>-4618</v>
      </c>
      <c r="E360" s="124" t="s">
        <v>4</v>
      </c>
      <c r="F360" s="760">
        <v>6370124</v>
      </c>
      <c r="G360" s="1338">
        <v>4618</v>
      </c>
      <c r="H360" s="104" t="s">
        <v>999</v>
      </c>
    </row>
    <row r="361" spans="1:8" s="48" customFormat="1">
      <c r="A361" s="120"/>
      <c r="B361" s="1339" t="s">
        <v>10</v>
      </c>
      <c r="C361" s="733">
        <v>231122620</v>
      </c>
      <c r="D361" s="1473">
        <f>D362</f>
        <v>-4618</v>
      </c>
      <c r="E361" s="376" t="s">
        <v>5</v>
      </c>
      <c r="F361" s="740">
        <v>38417</v>
      </c>
      <c r="G361" s="1338"/>
      <c r="H361" s="273"/>
    </row>
    <row r="362" spans="1:8" s="48" customFormat="1">
      <c r="A362" s="120"/>
      <c r="B362" s="100" t="s">
        <v>11</v>
      </c>
      <c r="C362" s="626">
        <v>231122620</v>
      </c>
      <c r="D362" s="811">
        <v>-4618</v>
      </c>
      <c r="E362" s="1339" t="s">
        <v>10</v>
      </c>
      <c r="F362" s="740">
        <v>6331707</v>
      </c>
      <c r="G362" s="782">
        <v>4618</v>
      </c>
      <c r="H362" s="273"/>
    </row>
    <row r="363" spans="1:8" s="48" customFormat="1">
      <c r="A363" s="120"/>
      <c r="B363" s="1467" t="s">
        <v>28</v>
      </c>
      <c r="C363" s="624">
        <v>231122620</v>
      </c>
      <c r="D363" s="812">
        <f>D364</f>
        <v>-4618</v>
      </c>
      <c r="E363" s="100" t="s">
        <v>397</v>
      </c>
      <c r="F363" s="740">
        <v>6331707</v>
      </c>
      <c r="G363" s="782">
        <v>4618</v>
      </c>
      <c r="H363" s="273"/>
    </row>
    <row r="364" spans="1:8" s="48" customFormat="1">
      <c r="A364" s="120"/>
      <c r="B364" s="376" t="s">
        <v>2</v>
      </c>
      <c r="C364" s="626">
        <v>231122620</v>
      </c>
      <c r="D364" s="811">
        <f>D365</f>
        <v>-4618</v>
      </c>
      <c r="E364" s="97" t="s">
        <v>1</v>
      </c>
      <c r="F364" s="760">
        <v>6370124</v>
      </c>
      <c r="G364" s="1338">
        <v>4618</v>
      </c>
      <c r="H364" s="273"/>
    </row>
    <row r="365" spans="1:8" s="48" customFormat="1">
      <c r="A365" s="120"/>
      <c r="B365" s="376" t="s">
        <v>19</v>
      </c>
      <c r="C365" s="626">
        <v>231122620</v>
      </c>
      <c r="D365" s="811">
        <f>D366</f>
        <v>-4618</v>
      </c>
      <c r="E365" s="100" t="s">
        <v>2</v>
      </c>
      <c r="F365" s="740">
        <v>1570955</v>
      </c>
      <c r="G365" s="782">
        <v>4618</v>
      </c>
      <c r="H365" s="273"/>
    </row>
    <row r="366" spans="1:8" s="48" customFormat="1" ht="26.4">
      <c r="A366" s="120"/>
      <c r="B366" s="411" t="s">
        <v>51</v>
      </c>
      <c r="C366" s="626">
        <v>231122620</v>
      </c>
      <c r="D366" s="811">
        <f>D367</f>
        <v>-4618</v>
      </c>
      <c r="E366" s="100" t="s">
        <v>12</v>
      </c>
      <c r="F366" s="740">
        <v>1570955</v>
      </c>
      <c r="G366" s="782">
        <v>4618</v>
      </c>
      <c r="H366" s="273"/>
    </row>
    <row r="367" spans="1:8" s="48" customFormat="1" ht="26.4">
      <c r="A367" s="120"/>
      <c r="B367" s="1468" t="s">
        <v>52</v>
      </c>
      <c r="C367" s="626">
        <v>231122620</v>
      </c>
      <c r="D367" s="811">
        <v>-4618</v>
      </c>
      <c r="E367" s="100" t="s">
        <v>37</v>
      </c>
      <c r="F367" s="740">
        <v>1018125</v>
      </c>
      <c r="G367" s="1340">
        <v>4618</v>
      </c>
      <c r="H367" s="273"/>
    </row>
    <row r="368" spans="1:8" s="48" customFormat="1">
      <c r="A368" s="120"/>
      <c r="B368" s="1358"/>
      <c r="C368" s="1301"/>
      <c r="D368" s="1359"/>
      <c r="E368" s="100" t="s">
        <v>35</v>
      </c>
      <c r="F368" s="740">
        <v>823792</v>
      </c>
      <c r="G368" s="1340">
        <v>3737</v>
      </c>
      <c r="H368" s="273"/>
    </row>
    <row r="369" spans="1:8" s="48" customFormat="1">
      <c r="A369" s="120"/>
      <c r="B369" s="1358"/>
      <c r="C369" s="1474"/>
      <c r="D369" s="1475"/>
      <c r="E369" s="100" t="s">
        <v>15</v>
      </c>
      <c r="F369" s="740">
        <v>552830</v>
      </c>
      <c r="G369" s="1476"/>
      <c r="H369" s="273"/>
    </row>
    <row r="370" spans="1:8" s="48" customFormat="1">
      <c r="A370" s="120"/>
      <c r="B370" s="1358"/>
      <c r="C370" s="1474"/>
      <c r="D370" s="1475"/>
      <c r="E370" s="376" t="s">
        <v>3</v>
      </c>
      <c r="F370" s="613">
        <v>4799169</v>
      </c>
      <c r="G370" s="1409">
        <v>0</v>
      </c>
      <c r="H370" s="273"/>
    </row>
    <row r="371" spans="1:8" s="48" customFormat="1" ht="13.8" thickBot="1">
      <c r="A371" s="120"/>
      <c r="B371" s="1373"/>
      <c r="C371" s="1477"/>
      <c r="D371" s="1478"/>
      <c r="E371" s="1479" t="s">
        <v>20</v>
      </c>
      <c r="F371" s="256">
        <v>4799169</v>
      </c>
      <c r="G371" s="1413"/>
      <c r="H371" s="273"/>
    </row>
    <row r="372" spans="1:8" s="1992" customFormat="1" ht="46.5" customHeight="1" thickBot="1">
      <c r="A372" s="2780"/>
      <c r="B372" s="3906" t="s">
        <v>736</v>
      </c>
      <c r="C372" s="3907"/>
      <c r="D372" s="3907"/>
      <c r="E372" s="3907"/>
      <c r="F372" s="3907"/>
      <c r="G372" s="3908"/>
      <c r="H372" s="2781"/>
    </row>
    <row r="373" spans="1:8" s="48" customFormat="1">
      <c r="A373" s="120"/>
      <c r="B373" s="84"/>
      <c r="C373" s="85"/>
      <c r="D373" s="85"/>
      <c r="E373" s="77"/>
      <c r="F373" s="77"/>
      <c r="G373" s="77"/>
      <c r="H373" s="273"/>
    </row>
    <row r="374" spans="1:8" s="48" customFormat="1">
      <c r="A374" s="120"/>
      <c r="B374" s="3775" t="s">
        <v>399</v>
      </c>
      <c r="C374" s="3775"/>
      <c r="D374" s="3775"/>
      <c r="E374" s="77"/>
      <c r="F374" s="77"/>
      <c r="G374" s="77"/>
      <c r="H374" s="273"/>
    </row>
    <row r="375" spans="1:8" s="48" customFormat="1" ht="13.8" thickBot="1">
      <c r="A375" s="120"/>
      <c r="B375" s="84"/>
      <c r="C375" s="85"/>
      <c r="D375" s="85"/>
      <c r="E375" s="77"/>
      <c r="F375" s="77"/>
      <c r="G375" s="77"/>
      <c r="H375" s="273"/>
    </row>
    <row r="376" spans="1:8" s="48" customFormat="1" ht="26.4">
      <c r="A376" s="120">
        <f>A357</f>
        <v>184</v>
      </c>
      <c r="B376" s="1330" t="s">
        <v>409</v>
      </c>
      <c r="C376" s="1395"/>
      <c r="D376" s="615"/>
      <c r="E376" s="1330" t="s">
        <v>395</v>
      </c>
      <c r="F376" s="1395"/>
      <c r="G376" s="1331"/>
      <c r="H376" s="1982" t="s">
        <v>532</v>
      </c>
    </row>
    <row r="377" spans="1:8" s="48" customFormat="1">
      <c r="A377" s="120"/>
      <c r="B377" s="1447" t="s">
        <v>82</v>
      </c>
      <c r="C377" s="850"/>
      <c r="D377" s="620"/>
      <c r="E377" s="616" t="s">
        <v>82</v>
      </c>
      <c r="F377" s="1480"/>
      <c r="G377" s="1333"/>
      <c r="H377" s="3259" t="s">
        <v>534</v>
      </c>
    </row>
    <row r="378" spans="1:8" s="48" customFormat="1">
      <c r="A378" s="120"/>
      <c r="B378" s="1346" t="s">
        <v>128</v>
      </c>
      <c r="C378" s="1399"/>
      <c r="D378" s="637"/>
      <c r="E378" s="1346" t="s">
        <v>128</v>
      </c>
      <c r="F378" s="1449"/>
      <c r="G378" s="1336"/>
      <c r="H378" s="274">
        <f>'15'!A571</f>
        <v>80</v>
      </c>
    </row>
    <row r="379" spans="1:8" s="48" customFormat="1">
      <c r="A379" s="120"/>
      <c r="B379" s="630" t="s">
        <v>87</v>
      </c>
      <c r="C379" s="617"/>
      <c r="D379" s="620"/>
      <c r="E379" s="630" t="s">
        <v>87</v>
      </c>
      <c r="F379" s="1332"/>
      <c r="G379" s="1333"/>
      <c r="H379" s="104" t="s">
        <v>999</v>
      </c>
    </row>
    <row r="380" spans="1:8" s="48" customFormat="1">
      <c r="A380" s="120"/>
      <c r="B380" s="375" t="s">
        <v>4</v>
      </c>
      <c r="C380" s="1084">
        <v>323895415</v>
      </c>
      <c r="D380" s="1465">
        <v>-4618</v>
      </c>
      <c r="E380" s="375" t="s">
        <v>4</v>
      </c>
      <c r="F380" s="1434">
        <v>226659500</v>
      </c>
      <c r="G380" s="1403">
        <v>4618</v>
      </c>
      <c r="H380" s="273"/>
    </row>
    <row r="381" spans="1:8" s="48" customFormat="1">
      <c r="A381" s="120"/>
      <c r="B381" s="376" t="s">
        <v>10</v>
      </c>
      <c r="C381" s="1451">
        <v>323895415</v>
      </c>
      <c r="D381" s="1466">
        <v>-4618</v>
      </c>
      <c r="E381" s="376" t="s">
        <v>5</v>
      </c>
      <c r="F381" s="1435">
        <v>7535144</v>
      </c>
      <c r="G381" s="1431"/>
      <c r="H381" s="273"/>
    </row>
    <row r="382" spans="1:8" s="48" customFormat="1">
      <c r="A382" s="120"/>
      <c r="B382" s="376" t="s">
        <v>11</v>
      </c>
      <c r="C382" s="646">
        <v>323895415</v>
      </c>
      <c r="D382" s="652">
        <v>-4618</v>
      </c>
      <c r="E382" s="376" t="s">
        <v>10</v>
      </c>
      <c r="F382" s="740">
        <v>219124356</v>
      </c>
      <c r="G382" s="782">
        <v>4618</v>
      </c>
      <c r="H382" s="273"/>
    </row>
    <row r="383" spans="1:8" s="48" customFormat="1">
      <c r="A383" s="120"/>
      <c r="B383" s="375" t="s">
        <v>1</v>
      </c>
      <c r="C383" s="1085">
        <v>323895415</v>
      </c>
      <c r="D383" s="1337">
        <v>-4618</v>
      </c>
      <c r="E383" s="376" t="s">
        <v>11</v>
      </c>
      <c r="F383" s="740">
        <v>219124356</v>
      </c>
      <c r="G383" s="782">
        <v>4618</v>
      </c>
      <c r="H383" s="273"/>
    </row>
    <row r="384" spans="1:8" s="48" customFormat="1">
      <c r="A384" s="120"/>
      <c r="B384" s="376" t="s">
        <v>2</v>
      </c>
      <c r="C384" s="646">
        <v>323895415</v>
      </c>
      <c r="D384" s="652">
        <v>-4618</v>
      </c>
      <c r="E384" s="375" t="s">
        <v>1</v>
      </c>
      <c r="F384" s="760">
        <v>224960511</v>
      </c>
      <c r="G384" s="1338">
        <v>4618</v>
      </c>
      <c r="H384" s="273"/>
    </row>
    <row r="385" spans="1:8" s="48" customFormat="1">
      <c r="A385" s="120"/>
      <c r="B385" s="376" t="s">
        <v>19</v>
      </c>
      <c r="C385" s="646">
        <v>323895415</v>
      </c>
      <c r="D385" s="652">
        <v>-4618</v>
      </c>
      <c r="E385" s="376" t="s">
        <v>2</v>
      </c>
      <c r="F385" s="740">
        <v>214210663</v>
      </c>
      <c r="G385" s="782">
        <v>4618</v>
      </c>
      <c r="H385" s="273"/>
    </row>
    <row r="386" spans="1:8" s="48" customFormat="1" ht="26.4">
      <c r="A386" s="120"/>
      <c r="B386" s="411" t="s">
        <v>51</v>
      </c>
      <c r="C386" s="646">
        <v>323895415</v>
      </c>
      <c r="D386" s="652">
        <v>-4618</v>
      </c>
      <c r="E386" s="376" t="s">
        <v>12</v>
      </c>
      <c r="F386" s="740">
        <v>74338395</v>
      </c>
      <c r="G386" s="782">
        <v>4618</v>
      </c>
      <c r="H386" s="273"/>
    </row>
    <row r="387" spans="1:8" s="48" customFormat="1" ht="26.4">
      <c r="A387" s="120"/>
      <c r="B387" s="1370" t="s">
        <v>52</v>
      </c>
      <c r="C387" s="646">
        <v>323895415</v>
      </c>
      <c r="D387" s="652">
        <v>-4618</v>
      </c>
      <c r="E387" s="376" t="s">
        <v>13</v>
      </c>
      <c r="F387" s="740">
        <v>50236637</v>
      </c>
      <c r="G387" s="782">
        <v>4618</v>
      </c>
      <c r="H387" s="273"/>
    </row>
    <row r="388" spans="1:8" s="48" customFormat="1">
      <c r="A388" s="120"/>
      <c r="B388" s="376"/>
      <c r="C388" s="626"/>
      <c r="D388" s="1405"/>
      <c r="E388" s="376" t="s">
        <v>35</v>
      </c>
      <c r="F388" s="740">
        <v>40432663</v>
      </c>
      <c r="G388" s="782">
        <v>3737</v>
      </c>
      <c r="H388" s="273"/>
    </row>
    <row r="389" spans="1:8" s="48" customFormat="1">
      <c r="A389" s="120"/>
      <c r="B389" s="1453"/>
      <c r="C389" s="646"/>
      <c r="D389" s="652"/>
      <c r="E389" s="376" t="s">
        <v>15</v>
      </c>
      <c r="F389" s="740">
        <v>24101758</v>
      </c>
      <c r="G389" s="782"/>
      <c r="H389" s="273"/>
    </row>
    <row r="390" spans="1:8" s="48" customFormat="1">
      <c r="A390" s="120"/>
      <c r="B390" s="376"/>
      <c r="C390" s="626"/>
      <c r="D390" s="1405"/>
      <c r="E390" s="376" t="s">
        <v>117</v>
      </c>
      <c r="F390" s="740">
        <v>1481144</v>
      </c>
      <c r="G390" s="782"/>
      <c r="H390" s="273"/>
    </row>
    <row r="391" spans="1:8" s="48" customFormat="1">
      <c r="A391" s="120"/>
      <c r="B391" s="376"/>
      <c r="C391" s="626"/>
      <c r="D391" s="813"/>
      <c r="E391" s="376" t="s">
        <v>16</v>
      </c>
      <c r="F391" s="740">
        <v>46396808</v>
      </c>
      <c r="G391" s="782">
        <v>0</v>
      </c>
      <c r="H391" s="273"/>
    </row>
    <row r="392" spans="1:8" s="48" customFormat="1">
      <c r="A392" s="120"/>
      <c r="B392" s="376"/>
      <c r="C392" s="654"/>
      <c r="D392" s="1406"/>
      <c r="E392" s="376" t="s">
        <v>17</v>
      </c>
      <c r="F392" s="722">
        <v>42718751</v>
      </c>
      <c r="G392" s="776"/>
      <c r="H392" s="273"/>
    </row>
    <row r="393" spans="1:8" s="48" customFormat="1">
      <c r="A393" s="120"/>
      <c r="B393" s="376"/>
      <c r="C393" s="626"/>
      <c r="D393" s="1405"/>
      <c r="E393" s="376" t="s">
        <v>93</v>
      </c>
      <c r="F393" s="740">
        <v>3678057</v>
      </c>
      <c r="G393" s="782"/>
      <c r="H393" s="273"/>
    </row>
    <row r="394" spans="1:8" s="48" customFormat="1" ht="26.4">
      <c r="A394" s="120"/>
      <c r="B394" s="376"/>
      <c r="C394" s="626"/>
      <c r="D394" s="813"/>
      <c r="E394" s="376" t="s">
        <v>115</v>
      </c>
      <c r="F394" s="740">
        <v>22766</v>
      </c>
      <c r="G394" s="782">
        <v>0</v>
      </c>
      <c r="H394" s="273"/>
    </row>
    <row r="395" spans="1:8" s="48" customFormat="1">
      <c r="A395" s="120"/>
      <c r="B395" s="1360"/>
      <c r="C395" s="626"/>
      <c r="D395" s="1405"/>
      <c r="E395" s="1360" t="s">
        <v>38</v>
      </c>
      <c r="F395" s="740">
        <v>22766</v>
      </c>
      <c r="G395" s="782"/>
      <c r="H395" s="273"/>
    </row>
    <row r="396" spans="1:8" s="48" customFormat="1">
      <c r="A396" s="120"/>
      <c r="B396" s="376"/>
      <c r="C396" s="626"/>
      <c r="D396" s="813"/>
      <c r="E396" s="376" t="s">
        <v>19</v>
      </c>
      <c r="F396" s="740">
        <v>91971550</v>
      </c>
      <c r="G396" s="782"/>
      <c r="H396" s="273"/>
    </row>
    <row r="397" spans="1:8" s="48" customFormat="1" ht="26.4">
      <c r="A397" s="120"/>
      <c r="B397" s="411"/>
      <c r="C397" s="626"/>
      <c r="D397" s="813"/>
      <c r="E397" s="411" t="s">
        <v>51</v>
      </c>
      <c r="F397" s="740">
        <v>91971550</v>
      </c>
      <c r="G397" s="782">
        <v>0</v>
      </c>
      <c r="H397" s="273"/>
    </row>
    <row r="398" spans="1:8" s="48" customFormat="1" ht="26.4">
      <c r="A398" s="120"/>
      <c r="B398" s="411"/>
      <c r="C398" s="626"/>
      <c r="D398" s="1408"/>
      <c r="E398" s="411" t="s">
        <v>52</v>
      </c>
      <c r="F398" s="740">
        <v>17453238</v>
      </c>
      <c r="G398" s="1432"/>
      <c r="H398" s="273"/>
    </row>
    <row r="399" spans="1:8" s="48" customFormat="1" ht="39.6">
      <c r="A399" s="120"/>
      <c r="B399" s="1362"/>
      <c r="C399" s="626"/>
      <c r="D399" s="1408"/>
      <c r="E399" s="1362" t="s">
        <v>191</v>
      </c>
      <c r="F399" s="740">
        <v>74518312</v>
      </c>
      <c r="G399" s="1432"/>
      <c r="H399" s="273"/>
    </row>
    <row r="400" spans="1:8" s="48" customFormat="1">
      <c r="A400" s="120"/>
      <c r="B400" s="376"/>
      <c r="C400" s="624"/>
      <c r="D400" s="817"/>
      <c r="E400" s="376" t="s">
        <v>3</v>
      </c>
      <c r="F400" s="740">
        <v>10749848</v>
      </c>
      <c r="G400" s="782">
        <v>0</v>
      </c>
      <c r="H400" s="273"/>
    </row>
    <row r="401" spans="1:8" s="48" customFormat="1">
      <c r="A401" s="120"/>
      <c r="B401" s="376"/>
      <c r="C401" s="626"/>
      <c r="D401" s="1405"/>
      <c r="E401" s="376" t="s">
        <v>20</v>
      </c>
      <c r="F401" s="740">
        <v>6263997</v>
      </c>
      <c r="G401" s="782"/>
      <c r="H401" s="273"/>
    </row>
    <row r="402" spans="1:8" s="48" customFormat="1">
      <c r="A402" s="120"/>
      <c r="B402" s="411"/>
      <c r="C402" s="626"/>
      <c r="D402" s="813"/>
      <c r="E402" s="411" t="s">
        <v>55</v>
      </c>
      <c r="F402" s="740">
        <v>4485851</v>
      </c>
      <c r="G402" s="782">
        <v>0</v>
      </c>
      <c r="H402" s="273"/>
    </row>
    <row r="403" spans="1:8" s="48" customFormat="1" ht="26.4">
      <c r="A403" s="120"/>
      <c r="B403" s="411"/>
      <c r="C403" s="624"/>
      <c r="D403" s="817"/>
      <c r="E403" s="411" t="s">
        <v>56</v>
      </c>
      <c r="F403" s="740">
        <v>4485851</v>
      </c>
      <c r="G403" s="782">
        <v>0</v>
      </c>
      <c r="H403" s="273"/>
    </row>
    <row r="404" spans="1:8" s="48" customFormat="1" ht="26.4">
      <c r="A404" s="120"/>
      <c r="B404" s="411"/>
      <c r="C404" s="626"/>
      <c r="D404" s="813"/>
      <c r="E404" s="411" t="s">
        <v>110</v>
      </c>
      <c r="F404" s="740">
        <v>4485851</v>
      </c>
      <c r="G404" s="782"/>
      <c r="H404" s="273"/>
    </row>
    <row r="405" spans="1:8" s="48" customFormat="1">
      <c r="A405" s="120"/>
      <c r="B405" s="1363"/>
      <c r="C405" s="1185"/>
      <c r="D405" s="816"/>
      <c r="E405" s="1363" t="s">
        <v>21</v>
      </c>
      <c r="F405" s="1435">
        <v>1698989</v>
      </c>
      <c r="G405" s="1431">
        <v>0</v>
      </c>
      <c r="H405" s="273"/>
    </row>
    <row r="406" spans="1:8" s="48" customFormat="1">
      <c r="A406" s="120"/>
      <c r="B406" s="1363"/>
      <c r="C406" s="1185"/>
      <c r="D406" s="816"/>
      <c r="E406" s="1363" t="s">
        <v>23</v>
      </c>
      <c r="F406" s="1435">
        <v>-1698989</v>
      </c>
      <c r="G406" s="1431"/>
      <c r="H406" s="273"/>
    </row>
    <row r="407" spans="1:8" s="48" customFormat="1">
      <c r="A407" s="120"/>
      <c r="B407" s="411"/>
      <c r="C407" s="1186"/>
      <c r="D407" s="1404"/>
      <c r="E407" s="411" t="s">
        <v>312</v>
      </c>
      <c r="F407" s="1435">
        <v>-3747924</v>
      </c>
      <c r="G407" s="1431">
        <v>0</v>
      </c>
      <c r="H407" s="273"/>
    </row>
    <row r="408" spans="1:8" s="48" customFormat="1">
      <c r="A408" s="120"/>
      <c r="B408" s="411"/>
      <c r="C408" s="1186"/>
      <c r="D408" s="1404"/>
      <c r="E408" s="411" t="s">
        <v>313</v>
      </c>
      <c r="F408" s="1435">
        <v>-3747924</v>
      </c>
      <c r="G408" s="1431"/>
      <c r="H408" s="273"/>
    </row>
    <row r="409" spans="1:8" s="48" customFormat="1">
      <c r="A409" s="120"/>
      <c r="B409" s="411"/>
      <c r="C409" s="1186"/>
      <c r="D409" s="1404"/>
      <c r="E409" s="411" t="s">
        <v>119</v>
      </c>
      <c r="F409" s="1435">
        <v>2048935</v>
      </c>
      <c r="G409" s="1431">
        <v>0</v>
      </c>
      <c r="H409" s="273"/>
    </row>
    <row r="410" spans="1:8" s="48" customFormat="1" ht="13.8" thickBot="1">
      <c r="A410" s="120"/>
      <c r="B410" s="412"/>
      <c r="C410" s="1410"/>
      <c r="D410" s="1411"/>
      <c r="E410" s="412" t="s">
        <v>314</v>
      </c>
      <c r="F410" s="1436">
        <v>2048935</v>
      </c>
      <c r="G410" s="1433"/>
      <c r="H410" s="273"/>
    </row>
    <row r="411" spans="1:8" s="48" customFormat="1">
      <c r="A411" s="120"/>
      <c r="B411" s="635" t="s">
        <v>88</v>
      </c>
      <c r="C411" s="1457"/>
      <c r="D411" s="637"/>
      <c r="E411" s="635" t="s">
        <v>88</v>
      </c>
      <c r="F411" s="1335"/>
      <c r="G411" s="1336"/>
      <c r="H411" s="273"/>
    </row>
    <row r="412" spans="1:8" s="48" customFormat="1">
      <c r="A412" s="120"/>
      <c r="B412" s="375" t="s">
        <v>4</v>
      </c>
      <c r="C412" s="1461">
        <v>326555892</v>
      </c>
      <c r="D412" s="1462">
        <v>-4618</v>
      </c>
      <c r="E412" s="375" t="s">
        <v>4</v>
      </c>
      <c r="F412" s="1434">
        <v>236515450</v>
      </c>
      <c r="G412" s="1403">
        <v>4618</v>
      </c>
      <c r="H412" s="273"/>
    </row>
    <row r="413" spans="1:8" s="48" customFormat="1">
      <c r="A413" s="120"/>
      <c r="B413" s="376" t="s">
        <v>10</v>
      </c>
      <c r="C413" s="1451">
        <v>326555892</v>
      </c>
      <c r="D413" s="653">
        <v>-4618</v>
      </c>
      <c r="E413" s="376" t="s">
        <v>5</v>
      </c>
      <c r="F413" s="1435">
        <v>7539412</v>
      </c>
      <c r="G413" s="1431"/>
      <c r="H413" s="273"/>
    </row>
    <row r="414" spans="1:8" s="48" customFormat="1">
      <c r="A414" s="120"/>
      <c r="B414" s="376" t="s">
        <v>11</v>
      </c>
      <c r="C414" s="646">
        <v>326555892</v>
      </c>
      <c r="D414" s="652">
        <v>-4618</v>
      </c>
      <c r="E414" s="376" t="s">
        <v>10</v>
      </c>
      <c r="F414" s="740">
        <v>228976038</v>
      </c>
      <c r="G414" s="782">
        <v>4618</v>
      </c>
      <c r="H414" s="273"/>
    </row>
    <row r="415" spans="1:8" s="48" customFormat="1">
      <c r="A415" s="120"/>
      <c r="B415" s="1467" t="s">
        <v>1</v>
      </c>
      <c r="C415" s="1085">
        <v>326555892</v>
      </c>
      <c r="D415" s="1337">
        <v>-4618</v>
      </c>
      <c r="E415" s="376" t="s">
        <v>11</v>
      </c>
      <c r="F415" s="740">
        <v>228976038</v>
      </c>
      <c r="G415" s="782">
        <v>4618</v>
      </c>
      <c r="H415" s="273"/>
    </row>
    <row r="416" spans="1:8" s="48" customFormat="1">
      <c r="A416" s="120"/>
      <c r="B416" s="376" t="s">
        <v>2</v>
      </c>
      <c r="C416" s="646">
        <v>326555892</v>
      </c>
      <c r="D416" s="1463">
        <v>-4618</v>
      </c>
      <c r="E416" s="375" t="s">
        <v>1</v>
      </c>
      <c r="F416" s="760">
        <v>234593579</v>
      </c>
      <c r="G416" s="1338">
        <v>4618</v>
      </c>
      <c r="H416" s="273"/>
    </row>
    <row r="417" spans="1:8" s="48" customFormat="1">
      <c r="A417" s="120"/>
      <c r="B417" s="376" t="s">
        <v>19</v>
      </c>
      <c r="C417" s="646">
        <v>326555892</v>
      </c>
      <c r="D417" s="1463">
        <v>-4618</v>
      </c>
      <c r="E417" s="376" t="s">
        <v>2</v>
      </c>
      <c r="F417" s="740">
        <v>225789165</v>
      </c>
      <c r="G417" s="782">
        <v>4618</v>
      </c>
      <c r="H417" s="273"/>
    </row>
    <row r="418" spans="1:8" s="48" customFormat="1" ht="26.4">
      <c r="A418" s="120"/>
      <c r="B418" s="411" t="s">
        <v>51</v>
      </c>
      <c r="C418" s="646">
        <v>326555892</v>
      </c>
      <c r="D418" s="1463">
        <v>-4618</v>
      </c>
      <c r="E418" s="376" t="s">
        <v>12</v>
      </c>
      <c r="F418" s="740">
        <v>77666587</v>
      </c>
      <c r="G418" s="782">
        <v>4618</v>
      </c>
      <c r="H418" s="273"/>
    </row>
    <row r="419" spans="1:8" s="48" customFormat="1" ht="26.4">
      <c r="A419" s="120"/>
      <c r="B419" s="411" t="s">
        <v>52</v>
      </c>
      <c r="C419" s="646">
        <v>326555892</v>
      </c>
      <c r="D419" s="652">
        <v>-4618</v>
      </c>
      <c r="E419" s="376" t="s">
        <v>13</v>
      </c>
      <c r="F419" s="740">
        <v>50664374</v>
      </c>
      <c r="G419" s="782">
        <v>4618</v>
      </c>
      <c r="H419" s="273"/>
    </row>
    <row r="420" spans="1:8" s="48" customFormat="1">
      <c r="A420" s="120"/>
      <c r="B420" s="376"/>
      <c r="C420" s="626"/>
      <c r="D420" s="1405"/>
      <c r="E420" s="376" t="s">
        <v>35</v>
      </c>
      <c r="F420" s="740">
        <v>40797407</v>
      </c>
      <c r="G420" s="782">
        <v>3737</v>
      </c>
      <c r="H420" s="273"/>
    </row>
    <row r="421" spans="1:8" s="48" customFormat="1">
      <c r="A421" s="120"/>
      <c r="B421" s="376"/>
      <c r="C421" s="626"/>
      <c r="D421" s="1405"/>
      <c r="E421" s="376" t="s">
        <v>15</v>
      </c>
      <c r="F421" s="740">
        <v>27002213</v>
      </c>
      <c r="G421" s="782"/>
      <c r="H421" s="273"/>
    </row>
    <row r="422" spans="1:8" s="48" customFormat="1">
      <c r="A422" s="120"/>
      <c r="B422" s="376"/>
      <c r="C422" s="626"/>
      <c r="D422" s="1405"/>
      <c r="E422" s="376" t="s">
        <v>117</v>
      </c>
      <c r="F422" s="740">
        <v>1770421</v>
      </c>
      <c r="G422" s="782"/>
      <c r="H422" s="273"/>
    </row>
    <row r="423" spans="1:8" s="48" customFormat="1">
      <c r="A423" s="120"/>
      <c r="B423" s="376"/>
      <c r="C423" s="626"/>
      <c r="D423" s="813"/>
      <c r="E423" s="376" t="s">
        <v>16</v>
      </c>
      <c r="F423" s="740">
        <v>45033744</v>
      </c>
      <c r="G423" s="782">
        <v>0</v>
      </c>
      <c r="H423" s="273"/>
    </row>
    <row r="424" spans="1:8" s="48" customFormat="1">
      <c r="A424" s="120"/>
      <c r="B424" s="376"/>
      <c r="C424" s="654"/>
      <c r="D424" s="1406"/>
      <c r="E424" s="376" t="s">
        <v>17</v>
      </c>
      <c r="F424" s="722">
        <v>41355687</v>
      </c>
      <c r="G424" s="776"/>
      <c r="H424" s="273"/>
    </row>
    <row r="425" spans="1:8" s="48" customFormat="1">
      <c r="A425" s="120"/>
      <c r="B425" s="376"/>
      <c r="C425" s="626"/>
      <c r="D425" s="1405"/>
      <c r="E425" s="376" t="s">
        <v>93</v>
      </c>
      <c r="F425" s="740">
        <v>3678057</v>
      </c>
      <c r="G425" s="782"/>
      <c r="H425" s="273"/>
    </row>
    <row r="426" spans="1:8" s="48" customFormat="1" ht="26.4">
      <c r="A426" s="120"/>
      <c r="B426" s="376"/>
      <c r="C426" s="626"/>
      <c r="D426" s="813"/>
      <c r="E426" s="376" t="s">
        <v>115</v>
      </c>
      <c r="F426" s="740">
        <v>82527</v>
      </c>
      <c r="G426" s="782">
        <v>0</v>
      </c>
      <c r="H426" s="273"/>
    </row>
    <row r="427" spans="1:8" s="48" customFormat="1">
      <c r="A427" s="120"/>
      <c r="B427" s="1360"/>
      <c r="C427" s="626"/>
      <c r="D427" s="1405"/>
      <c r="E427" s="1360" t="s">
        <v>38</v>
      </c>
      <c r="F427" s="740">
        <v>82527</v>
      </c>
      <c r="G427" s="782"/>
      <c r="H427" s="273"/>
    </row>
    <row r="428" spans="1:8" s="48" customFormat="1">
      <c r="A428" s="120"/>
      <c r="B428" s="376"/>
      <c r="C428" s="626"/>
      <c r="D428" s="813"/>
      <c r="E428" s="376" t="s">
        <v>19</v>
      </c>
      <c r="F428" s="740">
        <v>101235886</v>
      </c>
      <c r="G428" s="782">
        <v>0</v>
      </c>
      <c r="H428" s="273"/>
    </row>
    <row r="429" spans="1:8" s="48" customFormat="1" ht="26.4">
      <c r="A429" s="120"/>
      <c r="B429" s="411"/>
      <c r="C429" s="626"/>
      <c r="D429" s="813"/>
      <c r="E429" s="411" t="s">
        <v>51</v>
      </c>
      <c r="F429" s="740">
        <v>101235886</v>
      </c>
      <c r="G429" s="782">
        <v>0</v>
      </c>
      <c r="H429" s="273"/>
    </row>
    <row r="430" spans="1:8" s="48" customFormat="1" ht="26.4">
      <c r="A430" s="120"/>
      <c r="B430" s="411"/>
      <c r="C430" s="626"/>
      <c r="D430" s="1408"/>
      <c r="E430" s="411" t="s">
        <v>52</v>
      </c>
      <c r="F430" s="740">
        <v>18856415</v>
      </c>
      <c r="G430" s="1432"/>
      <c r="H430" s="273"/>
    </row>
    <row r="431" spans="1:8" s="48" customFormat="1" ht="39.6">
      <c r="A431" s="120"/>
      <c r="B431" s="411"/>
      <c r="C431" s="626"/>
      <c r="D431" s="1408"/>
      <c r="E431" s="411" t="s">
        <v>191</v>
      </c>
      <c r="F431" s="740">
        <v>82379471</v>
      </c>
      <c r="G431" s="1432"/>
      <c r="H431" s="273"/>
    </row>
    <row r="432" spans="1:8" s="48" customFormat="1">
      <c r="A432" s="120"/>
      <c r="B432" s="376"/>
      <c r="C432" s="624"/>
      <c r="D432" s="817"/>
      <c r="E432" s="376" t="s">
        <v>3</v>
      </c>
      <c r="F432" s="740">
        <v>8804414</v>
      </c>
      <c r="G432" s="782">
        <v>0</v>
      </c>
      <c r="H432" s="273"/>
    </row>
    <row r="433" spans="1:8" s="48" customFormat="1">
      <c r="A433" s="120"/>
      <c r="B433" s="376"/>
      <c r="C433" s="626"/>
      <c r="D433" s="1405"/>
      <c r="E433" s="376" t="s">
        <v>20</v>
      </c>
      <c r="F433" s="740">
        <v>4318563</v>
      </c>
      <c r="G433" s="782"/>
      <c r="H433" s="273"/>
    </row>
    <row r="434" spans="1:8" s="48" customFormat="1">
      <c r="A434" s="120"/>
      <c r="B434" s="411"/>
      <c r="C434" s="626"/>
      <c r="D434" s="813"/>
      <c r="E434" s="411" t="s">
        <v>55</v>
      </c>
      <c r="F434" s="740">
        <v>4485851</v>
      </c>
      <c r="G434" s="782">
        <v>0</v>
      </c>
      <c r="H434" s="273"/>
    </row>
    <row r="435" spans="1:8" s="48" customFormat="1" ht="26.4">
      <c r="A435" s="120"/>
      <c r="B435" s="411"/>
      <c r="C435" s="624"/>
      <c r="D435" s="817"/>
      <c r="E435" s="411" t="s">
        <v>56</v>
      </c>
      <c r="F435" s="740">
        <v>4485851</v>
      </c>
      <c r="G435" s="782">
        <v>0</v>
      </c>
      <c r="H435" s="273"/>
    </row>
    <row r="436" spans="1:8" s="48" customFormat="1" ht="26.4">
      <c r="A436" s="120"/>
      <c r="B436" s="411"/>
      <c r="C436" s="626"/>
      <c r="D436" s="813"/>
      <c r="E436" s="411" t="s">
        <v>110</v>
      </c>
      <c r="F436" s="740">
        <v>4485851</v>
      </c>
      <c r="G436" s="782"/>
      <c r="H436" s="273"/>
    </row>
    <row r="437" spans="1:8" s="48" customFormat="1">
      <c r="A437" s="120"/>
      <c r="B437" s="1363"/>
      <c r="C437" s="1185"/>
      <c r="D437" s="816"/>
      <c r="E437" s="1363" t="s">
        <v>21</v>
      </c>
      <c r="F437" s="1435">
        <v>1921871</v>
      </c>
      <c r="G437" s="1431">
        <v>0</v>
      </c>
      <c r="H437" s="273"/>
    </row>
    <row r="438" spans="1:8" s="48" customFormat="1">
      <c r="A438" s="120"/>
      <c r="B438" s="1363"/>
      <c r="C438" s="1185"/>
      <c r="D438" s="816"/>
      <c r="E438" s="1363" t="s">
        <v>23</v>
      </c>
      <c r="F438" s="1435">
        <v>-1921871</v>
      </c>
      <c r="G438" s="1431"/>
      <c r="H438" s="273"/>
    </row>
    <row r="439" spans="1:8" s="48" customFormat="1">
      <c r="A439" s="120"/>
      <c r="B439" s="411"/>
      <c r="C439" s="1186"/>
      <c r="D439" s="1404"/>
      <c r="E439" s="411" t="s">
        <v>312</v>
      </c>
      <c r="F439" s="1435">
        <v>-3970806</v>
      </c>
      <c r="G439" s="1431">
        <v>0</v>
      </c>
      <c r="H439" s="273"/>
    </row>
    <row r="440" spans="1:8" s="48" customFormat="1">
      <c r="A440" s="120"/>
      <c r="B440" s="411"/>
      <c r="C440" s="1186"/>
      <c r="D440" s="1404"/>
      <c r="E440" s="411" t="s">
        <v>313</v>
      </c>
      <c r="F440" s="1435">
        <v>-3970806</v>
      </c>
      <c r="G440" s="1431"/>
      <c r="H440" s="273"/>
    </row>
    <row r="441" spans="1:8" s="48" customFormat="1">
      <c r="A441" s="120"/>
      <c r="B441" s="411"/>
      <c r="C441" s="1186"/>
      <c r="D441" s="1404"/>
      <c r="E441" s="411" t="s">
        <v>119</v>
      </c>
      <c r="F441" s="1435">
        <v>2048935</v>
      </c>
      <c r="G441" s="1431">
        <v>0</v>
      </c>
      <c r="H441" s="273"/>
    </row>
    <row r="442" spans="1:8" s="48" customFormat="1" ht="13.8" thickBot="1">
      <c r="A442" s="120"/>
      <c r="B442" s="412"/>
      <c r="C442" s="1410"/>
      <c r="D442" s="1411"/>
      <c r="E442" s="412" t="s">
        <v>314</v>
      </c>
      <c r="F442" s="1436">
        <v>2048935</v>
      </c>
      <c r="G442" s="1433"/>
      <c r="H442" s="273"/>
    </row>
    <row r="443" spans="1:8" s="48" customFormat="1">
      <c r="A443" s="120"/>
      <c r="B443" s="635" t="s">
        <v>189</v>
      </c>
      <c r="C443" s="1457"/>
      <c r="D443" s="637"/>
      <c r="E443" s="635" t="s">
        <v>189</v>
      </c>
      <c r="F443" s="1335"/>
      <c r="G443" s="1336"/>
      <c r="H443" s="273"/>
    </row>
    <row r="444" spans="1:8" s="48" customFormat="1">
      <c r="A444" s="120"/>
      <c r="B444" s="375" t="s">
        <v>4</v>
      </c>
      <c r="C444" s="1461">
        <v>328299589</v>
      </c>
      <c r="D444" s="1462">
        <v>-4618</v>
      </c>
      <c r="E444" s="375" t="s">
        <v>4</v>
      </c>
      <c r="F444" s="1434">
        <v>221215200</v>
      </c>
      <c r="G444" s="1403">
        <v>4618</v>
      </c>
      <c r="H444" s="273"/>
    </row>
    <row r="445" spans="1:8" s="48" customFormat="1">
      <c r="A445" s="120"/>
      <c r="B445" s="376" t="s">
        <v>10</v>
      </c>
      <c r="C445" s="1451">
        <v>328299589</v>
      </c>
      <c r="D445" s="653">
        <v>-4618</v>
      </c>
      <c r="E445" s="376" t="s">
        <v>5</v>
      </c>
      <c r="F445" s="1435">
        <v>7518069</v>
      </c>
      <c r="G445" s="1431"/>
      <c r="H445" s="273"/>
    </row>
    <row r="446" spans="1:8" s="48" customFormat="1">
      <c r="A446" s="120"/>
      <c r="B446" s="376" t="s">
        <v>11</v>
      </c>
      <c r="C446" s="646">
        <v>328299589</v>
      </c>
      <c r="D446" s="652">
        <v>-4618</v>
      </c>
      <c r="E446" s="376" t="s">
        <v>10</v>
      </c>
      <c r="F446" s="740">
        <v>213697131</v>
      </c>
      <c r="G446" s="782">
        <v>4618</v>
      </c>
      <c r="H446" s="273"/>
    </row>
    <row r="447" spans="1:8" s="48" customFormat="1">
      <c r="A447" s="120"/>
      <c r="B447" s="375" t="s">
        <v>1</v>
      </c>
      <c r="C447" s="1085">
        <v>328299589</v>
      </c>
      <c r="D447" s="1337">
        <v>-4618</v>
      </c>
      <c r="E447" s="376" t="s">
        <v>11</v>
      </c>
      <c r="F447" s="740">
        <v>213697131</v>
      </c>
      <c r="G447" s="782">
        <v>4618</v>
      </c>
      <c r="H447" s="273"/>
    </row>
    <row r="448" spans="1:8" s="48" customFormat="1">
      <c r="A448" s="120"/>
      <c r="B448" s="376" t="s">
        <v>2</v>
      </c>
      <c r="C448" s="646">
        <v>328299589</v>
      </c>
      <c r="D448" s="1463">
        <v>-4618</v>
      </c>
      <c r="E448" s="375" t="s">
        <v>1</v>
      </c>
      <c r="F448" s="760">
        <v>219020652</v>
      </c>
      <c r="G448" s="1338">
        <v>4618</v>
      </c>
      <c r="H448" s="273"/>
    </row>
    <row r="449" spans="1:8" s="48" customFormat="1">
      <c r="A449" s="120"/>
      <c r="B449" s="376" t="s">
        <v>19</v>
      </c>
      <c r="C449" s="646">
        <v>328299589</v>
      </c>
      <c r="D449" s="1463">
        <v>-4618</v>
      </c>
      <c r="E449" s="376" t="s">
        <v>2</v>
      </c>
      <c r="F449" s="740">
        <v>213320418</v>
      </c>
      <c r="G449" s="782">
        <v>4618</v>
      </c>
      <c r="H449" s="273"/>
    </row>
    <row r="450" spans="1:8" s="48" customFormat="1" ht="26.4">
      <c r="A450" s="120"/>
      <c r="B450" s="411" t="s">
        <v>51</v>
      </c>
      <c r="C450" s="646">
        <v>328299589</v>
      </c>
      <c r="D450" s="1463">
        <v>-4618</v>
      </c>
      <c r="E450" s="376" t="s">
        <v>12</v>
      </c>
      <c r="F450" s="740">
        <v>73778405</v>
      </c>
      <c r="G450" s="782">
        <v>4618</v>
      </c>
      <c r="H450" s="273"/>
    </row>
    <row r="451" spans="1:8" s="48" customFormat="1" ht="26.4">
      <c r="A451" s="120"/>
      <c r="B451" s="411" t="s">
        <v>52</v>
      </c>
      <c r="C451" s="646">
        <v>328299589</v>
      </c>
      <c r="D451" s="652">
        <v>-4618</v>
      </c>
      <c r="E451" s="376" t="s">
        <v>13</v>
      </c>
      <c r="F451" s="740">
        <v>50121470</v>
      </c>
      <c r="G451" s="782">
        <v>4618</v>
      </c>
      <c r="H451" s="273"/>
    </row>
    <row r="452" spans="1:8" s="48" customFormat="1">
      <c r="A452" s="120"/>
      <c r="B452" s="376"/>
      <c r="C452" s="626"/>
      <c r="D452" s="813"/>
      <c r="E452" s="376" t="s">
        <v>35</v>
      </c>
      <c r="F452" s="740">
        <v>40453669</v>
      </c>
      <c r="G452" s="782">
        <v>3737</v>
      </c>
      <c r="H452" s="273"/>
    </row>
    <row r="453" spans="1:8" s="48" customFormat="1">
      <c r="A453" s="120"/>
      <c r="B453" s="376"/>
      <c r="C453" s="626"/>
      <c r="D453" s="1405"/>
      <c r="E453" s="376" t="s">
        <v>15</v>
      </c>
      <c r="F453" s="740">
        <v>23656935</v>
      </c>
      <c r="G453" s="782"/>
      <c r="H453" s="273"/>
    </row>
    <row r="454" spans="1:8" s="48" customFormat="1">
      <c r="A454" s="120"/>
      <c r="B454" s="376"/>
      <c r="C454" s="626"/>
      <c r="D454" s="1405"/>
      <c r="E454" s="376" t="s">
        <v>117</v>
      </c>
      <c r="F454" s="740">
        <v>2001678</v>
      </c>
      <c r="G454" s="782"/>
      <c r="H454" s="273"/>
    </row>
    <row r="455" spans="1:8" s="48" customFormat="1">
      <c r="A455" s="120"/>
      <c r="B455" s="376"/>
      <c r="C455" s="626"/>
      <c r="D455" s="813"/>
      <c r="E455" s="376" t="s">
        <v>16</v>
      </c>
      <c r="F455" s="740">
        <v>30774454</v>
      </c>
      <c r="G455" s="782">
        <v>0</v>
      </c>
      <c r="H455" s="273"/>
    </row>
    <row r="456" spans="1:8" s="48" customFormat="1">
      <c r="A456" s="120"/>
      <c r="B456" s="376"/>
      <c r="C456" s="654"/>
      <c r="D456" s="1406"/>
      <c r="E456" s="376" t="s">
        <v>17</v>
      </c>
      <c r="F456" s="722">
        <v>27096397</v>
      </c>
      <c r="G456" s="776"/>
      <c r="H456" s="273"/>
    </row>
    <row r="457" spans="1:8" s="48" customFormat="1">
      <c r="A457" s="120"/>
      <c r="B457" s="376"/>
      <c r="C457" s="626"/>
      <c r="D457" s="1405"/>
      <c r="E457" s="376" t="s">
        <v>93</v>
      </c>
      <c r="F457" s="740">
        <v>3678057</v>
      </c>
      <c r="G457" s="782"/>
      <c r="H457" s="273"/>
    </row>
    <row r="458" spans="1:8" s="48" customFormat="1" ht="26.4">
      <c r="A458" s="120"/>
      <c r="B458" s="376"/>
      <c r="C458" s="626"/>
      <c r="D458" s="813"/>
      <c r="E458" s="376" t="s">
        <v>115</v>
      </c>
      <c r="F458" s="740">
        <v>180177</v>
      </c>
      <c r="G458" s="782">
        <v>0</v>
      </c>
      <c r="H458" s="273"/>
    </row>
    <row r="459" spans="1:8" s="48" customFormat="1">
      <c r="A459" s="120"/>
      <c r="B459" s="1360"/>
      <c r="C459" s="626"/>
      <c r="D459" s="1405"/>
      <c r="E459" s="1360" t="s">
        <v>38</v>
      </c>
      <c r="F459" s="740">
        <v>180177</v>
      </c>
      <c r="G459" s="782"/>
      <c r="H459" s="273"/>
    </row>
    <row r="460" spans="1:8" s="48" customFormat="1">
      <c r="A460" s="120"/>
      <c r="B460" s="376"/>
      <c r="C460" s="626"/>
      <c r="D460" s="813"/>
      <c r="E460" s="376" t="s">
        <v>19</v>
      </c>
      <c r="F460" s="740">
        <v>106585704</v>
      </c>
      <c r="G460" s="782">
        <v>0</v>
      </c>
      <c r="H460" s="273"/>
    </row>
    <row r="461" spans="1:8" s="48" customFormat="1" ht="26.4">
      <c r="A461" s="120"/>
      <c r="B461" s="411"/>
      <c r="C461" s="626"/>
      <c r="D461" s="813"/>
      <c r="E461" s="411" t="s">
        <v>51</v>
      </c>
      <c r="F461" s="740">
        <v>106585704</v>
      </c>
      <c r="G461" s="782">
        <v>0</v>
      </c>
      <c r="H461" s="273"/>
    </row>
    <row r="462" spans="1:8" s="48" customFormat="1" ht="26.4">
      <c r="A462" s="120"/>
      <c r="B462" s="411"/>
      <c r="C462" s="626"/>
      <c r="D462" s="1408"/>
      <c r="E462" s="411" t="s">
        <v>52</v>
      </c>
      <c r="F462" s="740">
        <v>19937618</v>
      </c>
      <c r="G462" s="1432"/>
      <c r="H462" s="273"/>
    </row>
    <row r="463" spans="1:8" s="48" customFormat="1" ht="39.6">
      <c r="A463" s="120"/>
      <c r="B463" s="411"/>
      <c r="C463" s="626"/>
      <c r="D463" s="1408"/>
      <c r="E463" s="411" t="s">
        <v>191</v>
      </c>
      <c r="F463" s="740">
        <v>86648086</v>
      </c>
      <c r="G463" s="1432"/>
      <c r="H463" s="273"/>
    </row>
    <row r="464" spans="1:8" s="48" customFormat="1">
      <c r="A464" s="120"/>
      <c r="B464" s="376"/>
      <c r="C464" s="626"/>
      <c r="D464" s="813"/>
      <c r="E464" s="376" t="s">
        <v>3</v>
      </c>
      <c r="F464" s="740">
        <v>5700234</v>
      </c>
      <c r="G464" s="782">
        <v>0</v>
      </c>
      <c r="H464" s="273"/>
    </row>
    <row r="465" spans="1:8" s="48" customFormat="1">
      <c r="A465" s="120"/>
      <c r="B465" s="376"/>
      <c r="C465" s="626"/>
      <c r="D465" s="1405"/>
      <c r="E465" s="376" t="s">
        <v>20</v>
      </c>
      <c r="F465" s="740">
        <v>1214383</v>
      </c>
      <c r="G465" s="782"/>
      <c r="H465" s="273"/>
    </row>
    <row r="466" spans="1:8" s="48" customFormat="1">
      <c r="A466" s="120"/>
      <c r="B466" s="411"/>
      <c r="C466" s="626"/>
      <c r="D466" s="813"/>
      <c r="E466" s="411" t="s">
        <v>55</v>
      </c>
      <c r="F466" s="740">
        <v>4485851</v>
      </c>
      <c r="G466" s="782">
        <v>0</v>
      </c>
      <c r="H466" s="273"/>
    </row>
    <row r="467" spans="1:8" s="48" customFormat="1" ht="26.4">
      <c r="A467" s="120"/>
      <c r="B467" s="411"/>
      <c r="C467" s="626"/>
      <c r="D467" s="813"/>
      <c r="E467" s="411" t="s">
        <v>56</v>
      </c>
      <c r="F467" s="740">
        <v>4485851</v>
      </c>
      <c r="G467" s="782">
        <v>0</v>
      </c>
      <c r="H467" s="273"/>
    </row>
    <row r="468" spans="1:8" s="48" customFormat="1" ht="26.4">
      <c r="A468" s="120"/>
      <c r="B468" s="411"/>
      <c r="C468" s="626"/>
      <c r="D468" s="813"/>
      <c r="E468" s="411" t="s">
        <v>110</v>
      </c>
      <c r="F468" s="740">
        <v>4485851</v>
      </c>
      <c r="G468" s="782"/>
      <c r="H468" s="273"/>
    </row>
    <row r="469" spans="1:8" s="48" customFormat="1">
      <c r="A469" s="120"/>
      <c r="B469" s="1363"/>
      <c r="C469" s="1186"/>
      <c r="D469" s="1404"/>
      <c r="E469" s="1363" t="s">
        <v>21</v>
      </c>
      <c r="F469" s="1435">
        <v>2194548</v>
      </c>
      <c r="G469" s="1431">
        <v>0</v>
      </c>
      <c r="H469" s="273"/>
    </row>
    <row r="470" spans="1:8" s="48" customFormat="1">
      <c r="A470" s="120"/>
      <c r="B470" s="1363"/>
      <c r="C470" s="1186"/>
      <c r="D470" s="1404"/>
      <c r="E470" s="1363" t="s">
        <v>23</v>
      </c>
      <c r="F470" s="1435">
        <v>-2194548</v>
      </c>
      <c r="G470" s="1431"/>
      <c r="H470" s="273"/>
    </row>
    <row r="471" spans="1:8" s="48" customFormat="1">
      <c r="A471" s="120"/>
      <c r="B471" s="411"/>
      <c r="C471" s="1186"/>
      <c r="D471" s="1404"/>
      <c r="E471" s="411" t="s">
        <v>312</v>
      </c>
      <c r="F471" s="1435">
        <v>-4243483</v>
      </c>
      <c r="G471" s="1431">
        <v>0</v>
      </c>
      <c r="H471" s="273"/>
    </row>
    <row r="472" spans="1:8" s="48" customFormat="1">
      <c r="A472" s="120"/>
      <c r="B472" s="411"/>
      <c r="C472" s="1186"/>
      <c r="D472" s="1404"/>
      <c r="E472" s="411" t="s">
        <v>313</v>
      </c>
      <c r="F472" s="1435">
        <v>-4243483</v>
      </c>
      <c r="G472" s="1431"/>
      <c r="H472" s="273"/>
    </row>
    <row r="473" spans="1:8" s="48" customFormat="1">
      <c r="A473" s="120"/>
      <c r="B473" s="411"/>
      <c r="C473" s="1186"/>
      <c r="D473" s="1404"/>
      <c r="E473" s="411" t="s">
        <v>119</v>
      </c>
      <c r="F473" s="1435">
        <v>2048935</v>
      </c>
      <c r="G473" s="1431">
        <v>0</v>
      </c>
      <c r="H473" s="273"/>
    </row>
    <row r="474" spans="1:8" s="48" customFormat="1" ht="13.8" thickBot="1">
      <c r="A474" s="120"/>
      <c r="B474" s="412"/>
      <c r="C474" s="1410"/>
      <c r="D474" s="1411"/>
      <c r="E474" s="412" t="s">
        <v>314</v>
      </c>
      <c r="F474" s="1436">
        <v>2048935</v>
      </c>
      <c r="G474" s="1433"/>
      <c r="H474" s="273"/>
    </row>
    <row r="475" spans="1:8" s="1992" customFormat="1" ht="43.5" customHeight="1" thickBot="1">
      <c r="A475" s="2780"/>
      <c r="B475" s="3906" t="s">
        <v>724</v>
      </c>
      <c r="C475" s="3907"/>
      <c r="D475" s="3907"/>
      <c r="E475" s="3907"/>
      <c r="F475" s="3907"/>
      <c r="G475" s="3908"/>
      <c r="H475" s="2781"/>
    </row>
    <row r="476" spans="1:8" s="48" customFormat="1">
      <c r="A476" s="50"/>
      <c r="B476" s="18"/>
      <c r="C476" s="19"/>
      <c r="D476" s="19"/>
      <c r="E476" s="7"/>
      <c r="F476" s="7"/>
      <c r="G476" s="7"/>
      <c r="H476" s="273"/>
    </row>
    <row r="477" spans="1:8" s="48" customFormat="1">
      <c r="A477" s="252"/>
      <c r="B477" s="2698" t="s">
        <v>713</v>
      </c>
      <c r="C477" s="2699"/>
      <c r="D477" s="2699"/>
      <c r="E477" s="2699"/>
      <c r="F477" s="2699"/>
      <c r="G477" s="2699"/>
      <c r="H477" s="273"/>
    </row>
    <row r="478" spans="1:8" s="48" customFormat="1" ht="13.8" thickBot="1">
      <c r="A478" s="120"/>
      <c r="B478" s="561"/>
      <c r="C478" s="561"/>
      <c r="D478" s="561"/>
      <c r="E478" s="561"/>
      <c r="F478" s="561"/>
      <c r="G478" s="561"/>
      <c r="H478" s="273"/>
    </row>
    <row r="479" spans="1:8" s="48" customFormat="1" ht="26.4">
      <c r="A479" s="2768">
        <f>A357+1</f>
        <v>185</v>
      </c>
      <c r="B479" s="1330" t="s">
        <v>409</v>
      </c>
      <c r="C479" s="90"/>
      <c r="D479" s="1470"/>
      <c r="E479" s="1330" t="s">
        <v>395</v>
      </c>
      <c r="F479" s="91"/>
      <c r="G479" s="1331"/>
      <c r="H479" s="1982" t="s">
        <v>532</v>
      </c>
    </row>
    <row r="480" spans="1:8" s="48" customFormat="1">
      <c r="A480" s="75"/>
      <c r="B480" s="616" t="s">
        <v>22</v>
      </c>
      <c r="C480" s="617"/>
      <c r="D480" s="619"/>
      <c r="E480" s="616" t="s">
        <v>22</v>
      </c>
      <c r="F480" s="1332"/>
      <c r="G480" s="1333"/>
      <c r="H480" s="3259" t="s">
        <v>534</v>
      </c>
    </row>
    <row r="481" spans="1:8" s="48" customFormat="1" ht="39.6">
      <c r="A481" s="75"/>
      <c r="B481" s="2782" t="s">
        <v>418</v>
      </c>
      <c r="C481" s="621"/>
      <c r="D481" s="2783"/>
      <c r="E481" s="2789" t="s">
        <v>419</v>
      </c>
      <c r="F481" s="2785"/>
      <c r="G481" s="2786"/>
      <c r="H481" s="274">
        <f>'15'!A693</f>
        <v>81</v>
      </c>
    </row>
    <row r="482" spans="1:8" s="48" customFormat="1">
      <c r="A482" s="75"/>
      <c r="B482" s="124" t="s">
        <v>4</v>
      </c>
      <c r="C482" s="624">
        <v>231122620</v>
      </c>
      <c r="D482" s="813">
        <v>-166160</v>
      </c>
      <c r="E482" s="124" t="s">
        <v>4</v>
      </c>
      <c r="F482" s="760">
        <v>6491316</v>
      </c>
      <c r="G482" s="1338">
        <v>166160</v>
      </c>
      <c r="H482" s="104" t="s">
        <v>999</v>
      </c>
    </row>
    <row r="483" spans="1:8" s="48" customFormat="1">
      <c r="A483" s="75"/>
      <c r="B483" s="1339" t="s">
        <v>10</v>
      </c>
      <c r="C483" s="733">
        <v>231122620</v>
      </c>
      <c r="D483" s="780">
        <v>-166160</v>
      </c>
      <c r="E483" s="1339" t="s">
        <v>10</v>
      </c>
      <c r="F483" s="740">
        <v>6491316</v>
      </c>
      <c r="G483" s="782">
        <v>166160</v>
      </c>
      <c r="H483" s="273"/>
    </row>
    <row r="484" spans="1:8" s="48" customFormat="1">
      <c r="A484" s="75"/>
      <c r="B484" s="100" t="s">
        <v>397</v>
      </c>
      <c r="C484" s="626">
        <v>231122620</v>
      </c>
      <c r="D484" s="813">
        <v>-166160</v>
      </c>
      <c r="E484" s="100" t="s">
        <v>397</v>
      </c>
      <c r="F484" s="740">
        <v>6491316</v>
      </c>
      <c r="G484" s="782">
        <v>166160</v>
      </c>
      <c r="H484" s="273"/>
    </row>
    <row r="485" spans="1:8" s="48" customFormat="1">
      <c r="A485" s="75"/>
      <c r="B485" s="375" t="s">
        <v>1</v>
      </c>
      <c r="C485" s="624">
        <v>231122620</v>
      </c>
      <c r="D485" s="817">
        <v>-166160</v>
      </c>
      <c r="E485" s="97" t="s">
        <v>1</v>
      </c>
      <c r="F485" s="760">
        <v>6491316</v>
      </c>
      <c r="G485" s="1338">
        <v>166160</v>
      </c>
      <c r="H485" s="273"/>
    </row>
    <row r="486" spans="1:8" s="48" customFormat="1">
      <c r="A486" s="75"/>
      <c r="B486" s="376" t="s">
        <v>2</v>
      </c>
      <c r="C486" s="626">
        <v>231122620</v>
      </c>
      <c r="D486" s="813">
        <v>-166160</v>
      </c>
      <c r="E486" s="375" t="s">
        <v>2</v>
      </c>
      <c r="F486" s="740">
        <v>6491316</v>
      </c>
      <c r="G486" s="782">
        <v>166160</v>
      </c>
      <c r="H486" s="273"/>
    </row>
    <row r="487" spans="1:8" s="48" customFormat="1">
      <c r="A487" s="75"/>
      <c r="B487" s="376" t="s">
        <v>19</v>
      </c>
      <c r="C487" s="626">
        <v>231122620</v>
      </c>
      <c r="D487" s="813">
        <v>-166160</v>
      </c>
      <c r="E487" s="375" t="s">
        <v>16</v>
      </c>
      <c r="F487" s="740">
        <v>95332</v>
      </c>
      <c r="G487" s="782">
        <v>3509</v>
      </c>
      <c r="H487" s="273"/>
    </row>
    <row r="488" spans="1:8" s="48" customFormat="1" ht="26.4">
      <c r="A488" s="75"/>
      <c r="B488" s="411" t="s">
        <v>51</v>
      </c>
      <c r="C488" s="626">
        <v>231122620</v>
      </c>
      <c r="D488" s="813">
        <v>-166160</v>
      </c>
      <c r="E488" s="1469" t="s">
        <v>17</v>
      </c>
      <c r="F488" s="740">
        <v>95332</v>
      </c>
      <c r="G488" s="782">
        <v>3509</v>
      </c>
      <c r="H488" s="273"/>
    </row>
    <row r="489" spans="1:8" s="48" customFormat="1" ht="26.4">
      <c r="A489" s="75"/>
      <c r="B489" s="1468" t="s">
        <v>52</v>
      </c>
      <c r="C489" s="626">
        <v>231122620</v>
      </c>
      <c r="D489" s="813">
        <v>-166160</v>
      </c>
      <c r="E489" s="1469" t="s">
        <v>19</v>
      </c>
      <c r="F489" s="740">
        <v>6395984</v>
      </c>
      <c r="G489" s="782">
        <v>162651</v>
      </c>
      <c r="H489" s="273"/>
    </row>
    <row r="490" spans="1:8" s="48" customFormat="1" ht="26.4">
      <c r="A490" s="75"/>
      <c r="B490" s="1358"/>
      <c r="C490" s="1301"/>
      <c r="D490" s="1359"/>
      <c r="E490" s="411" t="s">
        <v>51</v>
      </c>
      <c r="F490" s="740">
        <v>6395984</v>
      </c>
      <c r="G490" s="782">
        <v>162651</v>
      </c>
      <c r="H490" s="273"/>
    </row>
    <row r="491" spans="1:8" s="48" customFormat="1" ht="27" thickBot="1">
      <c r="A491" s="75"/>
      <c r="B491" s="1373"/>
      <c r="C491" s="1374"/>
      <c r="D491" s="1375"/>
      <c r="E491" s="412" t="s">
        <v>52</v>
      </c>
      <c r="F491" s="483">
        <v>6395984</v>
      </c>
      <c r="G491" s="1343">
        <v>162651</v>
      </c>
      <c r="H491" s="273"/>
    </row>
    <row r="492" spans="1:8" s="1992" customFormat="1" ht="55.5" customHeight="1" thickBot="1">
      <c r="A492" s="2780"/>
      <c r="B492" s="3906" t="s">
        <v>737</v>
      </c>
      <c r="C492" s="3907"/>
      <c r="D492" s="3907"/>
      <c r="E492" s="3907"/>
      <c r="F492" s="3907"/>
      <c r="G492" s="3908"/>
      <c r="H492" s="2781"/>
    </row>
    <row r="493" spans="1:8" s="48" customFormat="1">
      <c r="A493" s="120"/>
      <c r="B493" s="84"/>
      <c r="C493" s="85"/>
      <c r="D493" s="85"/>
      <c r="E493" s="77"/>
      <c r="F493" s="77"/>
      <c r="G493" s="77"/>
      <c r="H493" s="273"/>
    </row>
    <row r="494" spans="1:8" s="48" customFormat="1">
      <c r="A494" s="120"/>
      <c r="B494" s="3775" t="s">
        <v>399</v>
      </c>
      <c r="C494" s="3775"/>
      <c r="D494" s="3775"/>
      <c r="E494" s="77"/>
      <c r="F494" s="77"/>
      <c r="G494" s="77"/>
      <c r="H494" s="273"/>
    </row>
    <row r="495" spans="1:8" s="48" customFormat="1" ht="13.8" thickBot="1">
      <c r="A495" s="120"/>
      <c r="B495" s="84"/>
      <c r="C495" s="85"/>
      <c r="D495" s="85"/>
      <c r="E495" s="77"/>
      <c r="F495" s="77"/>
      <c r="G495" s="77"/>
      <c r="H495" s="273"/>
    </row>
    <row r="496" spans="1:8" s="48" customFormat="1" ht="26.4">
      <c r="A496" s="120">
        <f>A479</f>
        <v>185</v>
      </c>
      <c r="B496" s="1330" t="s">
        <v>421</v>
      </c>
      <c r="C496" s="91"/>
      <c r="D496" s="615"/>
      <c r="E496" s="1330" t="s">
        <v>395</v>
      </c>
      <c r="F496" s="91"/>
      <c r="G496" s="1331"/>
      <c r="H496" s="1982" t="s">
        <v>532</v>
      </c>
    </row>
    <row r="497" spans="1:8" s="48" customFormat="1">
      <c r="A497" s="120"/>
      <c r="B497" s="1447" t="s">
        <v>82</v>
      </c>
      <c r="C497" s="850"/>
      <c r="D497" s="620"/>
      <c r="E497" s="616" t="s">
        <v>82</v>
      </c>
      <c r="F497" s="1332"/>
      <c r="G497" s="1333"/>
      <c r="H497" s="3259" t="s">
        <v>534</v>
      </c>
    </row>
    <row r="498" spans="1:8" s="48" customFormat="1">
      <c r="A498" s="120"/>
      <c r="B498" s="1346" t="s">
        <v>128</v>
      </c>
      <c r="C498" s="1399"/>
      <c r="D498" s="637"/>
      <c r="E498" s="1346" t="s">
        <v>128</v>
      </c>
      <c r="F498" s="1335"/>
      <c r="G498" s="1336"/>
      <c r="H498" s="274">
        <f>'15'!A693</f>
        <v>81</v>
      </c>
    </row>
    <row r="499" spans="1:8" s="48" customFormat="1">
      <c r="A499" s="120"/>
      <c r="B499" s="630" t="s">
        <v>87</v>
      </c>
      <c r="C499" s="617"/>
      <c r="D499" s="620"/>
      <c r="E499" s="630" t="s">
        <v>87</v>
      </c>
      <c r="F499" s="1332"/>
      <c r="G499" s="1333"/>
      <c r="H499" s="104" t="s">
        <v>999</v>
      </c>
    </row>
    <row r="500" spans="1:8" s="48" customFormat="1">
      <c r="A500" s="120"/>
      <c r="B500" s="375" t="s">
        <v>4</v>
      </c>
      <c r="C500" s="1084">
        <v>323895415</v>
      </c>
      <c r="D500" s="1465">
        <v>-166160</v>
      </c>
      <c r="E500" s="375" t="s">
        <v>4</v>
      </c>
      <c r="F500" s="1434">
        <v>226659500</v>
      </c>
      <c r="G500" s="1403">
        <v>166160</v>
      </c>
      <c r="H500" s="273"/>
    </row>
    <row r="501" spans="1:8" s="48" customFormat="1">
      <c r="A501" s="120"/>
      <c r="B501" s="376" t="s">
        <v>10</v>
      </c>
      <c r="C501" s="1451">
        <v>323895415</v>
      </c>
      <c r="D501" s="1466">
        <v>-166160</v>
      </c>
      <c r="E501" s="376" t="s">
        <v>5</v>
      </c>
      <c r="F501" s="1435">
        <v>7535144</v>
      </c>
      <c r="G501" s="1431"/>
      <c r="H501" s="273"/>
    </row>
    <row r="502" spans="1:8" s="48" customFormat="1">
      <c r="A502" s="120"/>
      <c r="B502" s="376" t="s">
        <v>11</v>
      </c>
      <c r="C502" s="646">
        <v>323895415</v>
      </c>
      <c r="D502" s="652">
        <v>-166160</v>
      </c>
      <c r="E502" s="376" t="s">
        <v>10</v>
      </c>
      <c r="F502" s="740">
        <v>219124356</v>
      </c>
      <c r="G502" s="782">
        <v>166160</v>
      </c>
      <c r="H502" s="273"/>
    </row>
    <row r="503" spans="1:8" s="48" customFormat="1">
      <c r="A503" s="120"/>
      <c r="B503" s="1467" t="s">
        <v>1</v>
      </c>
      <c r="C503" s="1085">
        <v>323895415</v>
      </c>
      <c r="D503" s="1337">
        <v>-166160</v>
      </c>
      <c r="E503" s="376" t="s">
        <v>11</v>
      </c>
      <c r="F503" s="740">
        <v>219124356</v>
      </c>
      <c r="G503" s="782">
        <v>166160</v>
      </c>
      <c r="H503" s="273"/>
    </row>
    <row r="504" spans="1:8" s="48" customFormat="1">
      <c r="A504" s="120"/>
      <c r="B504" s="376" t="s">
        <v>2</v>
      </c>
      <c r="C504" s="646">
        <v>323895415</v>
      </c>
      <c r="D504" s="652">
        <v>-166160</v>
      </c>
      <c r="E504" s="375" t="s">
        <v>1</v>
      </c>
      <c r="F504" s="760">
        <v>224960511</v>
      </c>
      <c r="G504" s="1338">
        <v>166160</v>
      </c>
      <c r="H504" s="273"/>
    </row>
    <row r="505" spans="1:8" s="48" customFormat="1">
      <c r="A505" s="120"/>
      <c r="B505" s="376" t="s">
        <v>19</v>
      </c>
      <c r="C505" s="646">
        <v>323895415</v>
      </c>
      <c r="D505" s="652">
        <v>-166160</v>
      </c>
      <c r="E505" s="376" t="s">
        <v>2</v>
      </c>
      <c r="F505" s="740">
        <v>214210663</v>
      </c>
      <c r="G505" s="782">
        <v>166160</v>
      </c>
      <c r="H505" s="273"/>
    </row>
    <row r="506" spans="1:8" s="48" customFormat="1" ht="26.4">
      <c r="A506" s="120"/>
      <c r="B506" s="411" t="s">
        <v>51</v>
      </c>
      <c r="C506" s="646">
        <v>323895415</v>
      </c>
      <c r="D506" s="652">
        <v>-166160</v>
      </c>
      <c r="E506" s="376" t="s">
        <v>12</v>
      </c>
      <c r="F506" s="740">
        <v>74338395</v>
      </c>
      <c r="G506" s="782">
        <v>0</v>
      </c>
      <c r="H506" s="273"/>
    </row>
    <row r="507" spans="1:8" s="48" customFormat="1" ht="26.4">
      <c r="A507" s="120"/>
      <c r="B507" s="1370" t="s">
        <v>52</v>
      </c>
      <c r="C507" s="646">
        <v>323895415</v>
      </c>
      <c r="D507" s="652">
        <v>-166160</v>
      </c>
      <c r="E507" s="376" t="s">
        <v>13</v>
      </c>
      <c r="F507" s="740">
        <v>50236637</v>
      </c>
      <c r="G507" s="782"/>
      <c r="H507" s="273"/>
    </row>
    <row r="508" spans="1:8" s="48" customFormat="1">
      <c r="A508" s="120"/>
      <c r="B508" s="376"/>
      <c r="C508" s="626"/>
      <c r="D508" s="813"/>
      <c r="E508" s="376" t="s">
        <v>35</v>
      </c>
      <c r="F508" s="740">
        <v>40432663</v>
      </c>
      <c r="G508" s="782"/>
      <c r="H508" s="273"/>
    </row>
    <row r="509" spans="1:8" s="48" customFormat="1">
      <c r="A509" s="120"/>
      <c r="B509" s="1453"/>
      <c r="C509" s="1454"/>
      <c r="D509" s="1405"/>
      <c r="E509" s="376" t="s">
        <v>15</v>
      </c>
      <c r="F509" s="740">
        <v>24101758</v>
      </c>
      <c r="G509" s="782"/>
      <c r="H509" s="273"/>
    </row>
    <row r="510" spans="1:8" s="48" customFormat="1">
      <c r="A510" s="120"/>
      <c r="B510" s="376"/>
      <c r="C510" s="626"/>
      <c r="D510" s="1405"/>
      <c r="E510" s="376" t="s">
        <v>117</v>
      </c>
      <c r="F510" s="740">
        <v>1481144</v>
      </c>
      <c r="G510" s="782"/>
      <c r="H510" s="273"/>
    </row>
    <row r="511" spans="1:8" s="48" customFormat="1">
      <c r="A511" s="120"/>
      <c r="B511" s="376"/>
      <c r="C511" s="626"/>
      <c r="D511" s="813"/>
      <c r="E511" s="376" t="s">
        <v>16</v>
      </c>
      <c r="F511" s="740">
        <v>46396808</v>
      </c>
      <c r="G511" s="782">
        <v>3509</v>
      </c>
      <c r="H511" s="273"/>
    </row>
    <row r="512" spans="1:8" s="48" customFormat="1">
      <c r="A512" s="120"/>
      <c r="B512" s="376"/>
      <c r="C512" s="654"/>
      <c r="D512" s="1406"/>
      <c r="E512" s="376" t="s">
        <v>17</v>
      </c>
      <c r="F512" s="722">
        <v>42718751</v>
      </c>
      <c r="G512" s="776">
        <v>3509</v>
      </c>
      <c r="H512" s="273"/>
    </row>
    <row r="513" spans="1:8" s="48" customFormat="1">
      <c r="A513" s="120"/>
      <c r="B513" s="376"/>
      <c r="C513" s="626"/>
      <c r="D513" s="1405"/>
      <c r="E513" s="376" t="s">
        <v>93</v>
      </c>
      <c r="F513" s="740">
        <v>3678057</v>
      </c>
      <c r="G513" s="782"/>
      <c r="H513" s="273"/>
    </row>
    <row r="514" spans="1:8" s="48" customFormat="1" ht="26.4">
      <c r="A514" s="120"/>
      <c r="B514" s="376"/>
      <c r="C514" s="626"/>
      <c r="D514" s="813"/>
      <c r="E514" s="376" t="s">
        <v>115</v>
      </c>
      <c r="F514" s="740">
        <v>22766</v>
      </c>
      <c r="G514" s="782">
        <v>0</v>
      </c>
      <c r="H514" s="273"/>
    </row>
    <row r="515" spans="1:8" s="48" customFormat="1">
      <c r="A515" s="120"/>
      <c r="B515" s="1360"/>
      <c r="C515" s="626"/>
      <c r="D515" s="1405"/>
      <c r="E515" s="1360" t="s">
        <v>38</v>
      </c>
      <c r="F515" s="740">
        <v>22766</v>
      </c>
      <c r="G515" s="782"/>
      <c r="H515" s="273"/>
    </row>
    <row r="516" spans="1:8" s="48" customFormat="1">
      <c r="A516" s="120"/>
      <c r="B516" s="376"/>
      <c r="C516" s="626"/>
      <c r="D516" s="813"/>
      <c r="E516" s="376" t="s">
        <v>19</v>
      </c>
      <c r="F516" s="740">
        <v>91971550</v>
      </c>
      <c r="G516" s="782">
        <v>162651</v>
      </c>
      <c r="H516" s="273"/>
    </row>
    <row r="517" spans="1:8" s="48" customFormat="1" ht="26.4">
      <c r="A517" s="120"/>
      <c r="B517" s="411"/>
      <c r="C517" s="626"/>
      <c r="D517" s="813"/>
      <c r="E517" s="411" t="s">
        <v>51</v>
      </c>
      <c r="F517" s="740">
        <v>91971550</v>
      </c>
      <c r="G517" s="782">
        <v>162651</v>
      </c>
      <c r="H517" s="273"/>
    </row>
    <row r="518" spans="1:8" s="48" customFormat="1" ht="26.4">
      <c r="A518" s="120"/>
      <c r="B518" s="411"/>
      <c r="C518" s="626"/>
      <c r="D518" s="1408"/>
      <c r="E518" s="411" t="s">
        <v>52</v>
      </c>
      <c r="F518" s="740">
        <v>17453238</v>
      </c>
      <c r="G518" s="1432">
        <v>162651</v>
      </c>
      <c r="H518" s="273"/>
    </row>
    <row r="519" spans="1:8" s="48" customFormat="1" ht="39.6">
      <c r="A519" s="120"/>
      <c r="B519" s="1362"/>
      <c r="C519" s="626"/>
      <c r="D519" s="1408"/>
      <c r="E519" s="1482" t="s">
        <v>191</v>
      </c>
      <c r="F519" s="646">
        <v>74518312</v>
      </c>
      <c r="G519" s="1432"/>
      <c r="H519" s="273"/>
    </row>
    <row r="520" spans="1:8" s="48" customFormat="1">
      <c r="A520" s="120"/>
      <c r="B520" s="376"/>
      <c r="C520" s="624"/>
      <c r="D520" s="817"/>
      <c r="E520" s="376" t="s">
        <v>3</v>
      </c>
      <c r="F520" s="740">
        <v>10749848</v>
      </c>
      <c r="G520" s="782">
        <v>0</v>
      </c>
      <c r="H520" s="273"/>
    </row>
    <row r="521" spans="1:8" s="48" customFormat="1">
      <c r="A521" s="120"/>
      <c r="B521" s="376"/>
      <c r="C521" s="626"/>
      <c r="D521" s="1405"/>
      <c r="E521" s="376" t="s">
        <v>20</v>
      </c>
      <c r="F521" s="740">
        <v>6263997</v>
      </c>
      <c r="G521" s="782"/>
      <c r="H521" s="273"/>
    </row>
    <row r="522" spans="1:8" s="48" customFormat="1">
      <c r="A522" s="120"/>
      <c r="B522" s="411"/>
      <c r="C522" s="626"/>
      <c r="D522" s="813"/>
      <c r="E522" s="411" t="s">
        <v>55</v>
      </c>
      <c r="F522" s="740">
        <v>4485851</v>
      </c>
      <c r="G522" s="782">
        <v>0</v>
      </c>
      <c r="H522" s="273"/>
    </row>
    <row r="523" spans="1:8" s="48" customFormat="1" ht="26.4">
      <c r="A523" s="120"/>
      <c r="B523" s="411"/>
      <c r="C523" s="624"/>
      <c r="D523" s="817"/>
      <c r="E523" s="411" t="s">
        <v>56</v>
      </c>
      <c r="F523" s="740">
        <v>4485851</v>
      </c>
      <c r="G523" s="782">
        <v>0</v>
      </c>
      <c r="H523" s="273"/>
    </row>
    <row r="524" spans="1:8" s="48" customFormat="1" ht="26.4">
      <c r="A524" s="120"/>
      <c r="B524" s="411"/>
      <c r="C524" s="626"/>
      <c r="D524" s="813"/>
      <c r="E524" s="411" t="s">
        <v>110</v>
      </c>
      <c r="F524" s="740">
        <v>4485851</v>
      </c>
      <c r="G524" s="782"/>
      <c r="H524" s="273"/>
    </row>
    <row r="525" spans="1:8" s="48" customFormat="1">
      <c r="A525" s="120"/>
      <c r="B525" s="1363"/>
      <c r="C525" s="1185"/>
      <c r="D525" s="816"/>
      <c r="E525" s="1363" t="s">
        <v>21</v>
      </c>
      <c r="F525" s="1435">
        <v>1698989</v>
      </c>
      <c r="G525" s="1431">
        <v>0</v>
      </c>
      <c r="H525" s="273"/>
    </row>
    <row r="526" spans="1:8" s="48" customFormat="1">
      <c r="A526" s="120"/>
      <c r="B526" s="1363"/>
      <c r="C526" s="1185"/>
      <c r="D526" s="816"/>
      <c r="E526" s="1363" t="s">
        <v>23</v>
      </c>
      <c r="F526" s="1435">
        <v>-1698989</v>
      </c>
      <c r="G526" s="1431"/>
      <c r="H526" s="273"/>
    </row>
    <row r="527" spans="1:8" s="48" customFormat="1">
      <c r="A527" s="120"/>
      <c r="B527" s="411"/>
      <c r="C527" s="1186"/>
      <c r="D527" s="1404"/>
      <c r="E527" s="411" t="s">
        <v>312</v>
      </c>
      <c r="F527" s="1435">
        <v>-3747924</v>
      </c>
      <c r="G527" s="1431">
        <v>0</v>
      </c>
      <c r="H527" s="273"/>
    </row>
    <row r="528" spans="1:8" s="48" customFormat="1">
      <c r="A528" s="120"/>
      <c r="B528" s="411"/>
      <c r="C528" s="1186"/>
      <c r="D528" s="1404"/>
      <c r="E528" s="411" t="s">
        <v>313</v>
      </c>
      <c r="F528" s="1435">
        <v>-3747924</v>
      </c>
      <c r="G528" s="1431"/>
      <c r="H528" s="273"/>
    </row>
    <row r="529" spans="1:8" s="48" customFormat="1">
      <c r="A529" s="120"/>
      <c r="B529" s="411"/>
      <c r="C529" s="1186"/>
      <c r="D529" s="1404"/>
      <c r="E529" s="411" t="s">
        <v>119</v>
      </c>
      <c r="F529" s="1435">
        <v>2048935</v>
      </c>
      <c r="G529" s="1431">
        <v>0</v>
      </c>
      <c r="H529" s="273"/>
    </row>
    <row r="530" spans="1:8" s="48" customFormat="1" ht="13.8" thickBot="1">
      <c r="A530" s="120"/>
      <c r="B530" s="412"/>
      <c r="C530" s="1483"/>
      <c r="D530" s="1411"/>
      <c r="E530" s="412" t="s">
        <v>314</v>
      </c>
      <c r="F530" s="1436">
        <v>2048935</v>
      </c>
      <c r="G530" s="1433"/>
      <c r="H530" s="273"/>
    </row>
    <row r="531" spans="1:8" s="48" customFormat="1">
      <c r="A531" s="120"/>
      <c r="B531" s="1456" t="s">
        <v>88</v>
      </c>
      <c r="C531" s="1484"/>
      <c r="D531" s="637"/>
      <c r="E531" s="635" t="s">
        <v>88</v>
      </c>
      <c r="F531" s="1335"/>
      <c r="G531" s="1336"/>
      <c r="H531" s="273"/>
    </row>
    <row r="532" spans="1:8" s="48" customFormat="1">
      <c r="A532" s="120"/>
      <c r="B532" s="375" t="s">
        <v>4</v>
      </c>
      <c r="C532" s="1461">
        <v>326555892</v>
      </c>
      <c r="D532" s="1462">
        <v>-166160</v>
      </c>
      <c r="E532" s="375" t="s">
        <v>4</v>
      </c>
      <c r="F532" s="1434">
        <v>236515450</v>
      </c>
      <c r="G532" s="1403">
        <v>166160</v>
      </c>
      <c r="H532" s="273"/>
    </row>
    <row r="533" spans="1:8" s="48" customFormat="1">
      <c r="A533" s="120"/>
      <c r="B533" s="376" t="s">
        <v>10</v>
      </c>
      <c r="C533" s="1451">
        <v>326555892</v>
      </c>
      <c r="D533" s="653">
        <v>-166160</v>
      </c>
      <c r="E533" s="376" t="s">
        <v>5</v>
      </c>
      <c r="F533" s="1435">
        <v>7539412</v>
      </c>
      <c r="G533" s="1431"/>
      <c r="H533" s="273"/>
    </row>
    <row r="534" spans="1:8" s="48" customFormat="1">
      <c r="A534" s="120"/>
      <c r="B534" s="376" t="s">
        <v>11</v>
      </c>
      <c r="C534" s="646">
        <v>326555892</v>
      </c>
      <c r="D534" s="652">
        <v>-166160</v>
      </c>
      <c r="E534" s="376" t="s">
        <v>10</v>
      </c>
      <c r="F534" s="740">
        <v>228976038</v>
      </c>
      <c r="G534" s="782">
        <v>166160</v>
      </c>
      <c r="H534" s="273"/>
    </row>
    <row r="535" spans="1:8" s="48" customFormat="1">
      <c r="A535" s="120"/>
      <c r="B535" s="1467" t="s">
        <v>1</v>
      </c>
      <c r="C535" s="1085">
        <v>326555892</v>
      </c>
      <c r="D535" s="1337">
        <v>-166160</v>
      </c>
      <c r="E535" s="376" t="s">
        <v>11</v>
      </c>
      <c r="F535" s="740">
        <v>228976038</v>
      </c>
      <c r="G535" s="782">
        <v>166160</v>
      </c>
      <c r="H535" s="273"/>
    </row>
    <row r="536" spans="1:8" s="48" customFormat="1">
      <c r="A536" s="120"/>
      <c r="B536" s="376" t="s">
        <v>2</v>
      </c>
      <c r="C536" s="646">
        <v>326555892</v>
      </c>
      <c r="D536" s="1463">
        <v>-166160</v>
      </c>
      <c r="E536" s="375" t="s">
        <v>1</v>
      </c>
      <c r="F536" s="760">
        <v>234593579</v>
      </c>
      <c r="G536" s="1338">
        <v>166160</v>
      </c>
      <c r="H536" s="273"/>
    </row>
    <row r="537" spans="1:8" s="48" customFormat="1">
      <c r="A537" s="120"/>
      <c r="B537" s="376" t="s">
        <v>19</v>
      </c>
      <c r="C537" s="646">
        <v>326555892</v>
      </c>
      <c r="D537" s="1463">
        <v>-166160</v>
      </c>
      <c r="E537" s="376" t="s">
        <v>2</v>
      </c>
      <c r="F537" s="740">
        <v>225789165</v>
      </c>
      <c r="G537" s="782">
        <v>166160</v>
      </c>
      <c r="H537" s="273"/>
    </row>
    <row r="538" spans="1:8" s="48" customFormat="1" ht="26.4">
      <c r="A538" s="120"/>
      <c r="B538" s="411" t="s">
        <v>51</v>
      </c>
      <c r="C538" s="646">
        <v>326555892</v>
      </c>
      <c r="D538" s="1463">
        <v>-166160</v>
      </c>
      <c r="E538" s="376" t="s">
        <v>12</v>
      </c>
      <c r="F538" s="740">
        <v>77666587</v>
      </c>
      <c r="G538" s="782">
        <v>0</v>
      </c>
      <c r="H538" s="273"/>
    </row>
    <row r="539" spans="1:8" s="48" customFormat="1" ht="26.4">
      <c r="A539" s="120"/>
      <c r="B539" s="411" t="s">
        <v>52</v>
      </c>
      <c r="C539" s="646">
        <v>326555892</v>
      </c>
      <c r="D539" s="652">
        <v>-166160</v>
      </c>
      <c r="E539" s="376" t="s">
        <v>13</v>
      </c>
      <c r="F539" s="740">
        <v>50664374</v>
      </c>
      <c r="G539" s="782"/>
      <c r="H539" s="273"/>
    </row>
    <row r="540" spans="1:8" s="48" customFormat="1">
      <c r="A540" s="120"/>
      <c r="B540" s="376"/>
      <c r="C540" s="654"/>
      <c r="D540" s="1406"/>
      <c r="E540" s="376" t="s">
        <v>35</v>
      </c>
      <c r="F540" s="740">
        <v>40797407</v>
      </c>
      <c r="G540" s="782"/>
      <c r="H540" s="273"/>
    </row>
    <row r="541" spans="1:8" s="48" customFormat="1">
      <c r="A541" s="120"/>
      <c r="B541" s="376"/>
      <c r="C541" s="626"/>
      <c r="D541" s="1405"/>
      <c r="E541" s="376" t="s">
        <v>15</v>
      </c>
      <c r="F541" s="740">
        <v>27002213</v>
      </c>
      <c r="G541" s="782"/>
      <c r="H541" s="273"/>
    </row>
    <row r="542" spans="1:8" s="48" customFormat="1">
      <c r="A542" s="120"/>
      <c r="B542" s="376"/>
      <c r="C542" s="626"/>
      <c r="D542" s="1405"/>
      <c r="E542" s="376" t="s">
        <v>117</v>
      </c>
      <c r="F542" s="740">
        <v>1770421</v>
      </c>
      <c r="G542" s="782"/>
      <c r="H542" s="273"/>
    </row>
    <row r="543" spans="1:8" s="48" customFormat="1">
      <c r="A543" s="120"/>
      <c r="B543" s="376"/>
      <c r="C543" s="626"/>
      <c r="D543" s="813"/>
      <c r="E543" s="376" t="s">
        <v>16</v>
      </c>
      <c r="F543" s="740">
        <v>45033744</v>
      </c>
      <c r="G543" s="782">
        <v>3509</v>
      </c>
      <c r="H543" s="273"/>
    </row>
    <row r="544" spans="1:8" s="48" customFormat="1">
      <c r="A544" s="120"/>
      <c r="B544" s="376"/>
      <c r="C544" s="654"/>
      <c r="D544" s="1406"/>
      <c r="E544" s="376" t="s">
        <v>17</v>
      </c>
      <c r="F544" s="722">
        <v>41355687</v>
      </c>
      <c r="G544" s="776">
        <v>3509</v>
      </c>
      <c r="H544" s="273"/>
    </row>
    <row r="545" spans="1:8" s="48" customFormat="1">
      <c r="A545" s="120"/>
      <c r="B545" s="376"/>
      <c r="C545" s="626"/>
      <c r="D545" s="1405"/>
      <c r="E545" s="376" t="s">
        <v>93</v>
      </c>
      <c r="F545" s="740">
        <v>3678057</v>
      </c>
      <c r="G545" s="782"/>
      <c r="H545" s="273"/>
    </row>
    <row r="546" spans="1:8" s="48" customFormat="1" ht="26.4">
      <c r="A546" s="120"/>
      <c r="B546" s="376"/>
      <c r="C546" s="626"/>
      <c r="D546" s="813"/>
      <c r="E546" s="376" t="s">
        <v>115</v>
      </c>
      <c r="F546" s="740">
        <v>82527</v>
      </c>
      <c r="G546" s="782">
        <v>0</v>
      </c>
      <c r="H546" s="273"/>
    </row>
    <row r="547" spans="1:8" s="48" customFormat="1">
      <c r="A547" s="120"/>
      <c r="B547" s="1360"/>
      <c r="C547" s="626"/>
      <c r="D547" s="1405"/>
      <c r="E547" s="1360" t="s">
        <v>38</v>
      </c>
      <c r="F547" s="740">
        <v>82527</v>
      </c>
      <c r="G547" s="782"/>
      <c r="H547" s="273"/>
    </row>
    <row r="548" spans="1:8" s="48" customFormat="1">
      <c r="A548" s="120"/>
      <c r="B548" s="376"/>
      <c r="C548" s="626"/>
      <c r="D548" s="813"/>
      <c r="E548" s="376" t="s">
        <v>19</v>
      </c>
      <c r="F548" s="740">
        <v>101235886</v>
      </c>
      <c r="G548" s="782">
        <v>162651</v>
      </c>
      <c r="H548" s="273"/>
    </row>
    <row r="549" spans="1:8" s="48" customFormat="1" ht="26.4">
      <c r="A549" s="120"/>
      <c r="B549" s="411"/>
      <c r="C549" s="626"/>
      <c r="D549" s="813"/>
      <c r="E549" s="411" t="s">
        <v>51</v>
      </c>
      <c r="F549" s="740">
        <v>101235886</v>
      </c>
      <c r="G549" s="782">
        <v>162651</v>
      </c>
      <c r="H549" s="273"/>
    </row>
    <row r="550" spans="1:8" s="48" customFormat="1" ht="26.4">
      <c r="A550" s="120"/>
      <c r="B550" s="411"/>
      <c r="C550" s="626"/>
      <c r="D550" s="1408"/>
      <c r="E550" s="411" t="s">
        <v>52</v>
      </c>
      <c r="F550" s="740">
        <v>18856415</v>
      </c>
      <c r="G550" s="1432">
        <v>162651</v>
      </c>
      <c r="H550" s="273"/>
    </row>
    <row r="551" spans="1:8" s="48" customFormat="1" ht="39.6">
      <c r="A551" s="120"/>
      <c r="B551" s="411"/>
      <c r="C551" s="626"/>
      <c r="D551" s="1408"/>
      <c r="E551" s="411" t="s">
        <v>191</v>
      </c>
      <c r="F551" s="740">
        <v>82379471</v>
      </c>
      <c r="G551" s="1432"/>
      <c r="H551" s="273"/>
    </row>
    <row r="552" spans="1:8" s="48" customFormat="1">
      <c r="A552" s="120"/>
      <c r="B552" s="376"/>
      <c r="C552" s="624"/>
      <c r="D552" s="817"/>
      <c r="E552" s="376" t="s">
        <v>3</v>
      </c>
      <c r="F552" s="740">
        <v>8804414</v>
      </c>
      <c r="G552" s="782">
        <v>0</v>
      </c>
      <c r="H552" s="273"/>
    </row>
    <row r="553" spans="1:8" s="48" customFormat="1">
      <c r="A553" s="120"/>
      <c r="B553" s="376"/>
      <c r="C553" s="626"/>
      <c r="D553" s="1405"/>
      <c r="E553" s="376" t="s">
        <v>20</v>
      </c>
      <c r="F553" s="740">
        <v>4318563</v>
      </c>
      <c r="G553" s="782"/>
      <c r="H553" s="273"/>
    </row>
    <row r="554" spans="1:8" s="48" customFormat="1">
      <c r="A554" s="120"/>
      <c r="B554" s="411"/>
      <c r="C554" s="626"/>
      <c r="D554" s="813"/>
      <c r="E554" s="411" t="s">
        <v>55</v>
      </c>
      <c r="F554" s="740">
        <v>4485851</v>
      </c>
      <c r="G554" s="782">
        <v>0</v>
      </c>
      <c r="H554" s="273"/>
    </row>
    <row r="555" spans="1:8" s="48" customFormat="1" ht="26.4">
      <c r="A555" s="120"/>
      <c r="B555" s="411"/>
      <c r="C555" s="624"/>
      <c r="D555" s="817"/>
      <c r="E555" s="411" t="s">
        <v>56</v>
      </c>
      <c r="F555" s="740">
        <v>4485851</v>
      </c>
      <c r="G555" s="782">
        <v>0</v>
      </c>
      <c r="H555" s="273"/>
    </row>
    <row r="556" spans="1:8" s="48" customFormat="1" ht="26.4">
      <c r="A556" s="120"/>
      <c r="B556" s="411"/>
      <c r="C556" s="626"/>
      <c r="D556" s="813"/>
      <c r="E556" s="411" t="s">
        <v>110</v>
      </c>
      <c r="F556" s="740">
        <v>4485851</v>
      </c>
      <c r="G556" s="782"/>
      <c r="H556" s="273"/>
    </row>
    <row r="557" spans="1:8" s="48" customFormat="1">
      <c r="A557" s="120"/>
      <c r="B557" s="1363"/>
      <c r="C557" s="1185"/>
      <c r="D557" s="816"/>
      <c r="E557" s="1363" t="s">
        <v>21</v>
      </c>
      <c r="F557" s="1435">
        <v>1921871</v>
      </c>
      <c r="G557" s="1431">
        <v>0</v>
      </c>
      <c r="H557" s="273"/>
    </row>
    <row r="558" spans="1:8" s="48" customFormat="1">
      <c r="A558" s="120"/>
      <c r="B558" s="1363"/>
      <c r="C558" s="1185"/>
      <c r="D558" s="816"/>
      <c r="E558" s="1363" t="s">
        <v>23</v>
      </c>
      <c r="F558" s="1435">
        <v>-1921871</v>
      </c>
      <c r="G558" s="1431"/>
      <c r="H558" s="273"/>
    </row>
    <row r="559" spans="1:8" s="48" customFormat="1">
      <c r="A559" s="120"/>
      <c r="B559" s="411"/>
      <c r="C559" s="1186"/>
      <c r="D559" s="1404"/>
      <c r="E559" s="411" t="s">
        <v>312</v>
      </c>
      <c r="F559" s="1435">
        <v>-3970806</v>
      </c>
      <c r="G559" s="1431">
        <v>0</v>
      </c>
      <c r="H559" s="273"/>
    </row>
    <row r="560" spans="1:8" s="48" customFormat="1">
      <c r="A560" s="120"/>
      <c r="B560" s="411"/>
      <c r="C560" s="1186"/>
      <c r="D560" s="1404"/>
      <c r="E560" s="411" t="s">
        <v>313</v>
      </c>
      <c r="F560" s="1435">
        <v>-3970806</v>
      </c>
      <c r="G560" s="1431"/>
      <c r="H560" s="273"/>
    </row>
    <row r="561" spans="1:8" s="48" customFormat="1">
      <c r="A561" s="120"/>
      <c r="B561" s="411"/>
      <c r="C561" s="1186"/>
      <c r="D561" s="1404"/>
      <c r="E561" s="411" t="s">
        <v>119</v>
      </c>
      <c r="F561" s="1435">
        <v>2048935</v>
      </c>
      <c r="G561" s="1431">
        <v>0</v>
      </c>
      <c r="H561" s="273"/>
    </row>
    <row r="562" spans="1:8" s="48" customFormat="1" ht="13.8" thickBot="1">
      <c r="A562" s="120"/>
      <c r="B562" s="412"/>
      <c r="C562" s="1410"/>
      <c r="D562" s="1411"/>
      <c r="E562" s="412" t="s">
        <v>314</v>
      </c>
      <c r="F562" s="1436">
        <v>2048935</v>
      </c>
      <c r="G562" s="1433"/>
      <c r="H562" s="273"/>
    </row>
    <row r="563" spans="1:8" s="48" customFormat="1">
      <c r="A563" s="120"/>
      <c r="B563" s="1456" t="s">
        <v>189</v>
      </c>
      <c r="C563" s="1457"/>
      <c r="D563" s="1458"/>
      <c r="E563" s="1456" t="s">
        <v>189</v>
      </c>
      <c r="F563" s="1459"/>
      <c r="G563" s="1460"/>
      <c r="H563" s="273"/>
    </row>
    <row r="564" spans="1:8" s="48" customFormat="1">
      <c r="A564" s="120"/>
      <c r="B564" s="375" t="s">
        <v>4</v>
      </c>
      <c r="C564" s="1461">
        <v>328299589</v>
      </c>
      <c r="D564" s="1462">
        <v>-166160</v>
      </c>
      <c r="E564" s="375" t="s">
        <v>4</v>
      </c>
      <c r="F564" s="1434">
        <v>221215200</v>
      </c>
      <c r="G564" s="1403">
        <v>166160</v>
      </c>
      <c r="H564" s="273"/>
    </row>
    <row r="565" spans="1:8" s="48" customFormat="1">
      <c r="A565" s="120"/>
      <c r="B565" s="376" t="s">
        <v>10</v>
      </c>
      <c r="C565" s="1451">
        <v>328299589</v>
      </c>
      <c r="D565" s="653">
        <v>-166160</v>
      </c>
      <c r="E565" s="376" t="s">
        <v>5</v>
      </c>
      <c r="F565" s="1435">
        <v>7518069</v>
      </c>
      <c r="G565" s="1431"/>
      <c r="H565" s="273"/>
    </row>
    <row r="566" spans="1:8" s="48" customFormat="1">
      <c r="A566" s="120"/>
      <c r="B566" s="376" t="s">
        <v>11</v>
      </c>
      <c r="C566" s="646">
        <v>328299589</v>
      </c>
      <c r="D566" s="652">
        <v>-166160</v>
      </c>
      <c r="E566" s="376" t="s">
        <v>10</v>
      </c>
      <c r="F566" s="740">
        <v>213697131</v>
      </c>
      <c r="G566" s="782">
        <v>166160</v>
      </c>
      <c r="H566" s="273"/>
    </row>
    <row r="567" spans="1:8" s="48" customFormat="1">
      <c r="A567" s="120"/>
      <c r="B567" s="375" t="s">
        <v>1</v>
      </c>
      <c r="C567" s="1085">
        <v>328299589</v>
      </c>
      <c r="D567" s="1337">
        <v>-166160</v>
      </c>
      <c r="E567" s="376" t="s">
        <v>11</v>
      </c>
      <c r="F567" s="740">
        <v>213697131</v>
      </c>
      <c r="G567" s="782">
        <v>166160</v>
      </c>
      <c r="H567" s="273"/>
    </row>
    <row r="568" spans="1:8" s="48" customFormat="1">
      <c r="A568" s="120"/>
      <c r="B568" s="376" t="s">
        <v>2</v>
      </c>
      <c r="C568" s="646">
        <v>328299589</v>
      </c>
      <c r="D568" s="1463">
        <v>-166160</v>
      </c>
      <c r="E568" s="375" t="s">
        <v>1</v>
      </c>
      <c r="F568" s="760">
        <v>219020652</v>
      </c>
      <c r="G568" s="1338">
        <v>166160</v>
      </c>
      <c r="H568" s="273"/>
    </row>
    <row r="569" spans="1:8" s="48" customFormat="1">
      <c r="A569" s="120"/>
      <c r="B569" s="376" t="s">
        <v>19</v>
      </c>
      <c r="C569" s="646">
        <v>328299589</v>
      </c>
      <c r="D569" s="1463">
        <v>-166160</v>
      </c>
      <c r="E569" s="376" t="s">
        <v>2</v>
      </c>
      <c r="F569" s="740">
        <v>213320418</v>
      </c>
      <c r="G569" s="782">
        <v>166160</v>
      </c>
      <c r="H569" s="273"/>
    </row>
    <row r="570" spans="1:8" s="48" customFormat="1" ht="26.4">
      <c r="A570" s="120"/>
      <c r="B570" s="411" t="s">
        <v>51</v>
      </c>
      <c r="C570" s="646">
        <v>328299589</v>
      </c>
      <c r="D570" s="1463">
        <v>-166160</v>
      </c>
      <c r="E570" s="376" t="s">
        <v>12</v>
      </c>
      <c r="F570" s="740">
        <v>73778405</v>
      </c>
      <c r="G570" s="782">
        <v>0</v>
      </c>
      <c r="H570" s="273"/>
    </row>
    <row r="571" spans="1:8" s="48" customFormat="1" ht="26.4">
      <c r="A571" s="120"/>
      <c r="B571" s="1370" t="s">
        <v>52</v>
      </c>
      <c r="C571" s="646">
        <v>328299589</v>
      </c>
      <c r="D571" s="652">
        <v>-166160</v>
      </c>
      <c r="E571" s="376" t="s">
        <v>13</v>
      </c>
      <c r="F571" s="740">
        <v>50121470</v>
      </c>
      <c r="G571" s="782"/>
      <c r="H571" s="273"/>
    </row>
    <row r="572" spans="1:8" s="48" customFormat="1">
      <c r="A572" s="120"/>
      <c r="B572" s="376"/>
      <c r="C572" s="626"/>
      <c r="D572" s="813"/>
      <c r="E572" s="376" t="s">
        <v>35</v>
      </c>
      <c r="F572" s="740">
        <v>40453669</v>
      </c>
      <c r="G572" s="782"/>
      <c r="H572" s="273"/>
    </row>
    <row r="573" spans="1:8" s="48" customFormat="1">
      <c r="A573" s="120"/>
      <c r="B573" s="376"/>
      <c r="C573" s="626"/>
      <c r="D573" s="1405"/>
      <c r="E573" s="376" t="s">
        <v>15</v>
      </c>
      <c r="F573" s="740">
        <v>23656935</v>
      </c>
      <c r="G573" s="782"/>
      <c r="H573" s="273"/>
    </row>
    <row r="574" spans="1:8" s="48" customFormat="1">
      <c r="A574" s="120"/>
      <c r="B574" s="376"/>
      <c r="C574" s="626"/>
      <c r="D574" s="1405"/>
      <c r="E574" s="376" t="s">
        <v>117</v>
      </c>
      <c r="F574" s="740">
        <v>2001678</v>
      </c>
      <c r="G574" s="782"/>
      <c r="H574" s="273"/>
    </row>
    <row r="575" spans="1:8" s="48" customFormat="1">
      <c r="A575" s="120"/>
      <c r="B575" s="376"/>
      <c r="C575" s="626"/>
      <c r="D575" s="813"/>
      <c r="E575" s="376" t="s">
        <v>16</v>
      </c>
      <c r="F575" s="740">
        <v>30774454</v>
      </c>
      <c r="G575" s="782">
        <v>3509</v>
      </c>
      <c r="H575" s="273"/>
    </row>
    <row r="576" spans="1:8" s="48" customFormat="1">
      <c r="A576" s="120"/>
      <c r="B576" s="376"/>
      <c r="C576" s="654"/>
      <c r="D576" s="1406"/>
      <c r="E576" s="376" t="s">
        <v>17</v>
      </c>
      <c r="F576" s="722">
        <v>27096397</v>
      </c>
      <c r="G576" s="776">
        <v>3509</v>
      </c>
      <c r="H576" s="273"/>
    </row>
    <row r="577" spans="1:8" s="48" customFormat="1">
      <c r="A577" s="120"/>
      <c r="B577" s="376"/>
      <c r="C577" s="626"/>
      <c r="D577" s="1405"/>
      <c r="E577" s="376" t="s">
        <v>93</v>
      </c>
      <c r="F577" s="740">
        <v>3678057</v>
      </c>
      <c r="G577" s="782"/>
      <c r="H577" s="273"/>
    </row>
    <row r="578" spans="1:8" s="48" customFormat="1" ht="26.4">
      <c r="A578" s="120"/>
      <c r="B578" s="376"/>
      <c r="C578" s="626"/>
      <c r="D578" s="813"/>
      <c r="E578" s="376" t="s">
        <v>115</v>
      </c>
      <c r="F578" s="740">
        <v>180177</v>
      </c>
      <c r="G578" s="782">
        <v>0</v>
      </c>
      <c r="H578" s="273"/>
    </row>
    <row r="579" spans="1:8" s="48" customFormat="1">
      <c r="A579" s="120"/>
      <c r="B579" s="1360"/>
      <c r="C579" s="626"/>
      <c r="D579" s="1405"/>
      <c r="E579" s="1360" t="s">
        <v>38</v>
      </c>
      <c r="F579" s="740">
        <v>180177</v>
      </c>
      <c r="G579" s="782"/>
      <c r="H579" s="273"/>
    </row>
    <row r="580" spans="1:8" s="48" customFormat="1">
      <c r="A580" s="120"/>
      <c r="B580" s="376"/>
      <c r="C580" s="626"/>
      <c r="D580" s="813"/>
      <c r="E580" s="376" t="s">
        <v>19</v>
      </c>
      <c r="F580" s="740">
        <v>106585704</v>
      </c>
      <c r="G580" s="782">
        <v>162651</v>
      </c>
      <c r="H580" s="273"/>
    </row>
    <row r="581" spans="1:8" s="48" customFormat="1" ht="26.4">
      <c r="A581" s="120"/>
      <c r="B581" s="411"/>
      <c r="C581" s="626"/>
      <c r="D581" s="813"/>
      <c r="E581" s="411" t="s">
        <v>51</v>
      </c>
      <c r="F581" s="740">
        <v>106585704</v>
      </c>
      <c r="G581" s="782">
        <v>162651</v>
      </c>
      <c r="H581" s="273"/>
    </row>
    <row r="582" spans="1:8" s="48" customFormat="1" ht="26.4">
      <c r="A582" s="120"/>
      <c r="B582" s="411"/>
      <c r="C582" s="626"/>
      <c r="D582" s="1408"/>
      <c r="E582" s="411" t="s">
        <v>52</v>
      </c>
      <c r="F582" s="740">
        <v>19937618</v>
      </c>
      <c r="G582" s="1432">
        <v>162651</v>
      </c>
      <c r="H582" s="273"/>
    </row>
    <row r="583" spans="1:8" s="48" customFormat="1" ht="39.6">
      <c r="A583" s="120"/>
      <c r="B583" s="411"/>
      <c r="C583" s="626"/>
      <c r="D583" s="1408"/>
      <c r="E583" s="411" t="s">
        <v>191</v>
      </c>
      <c r="F583" s="740">
        <v>86648086</v>
      </c>
      <c r="G583" s="1432"/>
      <c r="H583" s="273"/>
    </row>
    <row r="584" spans="1:8" s="48" customFormat="1">
      <c r="A584" s="120"/>
      <c r="B584" s="376"/>
      <c r="C584" s="626"/>
      <c r="D584" s="813"/>
      <c r="E584" s="376" t="s">
        <v>3</v>
      </c>
      <c r="F584" s="740">
        <v>5700234</v>
      </c>
      <c r="G584" s="782">
        <v>0</v>
      </c>
      <c r="H584" s="273"/>
    </row>
    <row r="585" spans="1:8" s="48" customFormat="1">
      <c r="A585" s="120"/>
      <c r="B585" s="376"/>
      <c r="C585" s="626"/>
      <c r="D585" s="1405"/>
      <c r="E585" s="376" t="s">
        <v>20</v>
      </c>
      <c r="F585" s="740">
        <v>1214383</v>
      </c>
      <c r="G585" s="782"/>
      <c r="H585" s="273"/>
    </row>
    <row r="586" spans="1:8" s="48" customFormat="1">
      <c r="A586" s="120"/>
      <c r="B586" s="411"/>
      <c r="C586" s="626"/>
      <c r="D586" s="813"/>
      <c r="E586" s="411" t="s">
        <v>55</v>
      </c>
      <c r="F586" s="740">
        <v>4485851</v>
      </c>
      <c r="G586" s="782">
        <v>0</v>
      </c>
      <c r="H586" s="273"/>
    </row>
    <row r="587" spans="1:8" s="48" customFormat="1" ht="26.4">
      <c r="A587" s="120"/>
      <c r="B587" s="411"/>
      <c r="C587" s="626"/>
      <c r="D587" s="813"/>
      <c r="E587" s="411" t="s">
        <v>56</v>
      </c>
      <c r="F587" s="740">
        <v>4485851</v>
      </c>
      <c r="G587" s="782">
        <v>0</v>
      </c>
      <c r="H587" s="273"/>
    </row>
    <row r="588" spans="1:8" s="48" customFormat="1" ht="26.4">
      <c r="A588" s="120"/>
      <c r="B588" s="411"/>
      <c r="C588" s="626"/>
      <c r="D588" s="813"/>
      <c r="E588" s="411" t="s">
        <v>110</v>
      </c>
      <c r="F588" s="740">
        <v>4485851</v>
      </c>
      <c r="G588" s="782"/>
      <c r="H588" s="273"/>
    </row>
    <row r="589" spans="1:8" s="48" customFormat="1">
      <c r="A589" s="120"/>
      <c r="B589" s="1363"/>
      <c r="C589" s="1186"/>
      <c r="D589" s="1404"/>
      <c r="E589" s="1363" t="s">
        <v>21</v>
      </c>
      <c r="F589" s="1435">
        <v>2194548</v>
      </c>
      <c r="G589" s="1431">
        <v>0</v>
      </c>
      <c r="H589" s="273"/>
    </row>
    <row r="590" spans="1:8" s="48" customFormat="1" ht="52.5" customHeight="1">
      <c r="A590" s="120"/>
      <c r="B590" s="1363"/>
      <c r="C590" s="1186"/>
      <c r="D590" s="1404"/>
      <c r="E590" s="1363" t="s">
        <v>23</v>
      </c>
      <c r="F590" s="1435">
        <v>-2194548</v>
      </c>
      <c r="G590" s="1431"/>
      <c r="H590" s="273"/>
    </row>
    <row r="591" spans="1:8" s="48" customFormat="1">
      <c r="A591" s="50"/>
      <c r="B591" s="411"/>
      <c r="C591" s="1186"/>
      <c r="D591" s="1404"/>
      <c r="E591" s="411" t="s">
        <v>312</v>
      </c>
      <c r="F591" s="1435">
        <v>-4243483</v>
      </c>
      <c r="G591" s="1431">
        <v>0</v>
      </c>
      <c r="H591" s="273"/>
    </row>
    <row r="592" spans="1:8" s="48" customFormat="1">
      <c r="A592" s="50"/>
      <c r="B592" s="411"/>
      <c r="C592" s="1186"/>
      <c r="D592" s="1404"/>
      <c r="E592" s="411" t="s">
        <v>313</v>
      </c>
      <c r="F592" s="1435">
        <v>-4243483</v>
      </c>
      <c r="G592" s="1431"/>
      <c r="H592" s="273"/>
    </row>
    <row r="593" spans="1:8" s="48" customFormat="1">
      <c r="A593" s="50"/>
      <c r="B593" s="411"/>
      <c r="C593" s="1186"/>
      <c r="D593" s="1404"/>
      <c r="E593" s="411" t="s">
        <v>119</v>
      </c>
      <c r="F593" s="1435">
        <v>2048935</v>
      </c>
      <c r="G593" s="1431">
        <v>0</v>
      </c>
      <c r="H593" s="273"/>
    </row>
    <row r="594" spans="1:8" s="48" customFormat="1" ht="13.8" thickBot="1">
      <c r="A594" s="50"/>
      <c r="B594" s="412"/>
      <c r="C594" s="1410"/>
      <c r="D594" s="1411"/>
      <c r="E594" s="412" t="s">
        <v>314</v>
      </c>
      <c r="F594" s="1436">
        <v>2048935</v>
      </c>
      <c r="G594" s="1433"/>
      <c r="H594" s="273"/>
    </row>
    <row r="595" spans="1:8" s="1992" customFormat="1" ht="53.25" customHeight="1" thickBot="1">
      <c r="A595" s="1989"/>
      <c r="B595" s="3906" t="s">
        <v>725</v>
      </c>
      <c r="C595" s="3907"/>
      <c r="D595" s="3907"/>
      <c r="E595" s="3907"/>
      <c r="F595" s="3907"/>
      <c r="G595" s="3908"/>
      <c r="H595" s="2781"/>
    </row>
    <row r="596" spans="1:8" s="48" customFormat="1">
      <c r="A596" s="104"/>
      <c r="B596" s="139"/>
      <c r="C596" s="139"/>
      <c r="D596" s="139"/>
      <c r="E596" s="139"/>
      <c r="F596" s="139"/>
      <c r="G596" s="139"/>
      <c r="H596" s="273"/>
    </row>
    <row r="597" spans="1:8" s="48" customFormat="1">
      <c r="A597" s="104"/>
      <c r="B597" s="2698" t="s">
        <v>713</v>
      </c>
      <c r="C597" s="139"/>
      <c r="D597" s="139"/>
      <c r="E597" s="139"/>
      <c r="F597" s="139"/>
      <c r="G597" s="139"/>
      <c r="H597" s="273"/>
    </row>
    <row r="598" spans="1:8" s="48" customFormat="1" ht="13.8" thickBot="1">
      <c r="A598" s="104"/>
      <c r="B598" s="2698"/>
      <c r="C598" s="139"/>
      <c r="D598" s="139"/>
      <c r="E598" s="139"/>
      <c r="F598" s="139"/>
      <c r="G598" s="139"/>
      <c r="H598" s="273"/>
    </row>
    <row r="599" spans="1:8" s="48" customFormat="1" ht="13.8">
      <c r="A599" s="1980">
        <f>A479+1</f>
        <v>186</v>
      </c>
      <c r="B599" s="2645" t="s">
        <v>26</v>
      </c>
      <c r="C599" s="2242"/>
      <c r="D599" s="2243"/>
      <c r="E599" s="2645" t="s">
        <v>421</v>
      </c>
      <c r="F599" s="818"/>
      <c r="G599" s="2148"/>
      <c r="H599" s="1982" t="s">
        <v>532</v>
      </c>
    </row>
    <row r="600" spans="1:8" s="48" customFormat="1">
      <c r="A600" s="104"/>
      <c r="B600" s="2090" t="s">
        <v>22</v>
      </c>
      <c r="C600" s="2077"/>
      <c r="D600" s="2090"/>
      <c r="E600" s="2090" t="s">
        <v>22</v>
      </c>
      <c r="F600" s="2077"/>
      <c r="G600" s="2090"/>
      <c r="H600" s="3259" t="s">
        <v>534</v>
      </c>
    </row>
    <row r="601" spans="1:8" s="48" customFormat="1" ht="39.6">
      <c r="A601" s="104"/>
      <c r="B601" s="2705" t="s">
        <v>513</v>
      </c>
      <c r="C601" s="2706"/>
      <c r="D601" s="2707"/>
      <c r="E601" s="2705" t="s">
        <v>418</v>
      </c>
      <c r="F601" s="2708"/>
      <c r="G601" s="2707"/>
      <c r="H601" s="274">
        <f>'15'!A3523</f>
        <v>112</v>
      </c>
    </row>
    <row r="602" spans="1:8" s="48" customFormat="1">
      <c r="A602" s="104"/>
      <c r="B602" s="2654" t="s">
        <v>4</v>
      </c>
      <c r="C602" s="2663">
        <f>C603+C604</f>
        <v>64286194</v>
      </c>
      <c r="D602" s="2663">
        <f>D603+D604</f>
        <v>-898291</v>
      </c>
      <c r="E602" s="2709" t="s">
        <v>542</v>
      </c>
      <c r="F602" s="2664">
        <f>F603</f>
        <v>231122620</v>
      </c>
      <c r="G602" s="2664">
        <f>G603</f>
        <v>898291</v>
      </c>
      <c r="H602" s="104" t="s">
        <v>999</v>
      </c>
    </row>
    <row r="603" spans="1:8" s="48" customFormat="1">
      <c r="A603" s="104"/>
      <c r="B603" s="2657" t="s">
        <v>5</v>
      </c>
      <c r="C603" s="2128">
        <v>5107990</v>
      </c>
      <c r="D603" s="2128"/>
      <c r="E603" s="2710" t="s">
        <v>10</v>
      </c>
      <c r="F603" s="2271">
        <f>F604</f>
        <v>231122620</v>
      </c>
      <c r="G603" s="2271">
        <f>G604</f>
        <v>898291</v>
      </c>
      <c r="H603" s="273"/>
    </row>
    <row r="604" spans="1:8" s="48" customFormat="1">
      <c r="A604" s="104"/>
      <c r="B604" s="2657" t="s">
        <v>10</v>
      </c>
      <c r="C604" s="2711">
        <f>C605</f>
        <v>59178204</v>
      </c>
      <c r="D604" s="2659">
        <f>D605</f>
        <v>-898291</v>
      </c>
      <c r="E604" s="2712" t="s">
        <v>397</v>
      </c>
      <c r="F604" s="2662">
        <v>231122620</v>
      </c>
      <c r="G604" s="2662">
        <v>898291</v>
      </c>
      <c r="H604" s="273"/>
    </row>
    <row r="605" spans="1:8" s="48" customFormat="1">
      <c r="A605" s="104"/>
      <c r="B605" s="2657" t="s">
        <v>11</v>
      </c>
      <c r="C605" s="2711">
        <v>59178204</v>
      </c>
      <c r="D605" s="2659">
        <v>-898291</v>
      </c>
      <c r="E605" s="2654" t="s">
        <v>1</v>
      </c>
      <c r="F605" s="2664">
        <f t="shared" ref="F605:G608" si="18">F606</f>
        <v>231122620</v>
      </c>
      <c r="G605" s="2664">
        <f t="shared" si="18"/>
        <v>898291</v>
      </c>
      <c r="H605" s="273"/>
    </row>
    <row r="606" spans="1:8" s="48" customFormat="1">
      <c r="A606" s="104"/>
      <c r="B606" s="2654" t="s">
        <v>1</v>
      </c>
      <c r="C606" s="2655">
        <f>C607+C619</f>
        <v>64286194</v>
      </c>
      <c r="D606" s="2655">
        <f>D607+D619</f>
        <v>-898291</v>
      </c>
      <c r="E606" s="2657" t="s">
        <v>2</v>
      </c>
      <c r="F606" s="2662">
        <f t="shared" si="18"/>
        <v>231122620</v>
      </c>
      <c r="G606" s="2662">
        <f t="shared" si="18"/>
        <v>898291</v>
      </c>
      <c r="H606" s="273"/>
    </row>
    <row r="607" spans="1:8" s="48" customFormat="1">
      <c r="A607" s="104"/>
      <c r="B607" s="2657" t="s">
        <v>2</v>
      </c>
      <c r="C607" s="2659">
        <f>C608+C612+C615</f>
        <v>63559676</v>
      </c>
      <c r="D607" s="2659">
        <f>D608+D612+D615</f>
        <v>-898291</v>
      </c>
      <c r="E607" s="2657" t="s">
        <v>19</v>
      </c>
      <c r="F607" s="2662">
        <f t="shared" si="18"/>
        <v>231122620</v>
      </c>
      <c r="G607" s="2662">
        <f t="shared" si="18"/>
        <v>898291</v>
      </c>
      <c r="H607" s="273"/>
    </row>
    <row r="608" spans="1:8" s="48" customFormat="1" ht="26.4">
      <c r="A608" s="104"/>
      <c r="B608" s="2657" t="s">
        <v>12</v>
      </c>
      <c r="C608" s="2659">
        <f>C609+C611</f>
        <v>53243054</v>
      </c>
      <c r="D608" s="2659">
        <f>D609+D611</f>
        <v>-898291</v>
      </c>
      <c r="E608" s="2670" t="s">
        <v>51</v>
      </c>
      <c r="F608" s="2662">
        <f t="shared" si="18"/>
        <v>231122620</v>
      </c>
      <c r="G608" s="2662">
        <f t="shared" si="18"/>
        <v>898291</v>
      </c>
      <c r="H608" s="273"/>
    </row>
    <row r="609" spans="1:8" s="48" customFormat="1" ht="26.4">
      <c r="A609" s="104"/>
      <c r="B609" s="2657" t="s">
        <v>13</v>
      </c>
      <c r="C609" s="2659">
        <v>36974592</v>
      </c>
      <c r="D609" s="2659">
        <v>-898291</v>
      </c>
      <c r="E609" s="2670" t="s">
        <v>52</v>
      </c>
      <c r="F609" s="2662">
        <v>231122620</v>
      </c>
      <c r="G609" s="2662">
        <v>898291</v>
      </c>
      <c r="H609" s="273"/>
    </row>
    <row r="610" spans="1:8" s="48" customFormat="1">
      <c r="A610" s="104"/>
      <c r="B610" s="2657" t="s">
        <v>35</v>
      </c>
      <c r="C610" s="2661">
        <v>29900029</v>
      </c>
      <c r="D610" s="2661">
        <v>-726831</v>
      </c>
      <c r="E610" s="2713"/>
      <c r="F610" s="2638"/>
      <c r="G610" s="2638"/>
      <c r="H610" s="273"/>
    </row>
    <row r="611" spans="1:8" s="48" customFormat="1">
      <c r="A611" s="104"/>
      <c r="B611" s="2657" t="s">
        <v>15</v>
      </c>
      <c r="C611" s="2661">
        <v>16268462</v>
      </c>
      <c r="D611" s="2661"/>
      <c r="E611" s="2713"/>
      <c r="F611" s="2638"/>
      <c r="G611" s="2638"/>
      <c r="H611" s="273"/>
    </row>
    <row r="612" spans="1:8" s="48" customFormat="1">
      <c r="A612" s="104"/>
      <c r="B612" s="3" t="s">
        <v>16</v>
      </c>
      <c r="C612" s="2661">
        <f>C613+C614</f>
        <v>8319642</v>
      </c>
      <c r="D612" s="2661"/>
      <c r="E612" s="2713"/>
      <c r="F612" s="2638"/>
      <c r="G612" s="2638"/>
      <c r="H612" s="273"/>
    </row>
    <row r="613" spans="1:8" s="48" customFormat="1">
      <c r="A613" s="104"/>
      <c r="B613" s="3" t="s">
        <v>17</v>
      </c>
      <c r="C613" s="2661">
        <v>4937533</v>
      </c>
      <c r="D613" s="2661"/>
      <c r="E613" s="2713"/>
      <c r="F613" s="2638"/>
      <c r="G613" s="2638"/>
      <c r="H613" s="273"/>
    </row>
    <row r="614" spans="1:8" s="48" customFormat="1">
      <c r="A614" s="104"/>
      <c r="B614" s="3" t="s">
        <v>93</v>
      </c>
      <c r="C614" s="2661">
        <v>3382109</v>
      </c>
      <c r="D614" s="2661"/>
      <c r="E614" s="2713"/>
      <c r="F614" s="2638"/>
      <c r="G614" s="2638"/>
      <c r="H614" s="273"/>
    </row>
    <row r="615" spans="1:8" s="48" customFormat="1">
      <c r="A615" s="104"/>
      <c r="B615" s="3" t="s">
        <v>19</v>
      </c>
      <c r="C615" s="2661">
        <f>C616</f>
        <v>1996980</v>
      </c>
      <c r="D615" s="2661"/>
      <c r="E615" s="2713"/>
      <c r="F615" s="2638"/>
      <c r="G615" s="2638"/>
      <c r="H615" s="273"/>
    </row>
    <row r="616" spans="1:8" s="48" customFormat="1" ht="26.4">
      <c r="A616" s="104"/>
      <c r="B616" s="2683" t="s">
        <v>51</v>
      </c>
      <c r="C616" s="2661">
        <f>C617+C618</f>
        <v>1996980</v>
      </c>
      <c r="D616" s="2661"/>
      <c r="E616" s="2713"/>
      <c r="F616" s="2638"/>
      <c r="G616" s="2638"/>
      <c r="H616" s="273"/>
    </row>
    <row r="617" spans="1:8" s="48" customFormat="1" ht="26.4">
      <c r="A617" s="104"/>
      <c r="B617" s="2683" t="s">
        <v>52</v>
      </c>
      <c r="C617" s="2661">
        <v>1322737</v>
      </c>
      <c r="D617" s="2661"/>
      <c r="E617" s="2713"/>
      <c r="F617" s="2638"/>
      <c r="G617" s="2638"/>
      <c r="H617" s="273"/>
    </row>
    <row r="618" spans="1:8" s="48" customFormat="1" ht="39.6">
      <c r="A618" s="104"/>
      <c r="B618" s="2683" t="s">
        <v>191</v>
      </c>
      <c r="C618" s="2661">
        <v>674243</v>
      </c>
      <c r="D618" s="2661"/>
      <c r="E618" s="2713"/>
      <c r="F618" s="2638"/>
      <c r="G618" s="2638"/>
      <c r="H618" s="273"/>
    </row>
    <row r="619" spans="1:8" s="48" customFormat="1">
      <c r="A619" s="104"/>
      <c r="B619" s="2657" t="s">
        <v>3</v>
      </c>
      <c r="C619" s="2661">
        <f>C620</f>
        <v>726518</v>
      </c>
      <c r="D619" s="2661"/>
      <c r="E619" s="2713"/>
      <c r="F619" s="2638"/>
      <c r="G619" s="2638"/>
      <c r="H619" s="273"/>
    </row>
    <row r="620" spans="1:8" s="48" customFormat="1" ht="13.8" thickBot="1">
      <c r="A620" s="104"/>
      <c r="B620" s="2714" t="s">
        <v>20</v>
      </c>
      <c r="C620" s="2715">
        <v>726518</v>
      </c>
      <c r="D620" s="2715"/>
      <c r="E620" s="2716"/>
      <c r="F620" s="2717"/>
      <c r="G620" s="2717"/>
      <c r="H620" s="273"/>
    </row>
    <row r="621" spans="1:8" s="1992" customFormat="1" ht="46.5" customHeight="1" thickBot="1">
      <c r="A621" s="1989"/>
      <c r="B621" s="3772" t="s">
        <v>726</v>
      </c>
      <c r="C621" s="3773"/>
      <c r="D621" s="3773"/>
      <c r="E621" s="3773"/>
      <c r="F621" s="3773"/>
      <c r="G621" s="3774"/>
      <c r="H621" s="2781"/>
    </row>
    <row r="622" spans="1:8" s="48" customFormat="1">
      <c r="A622" s="104"/>
      <c r="B622" s="139"/>
      <c r="C622" s="139"/>
      <c r="D622" s="139"/>
      <c r="E622" s="139"/>
      <c r="F622" s="139"/>
      <c r="G622" s="139"/>
      <c r="H622" s="273"/>
    </row>
    <row r="623" spans="1:8" s="48" customFormat="1">
      <c r="A623" s="104"/>
      <c r="B623" s="3739" t="s">
        <v>399</v>
      </c>
      <c r="C623" s="3739"/>
      <c r="D623" s="3739"/>
      <c r="E623" s="139"/>
      <c r="F623" s="139"/>
      <c r="G623" s="139"/>
      <c r="H623" s="273"/>
    </row>
    <row r="624" spans="1:8" s="48" customFormat="1" ht="13.8" thickBot="1">
      <c r="A624" s="104"/>
      <c r="B624" s="1974"/>
      <c r="C624" s="1974"/>
      <c r="D624" s="1974"/>
      <c r="E624" s="139"/>
      <c r="F624" s="139"/>
      <c r="G624" s="139"/>
      <c r="H624" s="273"/>
    </row>
    <row r="625" spans="1:8" s="48" customFormat="1" ht="26.4">
      <c r="A625" s="104">
        <f>A599</f>
        <v>186</v>
      </c>
      <c r="B625" s="2645" t="s">
        <v>395</v>
      </c>
      <c r="C625" s="2242"/>
      <c r="D625" s="1067"/>
      <c r="E625" s="2645" t="s">
        <v>421</v>
      </c>
      <c r="F625" s="2242"/>
      <c r="G625" s="1067"/>
      <c r="H625" s="1982" t="s">
        <v>532</v>
      </c>
    </row>
    <row r="626" spans="1:8" s="48" customFormat="1">
      <c r="A626" s="104"/>
      <c r="B626" s="2090" t="s">
        <v>82</v>
      </c>
      <c r="C626" s="2077"/>
      <c r="D626" s="643"/>
      <c r="E626" s="2090" t="s">
        <v>82</v>
      </c>
      <c r="F626" s="2077"/>
      <c r="G626" s="643"/>
      <c r="H626" s="3259" t="s">
        <v>534</v>
      </c>
    </row>
    <row r="627" spans="1:8" s="48" customFormat="1">
      <c r="A627" s="104"/>
      <c r="B627" s="2718" t="s">
        <v>128</v>
      </c>
      <c r="C627" s="2825"/>
      <c r="D627" s="2719"/>
      <c r="E627" s="2718" t="s">
        <v>128</v>
      </c>
      <c r="F627" s="2826"/>
      <c r="G627" s="2719"/>
      <c r="H627" s="274">
        <f>'15'!A3523</f>
        <v>112</v>
      </c>
    </row>
    <row r="628" spans="1:8" s="48" customFormat="1">
      <c r="A628" s="104"/>
      <c r="B628" s="2091" t="s">
        <v>87</v>
      </c>
      <c r="C628" s="2077"/>
      <c r="D628" s="2077"/>
      <c r="E628" s="2091" t="s">
        <v>87</v>
      </c>
      <c r="F628" s="2354"/>
      <c r="G628" s="2090"/>
      <c r="H628" s="104" t="s">
        <v>999</v>
      </c>
    </row>
    <row r="629" spans="1:8" s="48" customFormat="1">
      <c r="A629" s="104"/>
      <c r="B629" s="2654" t="s">
        <v>4</v>
      </c>
      <c r="C629" s="2663">
        <v>226659500</v>
      </c>
      <c r="D629" s="2663">
        <v>-898291</v>
      </c>
      <c r="E629" s="2720" t="s">
        <v>4</v>
      </c>
      <c r="F629" s="2721">
        <f>+F630</f>
        <v>323895415</v>
      </c>
      <c r="G629" s="2664">
        <f>G630</f>
        <v>898291</v>
      </c>
      <c r="H629" s="273"/>
    </row>
    <row r="630" spans="1:8" s="48" customFormat="1">
      <c r="A630" s="104"/>
      <c r="B630" s="2657" t="s">
        <v>5</v>
      </c>
      <c r="C630" s="2659">
        <v>7535144</v>
      </c>
      <c r="D630" s="2659"/>
      <c r="E630" s="2722" t="s">
        <v>10</v>
      </c>
      <c r="F630" s="2271">
        <f>+F631</f>
        <v>323895415</v>
      </c>
      <c r="G630" s="2271">
        <f>G631</f>
        <v>898291</v>
      </c>
      <c r="H630" s="273"/>
    </row>
    <row r="631" spans="1:8" s="48" customFormat="1">
      <c r="A631" s="104"/>
      <c r="B631" s="2657" t="s">
        <v>10</v>
      </c>
      <c r="C631" s="2663">
        <v>219124356</v>
      </c>
      <c r="D631" s="2661">
        <v>-898291</v>
      </c>
      <c r="E631" s="2723" t="s">
        <v>11</v>
      </c>
      <c r="F631" s="2245">
        <v>323895415</v>
      </c>
      <c r="G631" s="2662">
        <v>898291</v>
      </c>
      <c r="H631" s="273"/>
    </row>
    <row r="632" spans="1:8" s="48" customFormat="1">
      <c r="A632" s="104"/>
      <c r="B632" s="2657" t="s">
        <v>11</v>
      </c>
      <c r="C632" s="2661">
        <v>219124356</v>
      </c>
      <c r="D632" s="2661">
        <v>-898291</v>
      </c>
      <c r="E632" s="2724" t="s">
        <v>28</v>
      </c>
      <c r="F632" s="2721">
        <f>+F633</f>
        <v>323895415</v>
      </c>
      <c r="G632" s="2664">
        <f>G633</f>
        <v>898291</v>
      </c>
      <c r="H632" s="273"/>
    </row>
    <row r="633" spans="1:8" s="48" customFormat="1">
      <c r="A633" s="104"/>
      <c r="B633" s="2654" t="s">
        <v>1</v>
      </c>
      <c r="C633" s="2663">
        <v>224960511</v>
      </c>
      <c r="D633" s="2663">
        <v>-898291</v>
      </c>
      <c r="E633" s="2725" t="s">
        <v>2</v>
      </c>
      <c r="F633" s="2245">
        <f>+F634</f>
        <v>323895415</v>
      </c>
      <c r="G633" s="2662">
        <f>G634</f>
        <v>898291</v>
      </c>
      <c r="H633" s="273"/>
    </row>
    <row r="634" spans="1:8" s="48" customFormat="1">
      <c r="A634" s="104"/>
      <c r="B634" s="2657" t="s">
        <v>2</v>
      </c>
      <c r="C634" s="2661">
        <v>214210663</v>
      </c>
      <c r="D634" s="2661">
        <v>-898291</v>
      </c>
      <c r="E634" s="2725" t="s">
        <v>19</v>
      </c>
      <c r="F634" s="2245">
        <f>+F635</f>
        <v>323895415</v>
      </c>
      <c r="G634" s="2662">
        <f>G635</f>
        <v>898291</v>
      </c>
      <c r="H634" s="273"/>
    </row>
    <row r="635" spans="1:8" s="48" customFormat="1" ht="26.4">
      <c r="A635" s="104"/>
      <c r="B635" s="2657" t="s">
        <v>12</v>
      </c>
      <c r="C635" s="2661">
        <v>74338395</v>
      </c>
      <c r="D635" s="2661">
        <v>-898291</v>
      </c>
      <c r="E635" s="2726" t="s">
        <v>51</v>
      </c>
      <c r="F635" s="2245">
        <f>+F636</f>
        <v>323895415</v>
      </c>
      <c r="G635" s="2662">
        <f>G636</f>
        <v>898291</v>
      </c>
      <c r="H635" s="273"/>
    </row>
    <row r="636" spans="1:8" s="48" customFormat="1" ht="26.4">
      <c r="A636" s="104"/>
      <c r="B636" s="2657" t="s">
        <v>13</v>
      </c>
      <c r="C636" s="2661">
        <v>50236637</v>
      </c>
      <c r="D636" s="2659">
        <v>-898291</v>
      </c>
      <c r="E636" s="2727" t="s">
        <v>52</v>
      </c>
      <c r="F636" s="2245">
        <v>323895415</v>
      </c>
      <c r="G636" s="2662">
        <v>898291</v>
      </c>
      <c r="H636" s="273"/>
    </row>
    <row r="637" spans="1:8" s="48" customFormat="1">
      <c r="A637" s="104"/>
      <c r="B637" s="2657" t="s">
        <v>35</v>
      </c>
      <c r="C637" s="2661">
        <v>40432663</v>
      </c>
      <c r="D637" s="2661">
        <v>-726831</v>
      </c>
      <c r="E637" s="2728"/>
      <c r="F637" s="2729"/>
      <c r="G637" s="2665"/>
      <c r="H637" s="273"/>
    </row>
    <row r="638" spans="1:8" s="48" customFormat="1">
      <c r="A638" s="104"/>
      <c r="B638" s="2657" t="s">
        <v>15</v>
      </c>
      <c r="C638" s="2661">
        <v>24101758</v>
      </c>
      <c r="D638" s="2661"/>
      <c r="E638" s="2730"/>
      <c r="F638" s="2729"/>
      <c r="G638" s="2665"/>
      <c r="H638" s="273"/>
    </row>
    <row r="639" spans="1:8" s="48" customFormat="1">
      <c r="A639" s="104"/>
      <c r="B639" s="2657" t="s">
        <v>117</v>
      </c>
      <c r="C639" s="2661">
        <v>1481144</v>
      </c>
      <c r="D639" s="2665"/>
      <c r="E639" s="2657"/>
      <c r="F639" s="2731"/>
      <c r="G639" s="2665"/>
      <c r="H639" s="273"/>
    </row>
    <row r="640" spans="1:8" s="48" customFormat="1">
      <c r="A640" s="104"/>
      <c r="B640" s="2657" t="s">
        <v>16</v>
      </c>
      <c r="C640" s="2661">
        <v>46396808</v>
      </c>
      <c r="D640" s="2661"/>
      <c r="E640" s="2657"/>
      <c r="F640" s="2661"/>
      <c r="G640" s="2665"/>
      <c r="H640" s="273"/>
    </row>
    <row r="641" spans="1:8" s="48" customFormat="1">
      <c r="A641" s="104"/>
      <c r="B641" s="2657" t="s">
        <v>17</v>
      </c>
      <c r="C641" s="2666">
        <v>42718751</v>
      </c>
      <c r="D641" s="2667"/>
      <c r="E641" s="2657"/>
      <c r="F641" s="2666"/>
      <c r="G641" s="2665"/>
      <c r="H641" s="273"/>
    </row>
    <row r="642" spans="1:8" s="48" customFormat="1">
      <c r="A642" s="104"/>
      <c r="B642" s="2657" t="s">
        <v>93</v>
      </c>
      <c r="C642" s="2661">
        <v>3678057</v>
      </c>
      <c r="D642" s="2665"/>
      <c r="E642" s="2657"/>
      <c r="F642" s="2661"/>
      <c r="G642" s="2665"/>
      <c r="H642" s="273"/>
    </row>
    <row r="643" spans="1:8" s="48" customFormat="1" ht="26.4">
      <c r="A643" s="104"/>
      <c r="B643" s="2657" t="s">
        <v>115</v>
      </c>
      <c r="C643" s="2661">
        <v>22766</v>
      </c>
      <c r="D643" s="2661"/>
      <c r="E643" s="2657"/>
      <c r="F643" s="2661"/>
      <c r="G643" s="2665"/>
      <c r="H643" s="273"/>
    </row>
    <row r="644" spans="1:8" s="48" customFormat="1">
      <c r="A644" s="104"/>
      <c r="B644" s="2670" t="s">
        <v>118</v>
      </c>
      <c r="C644" s="2661"/>
      <c r="D644" s="2665"/>
      <c r="E644" s="2670"/>
      <c r="F644" s="2661"/>
      <c r="G644" s="2665"/>
      <c r="H644" s="273"/>
    </row>
    <row r="645" spans="1:8" s="48" customFormat="1">
      <c r="A645" s="104"/>
      <c r="B645" s="2669" t="s">
        <v>38</v>
      </c>
      <c r="C645" s="2661">
        <v>22766</v>
      </c>
      <c r="D645" s="2665"/>
      <c r="E645" s="2669"/>
      <c r="F645" s="2661"/>
      <c r="G645" s="2665"/>
      <c r="H645" s="273"/>
    </row>
    <row r="646" spans="1:8" s="48" customFormat="1">
      <c r="A646" s="104"/>
      <c r="B646" s="2657" t="s">
        <v>19</v>
      </c>
      <c r="C646" s="2661">
        <v>91971550</v>
      </c>
      <c r="D646" s="2661"/>
      <c r="E646" s="2657"/>
      <c r="F646" s="2661"/>
      <c r="G646" s="2665"/>
      <c r="H646" s="273"/>
    </row>
    <row r="647" spans="1:8" s="48" customFormat="1" ht="26.4">
      <c r="A647" s="104"/>
      <c r="B647" s="2670" t="s">
        <v>51</v>
      </c>
      <c r="C647" s="2661">
        <v>91971550</v>
      </c>
      <c r="D647" s="2661"/>
      <c r="E647" s="2670"/>
      <c r="F647" s="2661"/>
      <c r="G647" s="2665"/>
      <c r="H647" s="273"/>
    </row>
    <row r="648" spans="1:8" s="48" customFormat="1" ht="26.4">
      <c r="A648" s="104"/>
      <c r="B648" s="2670" t="s">
        <v>52</v>
      </c>
      <c r="C648" s="2661">
        <v>17453238</v>
      </c>
      <c r="D648" s="2671"/>
      <c r="E648" s="2670"/>
      <c r="F648" s="2661"/>
      <c r="G648" s="2665"/>
      <c r="H648" s="273"/>
    </row>
    <row r="649" spans="1:8" s="48" customFormat="1" ht="39.6">
      <c r="A649" s="104"/>
      <c r="B649" s="2732" t="s">
        <v>191</v>
      </c>
      <c r="C649" s="2661">
        <v>74518312</v>
      </c>
      <c r="D649" s="2671"/>
      <c r="E649" s="2732"/>
      <c r="F649" s="2661"/>
      <c r="G649" s="2665"/>
      <c r="H649" s="273"/>
    </row>
    <row r="650" spans="1:8" s="48" customFormat="1">
      <c r="A650" s="104"/>
      <c r="B650" s="2657" t="s">
        <v>3</v>
      </c>
      <c r="C650" s="2663">
        <v>10749848</v>
      </c>
      <c r="D650" s="2663"/>
      <c r="E650" s="2657"/>
      <c r="F650" s="2663"/>
      <c r="G650" s="2665"/>
      <c r="H650" s="273"/>
    </row>
    <row r="651" spans="1:8" s="48" customFormat="1">
      <c r="A651" s="104"/>
      <c r="B651" s="2657" t="s">
        <v>20</v>
      </c>
      <c r="C651" s="2661">
        <v>6263997</v>
      </c>
      <c r="D651" s="2665"/>
      <c r="E651" s="2657"/>
      <c r="F651" s="2661"/>
      <c r="G651" s="2665"/>
      <c r="H651" s="273"/>
    </row>
    <row r="652" spans="1:8" s="48" customFormat="1">
      <c r="A652" s="104"/>
      <c r="B652" s="2670" t="s">
        <v>55</v>
      </c>
      <c r="C652" s="2661">
        <v>4485851</v>
      </c>
      <c r="D652" s="2661"/>
      <c r="E652" s="2670"/>
      <c r="F652" s="2661"/>
      <c r="G652" s="2665"/>
      <c r="H652" s="273"/>
    </row>
    <row r="653" spans="1:8" s="48" customFormat="1" ht="26.4">
      <c r="A653" s="104"/>
      <c r="B653" s="2670" t="s">
        <v>56</v>
      </c>
      <c r="C653" s="2663">
        <v>4485851</v>
      </c>
      <c r="D653" s="2663"/>
      <c r="E653" s="2670"/>
      <c r="F653" s="2663"/>
      <c r="G653" s="2665"/>
      <c r="H653" s="273"/>
    </row>
    <row r="654" spans="1:8" s="48" customFormat="1" ht="26.4">
      <c r="A654" s="104"/>
      <c r="B654" s="2670" t="s">
        <v>110</v>
      </c>
      <c r="C654" s="2661">
        <v>4485851</v>
      </c>
      <c r="D654" s="2661"/>
      <c r="E654" s="2670"/>
      <c r="F654" s="2661"/>
      <c r="G654" s="2665"/>
      <c r="H654" s="273"/>
    </row>
    <row r="655" spans="1:8" s="48" customFormat="1">
      <c r="A655" s="104"/>
      <c r="B655" s="2672" t="s">
        <v>21</v>
      </c>
      <c r="C655" s="2655">
        <v>1698989</v>
      </c>
      <c r="D655" s="2655"/>
      <c r="E655" s="2672"/>
      <c r="F655" s="2655"/>
      <c r="G655" s="2665"/>
      <c r="H655" s="273"/>
    </row>
    <row r="656" spans="1:8" s="48" customFormat="1">
      <c r="A656" s="104"/>
      <c r="B656" s="2672" t="s">
        <v>23</v>
      </c>
      <c r="C656" s="2655">
        <v>-1698989</v>
      </c>
      <c r="D656" s="2655"/>
      <c r="E656" s="2672"/>
      <c r="F656" s="2655"/>
      <c r="G656" s="2665"/>
      <c r="H656" s="273"/>
    </row>
    <row r="657" spans="1:8" s="48" customFormat="1">
      <c r="A657" s="104"/>
      <c r="B657" s="2670" t="s">
        <v>312</v>
      </c>
      <c r="C657" s="2659">
        <v>-3747924</v>
      </c>
      <c r="D657" s="2659"/>
      <c r="E657" s="2670"/>
      <c r="F657" s="2659"/>
      <c r="G657" s="2665"/>
      <c r="H657" s="273"/>
    </row>
    <row r="658" spans="1:8" s="48" customFormat="1">
      <c r="A658" s="104"/>
      <c r="B658" s="2670" t="s">
        <v>430</v>
      </c>
      <c r="C658" s="2659"/>
      <c r="D658" s="2659"/>
      <c r="E658" s="2670"/>
      <c r="F658" s="2659"/>
      <c r="G658" s="2665"/>
      <c r="H658" s="273"/>
    </row>
    <row r="659" spans="1:8" s="48" customFormat="1">
      <c r="A659" s="104"/>
      <c r="B659" s="2670" t="s">
        <v>313</v>
      </c>
      <c r="C659" s="2659">
        <v>-3747924</v>
      </c>
      <c r="D659" s="2659"/>
      <c r="E659" s="2670"/>
      <c r="F659" s="2659"/>
      <c r="G659" s="2665"/>
      <c r="H659" s="273"/>
    </row>
    <row r="660" spans="1:8" s="48" customFormat="1">
      <c r="A660" s="104"/>
      <c r="B660" s="2670" t="s">
        <v>119</v>
      </c>
      <c r="C660" s="2659">
        <v>2048935</v>
      </c>
      <c r="D660" s="2659"/>
      <c r="E660" s="2670"/>
      <c r="F660" s="2659"/>
      <c r="G660" s="2665"/>
      <c r="H660" s="273"/>
    </row>
    <row r="661" spans="1:8" s="48" customFormat="1">
      <c r="A661" s="104"/>
      <c r="B661" s="2670" t="s">
        <v>431</v>
      </c>
      <c r="C661" s="2659"/>
      <c r="D661" s="2659"/>
      <c r="E661" s="2670"/>
      <c r="F661" s="2659"/>
      <c r="G661" s="2665"/>
      <c r="H661" s="273"/>
    </row>
    <row r="662" spans="1:8" s="48" customFormat="1" ht="13.8" thickBot="1">
      <c r="A662" s="104"/>
      <c r="B662" s="2674" t="s">
        <v>314</v>
      </c>
      <c r="C662" s="2675">
        <v>2048935</v>
      </c>
      <c r="D662" s="2675"/>
      <c r="E662" s="2674"/>
      <c r="F662" s="2675"/>
      <c r="G662" s="2665"/>
      <c r="H662" s="273"/>
    </row>
    <row r="663" spans="1:8" s="1992" customFormat="1" ht="46.5" customHeight="1" thickBot="1">
      <c r="A663" s="1989"/>
      <c r="B663" s="3909" t="s">
        <v>882</v>
      </c>
      <c r="C663" s="3910"/>
      <c r="D663" s="3910"/>
      <c r="E663" s="3910"/>
      <c r="F663" s="3910"/>
      <c r="G663" s="3911"/>
      <c r="H663" s="2781"/>
    </row>
    <row r="664" spans="1:8" s="48" customFormat="1">
      <c r="A664" s="104"/>
      <c r="B664" s="139"/>
      <c r="C664" s="139"/>
      <c r="D664" s="139"/>
      <c r="E664" s="139"/>
      <c r="F664" s="139"/>
      <c r="G664" s="139"/>
      <c r="H664" s="273"/>
    </row>
    <row r="665" spans="1:8" s="48" customFormat="1">
      <c r="A665" s="104"/>
      <c r="B665" s="3739" t="s">
        <v>231</v>
      </c>
      <c r="C665" s="3739"/>
      <c r="D665" s="85"/>
      <c r="E665" s="77"/>
      <c r="F665" s="77"/>
      <c r="G665" s="77"/>
      <c r="H665" s="273"/>
    </row>
    <row r="666" spans="1:8" s="48" customFormat="1" ht="13.8" thickBot="1">
      <c r="A666" s="104"/>
      <c r="B666" s="1975"/>
      <c r="C666" s="1975"/>
      <c r="D666" s="85"/>
      <c r="E666" s="77"/>
      <c r="F666" s="77"/>
      <c r="G666" s="77"/>
      <c r="H666" s="273"/>
    </row>
    <row r="667" spans="1:8" s="48" customFormat="1" ht="27.6">
      <c r="A667" s="1980">
        <f>A599+1</f>
        <v>187</v>
      </c>
      <c r="B667" s="2120" t="s">
        <v>885</v>
      </c>
      <c r="C667" s="2262"/>
      <c r="D667" s="2148"/>
      <c r="E667" s="2120" t="s">
        <v>886</v>
      </c>
      <c r="F667" s="2242"/>
      <c r="G667" s="2243"/>
      <c r="H667" s="274" t="s">
        <v>727</v>
      </c>
    </row>
    <row r="668" spans="1:8" s="48" customFormat="1">
      <c r="A668" s="104"/>
      <c r="B668" s="123" t="s">
        <v>22</v>
      </c>
      <c r="C668" s="2263"/>
      <c r="D668" s="2090"/>
      <c r="E668" s="123" t="s">
        <v>22</v>
      </c>
      <c r="F668" s="2077"/>
      <c r="G668" s="2090"/>
      <c r="H668" s="273"/>
    </row>
    <row r="669" spans="1:8" s="48" customFormat="1" ht="41.4">
      <c r="A669" s="104"/>
      <c r="B669" s="2078" t="s">
        <v>883</v>
      </c>
      <c r="C669" s="2264"/>
      <c r="D669" s="2125"/>
      <c r="E669" s="2078" t="s">
        <v>884</v>
      </c>
      <c r="F669" s="2079"/>
      <c r="G669" s="2125"/>
      <c r="H669" s="273"/>
    </row>
    <row r="670" spans="1:8" s="48" customFormat="1">
      <c r="A670" s="104"/>
      <c r="B670" s="142" t="s">
        <v>4</v>
      </c>
      <c r="C670" s="2733">
        <f>+C671</f>
        <v>35571795</v>
      </c>
      <c r="D670" s="2733">
        <f>+D671</f>
        <v>-1085699</v>
      </c>
      <c r="E670" s="142" t="s">
        <v>4</v>
      </c>
      <c r="F670" s="2733">
        <f>+F671</f>
        <v>231122620</v>
      </c>
      <c r="G670" s="2721">
        <f>+G671</f>
        <v>1085699</v>
      </c>
      <c r="H670" s="273"/>
    </row>
    <row r="671" spans="1:8" s="48" customFormat="1">
      <c r="A671" s="104"/>
      <c r="B671" s="132" t="s">
        <v>10</v>
      </c>
      <c r="C671" s="2272">
        <f>+C672</f>
        <v>35571795</v>
      </c>
      <c r="D671" s="2272">
        <f>+D672</f>
        <v>-1085699</v>
      </c>
      <c r="E671" s="132" t="s">
        <v>10</v>
      </c>
      <c r="F671" s="2272">
        <f>+F672</f>
        <v>231122620</v>
      </c>
      <c r="G671" s="2271">
        <f>+G672</f>
        <v>1085699</v>
      </c>
      <c r="H671" s="273"/>
    </row>
    <row r="672" spans="1:8" s="48" customFormat="1" ht="26.4">
      <c r="A672" s="104"/>
      <c r="B672" s="133" t="s">
        <v>11</v>
      </c>
      <c r="C672" s="2734">
        <v>35571795</v>
      </c>
      <c r="D672" s="2734">
        <v>-1085699</v>
      </c>
      <c r="E672" s="133" t="s">
        <v>11</v>
      </c>
      <c r="F672" s="2734">
        <v>231122620</v>
      </c>
      <c r="G672" s="2245">
        <v>1085699</v>
      </c>
      <c r="H672" s="273"/>
    </row>
    <row r="673" spans="1:8" s="48" customFormat="1">
      <c r="A673" s="104"/>
      <c r="B673" s="142" t="s">
        <v>28</v>
      </c>
      <c r="C673" s="2733">
        <f>+C674</f>
        <v>35571795</v>
      </c>
      <c r="D673" s="2733">
        <f>+D674</f>
        <v>-1085699</v>
      </c>
      <c r="E673" s="142" t="s">
        <v>28</v>
      </c>
      <c r="F673" s="2733">
        <f>+F674</f>
        <v>231122620</v>
      </c>
      <c r="G673" s="2721">
        <f>+G674</f>
        <v>1085699</v>
      </c>
      <c r="H673" s="273"/>
    </row>
    <row r="674" spans="1:8" s="48" customFormat="1">
      <c r="A674" s="104"/>
      <c r="B674" s="2735" t="s">
        <v>2</v>
      </c>
      <c r="C674" s="2734">
        <f>+C675+C677</f>
        <v>35571795</v>
      </c>
      <c r="D674" s="2734">
        <f>+D675+D677</f>
        <v>-1085699</v>
      </c>
      <c r="E674" s="2735" t="s">
        <v>2</v>
      </c>
      <c r="F674" s="2734">
        <f>+F675+F677</f>
        <v>231122620</v>
      </c>
      <c r="G674" s="2245">
        <f>+G675+G677</f>
        <v>1085699</v>
      </c>
      <c r="H674" s="273"/>
    </row>
    <row r="675" spans="1:8" s="48" customFormat="1">
      <c r="A675" s="104"/>
      <c r="B675" s="2736" t="s">
        <v>16</v>
      </c>
      <c r="C675" s="2734">
        <f>+C676</f>
        <v>35571795</v>
      </c>
      <c r="D675" s="2734">
        <f>+D676</f>
        <v>-1085699</v>
      </c>
      <c r="E675" s="2736" t="s">
        <v>16</v>
      </c>
      <c r="F675" s="2734">
        <f>+F676</f>
        <v>0</v>
      </c>
      <c r="G675" s="2245">
        <f>+G676</f>
        <v>0</v>
      </c>
      <c r="H675" s="273"/>
    </row>
    <row r="676" spans="1:8" s="48" customFormat="1">
      <c r="A676" s="104"/>
      <c r="B676" s="2737" t="s">
        <v>17</v>
      </c>
      <c r="C676" s="2734">
        <v>35571795</v>
      </c>
      <c r="D676" s="2734">
        <v>-1085699</v>
      </c>
      <c r="E676" s="2737" t="s">
        <v>17</v>
      </c>
      <c r="F676" s="2734"/>
      <c r="G676" s="2245"/>
      <c r="H676" s="273"/>
    </row>
    <row r="677" spans="1:8" s="48" customFormat="1">
      <c r="A677" s="104"/>
      <c r="B677" s="494" t="s">
        <v>19</v>
      </c>
      <c r="C677" s="2734">
        <f>+C678</f>
        <v>0</v>
      </c>
      <c r="D677" s="2734">
        <f>+D678</f>
        <v>0</v>
      </c>
      <c r="E677" s="494" t="s">
        <v>19</v>
      </c>
      <c r="F677" s="2734">
        <f>+F678</f>
        <v>231122620</v>
      </c>
      <c r="G677" s="2245">
        <f>+G678</f>
        <v>1085699</v>
      </c>
      <c r="H677" s="273"/>
    </row>
    <row r="678" spans="1:8" s="48" customFormat="1" ht="26.4">
      <c r="A678" s="104"/>
      <c r="B678" s="495" t="s">
        <v>51</v>
      </c>
      <c r="C678" s="2734">
        <f>+C679</f>
        <v>0</v>
      </c>
      <c r="D678" s="2734">
        <f>+D679</f>
        <v>0</v>
      </c>
      <c r="E678" s="495" t="s">
        <v>51</v>
      </c>
      <c r="F678" s="2734">
        <f>+F679</f>
        <v>231122620</v>
      </c>
      <c r="G678" s="2245">
        <f>+G679</f>
        <v>1085699</v>
      </c>
      <c r="H678" s="273"/>
    </row>
    <row r="679" spans="1:8" s="48" customFormat="1" ht="27" thickBot="1">
      <c r="A679" s="104"/>
      <c r="B679" s="496" t="s">
        <v>52</v>
      </c>
      <c r="C679" s="2734"/>
      <c r="D679" s="2734"/>
      <c r="E679" s="496" t="s">
        <v>52</v>
      </c>
      <c r="F679" s="2734">
        <v>231122620</v>
      </c>
      <c r="G679" s="2738">
        <v>1085699</v>
      </c>
      <c r="H679" s="273"/>
    </row>
    <row r="680" spans="1:8" s="1992" customFormat="1" ht="34.200000000000003" customHeight="1" thickBot="1">
      <c r="A680" s="1989"/>
      <c r="B680" s="3772" t="s">
        <v>881</v>
      </c>
      <c r="C680" s="3773"/>
      <c r="D680" s="3773"/>
      <c r="E680" s="3773"/>
      <c r="F680" s="3773"/>
      <c r="G680" s="3774"/>
      <c r="H680" s="2781"/>
    </row>
    <row r="681" spans="1:8" s="48" customFormat="1">
      <c r="A681" s="104"/>
      <c r="B681" s="84"/>
      <c r="C681" s="85"/>
      <c r="D681" s="85"/>
      <c r="E681" s="77"/>
      <c r="F681" s="77"/>
      <c r="G681" s="77"/>
      <c r="H681" s="273"/>
    </row>
    <row r="682" spans="1:8" s="48" customFormat="1">
      <c r="A682" s="104"/>
      <c r="B682" s="3775" t="s">
        <v>399</v>
      </c>
      <c r="C682" s="3775"/>
      <c r="D682" s="3775"/>
      <c r="E682" s="77"/>
      <c r="F682" s="77"/>
      <c r="G682" s="77"/>
      <c r="H682" s="273"/>
    </row>
    <row r="683" spans="1:8" s="48" customFormat="1" ht="13.8" thickBot="1">
      <c r="A683" s="104"/>
      <c r="B683" s="84"/>
      <c r="C683" s="85"/>
      <c r="D683" s="85"/>
      <c r="E683" s="77"/>
      <c r="F683" s="77"/>
      <c r="G683" s="77"/>
      <c r="H683" s="273"/>
    </row>
    <row r="684" spans="1:8" s="48" customFormat="1" ht="27.6">
      <c r="A684" s="104">
        <f>A667</f>
        <v>187</v>
      </c>
      <c r="B684" s="2146" t="s">
        <v>885</v>
      </c>
      <c r="C684" s="818"/>
      <c r="D684" s="2148"/>
      <c r="E684" s="2146" t="s">
        <v>886</v>
      </c>
      <c r="F684" s="2242"/>
      <c r="G684" s="2242"/>
      <c r="H684" s="274" t="s">
        <v>727</v>
      </c>
    </row>
    <row r="685" spans="1:8" s="48" customFormat="1">
      <c r="A685" s="104"/>
      <c r="B685" s="2090" t="s">
        <v>82</v>
      </c>
      <c r="C685" s="2077"/>
      <c r="D685" s="2090"/>
      <c r="E685" s="2090" t="s">
        <v>82</v>
      </c>
      <c r="F685" s="2077"/>
      <c r="G685" s="2090"/>
      <c r="H685" s="273"/>
    </row>
    <row r="686" spans="1:8" s="48" customFormat="1">
      <c r="A686" s="104"/>
      <c r="B686" s="2739" t="s">
        <v>128</v>
      </c>
      <c r="C686" s="2650"/>
      <c r="D686" s="2651"/>
      <c r="E686" s="2739" t="s">
        <v>128</v>
      </c>
      <c r="F686" s="2650"/>
      <c r="G686" s="2651"/>
      <c r="H686" s="273"/>
    </row>
    <row r="687" spans="1:8" s="48" customFormat="1">
      <c r="A687" s="104"/>
      <c r="B687" s="2091" t="s">
        <v>87</v>
      </c>
      <c r="C687" s="2077"/>
      <c r="D687" s="2090"/>
      <c r="E687" s="2091" t="s">
        <v>87</v>
      </c>
      <c r="F687" s="2077"/>
      <c r="G687" s="2090"/>
      <c r="H687" s="273"/>
    </row>
    <row r="688" spans="1:8" s="48" customFormat="1">
      <c r="A688" s="104"/>
      <c r="B688" s="2635" t="s">
        <v>4</v>
      </c>
      <c r="C688" s="2721">
        <f>+C689</f>
        <v>40422101</v>
      </c>
      <c r="D688" s="2721">
        <f>+D689</f>
        <v>-1085699</v>
      </c>
      <c r="E688" s="2635" t="s">
        <v>4</v>
      </c>
      <c r="F688" s="2721">
        <f>+F689</f>
        <v>323895415</v>
      </c>
      <c r="G688" s="2721">
        <f>+G689</f>
        <v>1085699</v>
      </c>
      <c r="H688" s="273"/>
    </row>
    <row r="689" spans="1:8" s="48" customFormat="1">
      <c r="A689" s="104"/>
      <c r="B689" s="2154" t="s">
        <v>10</v>
      </c>
      <c r="C689" s="2271">
        <f>+C690</f>
        <v>40422101</v>
      </c>
      <c r="D689" s="2271">
        <f>+D690</f>
        <v>-1085699</v>
      </c>
      <c r="E689" s="2154" t="s">
        <v>10</v>
      </c>
      <c r="F689" s="2271">
        <f>+F690</f>
        <v>323895415</v>
      </c>
      <c r="G689" s="2271">
        <f>+G690</f>
        <v>1085699</v>
      </c>
      <c r="H689" s="273"/>
    </row>
    <row r="690" spans="1:8" s="48" customFormat="1" ht="26.4">
      <c r="A690" s="104"/>
      <c r="B690" s="2155" t="s">
        <v>11</v>
      </c>
      <c r="C690" s="2245">
        <v>40422101</v>
      </c>
      <c r="D690" s="2245">
        <v>-1085699</v>
      </c>
      <c r="E690" s="2155" t="s">
        <v>11</v>
      </c>
      <c r="F690" s="2245">
        <v>323895415</v>
      </c>
      <c r="G690" s="2245">
        <v>1085699</v>
      </c>
      <c r="H690" s="273"/>
    </row>
    <row r="691" spans="1:8" s="48" customFormat="1">
      <c r="A691" s="104"/>
      <c r="B691" s="2152" t="s">
        <v>28</v>
      </c>
      <c r="C691" s="2721">
        <f>+C692</f>
        <v>40422101</v>
      </c>
      <c r="D691" s="2721">
        <f>+D692</f>
        <v>-1085699</v>
      </c>
      <c r="E691" s="2152" t="s">
        <v>28</v>
      </c>
      <c r="F691" s="2721">
        <f>+F692</f>
        <v>323895415</v>
      </c>
      <c r="G691" s="2721">
        <f>+G692</f>
        <v>1085699</v>
      </c>
      <c r="H691" s="273"/>
    </row>
    <row r="692" spans="1:8" s="48" customFormat="1">
      <c r="A692" s="104"/>
      <c r="B692" s="2735" t="s">
        <v>2</v>
      </c>
      <c r="C692" s="2245">
        <f>+C693+C695</f>
        <v>40422101</v>
      </c>
      <c r="D692" s="2245">
        <f>+D693+D695</f>
        <v>-1085699</v>
      </c>
      <c r="E692" s="2735" t="s">
        <v>2</v>
      </c>
      <c r="F692" s="2245">
        <f>+F693+F695</f>
        <v>323895415</v>
      </c>
      <c r="G692" s="2245">
        <f>+G693+G695</f>
        <v>1085699</v>
      </c>
      <c r="H692" s="273"/>
    </row>
    <row r="693" spans="1:8" s="48" customFormat="1">
      <c r="A693" s="104"/>
      <c r="B693" s="2736" t="s">
        <v>16</v>
      </c>
      <c r="C693" s="2245">
        <f>+C694</f>
        <v>40422101</v>
      </c>
      <c r="D693" s="2245">
        <f>+D694</f>
        <v>-1085699</v>
      </c>
      <c r="E693" s="2736" t="s">
        <v>16</v>
      </c>
      <c r="F693" s="2245">
        <f>+F694</f>
        <v>0</v>
      </c>
      <c r="G693" s="2245">
        <f>+G694</f>
        <v>0</v>
      </c>
      <c r="H693" s="273"/>
    </row>
    <row r="694" spans="1:8" s="48" customFormat="1">
      <c r="A694" s="104"/>
      <c r="B694" s="2737" t="s">
        <v>17</v>
      </c>
      <c r="C694" s="2245">
        <v>40422101</v>
      </c>
      <c r="D694" s="2245">
        <v>-1085699</v>
      </c>
      <c r="E694" s="2737" t="s">
        <v>17</v>
      </c>
      <c r="F694" s="2245"/>
      <c r="G694" s="2245"/>
      <c r="H694" s="273"/>
    </row>
    <row r="695" spans="1:8" s="48" customFormat="1">
      <c r="A695" s="104"/>
      <c r="B695" s="2740" t="s">
        <v>19</v>
      </c>
      <c r="C695" s="2245">
        <f>+C696</f>
        <v>0</v>
      </c>
      <c r="D695" s="2245">
        <f>+D696</f>
        <v>0</v>
      </c>
      <c r="E695" s="2740" t="s">
        <v>19</v>
      </c>
      <c r="F695" s="2245">
        <f>+F696</f>
        <v>323895415</v>
      </c>
      <c r="G695" s="2245">
        <f>+G696</f>
        <v>1085699</v>
      </c>
      <c r="H695" s="273"/>
    </row>
    <row r="696" spans="1:8" s="48" customFormat="1" ht="26.4">
      <c r="A696" s="104"/>
      <c r="B696" s="2741" t="s">
        <v>51</v>
      </c>
      <c r="C696" s="2245">
        <f>+C697</f>
        <v>0</v>
      </c>
      <c r="D696" s="2245">
        <f>+D697</f>
        <v>0</v>
      </c>
      <c r="E696" s="2741" t="s">
        <v>51</v>
      </c>
      <c r="F696" s="2245">
        <f>+F697</f>
        <v>323895415</v>
      </c>
      <c r="G696" s="2245">
        <f>+G697</f>
        <v>1085699</v>
      </c>
      <c r="H696" s="273"/>
    </row>
    <row r="697" spans="1:8" s="48" customFormat="1" ht="26.4">
      <c r="A697" s="104"/>
      <c r="B697" s="2742" t="s">
        <v>52</v>
      </c>
      <c r="C697" s="2245"/>
      <c r="D697" s="2245"/>
      <c r="E697" s="2742" t="s">
        <v>52</v>
      </c>
      <c r="F697" s="2245">
        <v>323895415</v>
      </c>
      <c r="G697" s="2245">
        <v>1085699</v>
      </c>
      <c r="H697" s="273"/>
    </row>
    <row r="698" spans="1:8" s="48" customFormat="1">
      <c r="A698" s="104"/>
      <c r="B698" s="2091" t="s">
        <v>88</v>
      </c>
      <c r="C698" s="2077"/>
      <c r="D698" s="2090"/>
      <c r="E698" s="2091" t="s">
        <v>88</v>
      </c>
      <c r="F698" s="2077"/>
      <c r="G698" s="2090"/>
      <c r="H698" s="273"/>
    </row>
    <row r="699" spans="1:8" s="48" customFormat="1">
      <c r="A699" s="104"/>
      <c r="B699" s="2635" t="s">
        <v>4</v>
      </c>
      <c r="C699" s="2721">
        <f>+C700</f>
        <v>83294805</v>
      </c>
      <c r="D699" s="2721">
        <f>+D700</f>
        <v>-9846206</v>
      </c>
      <c r="E699" s="2635" t="s">
        <v>4</v>
      </c>
      <c r="F699" s="2721">
        <f>+F700</f>
        <v>326555892</v>
      </c>
      <c r="G699" s="2721">
        <f>+G700</f>
        <v>9846206</v>
      </c>
      <c r="H699" s="273"/>
    </row>
    <row r="700" spans="1:8" s="48" customFormat="1">
      <c r="A700" s="104"/>
      <c r="B700" s="2154" t="s">
        <v>10</v>
      </c>
      <c r="C700" s="2271">
        <f>+C701</f>
        <v>83294805</v>
      </c>
      <c r="D700" s="2271">
        <f>+D701</f>
        <v>-9846206</v>
      </c>
      <c r="E700" s="2154" t="s">
        <v>10</v>
      </c>
      <c r="F700" s="2271">
        <f>+F701</f>
        <v>326555892</v>
      </c>
      <c r="G700" s="2271">
        <f>+G701</f>
        <v>9846206</v>
      </c>
      <c r="H700" s="273"/>
    </row>
    <row r="701" spans="1:8" s="48" customFormat="1" ht="26.4">
      <c r="A701" s="104"/>
      <c r="B701" s="2155" t="s">
        <v>11</v>
      </c>
      <c r="C701" s="2245">
        <v>83294805</v>
      </c>
      <c r="D701" s="2245">
        <v>-9846206</v>
      </c>
      <c r="E701" s="2155" t="s">
        <v>11</v>
      </c>
      <c r="F701" s="2245">
        <v>326555892</v>
      </c>
      <c r="G701" s="2245">
        <v>9846206</v>
      </c>
      <c r="H701" s="273"/>
    </row>
    <row r="702" spans="1:8" s="48" customFormat="1">
      <c r="A702" s="104"/>
      <c r="B702" s="2152" t="s">
        <v>28</v>
      </c>
      <c r="C702" s="2721">
        <f>+C703</f>
        <v>83294805</v>
      </c>
      <c r="D702" s="2721">
        <f>+D703</f>
        <v>-9846206</v>
      </c>
      <c r="E702" s="2152" t="s">
        <v>28</v>
      </c>
      <c r="F702" s="2721">
        <f>+F703</f>
        <v>326555892</v>
      </c>
      <c r="G702" s="2721">
        <f>+G703</f>
        <v>9846206</v>
      </c>
      <c r="H702" s="273"/>
    </row>
    <row r="703" spans="1:8" s="48" customFormat="1">
      <c r="A703" s="104"/>
      <c r="B703" s="2735" t="s">
        <v>2</v>
      </c>
      <c r="C703" s="2245">
        <f>+C704+C706</f>
        <v>83294805</v>
      </c>
      <c r="D703" s="2245">
        <f>+D704+D706</f>
        <v>-9846206</v>
      </c>
      <c r="E703" s="2735" t="s">
        <v>2</v>
      </c>
      <c r="F703" s="2245">
        <f>+F704+F706</f>
        <v>326555892</v>
      </c>
      <c r="G703" s="2245">
        <f>+G704+G706</f>
        <v>9846206</v>
      </c>
      <c r="H703" s="273"/>
    </row>
    <row r="704" spans="1:8" s="48" customFormat="1">
      <c r="A704" s="104"/>
      <c r="B704" s="2736" t="s">
        <v>16</v>
      </c>
      <c r="C704" s="2245">
        <f>+C705</f>
        <v>83294805</v>
      </c>
      <c r="D704" s="2245">
        <f>+D705</f>
        <v>-9846206</v>
      </c>
      <c r="E704" s="2736" t="s">
        <v>16</v>
      </c>
      <c r="F704" s="2245">
        <f>+F705</f>
        <v>0</v>
      </c>
      <c r="G704" s="2245">
        <f>+G705</f>
        <v>0</v>
      </c>
      <c r="H704" s="273"/>
    </row>
    <row r="705" spans="1:8" s="48" customFormat="1">
      <c r="A705" s="104"/>
      <c r="B705" s="2737" t="s">
        <v>17</v>
      </c>
      <c r="C705" s="2245">
        <v>83294805</v>
      </c>
      <c r="D705" s="2245">
        <v>-9846206</v>
      </c>
      <c r="E705" s="2737" t="s">
        <v>17</v>
      </c>
      <c r="F705" s="2245"/>
      <c r="G705" s="2245"/>
      <c r="H705" s="273"/>
    </row>
    <row r="706" spans="1:8" s="48" customFormat="1">
      <c r="A706" s="104"/>
      <c r="B706" s="2740" t="s">
        <v>19</v>
      </c>
      <c r="C706" s="2245">
        <f>+C707</f>
        <v>0</v>
      </c>
      <c r="D706" s="2245">
        <f>+D707</f>
        <v>0</v>
      </c>
      <c r="E706" s="2740" t="s">
        <v>19</v>
      </c>
      <c r="F706" s="2245">
        <f>+F707</f>
        <v>326555892</v>
      </c>
      <c r="G706" s="2245">
        <f>+G707</f>
        <v>9846206</v>
      </c>
      <c r="H706" s="273"/>
    </row>
    <row r="707" spans="1:8" s="48" customFormat="1" ht="26.4">
      <c r="A707" s="104"/>
      <c r="B707" s="2741" t="s">
        <v>51</v>
      </c>
      <c r="C707" s="2245">
        <f>+C708</f>
        <v>0</v>
      </c>
      <c r="D707" s="2245">
        <f>+D708</f>
        <v>0</v>
      </c>
      <c r="E707" s="2741" t="s">
        <v>51</v>
      </c>
      <c r="F707" s="2245">
        <f>+F708</f>
        <v>326555892</v>
      </c>
      <c r="G707" s="2245">
        <f>+G708</f>
        <v>9846206</v>
      </c>
      <c r="H707" s="273"/>
    </row>
    <row r="708" spans="1:8" s="48" customFormat="1" ht="26.4">
      <c r="A708" s="104"/>
      <c r="B708" s="2742" t="s">
        <v>52</v>
      </c>
      <c r="C708" s="2245"/>
      <c r="D708" s="2245"/>
      <c r="E708" s="2742" t="s">
        <v>52</v>
      </c>
      <c r="F708" s="2245">
        <v>326555892</v>
      </c>
      <c r="G708" s="2245">
        <v>9846206</v>
      </c>
      <c r="H708" s="273"/>
    </row>
    <row r="709" spans="1:8" s="48" customFormat="1">
      <c r="A709" s="104"/>
      <c r="B709" s="2091" t="s">
        <v>189</v>
      </c>
      <c r="C709" s="2077"/>
      <c r="D709" s="2090"/>
      <c r="E709" s="2091" t="s">
        <v>189</v>
      </c>
      <c r="F709" s="2077"/>
      <c r="G709" s="2090"/>
      <c r="H709" s="273"/>
    </row>
    <row r="710" spans="1:8" s="48" customFormat="1">
      <c r="A710" s="104"/>
      <c r="B710" s="2635" t="s">
        <v>4</v>
      </c>
      <c r="C710" s="2721">
        <f>+C711</f>
        <v>39840411</v>
      </c>
      <c r="D710" s="2721">
        <f>+D711</f>
        <v>-9646206</v>
      </c>
      <c r="E710" s="2635" t="s">
        <v>4</v>
      </c>
      <c r="F710" s="2721">
        <f>+F711</f>
        <v>328299589</v>
      </c>
      <c r="G710" s="2721">
        <f>+G711</f>
        <v>9646206</v>
      </c>
      <c r="H710" s="273"/>
    </row>
    <row r="711" spans="1:8" s="48" customFormat="1">
      <c r="A711" s="104"/>
      <c r="B711" s="2154" t="s">
        <v>10</v>
      </c>
      <c r="C711" s="2271">
        <f>+C712</f>
        <v>39840411</v>
      </c>
      <c r="D711" s="2271">
        <f>+D712</f>
        <v>-9646206</v>
      </c>
      <c r="E711" s="2154" t="s">
        <v>10</v>
      </c>
      <c r="F711" s="2271">
        <f>+F712</f>
        <v>328299589</v>
      </c>
      <c r="G711" s="2271">
        <f>+G712</f>
        <v>9646206</v>
      </c>
      <c r="H711" s="273"/>
    </row>
    <row r="712" spans="1:8" s="48" customFormat="1" ht="26.4">
      <c r="A712" s="104"/>
      <c r="B712" s="2155" t="s">
        <v>11</v>
      </c>
      <c r="C712" s="2245">
        <v>39840411</v>
      </c>
      <c r="D712" s="2245">
        <v>-9646206</v>
      </c>
      <c r="E712" s="2155" t="s">
        <v>11</v>
      </c>
      <c r="F712" s="2245">
        <v>328299589</v>
      </c>
      <c r="G712" s="2245">
        <v>9646206</v>
      </c>
      <c r="H712" s="273"/>
    </row>
    <row r="713" spans="1:8" s="48" customFormat="1">
      <c r="A713" s="104"/>
      <c r="B713" s="2152" t="s">
        <v>28</v>
      </c>
      <c r="C713" s="2721">
        <f>+C714</f>
        <v>39840411</v>
      </c>
      <c r="D713" s="2721">
        <f>+D714</f>
        <v>-9646206</v>
      </c>
      <c r="E713" s="2152" t="s">
        <v>28</v>
      </c>
      <c r="F713" s="2721">
        <f>+F714</f>
        <v>328299589</v>
      </c>
      <c r="G713" s="2721">
        <f>+G714</f>
        <v>9646206</v>
      </c>
      <c r="H713" s="273"/>
    </row>
    <row r="714" spans="1:8" s="48" customFormat="1">
      <c r="A714" s="104"/>
      <c r="B714" s="2735" t="s">
        <v>2</v>
      </c>
      <c r="C714" s="2245">
        <f>+C715+C717</f>
        <v>39840411</v>
      </c>
      <c r="D714" s="2245">
        <f>+D715+D717</f>
        <v>-9646206</v>
      </c>
      <c r="E714" s="2735" t="s">
        <v>2</v>
      </c>
      <c r="F714" s="2245">
        <f>+F715+F717</f>
        <v>328299589</v>
      </c>
      <c r="G714" s="2245">
        <f>+G715+G717</f>
        <v>9646206</v>
      </c>
      <c r="H714" s="273"/>
    </row>
    <row r="715" spans="1:8" s="48" customFormat="1">
      <c r="A715" s="104"/>
      <c r="B715" s="2736" t="s">
        <v>16</v>
      </c>
      <c r="C715" s="2245">
        <f>+C716</f>
        <v>39840411</v>
      </c>
      <c r="D715" s="2245">
        <f>+D716</f>
        <v>-9646206</v>
      </c>
      <c r="E715" s="2736" t="s">
        <v>16</v>
      </c>
      <c r="F715" s="2245">
        <f>+F716</f>
        <v>0</v>
      </c>
      <c r="G715" s="2245">
        <f>+G716</f>
        <v>0</v>
      </c>
      <c r="H715" s="273"/>
    </row>
    <row r="716" spans="1:8" s="48" customFormat="1">
      <c r="A716" s="104"/>
      <c r="B716" s="2737" t="s">
        <v>17</v>
      </c>
      <c r="C716" s="2245">
        <v>39840411</v>
      </c>
      <c r="D716" s="2245">
        <v>-9646206</v>
      </c>
      <c r="E716" s="2737" t="s">
        <v>17</v>
      </c>
      <c r="F716" s="2245"/>
      <c r="G716" s="2245"/>
      <c r="H716" s="273"/>
    </row>
    <row r="717" spans="1:8" s="48" customFormat="1">
      <c r="A717" s="104"/>
      <c r="B717" s="2740" t="s">
        <v>19</v>
      </c>
      <c r="C717" s="2245">
        <f>+C718</f>
        <v>0</v>
      </c>
      <c r="D717" s="2245">
        <f>+D718</f>
        <v>0</v>
      </c>
      <c r="E717" s="2740" t="s">
        <v>19</v>
      </c>
      <c r="F717" s="2245">
        <f>+F718</f>
        <v>328299589</v>
      </c>
      <c r="G717" s="2245">
        <f>+G718</f>
        <v>9646206</v>
      </c>
      <c r="H717" s="273"/>
    </row>
    <row r="718" spans="1:8" s="48" customFormat="1" ht="26.4">
      <c r="A718" s="104"/>
      <c r="B718" s="2741" t="s">
        <v>51</v>
      </c>
      <c r="C718" s="2245">
        <f>+C719</f>
        <v>0</v>
      </c>
      <c r="D718" s="2245">
        <f>+D719</f>
        <v>0</v>
      </c>
      <c r="E718" s="2741" t="s">
        <v>51</v>
      </c>
      <c r="F718" s="2245">
        <f>+F719</f>
        <v>328299589</v>
      </c>
      <c r="G718" s="2245">
        <f>+G719</f>
        <v>9646206</v>
      </c>
      <c r="H718" s="273"/>
    </row>
    <row r="719" spans="1:8" s="48" customFormat="1" ht="27" thickBot="1">
      <c r="A719" s="104"/>
      <c r="B719" s="2743" t="s">
        <v>52</v>
      </c>
      <c r="C719" s="2738"/>
      <c r="D719" s="2738"/>
      <c r="E719" s="2743" t="s">
        <v>52</v>
      </c>
      <c r="F719" s="2738">
        <v>328299589</v>
      </c>
      <c r="G719" s="2738">
        <v>9646206</v>
      </c>
      <c r="H719" s="273"/>
    </row>
    <row r="720" spans="1:8" s="1992" customFormat="1" ht="63.6" customHeight="1" thickBot="1">
      <c r="A720" s="1989"/>
      <c r="B720" s="3772" t="s">
        <v>880</v>
      </c>
      <c r="C720" s="3773"/>
      <c r="D720" s="3773"/>
      <c r="E720" s="3773"/>
      <c r="F720" s="3773"/>
      <c r="G720" s="3774"/>
      <c r="H720" s="2781"/>
    </row>
    <row r="721" spans="1:8" s="48" customFormat="1">
      <c r="A721" s="104"/>
      <c r="B721" s="139"/>
      <c r="C721" s="139"/>
      <c r="D721" s="139"/>
      <c r="E721" s="139"/>
      <c r="F721" s="139"/>
      <c r="G721" s="139"/>
      <c r="H721" s="273"/>
    </row>
    <row r="722" spans="1:8" s="48" customFormat="1">
      <c r="A722" s="2704"/>
      <c r="B722" s="2698" t="s">
        <v>713</v>
      </c>
      <c r="C722" s="561"/>
      <c r="D722" s="561"/>
      <c r="E722" s="561"/>
      <c r="F722" s="561"/>
      <c r="G722" s="561"/>
      <c r="H722" s="273"/>
    </row>
    <row r="723" spans="1:8" s="48" customFormat="1" ht="13.8" thickBot="1">
      <c r="A723" s="2704"/>
      <c r="B723" s="128"/>
      <c r="C723" s="561"/>
      <c r="D723" s="561"/>
      <c r="E723" s="561"/>
      <c r="F723" s="561"/>
      <c r="G723" s="561"/>
      <c r="H723" s="273"/>
    </row>
    <row r="724" spans="1:8" s="48" customFormat="1" ht="26.4">
      <c r="A724" s="1967">
        <f>A667+1</f>
        <v>188</v>
      </c>
      <c r="B724" s="442" t="s">
        <v>421</v>
      </c>
      <c r="C724" s="90"/>
      <c r="D724" s="285"/>
      <c r="E724" s="442" t="s">
        <v>728</v>
      </c>
      <c r="F724" s="91"/>
      <c r="G724" s="109"/>
      <c r="H724" s="1982" t="s">
        <v>723</v>
      </c>
    </row>
    <row r="725" spans="1:8" s="48" customFormat="1">
      <c r="A725" s="2704"/>
      <c r="B725" s="88" t="s">
        <v>22</v>
      </c>
      <c r="C725" s="642"/>
      <c r="D725" s="103"/>
      <c r="E725" s="88" t="s">
        <v>22</v>
      </c>
      <c r="F725" s="642"/>
      <c r="G725" s="103"/>
      <c r="H725" s="273"/>
    </row>
    <row r="726" spans="1:8" s="48" customFormat="1" ht="39.6">
      <c r="A726" s="2704"/>
      <c r="B726" s="2776" t="s">
        <v>410</v>
      </c>
      <c r="C726" s="2771"/>
      <c r="D726" s="2772"/>
      <c r="E726" s="2750" t="s">
        <v>729</v>
      </c>
      <c r="F726" s="2771"/>
      <c r="G726" s="2772"/>
      <c r="H726" s="273"/>
    </row>
    <row r="727" spans="1:8" s="48" customFormat="1">
      <c r="A727" s="2704"/>
      <c r="B727" s="2773" t="s">
        <v>542</v>
      </c>
      <c r="C727" s="625">
        <f>C728</f>
        <v>231122620</v>
      </c>
      <c r="D727" s="2390">
        <f>D728</f>
        <v>-518801</v>
      </c>
      <c r="E727" s="1142" t="s">
        <v>4</v>
      </c>
      <c r="F727" s="623">
        <f>F728</f>
        <v>37593442</v>
      </c>
      <c r="G727" s="2386">
        <f>G729</f>
        <v>518801</v>
      </c>
      <c r="H727" s="273"/>
    </row>
    <row r="728" spans="1:8" s="48" customFormat="1" ht="26.4">
      <c r="A728" s="2704"/>
      <c r="B728" s="2774" t="s">
        <v>10</v>
      </c>
      <c r="C728" s="740">
        <f>C729</f>
        <v>231122620</v>
      </c>
      <c r="D728" s="465">
        <f>D729</f>
        <v>-518801</v>
      </c>
      <c r="E728" s="1143" t="s">
        <v>36</v>
      </c>
      <c r="F728" s="740">
        <v>37593442</v>
      </c>
      <c r="G728" s="465"/>
      <c r="H728" s="273"/>
    </row>
    <row r="729" spans="1:8" s="48" customFormat="1">
      <c r="A729" s="2704"/>
      <c r="B729" s="2396" t="s">
        <v>397</v>
      </c>
      <c r="C729" s="625">
        <v>231122620</v>
      </c>
      <c r="D729" s="2390">
        <f>D730</f>
        <v>-518801</v>
      </c>
      <c r="E729" s="1143" t="s">
        <v>10</v>
      </c>
      <c r="F729" s="625">
        <v>613717</v>
      </c>
      <c r="G729" s="2390">
        <f>G730</f>
        <v>518801</v>
      </c>
      <c r="H729" s="273"/>
    </row>
    <row r="730" spans="1:8" s="48" customFormat="1" ht="26.4">
      <c r="A730" s="2704"/>
      <c r="B730" s="2" t="s">
        <v>1</v>
      </c>
      <c r="C730" s="624">
        <f t="shared" ref="C730:D732" si="19">C731</f>
        <v>231122620</v>
      </c>
      <c r="D730" s="79">
        <f t="shared" si="19"/>
        <v>-518801</v>
      </c>
      <c r="E730" s="1144" t="s">
        <v>11</v>
      </c>
      <c r="F730" s="623">
        <v>36979725</v>
      </c>
      <c r="G730" s="2386">
        <f>G731</f>
        <v>518801</v>
      </c>
      <c r="H730" s="273"/>
    </row>
    <row r="731" spans="1:8" s="48" customFormat="1">
      <c r="A731" s="2704"/>
      <c r="B731" s="3" t="s">
        <v>2</v>
      </c>
      <c r="C731" s="626">
        <f t="shared" si="19"/>
        <v>231122620</v>
      </c>
      <c r="D731" s="78">
        <f t="shared" si="19"/>
        <v>-518801</v>
      </c>
      <c r="E731" s="1142" t="s">
        <v>28</v>
      </c>
      <c r="F731" s="625">
        <v>36979725</v>
      </c>
      <c r="G731" s="2390">
        <f>G732</f>
        <v>518801</v>
      </c>
      <c r="H731" s="273"/>
    </row>
    <row r="732" spans="1:8" s="48" customFormat="1">
      <c r="A732" s="2704"/>
      <c r="B732" s="3" t="s">
        <v>19</v>
      </c>
      <c r="C732" s="626">
        <f t="shared" si="19"/>
        <v>231122620</v>
      </c>
      <c r="D732" s="78">
        <f t="shared" si="19"/>
        <v>-518801</v>
      </c>
      <c r="E732" s="1143" t="s">
        <v>2</v>
      </c>
      <c r="F732" s="625">
        <v>37593442</v>
      </c>
      <c r="G732" s="2390">
        <v>518801</v>
      </c>
      <c r="H732" s="273"/>
    </row>
    <row r="733" spans="1:8" s="48" customFormat="1" ht="26.4">
      <c r="A733" s="2704"/>
      <c r="B733" s="2683" t="s">
        <v>51</v>
      </c>
      <c r="C733" s="626">
        <v>231122620</v>
      </c>
      <c r="D733" s="78">
        <f>D734</f>
        <v>-518801</v>
      </c>
      <c r="E733" s="1144" t="s">
        <v>12</v>
      </c>
      <c r="F733" s="625">
        <v>37062806</v>
      </c>
      <c r="G733" s="2390"/>
      <c r="H733" s="273"/>
    </row>
    <row r="734" spans="1:8" s="48" customFormat="1" ht="26.4">
      <c r="A734" s="2704"/>
      <c r="B734" s="2683" t="s">
        <v>52</v>
      </c>
      <c r="C734" s="626">
        <v>231122620</v>
      </c>
      <c r="D734" s="78">
        <v>-518801</v>
      </c>
      <c r="E734" s="1147" t="s">
        <v>37</v>
      </c>
      <c r="F734" s="625">
        <v>16249781</v>
      </c>
      <c r="G734" s="2390"/>
      <c r="H734" s="273"/>
    </row>
    <row r="735" spans="1:8" s="48" customFormat="1">
      <c r="A735" s="2704"/>
      <c r="B735" s="113"/>
      <c r="C735" s="1301"/>
      <c r="D735" s="2821"/>
      <c r="E735" s="1148" t="s">
        <v>35</v>
      </c>
      <c r="F735" s="625">
        <v>13760219</v>
      </c>
      <c r="G735" s="2390"/>
      <c r="H735" s="273"/>
    </row>
    <row r="736" spans="1:8" s="48" customFormat="1">
      <c r="A736" s="2704"/>
      <c r="B736" s="113"/>
      <c r="C736" s="1301"/>
      <c r="D736" s="2821"/>
      <c r="E736" s="1147" t="s">
        <v>15</v>
      </c>
      <c r="F736" s="625">
        <v>11105107</v>
      </c>
      <c r="G736" s="2390"/>
      <c r="H736" s="273"/>
    </row>
    <row r="737" spans="1:8" s="48" customFormat="1">
      <c r="A737" s="2704"/>
      <c r="B737" s="113"/>
      <c r="C737" s="1301"/>
      <c r="D737" s="2821"/>
      <c r="E737" s="1144" t="s">
        <v>16</v>
      </c>
      <c r="F737" s="625">
        <v>2489562</v>
      </c>
      <c r="G737" s="2314"/>
      <c r="H737" s="273"/>
    </row>
    <row r="738" spans="1:8" s="48" customFormat="1">
      <c r="A738" s="2704"/>
      <c r="B738" s="113"/>
      <c r="C738" s="1301"/>
      <c r="D738" s="2821"/>
      <c r="E738" s="1147" t="s">
        <v>17</v>
      </c>
      <c r="F738" s="625">
        <v>575612</v>
      </c>
      <c r="G738" s="2314">
        <v>780</v>
      </c>
      <c r="H738" s="273"/>
    </row>
    <row r="739" spans="1:8" s="48" customFormat="1">
      <c r="A739" s="2704"/>
      <c r="B739" s="113"/>
      <c r="C739" s="1301"/>
      <c r="D739" s="2821"/>
      <c r="E739" s="1147" t="s">
        <v>93</v>
      </c>
      <c r="F739" s="625">
        <v>126384</v>
      </c>
      <c r="G739" s="2314">
        <v>780</v>
      </c>
      <c r="H739" s="273"/>
    </row>
    <row r="740" spans="1:8" s="48" customFormat="1">
      <c r="A740" s="2704"/>
      <c r="B740" s="113"/>
      <c r="C740" s="1301"/>
      <c r="D740" s="2821"/>
      <c r="E740" s="1144" t="s">
        <v>19</v>
      </c>
      <c r="F740" s="625">
        <v>449228</v>
      </c>
      <c r="G740" s="2314"/>
      <c r="H740" s="273"/>
    </row>
    <row r="741" spans="1:8" s="48" customFormat="1" ht="26.4">
      <c r="A741" s="2704"/>
      <c r="B741" s="113"/>
      <c r="C741" s="1301"/>
      <c r="D741" s="2821"/>
      <c r="E741" s="1147" t="s">
        <v>51</v>
      </c>
      <c r="F741" s="625">
        <v>20237413</v>
      </c>
      <c r="G741" s="2314">
        <v>518021</v>
      </c>
      <c r="H741" s="273"/>
    </row>
    <row r="742" spans="1:8" s="48" customFormat="1" ht="26.4">
      <c r="A742" s="2704"/>
      <c r="B742" s="113"/>
      <c r="C742" s="1301"/>
      <c r="D742" s="2821"/>
      <c r="E742" s="1148" t="s">
        <v>52</v>
      </c>
      <c r="F742" s="625">
        <v>20237413</v>
      </c>
      <c r="G742" s="2314">
        <v>518021</v>
      </c>
      <c r="H742" s="273"/>
    </row>
    <row r="743" spans="1:8" s="48" customFormat="1" ht="39.6">
      <c r="A743" s="2704"/>
      <c r="B743" s="113"/>
      <c r="C743" s="1301"/>
      <c r="D743" s="2821"/>
      <c r="E743" s="1148" t="s">
        <v>191</v>
      </c>
      <c r="F743" s="625">
        <v>12392680</v>
      </c>
      <c r="G743" s="2314">
        <v>518021</v>
      </c>
      <c r="H743" s="273"/>
    </row>
    <row r="744" spans="1:8" s="48" customFormat="1">
      <c r="A744" s="2704"/>
      <c r="B744" s="113"/>
      <c r="C744" s="1301"/>
      <c r="D744" s="2821"/>
      <c r="E744" s="1143" t="s">
        <v>3</v>
      </c>
      <c r="F744" s="625">
        <v>7844733</v>
      </c>
      <c r="G744" s="2314"/>
      <c r="H744" s="273"/>
    </row>
    <row r="745" spans="1:8" s="48" customFormat="1" ht="13.8" thickBot="1">
      <c r="A745" s="2704"/>
      <c r="B745" s="2822"/>
      <c r="C745" s="1374"/>
      <c r="D745" s="2823"/>
      <c r="E745" s="1265" t="s">
        <v>20</v>
      </c>
      <c r="F745" s="130">
        <v>530636</v>
      </c>
      <c r="G745" s="2824"/>
      <c r="H745" s="273"/>
    </row>
    <row r="746" spans="1:8" s="1992" customFormat="1" ht="44.25" customHeight="1" thickBot="1">
      <c r="A746" s="2820"/>
      <c r="B746" s="3747" t="s">
        <v>730</v>
      </c>
      <c r="C746" s="3748"/>
      <c r="D746" s="3748"/>
      <c r="E746" s="3748"/>
      <c r="F746" s="3748"/>
      <c r="G746" s="3749"/>
      <c r="H746" s="2781"/>
    </row>
    <row r="747" spans="1:8" s="48" customFormat="1">
      <c r="A747" s="2704"/>
      <c r="B747" s="128"/>
      <c r="C747" s="561"/>
      <c r="D747" s="561"/>
      <c r="E747" s="561"/>
      <c r="F747" s="561"/>
      <c r="G747" s="561"/>
      <c r="H747" s="273"/>
    </row>
    <row r="748" spans="1:8" s="48" customFormat="1">
      <c r="A748" s="2704"/>
      <c r="B748" s="3775" t="s">
        <v>399</v>
      </c>
      <c r="C748" s="3775"/>
      <c r="D748" s="3775"/>
      <c r="E748" s="561"/>
      <c r="F748" s="561"/>
      <c r="G748" s="561"/>
      <c r="H748" s="273"/>
    </row>
    <row r="749" spans="1:8" s="48" customFormat="1" ht="13.8" thickBot="1">
      <c r="A749" s="2704"/>
      <c r="B749" s="128"/>
      <c r="C749" s="561"/>
      <c r="D749" s="561"/>
      <c r="E749" s="561"/>
      <c r="F749" s="561"/>
      <c r="G749" s="561"/>
      <c r="H749" s="273"/>
    </row>
    <row r="750" spans="1:8" s="48" customFormat="1" ht="13.8">
      <c r="A750" s="104">
        <f>A724</f>
        <v>188</v>
      </c>
      <c r="B750" s="696" t="s">
        <v>409</v>
      </c>
      <c r="C750" s="191"/>
      <c r="D750" s="192"/>
      <c r="E750" s="2744" t="s">
        <v>40</v>
      </c>
      <c r="F750" s="191"/>
      <c r="G750" s="192"/>
      <c r="H750" s="1982" t="s">
        <v>723</v>
      </c>
    </row>
    <row r="751" spans="1:8" s="48" customFormat="1">
      <c r="A751" s="2704"/>
      <c r="B751" s="163" t="s">
        <v>82</v>
      </c>
      <c r="C751" s="612"/>
      <c r="D751" s="193"/>
      <c r="E751" s="163" t="s">
        <v>82</v>
      </c>
      <c r="F751" s="612"/>
      <c r="G751" s="193"/>
      <c r="H751" s="273"/>
    </row>
    <row r="752" spans="1:8" s="48" customFormat="1">
      <c r="A752" s="2704"/>
      <c r="B752" s="668" t="s">
        <v>83</v>
      </c>
      <c r="C752" s="783"/>
      <c r="D752" s="193"/>
      <c r="E752" s="668" t="s">
        <v>83</v>
      </c>
      <c r="F752" s="783"/>
      <c r="G752" s="193"/>
      <c r="H752" s="273"/>
    </row>
    <row r="753" spans="1:8" s="48" customFormat="1">
      <c r="A753" s="2704"/>
      <c r="B753" s="164" t="s">
        <v>87</v>
      </c>
      <c r="C753" s="783"/>
      <c r="D753" s="193"/>
      <c r="E753" s="164" t="s">
        <v>87</v>
      </c>
      <c r="F753" s="783"/>
      <c r="G753" s="193"/>
      <c r="H753" s="273"/>
    </row>
    <row r="754" spans="1:8" s="48" customFormat="1">
      <c r="A754" s="2704"/>
      <c r="B754" s="183" t="s">
        <v>4</v>
      </c>
      <c r="C754" s="666">
        <v>323895415</v>
      </c>
      <c r="D754" s="326">
        <f t="shared" ref="D754:D760" si="20">D755</f>
        <v>-518801</v>
      </c>
      <c r="E754" s="183" t="s">
        <v>4</v>
      </c>
      <c r="F754" s="666">
        <v>115260105</v>
      </c>
      <c r="G754" s="269">
        <f>G756</f>
        <v>518801</v>
      </c>
      <c r="H754" s="273"/>
    </row>
    <row r="755" spans="1:8" s="48" customFormat="1" ht="26.4">
      <c r="A755" s="2704"/>
      <c r="B755" s="184" t="s">
        <v>10</v>
      </c>
      <c r="C755" s="667">
        <v>323895415</v>
      </c>
      <c r="D755" s="326">
        <f t="shared" si="20"/>
        <v>-518801</v>
      </c>
      <c r="E755" s="189" t="s">
        <v>36</v>
      </c>
      <c r="F755" s="690">
        <v>4535407</v>
      </c>
      <c r="G755" s="165"/>
      <c r="H755" s="273"/>
    </row>
    <row r="756" spans="1:8" s="48" customFormat="1" ht="26.4">
      <c r="A756" s="2704"/>
      <c r="B756" s="185" t="s">
        <v>11</v>
      </c>
      <c r="C756" s="667">
        <v>323895415</v>
      </c>
      <c r="D756" s="326">
        <f t="shared" si="20"/>
        <v>-518801</v>
      </c>
      <c r="E756" s="189" t="s">
        <v>10</v>
      </c>
      <c r="F756" s="690">
        <v>110724698</v>
      </c>
      <c r="G756" s="165">
        <f>G757</f>
        <v>518801</v>
      </c>
      <c r="H756" s="273"/>
    </row>
    <row r="757" spans="1:8" s="48" customFormat="1" ht="26.4">
      <c r="A757" s="2704"/>
      <c r="B757" s="183" t="s">
        <v>28</v>
      </c>
      <c r="C757" s="666">
        <v>323895415</v>
      </c>
      <c r="D757" s="326">
        <f t="shared" si="20"/>
        <v>-518801</v>
      </c>
      <c r="E757" s="188" t="s">
        <v>11</v>
      </c>
      <c r="F757" s="690">
        <v>110724698</v>
      </c>
      <c r="G757" s="140">
        <f>G758</f>
        <v>518801</v>
      </c>
      <c r="H757" s="273"/>
    </row>
    <row r="758" spans="1:8" s="48" customFormat="1">
      <c r="A758" s="2704"/>
      <c r="B758" s="184" t="s">
        <v>2</v>
      </c>
      <c r="C758" s="667">
        <v>323895415</v>
      </c>
      <c r="D758" s="78">
        <f t="shared" si="20"/>
        <v>-518801</v>
      </c>
      <c r="E758" s="183" t="s">
        <v>28</v>
      </c>
      <c r="F758" s="666">
        <v>115260105</v>
      </c>
      <c r="G758" s="165">
        <f>G759</f>
        <v>518801</v>
      </c>
      <c r="H758" s="273"/>
    </row>
    <row r="759" spans="1:8" s="48" customFormat="1">
      <c r="A759" s="2704"/>
      <c r="B759" s="185" t="s">
        <v>19</v>
      </c>
      <c r="C759" s="667">
        <v>323895415</v>
      </c>
      <c r="D759" s="78">
        <f t="shared" si="20"/>
        <v>-518801</v>
      </c>
      <c r="E759" s="189" t="s">
        <v>2</v>
      </c>
      <c r="F759" s="690">
        <v>113554733</v>
      </c>
      <c r="G759" s="165">
        <f>G764+G769</f>
        <v>518801</v>
      </c>
      <c r="H759" s="273"/>
    </row>
    <row r="760" spans="1:8" s="48" customFormat="1" ht="26.4">
      <c r="A760" s="2704"/>
      <c r="B760" s="196" t="s">
        <v>51</v>
      </c>
      <c r="C760" s="667">
        <v>323895415</v>
      </c>
      <c r="D760" s="78">
        <f t="shared" si="20"/>
        <v>-518801</v>
      </c>
      <c r="E760" s="188" t="s">
        <v>12</v>
      </c>
      <c r="F760" s="690">
        <v>55029458</v>
      </c>
      <c r="G760" s="165"/>
      <c r="H760" s="273"/>
    </row>
    <row r="761" spans="1:8" s="48" customFormat="1" ht="26.4">
      <c r="A761" s="2704"/>
      <c r="B761" s="197" t="s">
        <v>52</v>
      </c>
      <c r="C761" s="667">
        <v>323895415</v>
      </c>
      <c r="D761" s="78">
        <v>-518801</v>
      </c>
      <c r="E761" s="186" t="s">
        <v>37</v>
      </c>
      <c r="F761" s="690">
        <v>35909336</v>
      </c>
      <c r="G761" s="165"/>
      <c r="H761" s="273"/>
    </row>
    <row r="762" spans="1:8" s="48" customFormat="1">
      <c r="A762" s="2704"/>
      <c r="B762" s="197"/>
      <c r="C762" s="673"/>
      <c r="D762" s="140"/>
      <c r="E762" s="187" t="s">
        <v>35</v>
      </c>
      <c r="F762" s="690">
        <v>28868876</v>
      </c>
      <c r="G762" s="140"/>
      <c r="H762" s="273"/>
    </row>
    <row r="763" spans="1:8" s="48" customFormat="1">
      <c r="A763" s="2704"/>
      <c r="B763" s="186"/>
      <c r="C763" s="700"/>
      <c r="D763" s="78"/>
      <c r="E763" s="186" t="s">
        <v>15</v>
      </c>
      <c r="F763" s="690">
        <v>19120122</v>
      </c>
      <c r="G763" s="165"/>
      <c r="H763" s="273"/>
    </row>
    <row r="764" spans="1:8" s="48" customFormat="1">
      <c r="A764" s="2704"/>
      <c r="B764" s="188"/>
      <c r="C764" s="700"/>
      <c r="D764" s="165"/>
      <c r="E764" s="188" t="s">
        <v>16</v>
      </c>
      <c r="F764" s="690">
        <v>36874157</v>
      </c>
      <c r="G764" s="383">
        <f>G765</f>
        <v>780</v>
      </c>
      <c r="H764" s="273"/>
    </row>
    <row r="765" spans="1:8" s="48" customFormat="1">
      <c r="A765" s="2704"/>
      <c r="B765" s="188"/>
      <c r="C765" s="700"/>
      <c r="D765" s="140"/>
      <c r="E765" s="186" t="s">
        <v>17</v>
      </c>
      <c r="F765" s="690">
        <v>36349830</v>
      </c>
      <c r="G765" s="165">
        <v>780</v>
      </c>
      <c r="H765" s="273"/>
    </row>
    <row r="766" spans="1:8" s="48" customFormat="1">
      <c r="A766" s="2704"/>
      <c r="B766" s="186"/>
      <c r="C766" s="700"/>
      <c r="D766" s="165"/>
      <c r="E766" s="186" t="s">
        <v>93</v>
      </c>
      <c r="F766" s="690">
        <v>524327</v>
      </c>
      <c r="G766" s="165"/>
      <c r="H766" s="273"/>
    </row>
    <row r="767" spans="1:8" s="48" customFormat="1" ht="26.4">
      <c r="A767" s="2704"/>
      <c r="B767" s="186"/>
      <c r="C767" s="700"/>
      <c r="D767" s="165"/>
      <c r="E767" s="188" t="s">
        <v>49</v>
      </c>
      <c r="F767" s="690">
        <v>179811</v>
      </c>
      <c r="G767" s="165"/>
      <c r="H767" s="273"/>
    </row>
    <row r="768" spans="1:8" s="48" customFormat="1">
      <c r="A768" s="2704"/>
      <c r="B768" s="188"/>
      <c r="C768" s="700"/>
      <c r="D768" s="165"/>
      <c r="E768" s="186" t="s">
        <v>38</v>
      </c>
      <c r="F768" s="690">
        <v>179811</v>
      </c>
      <c r="G768" s="207"/>
      <c r="H768" s="273"/>
    </row>
    <row r="769" spans="1:8" s="48" customFormat="1">
      <c r="A769" s="2704"/>
      <c r="B769" s="186"/>
      <c r="C769" s="700"/>
      <c r="D769" s="165"/>
      <c r="E769" s="188" t="s">
        <v>19</v>
      </c>
      <c r="F769" s="690">
        <v>21471307</v>
      </c>
      <c r="G769" s="165">
        <f>G770</f>
        <v>518021</v>
      </c>
      <c r="H769" s="273"/>
    </row>
    <row r="770" spans="1:8" s="48" customFormat="1" ht="26.4">
      <c r="A770" s="2704"/>
      <c r="B770" s="188"/>
      <c r="C770" s="700"/>
      <c r="D770" s="140"/>
      <c r="E770" s="186" t="s">
        <v>51</v>
      </c>
      <c r="F770" s="690">
        <v>20759410</v>
      </c>
      <c r="G770" s="165">
        <f>G771</f>
        <v>518021</v>
      </c>
      <c r="H770" s="273"/>
    </row>
    <row r="771" spans="1:8" s="48" customFormat="1" ht="26.4">
      <c r="A771" s="2704"/>
      <c r="B771" s="186"/>
      <c r="C771" s="700"/>
      <c r="D771" s="78"/>
      <c r="E771" s="187" t="s">
        <v>52</v>
      </c>
      <c r="F771" s="690">
        <v>12734169</v>
      </c>
      <c r="G771" s="78">
        <v>518021</v>
      </c>
      <c r="H771" s="273"/>
    </row>
    <row r="772" spans="1:8" s="48" customFormat="1" ht="39.6">
      <c r="A772" s="2704"/>
      <c r="B772" s="187"/>
      <c r="C772" s="700"/>
      <c r="D772" s="383"/>
      <c r="E772" s="187" t="s">
        <v>191</v>
      </c>
      <c r="F772" s="690">
        <v>8025241</v>
      </c>
      <c r="G772" s="165"/>
      <c r="H772" s="273"/>
    </row>
    <row r="773" spans="1:8" s="48" customFormat="1" ht="26.4">
      <c r="A773" s="2704"/>
      <c r="B773" s="187"/>
      <c r="C773" s="700"/>
      <c r="D773" s="165"/>
      <c r="E773" s="186" t="s">
        <v>50</v>
      </c>
      <c r="F773" s="690">
        <v>711897</v>
      </c>
      <c r="G773" s="165"/>
      <c r="H773" s="273"/>
    </row>
    <row r="774" spans="1:8" s="48" customFormat="1" ht="26.4">
      <c r="A774" s="2704"/>
      <c r="B774" s="189"/>
      <c r="C774" s="700"/>
      <c r="D774" s="165"/>
      <c r="E774" s="187" t="s">
        <v>92</v>
      </c>
      <c r="F774" s="690">
        <v>262314</v>
      </c>
      <c r="G774" s="165"/>
      <c r="H774" s="273"/>
    </row>
    <row r="775" spans="1:8" s="48" customFormat="1" ht="52.8">
      <c r="A775" s="2704"/>
      <c r="B775" s="188"/>
      <c r="C775" s="700"/>
      <c r="D775" s="165"/>
      <c r="E775" s="187" t="s">
        <v>196</v>
      </c>
      <c r="F775" s="690">
        <v>449583</v>
      </c>
      <c r="G775" s="165"/>
      <c r="H775" s="273"/>
    </row>
    <row r="776" spans="1:8" s="48" customFormat="1">
      <c r="A776" s="2704"/>
      <c r="B776" s="188"/>
      <c r="C776" s="700"/>
      <c r="D776" s="165"/>
      <c r="E776" s="189" t="s">
        <v>3</v>
      </c>
      <c r="F776" s="690">
        <v>1705372</v>
      </c>
      <c r="G776" s="165"/>
      <c r="H776" s="273"/>
    </row>
    <row r="777" spans="1:8" s="48" customFormat="1">
      <c r="A777" s="2704"/>
      <c r="B777" s="186"/>
      <c r="C777" s="700"/>
      <c r="D777" s="165"/>
      <c r="E777" s="188" t="s">
        <v>20</v>
      </c>
      <c r="F777" s="690">
        <v>1705372</v>
      </c>
      <c r="G777" s="165"/>
      <c r="H777" s="273"/>
    </row>
    <row r="778" spans="1:8" s="48" customFormat="1">
      <c r="A778" s="2704"/>
      <c r="B778" s="164" t="s">
        <v>88</v>
      </c>
      <c r="C778" s="783"/>
      <c r="D778" s="193"/>
      <c r="E778" s="164" t="s">
        <v>88</v>
      </c>
      <c r="F778" s="666"/>
      <c r="G778" s="193"/>
      <c r="H778" s="273"/>
    </row>
    <row r="779" spans="1:8" s="48" customFormat="1">
      <c r="A779" s="2704"/>
      <c r="B779" s="183" t="s">
        <v>4</v>
      </c>
      <c r="C779" s="666">
        <v>326555892</v>
      </c>
      <c r="D779" s="326">
        <f t="shared" ref="D779:D785" si="21">D780</f>
        <v>-506470</v>
      </c>
      <c r="E779" s="183" t="s">
        <v>4</v>
      </c>
      <c r="F779" s="2745">
        <v>115058086</v>
      </c>
      <c r="G779" s="269">
        <f>G781</f>
        <v>506470</v>
      </c>
      <c r="H779" s="273"/>
    </row>
    <row r="780" spans="1:8" s="48" customFormat="1" ht="26.4">
      <c r="A780" s="2704"/>
      <c r="B780" s="184" t="s">
        <v>10</v>
      </c>
      <c r="C780" s="667">
        <v>326555892</v>
      </c>
      <c r="D780" s="326">
        <f t="shared" si="21"/>
        <v>-506470</v>
      </c>
      <c r="E780" s="189" t="s">
        <v>36</v>
      </c>
      <c r="F780" s="2746">
        <v>4535407</v>
      </c>
      <c r="G780" s="165"/>
      <c r="H780" s="273"/>
    </row>
    <row r="781" spans="1:8" s="48" customFormat="1" ht="26.4">
      <c r="A781" s="2704"/>
      <c r="B781" s="185" t="s">
        <v>11</v>
      </c>
      <c r="C781" s="667">
        <v>326555892</v>
      </c>
      <c r="D781" s="326">
        <f t="shared" si="21"/>
        <v>-506470</v>
      </c>
      <c r="E781" s="189" t="s">
        <v>10</v>
      </c>
      <c r="F781" s="2746">
        <v>110522679</v>
      </c>
      <c r="G781" s="165">
        <f>G782</f>
        <v>506470</v>
      </c>
      <c r="H781" s="273"/>
    </row>
    <row r="782" spans="1:8" s="48" customFormat="1" ht="26.4">
      <c r="A782" s="2704"/>
      <c r="B782" s="183" t="s">
        <v>28</v>
      </c>
      <c r="C782" s="666">
        <v>326555892</v>
      </c>
      <c r="D782" s="326">
        <f t="shared" si="21"/>
        <v>-506470</v>
      </c>
      <c r="E782" s="188" t="s">
        <v>11</v>
      </c>
      <c r="F782" s="2746">
        <v>110522679</v>
      </c>
      <c r="G782" s="140">
        <f>G783</f>
        <v>506470</v>
      </c>
      <c r="H782" s="273"/>
    </row>
    <row r="783" spans="1:8" s="48" customFormat="1">
      <c r="A783" s="2704"/>
      <c r="B783" s="184" t="s">
        <v>2</v>
      </c>
      <c r="C783" s="667">
        <v>326555892</v>
      </c>
      <c r="D783" s="78">
        <f t="shared" si="21"/>
        <v>-506470</v>
      </c>
      <c r="E783" s="183" t="s">
        <v>28</v>
      </c>
      <c r="F783" s="2745">
        <v>115058086</v>
      </c>
      <c r="G783" s="165">
        <f>G784</f>
        <v>506470</v>
      </c>
      <c r="H783" s="273"/>
    </row>
    <row r="784" spans="1:8" s="48" customFormat="1">
      <c r="A784" s="2704"/>
      <c r="B784" s="185" t="s">
        <v>19</v>
      </c>
      <c r="C784" s="667">
        <v>326555892</v>
      </c>
      <c r="D784" s="78">
        <f t="shared" si="21"/>
        <v>-506470</v>
      </c>
      <c r="E784" s="189" t="s">
        <v>2</v>
      </c>
      <c r="F784" s="2746">
        <v>110569190</v>
      </c>
      <c r="G784" s="165">
        <f>G789+G794</f>
        <v>506470</v>
      </c>
      <c r="H784" s="273"/>
    </row>
    <row r="785" spans="1:8" s="48" customFormat="1" ht="26.4">
      <c r="A785" s="2704"/>
      <c r="B785" s="196" t="s">
        <v>51</v>
      </c>
      <c r="C785" s="667">
        <v>326555892</v>
      </c>
      <c r="D785" s="78">
        <f t="shared" si="21"/>
        <v>-506470</v>
      </c>
      <c r="E785" s="188" t="s">
        <v>12</v>
      </c>
      <c r="F785" s="2746">
        <v>53879121</v>
      </c>
      <c r="G785" s="165"/>
      <c r="H785" s="273"/>
    </row>
    <row r="786" spans="1:8" s="48" customFormat="1" ht="26.4">
      <c r="A786" s="2704"/>
      <c r="B786" s="197" t="s">
        <v>52</v>
      </c>
      <c r="C786" s="667">
        <v>326555892</v>
      </c>
      <c r="D786" s="78">
        <v>-506470</v>
      </c>
      <c r="E786" s="186" t="s">
        <v>37</v>
      </c>
      <c r="F786" s="2746">
        <v>35922818</v>
      </c>
      <c r="G786" s="165"/>
      <c r="H786" s="273"/>
    </row>
    <row r="787" spans="1:8" s="48" customFormat="1">
      <c r="A787" s="2704"/>
      <c r="B787" s="197"/>
      <c r="C787" s="667"/>
      <c r="D787" s="140"/>
      <c r="E787" s="187" t="s">
        <v>35</v>
      </c>
      <c r="F787" s="2746">
        <v>28862209</v>
      </c>
      <c r="G787" s="140"/>
      <c r="H787" s="273"/>
    </row>
    <row r="788" spans="1:8" s="48" customFormat="1">
      <c r="A788" s="2704"/>
      <c r="B788" s="186"/>
      <c r="C788" s="700"/>
      <c r="D788" s="78"/>
      <c r="E788" s="186" t="s">
        <v>15</v>
      </c>
      <c r="F788" s="2746">
        <v>17956303</v>
      </c>
      <c r="G788" s="165"/>
      <c r="H788" s="273"/>
    </row>
    <row r="789" spans="1:8" s="48" customFormat="1">
      <c r="A789" s="2704"/>
      <c r="B789" s="188"/>
      <c r="C789" s="700"/>
      <c r="D789" s="165"/>
      <c r="E789" s="188" t="s">
        <v>16</v>
      </c>
      <c r="F789" s="2746">
        <v>35313760</v>
      </c>
      <c r="G789" s="383">
        <f>G790</f>
        <v>780</v>
      </c>
      <c r="H789" s="273"/>
    </row>
    <row r="790" spans="1:8" s="48" customFormat="1">
      <c r="A790" s="2704"/>
      <c r="B790" s="188"/>
      <c r="C790" s="700"/>
      <c r="D790" s="140"/>
      <c r="E790" s="186" t="s">
        <v>17</v>
      </c>
      <c r="F790" s="2746">
        <v>34789433</v>
      </c>
      <c r="G790" s="165">
        <v>780</v>
      </c>
      <c r="H790" s="273"/>
    </row>
    <row r="791" spans="1:8" s="48" customFormat="1">
      <c r="A791" s="2704"/>
      <c r="B791" s="186"/>
      <c r="C791" s="700"/>
      <c r="D791" s="165"/>
      <c r="E791" s="186" t="s">
        <v>93</v>
      </c>
      <c r="F791" s="2746">
        <v>524327</v>
      </c>
      <c r="G791" s="165"/>
      <c r="H791" s="273"/>
    </row>
    <row r="792" spans="1:8" s="48" customFormat="1" ht="26.4">
      <c r="A792" s="2704"/>
      <c r="B792" s="186"/>
      <c r="C792" s="700"/>
      <c r="D792" s="165"/>
      <c r="E792" s="188" t="s">
        <v>49</v>
      </c>
      <c r="F792" s="2746">
        <v>179811</v>
      </c>
      <c r="G792" s="165"/>
      <c r="H792" s="273"/>
    </row>
    <row r="793" spans="1:8" s="48" customFormat="1">
      <c r="A793" s="2704"/>
      <c r="B793" s="188"/>
      <c r="C793" s="700"/>
      <c r="D793" s="165"/>
      <c r="E793" s="186" t="s">
        <v>38</v>
      </c>
      <c r="F793" s="2746">
        <v>179811</v>
      </c>
      <c r="G793" s="207"/>
      <c r="H793" s="273"/>
    </row>
    <row r="794" spans="1:8" s="48" customFormat="1">
      <c r="A794" s="2704"/>
      <c r="B794" s="186"/>
      <c r="C794" s="700"/>
      <c r="D794" s="165"/>
      <c r="E794" s="188" t="s">
        <v>19</v>
      </c>
      <c r="F794" s="2746">
        <v>21196498</v>
      </c>
      <c r="G794" s="165">
        <f>G795</f>
        <v>505690</v>
      </c>
      <c r="H794" s="273"/>
    </row>
    <row r="795" spans="1:8" s="48" customFormat="1" ht="26.4">
      <c r="A795" s="2704"/>
      <c r="B795" s="188"/>
      <c r="C795" s="700"/>
      <c r="D795" s="140"/>
      <c r="E795" s="186" t="s">
        <v>51</v>
      </c>
      <c r="F795" s="2746">
        <v>20493530</v>
      </c>
      <c r="G795" s="165">
        <f>G796</f>
        <v>505690</v>
      </c>
      <c r="H795" s="273"/>
    </row>
    <row r="796" spans="1:8" s="48" customFormat="1" ht="26.4">
      <c r="A796" s="2704"/>
      <c r="B796" s="186"/>
      <c r="C796" s="700"/>
      <c r="D796" s="78"/>
      <c r="E796" s="187" t="s">
        <v>52</v>
      </c>
      <c r="F796" s="2746">
        <v>12648797</v>
      </c>
      <c r="G796" s="78">
        <v>505690</v>
      </c>
      <c r="H796" s="2767"/>
    </row>
    <row r="797" spans="1:8" s="48" customFormat="1" ht="39.6">
      <c r="A797" s="2704"/>
      <c r="B797" s="187"/>
      <c r="C797" s="700"/>
      <c r="D797" s="383"/>
      <c r="E797" s="187" t="s">
        <v>191</v>
      </c>
      <c r="F797" s="2746">
        <v>7844733</v>
      </c>
      <c r="G797" s="165"/>
      <c r="H797" s="273"/>
    </row>
    <row r="798" spans="1:8" s="48" customFormat="1" ht="26.4">
      <c r="A798" s="2704"/>
      <c r="B798" s="187"/>
      <c r="C798" s="700"/>
      <c r="D798" s="165"/>
      <c r="E798" s="186" t="s">
        <v>50</v>
      </c>
      <c r="F798" s="2746">
        <v>702968</v>
      </c>
      <c r="G798" s="165"/>
      <c r="H798" s="273"/>
    </row>
    <row r="799" spans="1:8" s="48" customFormat="1" ht="26.4">
      <c r="A799" s="2704"/>
      <c r="B799" s="189"/>
      <c r="C799" s="700"/>
      <c r="D799" s="165"/>
      <c r="E799" s="187" t="s">
        <v>92</v>
      </c>
      <c r="F799" s="2746">
        <v>262314</v>
      </c>
      <c r="G799" s="165"/>
      <c r="H799" s="273"/>
    </row>
    <row r="800" spans="1:8" s="48" customFormat="1" ht="52.8">
      <c r="A800" s="2704"/>
      <c r="B800" s="188"/>
      <c r="C800" s="700"/>
      <c r="D800" s="165"/>
      <c r="E800" s="187" t="s">
        <v>196</v>
      </c>
      <c r="F800" s="2746">
        <v>440654</v>
      </c>
      <c r="G800" s="165"/>
      <c r="H800" s="273"/>
    </row>
    <row r="801" spans="1:8" s="48" customFormat="1">
      <c r="A801" s="2704"/>
      <c r="B801" s="188"/>
      <c r="C801" s="700"/>
      <c r="D801" s="165"/>
      <c r="E801" s="189" t="s">
        <v>3</v>
      </c>
      <c r="F801" s="2746">
        <v>4488896</v>
      </c>
      <c r="G801" s="165"/>
      <c r="H801" s="273"/>
    </row>
    <row r="802" spans="1:8" s="48" customFormat="1">
      <c r="A802" s="2704"/>
      <c r="B802" s="186"/>
      <c r="C802" s="700"/>
      <c r="D802" s="165"/>
      <c r="E802" s="188" t="s">
        <v>20</v>
      </c>
      <c r="F802" s="2746">
        <v>4488896</v>
      </c>
      <c r="G802" s="165"/>
      <c r="H802" s="273"/>
    </row>
    <row r="803" spans="1:8" s="48" customFormat="1">
      <c r="A803" s="2704"/>
      <c r="B803" s="164" t="s">
        <v>189</v>
      </c>
      <c r="C803" s="700"/>
      <c r="D803" s="165"/>
      <c r="E803" s="164" t="s">
        <v>189</v>
      </c>
      <c r="F803" s="690"/>
      <c r="G803" s="165"/>
      <c r="H803" s="273"/>
    </row>
    <row r="804" spans="1:8" s="48" customFormat="1">
      <c r="A804" s="2704"/>
      <c r="B804" s="183" t="s">
        <v>4</v>
      </c>
      <c r="C804" s="666">
        <v>328299589</v>
      </c>
      <c r="D804" s="165">
        <f t="shared" ref="D804:D810" si="22">D805</f>
        <v>-506470</v>
      </c>
      <c r="E804" s="183" t="s">
        <v>4</v>
      </c>
      <c r="F804" s="2745">
        <v>115431926</v>
      </c>
      <c r="G804" s="269">
        <f>G806</f>
        <v>506470</v>
      </c>
      <c r="H804" s="273"/>
    </row>
    <row r="805" spans="1:8" s="48" customFormat="1" ht="26.4">
      <c r="A805" s="2704"/>
      <c r="B805" s="184" t="s">
        <v>10</v>
      </c>
      <c r="C805" s="667">
        <v>328299589</v>
      </c>
      <c r="D805" s="165">
        <f t="shared" si="22"/>
        <v>-506470</v>
      </c>
      <c r="E805" s="189" t="s">
        <v>36</v>
      </c>
      <c r="F805" s="2746">
        <v>4535407</v>
      </c>
      <c r="G805" s="165"/>
      <c r="H805" s="273"/>
    </row>
    <row r="806" spans="1:8" s="48" customFormat="1" ht="26.4">
      <c r="A806" s="2704"/>
      <c r="B806" s="185" t="s">
        <v>11</v>
      </c>
      <c r="C806" s="667">
        <v>328299589</v>
      </c>
      <c r="D806" s="165">
        <f t="shared" si="22"/>
        <v>-506470</v>
      </c>
      <c r="E806" s="189" t="s">
        <v>10</v>
      </c>
      <c r="F806" s="2746">
        <v>110896519</v>
      </c>
      <c r="G806" s="165">
        <f>G807</f>
        <v>506470</v>
      </c>
      <c r="H806" s="273"/>
    </row>
    <row r="807" spans="1:8" s="48" customFormat="1" ht="26.4">
      <c r="A807" s="2704"/>
      <c r="B807" s="183" t="s">
        <v>28</v>
      </c>
      <c r="C807" s="666">
        <v>328299589</v>
      </c>
      <c r="D807" s="165">
        <f t="shared" si="22"/>
        <v>-506470</v>
      </c>
      <c r="E807" s="188" t="s">
        <v>11</v>
      </c>
      <c r="F807" s="2746">
        <v>110896519</v>
      </c>
      <c r="G807" s="140">
        <f>G808</f>
        <v>506470</v>
      </c>
      <c r="H807" s="273"/>
    </row>
    <row r="808" spans="1:8" s="48" customFormat="1">
      <c r="A808" s="2704"/>
      <c r="B808" s="184" t="s">
        <v>2</v>
      </c>
      <c r="C808" s="667">
        <v>328299589</v>
      </c>
      <c r="D808" s="140">
        <f t="shared" si="22"/>
        <v>-506470</v>
      </c>
      <c r="E808" s="183" t="s">
        <v>28</v>
      </c>
      <c r="F808" s="2745">
        <v>115431926</v>
      </c>
      <c r="G808" s="165">
        <f>G809</f>
        <v>506470</v>
      </c>
      <c r="H808" s="273"/>
    </row>
    <row r="809" spans="1:8" s="48" customFormat="1">
      <c r="A809" s="2704"/>
      <c r="B809" s="185" t="s">
        <v>19</v>
      </c>
      <c r="C809" s="667">
        <v>328299589</v>
      </c>
      <c r="D809" s="78">
        <f t="shared" si="22"/>
        <v>-506470</v>
      </c>
      <c r="E809" s="189" t="s">
        <v>2</v>
      </c>
      <c r="F809" s="2746">
        <v>113463469</v>
      </c>
      <c r="G809" s="165">
        <f>G814+G819</f>
        <v>506470</v>
      </c>
      <c r="H809" s="273"/>
    </row>
    <row r="810" spans="1:8" s="48" customFormat="1" ht="26.4">
      <c r="A810" s="2704"/>
      <c r="B810" s="196" t="s">
        <v>51</v>
      </c>
      <c r="C810" s="667">
        <v>328299589</v>
      </c>
      <c r="D810" s="140">
        <f t="shared" si="22"/>
        <v>-506470</v>
      </c>
      <c r="E810" s="188" t="s">
        <v>12</v>
      </c>
      <c r="F810" s="2746">
        <v>54757776</v>
      </c>
      <c r="G810" s="165"/>
      <c r="H810" s="273"/>
    </row>
    <row r="811" spans="1:8" s="48" customFormat="1" ht="26.4">
      <c r="A811" s="2704"/>
      <c r="B811" s="197" t="s">
        <v>52</v>
      </c>
      <c r="C811" s="667">
        <v>328299589</v>
      </c>
      <c r="D811" s="140">
        <v>-506470</v>
      </c>
      <c r="E811" s="186" t="s">
        <v>37</v>
      </c>
      <c r="F811" s="2746">
        <v>36722007</v>
      </c>
      <c r="G811" s="165"/>
      <c r="H811" s="273"/>
    </row>
    <row r="812" spans="1:8" s="48" customFormat="1">
      <c r="A812" s="2704"/>
      <c r="B812" s="186"/>
      <c r="C812" s="700"/>
      <c r="D812" s="165"/>
      <c r="E812" s="187" t="s">
        <v>35</v>
      </c>
      <c r="F812" s="2746">
        <v>29526691</v>
      </c>
      <c r="G812" s="140"/>
      <c r="H812" s="273"/>
    </row>
    <row r="813" spans="1:8" s="48" customFormat="1">
      <c r="A813" s="2704"/>
      <c r="B813" s="186"/>
      <c r="C813" s="700"/>
      <c r="D813" s="165"/>
      <c r="E813" s="186" t="s">
        <v>15</v>
      </c>
      <c r="F813" s="2746">
        <v>18035769</v>
      </c>
      <c r="G813" s="165"/>
      <c r="H813" s="273"/>
    </row>
    <row r="814" spans="1:8" s="48" customFormat="1">
      <c r="A814" s="2704"/>
      <c r="B814" s="186"/>
      <c r="C814" s="700"/>
      <c r="D814" s="165"/>
      <c r="E814" s="188" t="s">
        <v>16</v>
      </c>
      <c r="F814" s="2746">
        <v>37329384</v>
      </c>
      <c r="G814" s="383">
        <f>G815</f>
        <v>780</v>
      </c>
      <c r="H814" s="273"/>
    </row>
    <row r="815" spans="1:8" s="48" customFormat="1">
      <c r="A815" s="2704"/>
      <c r="B815" s="186"/>
      <c r="C815" s="700"/>
      <c r="D815" s="165"/>
      <c r="E815" s="186" t="s">
        <v>17</v>
      </c>
      <c r="F815" s="2746">
        <v>36805057</v>
      </c>
      <c r="G815" s="165">
        <v>780</v>
      </c>
      <c r="H815" s="273"/>
    </row>
    <row r="816" spans="1:8" s="48" customFormat="1">
      <c r="A816" s="2704"/>
      <c r="B816" s="186"/>
      <c r="C816" s="700"/>
      <c r="D816" s="165"/>
      <c r="E816" s="186" t="s">
        <v>93</v>
      </c>
      <c r="F816" s="2746">
        <v>524327</v>
      </c>
      <c r="G816" s="165"/>
      <c r="H816" s="273"/>
    </row>
    <row r="817" spans="1:8" s="48" customFormat="1" ht="26.4">
      <c r="A817" s="2704"/>
      <c r="B817" s="186"/>
      <c r="C817" s="700"/>
      <c r="D817" s="165"/>
      <c r="E817" s="188" t="s">
        <v>49</v>
      </c>
      <c r="F817" s="2746">
        <v>179811</v>
      </c>
      <c r="G817" s="165"/>
      <c r="H817" s="273"/>
    </row>
    <row r="818" spans="1:8" s="48" customFormat="1">
      <c r="A818" s="2704"/>
      <c r="B818" s="186"/>
      <c r="C818" s="700"/>
      <c r="D818" s="165"/>
      <c r="E818" s="186" t="s">
        <v>38</v>
      </c>
      <c r="F818" s="2746">
        <v>179811</v>
      </c>
      <c r="G818" s="207"/>
      <c r="H818" s="273"/>
    </row>
    <row r="819" spans="1:8" s="48" customFormat="1">
      <c r="A819" s="2704"/>
      <c r="B819" s="186"/>
      <c r="C819" s="700"/>
      <c r="D819" s="165"/>
      <c r="E819" s="188" t="s">
        <v>19</v>
      </c>
      <c r="F819" s="2746">
        <v>21196498</v>
      </c>
      <c r="G819" s="165">
        <f>G820</f>
        <v>505690</v>
      </c>
      <c r="H819" s="273"/>
    </row>
    <row r="820" spans="1:8" s="48" customFormat="1" ht="26.4">
      <c r="A820" s="2704"/>
      <c r="B820" s="186"/>
      <c r="C820" s="700"/>
      <c r="D820" s="165"/>
      <c r="E820" s="186" t="s">
        <v>51</v>
      </c>
      <c r="F820" s="2746">
        <v>20493530</v>
      </c>
      <c r="G820" s="165">
        <f>G821</f>
        <v>505690</v>
      </c>
      <c r="H820" s="273"/>
    </row>
    <row r="821" spans="1:8" s="48" customFormat="1" ht="26.4">
      <c r="A821" s="2704"/>
      <c r="B821" s="186"/>
      <c r="C821" s="700"/>
      <c r="D821" s="165"/>
      <c r="E821" s="187" t="s">
        <v>52</v>
      </c>
      <c r="F821" s="2746">
        <v>12648797</v>
      </c>
      <c r="G821" s="78">
        <v>505690</v>
      </c>
      <c r="H821" s="273"/>
    </row>
    <row r="822" spans="1:8" s="48" customFormat="1" ht="39.6">
      <c r="A822" s="2704"/>
      <c r="B822" s="186"/>
      <c r="C822" s="700"/>
      <c r="D822" s="165"/>
      <c r="E822" s="187" t="s">
        <v>191</v>
      </c>
      <c r="F822" s="2746">
        <v>7844733</v>
      </c>
      <c r="G822" s="165"/>
      <c r="H822" s="273"/>
    </row>
    <row r="823" spans="1:8" s="48" customFormat="1" ht="26.4">
      <c r="A823" s="2704"/>
      <c r="B823" s="186"/>
      <c r="C823" s="700"/>
      <c r="D823" s="165"/>
      <c r="E823" s="186" t="s">
        <v>50</v>
      </c>
      <c r="F823" s="2746">
        <v>702968</v>
      </c>
      <c r="G823" s="165"/>
      <c r="H823" s="273"/>
    </row>
    <row r="824" spans="1:8" s="48" customFormat="1" ht="26.4">
      <c r="A824" s="2704"/>
      <c r="B824" s="186"/>
      <c r="C824" s="700"/>
      <c r="D824" s="165"/>
      <c r="E824" s="187" t="s">
        <v>92</v>
      </c>
      <c r="F824" s="2746">
        <v>262314</v>
      </c>
      <c r="G824" s="165"/>
      <c r="H824" s="273"/>
    </row>
    <row r="825" spans="1:8" s="48" customFormat="1" ht="52.8">
      <c r="A825" s="2704"/>
      <c r="B825" s="186"/>
      <c r="C825" s="700"/>
      <c r="D825" s="165"/>
      <c r="E825" s="187" t="s">
        <v>196</v>
      </c>
      <c r="F825" s="2746">
        <v>440654</v>
      </c>
      <c r="G825" s="165"/>
      <c r="H825" s="273"/>
    </row>
    <row r="826" spans="1:8" s="48" customFormat="1">
      <c r="A826" s="2704"/>
      <c r="B826" s="1158"/>
      <c r="C826" s="1159"/>
      <c r="D826" s="1160"/>
      <c r="E826" s="189" t="s">
        <v>3</v>
      </c>
      <c r="F826" s="2746">
        <v>1968457</v>
      </c>
      <c r="G826" s="165"/>
      <c r="H826" s="273"/>
    </row>
    <row r="827" spans="1:8" s="48" customFormat="1">
      <c r="A827" s="2704"/>
      <c r="B827" s="2747"/>
      <c r="C827" s="2748"/>
      <c r="D827" s="262"/>
      <c r="E827" s="1161" t="s">
        <v>20</v>
      </c>
      <c r="F827" s="2749">
        <v>1968457</v>
      </c>
      <c r="G827" s="1160"/>
      <c r="H827" s="273"/>
    </row>
    <row r="828" spans="1:8" s="48" customFormat="1" ht="48" customHeight="1" thickBot="1">
      <c r="A828" s="2704"/>
      <c r="B828" s="3876" t="s">
        <v>319</v>
      </c>
      <c r="C828" s="3904"/>
      <c r="D828" s="3904"/>
      <c r="E828" s="3904"/>
      <c r="F828" s="3904"/>
      <c r="G828" s="3905"/>
      <c r="H828" s="273"/>
    </row>
    <row r="829" spans="1:8" s="48" customFormat="1">
      <c r="A829" s="50"/>
      <c r="B829" s="18"/>
      <c r="C829" s="19"/>
      <c r="D829" s="19"/>
      <c r="E829" s="7"/>
      <c r="F829" s="7"/>
      <c r="G829" s="7"/>
      <c r="H829" s="273"/>
    </row>
    <row r="830" spans="1:8" s="48" customFormat="1">
      <c r="A830" s="50"/>
      <c r="B830" s="2696" t="s">
        <v>713</v>
      </c>
      <c r="C830" s="561"/>
      <c r="D830" s="561"/>
      <c r="E830" s="561"/>
      <c r="F830" s="561"/>
      <c r="G830" s="561"/>
      <c r="H830" s="273"/>
    </row>
    <row r="831" spans="1:8" s="48" customFormat="1" ht="13.8" thickBot="1">
      <c r="A831" s="120"/>
      <c r="B831" s="561"/>
      <c r="C831" s="561"/>
      <c r="D831" s="561"/>
      <c r="E831" s="561"/>
      <c r="F831" s="561"/>
      <c r="G831" s="561"/>
      <c r="H831" s="273"/>
    </row>
    <row r="832" spans="1:8" s="48" customFormat="1" ht="13.8">
      <c r="A832" s="2790">
        <f>A724+1</f>
        <v>189</v>
      </c>
      <c r="B832" s="220" t="s">
        <v>159</v>
      </c>
      <c r="C832" s="201"/>
      <c r="D832" s="202"/>
      <c r="E832" s="220" t="s">
        <v>40</v>
      </c>
      <c r="F832" s="201"/>
      <c r="G832" s="202"/>
      <c r="H832" s="1982" t="s">
        <v>723</v>
      </c>
    </row>
    <row r="833" spans="1:8" s="48" customFormat="1">
      <c r="A833" s="75"/>
      <c r="B833" s="163" t="s">
        <v>22</v>
      </c>
      <c r="C833" s="612"/>
      <c r="D833" s="193"/>
      <c r="E833" s="163" t="s">
        <v>22</v>
      </c>
      <c r="F833" s="612"/>
      <c r="G833" s="193"/>
      <c r="H833" s="273"/>
    </row>
    <row r="834" spans="1:8" s="48" customFormat="1" ht="39.6">
      <c r="A834" s="75"/>
      <c r="B834" s="562" t="s">
        <v>363</v>
      </c>
      <c r="C834" s="701"/>
      <c r="D834" s="546"/>
      <c r="E834" s="2750" t="s">
        <v>731</v>
      </c>
      <c r="F834" s="701"/>
      <c r="G834" s="546"/>
      <c r="H834" s="273"/>
    </row>
    <row r="835" spans="1:8" s="48" customFormat="1">
      <c r="A835" s="75"/>
      <c r="B835" s="142" t="s">
        <v>4</v>
      </c>
      <c r="C835" s="687">
        <f>+C836</f>
        <v>786593</v>
      </c>
      <c r="D835" s="349">
        <f>+D836</f>
        <v>-57915</v>
      </c>
      <c r="E835" s="2751" t="s">
        <v>4</v>
      </c>
      <c r="F835" s="2752">
        <v>30408053</v>
      </c>
      <c r="G835" s="79">
        <f>G837</f>
        <v>57915</v>
      </c>
      <c r="H835" s="273"/>
    </row>
    <row r="836" spans="1:8" s="48" customFormat="1" ht="26.4">
      <c r="A836" s="75"/>
      <c r="B836" s="132" t="s">
        <v>10</v>
      </c>
      <c r="C836" s="688">
        <f>+C837</f>
        <v>786593</v>
      </c>
      <c r="D836" s="350">
        <f>+D837</f>
        <v>-57915</v>
      </c>
      <c r="E836" s="1143" t="s">
        <v>36</v>
      </c>
      <c r="F836" s="676">
        <v>3894543</v>
      </c>
      <c r="G836" s="78"/>
      <c r="H836" s="273"/>
    </row>
    <row r="837" spans="1:8" s="48" customFormat="1" ht="26.4">
      <c r="A837" s="75"/>
      <c r="B837" s="133" t="s">
        <v>11</v>
      </c>
      <c r="C837" s="688">
        <f>+C842</f>
        <v>786593</v>
      </c>
      <c r="D837" s="350">
        <f>+D842</f>
        <v>-57915</v>
      </c>
      <c r="E837" s="1143" t="s">
        <v>10</v>
      </c>
      <c r="F837" s="676">
        <v>26513510</v>
      </c>
      <c r="G837" s="78">
        <f>G838</f>
        <v>57915</v>
      </c>
      <c r="H837" s="273"/>
    </row>
    <row r="838" spans="1:8" s="48" customFormat="1" ht="26.4">
      <c r="A838" s="75"/>
      <c r="B838" s="142" t="s">
        <v>28</v>
      </c>
      <c r="C838" s="687">
        <f t="shared" ref="C838:D841" si="23">+C839</f>
        <v>786593</v>
      </c>
      <c r="D838" s="349">
        <f t="shared" si="23"/>
        <v>-57915</v>
      </c>
      <c r="E838" s="1144" t="s">
        <v>11</v>
      </c>
      <c r="F838" s="676">
        <v>26513510</v>
      </c>
      <c r="G838" s="78">
        <f>G839</f>
        <v>57915</v>
      </c>
      <c r="H838" s="273"/>
    </row>
    <row r="839" spans="1:8" s="48" customFormat="1">
      <c r="A839" s="75"/>
      <c r="B839" s="492" t="s">
        <v>2</v>
      </c>
      <c r="C839" s="689">
        <f t="shared" si="23"/>
        <v>786593</v>
      </c>
      <c r="D839" s="493">
        <f t="shared" si="23"/>
        <v>-57915</v>
      </c>
      <c r="E839" s="1262" t="s">
        <v>28</v>
      </c>
      <c r="F839" s="675">
        <v>30408053</v>
      </c>
      <c r="G839" s="79">
        <f>G840</f>
        <v>57915</v>
      </c>
      <c r="H839" s="273"/>
    </row>
    <row r="840" spans="1:8" s="48" customFormat="1">
      <c r="A840" s="75"/>
      <c r="B840" s="494" t="s">
        <v>19</v>
      </c>
      <c r="C840" s="688">
        <f t="shared" si="23"/>
        <v>786593</v>
      </c>
      <c r="D840" s="350">
        <f t="shared" si="23"/>
        <v>-57915</v>
      </c>
      <c r="E840" s="1143" t="s">
        <v>2</v>
      </c>
      <c r="F840" s="676">
        <v>29472478</v>
      </c>
      <c r="G840" s="78">
        <f>G841+G845+G848</f>
        <v>57915</v>
      </c>
      <c r="H840" s="273"/>
    </row>
    <row r="841" spans="1:8" s="48" customFormat="1" ht="26.4">
      <c r="A841" s="75"/>
      <c r="B841" s="495" t="s">
        <v>51</v>
      </c>
      <c r="C841" s="688">
        <f t="shared" si="23"/>
        <v>786593</v>
      </c>
      <c r="D841" s="350">
        <f t="shared" si="23"/>
        <v>-57915</v>
      </c>
      <c r="E841" s="1144" t="s">
        <v>12</v>
      </c>
      <c r="F841" s="676">
        <v>28560542</v>
      </c>
      <c r="G841" s="78">
        <f>G842+G844</f>
        <v>6626</v>
      </c>
      <c r="H841" s="273"/>
    </row>
    <row r="842" spans="1:8" s="48" customFormat="1" ht="26.4">
      <c r="A842" s="75"/>
      <c r="B842" s="496" t="s">
        <v>52</v>
      </c>
      <c r="C842" s="688">
        <v>786593</v>
      </c>
      <c r="D842" s="350">
        <v>-57915</v>
      </c>
      <c r="E842" s="1147" t="s">
        <v>37</v>
      </c>
      <c r="F842" s="676">
        <v>18767672</v>
      </c>
      <c r="G842" s="78">
        <v>5763</v>
      </c>
      <c r="H842" s="273"/>
    </row>
    <row r="843" spans="1:8" s="48" customFormat="1">
      <c r="A843" s="75"/>
      <c r="B843" s="425"/>
      <c r="C843" s="626"/>
      <c r="D843" s="78"/>
      <c r="E843" s="1148" t="s">
        <v>35</v>
      </c>
      <c r="F843" s="676">
        <v>15127529</v>
      </c>
      <c r="G843" s="78">
        <v>4663</v>
      </c>
      <c r="H843" s="273"/>
    </row>
    <row r="844" spans="1:8" s="48" customFormat="1">
      <c r="A844" s="75"/>
      <c r="B844" s="426"/>
      <c r="C844" s="1150"/>
      <c r="D844" s="78"/>
      <c r="E844" s="1147" t="s">
        <v>15</v>
      </c>
      <c r="F844" s="676">
        <v>9792870</v>
      </c>
      <c r="G844" s="78">
        <v>863</v>
      </c>
      <c r="H844" s="273"/>
    </row>
    <row r="845" spans="1:8" s="48" customFormat="1">
      <c r="A845" s="75"/>
      <c r="B845" s="433"/>
      <c r="C845" s="626"/>
      <c r="D845" s="78"/>
      <c r="E845" s="1144" t="s">
        <v>16</v>
      </c>
      <c r="F845" s="676">
        <v>389685</v>
      </c>
      <c r="G845" s="78">
        <f>G846</f>
        <v>51289</v>
      </c>
      <c r="H845" s="273"/>
    </row>
    <row r="846" spans="1:8" s="48" customFormat="1">
      <c r="A846" s="75"/>
      <c r="B846" s="425"/>
      <c r="C846" s="626"/>
      <c r="D846" s="78"/>
      <c r="E846" s="1147" t="s">
        <v>17</v>
      </c>
      <c r="F846" s="676">
        <v>389685</v>
      </c>
      <c r="G846" s="78">
        <v>51289</v>
      </c>
      <c r="H846" s="273"/>
    </row>
    <row r="847" spans="1:8" s="48" customFormat="1" ht="26.4">
      <c r="A847" s="75"/>
      <c r="B847" s="435"/>
      <c r="C847" s="626"/>
      <c r="D847" s="78"/>
      <c r="E847" s="1144" t="s">
        <v>49</v>
      </c>
      <c r="F847" s="676">
        <v>15902</v>
      </c>
      <c r="G847" s="79"/>
      <c r="H847" s="273"/>
    </row>
    <row r="848" spans="1:8" s="48" customFormat="1">
      <c r="A848" s="75"/>
      <c r="B848" s="436"/>
      <c r="C848" s="625"/>
      <c r="D848" s="78"/>
      <c r="E848" s="1147" t="s">
        <v>38</v>
      </c>
      <c r="F848" s="676">
        <v>15902</v>
      </c>
      <c r="G848" s="78"/>
      <c r="H848" s="273"/>
    </row>
    <row r="849" spans="1:8" s="48" customFormat="1">
      <c r="A849" s="75"/>
      <c r="B849" s="425"/>
      <c r="C849" s="626"/>
      <c r="D849" s="78"/>
      <c r="E849" s="1144" t="s">
        <v>19</v>
      </c>
      <c r="F849" s="676">
        <v>506349</v>
      </c>
      <c r="G849" s="78"/>
      <c r="H849" s="273"/>
    </row>
    <row r="850" spans="1:8" s="48" customFormat="1" ht="26.4">
      <c r="A850" s="75"/>
      <c r="B850" s="425"/>
      <c r="C850" s="626"/>
      <c r="D850" s="78"/>
      <c r="E850" s="1147" t="s">
        <v>51</v>
      </c>
      <c r="F850" s="676">
        <v>113830</v>
      </c>
      <c r="G850" s="78"/>
      <c r="H850" s="273"/>
    </row>
    <row r="851" spans="1:8" s="48" customFormat="1" ht="26.4">
      <c r="A851" s="75"/>
      <c r="B851" s="425"/>
      <c r="C851" s="626"/>
      <c r="D851" s="78"/>
      <c r="E851" s="1148" t="s">
        <v>52</v>
      </c>
      <c r="F851" s="676">
        <v>113830</v>
      </c>
      <c r="G851" s="78"/>
      <c r="H851" s="273"/>
    </row>
    <row r="852" spans="1:8" s="48" customFormat="1" ht="26.4">
      <c r="A852" s="75"/>
      <c r="B852" s="425"/>
      <c r="C852" s="626"/>
      <c r="D852" s="78"/>
      <c r="E852" s="1147" t="s">
        <v>50</v>
      </c>
      <c r="F852" s="676">
        <v>392519</v>
      </c>
      <c r="G852" s="78"/>
      <c r="H852" s="273"/>
    </row>
    <row r="853" spans="1:8" s="48" customFormat="1" ht="26.4">
      <c r="A853" s="75"/>
      <c r="B853" s="425"/>
      <c r="C853" s="626"/>
      <c r="D853" s="78"/>
      <c r="E853" s="1148" t="s">
        <v>92</v>
      </c>
      <c r="F853" s="676">
        <v>91569</v>
      </c>
      <c r="G853" s="78"/>
      <c r="H853" s="273"/>
    </row>
    <row r="854" spans="1:8" s="48" customFormat="1" ht="39.6">
      <c r="A854" s="75"/>
      <c r="B854" s="425"/>
      <c r="C854" s="626"/>
      <c r="D854" s="78"/>
      <c r="E854" s="1148" t="s">
        <v>196</v>
      </c>
      <c r="F854" s="676">
        <v>300950</v>
      </c>
      <c r="G854" s="78"/>
      <c r="H854" s="273"/>
    </row>
    <row r="855" spans="1:8" s="48" customFormat="1">
      <c r="A855" s="75"/>
      <c r="B855" s="425"/>
      <c r="C855" s="626"/>
      <c r="D855" s="78"/>
      <c r="E855" s="1143" t="s">
        <v>3</v>
      </c>
      <c r="F855" s="676">
        <v>935575</v>
      </c>
      <c r="G855" s="78"/>
      <c r="H855" s="273"/>
    </row>
    <row r="856" spans="1:8" s="48" customFormat="1" ht="13.8" thickBot="1">
      <c r="A856" s="75"/>
      <c r="B856" s="425"/>
      <c r="C856" s="626"/>
      <c r="D856" s="78"/>
      <c r="E856" s="1144" t="s">
        <v>20</v>
      </c>
      <c r="F856" s="676">
        <v>935575</v>
      </c>
      <c r="G856" s="78"/>
      <c r="H856" s="273"/>
    </row>
    <row r="857" spans="1:8" s="48" customFormat="1" ht="45" customHeight="1" thickBot="1">
      <c r="A857" s="75"/>
      <c r="B857" s="3690" t="s">
        <v>732</v>
      </c>
      <c r="C857" s="3691"/>
      <c r="D857" s="3691"/>
      <c r="E857" s="3691"/>
      <c r="F857" s="3691"/>
      <c r="G857" s="3692"/>
      <c r="H857" s="273"/>
    </row>
    <row r="858" spans="1:8" s="48" customFormat="1">
      <c r="A858" s="120"/>
      <c r="B858" s="561"/>
      <c r="C858" s="561"/>
      <c r="D858" s="561"/>
      <c r="E858" s="561"/>
      <c r="F858" s="561"/>
      <c r="G858" s="561"/>
      <c r="H858" s="273"/>
    </row>
    <row r="859" spans="1:8" s="48" customFormat="1">
      <c r="A859" s="120"/>
      <c r="B859" s="3775" t="s">
        <v>399</v>
      </c>
      <c r="C859" s="3775"/>
      <c r="D859" s="3775"/>
      <c r="E859" s="561"/>
      <c r="F859" s="561"/>
      <c r="G859" s="561"/>
      <c r="H859" s="273"/>
    </row>
    <row r="860" spans="1:8" s="48" customFormat="1" ht="13.8" thickBot="1">
      <c r="A860" s="120"/>
      <c r="B860" s="128"/>
      <c r="C860" s="561"/>
      <c r="D860" s="561"/>
      <c r="E860" s="561"/>
      <c r="F860" s="561"/>
      <c r="G860" s="561"/>
      <c r="H860" s="273"/>
    </row>
    <row r="861" spans="1:8" s="48" customFormat="1" ht="13.8">
      <c r="A861" s="1985">
        <f>A832</f>
        <v>189</v>
      </c>
      <c r="B861" s="107" t="s">
        <v>316</v>
      </c>
      <c r="C861" s="191"/>
      <c r="D861" s="192"/>
      <c r="E861" s="422" t="s">
        <v>40</v>
      </c>
      <c r="F861" s="191"/>
      <c r="G861" s="192"/>
      <c r="H861" s="1982" t="s">
        <v>723</v>
      </c>
    </row>
    <row r="862" spans="1:8" s="48" customFormat="1">
      <c r="A862" s="120"/>
      <c r="B862" s="163" t="s">
        <v>82</v>
      </c>
      <c r="C862" s="612"/>
      <c r="D862" s="193"/>
      <c r="E862" s="163" t="s">
        <v>82</v>
      </c>
      <c r="F862" s="612"/>
      <c r="G862" s="193"/>
      <c r="H862" s="273"/>
    </row>
    <row r="863" spans="1:8" s="48" customFormat="1">
      <c r="A863" s="120"/>
      <c r="B863" s="668" t="s">
        <v>83</v>
      </c>
      <c r="C863" s="783"/>
      <c r="D863" s="193"/>
      <c r="E863" s="668" t="s">
        <v>83</v>
      </c>
      <c r="F863" s="783"/>
      <c r="G863" s="193"/>
      <c r="H863" s="273"/>
    </row>
    <row r="864" spans="1:8" s="48" customFormat="1">
      <c r="A864" s="120"/>
      <c r="B864" s="164" t="s">
        <v>87</v>
      </c>
      <c r="C864" s="783"/>
      <c r="D864" s="193"/>
      <c r="E864" s="164" t="s">
        <v>87</v>
      </c>
      <c r="F864" s="783"/>
      <c r="G864" s="193"/>
      <c r="H864" s="273"/>
    </row>
    <row r="865" spans="1:8" s="48" customFormat="1">
      <c r="A865" s="120"/>
      <c r="B865" s="183" t="s">
        <v>4</v>
      </c>
      <c r="C865" s="666">
        <v>323895415</v>
      </c>
      <c r="D865" s="78">
        <f t="shared" ref="D865:D871" si="24">D866</f>
        <v>-57915</v>
      </c>
      <c r="E865" s="183" t="s">
        <v>4</v>
      </c>
      <c r="F865" s="674">
        <v>115260105</v>
      </c>
      <c r="G865" s="269">
        <f>G867</f>
        <v>57915</v>
      </c>
      <c r="H865" s="273"/>
    </row>
    <row r="866" spans="1:8" s="48" customFormat="1" ht="26.4">
      <c r="A866" s="120"/>
      <c r="B866" s="184" t="s">
        <v>10</v>
      </c>
      <c r="C866" s="667">
        <v>323895415</v>
      </c>
      <c r="D866" s="78">
        <f t="shared" si="24"/>
        <v>-57915</v>
      </c>
      <c r="E866" s="189" t="s">
        <v>36</v>
      </c>
      <c r="F866" s="700">
        <v>4535407</v>
      </c>
      <c r="G866" s="165"/>
      <c r="H866" s="273"/>
    </row>
    <row r="867" spans="1:8" s="48" customFormat="1" ht="26.4">
      <c r="A867" s="120"/>
      <c r="B867" s="185" t="s">
        <v>11</v>
      </c>
      <c r="C867" s="667">
        <v>323895415</v>
      </c>
      <c r="D867" s="1145">
        <f t="shared" si="24"/>
        <v>-57915</v>
      </c>
      <c r="E867" s="189" t="s">
        <v>10</v>
      </c>
      <c r="F867" s="700">
        <v>110724698</v>
      </c>
      <c r="G867" s="165">
        <f>G868</f>
        <v>57915</v>
      </c>
      <c r="H867" s="273"/>
    </row>
    <row r="868" spans="1:8" s="48" customFormat="1" ht="26.4">
      <c r="A868" s="120"/>
      <c r="B868" s="183" t="s">
        <v>28</v>
      </c>
      <c r="C868" s="666">
        <v>323895415</v>
      </c>
      <c r="D868" s="78">
        <f t="shared" si="24"/>
        <v>-57915</v>
      </c>
      <c r="E868" s="188" t="s">
        <v>11</v>
      </c>
      <c r="F868" s="700">
        <v>110724698</v>
      </c>
      <c r="G868" s="140">
        <f>G869</f>
        <v>57915</v>
      </c>
      <c r="H868" s="273"/>
    </row>
    <row r="869" spans="1:8" s="48" customFormat="1">
      <c r="A869" s="120"/>
      <c r="B869" s="184" t="s">
        <v>2</v>
      </c>
      <c r="C869" s="667">
        <v>323895415</v>
      </c>
      <c r="D869" s="78">
        <f t="shared" si="24"/>
        <v>-57915</v>
      </c>
      <c r="E869" s="183" t="s">
        <v>28</v>
      </c>
      <c r="F869" s="674">
        <v>115260105</v>
      </c>
      <c r="G869" s="165">
        <f>G870</f>
        <v>57915</v>
      </c>
      <c r="H869" s="273"/>
    </row>
    <row r="870" spans="1:8" s="48" customFormat="1">
      <c r="A870" s="120"/>
      <c r="B870" s="185" t="s">
        <v>19</v>
      </c>
      <c r="C870" s="667">
        <v>323895415</v>
      </c>
      <c r="D870" s="78">
        <f t="shared" si="24"/>
        <v>-57915</v>
      </c>
      <c r="E870" s="189" t="s">
        <v>2</v>
      </c>
      <c r="F870" s="700">
        <v>113554733</v>
      </c>
      <c r="G870" s="165">
        <f>G871+G875</f>
        <v>57915</v>
      </c>
      <c r="H870" s="273"/>
    </row>
    <row r="871" spans="1:8" s="48" customFormat="1" ht="26.4">
      <c r="A871" s="120"/>
      <c r="B871" s="196" t="s">
        <v>51</v>
      </c>
      <c r="C871" s="667">
        <v>323895415</v>
      </c>
      <c r="D871" s="78">
        <f t="shared" si="24"/>
        <v>-57915</v>
      </c>
      <c r="E871" s="188" t="s">
        <v>12</v>
      </c>
      <c r="F871" s="700">
        <v>55029458</v>
      </c>
      <c r="G871" s="78">
        <f>G872+G874</f>
        <v>6626</v>
      </c>
      <c r="H871" s="273"/>
    </row>
    <row r="872" spans="1:8" s="48" customFormat="1" ht="26.4">
      <c r="A872" s="120"/>
      <c r="B872" s="197" t="s">
        <v>52</v>
      </c>
      <c r="C872" s="667">
        <v>323895415</v>
      </c>
      <c r="D872" s="78">
        <v>-57915</v>
      </c>
      <c r="E872" s="186" t="s">
        <v>37</v>
      </c>
      <c r="F872" s="700">
        <v>35909336</v>
      </c>
      <c r="G872" s="78">
        <v>5763</v>
      </c>
      <c r="H872" s="273"/>
    </row>
    <row r="873" spans="1:8" s="48" customFormat="1">
      <c r="A873" s="120"/>
      <c r="B873" s="197"/>
      <c r="C873" s="667"/>
      <c r="D873" s="140"/>
      <c r="E873" s="187" t="s">
        <v>35</v>
      </c>
      <c r="F873" s="700">
        <v>28868876</v>
      </c>
      <c r="G873" s="78">
        <v>4663</v>
      </c>
      <c r="H873" s="273"/>
    </row>
    <row r="874" spans="1:8" s="48" customFormat="1">
      <c r="A874" s="120"/>
      <c r="B874" s="186"/>
      <c r="C874" s="690"/>
      <c r="D874" s="78"/>
      <c r="E874" s="186" t="s">
        <v>15</v>
      </c>
      <c r="F874" s="700">
        <v>19120122</v>
      </c>
      <c r="G874" s="78">
        <v>863</v>
      </c>
      <c r="H874" s="273"/>
    </row>
    <row r="875" spans="1:8" s="48" customFormat="1">
      <c r="A875" s="120"/>
      <c r="B875" s="188"/>
      <c r="C875" s="690"/>
      <c r="D875" s="165"/>
      <c r="E875" s="188" t="s">
        <v>16</v>
      </c>
      <c r="F875" s="700">
        <v>36874157</v>
      </c>
      <c r="G875" s="78">
        <f>G876</f>
        <v>51289</v>
      </c>
      <c r="H875" s="273"/>
    </row>
    <row r="876" spans="1:8" s="48" customFormat="1">
      <c r="A876" s="120"/>
      <c r="B876" s="188"/>
      <c r="C876" s="690"/>
      <c r="D876" s="140"/>
      <c r="E876" s="186" t="s">
        <v>17</v>
      </c>
      <c r="F876" s="700">
        <v>36349830</v>
      </c>
      <c r="G876" s="78">
        <v>51289</v>
      </c>
      <c r="H876" s="273"/>
    </row>
    <row r="877" spans="1:8" s="48" customFormat="1">
      <c r="A877" s="120"/>
      <c r="B877" s="186"/>
      <c r="C877" s="690"/>
      <c r="D877" s="165"/>
      <c r="E877" s="186" t="s">
        <v>93</v>
      </c>
      <c r="F877" s="700">
        <v>524327</v>
      </c>
      <c r="G877" s="165"/>
      <c r="H877" s="273"/>
    </row>
    <row r="878" spans="1:8" s="48" customFormat="1" ht="26.4">
      <c r="A878" s="120"/>
      <c r="B878" s="186"/>
      <c r="C878" s="690"/>
      <c r="D878" s="165"/>
      <c r="E878" s="188" t="s">
        <v>49</v>
      </c>
      <c r="F878" s="700">
        <v>179811</v>
      </c>
      <c r="G878" s="165"/>
      <c r="H878" s="273"/>
    </row>
    <row r="879" spans="1:8" s="48" customFormat="1">
      <c r="A879" s="120"/>
      <c r="B879" s="188"/>
      <c r="C879" s="690"/>
      <c r="D879" s="165"/>
      <c r="E879" s="186" t="s">
        <v>38</v>
      </c>
      <c r="F879" s="700">
        <v>179811</v>
      </c>
      <c r="G879" s="207"/>
      <c r="H879" s="273"/>
    </row>
    <row r="880" spans="1:8" s="48" customFormat="1">
      <c r="A880" s="120"/>
      <c r="B880" s="186"/>
      <c r="C880" s="690"/>
      <c r="D880" s="165"/>
      <c r="E880" s="188" t="s">
        <v>19</v>
      </c>
      <c r="F880" s="700">
        <v>21471307</v>
      </c>
      <c r="G880" s="165"/>
      <c r="H880" s="273"/>
    </row>
    <row r="881" spans="1:8" s="48" customFormat="1" ht="26.4">
      <c r="A881" s="120"/>
      <c r="B881" s="188"/>
      <c r="C881" s="690"/>
      <c r="D881" s="140"/>
      <c r="E881" s="186" t="s">
        <v>51</v>
      </c>
      <c r="F881" s="700">
        <v>20759410</v>
      </c>
      <c r="G881" s="165"/>
      <c r="H881" s="273"/>
    </row>
    <row r="882" spans="1:8" s="48" customFormat="1" ht="26.4">
      <c r="A882" s="120"/>
      <c r="B882" s="186"/>
      <c r="C882" s="690"/>
      <c r="D882" s="78"/>
      <c r="E882" s="187" t="s">
        <v>52</v>
      </c>
      <c r="F882" s="700">
        <v>12734169</v>
      </c>
      <c r="G882" s="78"/>
      <c r="H882" s="273"/>
    </row>
    <row r="883" spans="1:8" s="48" customFormat="1" ht="39.6">
      <c r="A883" s="120"/>
      <c r="B883" s="187"/>
      <c r="C883" s="690"/>
      <c r="D883" s="383"/>
      <c r="E883" s="187" t="s">
        <v>191</v>
      </c>
      <c r="F883" s="700">
        <v>8025241</v>
      </c>
      <c r="G883" s="165"/>
      <c r="H883" s="273"/>
    </row>
    <row r="884" spans="1:8" s="48" customFormat="1" ht="26.4">
      <c r="A884" s="120"/>
      <c r="B884" s="187"/>
      <c r="C884" s="690"/>
      <c r="D884" s="165"/>
      <c r="E884" s="186" t="s">
        <v>50</v>
      </c>
      <c r="F884" s="700">
        <v>711897</v>
      </c>
      <c r="G884" s="165"/>
      <c r="H884" s="273"/>
    </row>
    <row r="885" spans="1:8" s="48" customFormat="1" ht="26.4">
      <c r="A885" s="120"/>
      <c r="B885" s="189"/>
      <c r="C885" s="690"/>
      <c r="D885" s="165"/>
      <c r="E885" s="187" t="s">
        <v>92</v>
      </c>
      <c r="F885" s="700">
        <v>262314</v>
      </c>
      <c r="G885" s="165"/>
      <c r="H885" s="273"/>
    </row>
    <row r="886" spans="1:8" s="48" customFormat="1" ht="52.8">
      <c r="A886" s="120"/>
      <c r="B886" s="188"/>
      <c r="C886" s="690"/>
      <c r="D886" s="165"/>
      <c r="E886" s="187" t="s">
        <v>196</v>
      </c>
      <c r="F886" s="700">
        <v>449583</v>
      </c>
      <c r="G886" s="165"/>
      <c r="H886" s="273"/>
    </row>
    <row r="887" spans="1:8" s="48" customFormat="1">
      <c r="A887" s="120"/>
      <c r="B887" s="188"/>
      <c r="C887" s="690"/>
      <c r="D887" s="165"/>
      <c r="E887" s="189" t="s">
        <v>3</v>
      </c>
      <c r="F887" s="700">
        <v>1705372</v>
      </c>
      <c r="G887" s="165"/>
      <c r="H887" s="273"/>
    </row>
    <row r="888" spans="1:8" s="48" customFormat="1">
      <c r="A888" s="120"/>
      <c r="B888" s="186"/>
      <c r="C888" s="690"/>
      <c r="D888" s="165"/>
      <c r="E888" s="188" t="s">
        <v>20</v>
      </c>
      <c r="F888" s="700">
        <v>1705372</v>
      </c>
      <c r="G888" s="165"/>
      <c r="H888" s="273"/>
    </row>
    <row r="889" spans="1:8" s="48" customFormat="1">
      <c r="A889" s="120"/>
      <c r="B889" s="164" t="s">
        <v>88</v>
      </c>
      <c r="C889" s="666"/>
      <c r="D889" s="193"/>
      <c r="E889" s="164" t="s">
        <v>88</v>
      </c>
      <c r="F889" s="783"/>
      <c r="G889" s="193"/>
      <c r="H889" s="273"/>
    </row>
    <row r="890" spans="1:8" s="48" customFormat="1">
      <c r="A890" s="120"/>
      <c r="B890" s="183" t="s">
        <v>4</v>
      </c>
      <c r="C890" s="666">
        <v>326555892</v>
      </c>
      <c r="D890" s="165">
        <f t="shared" ref="D890:D896" si="25">D891</f>
        <v>-57915</v>
      </c>
      <c r="E890" s="183" t="s">
        <v>4</v>
      </c>
      <c r="F890" s="1156">
        <v>115058086</v>
      </c>
      <c r="G890" s="269">
        <f>G892</f>
        <v>57915</v>
      </c>
      <c r="H890" s="273"/>
    </row>
    <row r="891" spans="1:8" s="48" customFormat="1" ht="26.4">
      <c r="A891" s="120"/>
      <c r="B891" s="184" t="s">
        <v>10</v>
      </c>
      <c r="C891" s="667">
        <v>326555892</v>
      </c>
      <c r="D891" s="165">
        <f t="shared" si="25"/>
        <v>-57915</v>
      </c>
      <c r="E891" s="189" t="s">
        <v>36</v>
      </c>
      <c r="F891" s="1157">
        <v>4535407</v>
      </c>
      <c r="G891" s="165"/>
      <c r="H891" s="273"/>
    </row>
    <row r="892" spans="1:8" s="48" customFormat="1" ht="26.4">
      <c r="A892" s="120"/>
      <c r="B892" s="185" t="s">
        <v>11</v>
      </c>
      <c r="C892" s="667">
        <v>326555892</v>
      </c>
      <c r="D892" s="165">
        <f t="shared" si="25"/>
        <v>-57915</v>
      </c>
      <c r="E892" s="189" t="s">
        <v>10</v>
      </c>
      <c r="F892" s="1157">
        <v>110522679</v>
      </c>
      <c r="G892" s="165">
        <f>G893</f>
        <v>57915</v>
      </c>
      <c r="H892" s="273"/>
    </row>
    <row r="893" spans="1:8" s="48" customFormat="1" ht="26.4">
      <c r="A893" s="50"/>
      <c r="B893" s="183" t="s">
        <v>28</v>
      </c>
      <c r="C893" s="666">
        <v>326555892</v>
      </c>
      <c r="D893" s="165">
        <f t="shared" si="25"/>
        <v>-57915</v>
      </c>
      <c r="E893" s="188" t="s">
        <v>11</v>
      </c>
      <c r="F893" s="1157">
        <v>110522679</v>
      </c>
      <c r="G893" s="140">
        <f>G894</f>
        <v>57915</v>
      </c>
      <c r="H893" s="273"/>
    </row>
    <row r="894" spans="1:8" s="48" customFormat="1">
      <c r="A894" s="50"/>
      <c r="B894" s="184" t="s">
        <v>2</v>
      </c>
      <c r="C894" s="667">
        <v>326555892</v>
      </c>
      <c r="D894" s="140">
        <f t="shared" si="25"/>
        <v>-57915</v>
      </c>
      <c r="E894" s="183" t="s">
        <v>28</v>
      </c>
      <c r="F894" s="1156">
        <v>115058086</v>
      </c>
      <c r="G894" s="165">
        <f>G895</f>
        <v>57915</v>
      </c>
      <c r="H894" s="273"/>
    </row>
    <row r="895" spans="1:8" s="48" customFormat="1">
      <c r="A895" s="50"/>
      <c r="B895" s="185" t="s">
        <v>19</v>
      </c>
      <c r="C895" s="667">
        <v>326555892</v>
      </c>
      <c r="D895" s="78">
        <f t="shared" si="25"/>
        <v>-57915</v>
      </c>
      <c r="E895" s="189" t="s">
        <v>2</v>
      </c>
      <c r="F895" s="1157">
        <v>110569190</v>
      </c>
      <c r="G895" s="165">
        <f>G900+G905+G896</f>
        <v>57915</v>
      </c>
      <c r="H895" s="273"/>
    </row>
    <row r="896" spans="1:8" s="48" customFormat="1" ht="26.4">
      <c r="A896" s="50"/>
      <c r="B896" s="196" t="s">
        <v>51</v>
      </c>
      <c r="C896" s="667">
        <v>326555892</v>
      </c>
      <c r="D896" s="140">
        <f t="shared" si="25"/>
        <v>-57915</v>
      </c>
      <c r="E896" s="188" t="s">
        <v>12</v>
      </c>
      <c r="F896" s="1157">
        <v>53879121</v>
      </c>
      <c r="G896" s="165">
        <f>G899+G897</f>
        <v>6626</v>
      </c>
      <c r="H896" s="273"/>
    </row>
    <row r="897" spans="1:8" s="48" customFormat="1" ht="26.4">
      <c r="A897" s="50"/>
      <c r="B897" s="197" t="s">
        <v>52</v>
      </c>
      <c r="C897" s="228">
        <v>326555892</v>
      </c>
      <c r="D897" s="140">
        <v>-57915</v>
      </c>
      <c r="E897" s="186" t="s">
        <v>37</v>
      </c>
      <c r="F897" s="1157">
        <v>35922818</v>
      </c>
      <c r="G897" s="78">
        <v>5763</v>
      </c>
      <c r="H897" s="273"/>
    </row>
    <row r="898" spans="1:8" s="48" customFormat="1">
      <c r="A898" s="50"/>
      <c r="B898" s="186"/>
      <c r="C898" s="690"/>
      <c r="D898" s="78"/>
      <c r="E898" s="187" t="s">
        <v>35</v>
      </c>
      <c r="F898" s="1157">
        <v>28862209</v>
      </c>
      <c r="G898" s="78">
        <v>4663</v>
      </c>
      <c r="H898" s="273"/>
    </row>
    <row r="899" spans="1:8" s="48" customFormat="1">
      <c r="A899" s="50"/>
      <c r="B899" s="186"/>
      <c r="C899" s="2753"/>
      <c r="D899" s="78"/>
      <c r="E899" s="186" t="s">
        <v>15</v>
      </c>
      <c r="F899" s="1157">
        <v>17956303</v>
      </c>
      <c r="G899" s="78">
        <v>863</v>
      </c>
      <c r="H899" s="273"/>
    </row>
    <row r="900" spans="1:8" s="48" customFormat="1">
      <c r="A900" s="50"/>
      <c r="B900" s="188"/>
      <c r="C900" s="690"/>
      <c r="D900" s="165"/>
      <c r="E900" s="188" t="s">
        <v>16</v>
      </c>
      <c r="F900" s="1157">
        <v>35313760</v>
      </c>
      <c r="G900" s="383">
        <f>G901</f>
        <v>51289</v>
      </c>
      <c r="H900" s="273"/>
    </row>
    <row r="901" spans="1:8" s="48" customFormat="1">
      <c r="A901" s="50"/>
      <c r="B901" s="188"/>
      <c r="C901" s="690"/>
      <c r="D901" s="140"/>
      <c r="E901" s="186" t="s">
        <v>17</v>
      </c>
      <c r="F901" s="1157">
        <v>34789433</v>
      </c>
      <c r="G901" s="78">
        <v>51289</v>
      </c>
      <c r="H901" s="273"/>
    </row>
    <row r="902" spans="1:8" s="48" customFormat="1">
      <c r="A902" s="50"/>
      <c r="B902" s="186"/>
      <c r="C902" s="690"/>
      <c r="D902" s="165"/>
      <c r="E902" s="186" t="s">
        <v>93</v>
      </c>
      <c r="F902" s="1157">
        <v>524327</v>
      </c>
      <c r="G902" s="165"/>
      <c r="H902" s="273"/>
    </row>
    <row r="903" spans="1:8" s="48" customFormat="1" ht="26.4">
      <c r="A903" s="50"/>
      <c r="B903" s="186"/>
      <c r="C903" s="690"/>
      <c r="D903" s="165"/>
      <c r="E903" s="188" t="s">
        <v>49</v>
      </c>
      <c r="F903" s="1157">
        <v>179811</v>
      </c>
      <c r="G903" s="165"/>
      <c r="H903" s="273"/>
    </row>
    <row r="904" spans="1:8" s="48" customFormat="1">
      <c r="A904" s="50"/>
      <c r="B904" s="188"/>
      <c r="C904" s="690"/>
      <c r="D904" s="165"/>
      <c r="E904" s="186" t="s">
        <v>38</v>
      </c>
      <c r="F904" s="1157">
        <v>179811</v>
      </c>
      <c r="G904" s="207"/>
      <c r="H904" s="273"/>
    </row>
    <row r="905" spans="1:8" s="48" customFormat="1">
      <c r="A905" s="50"/>
      <c r="B905" s="186"/>
      <c r="C905" s="690"/>
      <c r="D905" s="165"/>
      <c r="E905" s="188" t="s">
        <v>19</v>
      </c>
      <c r="F905" s="1157">
        <v>21196498</v>
      </c>
      <c r="G905" s="165"/>
      <c r="H905" s="273"/>
    </row>
    <row r="906" spans="1:8" s="48" customFormat="1" ht="26.4">
      <c r="A906" s="50"/>
      <c r="B906" s="188"/>
      <c r="C906" s="690"/>
      <c r="D906" s="140"/>
      <c r="E906" s="186" t="s">
        <v>51</v>
      </c>
      <c r="F906" s="1157">
        <v>20493530</v>
      </c>
      <c r="G906" s="165"/>
      <c r="H906" s="273"/>
    </row>
    <row r="907" spans="1:8" s="48" customFormat="1" ht="26.4">
      <c r="A907" s="50"/>
      <c r="B907" s="186"/>
      <c r="C907" s="690"/>
      <c r="D907" s="78"/>
      <c r="E907" s="187" t="s">
        <v>52</v>
      </c>
      <c r="F907" s="1157">
        <v>12648797</v>
      </c>
      <c r="G907" s="78"/>
      <c r="H907" s="273"/>
    </row>
    <row r="908" spans="1:8" s="48" customFormat="1" ht="39.6">
      <c r="A908" s="50"/>
      <c r="B908" s="187"/>
      <c r="C908" s="690"/>
      <c r="D908" s="383"/>
      <c r="E908" s="187" t="s">
        <v>191</v>
      </c>
      <c r="F908" s="1157">
        <v>7844733</v>
      </c>
      <c r="G908" s="165"/>
      <c r="H908" s="273"/>
    </row>
    <row r="909" spans="1:8" s="48" customFormat="1" ht="26.4">
      <c r="A909" s="50"/>
      <c r="B909" s="187"/>
      <c r="C909" s="690"/>
      <c r="D909" s="165"/>
      <c r="E909" s="186" t="s">
        <v>50</v>
      </c>
      <c r="F909" s="1157">
        <v>702968</v>
      </c>
      <c r="G909" s="165"/>
      <c r="H909" s="273"/>
    </row>
    <row r="910" spans="1:8" s="48" customFormat="1" ht="26.4">
      <c r="A910" s="50"/>
      <c r="B910" s="189"/>
      <c r="C910" s="690"/>
      <c r="D910" s="165"/>
      <c r="E910" s="187" t="s">
        <v>92</v>
      </c>
      <c r="F910" s="1157">
        <v>262314</v>
      </c>
      <c r="G910" s="165"/>
      <c r="H910" s="273"/>
    </row>
    <row r="911" spans="1:8" s="48" customFormat="1" ht="52.8">
      <c r="A911" s="50"/>
      <c r="B911" s="188"/>
      <c r="C911" s="690"/>
      <c r="D911" s="165"/>
      <c r="E911" s="187" t="s">
        <v>196</v>
      </c>
      <c r="F911" s="1157">
        <v>440654</v>
      </c>
      <c r="G911" s="165"/>
      <c r="H911" s="273"/>
    </row>
    <row r="912" spans="1:8" s="48" customFormat="1">
      <c r="A912" s="50"/>
      <c r="B912" s="188"/>
      <c r="C912" s="690"/>
      <c r="D912" s="165"/>
      <c r="E912" s="189" t="s">
        <v>3</v>
      </c>
      <c r="F912" s="1157">
        <v>4488896</v>
      </c>
      <c r="G912" s="165"/>
      <c r="H912" s="273"/>
    </row>
    <row r="913" spans="1:8" s="48" customFormat="1">
      <c r="A913" s="50"/>
      <c r="B913" s="186"/>
      <c r="C913" s="690"/>
      <c r="D913" s="165"/>
      <c r="E913" s="188" t="s">
        <v>20</v>
      </c>
      <c r="F913" s="1157">
        <v>4488896</v>
      </c>
      <c r="G913" s="165"/>
      <c r="H913" s="273"/>
    </row>
    <row r="914" spans="1:8" s="48" customFormat="1">
      <c r="A914" s="50"/>
      <c r="B914" s="164" t="s">
        <v>189</v>
      </c>
      <c r="C914" s="690"/>
      <c r="D914" s="165"/>
      <c r="E914" s="164" t="s">
        <v>189</v>
      </c>
      <c r="F914" s="700"/>
      <c r="G914" s="165"/>
      <c r="H914" s="273"/>
    </row>
    <row r="915" spans="1:8" s="48" customFormat="1">
      <c r="A915" s="50"/>
      <c r="B915" s="183" t="s">
        <v>4</v>
      </c>
      <c r="C915" s="666">
        <v>328299589</v>
      </c>
      <c r="D915" s="207">
        <f t="shared" ref="D915:D921" si="26">D916</f>
        <v>-57915</v>
      </c>
      <c r="E915" s="183" t="s">
        <v>4</v>
      </c>
      <c r="F915" s="1156">
        <v>115431926</v>
      </c>
      <c r="G915" s="269">
        <f>G917</f>
        <v>57915</v>
      </c>
      <c r="H915" s="273"/>
    </row>
    <row r="916" spans="1:8" s="48" customFormat="1" ht="26.4">
      <c r="A916" s="50"/>
      <c r="B916" s="184" t="s">
        <v>10</v>
      </c>
      <c r="C916" s="667">
        <v>328299589</v>
      </c>
      <c r="D916" s="165">
        <f t="shared" si="26"/>
        <v>-57915</v>
      </c>
      <c r="E916" s="189" t="s">
        <v>36</v>
      </c>
      <c r="F916" s="1157">
        <v>4535407</v>
      </c>
      <c r="G916" s="165"/>
      <c r="H916" s="273"/>
    </row>
    <row r="917" spans="1:8" s="48" customFormat="1" ht="26.4">
      <c r="A917" s="50"/>
      <c r="B917" s="185" t="s">
        <v>11</v>
      </c>
      <c r="C917" s="667">
        <v>328299589</v>
      </c>
      <c r="D917" s="165">
        <f t="shared" si="26"/>
        <v>-57915</v>
      </c>
      <c r="E917" s="189" t="s">
        <v>10</v>
      </c>
      <c r="F917" s="1157">
        <v>110896519</v>
      </c>
      <c r="G917" s="165">
        <f>G918</f>
        <v>57915</v>
      </c>
      <c r="H917" s="273"/>
    </row>
    <row r="918" spans="1:8" s="48" customFormat="1" ht="26.4">
      <c r="A918" s="50"/>
      <c r="B918" s="183" t="s">
        <v>28</v>
      </c>
      <c r="C918" s="666">
        <v>328299589</v>
      </c>
      <c r="D918" s="165">
        <f t="shared" si="26"/>
        <v>-57915</v>
      </c>
      <c r="E918" s="188" t="s">
        <v>11</v>
      </c>
      <c r="F918" s="1157">
        <v>110896519</v>
      </c>
      <c r="G918" s="140">
        <f>G919</f>
        <v>57915</v>
      </c>
      <c r="H918" s="273"/>
    </row>
    <row r="919" spans="1:8" s="48" customFormat="1">
      <c r="A919" s="50"/>
      <c r="B919" s="184" t="s">
        <v>2</v>
      </c>
      <c r="C919" s="667">
        <v>328299589</v>
      </c>
      <c r="D919" s="140">
        <f t="shared" si="26"/>
        <v>-57915</v>
      </c>
      <c r="E919" s="183" t="s">
        <v>28</v>
      </c>
      <c r="F919" s="1156">
        <v>115431926</v>
      </c>
      <c r="G919" s="165">
        <f>G920</f>
        <v>57915</v>
      </c>
      <c r="H919" s="273"/>
    </row>
    <row r="920" spans="1:8" s="48" customFormat="1">
      <c r="A920" s="50"/>
      <c r="B920" s="185" t="s">
        <v>19</v>
      </c>
      <c r="C920" s="667">
        <v>328299589</v>
      </c>
      <c r="D920" s="78">
        <f t="shared" si="26"/>
        <v>-57915</v>
      </c>
      <c r="E920" s="189" t="s">
        <v>2</v>
      </c>
      <c r="F920" s="1157">
        <v>113463469</v>
      </c>
      <c r="G920" s="165">
        <f>G925+G930+G921</f>
        <v>57915</v>
      </c>
      <c r="H920" s="273"/>
    </row>
    <row r="921" spans="1:8" s="48" customFormat="1" ht="26.4">
      <c r="A921" s="50"/>
      <c r="B921" s="196" t="s">
        <v>51</v>
      </c>
      <c r="C921" s="667">
        <v>328299589</v>
      </c>
      <c r="D921" s="140">
        <f t="shared" si="26"/>
        <v>-57915</v>
      </c>
      <c r="E921" s="188" t="s">
        <v>12</v>
      </c>
      <c r="F921" s="1157">
        <v>54757776</v>
      </c>
      <c r="G921" s="165">
        <f>G924+G922</f>
        <v>6626</v>
      </c>
      <c r="H921" s="273"/>
    </row>
    <row r="922" spans="1:8" s="48" customFormat="1" ht="26.4">
      <c r="A922" s="50"/>
      <c r="B922" s="197" t="s">
        <v>52</v>
      </c>
      <c r="C922" s="228">
        <v>328299589</v>
      </c>
      <c r="D922" s="140">
        <v>-57915</v>
      </c>
      <c r="E922" s="186" t="s">
        <v>37</v>
      </c>
      <c r="F922" s="1157">
        <v>36722007</v>
      </c>
      <c r="G922" s="78">
        <v>5763</v>
      </c>
      <c r="H922" s="273"/>
    </row>
    <row r="923" spans="1:8" s="48" customFormat="1">
      <c r="A923" s="50"/>
      <c r="B923" s="186"/>
      <c r="C923" s="700"/>
      <c r="D923" s="165"/>
      <c r="E923" s="187" t="s">
        <v>35</v>
      </c>
      <c r="F923" s="1157">
        <v>29526691</v>
      </c>
      <c r="G923" s="78">
        <v>4663</v>
      </c>
      <c r="H923" s="273"/>
    </row>
    <row r="924" spans="1:8" s="48" customFormat="1">
      <c r="A924" s="50"/>
      <c r="B924" s="186"/>
      <c r="C924" s="2753"/>
      <c r="D924" s="165"/>
      <c r="E924" s="186" t="s">
        <v>15</v>
      </c>
      <c r="F924" s="1157">
        <v>18035769</v>
      </c>
      <c r="G924" s="165">
        <v>863</v>
      </c>
      <c r="H924" s="273"/>
    </row>
    <row r="925" spans="1:8" s="48" customFormat="1">
      <c r="A925" s="50"/>
      <c r="B925" s="186"/>
      <c r="C925" s="700"/>
      <c r="D925" s="165"/>
      <c r="E925" s="188" t="s">
        <v>16</v>
      </c>
      <c r="F925" s="1157">
        <v>37329384</v>
      </c>
      <c r="G925" s="383">
        <f>G926</f>
        <v>51289</v>
      </c>
      <c r="H925" s="273"/>
    </row>
    <row r="926" spans="1:8" s="48" customFormat="1">
      <c r="A926" s="50"/>
      <c r="B926" s="186"/>
      <c r="C926" s="700"/>
      <c r="D926" s="165"/>
      <c r="E926" s="186" t="s">
        <v>17</v>
      </c>
      <c r="F926" s="1157">
        <v>36805057</v>
      </c>
      <c r="G926" s="165">
        <v>51289</v>
      </c>
      <c r="H926" s="273"/>
    </row>
    <row r="927" spans="1:8" s="48" customFormat="1">
      <c r="A927" s="50"/>
      <c r="B927" s="186"/>
      <c r="C927" s="700"/>
      <c r="D927" s="165"/>
      <c r="E927" s="186" t="s">
        <v>93</v>
      </c>
      <c r="F927" s="1157">
        <v>524327</v>
      </c>
      <c r="G927" s="165"/>
      <c r="H927" s="273"/>
    </row>
    <row r="928" spans="1:8" s="48" customFormat="1" ht="26.4">
      <c r="A928" s="50"/>
      <c r="B928" s="186"/>
      <c r="C928" s="700"/>
      <c r="D928" s="165"/>
      <c r="E928" s="188" t="s">
        <v>49</v>
      </c>
      <c r="F928" s="1157">
        <v>179811</v>
      </c>
      <c r="G928" s="165"/>
      <c r="H928" s="273"/>
    </row>
    <row r="929" spans="1:8" s="48" customFormat="1">
      <c r="A929" s="50"/>
      <c r="B929" s="186"/>
      <c r="C929" s="700"/>
      <c r="D929" s="165"/>
      <c r="E929" s="186" t="s">
        <v>38</v>
      </c>
      <c r="F929" s="1157">
        <v>179811</v>
      </c>
      <c r="G929" s="207"/>
      <c r="H929" s="273"/>
    </row>
    <row r="930" spans="1:8" s="48" customFormat="1">
      <c r="A930" s="50"/>
      <c r="B930" s="186"/>
      <c r="C930" s="700"/>
      <c r="D930" s="165"/>
      <c r="E930" s="188" t="s">
        <v>19</v>
      </c>
      <c r="F930" s="1157">
        <v>21196498</v>
      </c>
      <c r="G930" s="165"/>
      <c r="H930" s="273"/>
    </row>
    <row r="931" spans="1:8" s="48" customFormat="1" ht="26.4">
      <c r="A931" s="50"/>
      <c r="B931" s="186"/>
      <c r="C931" s="700"/>
      <c r="D931" s="165"/>
      <c r="E931" s="186" t="s">
        <v>51</v>
      </c>
      <c r="F931" s="1157">
        <v>20493530</v>
      </c>
      <c r="G931" s="165"/>
      <c r="H931" s="273"/>
    </row>
    <row r="932" spans="1:8" s="48" customFormat="1" ht="26.4">
      <c r="A932" s="50"/>
      <c r="B932" s="186"/>
      <c r="C932" s="700"/>
      <c r="D932" s="165"/>
      <c r="E932" s="187" t="s">
        <v>52</v>
      </c>
      <c r="F932" s="1157">
        <v>12648797</v>
      </c>
      <c r="G932" s="78"/>
      <c r="H932" s="273"/>
    </row>
    <row r="933" spans="1:8" s="48" customFormat="1" ht="39.6">
      <c r="A933" s="50"/>
      <c r="B933" s="186"/>
      <c r="C933" s="700"/>
      <c r="D933" s="165"/>
      <c r="E933" s="187" t="s">
        <v>191</v>
      </c>
      <c r="F933" s="1157">
        <v>7844733</v>
      </c>
      <c r="G933" s="165"/>
      <c r="H933" s="273"/>
    </row>
    <row r="934" spans="1:8" s="48" customFormat="1" ht="26.4">
      <c r="A934" s="50"/>
      <c r="B934" s="186"/>
      <c r="C934" s="700"/>
      <c r="D934" s="165"/>
      <c r="E934" s="186" t="s">
        <v>50</v>
      </c>
      <c r="F934" s="1157">
        <v>702968</v>
      </c>
      <c r="G934" s="165"/>
      <c r="H934" s="273"/>
    </row>
    <row r="935" spans="1:8" s="48" customFormat="1" ht="26.4">
      <c r="A935" s="50"/>
      <c r="B935" s="186"/>
      <c r="C935" s="700"/>
      <c r="D935" s="165"/>
      <c r="E935" s="187" t="s">
        <v>92</v>
      </c>
      <c r="F935" s="1157">
        <v>262314</v>
      </c>
      <c r="G935" s="165"/>
      <c r="H935" s="273"/>
    </row>
    <row r="936" spans="1:8" s="48" customFormat="1" ht="52.8">
      <c r="A936" s="50"/>
      <c r="B936" s="186"/>
      <c r="C936" s="700"/>
      <c r="D936" s="165"/>
      <c r="E936" s="187" t="s">
        <v>196</v>
      </c>
      <c r="F936" s="1157">
        <v>440654</v>
      </c>
      <c r="G936" s="165"/>
      <c r="H936" s="273"/>
    </row>
    <row r="937" spans="1:8" s="48" customFormat="1">
      <c r="A937" s="50"/>
      <c r="B937" s="186"/>
      <c r="C937" s="700"/>
      <c r="D937" s="165"/>
      <c r="E937" s="189" t="s">
        <v>3</v>
      </c>
      <c r="F937" s="1157">
        <v>1968457</v>
      </c>
      <c r="G937" s="165"/>
      <c r="H937" s="273"/>
    </row>
    <row r="938" spans="1:8" s="48" customFormat="1" ht="13.8" thickBot="1">
      <c r="A938" s="50"/>
      <c r="B938" s="2754"/>
      <c r="C938" s="2755"/>
      <c r="D938" s="998"/>
      <c r="E938" s="1161" t="s">
        <v>20</v>
      </c>
      <c r="F938" s="1162">
        <v>1968457</v>
      </c>
      <c r="G938" s="1160"/>
      <c r="H938" s="273"/>
    </row>
    <row r="939" spans="1:8" s="48" customFormat="1" ht="42.6" customHeight="1" thickBot="1">
      <c r="A939" s="50"/>
      <c r="B939" s="3690" t="s">
        <v>732</v>
      </c>
      <c r="C939" s="3691"/>
      <c r="D939" s="3691"/>
      <c r="E939" s="3691"/>
      <c r="F939" s="3691"/>
      <c r="G939" s="3692"/>
      <c r="H939" s="273"/>
    </row>
    <row r="940" spans="1:8" s="48" customFormat="1">
      <c r="A940" s="50"/>
      <c r="B940" s="18"/>
      <c r="C940" s="19"/>
      <c r="D940" s="19"/>
      <c r="E940" s="7"/>
      <c r="F940" s="7"/>
      <c r="G940" s="7"/>
      <c r="H940" s="273"/>
    </row>
    <row r="941" spans="1:8" s="48" customFormat="1">
      <c r="A941" s="120"/>
      <c r="B941" s="128" t="s">
        <v>187</v>
      </c>
      <c r="C941" s="561"/>
      <c r="D941" s="561"/>
      <c r="E941" s="561"/>
      <c r="F941" s="561"/>
      <c r="G941" s="561"/>
      <c r="H941" s="273"/>
    </row>
    <row r="942" spans="1:8" s="48" customFormat="1" ht="13.8" thickBot="1">
      <c r="A942" s="2704"/>
      <c r="B942" s="561"/>
      <c r="C942" s="561"/>
      <c r="D942" s="561"/>
      <c r="E942" s="561"/>
      <c r="F942" s="561"/>
      <c r="G942" s="561"/>
      <c r="H942" s="273"/>
    </row>
    <row r="943" spans="1:8" s="48" customFormat="1" ht="13.8">
      <c r="A943" s="1984">
        <f>A832+1</f>
        <v>190</v>
      </c>
      <c r="B943" s="696" t="s">
        <v>409</v>
      </c>
      <c r="C943" s="108"/>
      <c r="D943" s="109"/>
      <c r="E943" s="107" t="s">
        <v>58</v>
      </c>
      <c r="F943" s="108"/>
      <c r="G943" s="109"/>
      <c r="H943" s="1982" t="s">
        <v>723</v>
      </c>
    </row>
    <row r="944" spans="1:8" s="48" customFormat="1">
      <c r="A944" s="104"/>
      <c r="B944" s="88" t="s">
        <v>22</v>
      </c>
      <c r="C944" s="642"/>
      <c r="D944" s="103"/>
      <c r="E944" s="88" t="s">
        <v>22</v>
      </c>
      <c r="F944" s="642"/>
      <c r="G944" s="103"/>
      <c r="H944" s="273"/>
    </row>
    <row r="945" spans="1:8" s="48" customFormat="1" ht="39.6">
      <c r="A945" s="104"/>
      <c r="B945" s="1152" t="s">
        <v>733</v>
      </c>
      <c r="C945" s="1153"/>
      <c r="D945" s="596"/>
      <c r="E945" s="560" t="s">
        <v>734</v>
      </c>
      <c r="F945" s="1141"/>
      <c r="G945" s="596"/>
      <c r="H945" s="273"/>
    </row>
    <row r="946" spans="1:8" s="48" customFormat="1">
      <c r="A946" s="104"/>
      <c r="B946" s="766" t="s">
        <v>4</v>
      </c>
      <c r="C946" s="749">
        <v>231122620</v>
      </c>
      <c r="D946" s="79">
        <f t="shared" ref="D946:D952" si="27">D947</f>
        <v>-5431</v>
      </c>
      <c r="E946" s="766" t="s">
        <v>4</v>
      </c>
      <c r="F946" s="749">
        <v>41006138</v>
      </c>
      <c r="G946" s="79">
        <v>5431</v>
      </c>
      <c r="H946" s="273"/>
    </row>
    <row r="947" spans="1:8" s="48" customFormat="1" ht="26.4">
      <c r="A947" s="104"/>
      <c r="B947" s="768" t="s">
        <v>10</v>
      </c>
      <c r="C947" s="755">
        <v>231122620</v>
      </c>
      <c r="D947" s="78">
        <f t="shared" si="27"/>
        <v>-5431</v>
      </c>
      <c r="E947" s="768" t="s">
        <v>36</v>
      </c>
      <c r="F947" s="755">
        <v>711436</v>
      </c>
      <c r="G947" s="78"/>
      <c r="H947" s="273"/>
    </row>
    <row r="948" spans="1:8" s="48" customFormat="1" ht="26.4">
      <c r="A948" s="104"/>
      <c r="B948" s="770" t="s">
        <v>11</v>
      </c>
      <c r="C948" s="755">
        <v>231122620</v>
      </c>
      <c r="D948" s="78">
        <f t="shared" si="27"/>
        <v>-5431</v>
      </c>
      <c r="E948" s="768" t="s">
        <v>10</v>
      </c>
      <c r="F948" s="755">
        <v>40294702</v>
      </c>
      <c r="G948" s="78">
        <f>G949</f>
        <v>5431</v>
      </c>
      <c r="H948" s="273"/>
    </row>
    <row r="949" spans="1:8" s="48" customFormat="1" ht="26.4">
      <c r="A949" s="104"/>
      <c r="B949" s="766" t="s">
        <v>28</v>
      </c>
      <c r="C949" s="749">
        <v>231122620</v>
      </c>
      <c r="D949" s="79">
        <f t="shared" si="27"/>
        <v>-5431</v>
      </c>
      <c r="E949" s="770" t="s">
        <v>11</v>
      </c>
      <c r="F949" s="755">
        <v>40294702</v>
      </c>
      <c r="G949" s="78">
        <f>G950</f>
        <v>5431</v>
      </c>
      <c r="H949" s="273"/>
    </row>
    <row r="950" spans="1:8" s="48" customFormat="1">
      <c r="A950" s="104"/>
      <c r="B950" s="768" t="s">
        <v>2</v>
      </c>
      <c r="C950" s="755">
        <v>231122620</v>
      </c>
      <c r="D950" s="78">
        <f t="shared" si="27"/>
        <v>-5431</v>
      </c>
      <c r="E950" s="766" t="s">
        <v>28</v>
      </c>
      <c r="F950" s="749">
        <v>41006138</v>
      </c>
      <c r="G950" s="79">
        <f>G951</f>
        <v>5431</v>
      </c>
      <c r="H950" s="273"/>
    </row>
    <row r="951" spans="1:8" s="48" customFormat="1">
      <c r="A951" s="104"/>
      <c r="B951" s="770" t="s">
        <v>19</v>
      </c>
      <c r="C951" s="755">
        <v>231122620</v>
      </c>
      <c r="D951" s="78">
        <f t="shared" si="27"/>
        <v>-5431</v>
      </c>
      <c r="E951" s="768" t="s">
        <v>2</v>
      </c>
      <c r="F951" s="755">
        <v>40401516</v>
      </c>
      <c r="G951" s="78">
        <f>G952</f>
        <v>5431</v>
      </c>
      <c r="H951" s="273"/>
    </row>
    <row r="952" spans="1:8" s="48" customFormat="1" ht="26.4">
      <c r="A952" s="104"/>
      <c r="B952" s="774" t="s">
        <v>51</v>
      </c>
      <c r="C952" s="755">
        <v>231122620</v>
      </c>
      <c r="D952" s="78">
        <f t="shared" si="27"/>
        <v>-5431</v>
      </c>
      <c r="E952" s="770" t="s">
        <v>12</v>
      </c>
      <c r="F952" s="755">
        <v>40401516</v>
      </c>
      <c r="G952" s="78">
        <f>G953</f>
        <v>5431</v>
      </c>
      <c r="H952" s="273"/>
    </row>
    <row r="953" spans="1:8" s="48" customFormat="1" ht="26.4">
      <c r="A953" s="104"/>
      <c r="B953" s="967" t="s">
        <v>52</v>
      </c>
      <c r="C953" s="755">
        <v>231122620</v>
      </c>
      <c r="D953" s="78">
        <v>-5431</v>
      </c>
      <c r="E953" s="774" t="s">
        <v>37</v>
      </c>
      <c r="F953" s="755">
        <v>30396758</v>
      </c>
      <c r="G953" s="78">
        <v>5431</v>
      </c>
      <c r="H953" s="273"/>
    </row>
    <row r="954" spans="1:8" s="48" customFormat="1">
      <c r="A954" s="1149"/>
      <c r="B954" s="2757"/>
      <c r="C954" s="626"/>
      <c r="D954" s="78"/>
      <c r="E954" s="967" t="s">
        <v>35</v>
      </c>
      <c r="F954" s="755">
        <v>23433400</v>
      </c>
      <c r="G954" s="78">
        <v>4394</v>
      </c>
      <c r="H954" s="273"/>
    </row>
    <row r="955" spans="1:8" s="48" customFormat="1">
      <c r="A955" s="104"/>
      <c r="B955" s="2758"/>
      <c r="C955" s="1150"/>
      <c r="D955" s="78"/>
      <c r="E955" s="774" t="s">
        <v>15</v>
      </c>
      <c r="F955" s="755">
        <v>10004758</v>
      </c>
      <c r="G955" s="78"/>
      <c r="H955" s="2767"/>
    </row>
    <row r="956" spans="1:8" s="48" customFormat="1">
      <c r="A956" s="104"/>
      <c r="B956" s="2759"/>
      <c r="C956" s="626"/>
      <c r="D956" s="78"/>
      <c r="E956" s="768" t="s">
        <v>3</v>
      </c>
      <c r="F956" s="755">
        <v>604622</v>
      </c>
      <c r="G956" s="78"/>
      <c r="H956" s="273"/>
    </row>
    <row r="957" spans="1:8" s="48" customFormat="1" ht="13.8" thickBot="1">
      <c r="A957" s="104"/>
      <c r="B957" s="2812"/>
      <c r="C957" s="2813"/>
      <c r="D957" s="80"/>
      <c r="E957" s="2814" t="s">
        <v>20</v>
      </c>
      <c r="F957" s="2815">
        <v>604622</v>
      </c>
      <c r="G957" s="80"/>
      <c r="H957" s="273"/>
    </row>
    <row r="958" spans="1:8" s="1992" customFormat="1" ht="43.5" customHeight="1" thickBot="1">
      <c r="A958" s="1989"/>
      <c r="B958" s="3747" t="s">
        <v>735</v>
      </c>
      <c r="C958" s="3748"/>
      <c r="D958" s="3748"/>
      <c r="E958" s="3748"/>
      <c r="F958" s="3748"/>
      <c r="G958" s="3749"/>
      <c r="H958" s="2781"/>
    </row>
    <row r="959" spans="1:8" s="48" customFormat="1">
      <c r="A959" s="104"/>
      <c r="B959" s="139"/>
      <c r="C959" s="139"/>
      <c r="D959" s="139"/>
      <c r="E959" s="139"/>
      <c r="F959" s="139"/>
      <c r="G959" s="139"/>
      <c r="H959" s="273"/>
    </row>
    <row r="960" spans="1:8" s="48" customFormat="1">
      <c r="A960" s="2704"/>
      <c r="B960" s="3775" t="s">
        <v>399</v>
      </c>
      <c r="C960" s="3775"/>
      <c r="D960" s="3775"/>
      <c r="E960" s="293"/>
      <c r="F960" s="293"/>
      <c r="G960" s="293"/>
      <c r="H960" s="273"/>
    </row>
    <row r="961" spans="1:8" s="48" customFormat="1" ht="13.8" thickBot="1">
      <c r="A961" s="2704"/>
      <c r="B961" s="254"/>
      <c r="C961" s="293"/>
      <c r="D961" s="293"/>
      <c r="E961" s="293"/>
      <c r="F961" s="293"/>
      <c r="G961" s="293"/>
      <c r="H961" s="273"/>
    </row>
    <row r="962" spans="1:8" s="48" customFormat="1" ht="13.8">
      <c r="A962" s="1983">
        <f>A943</f>
        <v>190</v>
      </c>
      <c r="B962" s="107" t="s">
        <v>316</v>
      </c>
      <c r="C962" s="2761"/>
      <c r="D962" s="2762"/>
      <c r="E962" s="107" t="s">
        <v>58</v>
      </c>
      <c r="F962" s="2761"/>
      <c r="G962" s="2762"/>
      <c r="H962" s="1982" t="s">
        <v>723</v>
      </c>
    </row>
    <row r="963" spans="1:8" s="48" customFormat="1">
      <c r="A963" s="2704"/>
      <c r="B963" s="152" t="s">
        <v>82</v>
      </c>
      <c r="C963" s="1500"/>
      <c r="D963" s="441"/>
      <c r="E963" s="152" t="s">
        <v>82</v>
      </c>
      <c r="F963" s="1500"/>
      <c r="G963" s="441"/>
      <c r="H963" s="273"/>
    </row>
    <row r="964" spans="1:8" s="48" customFormat="1">
      <c r="A964" s="2704"/>
      <c r="B964" s="744" t="s">
        <v>83</v>
      </c>
      <c r="C964" s="1765"/>
      <c r="D964" s="441"/>
      <c r="E964" s="744" t="s">
        <v>83</v>
      </c>
      <c r="F964" s="1765"/>
      <c r="G964" s="441"/>
      <c r="H964" s="273"/>
    </row>
    <row r="965" spans="1:8" s="48" customFormat="1">
      <c r="A965" s="2704"/>
      <c r="B965" s="434" t="s">
        <v>87</v>
      </c>
      <c r="C965" s="1765"/>
      <c r="D965" s="441"/>
      <c r="E965" s="434" t="s">
        <v>87</v>
      </c>
      <c r="F965" s="1765"/>
      <c r="G965" s="441"/>
      <c r="H965" s="273"/>
    </row>
    <row r="966" spans="1:8" s="48" customFormat="1">
      <c r="A966" s="2704"/>
      <c r="B966" s="336" t="s">
        <v>4</v>
      </c>
      <c r="C966" s="984">
        <v>323895415</v>
      </c>
      <c r="D966" s="140">
        <f t="shared" ref="D966:D972" si="28">D967</f>
        <v>-5431</v>
      </c>
      <c r="E966" s="336" t="s">
        <v>4</v>
      </c>
      <c r="F966" s="984">
        <v>158734122</v>
      </c>
      <c r="G966" s="2763">
        <v>5431</v>
      </c>
      <c r="H966" s="273"/>
    </row>
    <row r="967" spans="1:8" s="48" customFormat="1" ht="26.4">
      <c r="A967" s="2704"/>
      <c r="B967" s="751" t="s">
        <v>10</v>
      </c>
      <c r="C967" s="1649">
        <v>323895415</v>
      </c>
      <c r="D967" s="140">
        <f t="shared" si="28"/>
        <v>-5431</v>
      </c>
      <c r="E967" s="751" t="s">
        <v>36</v>
      </c>
      <c r="F967" s="1649">
        <v>16754974</v>
      </c>
      <c r="G967" s="140"/>
      <c r="H967" s="273"/>
    </row>
    <row r="968" spans="1:8" s="48" customFormat="1" ht="26.4">
      <c r="A968" s="2704"/>
      <c r="B968" s="754" t="s">
        <v>11</v>
      </c>
      <c r="C968" s="1649">
        <v>323895415</v>
      </c>
      <c r="D968" s="140">
        <f t="shared" si="28"/>
        <v>-5431</v>
      </c>
      <c r="E968" s="751" t="s">
        <v>10</v>
      </c>
      <c r="F968" s="1649">
        <v>141979148</v>
      </c>
      <c r="G968" s="140">
        <f>G969</f>
        <v>5431</v>
      </c>
      <c r="H968" s="273"/>
    </row>
    <row r="969" spans="1:8" s="48" customFormat="1" ht="26.4">
      <c r="A969" s="2704"/>
      <c r="B969" s="336" t="s">
        <v>28</v>
      </c>
      <c r="C969" s="984">
        <v>323895415</v>
      </c>
      <c r="D969" s="140">
        <f t="shared" si="28"/>
        <v>-5431</v>
      </c>
      <c r="E969" s="754" t="s">
        <v>11</v>
      </c>
      <c r="F969" s="1649">
        <v>141979148</v>
      </c>
      <c r="G969" s="140">
        <f>G970</f>
        <v>5431</v>
      </c>
      <c r="H969" s="273"/>
    </row>
    <row r="970" spans="1:8" s="48" customFormat="1">
      <c r="A970" s="2704"/>
      <c r="B970" s="751" t="s">
        <v>2</v>
      </c>
      <c r="C970" s="1649">
        <v>323895415</v>
      </c>
      <c r="D970" s="140">
        <f t="shared" si="28"/>
        <v>-5431</v>
      </c>
      <c r="E970" s="336" t="s">
        <v>28</v>
      </c>
      <c r="F970" s="984">
        <v>158664147</v>
      </c>
      <c r="G970" s="141">
        <f>G971</f>
        <v>5431</v>
      </c>
      <c r="H970" s="273"/>
    </row>
    <row r="971" spans="1:8" s="48" customFormat="1">
      <c r="A971" s="2704"/>
      <c r="B971" s="754" t="s">
        <v>19</v>
      </c>
      <c r="C971" s="1649">
        <v>323895415</v>
      </c>
      <c r="D971" s="78">
        <f t="shared" si="28"/>
        <v>-5431</v>
      </c>
      <c r="E971" s="751" t="s">
        <v>2</v>
      </c>
      <c r="F971" s="1649">
        <v>156346840</v>
      </c>
      <c r="G971" s="140">
        <f>G972</f>
        <v>5431</v>
      </c>
      <c r="H971" s="273"/>
    </row>
    <row r="972" spans="1:8" s="48" customFormat="1" ht="26.4">
      <c r="A972" s="2704"/>
      <c r="B972" s="756" t="s">
        <v>51</v>
      </c>
      <c r="C972" s="1649">
        <v>323895415</v>
      </c>
      <c r="D972" s="140">
        <f t="shared" si="28"/>
        <v>-5431</v>
      </c>
      <c r="E972" s="754" t="s">
        <v>12</v>
      </c>
      <c r="F972" s="1649">
        <v>134077334</v>
      </c>
      <c r="G972" s="140">
        <f>G973</f>
        <v>5431</v>
      </c>
      <c r="H972" s="273"/>
    </row>
    <row r="973" spans="1:8" s="48" customFormat="1" ht="26.4">
      <c r="A973" s="2704"/>
      <c r="B973" s="757" t="s">
        <v>52</v>
      </c>
      <c r="C973" s="1649">
        <v>323895415</v>
      </c>
      <c r="D973" s="140">
        <v>-5431</v>
      </c>
      <c r="E973" s="756" t="s">
        <v>37</v>
      </c>
      <c r="F973" s="1649">
        <v>88397285</v>
      </c>
      <c r="G973" s="140">
        <v>5431</v>
      </c>
      <c r="H973" s="273"/>
    </row>
    <row r="974" spans="1:8" s="48" customFormat="1">
      <c r="A974" s="2704"/>
      <c r="B974" s="757"/>
      <c r="C974" s="2492"/>
      <c r="D974" s="140"/>
      <c r="E974" s="757" t="s">
        <v>35</v>
      </c>
      <c r="F974" s="1649">
        <v>68753200</v>
      </c>
      <c r="G974" s="140">
        <v>4394</v>
      </c>
      <c r="H974" s="273"/>
    </row>
    <row r="975" spans="1:8" s="48" customFormat="1">
      <c r="A975" s="2704"/>
      <c r="B975" s="574"/>
      <c r="C975" s="2764"/>
      <c r="D975" s="78"/>
      <c r="E975" s="756" t="s">
        <v>15</v>
      </c>
      <c r="F975" s="1649">
        <v>45680049</v>
      </c>
      <c r="G975" s="140"/>
      <c r="H975" s="273"/>
    </row>
    <row r="976" spans="1:8" s="48" customFormat="1">
      <c r="A976" s="2704"/>
      <c r="B976" s="573"/>
      <c r="C976" s="2764"/>
      <c r="D976" s="140"/>
      <c r="E976" s="754" t="s">
        <v>16</v>
      </c>
      <c r="F976" s="1649">
        <v>21854801</v>
      </c>
      <c r="G976" s="721"/>
      <c r="H976" s="273"/>
    </row>
    <row r="977" spans="1:8" s="48" customFormat="1">
      <c r="A977" s="2704"/>
      <c r="B977" s="573"/>
      <c r="C977" s="2764"/>
      <c r="D977" s="140"/>
      <c r="E977" s="756" t="s">
        <v>17</v>
      </c>
      <c r="F977" s="1649">
        <v>394262</v>
      </c>
      <c r="G977" s="140"/>
      <c r="H977" s="273"/>
    </row>
    <row r="978" spans="1:8" s="48" customFormat="1">
      <c r="A978" s="2704"/>
      <c r="B978" s="574"/>
      <c r="C978" s="2764"/>
      <c r="D978" s="140"/>
      <c r="E978" s="756" t="s">
        <v>93</v>
      </c>
      <c r="F978" s="1649">
        <v>21460539</v>
      </c>
      <c r="G978" s="140"/>
      <c r="H978" s="273"/>
    </row>
    <row r="979" spans="1:8" s="48" customFormat="1" ht="26.4">
      <c r="A979" s="2704"/>
      <c r="B979" s="574"/>
      <c r="C979" s="2764"/>
      <c r="D979" s="140"/>
      <c r="E979" s="754" t="s">
        <v>49</v>
      </c>
      <c r="F979" s="1649">
        <v>414705</v>
      </c>
      <c r="G979" s="140"/>
      <c r="H979" s="273"/>
    </row>
    <row r="980" spans="1:8" s="48" customFormat="1">
      <c r="A980" s="2704"/>
      <c r="B980" s="573"/>
      <c r="C980" s="2764"/>
      <c r="D980" s="140"/>
      <c r="E980" s="756" t="s">
        <v>38</v>
      </c>
      <c r="F980" s="1649">
        <v>414705</v>
      </c>
      <c r="G980" s="141"/>
      <c r="H980" s="273"/>
    </row>
    <row r="981" spans="1:8" s="48" customFormat="1">
      <c r="A981" s="2704"/>
      <c r="B981" s="574"/>
      <c r="C981" s="2764"/>
      <c r="D981" s="140"/>
      <c r="E981" s="751" t="s">
        <v>3</v>
      </c>
      <c r="F981" s="1649">
        <v>2317307</v>
      </c>
      <c r="G981" s="140"/>
      <c r="H981" s="273"/>
    </row>
    <row r="982" spans="1:8" s="48" customFormat="1">
      <c r="A982" s="2704"/>
      <c r="B982" s="573"/>
      <c r="C982" s="2764"/>
      <c r="D982" s="140"/>
      <c r="E982" s="754" t="s">
        <v>20</v>
      </c>
      <c r="F982" s="1649">
        <v>2317307</v>
      </c>
      <c r="G982" s="140"/>
      <c r="H982" s="273"/>
    </row>
    <row r="983" spans="1:8" s="48" customFormat="1">
      <c r="A983" s="2704"/>
      <c r="B983" s="573"/>
      <c r="C983" s="2764"/>
      <c r="D983" s="140"/>
      <c r="E983" s="2816" t="s">
        <v>61</v>
      </c>
      <c r="F983" s="1649">
        <v>69975</v>
      </c>
      <c r="G983" s="140"/>
      <c r="H983" s="273"/>
    </row>
    <row r="984" spans="1:8" s="48" customFormat="1">
      <c r="A984" s="2704"/>
      <c r="B984" s="573"/>
      <c r="C984" s="2764"/>
      <c r="D984" s="140"/>
      <c r="E984" s="1650" t="s">
        <v>23</v>
      </c>
      <c r="F984" s="1649">
        <v>-69975</v>
      </c>
      <c r="G984" s="140"/>
      <c r="H984" s="273"/>
    </row>
    <row r="985" spans="1:8" s="48" customFormat="1">
      <c r="A985" s="2704"/>
      <c r="B985" s="573"/>
      <c r="C985" s="2764"/>
      <c r="D985" s="140"/>
      <c r="E985" s="751" t="s">
        <v>24</v>
      </c>
      <c r="F985" s="1649">
        <v>-69975</v>
      </c>
      <c r="G985" s="140"/>
      <c r="H985" s="273"/>
    </row>
    <row r="986" spans="1:8" s="48" customFormat="1" ht="39.6">
      <c r="A986" s="2704"/>
      <c r="B986" s="573"/>
      <c r="C986" s="2764"/>
      <c r="D986" s="140"/>
      <c r="E986" s="754" t="s">
        <v>59</v>
      </c>
      <c r="F986" s="1649">
        <v>-69975</v>
      </c>
      <c r="G986" s="140"/>
      <c r="H986" s="273"/>
    </row>
    <row r="987" spans="1:8" s="48" customFormat="1">
      <c r="A987" s="2704"/>
      <c r="B987" s="434" t="s">
        <v>88</v>
      </c>
      <c r="C987" s="1765"/>
      <c r="D987" s="441"/>
      <c r="E987" s="434" t="s">
        <v>88</v>
      </c>
      <c r="F987" s="1765"/>
      <c r="G987" s="441"/>
      <c r="H987" s="273"/>
    </row>
    <row r="988" spans="1:8" s="48" customFormat="1">
      <c r="A988" s="2704"/>
      <c r="B988" s="336" t="s">
        <v>4</v>
      </c>
      <c r="C988" s="984">
        <v>326555892</v>
      </c>
      <c r="D988" s="79">
        <f t="shared" ref="D988:D994" si="29">D989</f>
        <v>-4913</v>
      </c>
      <c r="E988" s="336" t="s">
        <v>4</v>
      </c>
      <c r="F988" s="984">
        <v>164602574</v>
      </c>
      <c r="G988" s="2763">
        <v>4913</v>
      </c>
      <c r="H988" s="273"/>
    </row>
    <row r="989" spans="1:8" s="48" customFormat="1" ht="26.4">
      <c r="A989" s="2704"/>
      <c r="B989" s="751" t="s">
        <v>10</v>
      </c>
      <c r="C989" s="1649">
        <v>326555892</v>
      </c>
      <c r="D989" s="140">
        <f t="shared" si="29"/>
        <v>-4913</v>
      </c>
      <c r="E989" s="751" t="s">
        <v>36</v>
      </c>
      <c r="F989" s="1649">
        <v>16664418</v>
      </c>
      <c r="G989" s="140"/>
      <c r="H989" s="273"/>
    </row>
    <row r="990" spans="1:8" s="48" customFormat="1" ht="26.4">
      <c r="A990" s="2704"/>
      <c r="B990" s="754" t="s">
        <v>11</v>
      </c>
      <c r="C990" s="1649">
        <v>326555892</v>
      </c>
      <c r="D990" s="140">
        <f t="shared" si="29"/>
        <v>-4913</v>
      </c>
      <c r="E990" s="751" t="s">
        <v>10</v>
      </c>
      <c r="F990" s="1649">
        <v>147938156</v>
      </c>
      <c r="G990" s="140">
        <f>G991</f>
        <v>4913</v>
      </c>
      <c r="H990" s="273"/>
    </row>
    <row r="991" spans="1:8" s="48" customFormat="1" ht="26.4">
      <c r="A991" s="2704"/>
      <c r="B991" s="336" t="s">
        <v>28</v>
      </c>
      <c r="C991" s="984">
        <v>326555892</v>
      </c>
      <c r="D991" s="140">
        <f t="shared" si="29"/>
        <v>-4913</v>
      </c>
      <c r="E991" s="754" t="s">
        <v>11</v>
      </c>
      <c r="F991" s="1649">
        <v>147938156</v>
      </c>
      <c r="G991" s="140">
        <f>G992</f>
        <v>4913</v>
      </c>
      <c r="H991" s="273"/>
    </row>
    <row r="992" spans="1:8" s="48" customFormat="1">
      <c r="A992" s="2704"/>
      <c r="B992" s="751" t="s">
        <v>2</v>
      </c>
      <c r="C992" s="1649">
        <v>326555892</v>
      </c>
      <c r="D992" s="140">
        <f t="shared" si="29"/>
        <v>-4913</v>
      </c>
      <c r="E992" s="336" t="s">
        <v>28</v>
      </c>
      <c r="F992" s="984">
        <v>164217377</v>
      </c>
      <c r="G992" s="141">
        <f>G993</f>
        <v>4913</v>
      </c>
      <c r="H992" s="273"/>
    </row>
    <row r="993" spans="1:8" s="48" customFormat="1">
      <c r="A993" s="2704"/>
      <c r="B993" s="754" t="s">
        <v>19</v>
      </c>
      <c r="C993" s="1649">
        <v>326555892</v>
      </c>
      <c r="D993" s="78">
        <f t="shared" si="29"/>
        <v>-4913</v>
      </c>
      <c r="E993" s="751" t="s">
        <v>2</v>
      </c>
      <c r="F993" s="1649">
        <v>162324766</v>
      </c>
      <c r="G993" s="140">
        <f>G994</f>
        <v>4913</v>
      </c>
      <c r="H993" s="273"/>
    </row>
    <row r="994" spans="1:8" s="48" customFormat="1" ht="26.4">
      <c r="A994" s="2704"/>
      <c r="B994" s="756" t="s">
        <v>51</v>
      </c>
      <c r="C994" s="1649">
        <v>326555892</v>
      </c>
      <c r="D994" s="140">
        <f t="shared" si="29"/>
        <v>-4913</v>
      </c>
      <c r="E994" s="754" t="s">
        <v>12</v>
      </c>
      <c r="F994" s="1649">
        <v>136872300</v>
      </c>
      <c r="G994" s="140">
        <f>G995</f>
        <v>4913</v>
      </c>
      <c r="H994" s="273"/>
    </row>
    <row r="995" spans="1:8" s="48" customFormat="1" ht="26.4">
      <c r="A995" s="2704"/>
      <c r="B995" s="757" t="s">
        <v>52</v>
      </c>
      <c r="C995" s="1649">
        <v>326555892</v>
      </c>
      <c r="D995" s="140">
        <v>-4913</v>
      </c>
      <c r="E995" s="756" t="s">
        <v>37</v>
      </c>
      <c r="F995" s="1649">
        <v>89286030</v>
      </c>
      <c r="G995" s="140">
        <v>4913</v>
      </c>
      <c r="H995" s="273"/>
    </row>
    <row r="996" spans="1:8" s="48" customFormat="1">
      <c r="A996" s="2704"/>
      <c r="B996" s="574"/>
      <c r="C996" s="995"/>
      <c r="D996" s="78"/>
      <c r="E996" s="757" t="s">
        <v>35</v>
      </c>
      <c r="F996" s="1649">
        <v>69638900</v>
      </c>
      <c r="G996" s="140">
        <v>3975</v>
      </c>
      <c r="H996" s="2767"/>
    </row>
    <row r="997" spans="1:8" s="48" customFormat="1">
      <c r="A997" s="2704"/>
      <c r="B997" s="573"/>
      <c r="C997" s="995"/>
      <c r="D997" s="140"/>
      <c r="E997" s="756" t="s">
        <v>15</v>
      </c>
      <c r="F997" s="1649">
        <v>47586270</v>
      </c>
      <c r="G997" s="140"/>
      <c r="H997" s="273"/>
    </row>
    <row r="998" spans="1:8" s="48" customFormat="1">
      <c r="A998" s="2704"/>
      <c r="B998" s="573"/>
      <c r="C998" s="995"/>
      <c r="D998" s="140"/>
      <c r="E998" s="754" t="s">
        <v>16</v>
      </c>
      <c r="F998" s="1649">
        <v>25108905</v>
      </c>
      <c r="G998" s="721"/>
      <c r="H998" s="273"/>
    </row>
    <row r="999" spans="1:8" s="48" customFormat="1">
      <c r="A999" s="2704"/>
      <c r="B999" s="574"/>
      <c r="C999" s="995"/>
      <c r="D999" s="140"/>
      <c r="E999" s="756" t="s">
        <v>17</v>
      </c>
      <c r="F999" s="1649">
        <v>226363</v>
      </c>
      <c r="G999" s="140"/>
      <c r="H999" s="273"/>
    </row>
    <row r="1000" spans="1:8" s="48" customFormat="1">
      <c r="A1000" s="2704"/>
      <c r="B1000" s="574"/>
      <c r="C1000" s="995"/>
      <c r="D1000" s="140"/>
      <c r="E1000" s="756" t="s">
        <v>93</v>
      </c>
      <c r="F1000" s="1649">
        <v>24882542</v>
      </c>
      <c r="G1000" s="140"/>
      <c r="H1000" s="273"/>
    </row>
    <row r="1001" spans="1:8" s="48" customFormat="1" ht="26.4">
      <c r="A1001" s="2704"/>
      <c r="B1001" s="573"/>
      <c r="C1001" s="995"/>
      <c r="D1001" s="140"/>
      <c r="E1001" s="754" t="s">
        <v>49</v>
      </c>
      <c r="F1001" s="1649">
        <v>343561</v>
      </c>
      <c r="G1001" s="140"/>
      <c r="H1001" s="273"/>
    </row>
    <row r="1002" spans="1:8" s="48" customFormat="1">
      <c r="A1002" s="2704"/>
      <c r="B1002" s="574"/>
      <c r="C1002" s="995"/>
      <c r="D1002" s="140"/>
      <c r="E1002" s="756" t="s">
        <v>38</v>
      </c>
      <c r="F1002" s="1649">
        <v>343561</v>
      </c>
      <c r="G1002" s="141"/>
      <c r="H1002" s="273"/>
    </row>
    <row r="1003" spans="1:8" s="48" customFormat="1">
      <c r="A1003" s="2704"/>
      <c r="B1003" s="573"/>
      <c r="C1003" s="995"/>
      <c r="D1003" s="140"/>
      <c r="E1003" s="751" t="s">
        <v>3</v>
      </c>
      <c r="F1003" s="1649">
        <v>1892611</v>
      </c>
      <c r="G1003" s="140"/>
      <c r="H1003" s="273"/>
    </row>
    <row r="1004" spans="1:8" s="48" customFormat="1">
      <c r="A1004" s="2704"/>
      <c r="B1004" s="574"/>
      <c r="C1004" s="995"/>
      <c r="D1004" s="78"/>
      <c r="E1004" s="754" t="s">
        <v>20</v>
      </c>
      <c r="F1004" s="1649">
        <v>1892611</v>
      </c>
      <c r="G1004" s="140"/>
      <c r="H1004" s="273"/>
    </row>
    <row r="1005" spans="1:8" s="48" customFormat="1">
      <c r="A1005" s="2704"/>
      <c r="B1005" s="575"/>
      <c r="C1005" s="995"/>
      <c r="D1005" s="721"/>
      <c r="E1005" s="2816" t="s">
        <v>61</v>
      </c>
      <c r="F1005" s="1649">
        <v>385197</v>
      </c>
      <c r="G1005" s="78"/>
      <c r="H1005" s="273"/>
    </row>
    <row r="1006" spans="1:8" s="48" customFormat="1">
      <c r="A1006" s="2704"/>
      <c r="B1006" s="575"/>
      <c r="C1006" s="995"/>
      <c r="D1006" s="140"/>
      <c r="E1006" s="1650" t="s">
        <v>23</v>
      </c>
      <c r="F1006" s="1649">
        <v>-385197</v>
      </c>
      <c r="G1006" s="140"/>
      <c r="H1006" s="273"/>
    </row>
    <row r="1007" spans="1:8" s="48" customFormat="1">
      <c r="A1007" s="2704"/>
      <c r="B1007" s="571"/>
      <c r="C1007" s="995"/>
      <c r="D1007" s="140"/>
      <c r="E1007" s="751" t="s">
        <v>24</v>
      </c>
      <c r="F1007" s="1649">
        <v>-385197</v>
      </c>
      <c r="G1007" s="140"/>
      <c r="H1007" s="273"/>
    </row>
    <row r="1008" spans="1:8" s="48" customFormat="1" ht="39.6">
      <c r="A1008" s="2704"/>
      <c r="B1008" s="434" t="s">
        <v>189</v>
      </c>
      <c r="C1008" s="995"/>
      <c r="D1008" s="140"/>
      <c r="E1008" s="754" t="s">
        <v>59</v>
      </c>
      <c r="F1008" s="1649">
        <v>-385197</v>
      </c>
      <c r="G1008" s="140"/>
      <c r="H1008" s="273"/>
    </row>
    <row r="1009" spans="1:8" s="48" customFormat="1">
      <c r="A1009" s="2704"/>
      <c r="B1009" s="2765" t="s">
        <v>83</v>
      </c>
      <c r="C1009" s="995"/>
      <c r="D1009" s="140"/>
      <c r="E1009" s="434" t="s">
        <v>189</v>
      </c>
      <c r="F1009" s="2764"/>
      <c r="G1009" s="140"/>
      <c r="H1009" s="273"/>
    </row>
    <row r="1010" spans="1:8" s="48" customFormat="1">
      <c r="A1010" s="2704"/>
      <c r="B1010" s="336" t="s">
        <v>4</v>
      </c>
      <c r="C1010" s="984">
        <v>328299589</v>
      </c>
      <c r="D1010" s="140">
        <f t="shared" ref="D1010:D1016" si="30">D1011</f>
        <v>-4646</v>
      </c>
      <c r="E1010" s="336" t="s">
        <v>4</v>
      </c>
      <c r="F1010" s="984">
        <v>177559669</v>
      </c>
      <c r="G1010" s="2763">
        <v>4646</v>
      </c>
      <c r="H1010" s="273"/>
    </row>
    <row r="1011" spans="1:8" s="48" customFormat="1" ht="26.4">
      <c r="A1011" s="2704"/>
      <c r="B1011" s="751" t="s">
        <v>10</v>
      </c>
      <c r="C1011" s="1649">
        <v>328299589</v>
      </c>
      <c r="D1011" s="140">
        <f t="shared" si="30"/>
        <v>-4646</v>
      </c>
      <c r="E1011" s="751" t="s">
        <v>36</v>
      </c>
      <c r="F1011" s="1649">
        <v>16664418</v>
      </c>
      <c r="G1011" s="140"/>
      <c r="H1011" s="273"/>
    </row>
    <row r="1012" spans="1:8" s="48" customFormat="1" ht="26.4">
      <c r="A1012" s="2704"/>
      <c r="B1012" s="754" t="s">
        <v>11</v>
      </c>
      <c r="C1012" s="1649">
        <v>328299589</v>
      </c>
      <c r="D1012" s="140">
        <f t="shared" si="30"/>
        <v>-4646</v>
      </c>
      <c r="E1012" s="751" t="s">
        <v>10</v>
      </c>
      <c r="F1012" s="1649">
        <v>160895251</v>
      </c>
      <c r="G1012" s="140">
        <f>G1013</f>
        <v>4646</v>
      </c>
      <c r="H1012" s="273"/>
    </row>
    <row r="1013" spans="1:8" s="48" customFormat="1" ht="26.4">
      <c r="A1013" s="2704"/>
      <c r="B1013" s="336" t="s">
        <v>28</v>
      </c>
      <c r="C1013" s="984">
        <v>328299589</v>
      </c>
      <c r="D1013" s="140">
        <f t="shared" si="30"/>
        <v>-4646</v>
      </c>
      <c r="E1013" s="754" t="s">
        <v>11</v>
      </c>
      <c r="F1013" s="1649">
        <v>160895251</v>
      </c>
      <c r="G1013" s="140">
        <f>G1014</f>
        <v>4646</v>
      </c>
      <c r="H1013" s="273"/>
    </row>
    <row r="1014" spans="1:8" s="48" customFormat="1">
      <c r="A1014" s="2704"/>
      <c r="B1014" s="751" t="s">
        <v>2</v>
      </c>
      <c r="C1014" s="1649">
        <v>328299589</v>
      </c>
      <c r="D1014" s="140">
        <f t="shared" si="30"/>
        <v>-4646</v>
      </c>
      <c r="E1014" s="336" t="s">
        <v>28</v>
      </c>
      <c r="F1014" s="984">
        <v>177174472</v>
      </c>
      <c r="G1014" s="141">
        <f>G1015</f>
        <v>4646</v>
      </c>
      <c r="H1014" s="273"/>
    </row>
    <row r="1015" spans="1:8" s="48" customFormat="1">
      <c r="A1015" s="2704"/>
      <c r="B1015" s="754" t="s">
        <v>19</v>
      </c>
      <c r="C1015" s="1649">
        <v>328299589</v>
      </c>
      <c r="D1015" s="78">
        <f t="shared" si="30"/>
        <v>-4646</v>
      </c>
      <c r="E1015" s="751" t="s">
        <v>2</v>
      </c>
      <c r="F1015" s="1649">
        <v>160734434</v>
      </c>
      <c r="G1015" s="140">
        <f>G1016</f>
        <v>4646</v>
      </c>
      <c r="H1015" s="273"/>
    </row>
    <row r="1016" spans="1:8" s="48" customFormat="1" ht="26.4">
      <c r="A1016" s="2704"/>
      <c r="B1016" s="756" t="s">
        <v>51</v>
      </c>
      <c r="C1016" s="1649">
        <v>328299589</v>
      </c>
      <c r="D1016" s="140">
        <f t="shared" si="30"/>
        <v>-4646</v>
      </c>
      <c r="E1016" s="754" t="s">
        <v>12</v>
      </c>
      <c r="F1016" s="1649">
        <v>135281968</v>
      </c>
      <c r="G1016" s="140">
        <f>G1017</f>
        <v>4646</v>
      </c>
      <c r="H1016" s="273"/>
    </row>
    <row r="1017" spans="1:8" s="48" customFormat="1" ht="26.4">
      <c r="A1017" s="2704"/>
      <c r="B1017" s="757" t="s">
        <v>52</v>
      </c>
      <c r="C1017" s="1649">
        <v>328299589</v>
      </c>
      <c r="D1017" s="140">
        <v>-4646</v>
      </c>
      <c r="E1017" s="756" t="s">
        <v>37</v>
      </c>
      <c r="F1017" s="1649">
        <v>89720544</v>
      </c>
      <c r="G1017" s="140">
        <v>4646</v>
      </c>
      <c r="H1017" s="273"/>
    </row>
    <row r="1018" spans="1:8" s="48" customFormat="1">
      <c r="A1018" s="2704"/>
      <c r="B1018" s="574"/>
      <c r="C1018" s="2764"/>
      <c r="D1018" s="140"/>
      <c r="E1018" s="757" t="s">
        <v>35</v>
      </c>
      <c r="F1018" s="1649">
        <v>70053289</v>
      </c>
      <c r="G1018" s="140">
        <v>3759</v>
      </c>
      <c r="H1018" s="2767"/>
    </row>
    <row r="1019" spans="1:8" s="48" customFormat="1">
      <c r="A1019" s="2704"/>
      <c r="B1019" s="574"/>
      <c r="C1019" s="2764"/>
      <c r="D1019" s="140"/>
      <c r="E1019" s="756" t="s">
        <v>15</v>
      </c>
      <c r="F1019" s="1649">
        <v>45561424</v>
      </c>
      <c r="G1019" s="140"/>
      <c r="H1019" s="273"/>
    </row>
    <row r="1020" spans="1:8" s="48" customFormat="1">
      <c r="A1020" s="2704"/>
      <c r="B1020" s="574"/>
      <c r="C1020" s="2764"/>
      <c r="D1020" s="140"/>
      <c r="E1020" s="754" t="s">
        <v>16</v>
      </c>
      <c r="F1020" s="1649">
        <v>25108905</v>
      </c>
      <c r="G1020" s="721"/>
      <c r="H1020" s="273"/>
    </row>
    <row r="1021" spans="1:8" s="48" customFormat="1">
      <c r="A1021" s="2704"/>
      <c r="B1021" s="574"/>
      <c r="C1021" s="2764"/>
      <c r="D1021" s="140"/>
      <c r="E1021" s="756" t="s">
        <v>17</v>
      </c>
      <c r="F1021" s="1649">
        <v>226363</v>
      </c>
      <c r="G1021" s="140"/>
      <c r="H1021" s="273"/>
    </row>
    <row r="1022" spans="1:8" s="48" customFormat="1">
      <c r="A1022" s="2704"/>
      <c r="B1022" s="574"/>
      <c r="C1022" s="2764"/>
      <c r="D1022" s="140"/>
      <c r="E1022" s="756" t="s">
        <v>93</v>
      </c>
      <c r="F1022" s="1649">
        <v>24882542</v>
      </c>
      <c r="G1022" s="140"/>
      <c r="H1022" s="273"/>
    </row>
    <row r="1023" spans="1:8" s="48" customFormat="1" ht="26.4">
      <c r="A1023" s="2704"/>
      <c r="B1023" s="574"/>
      <c r="C1023" s="2764"/>
      <c r="D1023" s="140"/>
      <c r="E1023" s="754" t="s">
        <v>49</v>
      </c>
      <c r="F1023" s="1649">
        <v>343561</v>
      </c>
      <c r="G1023" s="140"/>
      <c r="H1023" s="273"/>
    </row>
    <row r="1024" spans="1:8" s="48" customFormat="1">
      <c r="A1024" s="2704"/>
      <c r="B1024" s="574"/>
      <c r="C1024" s="2764"/>
      <c r="D1024" s="140"/>
      <c r="E1024" s="756" t="s">
        <v>38</v>
      </c>
      <c r="F1024" s="1649">
        <v>343561</v>
      </c>
      <c r="G1024" s="141"/>
      <c r="H1024" s="273"/>
    </row>
    <row r="1025" spans="1:8" s="48" customFormat="1">
      <c r="A1025" s="2704"/>
      <c r="B1025" s="574"/>
      <c r="C1025" s="2764"/>
      <c r="D1025" s="140"/>
      <c r="E1025" s="751" t="s">
        <v>3</v>
      </c>
      <c r="F1025" s="1649">
        <v>16440038</v>
      </c>
      <c r="G1025" s="140"/>
      <c r="H1025" s="273"/>
    </row>
    <row r="1026" spans="1:8" s="48" customFormat="1">
      <c r="A1026" s="2704"/>
      <c r="B1026" s="574"/>
      <c r="C1026" s="2764"/>
      <c r="D1026" s="140"/>
      <c r="E1026" s="754" t="s">
        <v>20</v>
      </c>
      <c r="F1026" s="1649">
        <v>16440038</v>
      </c>
      <c r="G1026" s="140"/>
      <c r="H1026" s="273"/>
    </row>
    <row r="1027" spans="1:8" s="48" customFormat="1">
      <c r="A1027" s="2704"/>
      <c r="B1027" s="574"/>
      <c r="C1027" s="2764"/>
      <c r="D1027" s="140"/>
      <c r="E1027" s="2816" t="s">
        <v>61</v>
      </c>
      <c r="F1027" s="1649">
        <v>385197</v>
      </c>
      <c r="G1027" s="78"/>
      <c r="H1027" s="273"/>
    </row>
    <row r="1028" spans="1:8" s="48" customFormat="1">
      <c r="A1028" s="2704"/>
      <c r="B1028" s="574"/>
      <c r="C1028" s="2764"/>
      <c r="D1028" s="140"/>
      <c r="E1028" s="1650" t="s">
        <v>23</v>
      </c>
      <c r="F1028" s="1649">
        <v>-385197</v>
      </c>
      <c r="G1028" s="140"/>
      <c r="H1028" s="273"/>
    </row>
    <row r="1029" spans="1:8" s="48" customFormat="1">
      <c r="A1029" s="2704"/>
      <c r="B1029" s="574"/>
      <c r="C1029" s="2764"/>
      <c r="D1029" s="140"/>
      <c r="E1029" s="751" t="s">
        <v>24</v>
      </c>
      <c r="F1029" s="1649">
        <v>-385197</v>
      </c>
      <c r="G1029" s="140"/>
      <c r="H1029" s="273"/>
    </row>
    <row r="1030" spans="1:8" s="48" customFormat="1" ht="40.200000000000003" thickBot="1">
      <c r="A1030" s="2704"/>
      <c r="B1030" s="2817"/>
      <c r="C1030" s="2818"/>
      <c r="D1030" s="460"/>
      <c r="E1030" s="2819" t="s">
        <v>59</v>
      </c>
      <c r="F1030" s="1711">
        <v>-385197</v>
      </c>
      <c r="G1030" s="460"/>
      <c r="H1030" s="273"/>
    </row>
    <row r="1031" spans="1:8" s="1992" customFormat="1" ht="45" customHeight="1" thickBot="1">
      <c r="A1031" s="2820"/>
      <c r="B1031" s="3747" t="s">
        <v>735</v>
      </c>
      <c r="C1031" s="3748"/>
      <c r="D1031" s="3748"/>
      <c r="E1031" s="3748"/>
      <c r="F1031" s="3748"/>
      <c r="G1031" s="3749"/>
      <c r="H1031" s="2781"/>
    </row>
    <row r="1032" spans="1:8" s="48" customFormat="1">
      <c r="A1032" s="50"/>
      <c r="B1032" s="18"/>
      <c r="C1032" s="19"/>
      <c r="D1032" s="19"/>
      <c r="E1032" s="7"/>
      <c r="F1032" s="7"/>
      <c r="G1032" s="7"/>
      <c r="H1032" s="273"/>
    </row>
    <row r="1033" spans="1:8" s="77" customFormat="1">
      <c r="B1033" s="3739" t="s">
        <v>394</v>
      </c>
      <c r="C1033" s="3739"/>
      <c r="D1033" s="85"/>
    </row>
    <row r="1034" spans="1:8" s="77" customFormat="1" ht="13.8" thickBot="1">
      <c r="B1034" s="84"/>
      <c r="C1034" s="85"/>
      <c r="D1034" s="85"/>
    </row>
    <row r="1035" spans="1:8" s="77" customFormat="1" ht="27.6">
      <c r="A1035" s="3608">
        <f>A943+1</f>
        <v>191</v>
      </c>
      <c r="B1035" s="2120" t="s">
        <v>885</v>
      </c>
      <c r="C1035" s="2262"/>
      <c r="D1035" s="2148"/>
      <c r="E1035" s="2120" t="s">
        <v>886</v>
      </c>
      <c r="F1035" s="2242"/>
      <c r="G1035" s="2243"/>
      <c r="H1035" s="75" t="s">
        <v>33</v>
      </c>
    </row>
    <row r="1036" spans="1:8" s="77" customFormat="1">
      <c r="B1036" s="123" t="s">
        <v>22</v>
      </c>
      <c r="C1036" s="2263"/>
      <c r="D1036" s="2090"/>
      <c r="E1036" s="123" t="s">
        <v>22</v>
      </c>
      <c r="F1036" s="2077"/>
      <c r="G1036" s="2090"/>
      <c r="H1036" s="75"/>
    </row>
    <row r="1037" spans="1:8" s="77" customFormat="1" ht="27.6">
      <c r="B1037" s="2078" t="s">
        <v>1095</v>
      </c>
      <c r="C1037" s="2264"/>
      <c r="D1037" s="2125"/>
      <c r="E1037" s="2078" t="s">
        <v>1096</v>
      </c>
      <c r="F1037" s="2079"/>
      <c r="G1037" s="2125"/>
      <c r="H1037" s="75"/>
    </row>
    <row r="1038" spans="1:8" s="77" customFormat="1">
      <c r="B1038" s="142" t="s">
        <v>4</v>
      </c>
      <c r="C1038" s="2733">
        <f>+C1039</f>
        <v>35571795</v>
      </c>
      <c r="D1038" s="2733">
        <f>+D1039</f>
        <v>-407440</v>
      </c>
      <c r="E1038" s="142" t="s">
        <v>4</v>
      </c>
      <c r="F1038" s="2721">
        <f>+F1039</f>
        <v>71564468</v>
      </c>
      <c r="G1038" s="2721">
        <f>+G1039</f>
        <v>407440</v>
      </c>
      <c r="H1038" s="75"/>
    </row>
    <row r="1039" spans="1:8" s="77" customFormat="1">
      <c r="B1039" s="132" t="s">
        <v>10</v>
      </c>
      <c r="C1039" s="2272">
        <f>+C1040</f>
        <v>35571795</v>
      </c>
      <c r="D1039" s="2272">
        <f>+D1040</f>
        <v>-407440</v>
      </c>
      <c r="E1039" s="132" t="s">
        <v>10</v>
      </c>
      <c r="F1039" s="2271">
        <f>+F1040</f>
        <v>71564468</v>
      </c>
      <c r="G1039" s="2271">
        <f>+G1040</f>
        <v>407440</v>
      </c>
      <c r="H1039" s="75"/>
    </row>
    <row r="1040" spans="1:8" s="77" customFormat="1" ht="26.4">
      <c r="B1040" s="133" t="s">
        <v>11</v>
      </c>
      <c r="C1040" s="2734">
        <v>35571795</v>
      </c>
      <c r="D1040" s="2085">
        <v>-407440</v>
      </c>
      <c r="E1040" s="133" t="s">
        <v>11</v>
      </c>
      <c r="F1040" s="2245">
        <v>71564468</v>
      </c>
      <c r="G1040" s="2085">
        <v>407440</v>
      </c>
      <c r="H1040" s="75"/>
    </row>
    <row r="1041" spans="1:9" s="77" customFormat="1">
      <c r="B1041" s="142" t="s">
        <v>28</v>
      </c>
      <c r="C1041" s="2733">
        <f>+C1042</f>
        <v>35571795</v>
      </c>
      <c r="D1041" s="2733">
        <f>+D1042</f>
        <v>-407440</v>
      </c>
      <c r="E1041" s="142" t="s">
        <v>28</v>
      </c>
      <c r="F1041" s="2721">
        <f t="shared" ref="F1041:G1044" si="31">+F1042</f>
        <v>71564468</v>
      </c>
      <c r="G1041" s="2721">
        <f t="shared" si="31"/>
        <v>407440</v>
      </c>
      <c r="H1041" s="75"/>
    </row>
    <row r="1042" spans="1:9" s="77" customFormat="1">
      <c r="B1042" s="2735" t="s">
        <v>2</v>
      </c>
      <c r="C1042" s="2734">
        <f>+C1043+C1045</f>
        <v>35571795</v>
      </c>
      <c r="D1042" s="2734">
        <f>+D1043+D1045</f>
        <v>-407440</v>
      </c>
      <c r="E1042" s="492" t="s">
        <v>2</v>
      </c>
      <c r="F1042" s="2245">
        <f t="shared" si="31"/>
        <v>71564468</v>
      </c>
      <c r="G1042" s="2245">
        <f t="shared" si="31"/>
        <v>407440</v>
      </c>
      <c r="H1042" s="75"/>
    </row>
    <row r="1043" spans="1:9" s="77" customFormat="1">
      <c r="B1043" s="2736" t="s">
        <v>16</v>
      </c>
      <c r="C1043" s="2734">
        <f>+C1044</f>
        <v>35571795</v>
      </c>
      <c r="D1043" s="2734">
        <f>+D1044</f>
        <v>-407440</v>
      </c>
      <c r="E1043" s="494" t="s">
        <v>19</v>
      </c>
      <c r="F1043" s="2245">
        <f t="shared" si="31"/>
        <v>71564468</v>
      </c>
      <c r="G1043" s="2245">
        <f t="shared" si="31"/>
        <v>407440</v>
      </c>
      <c r="H1043" s="75"/>
    </row>
    <row r="1044" spans="1:9" s="77" customFormat="1" ht="26.4">
      <c r="B1044" s="2737" t="s">
        <v>17</v>
      </c>
      <c r="C1044" s="2734">
        <v>35571795</v>
      </c>
      <c r="D1044" s="2085">
        <v>-407440</v>
      </c>
      <c r="E1044" s="495" t="s">
        <v>51</v>
      </c>
      <c r="F1044" s="2245">
        <f t="shared" si="31"/>
        <v>71564468</v>
      </c>
      <c r="G1044" s="2245">
        <f t="shared" si="31"/>
        <v>407440</v>
      </c>
      <c r="H1044" s="75"/>
    </row>
    <row r="1045" spans="1:9" s="77" customFormat="1" ht="26.4">
      <c r="B1045" s="494" t="s">
        <v>19</v>
      </c>
      <c r="C1045" s="2734">
        <f>+C1046</f>
        <v>0</v>
      </c>
      <c r="D1045" s="2734">
        <f>+D1046</f>
        <v>0</v>
      </c>
      <c r="E1045" s="496" t="s">
        <v>52</v>
      </c>
      <c r="F1045" s="2245">
        <v>71564468</v>
      </c>
      <c r="G1045" s="2085">
        <v>407440</v>
      </c>
      <c r="H1045" s="75"/>
      <c r="I1045" s="3601"/>
    </row>
    <row r="1046" spans="1:9" s="77" customFormat="1" ht="26.4">
      <c r="B1046" s="495" t="s">
        <v>51</v>
      </c>
      <c r="C1046" s="2734">
        <f>+C1047</f>
        <v>0</v>
      </c>
      <c r="D1046" s="2734">
        <f>+D1047</f>
        <v>0</v>
      </c>
      <c r="E1046" s="495"/>
      <c r="F1046" s="2734"/>
      <c r="G1046" s="2245"/>
      <c r="H1046" s="75"/>
      <c r="I1046" s="3601"/>
    </row>
    <row r="1047" spans="1:9" s="77" customFormat="1" ht="27" thickBot="1">
      <c r="B1047" s="496" t="s">
        <v>52</v>
      </c>
      <c r="C1047" s="2734"/>
      <c r="D1047" s="2734"/>
      <c r="E1047" s="496"/>
      <c r="F1047" s="2734"/>
      <c r="G1047" s="2738"/>
      <c r="H1047" s="75"/>
    </row>
    <row r="1048" spans="1:9" s="77" customFormat="1" ht="57.75" customHeight="1" thickBot="1">
      <c r="B1048" s="3901" t="s">
        <v>1093</v>
      </c>
      <c r="C1048" s="3902"/>
      <c r="D1048" s="3902"/>
      <c r="E1048" s="3902"/>
      <c r="F1048" s="3902"/>
      <c r="G1048" s="3903"/>
      <c r="H1048" s="75"/>
    </row>
    <row r="1049" spans="1:9" s="77" customFormat="1">
      <c r="A1049" s="1319"/>
      <c r="B1049" s="84"/>
      <c r="C1049" s="85"/>
      <c r="D1049" s="85"/>
      <c r="H1049" s="75"/>
    </row>
    <row r="1050" spans="1:9" s="77" customFormat="1">
      <c r="B1050" s="3775" t="s">
        <v>429</v>
      </c>
      <c r="C1050" s="3775"/>
      <c r="D1050" s="3775"/>
      <c r="H1050" s="75"/>
    </row>
    <row r="1051" spans="1:9" s="77" customFormat="1" ht="13.8" thickBot="1">
      <c r="B1051" s="84"/>
      <c r="C1051" s="85"/>
      <c r="D1051" s="85"/>
      <c r="H1051" s="75"/>
    </row>
    <row r="1052" spans="1:9" s="77" customFormat="1" ht="27.6">
      <c r="A1052" s="489">
        <f>A1035</f>
        <v>191</v>
      </c>
      <c r="B1052" s="2146" t="s">
        <v>885</v>
      </c>
      <c r="C1052" s="818"/>
      <c r="D1052" s="2148"/>
      <c r="E1052" s="2146" t="s">
        <v>886</v>
      </c>
      <c r="F1052" s="2242"/>
      <c r="G1052" s="2242"/>
      <c r="H1052" s="75" t="s">
        <v>33</v>
      </c>
    </row>
    <row r="1053" spans="1:9" s="77" customFormat="1">
      <c r="B1053" s="2090" t="s">
        <v>82</v>
      </c>
      <c r="C1053" s="2077"/>
      <c r="D1053" s="2090"/>
      <c r="E1053" s="2090" t="s">
        <v>82</v>
      </c>
      <c r="F1053" s="2077"/>
      <c r="G1053" s="2090"/>
    </row>
    <row r="1054" spans="1:9" s="77" customFormat="1">
      <c r="B1054" s="2739" t="s">
        <v>128</v>
      </c>
      <c r="C1054" s="2650"/>
      <c r="D1054" s="2651"/>
      <c r="E1054" s="2739" t="s">
        <v>128</v>
      </c>
      <c r="F1054" s="2650"/>
      <c r="G1054" s="2651"/>
    </row>
    <row r="1055" spans="1:9" s="77" customFormat="1">
      <c r="B1055" s="2091" t="s">
        <v>87</v>
      </c>
      <c r="C1055" s="2077"/>
      <c r="D1055" s="2090"/>
      <c r="E1055" s="2091" t="s">
        <v>87</v>
      </c>
      <c r="F1055" s="2077"/>
      <c r="G1055" s="2090"/>
    </row>
    <row r="1056" spans="1:9" s="77" customFormat="1">
      <c r="B1056" s="2635" t="s">
        <v>4</v>
      </c>
      <c r="C1056" s="2721">
        <f>+C1057</f>
        <v>40422101</v>
      </c>
      <c r="D1056" s="2721">
        <f>+D1057</f>
        <v>-407440</v>
      </c>
      <c r="E1056" s="2635" t="s">
        <v>4</v>
      </c>
      <c r="F1056" s="2721">
        <f>+F1057</f>
        <v>323895415</v>
      </c>
      <c r="G1056" s="2721">
        <f>+G1057</f>
        <v>407440</v>
      </c>
    </row>
    <row r="1057" spans="2:7" s="77" customFormat="1">
      <c r="B1057" s="2636" t="s">
        <v>10</v>
      </c>
      <c r="C1057" s="2271">
        <f>+C1058</f>
        <v>40422101</v>
      </c>
      <c r="D1057" s="2271">
        <f>+D1058</f>
        <v>-407440</v>
      </c>
      <c r="E1057" s="2636" t="s">
        <v>10</v>
      </c>
      <c r="F1057" s="2271">
        <f>+F1058</f>
        <v>323895415</v>
      </c>
      <c r="G1057" s="2271">
        <f>+G1058</f>
        <v>407440</v>
      </c>
    </row>
    <row r="1058" spans="2:7" s="77" customFormat="1" ht="26.4">
      <c r="B1058" s="2637" t="s">
        <v>11</v>
      </c>
      <c r="C1058" s="2245">
        <v>40422101</v>
      </c>
      <c r="D1058" s="2631">
        <v>-407440</v>
      </c>
      <c r="E1058" s="2637" t="s">
        <v>11</v>
      </c>
      <c r="F1058" s="2245">
        <v>323895415</v>
      </c>
      <c r="G1058" s="2631">
        <v>407440</v>
      </c>
    </row>
    <row r="1059" spans="2:7" s="77" customFormat="1">
      <c r="B1059" s="2635" t="s">
        <v>28</v>
      </c>
      <c r="C1059" s="2721">
        <f>+C1060</f>
        <v>40422101</v>
      </c>
      <c r="D1059" s="2721">
        <f>+D1060</f>
        <v>-407440</v>
      </c>
      <c r="E1059" s="2635" t="s">
        <v>28</v>
      </c>
      <c r="F1059" s="2721">
        <f>+F1060</f>
        <v>323895415</v>
      </c>
      <c r="G1059" s="2721">
        <f>+G1060</f>
        <v>407440</v>
      </c>
    </row>
    <row r="1060" spans="2:7" s="77" customFormat="1">
      <c r="B1060" s="3602" t="s">
        <v>2</v>
      </c>
      <c r="C1060" s="2245">
        <f>+C1061+C1063</f>
        <v>40422101</v>
      </c>
      <c r="D1060" s="2245">
        <f>+D1061+D1063</f>
        <v>-407440</v>
      </c>
      <c r="E1060" s="3602" t="s">
        <v>2</v>
      </c>
      <c r="F1060" s="2245">
        <f>+F1061+F1063</f>
        <v>323895415</v>
      </c>
      <c r="G1060" s="2245">
        <f>+G1061+G1063</f>
        <v>407440</v>
      </c>
    </row>
    <row r="1061" spans="2:7" s="77" customFormat="1">
      <c r="B1061" s="3603" t="s">
        <v>16</v>
      </c>
      <c r="C1061" s="2245">
        <f>+C1062</f>
        <v>40422101</v>
      </c>
      <c r="D1061" s="2245">
        <f>+D1062</f>
        <v>-407440</v>
      </c>
      <c r="E1061" s="3603" t="s">
        <v>16</v>
      </c>
      <c r="F1061" s="2245">
        <f>+F1062</f>
        <v>0</v>
      </c>
      <c r="G1061" s="2245">
        <f>+G1062</f>
        <v>0</v>
      </c>
    </row>
    <row r="1062" spans="2:7" s="77" customFormat="1">
      <c r="B1062" s="3604" t="s">
        <v>17</v>
      </c>
      <c r="C1062" s="2245">
        <v>40422101</v>
      </c>
      <c r="D1062" s="2631">
        <v>-407440</v>
      </c>
      <c r="E1062" s="3604" t="s">
        <v>17</v>
      </c>
      <c r="F1062" s="2245"/>
      <c r="G1062" s="2245"/>
    </row>
    <row r="1063" spans="2:7" s="77" customFormat="1">
      <c r="B1063" s="3605" t="s">
        <v>19</v>
      </c>
      <c r="C1063" s="2245">
        <f>+C1064</f>
        <v>0</v>
      </c>
      <c r="D1063" s="2245">
        <f>+D1064</f>
        <v>0</v>
      </c>
      <c r="E1063" s="3605" t="s">
        <v>19</v>
      </c>
      <c r="F1063" s="2245">
        <f>+F1064</f>
        <v>323895415</v>
      </c>
      <c r="G1063" s="2245">
        <f>+G1064</f>
        <v>407440</v>
      </c>
    </row>
    <row r="1064" spans="2:7" s="77" customFormat="1" ht="26.4">
      <c r="B1064" s="3606" t="s">
        <v>51</v>
      </c>
      <c r="C1064" s="2245">
        <f>+C1065</f>
        <v>0</v>
      </c>
      <c r="D1064" s="2245">
        <f>+D1065</f>
        <v>0</v>
      </c>
      <c r="E1064" s="3606" t="s">
        <v>51</v>
      </c>
      <c r="F1064" s="2245">
        <f>+F1065</f>
        <v>323895415</v>
      </c>
      <c r="G1064" s="2245">
        <f>+G1065</f>
        <v>407440</v>
      </c>
    </row>
    <row r="1065" spans="2:7" s="77" customFormat="1" ht="26.4">
      <c r="B1065" s="3607" t="s">
        <v>52</v>
      </c>
      <c r="C1065" s="2245"/>
      <c r="D1065" s="2245"/>
      <c r="E1065" s="3607" t="s">
        <v>52</v>
      </c>
      <c r="F1065" s="2245">
        <v>323895415</v>
      </c>
      <c r="G1065" s="2631">
        <v>407440</v>
      </c>
    </row>
    <row r="1066" spans="2:7" s="77" customFormat="1">
      <c r="B1066" s="2091" t="s">
        <v>88</v>
      </c>
      <c r="C1066" s="2077"/>
      <c r="D1066" s="2090"/>
      <c r="E1066" s="2091" t="s">
        <v>88</v>
      </c>
      <c r="F1066" s="2077"/>
      <c r="G1066" s="2090"/>
    </row>
    <row r="1067" spans="2:7" s="77" customFormat="1">
      <c r="B1067" s="2635" t="s">
        <v>4</v>
      </c>
      <c r="C1067" s="2721">
        <f>+C1068</f>
        <v>83294805</v>
      </c>
      <c r="D1067" s="2721">
        <f>+D1068</f>
        <v>-407440</v>
      </c>
      <c r="E1067" s="2635" t="s">
        <v>4</v>
      </c>
      <c r="F1067" s="2721">
        <f>+F1068</f>
        <v>326555892</v>
      </c>
      <c r="G1067" s="2721">
        <f>+G1068</f>
        <v>407440</v>
      </c>
    </row>
    <row r="1068" spans="2:7" s="77" customFormat="1">
      <c r="B1068" s="2636" t="s">
        <v>10</v>
      </c>
      <c r="C1068" s="2271">
        <f>+C1069</f>
        <v>83294805</v>
      </c>
      <c r="D1068" s="2271">
        <f>+D1069</f>
        <v>-407440</v>
      </c>
      <c r="E1068" s="2636" t="s">
        <v>10</v>
      </c>
      <c r="F1068" s="2271">
        <f>+F1069</f>
        <v>326555892</v>
      </c>
      <c r="G1068" s="2271">
        <f>+G1069</f>
        <v>407440</v>
      </c>
    </row>
    <row r="1069" spans="2:7" s="77" customFormat="1" ht="26.4">
      <c r="B1069" s="2637" t="s">
        <v>11</v>
      </c>
      <c r="C1069" s="2245">
        <v>83294805</v>
      </c>
      <c r="D1069" s="2631">
        <v>-407440</v>
      </c>
      <c r="E1069" s="2637" t="s">
        <v>11</v>
      </c>
      <c r="F1069" s="2245">
        <v>326555892</v>
      </c>
      <c r="G1069" s="2631">
        <v>407440</v>
      </c>
    </row>
    <row r="1070" spans="2:7" s="77" customFormat="1">
      <c r="B1070" s="2635" t="s">
        <v>28</v>
      </c>
      <c r="C1070" s="2721">
        <f>+C1071</f>
        <v>83294805</v>
      </c>
      <c r="D1070" s="2721">
        <f>+D1071</f>
        <v>-407440</v>
      </c>
      <c r="E1070" s="2635" t="s">
        <v>28</v>
      </c>
      <c r="F1070" s="2721">
        <f>+F1071</f>
        <v>326555892</v>
      </c>
      <c r="G1070" s="2721">
        <f>+G1071</f>
        <v>407440</v>
      </c>
    </row>
    <row r="1071" spans="2:7" s="77" customFormat="1">
      <c r="B1071" s="3602" t="s">
        <v>2</v>
      </c>
      <c r="C1071" s="2245">
        <f>+C1072+C1074</f>
        <v>83294805</v>
      </c>
      <c r="D1071" s="2245">
        <f>+D1072+D1074</f>
        <v>-407440</v>
      </c>
      <c r="E1071" s="3602" t="s">
        <v>2</v>
      </c>
      <c r="F1071" s="2245">
        <f>+F1072+F1074</f>
        <v>326555892</v>
      </c>
      <c r="G1071" s="2245">
        <f>+G1072+G1074</f>
        <v>407440</v>
      </c>
    </row>
    <row r="1072" spans="2:7" s="77" customFormat="1">
      <c r="B1072" s="3603" t="s">
        <v>16</v>
      </c>
      <c r="C1072" s="2245">
        <f>+C1073</f>
        <v>83294805</v>
      </c>
      <c r="D1072" s="2245">
        <f>+D1073</f>
        <v>-407440</v>
      </c>
      <c r="E1072" s="3603" t="s">
        <v>16</v>
      </c>
      <c r="F1072" s="2245">
        <f>+F1073</f>
        <v>0</v>
      </c>
      <c r="G1072" s="2245">
        <f>+G1073</f>
        <v>0</v>
      </c>
    </row>
    <row r="1073" spans="1:7" s="77" customFormat="1">
      <c r="B1073" s="3604" t="s">
        <v>17</v>
      </c>
      <c r="C1073" s="2245">
        <v>83294805</v>
      </c>
      <c r="D1073" s="2631">
        <v>-407440</v>
      </c>
      <c r="E1073" s="3604" t="s">
        <v>17</v>
      </c>
      <c r="F1073" s="2245"/>
      <c r="G1073" s="2245"/>
    </row>
    <row r="1074" spans="1:7" s="77" customFormat="1">
      <c r="B1074" s="3605" t="s">
        <v>19</v>
      </c>
      <c r="C1074" s="2245">
        <f>+C1075</f>
        <v>0</v>
      </c>
      <c r="D1074" s="2245">
        <f>+D1075</f>
        <v>0</v>
      </c>
      <c r="E1074" s="3605" t="s">
        <v>19</v>
      </c>
      <c r="F1074" s="2245">
        <f>+F1075</f>
        <v>326555892</v>
      </c>
      <c r="G1074" s="2245">
        <f>+G1075</f>
        <v>407440</v>
      </c>
    </row>
    <row r="1075" spans="1:7" s="77" customFormat="1" ht="26.4">
      <c r="B1075" s="3606" t="s">
        <v>51</v>
      </c>
      <c r="C1075" s="2245">
        <f>+C1076</f>
        <v>0</v>
      </c>
      <c r="D1075" s="2245">
        <f>+D1076</f>
        <v>0</v>
      </c>
      <c r="E1075" s="3606" t="s">
        <v>51</v>
      </c>
      <c r="F1075" s="2245">
        <f>+F1076</f>
        <v>326555892</v>
      </c>
      <c r="G1075" s="2245">
        <f>+G1076</f>
        <v>407440</v>
      </c>
    </row>
    <row r="1076" spans="1:7" s="77" customFormat="1" ht="26.4">
      <c r="B1076" s="3607" t="s">
        <v>52</v>
      </c>
      <c r="C1076" s="2245"/>
      <c r="D1076" s="2245"/>
      <c r="E1076" s="3607" t="s">
        <v>52</v>
      </c>
      <c r="F1076" s="2245">
        <v>326555892</v>
      </c>
      <c r="G1076" s="2631">
        <v>407440</v>
      </c>
    </row>
    <row r="1077" spans="1:7" s="77" customFormat="1">
      <c r="B1077" s="2091" t="s">
        <v>189</v>
      </c>
      <c r="C1077" s="2077"/>
      <c r="D1077" s="2090"/>
      <c r="E1077" s="2091" t="s">
        <v>189</v>
      </c>
      <c r="F1077" s="2077"/>
      <c r="G1077" s="2090"/>
    </row>
    <row r="1078" spans="1:7" s="77" customFormat="1">
      <c r="A1078" s="1319"/>
      <c r="B1078" s="2635" t="s">
        <v>4</v>
      </c>
      <c r="C1078" s="2721">
        <f>+C1079</f>
        <v>39840411</v>
      </c>
      <c r="D1078" s="2721">
        <f>+D1079</f>
        <v>-407440</v>
      </c>
      <c r="E1078" s="2635" t="s">
        <v>4</v>
      </c>
      <c r="F1078" s="2721">
        <f>+F1079</f>
        <v>328299589</v>
      </c>
      <c r="G1078" s="2721">
        <f>+G1079</f>
        <v>407440</v>
      </c>
    </row>
    <row r="1079" spans="1:7" s="77" customFormat="1">
      <c r="A1079" s="1319"/>
      <c r="B1079" s="2636" t="s">
        <v>10</v>
      </c>
      <c r="C1079" s="2271">
        <f>+C1080</f>
        <v>39840411</v>
      </c>
      <c r="D1079" s="2271">
        <f>+D1080</f>
        <v>-407440</v>
      </c>
      <c r="E1079" s="2636" t="s">
        <v>10</v>
      </c>
      <c r="F1079" s="2271">
        <f>+F1080</f>
        <v>328299589</v>
      </c>
      <c r="G1079" s="2271">
        <f>+G1080</f>
        <v>407440</v>
      </c>
    </row>
    <row r="1080" spans="1:7" s="77" customFormat="1" ht="26.4">
      <c r="A1080" s="1319"/>
      <c r="B1080" s="2637" t="s">
        <v>11</v>
      </c>
      <c r="C1080" s="2245">
        <v>39840411</v>
      </c>
      <c r="D1080" s="2631">
        <v>-407440</v>
      </c>
      <c r="E1080" s="2637" t="s">
        <v>11</v>
      </c>
      <c r="F1080" s="2245">
        <v>328299589</v>
      </c>
      <c r="G1080" s="2631">
        <v>407440</v>
      </c>
    </row>
    <row r="1081" spans="1:7" s="77" customFormat="1">
      <c r="A1081" s="1319"/>
      <c r="B1081" s="2635" t="s">
        <v>28</v>
      </c>
      <c r="C1081" s="2721">
        <f>+C1082</f>
        <v>39840411</v>
      </c>
      <c r="D1081" s="2721">
        <f>+D1082</f>
        <v>-407440</v>
      </c>
      <c r="E1081" s="2635" t="s">
        <v>28</v>
      </c>
      <c r="F1081" s="2721">
        <f>+F1082</f>
        <v>328299589</v>
      </c>
      <c r="G1081" s="2721">
        <f>+G1082</f>
        <v>407440</v>
      </c>
    </row>
    <row r="1082" spans="1:7" s="77" customFormat="1">
      <c r="A1082" s="1319"/>
      <c r="B1082" s="3602" t="s">
        <v>2</v>
      </c>
      <c r="C1082" s="2245">
        <f>+C1083+C1085</f>
        <v>39840411</v>
      </c>
      <c r="D1082" s="2245">
        <f>+D1083+D1085</f>
        <v>-407440</v>
      </c>
      <c r="E1082" s="3602" t="s">
        <v>2</v>
      </c>
      <c r="F1082" s="2245">
        <f>+F1083+F1085</f>
        <v>328299589</v>
      </c>
      <c r="G1082" s="2245">
        <f>+G1083+G1085</f>
        <v>407440</v>
      </c>
    </row>
    <row r="1083" spans="1:7" s="77" customFormat="1">
      <c r="A1083" s="1319"/>
      <c r="B1083" s="3603" t="s">
        <v>16</v>
      </c>
      <c r="C1083" s="2245">
        <f>+C1084</f>
        <v>39840411</v>
      </c>
      <c r="D1083" s="2245">
        <f>+D1084</f>
        <v>-407440</v>
      </c>
      <c r="E1083" s="3603" t="s">
        <v>16</v>
      </c>
      <c r="F1083" s="2245">
        <f>+F1084</f>
        <v>0</v>
      </c>
      <c r="G1083" s="2245">
        <f>+G1084</f>
        <v>0</v>
      </c>
    </row>
    <row r="1084" spans="1:7" s="77" customFormat="1">
      <c r="A1084" s="1319"/>
      <c r="B1084" s="2737" t="s">
        <v>17</v>
      </c>
      <c r="C1084" s="2245">
        <v>39840411</v>
      </c>
      <c r="D1084" s="2085">
        <v>-407440</v>
      </c>
      <c r="E1084" s="2737" t="s">
        <v>17</v>
      </c>
      <c r="F1084" s="2245"/>
      <c r="G1084" s="2245"/>
    </row>
    <row r="1085" spans="1:7" s="77" customFormat="1">
      <c r="A1085" s="1319"/>
      <c r="B1085" s="2740" t="s">
        <v>19</v>
      </c>
      <c r="C1085" s="2245">
        <f>+C1086</f>
        <v>0</v>
      </c>
      <c r="D1085" s="2245">
        <f>+D1086</f>
        <v>0</v>
      </c>
      <c r="E1085" s="2740" t="s">
        <v>19</v>
      </c>
      <c r="F1085" s="2245">
        <f>+F1086</f>
        <v>328299589</v>
      </c>
      <c r="G1085" s="2245">
        <f>+G1086</f>
        <v>407440</v>
      </c>
    </row>
    <row r="1086" spans="1:7" s="77" customFormat="1" ht="26.4">
      <c r="A1086" s="1319"/>
      <c r="B1086" s="2741" t="s">
        <v>51</v>
      </c>
      <c r="C1086" s="2245">
        <f>+C1087</f>
        <v>0</v>
      </c>
      <c r="D1086" s="2245">
        <f>+D1087</f>
        <v>0</v>
      </c>
      <c r="E1086" s="2741" t="s">
        <v>51</v>
      </c>
      <c r="F1086" s="2245">
        <f>+F1087</f>
        <v>328299589</v>
      </c>
      <c r="G1086" s="2245">
        <f>+G1087</f>
        <v>407440</v>
      </c>
    </row>
    <row r="1087" spans="1:7" s="77" customFormat="1" ht="27" thickBot="1">
      <c r="A1087" s="1319"/>
      <c r="B1087" s="2743" t="s">
        <v>52</v>
      </c>
      <c r="C1087" s="2738"/>
      <c r="D1087" s="2738"/>
      <c r="E1087" s="2743" t="s">
        <v>52</v>
      </c>
      <c r="F1087" s="2738">
        <v>328299589</v>
      </c>
      <c r="G1087" s="2085">
        <v>407440</v>
      </c>
    </row>
    <row r="1088" spans="1:7" s="3610" customFormat="1" ht="60.6" customHeight="1" thickBot="1">
      <c r="A1088" s="3609"/>
      <c r="B1088" s="3901" t="s">
        <v>1094</v>
      </c>
      <c r="C1088" s="3902"/>
      <c r="D1088" s="3902"/>
      <c r="E1088" s="3902"/>
      <c r="F1088" s="3902"/>
      <c r="G1088" s="3903"/>
    </row>
    <row r="1089" spans="1:4" s="77" customFormat="1">
      <c r="A1089" s="1319"/>
      <c r="B1089" s="84"/>
      <c r="C1089" s="85"/>
      <c r="D1089" s="85"/>
    </row>
  </sheetData>
  <mergeCells count="42">
    <mergeCell ref="B29:G29"/>
    <mergeCell ref="H1:H2"/>
    <mergeCell ref="C1:C2"/>
    <mergeCell ref="D1:D2"/>
    <mergeCell ref="F1:F2"/>
    <mergeCell ref="G1:G2"/>
    <mergeCell ref="B66:G66"/>
    <mergeCell ref="B81:G81"/>
    <mergeCell ref="B118:G118"/>
    <mergeCell ref="B133:G133"/>
    <mergeCell ref="B135:D135"/>
    <mergeCell ref="B235:G235"/>
    <mergeCell ref="B237:D237"/>
    <mergeCell ref="B250:G250"/>
    <mergeCell ref="B252:D252"/>
    <mergeCell ref="B353:G353"/>
    <mergeCell ref="B372:G372"/>
    <mergeCell ref="B374:D374"/>
    <mergeCell ref="B475:G475"/>
    <mergeCell ref="B492:G492"/>
    <mergeCell ref="B494:D494"/>
    <mergeCell ref="B595:G595"/>
    <mergeCell ref="B621:G621"/>
    <mergeCell ref="B623:D623"/>
    <mergeCell ref="B663:G663"/>
    <mergeCell ref="B665:C665"/>
    <mergeCell ref="B960:D960"/>
    <mergeCell ref="B680:G680"/>
    <mergeCell ref="B682:D682"/>
    <mergeCell ref="B720:G720"/>
    <mergeCell ref="B746:G746"/>
    <mergeCell ref="B748:D748"/>
    <mergeCell ref="B859:D859"/>
    <mergeCell ref="B828:G828"/>
    <mergeCell ref="B857:G857"/>
    <mergeCell ref="B939:G939"/>
    <mergeCell ref="B958:G958"/>
    <mergeCell ref="B1033:C1033"/>
    <mergeCell ref="B1048:G1048"/>
    <mergeCell ref="B1050:D1050"/>
    <mergeCell ref="B1088:G1088"/>
    <mergeCell ref="B1031:G1031"/>
  </mergeCells>
  <pageMargins left="0.35433070866141736" right="0.27559055118110237" top="0.51181102362204722" bottom="0.51181102362204722" header="0.19685039370078741" footer="0.19685039370078741"/>
  <pageSetup paperSize="9" scale="75" orientation="landscape" horizontalDpi="200" verticalDpi="200" r:id="rId1"/>
  <headerFooter>
    <oddFooter>&amp;L&amp;F&amp;C&amp;P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59"/>
  <sheetViews>
    <sheetView topLeftCell="A4" zoomScale="73" zoomScaleNormal="73" workbookViewId="0">
      <selection activeCell="I4" sqref="I4"/>
    </sheetView>
  </sheetViews>
  <sheetFormatPr defaultColWidth="9.109375" defaultRowHeight="13.2"/>
  <cols>
    <col min="1" max="1" width="5.33203125" style="12" customWidth="1"/>
    <col min="2" max="2" width="51.6640625" style="44" customWidth="1"/>
    <col min="3" max="3" width="13.33203125" style="45" customWidth="1"/>
    <col min="4" max="4" width="13" style="45" customWidth="1"/>
    <col min="5" max="5" width="52.6640625" style="39" customWidth="1"/>
    <col min="6" max="6" width="14" style="39" customWidth="1"/>
    <col min="7" max="7" width="13.88671875" style="39" customWidth="1"/>
    <col min="8" max="8" width="14.6640625" style="39" customWidth="1"/>
    <col min="9" max="16384" width="9.109375" style="39"/>
  </cols>
  <sheetData>
    <row r="1" spans="1:8" s="28" customFormat="1">
      <c r="A1" s="25"/>
      <c r="B1" s="26"/>
      <c r="C1" s="3696" t="s">
        <v>91</v>
      </c>
      <c r="D1" s="3696" t="s">
        <v>30</v>
      </c>
      <c r="E1" s="69"/>
      <c r="F1" s="3696" t="s">
        <v>91</v>
      </c>
      <c r="G1" s="3696" t="s">
        <v>30</v>
      </c>
      <c r="H1" s="3704" t="s">
        <v>42</v>
      </c>
    </row>
    <row r="2" spans="1:8" s="28" customFormat="1" ht="13.8" thickBot="1">
      <c r="A2" s="25"/>
      <c r="B2" s="29"/>
      <c r="C2" s="3697"/>
      <c r="D2" s="3697"/>
      <c r="E2" s="70"/>
      <c r="F2" s="3697"/>
      <c r="G2" s="3697"/>
      <c r="H2" s="3705"/>
    </row>
    <row r="3" spans="1:8" s="41" customFormat="1">
      <c r="A3" s="160"/>
      <c r="D3" s="42"/>
      <c r="G3" s="42"/>
    </row>
    <row r="4" spans="1:8" s="41" customFormat="1" ht="26.4">
      <c r="A4" s="160"/>
      <c r="B4" s="3613" t="s">
        <v>180</v>
      </c>
      <c r="D4" s="42"/>
      <c r="G4" s="42"/>
    </row>
    <row r="5" spans="1:8" s="6" customFormat="1">
      <c r="A5" s="99"/>
      <c r="B5" s="21" t="s">
        <v>44</v>
      </c>
      <c r="C5" s="37"/>
      <c r="D5" s="37"/>
      <c r="E5" s="72" t="s">
        <v>46</v>
      </c>
      <c r="F5" s="8"/>
      <c r="G5" s="8"/>
      <c r="H5" s="144"/>
    </row>
    <row r="6" spans="1:8" s="6" customFormat="1">
      <c r="A6" s="99"/>
      <c r="B6" s="5" t="s">
        <v>48</v>
      </c>
      <c r="C6" s="112"/>
      <c r="D6" s="115"/>
      <c r="E6" s="5" t="s">
        <v>48</v>
      </c>
      <c r="F6" s="112"/>
      <c r="G6" s="115"/>
      <c r="H6" s="18"/>
    </row>
    <row r="7" spans="1:8" s="6" customFormat="1">
      <c r="A7" s="99"/>
      <c r="B7" s="271" t="s">
        <v>99</v>
      </c>
      <c r="C7" s="2065">
        <v>-138444259</v>
      </c>
      <c r="D7" s="115">
        <f>D20</f>
        <v>-14788843</v>
      </c>
      <c r="E7" s="271" t="s">
        <v>99</v>
      </c>
      <c r="F7" s="2065">
        <v>-138444259</v>
      </c>
      <c r="G7" s="115">
        <f>D20</f>
        <v>-14788843</v>
      </c>
      <c r="H7" s="18"/>
    </row>
    <row r="8" spans="1:8" s="6" customFormat="1">
      <c r="A8" s="99"/>
      <c r="B8" s="271" t="s">
        <v>100</v>
      </c>
      <c r="C8" s="2065">
        <v>406158063</v>
      </c>
      <c r="D8" s="115">
        <f>D44</f>
        <v>-16910027</v>
      </c>
      <c r="E8" s="271" t="s">
        <v>100</v>
      </c>
      <c r="F8" s="2065">
        <v>406158063</v>
      </c>
      <c r="G8" s="115">
        <f>D44</f>
        <v>-16910027</v>
      </c>
      <c r="H8" s="18"/>
    </row>
    <row r="9" spans="1:8" s="6" customFormat="1">
      <c r="A9" s="99"/>
      <c r="B9" s="271" t="s">
        <v>261</v>
      </c>
      <c r="C9" s="2065">
        <v>-239013812</v>
      </c>
      <c r="D9" s="115">
        <f>D52</f>
        <v>-28226328</v>
      </c>
      <c r="E9" s="271" t="s">
        <v>261</v>
      </c>
      <c r="F9" s="2065">
        <v>-239013812</v>
      </c>
      <c r="G9" s="115">
        <f>D52</f>
        <v>-28226328</v>
      </c>
      <c r="H9" s="18"/>
    </row>
    <row r="10" spans="1:8" s="6" customFormat="1">
      <c r="A10" s="99"/>
      <c r="B10" s="22" t="s">
        <v>41</v>
      </c>
      <c r="C10" s="2067"/>
      <c r="D10" s="115"/>
      <c r="E10" s="22" t="s">
        <v>41</v>
      </c>
      <c r="F10" s="2067"/>
      <c r="G10" s="115"/>
      <c r="H10" s="18"/>
    </row>
    <row r="11" spans="1:8" s="6" customFormat="1">
      <c r="A11" s="99"/>
      <c r="B11" s="271" t="s">
        <v>99</v>
      </c>
      <c r="C11" s="2068">
        <v>35571795</v>
      </c>
      <c r="D11" s="115">
        <f>G24</f>
        <v>14788843</v>
      </c>
      <c r="E11" s="271" t="s">
        <v>99</v>
      </c>
      <c r="F11" s="2068">
        <v>35571795</v>
      </c>
      <c r="G11" s="115">
        <f>G24</f>
        <v>14788843</v>
      </c>
      <c r="H11" s="18"/>
    </row>
    <row r="12" spans="1:8" s="6" customFormat="1">
      <c r="A12" s="99"/>
      <c r="B12" s="271" t="s">
        <v>100</v>
      </c>
      <c r="C12" s="2068">
        <v>35571795</v>
      </c>
      <c r="D12" s="115">
        <f>G47</f>
        <v>16910027</v>
      </c>
      <c r="E12" s="271" t="s">
        <v>100</v>
      </c>
      <c r="F12" s="2068">
        <v>35571795</v>
      </c>
      <c r="G12" s="115">
        <f>G47</f>
        <v>16910027</v>
      </c>
      <c r="H12" s="18"/>
    </row>
    <row r="13" spans="1:8" s="6" customFormat="1">
      <c r="A13" s="99"/>
      <c r="B13" s="271" t="s">
        <v>261</v>
      </c>
      <c r="C13" s="2068">
        <v>35571795</v>
      </c>
      <c r="D13" s="115">
        <f>G55</f>
        <v>28226328</v>
      </c>
      <c r="E13" s="271" t="s">
        <v>261</v>
      </c>
      <c r="F13" s="2068">
        <v>35571795</v>
      </c>
      <c r="G13" s="115">
        <f>G55</f>
        <v>28226328</v>
      </c>
      <c r="H13" s="18"/>
    </row>
    <row r="14" spans="1:8" s="6" customFormat="1">
      <c r="A14" s="99"/>
      <c r="B14" s="271"/>
      <c r="C14" s="272"/>
      <c r="D14" s="115"/>
      <c r="E14" s="271"/>
      <c r="F14" s="272"/>
      <c r="G14" s="115"/>
      <c r="H14" s="18"/>
    </row>
    <row r="15" spans="1:8" s="6" customFormat="1">
      <c r="A15" s="99"/>
      <c r="B15" s="271"/>
      <c r="C15" s="272"/>
      <c r="D15" s="115"/>
      <c r="E15" s="271"/>
      <c r="F15" s="272"/>
      <c r="G15" s="115"/>
      <c r="H15" s="18"/>
    </row>
    <row r="16" spans="1:8">
      <c r="A16" s="491"/>
      <c r="B16" s="3739" t="s">
        <v>394</v>
      </c>
      <c r="C16" s="3739"/>
      <c r="D16" s="240"/>
      <c r="E16" s="240"/>
      <c r="F16" s="241"/>
      <c r="G16" s="240"/>
    </row>
    <row r="17" spans="1:8" ht="13.8" thickBot="1">
      <c r="A17" s="491"/>
      <c r="B17" s="240"/>
      <c r="C17" s="240"/>
      <c r="D17" s="240"/>
      <c r="E17" s="240"/>
      <c r="F17" s="241"/>
      <c r="G17" s="240"/>
    </row>
    <row r="18" spans="1:8" ht="27.6">
      <c r="A18" s="497">
        <f>'62'!A1035+1</f>
        <v>192</v>
      </c>
      <c r="B18" s="286"/>
      <c r="C18" s="295"/>
      <c r="D18" s="287"/>
      <c r="E18" s="335" t="s">
        <v>29</v>
      </c>
      <c r="F18" s="201"/>
      <c r="G18" s="202"/>
      <c r="H18" s="9" t="s">
        <v>33</v>
      </c>
    </row>
    <row r="19" spans="1:8">
      <c r="A19" s="491"/>
      <c r="B19" s="88" t="s">
        <v>62</v>
      </c>
      <c r="C19" s="83"/>
      <c r="D19" s="103"/>
      <c r="E19" s="163" t="s">
        <v>22</v>
      </c>
      <c r="F19" s="612"/>
      <c r="G19" s="193"/>
    </row>
    <row r="20" spans="1:8">
      <c r="A20" s="491"/>
      <c r="B20" s="560" t="s">
        <v>48</v>
      </c>
      <c r="C20" s="2071">
        <v>-138444259</v>
      </c>
      <c r="D20" s="601">
        <f>-G24</f>
        <v>-14788843</v>
      </c>
      <c r="E20" s="562" t="s">
        <v>255</v>
      </c>
      <c r="F20" s="701"/>
      <c r="G20" s="546"/>
    </row>
    <row r="21" spans="1:8">
      <c r="A21" s="491"/>
      <c r="B21" s="419"/>
      <c r="C21" s="148"/>
      <c r="D21" s="78"/>
      <c r="E21" s="142" t="s">
        <v>4</v>
      </c>
      <c r="F21" s="864">
        <v>35571795</v>
      </c>
      <c r="G21" s="170">
        <f t="shared" ref="G21:G26" si="0">G22</f>
        <v>14788843</v>
      </c>
    </row>
    <row r="22" spans="1:8">
      <c r="A22" s="491"/>
      <c r="B22" s="132"/>
      <c r="C22" s="204"/>
      <c r="D22" s="169"/>
      <c r="E22" s="132" t="s">
        <v>10</v>
      </c>
      <c r="F22" s="864">
        <v>35571795</v>
      </c>
      <c r="G22" s="169">
        <f t="shared" si="0"/>
        <v>14788843</v>
      </c>
    </row>
    <row r="23" spans="1:8" ht="26.4">
      <c r="A23" s="491"/>
      <c r="B23" s="133"/>
      <c r="C23" s="204"/>
      <c r="D23" s="169"/>
      <c r="E23" s="133" t="s">
        <v>11</v>
      </c>
      <c r="F23" s="864">
        <v>35571795</v>
      </c>
      <c r="G23" s="169">
        <f t="shared" si="0"/>
        <v>14788843</v>
      </c>
    </row>
    <row r="24" spans="1:8">
      <c r="A24" s="491"/>
      <c r="B24" s="142"/>
      <c r="C24" s="203"/>
      <c r="D24" s="170"/>
      <c r="E24" s="142" t="s">
        <v>28</v>
      </c>
      <c r="F24" s="864">
        <v>35571795</v>
      </c>
      <c r="G24" s="170">
        <f t="shared" si="0"/>
        <v>14788843</v>
      </c>
    </row>
    <row r="25" spans="1:8">
      <c r="A25" s="491"/>
      <c r="B25" s="244"/>
      <c r="C25" s="243"/>
      <c r="D25" s="242"/>
      <c r="E25" s="132" t="s">
        <v>2</v>
      </c>
      <c r="F25" s="864">
        <v>35571795</v>
      </c>
      <c r="G25" s="169">
        <f t="shared" si="0"/>
        <v>14788843</v>
      </c>
    </row>
    <row r="26" spans="1:8">
      <c r="A26" s="491"/>
      <c r="B26" s="246"/>
      <c r="C26" s="243"/>
      <c r="D26" s="242"/>
      <c r="E26" s="133" t="s">
        <v>16</v>
      </c>
      <c r="F26" s="864">
        <v>35571795</v>
      </c>
      <c r="G26" s="169">
        <f t="shared" si="0"/>
        <v>14788843</v>
      </c>
    </row>
    <row r="27" spans="1:8" ht="13.8" thickBot="1">
      <c r="A27" s="491"/>
      <c r="B27" s="248"/>
      <c r="C27" s="243"/>
      <c r="D27" s="242"/>
      <c r="E27" s="134" t="s">
        <v>17</v>
      </c>
      <c r="F27" s="864">
        <v>35571795</v>
      </c>
      <c r="G27" s="169">
        <v>14788843</v>
      </c>
    </row>
    <row r="28" spans="1:8" ht="13.8" thickBot="1">
      <c r="A28" s="491"/>
      <c r="B28" s="3803" t="s">
        <v>181</v>
      </c>
      <c r="C28" s="3804"/>
      <c r="D28" s="3804"/>
      <c r="E28" s="3804"/>
      <c r="F28" s="3804"/>
      <c r="G28" s="3805"/>
    </row>
    <row r="30" spans="1:8">
      <c r="A30" s="491"/>
      <c r="B30" s="3775" t="s">
        <v>429</v>
      </c>
      <c r="C30" s="3775"/>
      <c r="D30" s="3775"/>
      <c r="E30" s="240"/>
      <c r="F30" s="241"/>
      <c r="G30" s="240"/>
    </row>
    <row r="31" spans="1:8" ht="13.8" thickBot="1">
      <c r="A31" s="491"/>
      <c r="B31" s="240"/>
      <c r="C31" s="240"/>
      <c r="D31" s="240"/>
      <c r="E31" s="240"/>
      <c r="F31" s="241"/>
      <c r="G31" s="240"/>
    </row>
    <row r="32" spans="1:8" ht="27.6">
      <c r="A32" s="489">
        <f>A18</f>
        <v>192</v>
      </c>
      <c r="B32" s="286"/>
      <c r="C32" s="90"/>
      <c r="D32" s="285"/>
      <c r="E32" s="335" t="s">
        <v>29</v>
      </c>
      <c r="F32" s="201"/>
      <c r="G32" s="202"/>
      <c r="H32" s="9" t="s">
        <v>33</v>
      </c>
    </row>
    <row r="33" spans="1:7">
      <c r="A33" s="491"/>
      <c r="B33" s="88" t="s">
        <v>62</v>
      </c>
      <c r="C33" s="83"/>
      <c r="D33" s="103"/>
      <c r="E33" s="163" t="s">
        <v>82</v>
      </c>
      <c r="F33" s="225"/>
      <c r="G33" s="213"/>
    </row>
    <row r="34" spans="1:7">
      <c r="A34" s="491"/>
      <c r="B34" s="560" t="s">
        <v>48</v>
      </c>
      <c r="C34" s="2071">
        <v>-138444259</v>
      </c>
      <c r="D34" s="601">
        <f>-G39</f>
        <v>-14788843</v>
      </c>
      <c r="E34" s="3614" t="s">
        <v>83</v>
      </c>
      <c r="F34" s="3615"/>
      <c r="G34" s="3616"/>
    </row>
    <row r="35" spans="1:7">
      <c r="A35" s="491"/>
      <c r="B35" s="419"/>
      <c r="C35" s="148"/>
      <c r="D35" s="78"/>
      <c r="E35" s="164" t="s">
        <v>87</v>
      </c>
      <c r="F35" s="610"/>
      <c r="G35" s="227"/>
    </row>
    <row r="36" spans="1:7">
      <c r="A36" s="491"/>
      <c r="B36" s="418"/>
      <c r="C36" s="330"/>
      <c r="D36" s="169"/>
      <c r="E36" s="183" t="s">
        <v>4</v>
      </c>
      <c r="F36" s="667">
        <v>40422101</v>
      </c>
      <c r="G36" s="170">
        <f t="shared" ref="G36:G41" si="1">G37</f>
        <v>14788843</v>
      </c>
    </row>
    <row r="37" spans="1:7">
      <c r="A37" s="491"/>
      <c r="B37" s="416"/>
      <c r="C37" s="330"/>
      <c r="D37" s="169"/>
      <c r="E37" s="184" t="s">
        <v>10</v>
      </c>
      <c r="F37" s="667">
        <v>40422101</v>
      </c>
      <c r="G37" s="169">
        <f t="shared" si="1"/>
        <v>14788843</v>
      </c>
    </row>
    <row r="38" spans="1:7" ht="26.4">
      <c r="A38" s="491"/>
      <c r="B38" s="597"/>
      <c r="C38" s="330"/>
      <c r="D38" s="169"/>
      <c r="E38" s="185" t="s">
        <v>11</v>
      </c>
      <c r="F38" s="667">
        <v>40422101</v>
      </c>
      <c r="G38" s="169">
        <f t="shared" si="1"/>
        <v>14788843</v>
      </c>
    </row>
    <row r="39" spans="1:7">
      <c r="A39" s="491"/>
      <c r="B39" s="418"/>
      <c r="C39" s="330"/>
      <c r="D39" s="599"/>
      <c r="E39" s="183" t="s">
        <v>28</v>
      </c>
      <c r="F39" s="667">
        <v>40422101</v>
      </c>
      <c r="G39" s="170">
        <f t="shared" si="1"/>
        <v>14788843</v>
      </c>
    </row>
    <row r="40" spans="1:7">
      <c r="A40" s="491"/>
      <c r="B40" s="416"/>
      <c r="C40" s="330"/>
      <c r="D40" s="599"/>
      <c r="E40" s="184" t="s">
        <v>2</v>
      </c>
      <c r="F40" s="667">
        <v>40422101</v>
      </c>
      <c r="G40" s="169">
        <f t="shared" si="1"/>
        <v>14788843</v>
      </c>
    </row>
    <row r="41" spans="1:7">
      <c r="A41" s="491"/>
      <c r="B41" s="417"/>
      <c r="C41" s="330"/>
      <c r="D41" s="599"/>
      <c r="E41" s="185" t="s">
        <v>16</v>
      </c>
      <c r="F41" s="667">
        <v>40422101</v>
      </c>
      <c r="G41" s="169">
        <f t="shared" si="1"/>
        <v>14788843</v>
      </c>
    </row>
    <row r="42" spans="1:7">
      <c r="A42" s="491"/>
      <c r="B42" s="597"/>
      <c r="C42" s="330"/>
      <c r="D42" s="341"/>
      <c r="E42" s="196" t="s">
        <v>17</v>
      </c>
      <c r="F42" s="667">
        <v>40422101</v>
      </c>
      <c r="G42" s="169">
        <v>14788843</v>
      </c>
    </row>
    <row r="43" spans="1:7">
      <c r="B43" s="88" t="s">
        <v>62</v>
      </c>
      <c r="C43" s="83"/>
      <c r="D43" s="103"/>
      <c r="E43" s="164" t="s">
        <v>88</v>
      </c>
      <c r="F43" s="228"/>
      <c r="G43" s="223"/>
    </row>
    <row r="44" spans="1:7">
      <c r="B44" s="560" t="s">
        <v>48</v>
      </c>
      <c r="C44" s="2071">
        <v>406158063</v>
      </c>
      <c r="D44" s="601">
        <f>-G47</f>
        <v>-16910027</v>
      </c>
      <c r="E44" s="142" t="s">
        <v>4</v>
      </c>
      <c r="F44" s="667">
        <v>83294805</v>
      </c>
      <c r="G44" s="866">
        <f t="shared" ref="G44:G49" si="2">G45</f>
        <v>16910027</v>
      </c>
    </row>
    <row r="45" spans="1:7">
      <c r="B45" s="593"/>
      <c r="C45" s="594"/>
      <c r="D45" s="595"/>
      <c r="E45" s="132" t="s">
        <v>10</v>
      </c>
      <c r="F45" s="667">
        <v>83294805</v>
      </c>
      <c r="G45" s="223">
        <f t="shared" si="2"/>
        <v>16910027</v>
      </c>
    </row>
    <row r="46" spans="1:7" ht="26.4">
      <c r="B46" s="593"/>
      <c r="C46" s="594"/>
      <c r="D46" s="595"/>
      <c r="E46" s="133" t="s">
        <v>11</v>
      </c>
      <c r="F46" s="667">
        <v>83294805</v>
      </c>
      <c r="G46" s="223">
        <f t="shared" si="2"/>
        <v>16910027</v>
      </c>
    </row>
    <row r="47" spans="1:7">
      <c r="B47" s="593"/>
      <c r="C47" s="594"/>
      <c r="D47" s="595"/>
      <c r="E47" s="142" t="s">
        <v>28</v>
      </c>
      <c r="F47" s="667">
        <v>83294805</v>
      </c>
      <c r="G47" s="866">
        <f t="shared" si="2"/>
        <v>16910027</v>
      </c>
    </row>
    <row r="48" spans="1:7">
      <c r="B48" s="593"/>
      <c r="C48" s="594"/>
      <c r="D48" s="595"/>
      <c r="E48" s="132" t="s">
        <v>2</v>
      </c>
      <c r="F48" s="667">
        <v>83294805</v>
      </c>
      <c r="G48" s="223">
        <f t="shared" si="2"/>
        <v>16910027</v>
      </c>
    </row>
    <row r="49" spans="2:7">
      <c r="B49" s="593"/>
      <c r="C49" s="594"/>
      <c r="D49" s="595"/>
      <c r="E49" s="133" t="s">
        <v>16</v>
      </c>
      <c r="F49" s="667">
        <v>83294805</v>
      </c>
      <c r="G49" s="223">
        <f t="shared" si="2"/>
        <v>16910027</v>
      </c>
    </row>
    <row r="50" spans="2:7">
      <c r="B50" s="593"/>
      <c r="C50" s="594"/>
      <c r="D50" s="595"/>
      <c r="E50" s="134" t="s">
        <v>17</v>
      </c>
      <c r="F50" s="667">
        <v>83294805</v>
      </c>
      <c r="G50" s="223">
        <v>16910027</v>
      </c>
    </row>
    <row r="51" spans="2:7">
      <c r="B51" s="88" t="s">
        <v>62</v>
      </c>
      <c r="C51" s="83"/>
      <c r="D51" s="103"/>
      <c r="E51" s="164" t="s">
        <v>189</v>
      </c>
      <c r="F51" s="610"/>
      <c r="G51" s="223"/>
    </row>
    <row r="52" spans="2:7">
      <c r="B52" s="560" t="s">
        <v>48</v>
      </c>
      <c r="C52" s="2071">
        <v>-239013812</v>
      </c>
      <c r="D52" s="601">
        <f>-G55</f>
        <v>-28226328</v>
      </c>
      <c r="E52" s="142" t="s">
        <v>4</v>
      </c>
      <c r="F52" s="667">
        <v>39840411</v>
      </c>
      <c r="G52" s="866">
        <f t="shared" ref="G52:G57" si="3">G53</f>
        <v>28226328</v>
      </c>
    </row>
    <row r="53" spans="2:7">
      <c r="B53" s="593"/>
      <c r="C53" s="594"/>
      <c r="D53" s="595"/>
      <c r="E53" s="132" t="s">
        <v>10</v>
      </c>
      <c r="F53" s="667">
        <v>39840411</v>
      </c>
      <c r="G53" s="223">
        <f t="shared" si="3"/>
        <v>28226328</v>
      </c>
    </row>
    <row r="54" spans="2:7" ht="26.4">
      <c r="B54" s="593"/>
      <c r="C54" s="594"/>
      <c r="D54" s="595"/>
      <c r="E54" s="133" t="s">
        <v>11</v>
      </c>
      <c r="F54" s="667">
        <v>39840411</v>
      </c>
      <c r="G54" s="223">
        <f t="shared" si="3"/>
        <v>28226328</v>
      </c>
    </row>
    <row r="55" spans="2:7">
      <c r="B55" s="593"/>
      <c r="C55" s="594"/>
      <c r="D55" s="595"/>
      <c r="E55" s="142" t="s">
        <v>28</v>
      </c>
      <c r="F55" s="667">
        <v>39840411</v>
      </c>
      <c r="G55" s="866">
        <f t="shared" si="3"/>
        <v>28226328</v>
      </c>
    </row>
    <row r="56" spans="2:7">
      <c r="B56" s="593"/>
      <c r="C56" s="594"/>
      <c r="D56" s="595"/>
      <c r="E56" s="132" t="s">
        <v>2</v>
      </c>
      <c r="F56" s="667">
        <v>39840411</v>
      </c>
      <c r="G56" s="223">
        <f t="shared" si="3"/>
        <v>28226328</v>
      </c>
    </row>
    <row r="57" spans="2:7">
      <c r="B57" s="593"/>
      <c r="C57" s="594"/>
      <c r="D57" s="595"/>
      <c r="E57" s="133" t="s">
        <v>16</v>
      </c>
      <c r="F57" s="667">
        <v>39840411</v>
      </c>
      <c r="G57" s="223">
        <f t="shared" si="3"/>
        <v>28226328</v>
      </c>
    </row>
    <row r="58" spans="2:7" ht="13.8" thickBot="1">
      <c r="B58" s="602"/>
      <c r="C58" s="603"/>
      <c r="D58" s="604"/>
      <c r="E58" s="134" t="s">
        <v>17</v>
      </c>
      <c r="F58" s="667">
        <v>39840411</v>
      </c>
      <c r="G58" s="223">
        <f>28226328</f>
        <v>28226328</v>
      </c>
    </row>
    <row r="59" spans="2:7" ht="13.8" thickBot="1">
      <c r="B59" s="3803" t="s">
        <v>181</v>
      </c>
      <c r="C59" s="3804"/>
      <c r="D59" s="3804"/>
      <c r="E59" s="3804"/>
      <c r="F59" s="3804"/>
      <c r="G59" s="3805"/>
    </row>
  </sheetData>
  <mergeCells count="9">
    <mergeCell ref="H1:H2"/>
    <mergeCell ref="B28:G28"/>
    <mergeCell ref="B59:G59"/>
    <mergeCell ref="C1:C2"/>
    <mergeCell ref="D1:D2"/>
    <mergeCell ref="F1:F2"/>
    <mergeCell ref="G1:G2"/>
    <mergeCell ref="B30:D30"/>
    <mergeCell ref="B16:C16"/>
  </mergeCells>
  <pageMargins left="0.35433070866141736" right="0.27559055118110237" top="0.35433070866141736" bottom="0.56999999999999995" header="0.19685039370078741" footer="0.19685039370078741"/>
  <pageSetup paperSize="9" scale="75" orientation="landscape" horizontalDpi="200" verticalDpi="200" r:id="rId1"/>
  <headerFooter>
    <oddFooter>&amp;L&amp;F&amp;C&amp;P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144"/>
  <sheetViews>
    <sheetView zoomScale="75" zoomScaleNormal="75" workbookViewId="0">
      <selection activeCell="A10" sqref="A10"/>
    </sheetView>
  </sheetViews>
  <sheetFormatPr defaultColWidth="12.6640625" defaultRowHeight="13.2"/>
  <cols>
    <col min="1" max="1" width="9" style="536" customWidth="1"/>
    <col min="2" max="2" width="26.88671875" style="514" customWidth="1"/>
    <col min="3" max="3" width="25.44140625" style="514" customWidth="1"/>
    <col min="4" max="4" width="27.33203125" style="502" customWidth="1"/>
    <col min="5" max="5" width="19.33203125" style="502" customWidth="1"/>
    <col min="6" max="6" width="15.6640625" style="502" customWidth="1"/>
    <col min="7" max="7" width="13.33203125" style="502" customWidth="1"/>
    <col min="8" max="8" width="14" style="502" customWidth="1"/>
    <col min="9" max="9" width="12.6640625" style="502"/>
    <col min="10" max="16384" width="12.6640625" style="77"/>
  </cols>
  <sheetData>
    <row r="1" spans="1:9" s="534" customFormat="1" ht="13.8">
      <c r="A1" s="3918"/>
      <c r="B1" s="3918"/>
      <c r="C1" s="3918"/>
      <c r="D1" s="498"/>
      <c r="E1" s="498"/>
      <c r="F1" s="498"/>
      <c r="G1" s="498"/>
      <c r="H1" s="498"/>
      <c r="I1" s="498"/>
    </row>
    <row r="2" spans="1:9" s="535" customFormat="1" ht="19.5" customHeight="1" thickBot="1">
      <c r="A2" s="3918"/>
      <c r="B2" s="3918"/>
      <c r="C2" s="3918"/>
      <c r="D2" s="498"/>
      <c r="E2" s="498"/>
      <c r="F2" s="498"/>
      <c r="G2" s="498"/>
      <c r="H2" s="498"/>
      <c r="I2" s="498"/>
    </row>
    <row r="3" spans="1:9" s="535" customFormat="1" ht="13.8" thickBot="1">
      <c r="A3" s="499"/>
      <c r="B3" s="3920" t="s">
        <v>163</v>
      </c>
      <c r="C3" s="3921"/>
      <c r="D3" s="3925" t="s">
        <v>81</v>
      </c>
      <c r="E3" s="3926"/>
      <c r="F3" s="3926"/>
      <c r="G3" s="3926"/>
      <c r="H3" s="3927"/>
      <c r="I3" s="520" t="s">
        <v>42</v>
      </c>
    </row>
    <row r="4" spans="1:9" s="535" customFormat="1" ht="13.8">
      <c r="A4" s="499"/>
      <c r="B4" s="3597"/>
      <c r="C4" s="3597"/>
      <c r="D4" s="500"/>
      <c r="E4" s="500"/>
      <c r="F4" s="500"/>
      <c r="G4" s="500"/>
      <c r="H4" s="500"/>
      <c r="I4" s="500"/>
    </row>
    <row r="5" spans="1:9" s="535" customFormat="1" ht="13.2" customHeight="1">
      <c r="A5" s="499"/>
      <c r="B5" s="3928" t="s">
        <v>134</v>
      </c>
      <c r="C5" s="3928"/>
      <c r="D5" s="500"/>
      <c r="E5" s="500"/>
      <c r="F5" s="137"/>
      <c r="G5" s="500"/>
      <c r="H5" s="500"/>
      <c r="I5" s="500"/>
    </row>
    <row r="6" spans="1:9" s="535" customFormat="1" ht="13.2" customHeight="1">
      <c r="A6" s="499"/>
      <c r="B6" s="3919" t="s">
        <v>164</v>
      </c>
      <c r="C6" s="3919"/>
      <c r="D6" s="500"/>
      <c r="E6" s="500"/>
      <c r="F6" s="500"/>
      <c r="G6" s="500"/>
      <c r="H6" s="500"/>
      <c r="I6" s="500"/>
    </row>
    <row r="7" spans="1:9">
      <c r="A7" s="499"/>
      <c r="B7" s="3919"/>
      <c r="C7" s="3919"/>
      <c r="D7" s="500"/>
      <c r="E7" s="500"/>
      <c r="F7" s="500"/>
      <c r="G7" s="500"/>
      <c r="H7" s="500"/>
      <c r="I7" s="500"/>
    </row>
    <row r="8" spans="1:9">
      <c r="B8" s="3929" t="s">
        <v>165</v>
      </c>
      <c r="C8" s="3929"/>
      <c r="D8" s="3929" t="s">
        <v>165</v>
      </c>
      <c r="E8" s="3929"/>
      <c r="F8" s="3929"/>
      <c r="G8" s="3929"/>
      <c r="H8" s="3929"/>
    </row>
    <row r="9" spans="1:9" s="198" customFormat="1" ht="83.4" customHeight="1">
      <c r="A9" s="3318">
        <f>'74'!A18+1</f>
        <v>193</v>
      </c>
      <c r="B9" s="3930" t="s">
        <v>166</v>
      </c>
      <c r="C9" s="3930"/>
      <c r="D9" s="3930" t="s">
        <v>166</v>
      </c>
      <c r="E9" s="3930"/>
      <c r="F9" s="3930"/>
      <c r="G9" s="3930"/>
      <c r="H9" s="3930"/>
      <c r="I9" s="3586" t="s">
        <v>106</v>
      </c>
    </row>
    <row r="10" spans="1:9" ht="15.6" customHeight="1">
      <c r="B10" s="503"/>
      <c r="C10" s="504"/>
      <c r="D10" s="3931" t="s">
        <v>738</v>
      </c>
      <c r="E10" s="3931"/>
      <c r="F10" s="3931"/>
      <c r="G10" s="3931"/>
      <c r="H10" s="3931"/>
    </row>
    <row r="11" spans="1:9" ht="15.6" customHeight="1">
      <c r="B11" s="503"/>
      <c r="C11" s="504"/>
      <c r="D11" s="505"/>
      <c r="E11" s="505"/>
      <c r="H11" s="531" t="s">
        <v>739</v>
      </c>
    </row>
    <row r="12" spans="1:9" ht="15.6" customHeight="1">
      <c r="B12" s="3923" t="s">
        <v>740</v>
      </c>
      <c r="C12" s="3924" t="s">
        <v>739</v>
      </c>
      <c r="D12" s="3923" t="s">
        <v>740</v>
      </c>
      <c r="E12" s="3932" t="s">
        <v>741</v>
      </c>
      <c r="F12" s="3932" t="s">
        <v>742</v>
      </c>
      <c r="G12" s="3932"/>
      <c r="H12" s="3932"/>
    </row>
    <row r="13" spans="1:9" ht="31.2">
      <c r="B13" s="3923"/>
      <c r="C13" s="3924"/>
      <c r="D13" s="3923"/>
      <c r="E13" s="3932"/>
      <c r="F13" s="2791" t="s">
        <v>743</v>
      </c>
      <c r="G13" s="2791" t="s">
        <v>744</v>
      </c>
      <c r="H13" s="2791" t="s">
        <v>745</v>
      </c>
    </row>
    <row r="14" spans="1:9" ht="15.6">
      <c r="B14" s="505"/>
      <c r="C14" s="518"/>
      <c r="D14" s="505"/>
      <c r="E14" s="2792"/>
      <c r="F14" s="2793"/>
      <c r="G14" s="2793"/>
      <c r="H14" s="2793"/>
    </row>
    <row r="15" spans="1:9" ht="15.6">
      <c r="B15" s="508" t="s">
        <v>746</v>
      </c>
      <c r="C15" s="509">
        <v>220785395</v>
      </c>
      <c r="D15" s="2794" t="s">
        <v>747</v>
      </c>
      <c r="E15" s="513">
        <v>40121192</v>
      </c>
      <c r="F15" s="2795">
        <v>1056240</v>
      </c>
      <c r="G15" s="2795">
        <v>136328</v>
      </c>
      <c r="H15" s="2795">
        <v>62360</v>
      </c>
    </row>
    <row r="16" spans="1:9" ht="15.6">
      <c r="B16" s="501"/>
      <c r="C16" s="2796"/>
      <c r="D16" s="2794" t="s">
        <v>748</v>
      </c>
      <c r="E16" s="513">
        <v>5423296</v>
      </c>
      <c r="F16" s="2795">
        <v>166496</v>
      </c>
      <c r="G16" s="2795">
        <v>34368</v>
      </c>
      <c r="H16" s="2795">
        <v>4936</v>
      </c>
    </row>
    <row r="17" spans="2:8" ht="15.6">
      <c r="B17" s="3922"/>
      <c r="C17" s="3922"/>
      <c r="D17" s="2794" t="s">
        <v>749</v>
      </c>
      <c r="E17" s="513">
        <v>1714656</v>
      </c>
      <c r="F17" s="2795">
        <v>51936</v>
      </c>
      <c r="G17" s="2795">
        <v>19352</v>
      </c>
      <c r="H17" s="2795">
        <v>0</v>
      </c>
    </row>
    <row r="18" spans="2:8" ht="15.6">
      <c r="D18" s="2794" t="s">
        <v>750</v>
      </c>
      <c r="E18" s="513">
        <v>4268408</v>
      </c>
      <c r="F18" s="2795">
        <v>126776</v>
      </c>
      <c r="G18" s="2795">
        <v>25584</v>
      </c>
      <c r="H18" s="2795">
        <v>8144</v>
      </c>
    </row>
    <row r="19" spans="2:8" ht="15.6">
      <c r="D19" s="2794" t="s">
        <v>751</v>
      </c>
      <c r="E19" s="513">
        <v>2935656</v>
      </c>
      <c r="F19" s="2795">
        <v>98328</v>
      </c>
      <c r="G19" s="2795">
        <v>36312</v>
      </c>
      <c r="H19" s="2795">
        <v>5064</v>
      </c>
    </row>
    <row r="20" spans="2:8" ht="15.6">
      <c r="D20" s="2794" t="s">
        <v>752</v>
      </c>
      <c r="E20" s="513">
        <v>5085056</v>
      </c>
      <c r="F20" s="2795">
        <v>148816</v>
      </c>
      <c r="G20" s="2795">
        <v>26208</v>
      </c>
      <c r="H20" s="2795">
        <v>3816</v>
      </c>
    </row>
    <row r="21" spans="2:8" ht="15.6">
      <c r="D21" s="2794" t="s">
        <v>753</v>
      </c>
      <c r="E21" s="513">
        <v>2373976</v>
      </c>
      <c r="F21" s="2795">
        <v>72896</v>
      </c>
      <c r="G21" s="2795">
        <v>13712</v>
      </c>
      <c r="H21" s="2795">
        <v>0</v>
      </c>
    </row>
    <row r="22" spans="2:8" ht="15.6">
      <c r="D22" s="2794" t="s">
        <v>754</v>
      </c>
      <c r="E22" s="513">
        <v>2398888</v>
      </c>
      <c r="F22" s="2795">
        <v>64744</v>
      </c>
      <c r="G22" s="2795">
        <v>51752</v>
      </c>
      <c r="H22" s="2795">
        <v>10352</v>
      </c>
    </row>
    <row r="23" spans="2:8" ht="15.6">
      <c r="D23" s="2794" t="s">
        <v>755</v>
      </c>
      <c r="E23" s="513">
        <v>2601240</v>
      </c>
      <c r="F23" s="2795">
        <v>74216</v>
      </c>
      <c r="G23" s="2795">
        <v>20280</v>
      </c>
      <c r="H23" s="2795">
        <v>0</v>
      </c>
    </row>
    <row r="24" spans="2:8" ht="15.6">
      <c r="D24" s="2797" t="s">
        <v>756</v>
      </c>
      <c r="E24" s="513">
        <v>757712</v>
      </c>
      <c r="F24" s="2795">
        <v>19984</v>
      </c>
      <c r="G24" s="2795">
        <v>2008</v>
      </c>
      <c r="H24" s="2795">
        <v>0</v>
      </c>
    </row>
    <row r="25" spans="2:8" ht="15.6">
      <c r="D25" s="2797" t="s">
        <v>757</v>
      </c>
      <c r="E25" s="513">
        <v>239896</v>
      </c>
      <c r="F25" s="2795">
        <v>8008</v>
      </c>
      <c r="G25" s="2795">
        <v>6968</v>
      </c>
      <c r="H25" s="2795">
        <v>0</v>
      </c>
    </row>
    <row r="26" spans="2:8" ht="15.6">
      <c r="D26" s="2797" t="s">
        <v>758</v>
      </c>
      <c r="E26" s="513">
        <v>875128</v>
      </c>
      <c r="F26" s="2795">
        <v>28048</v>
      </c>
      <c r="G26" s="2795">
        <v>10368</v>
      </c>
      <c r="H26" s="2795">
        <v>1808</v>
      </c>
    </row>
    <row r="27" spans="2:8" ht="15.6">
      <c r="D27" s="2797" t="s">
        <v>759</v>
      </c>
      <c r="E27" s="513">
        <v>975440</v>
      </c>
      <c r="F27" s="2795">
        <v>28968</v>
      </c>
      <c r="G27" s="2795">
        <v>6904</v>
      </c>
      <c r="H27" s="2795">
        <v>0</v>
      </c>
    </row>
    <row r="28" spans="2:8" ht="15.6">
      <c r="D28" s="2797" t="s">
        <v>760</v>
      </c>
      <c r="E28" s="513">
        <v>215072</v>
      </c>
      <c r="F28" s="2795">
        <v>8336</v>
      </c>
      <c r="G28" s="2795">
        <v>0</v>
      </c>
      <c r="H28" s="2795">
        <v>552</v>
      </c>
    </row>
    <row r="29" spans="2:8" ht="15.6">
      <c r="D29" s="2797" t="s">
        <v>761</v>
      </c>
      <c r="E29" s="513">
        <v>359720</v>
      </c>
      <c r="F29" s="2795">
        <v>7808</v>
      </c>
      <c r="G29" s="2795">
        <v>3576</v>
      </c>
      <c r="H29" s="2795">
        <v>0</v>
      </c>
    </row>
    <row r="30" spans="2:8" ht="15.6">
      <c r="D30" s="2797" t="s">
        <v>762</v>
      </c>
      <c r="E30" s="513">
        <v>109456</v>
      </c>
      <c r="F30" s="2795">
        <v>1672</v>
      </c>
      <c r="G30" s="2795">
        <v>0</v>
      </c>
      <c r="H30" s="2795">
        <v>0</v>
      </c>
    </row>
    <row r="31" spans="2:8" ht="15.6">
      <c r="D31" s="2797" t="s">
        <v>763</v>
      </c>
      <c r="E31" s="513">
        <v>1402552</v>
      </c>
      <c r="F31" s="2795">
        <v>44160</v>
      </c>
      <c r="G31" s="2795">
        <v>11920</v>
      </c>
      <c r="H31" s="2795">
        <v>0</v>
      </c>
    </row>
    <row r="32" spans="2:8" ht="15.6">
      <c r="D32" s="2797" t="s">
        <v>764</v>
      </c>
      <c r="E32" s="513">
        <v>341608</v>
      </c>
      <c r="F32" s="2795">
        <v>14472</v>
      </c>
      <c r="G32" s="2795">
        <v>10824</v>
      </c>
      <c r="H32" s="2795">
        <v>0</v>
      </c>
    </row>
    <row r="33" spans="4:8" ht="15.6">
      <c r="D33" s="2797" t="s">
        <v>765</v>
      </c>
      <c r="E33" s="513">
        <v>250256</v>
      </c>
      <c r="F33" s="2795">
        <v>6464</v>
      </c>
      <c r="G33" s="2795">
        <v>1672</v>
      </c>
      <c r="H33" s="2795">
        <v>0</v>
      </c>
    </row>
    <row r="34" spans="4:8" ht="15.6">
      <c r="D34" s="2797" t="s">
        <v>766</v>
      </c>
      <c r="E34" s="513">
        <v>573408</v>
      </c>
      <c r="F34" s="2795">
        <v>13584</v>
      </c>
      <c r="G34" s="2795">
        <v>3008</v>
      </c>
      <c r="H34" s="2795">
        <v>720</v>
      </c>
    </row>
    <row r="35" spans="4:8" ht="15.6">
      <c r="D35" s="2797" t="s">
        <v>767</v>
      </c>
      <c r="E35" s="513">
        <v>539904</v>
      </c>
      <c r="F35" s="2795">
        <v>11888</v>
      </c>
      <c r="G35" s="2795">
        <v>6088</v>
      </c>
      <c r="H35" s="2795">
        <v>992</v>
      </c>
    </row>
    <row r="36" spans="4:8" ht="15.6">
      <c r="D36" s="2797" t="s">
        <v>768</v>
      </c>
      <c r="E36" s="513">
        <v>576288</v>
      </c>
      <c r="F36" s="2795">
        <v>13616</v>
      </c>
      <c r="G36" s="2795">
        <v>4136</v>
      </c>
      <c r="H36" s="2795">
        <v>2440</v>
      </c>
    </row>
    <row r="37" spans="4:8" ht="15.6">
      <c r="D37" s="2797" t="s">
        <v>769</v>
      </c>
      <c r="E37" s="513">
        <v>100472</v>
      </c>
      <c r="F37" s="2795">
        <v>3520</v>
      </c>
      <c r="G37" s="2795">
        <v>3232</v>
      </c>
      <c r="H37" s="2795">
        <v>0</v>
      </c>
    </row>
    <row r="38" spans="4:8" ht="15.6">
      <c r="D38" s="2797" t="s">
        <v>770</v>
      </c>
      <c r="E38" s="513">
        <v>1234008</v>
      </c>
      <c r="F38" s="2795">
        <v>49464</v>
      </c>
      <c r="G38" s="2795">
        <v>41576</v>
      </c>
      <c r="H38" s="2795">
        <v>2528</v>
      </c>
    </row>
    <row r="39" spans="4:8" ht="15.6">
      <c r="D39" s="2797" t="s">
        <v>771</v>
      </c>
      <c r="E39" s="513">
        <v>2081768</v>
      </c>
      <c r="F39" s="2795">
        <v>50224</v>
      </c>
      <c r="G39" s="2795">
        <v>32152</v>
      </c>
      <c r="H39" s="2795">
        <v>10904</v>
      </c>
    </row>
    <row r="40" spans="4:8" ht="15.6">
      <c r="D40" s="2797" t="s">
        <v>772</v>
      </c>
      <c r="E40" s="513">
        <v>194616</v>
      </c>
      <c r="F40" s="2795">
        <v>5296</v>
      </c>
      <c r="G40" s="2795">
        <v>12376</v>
      </c>
      <c r="H40" s="2795">
        <v>416</v>
      </c>
    </row>
    <row r="41" spans="4:8" ht="15.6">
      <c r="D41" s="2797" t="s">
        <v>773</v>
      </c>
      <c r="E41" s="513">
        <v>524824</v>
      </c>
      <c r="F41" s="2795">
        <v>10704</v>
      </c>
      <c r="G41" s="2795">
        <v>17384</v>
      </c>
      <c r="H41" s="2795">
        <v>0</v>
      </c>
    </row>
    <row r="42" spans="4:8" ht="15.6">
      <c r="D42" s="2797" t="s">
        <v>774</v>
      </c>
      <c r="E42" s="513">
        <v>347856</v>
      </c>
      <c r="F42" s="2795">
        <v>11456</v>
      </c>
      <c r="G42" s="2795">
        <v>552</v>
      </c>
      <c r="H42" s="2795">
        <v>0</v>
      </c>
    </row>
    <row r="43" spans="4:8" ht="15.6">
      <c r="D43" s="2797" t="s">
        <v>775</v>
      </c>
      <c r="E43" s="513">
        <v>180504</v>
      </c>
      <c r="F43" s="2795">
        <v>2304</v>
      </c>
      <c r="G43" s="2795">
        <v>3256</v>
      </c>
      <c r="H43" s="2795">
        <v>0</v>
      </c>
    </row>
    <row r="44" spans="4:8" ht="15.6">
      <c r="D44" s="2797" t="s">
        <v>776</v>
      </c>
      <c r="E44" s="513">
        <v>2277152</v>
      </c>
      <c r="F44" s="2795">
        <v>48384</v>
      </c>
      <c r="G44" s="2795">
        <v>76248</v>
      </c>
      <c r="H44" s="2795">
        <v>5024</v>
      </c>
    </row>
    <row r="45" spans="4:8" ht="15.6">
      <c r="D45" s="2797" t="s">
        <v>777</v>
      </c>
      <c r="E45" s="513">
        <v>247768</v>
      </c>
      <c r="F45" s="2795">
        <v>12400</v>
      </c>
      <c r="G45" s="2795">
        <v>3408</v>
      </c>
      <c r="H45" s="2795">
        <v>0</v>
      </c>
    </row>
    <row r="46" spans="4:8" ht="15.6">
      <c r="D46" s="2797" t="s">
        <v>778</v>
      </c>
      <c r="E46" s="513">
        <v>209224</v>
      </c>
      <c r="F46" s="2795">
        <v>3808</v>
      </c>
      <c r="G46" s="2795">
        <v>0</v>
      </c>
      <c r="H46" s="2795">
        <v>0</v>
      </c>
    </row>
    <row r="47" spans="4:8" ht="15.6">
      <c r="D47" s="2797" t="s">
        <v>779</v>
      </c>
      <c r="E47" s="513">
        <v>666304</v>
      </c>
      <c r="F47" s="2795">
        <v>24936</v>
      </c>
      <c r="G47" s="2795">
        <v>9720</v>
      </c>
      <c r="H47" s="2795">
        <v>576</v>
      </c>
    </row>
    <row r="48" spans="4:8" ht="15.6">
      <c r="D48" s="2797" t="s">
        <v>780</v>
      </c>
      <c r="E48" s="513">
        <v>1363320</v>
      </c>
      <c r="F48" s="2795">
        <v>34568</v>
      </c>
      <c r="G48" s="2795">
        <v>9760</v>
      </c>
      <c r="H48" s="2795">
        <v>632</v>
      </c>
    </row>
    <row r="49" spans="2:8" ht="15.6">
      <c r="D49" s="2797" t="s">
        <v>781</v>
      </c>
      <c r="E49" s="513">
        <v>1959288</v>
      </c>
      <c r="F49" s="2795">
        <v>57296</v>
      </c>
      <c r="G49" s="2795">
        <v>9168</v>
      </c>
      <c r="H49" s="2795">
        <v>872</v>
      </c>
    </row>
    <row r="50" spans="2:8" ht="15.6">
      <c r="D50" s="2797" t="s">
        <v>782</v>
      </c>
      <c r="E50" s="513">
        <v>390232</v>
      </c>
      <c r="F50" s="2795">
        <v>9104</v>
      </c>
      <c r="G50" s="2795">
        <v>0</v>
      </c>
      <c r="H50" s="2795">
        <v>0</v>
      </c>
    </row>
    <row r="51" spans="2:8" ht="15.6">
      <c r="B51" s="502"/>
      <c r="C51" s="502"/>
      <c r="D51" s="2797" t="s">
        <v>783</v>
      </c>
      <c r="E51" s="513">
        <v>162184</v>
      </c>
      <c r="F51" s="2795">
        <v>3224</v>
      </c>
      <c r="G51" s="2795">
        <v>1200</v>
      </c>
      <c r="H51" s="2795">
        <v>0</v>
      </c>
    </row>
    <row r="52" spans="2:8" ht="15.6">
      <c r="D52" s="2797" t="s">
        <v>784</v>
      </c>
      <c r="E52" s="513">
        <v>509080</v>
      </c>
      <c r="F52" s="2795">
        <v>21760</v>
      </c>
      <c r="G52" s="2795">
        <v>744</v>
      </c>
      <c r="H52" s="2795">
        <v>0</v>
      </c>
    </row>
    <row r="53" spans="2:8" ht="15.6">
      <c r="D53" s="2797" t="s">
        <v>785</v>
      </c>
      <c r="E53" s="513">
        <v>238224</v>
      </c>
      <c r="F53" s="2795">
        <v>9176</v>
      </c>
      <c r="G53" s="2795">
        <v>6216</v>
      </c>
      <c r="H53" s="2795">
        <v>248</v>
      </c>
    </row>
    <row r="54" spans="2:8" ht="15.6">
      <c r="D54" s="2797" t="s">
        <v>786</v>
      </c>
      <c r="E54" s="513">
        <v>308768</v>
      </c>
      <c r="F54" s="2795">
        <v>4120</v>
      </c>
      <c r="G54" s="2795">
        <v>10272</v>
      </c>
      <c r="H54" s="2795">
        <v>720</v>
      </c>
    </row>
    <row r="55" spans="2:8" ht="15.6">
      <c r="D55" s="2797" t="s">
        <v>787</v>
      </c>
      <c r="E55" s="513">
        <v>654360</v>
      </c>
      <c r="F55" s="2795">
        <v>24256</v>
      </c>
      <c r="G55" s="2795">
        <v>7624</v>
      </c>
      <c r="H55" s="2795">
        <v>0</v>
      </c>
    </row>
    <row r="56" spans="2:8" ht="15.6">
      <c r="D56" s="2797" t="s">
        <v>788</v>
      </c>
      <c r="E56" s="513">
        <v>1899944</v>
      </c>
      <c r="F56" s="2795">
        <v>50848</v>
      </c>
      <c r="G56" s="2795">
        <v>26272</v>
      </c>
      <c r="H56" s="2795">
        <v>712</v>
      </c>
    </row>
    <row r="57" spans="2:8" ht="15.6">
      <c r="D57" s="2797" t="s">
        <v>789</v>
      </c>
      <c r="E57" s="513">
        <v>600152</v>
      </c>
      <c r="F57" s="2795">
        <v>16632</v>
      </c>
      <c r="G57" s="2795">
        <v>16688</v>
      </c>
      <c r="H57" s="2795">
        <v>2936</v>
      </c>
    </row>
    <row r="58" spans="2:8" ht="15.6">
      <c r="D58" s="2797" t="s">
        <v>790</v>
      </c>
      <c r="E58" s="513">
        <v>625032</v>
      </c>
      <c r="F58" s="2795">
        <v>11640</v>
      </c>
      <c r="G58" s="2795">
        <v>2696</v>
      </c>
      <c r="H58" s="2795">
        <v>712</v>
      </c>
    </row>
    <row r="59" spans="2:8" ht="15.6">
      <c r="D59" s="2797" t="s">
        <v>791</v>
      </c>
      <c r="E59" s="513">
        <v>741160</v>
      </c>
      <c r="F59" s="2795">
        <v>31272</v>
      </c>
      <c r="G59" s="2795">
        <v>4704</v>
      </c>
      <c r="H59" s="2795">
        <v>0</v>
      </c>
    </row>
    <row r="60" spans="2:8" ht="15.6">
      <c r="D60" s="2797" t="s">
        <v>792</v>
      </c>
      <c r="E60" s="513">
        <v>405440</v>
      </c>
      <c r="F60" s="2795">
        <v>12144</v>
      </c>
      <c r="G60" s="2795">
        <v>8272</v>
      </c>
      <c r="H60" s="2795">
        <v>0</v>
      </c>
    </row>
    <row r="61" spans="2:8" ht="15.6">
      <c r="D61" s="2797" t="s">
        <v>793</v>
      </c>
      <c r="E61" s="513">
        <v>375128</v>
      </c>
      <c r="F61" s="2795">
        <v>16648</v>
      </c>
      <c r="G61" s="2795">
        <v>0</v>
      </c>
      <c r="H61" s="2795">
        <v>0</v>
      </c>
    </row>
    <row r="62" spans="2:8" ht="15.6">
      <c r="D62" s="2797" t="s">
        <v>794</v>
      </c>
      <c r="E62" s="513">
        <v>246416</v>
      </c>
      <c r="F62" s="2795">
        <v>8328</v>
      </c>
      <c r="G62" s="2795">
        <v>3784</v>
      </c>
      <c r="H62" s="2795">
        <v>0</v>
      </c>
    </row>
    <row r="63" spans="2:8" ht="15.6">
      <c r="D63" s="2797" t="s">
        <v>795</v>
      </c>
      <c r="E63" s="513">
        <v>198752</v>
      </c>
      <c r="F63" s="2795">
        <v>8176</v>
      </c>
      <c r="G63" s="2795">
        <v>0</v>
      </c>
      <c r="H63" s="2795">
        <v>0</v>
      </c>
    </row>
    <row r="64" spans="2:8" ht="15.6">
      <c r="D64" s="2797" t="s">
        <v>796</v>
      </c>
      <c r="E64" s="513">
        <v>419976</v>
      </c>
      <c r="F64" s="2795">
        <v>9936</v>
      </c>
      <c r="G64" s="2795">
        <v>0</v>
      </c>
      <c r="H64" s="2795">
        <v>0</v>
      </c>
    </row>
    <row r="65" spans="4:8" ht="15.6">
      <c r="D65" s="2797" t="s">
        <v>797</v>
      </c>
      <c r="E65" s="513">
        <v>1985088</v>
      </c>
      <c r="F65" s="2795">
        <v>41912</v>
      </c>
      <c r="G65" s="2795">
        <v>3704</v>
      </c>
      <c r="H65" s="2795">
        <v>0</v>
      </c>
    </row>
    <row r="66" spans="4:8" ht="15.6">
      <c r="D66" s="2797" t="s">
        <v>798</v>
      </c>
      <c r="E66" s="513">
        <v>678968</v>
      </c>
      <c r="F66" s="2795">
        <v>21072</v>
      </c>
      <c r="G66" s="2795">
        <v>6528</v>
      </c>
      <c r="H66" s="2795">
        <v>0</v>
      </c>
    </row>
    <row r="67" spans="4:8" ht="15.6">
      <c r="D67" s="2797" t="s">
        <v>799</v>
      </c>
      <c r="E67" s="513">
        <v>407672</v>
      </c>
      <c r="F67" s="2795">
        <v>12920</v>
      </c>
      <c r="G67" s="2795">
        <v>3464</v>
      </c>
      <c r="H67" s="2795">
        <v>0</v>
      </c>
    </row>
    <row r="68" spans="4:8" ht="15.6">
      <c r="D68" s="2797" t="s">
        <v>800</v>
      </c>
      <c r="E68" s="513">
        <v>376560</v>
      </c>
      <c r="F68" s="2795">
        <v>15216</v>
      </c>
      <c r="G68" s="2795">
        <v>4416</v>
      </c>
      <c r="H68" s="2795">
        <v>0</v>
      </c>
    </row>
    <row r="69" spans="4:8" ht="15.6">
      <c r="D69" s="2797" t="s">
        <v>801</v>
      </c>
      <c r="E69" s="513">
        <v>524400</v>
      </c>
      <c r="F69" s="2795">
        <v>17624</v>
      </c>
      <c r="G69" s="2795">
        <v>8320</v>
      </c>
      <c r="H69" s="2795">
        <v>0</v>
      </c>
    </row>
    <row r="70" spans="4:8" ht="15.6">
      <c r="D70" s="2797" t="s">
        <v>802</v>
      </c>
      <c r="E70" s="513">
        <v>1258544</v>
      </c>
      <c r="F70" s="2795">
        <v>34048</v>
      </c>
      <c r="G70" s="2795">
        <v>33200</v>
      </c>
      <c r="H70" s="2795">
        <v>6496</v>
      </c>
    </row>
    <row r="71" spans="4:8" ht="15.6">
      <c r="D71" s="2797" t="s">
        <v>803</v>
      </c>
      <c r="E71" s="513">
        <v>353512</v>
      </c>
      <c r="F71" s="2795">
        <v>14528</v>
      </c>
      <c r="G71" s="2795">
        <v>3136</v>
      </c>
      <c r="H71" s="2795">
        <v>0</v>
      </c>
    </row>
    <row r="72" spans="4:8" ht="15.6">
      <c r="D72" s="2797" t="s">
        <v>804</v>
      </c>
      <c r="E72" s="513">
        <v>392448</v>
      </c>
      <c r="F72" s="2795">
        <v>14296</v>
      </c>
      <c r="G72" s="2795">
        <v>3256</v>
      </c>
      <c r="H72" s="2795">
        <v>0</v>
      </c>
    </row>
    <row r="73" spans="4:8" ht="15.6">
      <c r="D73" s="2797" t="s">
        <v>805</v>
      </c>
      <c r="E73" s="513">
        <v>2111128</v>
      </c>
      <c r="F73" s="2795">
        <v>73808</v>
      </c>
      <c r="G73" s="2795">
        <v>19944</v>
      </c>
      <c r="H73" s="2795">
        <v>0</v>
      </c>
    </row>
    <row r="74" spans="4:8" ht="15.6">
      <c r="D74" s="2797" t="s">
        <v>806</v>
      </c>
      <c r="E74" s="513">
        <v>310136</v>
      </c>
      <c r="F74" s="2795">
        <v>8368</v>
      </c>
      <c r="G74" s="2795">
        <v>5904</v>
      </c>
      <c r="H74" s="2795">
        <v>2208</v>
      </c>
    </row>
    <row r="75" spans="4:8" ht="15.6">
      <c r="D75" s="2797" t="s">
        <v>807</v>
      </c>
      <c r="E75" s="513">
        <v>1059744</v>
      </c>
      <c r="F75" s="2795">
        <v>20400</v>
      </c>
      <c r="G75" s="2795">
        <v>6040</v>
      </c>
      <c r="H75" s="2795">
        <v>0</v>
      </c>
    </row>
    <row r="76" spans="4:8" ht="15.6">
      <c r="D76" s="2797" t="s">
        <v>808</v>
      </c>
      <c r="E76" s="513">
        <v>780248</v>
      </c>
      <c r="F76" s="2795">
        <v>20048</v>
      </c>
      <c r="G76" s="2795">
        <v>3088</v>
      </c>
      <c r="H76" s="2795">
        <v>304</v>
      </c>
    </row>
    <row r="77" spans="4:8" ht="15.6">
      <c r="D77" s="2797" t="s">
        <v>809</v>
      </c>
      <c r="E77" s="513">
        <v>163360</v>
      </c>
      <c r="F77" s="2795">
        <v>7248</v>
      </c>
      <c r="G77" s="2795">
        <v>1464</v>
      </c>
      <c r="H77" s="2795">
        <v>0</v>
      </c>
    </row>
    <row r="78" spans="4:8" ht="15.6">
      <c r="D78" s="2797" t="s">
        <v>810</v>
      </c>
      <c r="E78" s="513">
        <v>1268032</v>
      </c>
      <c r="F78" s="2795">
        <v>27416</v>
      </c>
      <c r="G78" s="2795">
        <v>8168</v>
      </c>
      <c r="H78" s="2795">
        <v>0</v>
      </c>
    </row>
    <row r="79" spans="4:8" ht="15.6">
      <c r="D79" s="2797" t="s">
        <v>811</v>
      </c>
      <c r="E79" s="513">
        <v>1027184</v>
      </c>
      <c r="F79" s="2795">
        <v>37056</v>
      </c>
      <c r="G79" s="2795">
        <v>17232</v>
      </c>
      <c r="H79" s="2795">
        <v>7560</v>
      </c>
    </row>
    <row r="80" spans="4:8" ht="15.6">
      <c r="D80" s="2797" t="s">
        <v>812</v>
      </c>
      <c r="E80" s="513">
        <v>202520</v>
      </c>
      <c r="F80" s="2795">
        <v>8344</v>
      </c>
      <c r="G80" s="2795">
        <v>4384</v>
      </c>
      <c r="H80" s="2795">
        <v>0</v>
      </c>
    </row>
    <row r="81" spans="4:8" ht="15.6">
      <c r="D81" s="2797" t="s">
        <v>813</v>
      </c>
      <c r="E81" s="513">
        <v>1232672</v>
      </c>
      <c r="F81" s="2795">
        <v>41152</v>
      </c>
      <c r="G81" s="2795">
        <v>7496</v>
      </c>
      <c r="H81" s="2795">
        <v>0</v>
      </c>
    </row>
    <row r="82" spans="4:8" ht="15.6">
      <c r="D82" s="2797" t="s">
        <v>814</v>
      </c>
      <c r="E82" s="513">
        <v>2093616</v>
      </c>
      <c r="F82" s="2795">
        <v>90544</v>
      </c>
      <c r="G82" s="2795">
        <v>20816</v>
      </c>
      <c r="H82" s="2795">
        <v>3928</v>
      </c>
    </row>
    <row r="83" spans="4:8" ht="15.6">
      <c r="D83" s="2797" t="s">
        <v>815</v>
      </c>
      <c r="E83" s="513">
        <v>398808</v>
      </c>
      <c r="F83" s="2795">
        <v>19888</v>
      </c>
      <c r="G83" s="2795">
        <v>8824</v>
      </c>
      <c r="H83" s="2795">
        <v>0</v>
      </c>
    </row>
    <row r="84" spans="4:8" ht="15.6">
      <c r="D84" s="2797" t="s">
        <v>816</v>
      </c>
      <c r="E84" s="513">
        <v>1099672</v>
      </c>
      <c r="F84" s="2795">
        <v>17744</v>
      </c>
      <c r="G84" s="2795">
        <v>25192</v>
      </c>
      <c r="H84" s="2795">
        <v>0</v>
      </c>
    </row>
    <row r="85" spans="4:8" ht="15.6">
      <c r="D85" s="2797" t="s">
        <v>817</v>
      </c>
      <c r="E85" s="513">
        <v>250200</v>
      </c>
      <c r="F85" s="2795">
        <v>8128</v>
      </c>
      <c r="G85" s="2795">
        <v>6200</v>
      </c>
      <c r="H85" s="2795">
        <v>0</v>
      </c>
    </row>
    <row r="86" spans="4:8" ht="15.6">
      <c r="D86" s="2797" t="s">
        <v>818</v>
      </c>
      <c r="E86" s="513">
        <v>147472</v>
      </c>
      <c r="F86" s="2795">
        <v>3760</v>
      </c>
      <c r="G86" s="2795">
        <v>0</v>
      </c>
      <c r="H86" s="2795">
        <v>0</v>
      </c>
    </row>
    <row r="87" spans="4:8" ht="15.6">
      <c r="D87" s="2798" t="s">
        <v>819</v>
      </c>
      <c r="E87" s="513">
        <v>168120</v>
      </c>
      <c r="F87" s="2795">
        <v>9216</v>
      </c>
      <c r="G87" s="2795">
        <v>1912</v>
      </c>
      <c r="H87" s="2795">
        <v>0</v>
      </c>
    </row>
    <row r="88" spans="4:8" ht="15.6">
      <c r="D88" s="2797" t="s">
        <v>820</v>
      </c>
      <c r="E88" s="513">
        <v>359624</v>
      </c>
      <c r="F88" s="2795">
        <v>9648</v>
      </c>
      <c r="G88" s="2795">
        <v>12576</v>
      </c>
      <c r="H88" s="2795">
        <v>0</v>
      </c>
    </row>
    <row r="89" spans="4:8" ht="15.6">
      <c r="D89" s="2797" t="s">
        <v>821</v>
      </c>
      <c r="E89" s="513">
        <v>205832</v>
      </c>
      <c r="F89" s="2795">
        <v>4344</v>
      </c>
      <c r="G89" s="2795">
        <v>0</v>
      </c>
      <c r="H89" s="2795">
        <v>0</v>
      </c>
    </row>
    <row r="90" spans="4:8" ht="15.6">
      <c r="D90" s="2797" t="s">
        <v>822</v>
      </c>
      <c r="E90" s="513">
        <v>2841352</v>
      </c>
      <c r="F90" s="2795">
        <v>76360</v>
      </c>
      <c r="G90" s="2795">
        <v>47680</v>
      </c>
      <c r="H90" s="2795">
        <v>7168</v>
      </c>
    </row>
    <row r="91" spans="4:8" ht="15.6">
      <c r="D91" s="2797" t="s">
        <v>823</v>
      </c>
      <c r="E91" s="513">
        <v>1082480</v>
      </c>
      <c r="F91" s="2795">
        <v>20496</v>
      </c>
      <c r="G91" s="2795">
        <v>5488</v>
      </c>
      <c r="H91" s="2795">
        <v>560</v>
      </c>
    </row>
    <row r="92" spans="4:8" ht="15.6">
      <c r="D92" s="2797" t="s">
        <v>824</v>
      </c>
      <c r="E92" s="513">
        <v>666912</v>
      </c>
      <c r="F92" s="2795">
        <v>11624</v>
      </c>
      <c r="G92" s="2795">
        <v>0</v>
      </c>
      <c r="H92" s="2795">
        <v>0</v>
      </c>
    </row>
    <row r="93" spans="4:8" ht="15.6">
      <c r="D93" s="2797" t="s">
        <v>825</v>
      </c>
      <c r="E93" s="513">
        <v>258392</v>
      </c>
      <c r="F93" s="2795">
        <v>6328</v>
      </c>
      <c r="G93" s="2795">
        <v>6040</v>
      </c>
      <c r="H93" s="2795">
        <v>0</v>
      </c>
    </row>
    <row r="94" spans="4:8" ht="15.6">
      <c r="D94" s="2797" t="s">
        <v>826</v>
      </c>
      <c r="E94" s="513">
        <v>237112</v>
      </c>
      <c r="F94" s="2795">
        <v>6984</v>
      </c>
      <c r="G94" s="2795">
        <v>1288</v>
      </c>
      <c r="H94" s="2795">
        <v>0</v>
      </c>
    </row>
    <row r="95" spans="4:8" ht="15.6">
      <c r="D95" s="2797" t="s">
        <v>827</v>
      </c>
      <c r="E95" s="513">
        <v>359024</v>
      </c>
      <c r="F95" s="2795">
        <v>10616</v>
      </c>
      <c r="G95" s="2795">
        <v>4992</v>
      </c>
      <c r="H95" s="2795">
        <v>544</v>
      </c>
    </row>
    <row r="96" spans="4:8" ht="15.6">
      <c r="D96" s="2797" t="s">
        <v>828</v>
      </c>
      <c r="E96" s="513">
        <v>973592</v>
      </c>
      <c r="F96" s="2795">
        <v>19192</v>
      </c>
      <c r="G96" s="2795">
        <v>27088</v>
      </c>
      <c r="H96" s="2795">
        <v>2584</v>
      </c>
    </row>
    <row r="97" spans="4:8" ht="15.6">
      <c r="D97" s="2797" t="s">
        <v>829</v>
      </c>
      <c r="E97" s="513">
        <v>459896</v>
      </c>
      <c r="F97" s="2795">
        <v>12736</v>
      </c>
      <c r="G97" s="2795">
        <v>3552</v>
      </c>
      <c r="H97" s="2795">
        <v>0</v>
      </c>
    </row>
    <row r="98" spans="4:8" ht="15.6">
      <c r="D98" s="2797" t="s">
        <v>830</v>
      </c>
      <c r="E98" s="513">
        <v>488072</v>
      </c>
      <c r="F98" s="2795">
        <v>8288</v>
      </c>
      <c r="G98" s="2795">
        <v>6328</v>
      </c>
      <c r="H98" s="2795">
        <v>1720</v>
      </c>
    </row>
    <row r="99" spans="4:8" ht="15.6">
      <c r="D99" s="2797" t="s">
        <v>831</v>
      </c>
      <c r="E99" s="513">
        <v>179136</v>
      </c>
      <c r="F99" s="2795">
        <v>1384</v>
      </c>
      <c r="G99" s="2795">
        <v>2600</v>
      </c>
      <c r="H99" s="2795">
        <v>992</v>
      </c>
    </row>
    <row r="100" spans="4:8" ht="15.6">
      <c r="D100" s="2797" t="s">
        <v>832</v>
      </c>
      <c r="E100" s="513">
        <v>1913688</v>
      </c>
      <c r="F100" s="2795">
        <v>56152</v>
      </c>
      <c r="G100" s="2795">
        <v>9648</v>
      </c>
      <c r="H100" s="2795">
        <v>0</v>
      </c>
    </row>
    <row r="101" spans="4:8" ht="15.6">
      <c r="D101" s="2797" t="s">
        <v>833</v>
      </c>
      <c r="E101" s="513">
        <v>409728</v>
      </c>
      <c r="F101" s="2795">
        <v>12272</v>
      </c>
      <c r="G101" s="2795">
        <v>12432</v>
      </c>
      <c r="H101" s="2795">
        <v>0</v>
      </c>
    </row>
    <row r="102" spans="4:8" ht="15.6">
      <c r="D102" s="2797" t="s">
        <v>834</v>
      </c>
      <c r="E102" s="513">
        <v>285816</v>
      </c>
      <c r="F102" s="2795">
        <v>9560</v>
      </c>
      <c r="G102" s="2795">
        <v>552</v>
      </c>
      <c r="H102" s="2795">
        <v>0</v>
      </c>
    </row>
    <row r="103" spans="4:8" ht="15.6">
      <c r="D103" s="2798" t="s">
        <v>835</v>
      </c>
      <c r="E103" s="513">
        <v>325128</v>
      </c>
      <c r="F103" s="2795">
        <v>12832</v>
      </c>
      <c r="G103" s="2795">
        <v>3016</v>
      </c>
      <c r="H103" s="2795">
        <v>0</v>
      </c>
    </row>
    <row r="104" spans="4:8" ht="15.6">
      <c r="D104" s="2797" t="s">
        <v>836</v>
      </c>
      <c r="E104" s="513">
        <v>126784</v>
      </c>
      <c r="F104" s="2795">
        <v>1816</v>
      </c>
      <c r="G104" s="2795">
        <v>0</v>
      </c>
      <c r="H104" s="2795">
        <v>0</v>
      </c>
    </row>
    <row r="105" spans="4:8" ht="15.6">
      <c r="D105" s="2797" t="s">
        <v>837</v>
      </c>
      <c r="E105" s="513">
        <v>268608</v>
      </c>
      <c r="F105" s="2795">
        <v>3184</v>
      </c>
      <c r="G105" s="2795">
        <v>5352</v>
      </c>
      <c r="H105" s="2795">
        <v>0</v>
      </c>
    </row>
    <row r="106" spans="4:8" ht="15.6">
      <c r="D106" s="2797" t="s">
        <v>838</v>
      </c>
      <c r="E106" s="513">
        <v>455584</v>
      </c>
      <c r="F106" s="2795">
        <v>20080</v>
      </c>
      <c r="G106" s="2795">
        <v>7656</v>
      </c>
      <c r="H106" s="2795">
        <v>1400</v>
      </c>
    </row>
    <row r="107" spans="4:8" ht="15.6">
      <c r="D107" s="2797" t="s">
        <v>839</v>
      </c>
      <c r="E107" s="513">
        <v>215376</v>
      </c>
      <c r="F107" s="2795">
        <v>9544</v>
      </c>
      <c r="G107" s="2795">
        <v>2760</v>
      </c>
      <c r="H107" s="2795">
        <v>0</v>
      </c>
    </row>
    <row r="108" spans="4:8" ht="15.6">
      <c r="D108" s="2797" t="s">
        <v>840</v>
      </c>
      <c r="E108" s="513">
        <v>623288</v>
      </c>
      <c r="F108" s="2795">
        <v>18328</v>
      </c>
      <c r="G108" s="2795">
        <v>5144</v>
      </c>
      <c r="H108" s="2795">
        <v>0</v>
      </c>
    </row>
    <row r="109" spans="4:8" ht="15.6">
      <c r="D109" s="2797" t="s">
        <v>841</v>
      </c>
      <c r="E109" s="513">
        <v>256888</v>
      </c>
      <c r="F109" s="2795">
        <v>10504</v>
      </c>
      <c r="G109" s="2795">
        <v>3488</v>
      </c>
      <c r="H109" s="2795">
        <v>0</v>
      </c>
    </row>
    <row r="110" spans="4:8" ht="15.6">
      <c r="D110" s="2797" t="s">
        <v>842</v>
      </c>
      <c r="E110" s="513">
        <v>1037888</v>
      </c>
      <c r="F110" s="2795">
        <v>20720</v>
      </c>
      <c r="G110" s="2795">
        <v>4456</v>
      </c>
      <c r="H110" s="2795">
        <v>512</v>
      </c>
    </row>
    <row r="111" spans="4:8" ht="15.6">
      <c r="D111" s="2797" t="s">
        <v>843</v>
      </c>
      <c r="E111" s="513">
        <v>2188600</v>
      </c>
      <c r="F111" s="2795">
        <v>4392</v>
      </c>
      <c r="G111" s="2795">
        <v>5800</v>
      </c>
      <c r="H111" s="2795">
        <v>136</v>
      </c>
    </row>
    <row r="112" spans="4:8" ht="15.6">
      <c r="D112" s="2797" t="s">
        <v>844</v>
      </c>
      <c r="E112" s="513">
        <v>450904</v>
      </c>
      <c r="F112" s="2795">
        <v>10016</v>
      </c>
      <c r="G112" s="2795">
        <v>7432</v>
      </c>
      <c r="H112" s="2795">
        <v>760</v>
      </c>
    </row>
    <row r="113" spans="4:8" ht="15.6">
      <c r="D113" s="2797" t="s">
        <v>845</v>
      </c>
      <c r="E113" s="513">
        <v>123952</v>
      </c>
      <c r="F113" s="2795">
        <v>5240</v>
      </c>
      <c r="G113" s="2795">
        <v>0</v>
      </c>
      <c r="H113" s="2795">
        <v>0</v>
      </c>
    </row>
    <row r="114" spans="4:8" ht="15.6">
      <c r="D114" s="2797" t="s">
        <v>846</v>
      </c>
      <c r="E114" s="513">
        <v>1543168</v>
      </c>
      <c r="F114" s="2795">
        <v>37248</v>
      </c>
      <c r="G114" s="2795">
        <v>35344</v>
      </c>
      <c r="H114" s="2795">
        <v>6160</v>
      </c>
    </row>
    <row r="115" spans="4:8" ht="15.6">
      <c r="D115" s="2797" t="s">
        <v>847</v>
      </c>
      <c r="E115" s="513">
        <v>312728</v>
      </c>
      <c r="F115" s="2795">
        <v>12632</v>
      </c>
      <c r="G115" s="2795">
        <v>4096</v>
      </c>
      <c r="H115" s="2795">
        <v>0</v>
      </c>
    </row>
    <row r="116" spans="4:8" ht="15.6">
      <c r="D116" s="2797" t="s">
        <v>848</v>
      </c>
      <c r="E116" s="513">
        <v>409384</v>
      </c>
      <c r="F116" s="2795">
        <v>7976</v>
      </c>
      <c r="G116" s="2795">
        <v>13240</v>
      </c>
      <c r="H116" s="2795">
        <v>0</v>
      </c>
    </row>
    <row r="117" spans="4:8" ht="15.6">
      <c r="D117" s="2797" t="s">
        <v>849</v>
      </c>
      <c r="E117" s="513">
        <v>1110136</v>
      </c>
      <c r="F117" s="2795">
        <v>28224</v>
      </c>
      <c r="G117" s="2795">
        <v>13672</v>
      </c>
      <c r="H117" s="2795">
        <v>2936</v>
      </c>
    </row>
    <row r="118" spans="4:8" ht="15.6">
      <c r="D118" s="2797" t="s">
        <v>850</v>
      </c>
      <c r="E118" s="513">
        <v>557480</v>
      </c>
      <c r="F118" s="2795">
        <v>15456</v>
      </c>
      <c r="G118" s="2795">
        <v>0</v>
      </c>
      <c r="H118" s="2795">
        <v>0</v>
      </c>
    </row>
    <row r="119" spans="4:8" ht="15.6">
      <c r="D119" s="2797" t="s">
        <v>851</v>
      </c>
      <c r="E119" s="513">
        <v>213448</v>
      </c>
      <c r="F119" s="2795">
        <v>5320</v>
      </c>
      <c r="G119" s="2795">
        <v>4280</v>
      </c>
      <c r="H119" s="2795">
        <v>0</v>
      </c>
    </row>
    <row r="120" spans="4:8" ht="15.6">
      <c r="D120" s="2797" t="s">
        <v>852</v>
      </c>
      <c r="E120" s="513">
        <v>2348440</v>
      </c>
      <c r="F120" s="2795">
        <v>62360</v>
      </c>
      <c r="G120" s="2795">
        <v>16944</v>
      </c>
      <c r="H120" s="2795">
        <v>2608</v>
      </c>
    </row>
    <row r="121" spans="4:8" ht="15.6">
      <c r="D121" s="2797" t="s">
        <v>853</v>
      </c>
      <c r="E121" s="513">
        <v>266184</v>
      </c>
      <c r="F121" s="2795">
        <v>9920</v>
      </c>
      <c r="G121" s="2795">
        <v>864</v>
      </c>
      <c r="H121" s="2795">
        <v>0</v>
      </c>
    </row>
    <row r="122" spans="4:8" ht="15.6">
      <c r="D122" s="2797" t="s">
        <v>854</v>
      </c>
      <c r="E122" s="513">
        <v>2625816</v>
      </c>
      <c r="F122" s="2795">
        <v>75072</v>
      </c>
      <c r="G122" s="2795">
        <v>22712</v>
      </c>
      <c r="H122" s="2795">
        <v>2216</v>
      </c>
    </row>
    <row r="123" spans="4:8" ht="15.6">
      <c r="D123" s="2797" t="s">
        <v>855</v>
      </c>
      <c r="E123" s="513">
        <v>206624</v>
      </c>
      <c r="F123" s="2795">
        <v>5360</v>
      </c>
      <c r="G123" s="2795">
        <v>2888</v>
      </c>
      <c r="H123" s="2795">
        <v>0</v>
      </c>
    </row>
    <row r="124" spans="4:8" ht="15.6">
      <c r="D124" s="2797" t="s">
        <v>856</v>
      </c>
      <c r="E124" s="513">
        <v>672680</v>
      </c>
      <c r="F124" s="2795">
        <v>16608</v>
      </c>
      <c r="G124" s="2795">
        <v>2352</v>
      </c>
      <c r="H124" s="2795">
        <v>0</v>
      </c>
    </row>
    <row r="125" spans="4:8" ht="15.6">
      <c r="D125" s="2797" t="s">
        <v>857</v>
      </c>
      <c r="E125" s="513">
        <v>268128</v>
      </c>
      <c r="F125" s="2795">
        <v>14512</v>
      </c>
      <c r="G125" s="2795">
        <v>2896</v>
      </c>
      <c r="H125" s="2795">
        <v>0</v>
      </c>
    </row>
    <row r="126" spans="4:8" ht="15.6">
      <c r="D126" s="2797" t="s">
        <v>858</v>
      </c>
      <c r="E126" s="513">
        <v>148168</v>
      </c>
      <c r="F126" s="2795">
        <v>4008</v>
      </c>
      <c r="G126" s="2795">
        <v>448</v>
      </c>
      <c r="H126" s="2795">
        <v>0</v>
      </c>
    </row>
    <row r="127" spans="4:8" ht="15.6">
      <c r="D127" s="2797" t="s">
        <v>859</v>
      </c>
      <c r="E127" s="513">
        <v>357808</v>
      </c>
      <c r="F127" s="2795">
        <v>8160</v>
      </c>
      <c r="G127" s="2795">
        <v>6776</v>
      </c>
      <c r="H127" s="2795">
        <v>0</v>
      </c>
    </row>
    <row r="128" spans="4:8" ht="15.6">
      <c r="D128" s="2797" t="s">
        <v>860</v>
      </c>
      <c r="E128" s="513">
        <v>716152</v>
      </c>
      <c r="F128" s="2795">
        <v>17024</v>
      </c>
      <c r="G128" s="2795">
        <v>21936</v>
      </c>
      <c r="H128" s="2795">
        <v>2400</v>
      </c>
    </row>
    <row r="129" spans="2:8" ht="15.6">
      <c r="D129" s="2797" t="s">
        <v>861</v>
      </c>
      <c r="E129" s="513">
        <v>998520</v>
      </c>
      <c r="F129" s="2795">
        <v>23776</v>
      </c>
      <c r="G129" s="2795">
        <v>3152</v>
      </c>
      <c r="H129" s="2795">
        <v>0</v>
      </c>
    </row>
    <row r="130" spans="2:8" ht="15.6">
      <c r="D130" s="2797" t="s">
        <v>862</v>
      </c>
      <c r="E130" s="513">
        <v>329832</v>
      </c>
      <c r="F130" s="2795">
        <v>11032</v>
      </c>
      <c r="G130" s="2795">
        <v>2488</v>
      </c>
      <c r="H130" s="2795">
        <v>0</v>
      </c>
    </row>
    <row r="131" spans="2:8" ht="15.6">
      <c r="D131" s="2797" t="s">
        <v>863</v>
      </c>
      <c r="E131" s="513">
        <v>528944</v>
      </c>
      <c r="F131" s="2795">
        <v>11400</v>
      </c>
      <c r="G131" s="2795">
        <v>6760</v>
      </c>
      <c r="H131" s="2795">
        <v>0</v>
      </c>
    </row>
    <row r="132" spans="2:8" ht="15.6">
      <c r="D132" s="2797" t="s">
        <v>864</v>
      </c>
      <c r="E132" s="513">
        <v>508904</v>
      </c>
      <c r="F132" s="2795">
        <v>21000</v>
      </c>
      <c r="G132" s="2795">
        <v>10192</v>
      </c>
      <c r="H132" s="2795">
        <v>2856</v>
      </c>
    </row>
    <row r="133" spans="2:8" ht="15.6">
      <c r="D133" s="2797" t="s">
        <v>865</v>
      </c>
      <c r="E133" s="513">
        <v>295808</v>
      </c>
      <c r="F133" s="2795">
        <v>8376</v>
      </c>
      <c r="G133" s="2795">
        <v>3144</v>
      </c>
      <c r="H133" s="2795">
        <v>0</v>
      </c>
    </row>
    <row r="134" spans="2:8" ht="15.6">
      <c r="D134" s="512"/>
      <c r="E134" s="513"/>
    </row>
    <row r="135" spans="2:8" ht="15.75" customHeight="1">
      <c r="D135" s="3600" t="s">
        <v>746</v>
      </c>
      <c r="E135" s="516">
        <f>SUM(E15:E134)</f>
        <v>142802872</v>
      </c>
      <c r="F135" s="516">
        <f>SUM(F15:F134)</f>
        <v>3961920</v>
      </c>
      <c r="G135" s="516">
        <f>SUM(G15:G134)</f>
        <v>1300912</v>
      </c>
      <c r="H135" s="516">
        <f>SUM(H15:H134)</f>
        <v>183512</v>
      </c>
    </row>
    <row r="136" spans="2:8" ht="15.6">
      <c r="D136" s="3600"/>
      <c r="E136" s="517"/>
    </row>
    <row r="137" spans="2:8" ht="15.6" customHeight="1">
      <c r="D137" s="3931" t="s">
        <v>866</v>
      </c>
      <c r="E137" s="3931"/>
      <c r="F137" s="3931"/>
      <c r="G137" s="3931"/>
      <c r="H137" s="3931"/>
    </row>
    <row r="138" spans="2:8" ht="15.6">
      <c r="D138" s="3600"/>
      <c r="E138" s="3600"/>
    </row>
    <row r="139" spans="2:8" ht="31.2">
      <c r="D139" s="3598" t="s">
        <v>740</v>
      </c>
      <c r="E139" s="3599" t="s">
        <v>739</v>
      </c>
    </row>
    <row r="140" spans="2:8" ht="15.6">
      <c r="D140" s="505"/>
      <c r="E140" s="518"/>
    </row>
    <row r="141" spans="2:8" ht="15.6">
      <c r="D141" s="512" t="s">
        <v>867</v>
      </c>
      <c r="E141" s="3611">
        <f>75438381</f>
        <v>75438381</v>
      </c>
    </row>
    <row r="142" spans="2:8" ht="15.6">
      <c r="D142" s="3600"/>
      <c r="E142" s="519"/>
    </row>
    <row r="143" spans="2:8" ht="45.75" customHeight="1">
      <c r="D143" s="3600" t="s">
        <v>868</v>
      </c>
      <c r="E143" s="516">
        <f>E141+E135</f>
        <v>218241253</v>
      </c>
    </row>
    <row r="144" spans="2:8" ht="45" customHeight="1">
      <c r="B144" s="3933" t="s">
        <v>869</v>
      </c>
      <c r="C144" s="3933"/>
    </row>
  </sheetData>
  <mergeCells count="20">
    <mergeCell ref="D12:D13"/>
    <mergeCell ref="E12:E13"/>
    <mergeCell ref="F12:H12"/>
    <mergeCell ref="B144:C144"/>
    <mergeCell ref="B7:C7"/>
    <mergeCell ref="B8:C8"/>
    <mergeCell ref="B9:C9"/>
    <mergeCell ref="D137:H137"/>
    <mergeCell ref="D3:H3"/>
    <mergeCell ref="B5:C5"/>
    <mergeCell ref="D8:H8"/>
    <mergeCell ref="D9:H9"/>
    <mergeCell ref="D10:H10"/>
    <mergeCell ref="A1:C1"/>
    <mergeCell ref="B6:C6"/>
    <mergeCell ref="B3:C3"/>
    <mergeCell ref="B17:C17"/>
    <mergeCell ref="A2:C2"/>
    <mergeCell ref="B12:B13"/>
    <mergeCell ref="C12:C13"/>
  </mergeCells>
  <pageMargins left="0.15748031496062992" right="0.15748031496062992" top="0.47244094488188981" bottom="0.43307086614173229" header="0.15748031496062992" footer="0.15748031496062992"/>
  <pageSetup paperSize="9" scale="85" orientation="landscape" r:id="rId1"/>
  <headerFooter>
    <oddFooter>&amp;L&amp;F&amp;C&amp;P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145"/>
  <sheetViews>
    <sheetView zoomScale="75" zoomScaleNormal="75" workbookViewId="0">
      <selection activeCell="I9" sqref="I9"/>
    </sheetView>
  </sheetViews>
  <sheetFormatPr defaultColWidth="12.6640625" defaultRowHeight="13.2"/>
  <cols>
    <col min="1" max="1" width="9" style="536" customWidth="1"/>
    <col min="2" max="2" width="25.5546875" style="514" customWidth="1"/>
    <col min="3" max="3" width="26.44140625" style="514" customWidth="1"/>
    <col min="4" max="4" width="27.88671875" style="502" customWidth="1"/>
    <col min="5" max="5" width="20.88671875" style="502" customWidth="1"/>
    <col min="6" max="6" width="16.33203125" style="502" customWidth="1"/>
    <col min="7" max="7" width="13.6640625" style="502" customWidth="1"/>
    <col min="8" max="8" width="14" style="502" customWidth="1"/>
    <col min="9" max="9" width="12.6640625" style="502"/>
  </cols>
  <sheetData>
    <row r="1" spans="1:9" s="498" customFormat="1" ht="13.8">
      <c r="A1" s="3918"/>
      <c r="B1" s="3918"/>
      <c r="C1" s="3918"/>
    </row>
    <row r="2" spans="1:9" s="500" customFormat="1" ht="19.5" customHeight="1" thickBot="1">
      <c r="A2" s="3918"/>
      <c r="B2" s="3918"/>
      <c r="C2" s="3918"/>
      <c r="D2" s="498"/>
      <c r="E2" s="498"/>
      <c r="F2" s="498"/>
      <c r="G2" s="498"/>
      <c r="H2" s="498"/>
      <c r="I2" s="498"/>
    </row>
    <row r="3" spans="1:9" s="500" customFormat="1" ht="13.8" thickBot="1">
      <c r="A3" s="499"/>
      <c r="B3" s="3934" t="s">
        <v>163</v>
      </c>
      <c r="C3" s="3935"/>
      <c r="D3" s="3936" t="s">
        <v>81</v>
      </c>
      <c r="E3" s="3937"/>
      <c r="F3" s="3937"/>
      <c r="G3" s="3937"/>
      <c r="H3" s="3938"/>
      <c r="I3" s="520" t="s">
        <v>42</v>
      </c>
    </row>
    <row r="4" spans="1:9" s="500" customFormat="1" ht="13.8">
      <c r="A4" s="499"/>
      <c r="B4" s="1976"/>
      <c r="C4" s="1976"/>
    </row>
    <row r="5" spans="1:9" s="500" customFormat="1">
      <c r="A5" s="499"/>
      <c r="B5" s="3939" t="s">
        <v>134</v>
      </c>
      <c r="C5" s="3939"/>
      <c r="F5" s="137"/>
    </row>
    <row r="6" spans="1:9" s="500" customFormat="1">
      <c r="A6" s="499"/>
      <c r="B6" s="3919" t="s">
        <v>167</v>
      </c>
      <c r="C6" s="3919"/>
    </row>
    <row r="7" spans="1:9">
      <c r="A7" s="499"/>
      <c r="B7" s="3919"/>
      <c r="C7" s="3919"/>
      <c r="D7" s="500"/>
      <c r="E7" s="500"/>
      <c r="F7" s="500"/>
      <c r="G7" s="500"/>
      <c r="H7" s="500"/>
      <c r="I7" s="500"/>
    </row>
    <row r="8" spans="1:9">
      <c r="B8" s="3929" t="s">
        <v>168</v>
      </c>
      <c r="C8" s="3929"/>
      <c r="D8" s="3929" t="s">
        <v>168</v>
      </c>
      <c r="E8" s="3929"/>
      <c r="F8" s="3929"/>
      <c r="G8" s="3929"/>
      <c r="H8" s="3929"/>
    </row>
    <row r="9" spans="1:9" ht="52.2" customHeight="1">
      <c r="A9" s="3318">
        <f>'6.piel.'!A9+1</f>
        <v>194</v>
      </c>
      <c r="B9" s="3930" t="s">
        <v>169</v>
      </c>
      <c r="C9" s="3930"/>
      <c r="D9" s="3930" t="s">
        <v>169</v>
      </c>
      <c r="E9" s="3930"/>
      <c r="F9" s="3930"/>
      <c r="G9" s="3930"/>
      <c r="H9" s="3930"/>
      <c r="I9" s="3586" t="s">
        <v>106</v>
      </c>
    </row>
    <row r="10" spans="1:9" ht="15.6">
      <c r="B10" s="501"/>
      <c r="C10" s="501"/>
    </row>
    <row r="11" spans="1:9" ht="15.6" customHeight="1">
      <c r="B11" s="503"/>
      <c r="C11" s="504"/>
      <c r="D11" s="3931" t="s">
        <v>738</v>
      </c>
      <c r="E11" s="3931"/>
      <c r="F11" s="3931"/>
      <c r="G11" s="3931"/>
      <c r="H11" s="3931"/>
    </row>
    <row r="12" spans="1:9" ht="15.6">
      <c r="B12" s="503"/>
      <c r="C12" s="504"/>
      <c r="D12" s="505"/>
      <c r="E12" s="505"/>
      <c r="H12" s="531" t="s">
        <v>739</v>
      </c>
    </row>
    <row r="13" spans="1:9" ht="15.6">
      <c r="B13" s="3923" t="s">
        <v>740</v>
      </c>
      <c r="C13" s="3924" t="s">
        <v>739</v>
      </c>
      <c r="D13" s="3923" t="s">
        <v>740</v>
      </c>
      <c r="E13" s="3932" t="s">
        <v>741</v>
      </c>
      <c r="F13" s="3940" t="s">
        <v>742</v>
      </c>
      <c r="G13" s="3941"/>
      <c r="H13" s="3942"/>
    </row>
    <row r="14" spans="1:9" ht="33.6">
      <c r="B14" s="3923"/>
      <c r="C14" s="3924"/>
      <c r="D14" s="3923"/>
      <c r="E14" s="3932"/>
      <c r="F14" s="2799" t="s">
        <v>743</v>
      </c>
      <c r="G14" s="2799" t="s">
        <v>744</v>
      </c>
      <c r="H14" s="2799" t="s">
        <v>745</v>
      </c>
    </row>
    <row r="15" spans="1:9" ht="16.8">
      <c r="B15" s="505"/>
      <c r="C15" s="518"/>
      <c r="D15" s="505"/>
      <c r="E15" s="2792"/>
      <c r="F15" s="2800"/>
      <c r="G15" s="2800"/>
      <c r="H15" s="2800"/>
    </row>
    <row r="16" spans="1:9" ht="15.6">
      <c r="B16" s="508" t="s">
        <v>746</v>
      </c>
      <c r="C16" s="521">
        <v>10337225</v>
      </c>
      <c r="D16" s="2794" t="s">
        <v>747</v>
      </c>
      <c r="E16" s="532">
        <v>2245408</v>
      </c>
      <c r="F16" s="532">
        <v>48440</v>
      </c>
      <c r="G16" s="532">
        <v>3744</v>
      </c>
      <c r="H16" s="532">
        <v>560</v>
      </c>
    </row>
    <row r="17" spans="2:8" ht="15.6">
      <c r="B17" s="501"/>
      <c r="C17" s="501"/>
      <c r="D17" s="2794" t="s">
        <v>748</v>
      </c>
      <c r="E17" s="532">
        <v>295699</v>
      </c>
      <c r="F17" s="532">
        <v>7720</v>
      </c>
      <c r="G17" s="532">
        <v>1128</v>
      </c>
      <c r="H17" s="532">
        <v>184</v>
      </c>
    </row>
    <row r="18" spans="2:8" ht="15.6">
      <c r="B18" s="3922"/>
      <c r="C18" s="3922"/>
      <c r="D18" s="2794" t="s">
        <v>870</v>
      </c>
      <c r="E18" s="532">
        <v>96139</v>
      </c>
      <c r="F18" s="532">
        <v>6712</v>
      </c>
      <c r="G18" s="532">
        <v>1544</v>
      </c>
      <c r="H18" s="532">
        <v>0</v>
      </c>
    </row>
    <row r="19" spans="2:8" ht="15.6">
      <c r="D19" s="2794" t="s">
        <v>750</v>
      </c>
      <c r="E19" s="532">
        <v>217499</v>
      </c>
      <c r="F19" s="532">
        <v>3328</v>
      </c>
      <c r="G19" s="532">
        <v>1248</v>
      </c>
      <c r="H19" s="532">
        <v>0</v>
      </c>
    </row>
    <row r="20" spans="2:8" ht="15.6">
      <c r="D20" s="2794" t="s">
        <v>751</v>
      </c>
      <c r="E20" s="532">
        <v>160199</v>
      </c>
      <c r="F20" s="532">
        <v>1248</v>
      </c>
      <c r="G20" s="532">
        <v>2488</v>
      </c>
      <c r="H20" s="532">
        <v>96</v>
      </c>
    </row>
    <row r="21" spans="2:8" ht="15.6">
      <c r="D21" s="2794" t="s">
        <v>752</v>
      </c>
      <c r="E21" s="532">
        <v>286577</v>
      </c>
      <c r="F21" s="532">
        <v>2232</v>
      </c>
      <c r="G21" s="532">
        <v>4312</v>
      </c>
      <c r="H21" s="532">
        <v>0</v>
      </c>
    </row>
    <row r="22" spans="2:8" ht="15.6">
      <c r="D22" s="2794" t="s">
        <v>753</v>
      </c>
      <c r="E22" s="532">
        <v>134324</v>
      </c>
      <c r="F22" s="532">
        <v>2488</v>
      </c>
      <c r="G22" s="532">
        <v>296</v>
      </c>
      <c r="H22" s="532">
        <v>0</v>
      </c>
    </row>
    <row r="23" spans="2:8" ht="15.6">
      <c r="D23" s="2794" t="s">
        <v>754</v>
      </c>
      <c r="E23" s="532">
        <v>127075</v>
      </c>
      <c r="F23" s="532">
        <v>1608</v>
      </c>
      <c r="G23" s="532">
        <v>1840</v>
      </c>
      <c r="H23" s="532">
        <v>496</v>
      </c>
    </row>
    <row r="24" spans="2:8" ht="15.6">
      <c r="D24" s="2794" t="s">
        <v>755</v>
      </c>
      <c r="E24" s="532">
        <v>144287</v>
      </c>
      <c r="F24" s="532">
        <v>3224</v>
      </c>
      <c r="G24" s="532">
        <v>376</v>
      </c>
      <c r="H24" s="532">
        <v>0</v>
      </c>
    </row>
    <row r="25" spans="2:8" ht="15.6">
      <c r="D25" s="2797" t="s">
        <v>756</v>
      </c>
      <c r="E25" s="532">
        <v>44633</v>
      </c>
      <c r="F25" s="532">
        <v>1144</v>
      </c>
      <c r="G25" s="532">
        <v>0</v>
      </c>
      <c r="H25" s="532">
        <v>0</v>
      </c>
    </row>
    <row r="26" spans="2:8" ht="15.6">
      <c r="D26" s="2797" t="s">
        <v>757</v>
      </c>
      <c r="E26" s="532">
        <v>13490</v>
      </c>
      <c r="F26" s="532">
        <v>328</v>
      </c>
      <c r="G26" s="532">
        <v>296</v>
      </c>
      <c r="H26" s="532">
        <v>0</v>
      </c>
    </row>
    <row r="27" spans="2:8" ht="15.6">
      <c r="D27" s="2797" t="s">
        <v>758</v>
      </c>
      <c r="E27" s="532">
        <v>36209</v>
      </c>
      <c r="F27" s="532">
        <v>848</v>
      </c>
      <c r="G27" s="532">
        <v>80</v>
      </c>
      <c r="H27" s="532">
        <v>0</v>
      </c>
    </row>
    <row r="28" spans="2:8" ht="15.6">
      <c r="D28" s="2797" t="s">
        <v>759</v>
      </c>
      <c r="E28" s="532">
        <v>42583</v>
      </c>
      <c r="F28" s="532">
        <v>1640</v>
      </c>
      <c r="G28" s="532">
        <v>0</v>
      </c>
      <c r="H28" s="532">
        <v>0</v>
      </c>
    </row>
    <row r="29" spans="2:8" ht="15.6">
      <c r="D29" s="2797" t="s">
        <v>760</v>
      </c>
      <c r="E29" s="532">
        <v>8737</v>
      </c>
      <c r="F29" s="532">
        <v>160</v>
      </c>
      <c r="G29" s="532">
        <v>0</v>
      </c>
      <c r="H29" s="532">
        <v>0</v>
      </c>
    </row>
    <row r="30" spans="2:8" ht="15.6">
      <c r="D30" s="2797" t="s">
        <v>761</v>
      </c>
      <c r="E30" s="532">
        <v>16387</v>
      </c>
      <c r="F30" s="532">
        <v>392</v>
      </c>
      <c r="G30" s="532">
        <v>248</v>
      </c>
      <c r="H30" s="532">
        <v>0</v>
      </c>
    </row>
    <row r="31" spans="2:8" ht="15.6">
      <c r="D31" s="2797" t="s">
        <v>762</v>
      </c>
      <c r="E31" s="532">
        <v>5187</v>
      </c>
      <c r="F31" s="532">
        <v>128</v>
      </c>
      <c r="G31" s="532">
        <v>0</v>
      </c>
      <c r="H31" s="532">
        <v>0</v>
      </c>
    </row>
    <row r="32" spans="2:8" ht="15.6">
      <c r="D32" s="2797" t="s">
        <v>763</v>
      </c>
      <c r="E32" s="532">
        <v>61308</v>
      </c>
      <c r="F32" s="532">
        <v>1608</v>
      </c>
      <c r="G32" s="532">
        <v>296</v>
      </c>
      <c r="H32" s="532">
        <v>0</v>
      </c>
    </row>
    <row r="33" spans="4:8" ht="15.6">
      <c r="D33" s="2797" t="s">
        <v>764</v>
      </c>
      <c r="E33" s="532">
        <v>13449</v>
      </c>
      <c r="F33" s="532">
        <v>248</v>
      </c>
      <c r="G33" s="532">
        <v>0</v>
      </c>
      <c r="H33" s="532">
        <v>0</v>
      </c>
    </row>
    <row r="34" spans="4:8" ht="15.6">
      <c r="D34" s="2797" t="s">
        <v>765</v>
      </c>
      <c r="E34" s="532">
        <v>10520</v>
      </c>
      <c r="F34" s="532">
        <v>200</v>
      </c>
      <c r="G34" s="532">
        <v>0</v>
      </c>
      <c r="H34" s="532">
        <v>0</v>
      </c>
    </row>
    <row r="35" spans="4:8" ht="15.6">
      <c r="D35" s="2797" t="s">
        <v>766</v>
      </c>
      <c r="E35" s="532">
        <v>24857</v>
      </c>
      <c r="F35" s="532">
        <v>800</v>
      </c>
      <c r="G35" s="532">
        <v>0</v>
      </c>
      <c r="H35" s="532">
        <v>0</v>
      </c>
    </row>
    <row r="36" spans="4:8" ht="15.6">
      <c r="D36" s="2797" t="s">
        <v>767</v>
      </c>
      <c r="E36" s="532">
        <v>26464</v>
      </c>
      <c r="F36" s="532">
        <v>552</v>
      </c>
      <c r="G36" s="532">
        <v>448</v>
      </c>
      <c r="H36" s="532">
        <v>0</v>
      </c>
    </row>
    <row r="37" spans="4:8" ht="15.6">
      <c r="D37" s="2797" t="s">
        <v>768</v>
      </c>
      <c r="E37" s="532">
        <v>23621</v>
      </c>
      <c r="F37" s="532">
        <v>960</v>
      </c>
      <c r="G37" s="532">
        <v>112</v>
      </c>
      <c r="H37" s="532">
        <v>0</v>
      </c>
    </row>
    <row r="38" spans="4:8" ht="15.6">
      <c r="D38" s="2797" t="s">
        <v>769</v>
      </c>
      <c r="E38" s="532">
        <v>4416</v>
      </c>
      <c r="F38" s="532">
        <v>80</v>
      </c>
      <c r="G38" s="532">
        <v>416</v>
      </c>
      <c r="H38" s="532">
        <v>0</v>
      </c>
    </row>
    <row r="39" spans="4:8" ht="15.6">
      <c r="D39" s="2797" t="s">
        <v>770</v>
      </c>
      <c r="E39" s="532">
        <v>57984</v>
      </c>
      <c r="F39" s="532">
        <v>2680</v>
      </c>
      <c r="G39" s="532">
        <v>2648</v>
      </c>
      <c r="H39" s="532">
        <v>288</v>
      </c>
    </row>
    <row r="40" spans="4:8" ht="15.6">
      <c r="D40" s="2797" t="s">
        <v>771</v>
      </c>
      <c r="E40" s="532">
        <v>89478</v>
      </c>
      <c r="F40" s="532">
        <v>2232</v>
      </c>
      <c r="G40" s="532">
        <v>200</v>
      </c>
      <c r="H40" s="532">
        <v>0</v>
      </c>
    </row>
    <row r="41" spans="4:8" ht="15.6">
      <c r="D41" s="2797" t="s">
        <v>772</v>
      </c>
      <c r="E41" s="532">
        <v>8080</v>
      </c>
      <c r="F41" s="532">
        <v>368</v>
      </c>
      <c r="G41" s="532">
        <v>240</v>
      </c>
      <c r="H41" s="532">
        <v>0</v>
      </c>
    </row>
    <row r="42" spans="4:8" ht="15.6">
      <c r="D42" s="2797" t="s">
        <v>773</v>
      </c>
      <c r="E42" s="532">
        <v>22336</v>
      </c>
      <c r="F42" s="532">
        <v>664</v>
      </c>
      <c r="G42" s="532">
        <v>296</v>
      </c>
      <c r="H42" s="532">
        <v>0</v>
      </c>
    </row>
    <row r="43" spans="4:8" ht="15.6">
      <c r="D43" s="2797" t="s">
        <v>774</v>
      </c>
      <c r="E43" s="532">
        <v>11329</v>
      </c>
      <c r="F43" s="532">
        <v>120</v>
      </c>
      <c r="G43" s="532">
        <v>152</v>
      </c>
      <c r="H43" s="532">
        <v>0</v>
      </c>
    </row>
    <row r="44" spans="4:8" ht="15.6">
      <c r="D44" s="2797" t="s">
        <v>775</v>
      </c>
      <c r="E44" s="532">
        <v>8812</v>
      </c>
      <c r="F44" s="532">
        <v>0</v>
      </c>
      <c r="G44" s="532">
        <v>0</v>
      </c>
      <c r="H44" s="532">
        <v>0</v>
      </c>
    </row>
    <row r="45" spans="4:8" ht="15.6">
      <c r="D45" s="2797" t="s">
        <v>776</v>
      </c>
      <c r="E45" s="532">
        <v>89647</v>
      </c>
      <c r="F45" s="532">
        <v>2936</v>
      </c>
      <c r="G45" s="532">
        <v>3896</v>
      </c>
      <c r="H45" s="532">
        <v>560</v>
      </c>
    </row>
    <row r="46" spans="4:8" ht="15.6">
      <c r="D46" s="2797" t="s">
        <v>777</v>
      </c>
      <c r="E46" s="532">
        <v>12799</v>
      </c>
      <c r="F46" s="532">
        <v>0</v>
      </c>
      <c r="G46" s="532">
        <v>0</v>
      </c>
      <c r="H46" s="532">
        <v>0</v>
      </c>
    </row>
    <row r="47" spans="4:8" ht="15.6">
      <c r="D47" s="2797" t="s">
        <v>778</v>
      </c>
      <c r="E47" s="532">
        <v>6888</v>
      </c>
      <c r="F47" s="532">
        <v>120</v>
      </c>
      <c r="G47" s="532">
        <v>0</v>
      </c>
      <c r="H47" s="532">
        <v>0</v>
      </c>
    </row>
    <row r="48" spans="4:8" ht="15.6">
      <c r="D48" s="2797" t="s">
        <v>779</v>
      </c>
      <c r="E48" s="532">
        <v>27859</v>
      </c>
      <c r="F48" s="532">
        <v>1048</v>
      </c>
      <c r="G48" s="532">
        <v>376</v>
      </c>
      <c r="H48" s="532">
        <v>0</v>
      </c>
    </row>
    <row r="49" spans="2:8" ht="15.6">
      <c r="D49" s="2797" t="s">
        <v>780</v>
      </c>
      <c r="E49" s="532">
        <v>58746</v>
      </c>
      <c r="F49" s="532">
        <v>1576</v>
      </c>
      <c r="G49" s="532">
        <v>712</v>
      </c>
      <c r="H49" s="532">
        <v>136</v>
      </c>
    </row>
    <row r="50" spans="2:8" ht="15.6">
      <c r="D50" s="2797" t="s">
        <v>781</v>
      </c>
      <c r="E50" s="532">
        <v>75757</v>
      </c>
      <c r="F50" s="532">
        <v>2080</v>
      </c>
      <c r="G50" s="532">
        <v>0</v>
      </c>
      <c r="H50" s="532">
        <v>0</v>
      </c>
    </row>
    <row r="51" spans="2:8" ht="15.6">
      <c r="D51" s="2797" t="s">
        <v>782</v>
      </c>
      <c r="E51" s="532">
        <v>13264</v>
      </c>
      <c r="F51" s="532">
        <v>432</v>
      </c>
      <c r="G51" s="532">
        <v>0</v>
      </c>
      <c r="H51" s="532">
        <v>0</v>
      </c>
    </row>
    <row r="52" spans="2:8" ht="15.6">
      <c r="B52" s="502"/>
      <c r="C52" s="502"/>
      <c r="D52" s="2797" t="s">
        <v>783</v>
      </c>
      <c r="E52" s="532">
        <v>7337</v>
      </c>
      <c r="F52" s="532">
        <v>120</v>
      </c>
      <c r="G52" s="532">
        <v>80</v>
      </c>
      <c r="H52" s="532">
        <v>0</v>
      </c>
    </row>
    <row r="53" spans="2:8" ht="15.6">
      <c r="D53" s="2797" t="s">
        <v>784</v>
      </c>
      <c r="E53" s="532">
        <v>22705</v>
      </c>
      <c r="F53" s="532">
        <v>1048</v>
      </c>
      <c r="G53" s="532">
        <v>80</v>
      </c>
      <c r="H53" s="532">
        <v>0</v>
      </c>
    </row>
    <row r="54" spans="2:8" ht="15.6">
      <c r="D54" s="2797" t="s">
        <v>785</v>
      </c>
      <c r="E54" s="532">
        <v>10684</v>
      </c>
      <c r="F54" s="532">
        <v>720</v>
      </c>
      <c r="G54" s="532">
        <v>80</v>
      </c>
      <c r="H54" s="532">
        <v>0</v>
      </c>
    </row>
    <row r="55" spans="2:8" ht="15.6">
      <c r="D55" s="2797" t="s">
        <v>786</v>
      </c>
      <c r="E55" s="532">
        <v>13994</v>
      </c>
      <c r="F55" s="532">
        <v>56</v>
      </c>
      <c r="G55" s="532">
        <v>0</v>
      </c>
      <c r="H55" s="532">
        <v>0</v>
      </c>
    </row>
    <row r="56" spans="2:8" ht="15.6">
      <c r="D56" s="2797" t="s">
        <v>787</v>
      </c>
      <c r="E56" s="532">
        <v>30857</v>
      </c>
      <c r="F56" s="532">
        <v>2752</v>
      </c>
      <c r="G56" s="532">
        <v>296</v>
      </c>
      <c r="H56" s="532">
        <v>0</v>
      </c>
    </row>
    <row r="57" spans="2:8" ht="15.6">
      <c r="D57" s="2797" t="s">
        <v>788</v>
      </c>
      <c r="E57" s="532">
        <v>79960</v>
      </c>
      <c r="F57" s="532">
        <v>1632</v>
      </c>
      <c r="G57" s="532">
        <v>1032</v>
      </c>
      <c r="H57" s="532">
        <v>0</v>
      </c>
    </row>
    <row r="58" spans="2:8" ht="15.6">
      <c r="D58" s="2797" t="s">
        <v>789</v>
      </c>
      <c r="E58" s="532">
        <v>56415</v>
      </c>
      <c r="F58" s="532">
        <v>1384</v>
      </c>
      <c r="G58" s="532">
        <v>1464</v>
      </c>
      <c r="H58" s="532">
        <v>328</v>
      </c>
    </row>
    <row r="59" spans="2:8" ht="15.6">
      <c r="D59" s="2797" t="s">
        <v>790</v>
      </c>
      <c r="E59" s="532">
        <v>29746</v>
      </c>
      <c r="F59" s="532">
        <v>496</v>
      </c>
      <c r="G59" s="532">
        <v>0</v>
      </c>
      <c r="H59" s="532">
        <v>0</v>
      </c>
    </row>
    <row r="60" spans="2:8" ht="15.6">
      <c r="D60" s="2797" t="s">
        <v>791</v>
      </c>
      <c r="E60" s="532">
        <v>28512</v>
      </c>
      <c r="F60" s="532">
        <v>1160</v>
      </c>
      <c r="G60" s="532">
        <v>112</v>
      </c>
      <c r="H60" s="532">
        <v>0</v>
      </c>
    </row>
    <row r="61" spans="2:8" ht="15.6">
      <c r="D61" s="2797" t="s">
        <v>792</v>
      </c>
      <c r="E61" s="532">
        <v>17992</v>
      </c>
      <c r="F61" s="532">
        <v>0</v>
      </c>
      <c r="G61" s="532">
        <v>0</v>
      </c>
      <c r="H61" s="532">
        <v>0</v>
      </c>
    </row>
    <row r="62" spans="2:8" ht="15.6">
      <c r="D62" s="2797" t="s">
        <v>793</v>
      </c>
      <c r="E62" s="532">
        <v>15350</v>
      </c>
      <c r="F62" s="532">
        <v>72</v>
      </c>
      <c r="G62" s="532">
        <v>0</v>
      </c>
      <c r="H62" s="532">
        <v>0</v>
      </c>
    </row>
    <row r="63" spans="2:8" ht="15.6">
      <c r="D63" s="2797" t="s">
        <v>794</v>
      </c>
      <c r="E63" s="532">
        <v>10575</v>
      </c>
      <c r="F63" s="532">
        <v>88</v>
      </c>
      <c r="G63" s="532">
        <v>0</v>
      </c>
      <c r="H63" s="532">
        <v>0</v>
      </c>
    </row>
    <row r="64" spans="2:8" ht="15.6">
      <c r="D64" s="2797" t="s">
        <v>795</v>
      </c>
      <c r="E64" s="532">
        <v>8782</v>
      </c>
      <c r="F64" s="532">
        <v>640</v>
      </c>
      <c r="G64" s="532">
        <v>0</v>
      </c>
      <c r="H64" s="532">
        <v>0</v>
      </c>
    </row>
    <row r="65" spans="4:8" ht="15.6">
      <c r="D65" s="2797" t="s">
        <v>796</v>
      </c>
      <c r="E65" s="532">
        <v>13732</v>
      </c>
      <c r="F65" s="532">
        <v>632</v>
      </c>
      <c r="G65" s="532">
        <v>0</v>
      </c>
      <c r="H65" s="532">
        <v>0</v>
      </c>
    </row>
    <row r="66" spans="4:8" ht="15.6">
      <c r="D66" s="2797" t="s">
        <v>797</v>
      </c>
      <c r="E66" s="532">
        <v>83042</v>
      </c>
      <c r="F66" s="532">
        <v>1424</v>
      </c>
      <c r="G66" s="532">
        <v>0</v>
      </c>
      <c r="H66" s="532">
        <v>0</v>
      </c>
    </row>
    <row r="67" spans="4:8" ht="15.6">
      <c r="D67" s="2797" t="s">
        <v>798</v>
      </c>
      <c r="E67" s="532">
        <v>40862</v>
      </c>
      <c r="F67" s="532">
        <v>2968</v>
      </c>
      <c r="G67" s="532">
        <v>368</v>
      </c>
      <c r="H67" s="532">
        <v>0</v>
      </c>
    </row>
    <row r="68" spans="4:8" ht="15.6">
      <c r="D68" s="2797" t="s">
        <v>799</v>
      </c>
      <c r="E68" s="532">
        <v>17610</v>
      </c>
      <c r="F68" s="532">
        <v>376</v>
      </c>
      <c r="G68" s="532">
        <v>448</v>
      </c>
      <c r="H68" s="532">
        <v>0</v>
      </c>
    </row>
    <row r="69" spans="4:8" ht="15.6">
      <c r="D69" s="2797" t="s">
        <v>800</v>
      </c>
      <c r="E69" s="532">
        <v>17032</v>
      </c>
      <c r="F69" s="532">
        <v>680</v>
      </c>
      <c r="G69" s="532">
        <v>504</v>
      </c>
      <c r="H69" s="532">
        <v>0</v>
      </c>
    </row>
    <row r="70" spans="4:8" ht="15.6">
      <c r="D70" s="2797" t="s">
        <v>801</v>
      </c>
      <c r="E70" s="532">
        <v>26007</v>
      </c>
      <c r="F70" s="532">
        <v>640</v>
      </c>
      <c r="G70" s="532">
        <v>640</v>
      </c>
      <c r="H70" s="532">
        <v>0</v>
      </c>
    </row>
    <row r="71" spans="4:8" ht="15.6">
      <c r="D71" s="2797" t="s">
        <v>802</v>
      </c>
      <c r="E71" s="532">
        <v>51439</v>
      </c>
      <c r="F71" s="532">
        <v>952</v>
      </c>
      <c r="G71" s="532">
        <v>632</v>
      </c>
      <c r="H71" s="532">
        <v>0</v>
      </c>
    </row>
    <row r="72" spans="4:8" ht="15.6">
      <c r="D72" s="2797" t="s">
        <v>803</v>
      </c>
      <c r="E72" s="532">
        <v>15245</v>
      </c>
      <c r="F72" s="532">
        <v>536</v>
      </c>
      <c r="G72" s="532">
        <v>0</v>
      </c>
      <c r="H72" s="532">
        <v>0</v>
      </c>
    </row>
    <row r="73" spans="4:8" ht="15.6">
      <c r="D73" s="2797" t="s">
        <v>804</v>
      </c>
      <c r="E73" s="532">
        <v>16655</v>
      </c>
      <c r="F73" s="532">
        <v>464</v>
      </c>
      <c r="G73" s="532">
        <v>176</v>
      </c>
      <c r="H73" s="532">
        <v>0</v>
      </c>
    </row>
    <row r="74" spans="4:8" ht="15.6">
      <c r="D74" s="2797" t="s">
        <v>805</v>
      </c>
      <c r="E74" s="532">
        <v>99843</v>
      </c>
      <c r="F74" s="532">
        <v>9264</v>
      </c>
      <c r="G74" s="532">
        <v>2360</v>
      </c>
      <c r="H74" s="532">
        <v>0</v>
      </c>
    </row>
    <row r="75" spans="4:8" ht="15.6">
      <c r="D75" s="2797" t="s">
        <v>806</v>
      </c>
      <c r="E75" s="532">
        <v>13688</v>
      </c>
      <c r="F75" s="532">
        <v>464</v>
      </c>
      <c r="G75" s="532">
        <v>224</v>
      </c>
      <c r="H75" s="532">
        <v>0</v>
      </c>
    </row>
    <row r="76" spans="4:8" ht="15.6">
      <c r="D76" s="2797" t="s">
        <v>807</v>
      </c>
      <c r="E76" s="532">
        <v>55375</v>
      </c>
      <c r="F76" s="532">
        <v>1480</v>
      </c>
      <c r="G76" s="532">
        <v>488</v>
      </c>
      <c r="H76" s="532">
        <v>0</v>
      </c>
    </row>
    <row r="77" spans="4:8" ht="15.6">
      <c r="D77" s="2797" t="s">
        <v>808</v>
      </c>
      <c r="E77" s="532">
        <v>35523</v>
      </c>
      <c r="F77" s="532">
        <v>760</v>
      </c>
      <c r="G77" s="532">
        <v>152</v>
      </c>
      <c r="H77" s="532">
        <v>0</v>
      </c>
    </row>
    <row r="78" spans="4:8" ht="15.6">
      <c r="D78" s="2797" t="s">
        <v>809</v>
      </c>
      <c r="E78" s="532">
        <v>7493</v>
      </c>
      <c r="F78" s="532">
        <v>256</v>
      </c>
      <c r="G78" s="532">
        <v>0</v>
      </c>
      <c r="H78" s="532">
        <v>0</v>
      </c>
    </row>
    <row r="79" spans="4:8" ht="15.6">
      <c r="D79" s="2797" t="s">
        <v>810</v>
      </c>
      <c r="E79" s="532">
        <v>57232</v>
      </c>
      <c r="F79" s="532">
        <v>1888</v>
      </c>
      <c r="G79" s="532">
        <v>496</v>
      </c>
      <c r="H79" s="532">
        <v>0</v>
      </c>
    </row>
    <row r="80" spans="4:8" ht="15.6">
      <c r="D80" s="2797" t="s">
        <v>811</v>
      </c>
      <c r="E80" s="532">
        <v>44859</v>
      </c>
      <c r="F80" s="532">
        <v>1304</v>
      </c>
      <c r="G80" s="532">
        <v>1272</v>
      </c>
      <c r="H80" s="532">
        <v>0</v>
      </c>
    </row>
    <row r="81" spans="4:8" ht="15.6">
      <c r="D81" s="2797" t="s">
        <v>812</v>
      </c>
      <c r="E81" s="532">
        <v>9195</v>
      </c>
      <c r="F81" s="532">
        <v>72</v>
      </c>
      <c r="G81" s="532">
        <v>1048</v>
      </c>
      <c r="H81" s="532">
        <v>0</v>
      </c>
    </row>
    <row r="82" spans="4:8" ht="15.6">
      <c r="D82" s="2797" t="s">
        <v>813</v>
      </c>
      <c r="E82" s="532">
        <v>51817</v>
      </c>
      <c r="F82" s="532">
        <v>1392</v>
      </c>
      <c r="G82" s="532">
        <v>0</v>
      </c>
      <c r="H82" s="532">
        <v>0</v>
      </c>
    </row>
    <row r="83" spans="4:8" ht="15.6">
      <c r="D83" s="2797" t="s">
        <v>814</v>
      </c>
      <c r="E83" s="532">
        <v>89141</v>
      </c>
      <c r="F83" s="532">
        <v>4560</v>
      </c>
      <c r="G83" s="532">
        <v>752</v>
      </c>
      <c r="H83" s="532">
        <v>0</v>
      </c>
    </row>
    <row r="84" spans="4:8" ht="15.6">
      <c r="D84" s="2797" t="s">
        <v>815</v>
      </c>
      <c r="E84" s="532">
        <v>16635</v>
      </c>
      <c r="F84" s="532">
        <v>720</v>
      </c>
      <c r="G84" s="532">
        <v>0</v>
      </c>
      <c r="H84" s="532">
        <v>0</v>
      </c>
    </row>
    <row r="85" spans="4:8" ht="15.6">
      <c r="D85" s="2797" t="s">
        <v>816</v>
      </c>
      <c r="E85" s="532">
        <v>53282</v>
      </c>
      <c r="F85" s="532">
        <v>1256</v>
      </c>
      <c r="G85" s="532">
        <v>1400</v>
      </c>
      <c r="H85" s="532">
        <v>0</v>
      </c>
    </row>
    <row r="86" spans="4:8" ht="15.6">
      <c r="D86" s="2797" t="s">
        <v>817</v>
      </c>
      <c r="E86" s="532">
        <v>10819</v>
      </c>
      <c r="F86" s="532">
        <v>208</v>
      </c>
      <c r="G86" s="532">
        <v>560</v>
      </c>
      <c r="H86" s="532">
        <v>0</v>
      </c>
    </row>
    <row r="87" spans="4:8" ht="15.6">
      <c r="D87" s="2797" t="s">
        <v>818</v>
      </c>
      <c r="E87" s="532">
        <v>6165</v>
      </c>
      <c r="F87" s="532">
        <v>0</v>
      </c>
      <c r="G87" s="532">
        <v>0</v>
      </c>
      <c r="H87" s="532">
        <v>0</v>
      </c>
    </row>
    <row r="88" spans="4:8" ht="15.6">
      <c r="D88" s="2798" t="s">
        <v>819</v>
      </c>
      <c r="E88" s="532">
        <v>7501</v>
      </c>
      <c r="F88" s="532">
        <v>632</v>
      </c>
      <c r="G88" s="532">
        <v>0</v>
      </c>
      <c r="H88" s="532">
        <v>0</v>
      </c>
    </row>
    <row r="89" spans="4:8" ht="15.6">
      <c r="D89" s="2797" t="s">
        <v>820</v>
      </c>
      <c r="E89" s="532">
        <v>11794</v>
      </c>
      <c r="F89" s="532">
        <v>560</v>
      </c>
      <c r="G89" s="532">
        <v>512</v>
      </c>
      <c r="H89" s="532">
        <v>0</v>
      </c>
    </row>
    <row r="90" spans="4:8" ht="15.6">
      <c r="D90" s="2797" t="s">
        <v>821</v>
      </c>
      <c r="E90" s="532">
        <v>8819</v>
      </c>
      <c r="F90" s="532">
        <v>208</v>
      </c>
      <c r="G90" s="532">
        <v>0</v>
      </c>
      <c r="H90" s="532">
        <v>0</v>
      </c>
    </row>
    <row r="91" spans="4:8" ht="15.6">
      <c r="D91" s="2797" t="s">
        <v>822</v>
      </c>
      <c r="E91" s="532">
        <v>131638</v>
      </c>
      <c r="F91" s="532">
        <v>7288</v>
      </c>
      <c r="G91" s="532">
        <v>3984</v>
      </c>
      <c r="H91" s="532">
        <v>184</v>
      </c>
    </row>
    <row r="92" spans="4:8" ht="15.6">
      <c r="D92" s="2797" t="s">
        <v>823</v>
      </c>
      <c r="E92" s="532">
        <v>50070</v>
      </c>
      <c r="F92" s="532">
        <v>1304</v>
      </c>
      <c r="G92" s="532">
        <v>184</v>
      </c>
      <c r="H92" s="532">
        <v>0</v>
      </c>
    </row>
    <row r="93" spans="4:8" ht="15.6">
      <c r="D93" s="2797" t="s">
        <v>824</v>
      </c>
      <c r="E93" s="532">
        <v>28675</v>
      </c>
      <c r="F93" s="532">
        <v>296</v>
      </c>
      <c r="G93" s="532">
        <v>0</v>
      </c>
      <c r="H93" s="532">
        <v>0</v>
      </c>
    </row>
    <row r="94" spans="4:8" ht="15.6">
      <c r="D94" s="2797" t="s">
        <v>825</v>
      </c>
      <c r="E94" s="532">
        <v>8895</v>
      </c>
      <c r="F94" s="532">
        <v>552</v>
      </c>
      <c r="G94" s="532">
        <v>0</v>
      </c>
      <c r="H94" s="532">
        <v>0</v>
      </c>
    </row>
    <row r="95" spans="4:8" ht="15.6">
      <c r="D95" s="2797" t="s">
        <v>826</v>
      </c>
      <c r="E95" s="532">
        <v>8295</v>
      </c>
      <c r="F95" s="532">
        <v>488</v>
      </c>
      <c r="G95" s="532">
        <v>0</v>
      </c>
      <c r="H95" s="532">
        <v>0</v>
      </c>
    </row>
    <row r="96" spans="4:8" ht="15.6">
      <c r="D96" s="2797" t="s">
        <v>827</v>
      </c>
      <c r="E96" s="532">
        <v>16247</v>
      </c>
      <c r="F96" s="532">
        <v>528</v>
      </c>
      <c r="G96" s="532">
        <v>72</v>
      </c>
      <c r="H96" s="532">
        <v>0</v>
      </c>
    </row>
    <row r="97" spans="4:8" ht="15.6">
      <c r="D97" s="2797" t="s">
        <v>828</v>
      </c>
      <c r="E97" s="532">
        <v>39585</v>
      </c>
      <c r="F97" s="532">
        <v>1040</v>
      </c>
      <c r="G97" s="532">
        <v>336</v>
      </c>
      <c r="H97" s="532">
        <v>80</v>
      </c>
    </row>
    <row r="98" spans="4:8" ht="15.6">
      <c r="D98" s="2797" t="s">
        <v>829</v>
      </c>
      <c r="E98" s="532">
        <v>20095</v>
      </c>
      <c r="F98" s="532">
        <v>824</v>
      </c>
      <c r="G98" s="532">
        <v>240</v>
      </c>
      <c r="H98" s="532">
        <v>0</v>
      </c>
    </row>
    <row r="99" spans="4:8" ht="15.6">
      <c r="D99" s="2797" t="s">
        <v>830</v>
      </c>
      <c r="E99" s="532">
        <v>22275</v>
      </c>
      <c r="F99" s="532">
        <v>416</v>
      </c>
      <c r="G99" s="532">
        <v>0</v>
      </c>
      <c r="H99" s="532">
        <v>248</v>
      </c>
    </row>
    <row r="100" spans="4:8" ht="15.6">
      <c r="D100" s="2797" t="s">
        <v>831</v>
      </c>
      <c r="E100" s="532">
        <v>11130</v>
      </c>
      <c r="F100" s="532">
        <v>408</v>
      </c>
      <c r="G100" s="532">
        <v>0</v>
      </c>
      <c r="H100" s="532">
        <v>0</v>
      </c>
    </row>
    <row r="101" spans="4:8" ht="15.6">
      <c r="D101" s="2797" t="s">
        <v>832</v>
      </c>
      <c r="E101" s="532">
        <v>81466</v>
      </c>
      <c r="F101" s="532">
        <v>2688</v>
      </c>
      <c r="G101" s="532">
        <v>376</v>
      </c>
      <c r="H101" s="532">
        <v>0</v>
      </c>
    </row>
    <row r="102" spans="4:8" ht="15.6">
      <c r="D102" s="2797" t="s">
        <v>833</v>
      </c>
      <c r="E102" s="532">
        <v>16959</v>
      </c>
      <c r="F102" s="532">
        <v>552</v>
      </c>
      <c r="G102" s="532">
        <v>392</v>
      </c>
      <c r="H102" s="532">
        <v>0</v>
      </c>
    </row>
    <row r="103" spans="4:8" ht="15.6">
      <c r="D103" s="2797" t="s">
        <v>834</v>
      </c>
      <c r="E103" s="532">
        <v>12281</v>
      </c>
      <c r="F103" s="532">
        <v>152</v>
      </c>
      <c r="G103" s="532">
        <v>0</v>
      </c>
      <c r="H103" s="532">
        <v>0</v>
      </c>
    </row>
    <row r="104" spans="4:8" ht="15.6">
      <c r="D104" s="2798" t="s">
        <v>835</v>
      </c>
      <c r="E104" s="532">
        <v>15696</v>
      </c>
      <c r="F104" s="532">
        <v>920</v>
      </c>
      <c r="G104" s="532">
        <v>0</v>
      </c>
      <c r="H104" s="532">
        <v>0</v>
      </c>
    </row>
    <row r="105" spans="4:8" ht="15.6">
      <c r="D105" s="2797" t="s">
        <v>836</v>
      </c>
      <c r="E105" s="532">
        <v>4019</v>
      </c>
      <c r="F105" s="532">
        <v>32</v>
      </c>
      <c r="G105" s="532">
        <v>0</v>
      </c>
      <c r="H105" s="532">
        <v>0</v>
      </c>
    </row>
    <row r="106" spans="4:8" ht="15.6">
      <c r="D106" s="2797" t="s">
        <v>837</v>
      </c>
      <c r="E106" s="532">
        <v>8751</v>
      </c>
      <c r="F106" s="532">
        <v>224</v>
      </c>
      <c r="G106" s="532">
        <v>184</v>
      </c>
      <c r="H106" s="532">
        <v>0</v>
      </c>
    </row>
    <row r="107" spans="4:8" ht="15.6">
      <c r="D107" s="2797" t="s">
        <v>838</v>
      </c>
      <c r="E107" s="532">
        <v>18250</v>
      </c>
      <c r="F107" s="532">
        <v>344</v>
      </c>
      <c r="G107" s="532">
        <v>672</v>
      </c>
      <c r="H107" s="532">
        <v>280</v>
      </c>
    </row>
    <row r="108" spans="4:8" ht="15.6">
      <c r="D108" s="2797" t="s">
        <v>839</v>
      </c>
      <c r="E108" s="532">
        <v>9825</v>
      </c>
      <c r="F108" s="532">
        <v>544</v>
      </c>
      <c r="G108" s="532">
        <v>0</v>
      </c>
      <c r="H108" s="532">
        <v>0</v>
      </c>
    </row>
    <row r="109" spans="4:8" ht="15.6">
      <c r="D109" s="2797" t="s">
        <v>840</v>
      </c>
      <c r="E109" s="532">
        <v>23261</v>
      </c>
      <c r="F109" s="532">
        <v>264</v>
      </c>
      <c r="G109" s="532">
        <v>80</v>
      </c>
      <c r="H109" s="532">
        <v>0</v>
      </c>
    </row>
    <row r="110" spans="4:8" ht="15.6">
      <c r="D110" s="2797" t="s">
        <v>841</v>
      </c>
      <c r="E110" s="532">
        <v>17029</v>
      </c>
      <c r="F110" s="532">
        <v>264</v>
      </c>
      <c r="G110" s="532">
        <v>80</v>
      </c>
      <c r="H110" s="532">
        <v>0</v>
      </c>
    </row>
    <row r="111" spans="4:8" ht="15.6">
      <c r="D111" s="2797" t="s">
        <v>842</v>
      </c>
      <c r="E111" s="532">
        <v>48462</v>
      </c>
      <c r="F111" s="532">
        <v>672</v>
      </c>
      <c r="G111" s="532">
        <v>112</v>
      </c>
      <c r="H111" s="532">
        <v>0</v>
      </c>
    </row>
    <row r="112" spans="4:8" ht="15.6">
      <c r="D112" s="2797" t="s">
        <v>843</v>
      </c>
      <c r="E112" s="532">
        <v>97852</v>
      </c>
      <c r="F112" s="532">
        <v>352</v>
      </c>
      <c r="G112" s="532">
        <v>336</v>
      </c>
      <c r="H112" s="532">
        <v>0</v>
      </c>
    </row>
    <row r="113" spans="4:8" ht="15.6">
      <c r="D113" s="2797" t="s">
        <v>844</v>
      </c>
      <c r="E113" s="532">
        <v>19887</v>
      </c>
      <c r="F113" s="532">
        <v>320</v>
      </c>
      <c r="G113" s="532">
        <v>0</v>
      </c>
      <c r="H113" s="532">
        <v>0</v>
      </c>
    </row>
    <row r="114" spans="4:8" ht="15.6">
      <c r="D114" s="2797" t="s">
        <v>845</v>
      </c>
      <c r="E114" s="532">
        <v>6012</v>
      </c>
      <c r="F114" s="532">
        <v>216</v>
      </c>
      <c r="G114" s="532">
        <v>0</v>
      </c>
      <c r="H114" s="532">
        <v>0</v>
      </c>
    </row>
    <row r="115" spans="4:8" ht="15.6">
      <c r="D115" s="2797" t="s">
        <v>846</v>
      </c>
      <c r="E115" s="532">
        <v>65633</v>
      </c>
      <c r="F115" s="532">
        <v>2352</v>
      </c>
      <c r="G115" s="532">
        <v>560</v>
      </c>
      <c r="H115" s="532">
        <v>0</v>
      </c>
    </row>
    <row r="116" spans="4:8" ht="15.6">
      <c r="D116" s="2797" t="s">
        <v>847</v>
      </c>
      <c r="E116" s="532">
        <v>12228</v>
      </c>
      <c r="F116" s="532">
        <v>408</v>
      </c>
      <c r="G116" s="532">
        <v>160</v>
      </c>
      <c r="H116" s="532">
        <v>0</v>
      </c>
    </row>
    <row r="117" spans="4:8" ht="15.6">
      <c r="D117" s="2797" t="s">
        <v>848</v>
      </c>
      <c r="E117" s="532">
        <v>17067</v>
      </c>
      <c r="F117" s="532">
        <v>432</v>
      </c>
      <c r="G117" s="532">
        <v>184</v>
      </c>
      <c r="H117" s="532">
        <v>0</v>
      </c>
    </row>
    <row r="118" spans="4:8" ht="15.6">
      <c r="D118" s="2797" t="s">
        <v>849</v>
      </c>
      <c r="E118" s="532">
        <v>46269</v>
      </c>
      <c r="F118" s="532">
        <v>552</v>
      </c>
      <c r="G118" s="532">
        <v>1256</v>
      </c>
      <c r="H118" s="532">
        <v>0</v>
      </c>
    </row>
    <row r="119" spans="4:8" ht="15.6">
      <c r="D119" s="2797" t="s">
        <v>850</v>
      </c>
      <c r="E119" s="532">
        <v>24760</v>
      </c>
      <c r="F119" s="532">
        <v>0</v>
      </c>
      <c r="G119" s="532">
        <v>0</v>
      </c>
      <c r="H119" s="532">
        <v>0</v>
      </c>
    </row>
    <row r="120" spans="4:8" ht="15.6">
      <c r="D120" s="2797" t="s">
        <v>851</v>
      </c>
      <c r="E120" s="532">
        <v>8678</v>
      </c>
      <c r="F120" s="532">
        <v>0</v>
      </c>
      <c r="G120" s="532">
        <v>0</v>
      </c>
      <c r="H120" s="532">
        <v>0</v>
      </c>
    </row>
    <row r="121" spans="4:8" ht="15.6">
      <c r="D121" s="2797" t="s">
        <v>852</v>
      </c>
      <c r="E121" s="532">
        <v>109955</v>
      </c>
      <c r="F121" s="532">
        <v>2512</v>
      </c>
      <c r="G121" s="532">
        <v>3448</v>
      </c>
      <c r="H121" s="532">
        <v>96</v>
      </c>
    </row>
    <row r="122" spans="4:8" ht="15.6">
      <c r="D122" s="2797" t="s">
        <v>853</v>
      </c>
      <c r="E122" s="532">
        <v>11057</v>
      </c>
      <c r="F122" s="532">
        <v>0</v>
      </c>
      <c r="G122" s="532">
        <v>0</v>
      </c>
      <c r="H122" s="532">
        <v>0</v>
      </c>
    </row>
    <row r="123" spans="4:8" ht="15.6">
      <c r="D123" s="2797" t="s">
        <v>854</v>
      </c>
      <c r="E123" s="532">
        <v>115978</v>
      </c>
      <c r="F123" s="532">
        <v>3560</v>
      </c>
      <c r="G123" s="532">
        <v>1328</v>
      </c>
      <c r="H123" s="532">
        <v>88</v>
      </c>
    </row>
    <row r="124" spans="4:8" ht="15.6">
      <c r="D124" s="2797" t="s">
        <v>855</v>
      </c>
      <c r="E124" s="532">
        <v>11995</v>
      </c>
      <c r="F124" s="532">
        <v>0</v>
      </c>
      <c r="G124" s="532">
        <v>0</v>
      </c>
      <c r="H124" s="532">
        <v>0</v>
      </c>
    </row>
    <row r="125" spans="4:8" ht="15.6">
      <c r="D125" s="2797" t="s">
        <v>856</v>
      </c>
      <c r="E125" s="532">
        <v>28184</v>
      </c>
      <c r="F125" s="532">
        <v>576</v>
      </c>
      <c r="G125" s="532">
        <v>0</v>
      </c>
      <c r="H125" s="532">
        <v>0</v>
      </c>
    </row>
    <row r="126" spans="4:8" ht="15.6">
      <c r="D126" s="2797" t="s">
        <v>857</v>
      </c>
      <c r="E126" s="532">
        <v>11865</v>
      </c>
      <c r="F126" s="532">
        <v>656</v>
      </c>
      <c r="G126" s="532">
        <v>152</v>
      </c>
      <c r="H126" s="532">
        <v>0</v>
      </c>
    </row>
    <row r="127" spans="4:8" ht="15.6">
      <c r="D127" s="2797" t="s">
        <v>858</v>
      </c>
      <c r="E127" s="532">
        <v>6325</v>
      </c>
      <c r="F127" s="532">
        <v>160</v>
      </c>
      <c r="G127" s="532">
        <v>0</v>
      </c>
      <c r="H127" s="532">
        <v>0</v>
      </c>
    </row>
    <row r="128" spans="4:8" ht="15.6">
      <c r="D128" s="2797" t="s">
        <v>859</v>
      </c>
      <c r="E128" s="532">
        <v>15063</v>
      </c>
      <c r="F128" s="532">
        <v>488</v>
      </c>
      <c r="G128" s="532">
        <v>0</v>
      </c>
      <c r="H128" s="532">
        <v>0</v>
      </c>
    </row>
    <row r="129" spans="4:8" ht="15.6">
      <c r="D129" s="2797" t="s">
        <v>860</v>
      </c>
      <c r="E129" s="532">
        <v>30749</v>
      </c>
      <c r="F129" s="532">
        <v>784</v>
      </c>
      <c r="G129" s="532">
        <v>112</v>
      </c>
      <c r="H129" s="532">
        <v>0</v>
      </c>
    </row>
    <row r="130" spans="4:8" ht="15.6">
      <c r="D130" s="2797" t="s">
        <v>861</v>
      </c>
      <c r="E130" s="532">
        <v>34326</v>
      </c>
      <c r="F130" s="532">
        <v>1312</v>
      </c>
      <c r="G130" s="532">
        <v>112</v>
      </c>
      <c r="H130" s="532">
        <v>0</v>
      </c>
    </row>
    <row r="131" spans="4:8" ht="15.6">
      <c r="D131" s="2797" t="s">
        <v>862</v>
      </c>
      <c r="E131" s="532">
        <v>14049</v>
      </c>
      <c r="F131" s="532">
        <v>504</v>
      </c>
      <c r="G131" s="532">
        <v>344</v>
      </c>
      <c r="H131" s="532">
        <v>0</v>
      </c>
    </row>
    <row r="132" spans="4:8" ht="15.6">
      <c r="D132" s="2797" t="s">
        <v>863</v>
      </c>
      <c r="E132" s="532">
        <v>22500</v>
      </c>
      <c r="F132" s="532">
        <v>1232</v>
      </c>
      <c r="G132" s="532">
        <v>528</v>
      </c>
      <c r="H132" s="532">
        <v>0</v>
      </c>
    </row>
    <row r="133" spans="4:8" ht="15.6">
      <c r="D133" s="2797" t="s">
        <v>864</v>
      </c>
      <c r="E133" s="532">
        <v>20776</v>
      </c>
      <c r="F133" s="532">
        <v>472</v>
      </c>
      <c r="G133" s="532">
        <v>0</v>
      </c>
      <c r="H133" s="532">
        <v>0</v>
      </c>
    </row>
    <row r="134" spans="4:8" ht="15.6">
      <c r="D134" s="2797" t="s">
        <v>865</v>
      </c>
      <c r="E134" s="532">
        <v>12784</v>
      </c>
      <c r="F134" s="532">
        <v>320</v>
      </c>
      <c r="G134" s="532">
        <v>0</v>
      </c>
      <c r="H134" s="532">
        <v>0</v>
      </c>
    </row>
    <row r="135" spans="4:8" ht="15.75" customHeight="1">
      <c r="D135" s="512"/>
      <c r="E135" s="513"/>
    </row>
    <row r="136" spans="4:8" ht="15.6">
      <c r="D136" s="1977" t="s">
        <v>746</v>
      </c>
      <c r="E136" s="516">
        <f>SUM(E16:E134)</f>
        <v>7052657</v>
      </c>
      <c r="F136" s="516">
        <f>SUM(F16:F134)</f>
        <v>181216</v>
      </c>
      <c r="G136" s="516">
        <f>SUM(G16:G134)</f>
        <v>57800</v>
      </c>
      <c r="H136" s="516">
        <f>SUM(H16:H134)</f>
        <v>3624</v>
      </c>
    </row>
    <row r="137" spans="4:8" ht="15.6" customHeight="1">
      <c r="D137" s="1977"/>
      <c r="E137" s="517"/>
    </row>
    <row r="138" spans="4:8" ht="15.6">
      <c r="D138" s="3931" t="s">
        <v>866</v>
      </c>
      <c r="E138" s="3931"/>
      <c r="F138" s="3931"/>
      <c r="G138" s="3931"/>
      <c r="H138" s="3931"/>
    </row>
    <row r="139" spans="4:8" ht="15.6">
      <c r="D139" s="1977"/>
      <c r="E139" s="1977"/>
    </row>
    <row r="140" spans="4:8" ht="31.2">
      <c r="D140" s="506" t="s">
        <v>740</v>
      </c>
      <c r="E140" s="507" t="s">
        <v>739</v>
      </c>
    </row>
    <row r="141" spans="4:8" ht="15.6">
      <c r="D141" s="505"/>
      <c r="E141" s="518"/>
    </row>
    <row r="142" spans="4:8" ht="15.6">
      <c r="D142" s="512" t="s">
        <v>867</v>
      </c>
      <c r="E142" s="513">
        <v>3526356</v>
      </c>
    </row>
    <row r="143" spans="4:8" ht="45.75" customHeight="1">
      <c r="D143" s="1977"/>
      <c r="E143" s="519"/>
    </row>
    <row r="144" spans="4:8" ht="45" customHeight="1">
      <c r="D144" s="1977" t="s">
        <v>868</v>
      </c>
      <c r="E144" s="516">
        <f>E136+E142</f>
        <v>10579013</v>
      </c>
    </row>
    <row r="145" spans="2:3">
      <c r="B145" s="3933" t="s">
        <v>869</v>
      </c>
      <c r="C145" s="3933"/>
    </row>
  </sheetData>
  <mergeCells count="20">
    <mergeCell ref="D138:H138"/>
    <mergeCell ref="D13:D14"/>
    <mergeCell ref="E13:E14"/>
    <mergeCell ref="F13:H13"/>
    <mergeCell ref="B7:C7"/>
    <mergeCell ref="B8:C8"/>
    <mergeCell ref="B9:C9"/>
    <mergeCell ref="D3:H3"/>
    <mergeCell ref="B5:C5"/>
    <mergeCell ref="D8:H8"/>
    <mergeCell ref="D9:H9"/>
    <mergeCell ref="D11:H11"/>
    <mergeCell ref="B145:C145"/>
    <mergeCell ref="A1:C1"/>
    <mergeCell ref="B6:C6"/>
    <mergeCell ref="B3:C3"/>
    <mergeCell ref="A2:C2"/>
    <mergeCell ref="B13:B14"/>
    <mergeCell ref="C13:C14"/>
    <mergeCell ref="B18:C18"/>
  </mergeCells>
  <pageMargins left="0.39370078740157483" right="0.23622047244094491" top="0.39370078740157483" bottom="0.59055118110236227" header="0.23622047244094491" footer="0.31496062992125984"/>
  <pageSetup paperSize="9" scale="85" orientation="landscape" verticalDpi="0" r:id="rId1"/>
  <headerFooter>
    <oddFooter>&amp;L&amp;F&amp;C&amp;P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90"/>
  <sheetViews>
    <sheetView zoomScale="75" zoomScaleNormal="75" workbookViewId="0">
      <selection activeCell="K9" sqref="K9"/>
    </sheetView>
  </sheetViews>
  <sheetFormatPr defaultColWidth="12.6640625" defaultRowHeight="13.2"/>
  <cols>
    <col min="1" max="1" width="9" style="536" customWidth="1"/>
    <col min="2" max="2" width="17.6640625" style="514" customWidth="1"/>
    <col min="3" max="3" width="19.44140625" style="514" customWidth="1"/>
    <col min="4" max="4" width="14.88671875" style="502" customWidth="1"/>
    <col min="5" max="5" width="19.5546875" style="502" customWidth="1"/>
    <col min="6" max="6" width="18.6640625" style="502" customWidth="1"/>
    <col min="7" max="7" width="14.109375" style="502" customWidth="1"/>
    <col min="8" max="11" width="12.6640625" style="502"/>
  </cols>
  <sheetData>
    <row r="1" spans="1:11" s="498" customFormat="1" ht="13.8">
      <c r="A1" s="3918"/>
      <c r="B1" s="3918"/>
      <c r="C1" s="3918"/>
    </row>
    <row r="2" spans="1:11" s="500" customFormat="1" ht="14.4" thickBot="1">
      <c r="A2" s="3918"/>
      <c r="B2" s="3918"/>
      <c r="C2" s="3918"/>
      <c r="D2" s="498"/>
      <c r="E2" s="498"/>
      <c r="F2" s="498"/>
      <c r="G2" s="498"/>
      <c r="H2" s="498"/>
      <c r="I2" s="498"/>
      <c r="J2" s="498"/>
      <c r="K2" s="498"/>
    </row>
    <row r="3" spans="1:11" s="500" customFormat="1" ht="13.8" thickBot="1">
      <c r="A3" s="499"/>
      <c r="B3" s="3934" t="s">
        <v>163</v>
      </c>
      <c r="C3" s="3935"/>
      <c r="D3" s="2801"/>
      <c r="E3" s="3936" t="s">
        <v>81</v>
      </c>
      <c r="F3" s="3937"/>
      <c r="G3" s="3937"/>
      <c r="H3" s="3937"/>
      <c r="I3" s="3937"/>
      <c r="J3" s="3938"/>
      <c r="K3" s="520" t="s">
        <v>42</v>
      </c>
    </row>
    <row r="4" spans="1:11" s="500" customFormat="1" ht="13.8">
      <c r="A4" s="499"/>
      <c r="B4" s="1976"/>
      <c r="C4" s="1976"/>
    </row>
    <row r="5" spans="1:11" s="500" customFormat="1" ht="13.2" customHeight="1">
      <c r="A5" s="499"/>
      <c r="B5" s="3939" t="s">
        <v>134</v>
      </c>
      <c r="C5" s="3939"/>
      <c r="E5" s="137"/>
    </row>
    <row r="6" spans="1:11" s="500" customFormat="1" ht="13.2" customHeight="1">
      <c r="A6" s="499"/>
      <c r="B6" s="3919" t="s">
        <v>170</v>
      </c>
      <c r="C6" s="3919"/>
    </row>
    <row r="7" spans="1:11">
      <c r="A7" s="499"/>
      <c r="B7" s="3919"/>
      <c r="C7" s="3919"/>
      <c r="D7" s="500"/>
      <c r="E7" s="500"/>
      <c r="F7" s="500"/>
      <c r="G7" s="500"/>
      <c r="H7" s="500"/>
      <c r="I7" s="500"/>
      <c r="J7" s="500"/>
      <c r="K7" s="500"/>
    </row>
    <row r="8" spans="1:11">
      <c r="B8" s="3929"/>
      <c r="C8" s="3929"/>
      <c r="D8" s="2802" t="s">
        <v>171</v>
      </c>
      <c r="E8" s="3929" t="s">
        <v>171</v>
      </c>
      <c r="F8" s="3929"/>
      <c r="G8" s="3929"/>
      <c r="H8" s="3929"/>
      <c r="I8" s="3929"/>
      <c r="J8" s="3929"/>
    </row>
    <row r="9" spans="1:11" ht="82.2" customHeight="1">
      <c r="A9" s="3318">
        <f>'7.piel.'!A9+1</f>
        <v>195</v>
      </c>
      <c r="B9" s="3930" t="s">
        <v>172</v>
      </c>
      <c r="C9" s="3930"/>
      <c r="D9" s="3930"/>
      <c r="E9" s="3930" t="s">
        <v>172</v>
      </c>
      <c r="F9" s="3930"/>
      <c r="G9" s="3930"/>
      <c r="H9" s="3930"/>
      <c r="I9" s="3930"/>
      <c r="J9" s="3930"/>
      <c r="K9" s="3586" t="s">
        <v>106</v>
      </c>
    </row>
    <row r="10" spans="1:11" ht="15.75" customHeight="1">
      <c r="B10" s="501"/>
      <c r="C10" s="501"/>
    </row>
    <row r="11" spans="1:11" ht="15.6" customHeight="1">
      <c r="B11" s="503"/>
      <c r="C11" s="504"/>
      <c r="E11" s="3931" t="s">
        <v>738</v>
      </c>
      <c r="F11" s="3931"/>
      <c r="G11" s="3931"/>
      <c r="H11" s="3931"/>
      <c r="I11" s="3931"/>
      <c r="J11" s="3931"/>
    </row>
    <row r="12" spans="1:11" ht="15.6">
      <c r="B12" s="503"/>
      <c r="C12" s="504"/>
      <c r="D12" s="510" t="s">
        <v>739</v>
      </c>
      <c r="J12" s="531" t="s">
        <v>739</v>
      </c>
    </row>
    <row r="13" spans="1:11" ht="15.6">
      <c r="B13" s="3923" t="s">
        <v>740</v>
      </c>
      <c r="C13" s="3923" t="s">
        <v>871</v>
      </c>
      <c r="D13" s="3944" t="s">
        <v>872</v>
      </c>
      <c r="E13" s="3923" t="s">
        <v>740</v>
      </c>
      <c r="F13" s="3923" t="s">
        <v>873</v>
      </c>
      <c r="G13" s="3940" t="s">
        <v>742</v>
      </c>
      <c r="H13" s="3941"/>
      <c r="I13" s="3942"/>
      <c r="J13" s="3944" t="s">
        <v>874</v>
      </c>
    </row>
    <row r="14" spans="1:11" ht="45.6" customHeight="1">
      <c r="B14" s="3923"/>
      <c r="C14" s="3923"/>
      <c r="D14" s="3944"/>
      <c r="E14" s="3923"/>
      <c r="F14" s="3923"/>
      <c r="G14" s="2799" t="s">
        <v>743</v>
      </c>
      <c r="H14" s="2799" t="s">
        <v>744</v>
      </c>
      <c r="I14" s="2799" t="s">
        <v>745</v>
      </c>
      <c r="J14" s="3944"/>
    </row>
    <row r="15" spans="1:11" ht="16.8">
      <c r="B15" s="1977"/>
      <c r="C15" s="1977"/>
      <c r="D15" s="516"/>
      <c r="E15" s="1977"/>
      <c r="F15" s="1977"/>
      <c r="G15" s="2803"/>
      <c r="H15" s="2803"/>
      <c r="I15" s="2803"/>
      <c r="J15" s="522"/>
    </row>
    <row r="16" spans="1:11" ht="15.6">
      <c r="B16" s="523" t="s">
        <v>746</v>
      </c>
      <c r="C16" s="524">
        <v>37366158</v>
      </c>
      <c r="D16" s="521">
        <v>71564468</v>
      </c>
      <c r="E16" s="525" t="s">
        <v>747</v>
      </c>
      <c r="F16" s="2804">
        <v>6493576</v>
      </c>
      <c r="G16" s="2804">
        <v>110776</v>
      </c>
      <c r="H16" s="531">
        <v>6584</v>
      </c>
      <c r="I16" s="531">
        <v>1688</v>
      </c>
      <c r="J16" s="531">
        <v>11128709</v>
      </c>
    </row>
    <row r="17" spans="2:10" ht="15.6">
      <c r="B17" s="502"/>
      <c r="C17" s="502"/>
      <c r="E17" s="525" t="s">
        <v>875</v>
      </c>
      <c r="F17" s="2804">
        <v>915960</v>
      </c>
      <c r="G17" s="2804">
        <v>21456</v>
      </c>
      <c r="H17" s="531">
        <v>0</v>
      </c>
      <c r="I17" s="531">
        <v>824</v>
      </c>
      <c r="J17" s="531">
        <v>1675079</v>
      </c>
    </row>
    <row r="18" spans="2:10" ht="15.6">
      <c r="B18" s="3922"/>
      <c r="C18" s="3922"/>
      <c r="D18" s="512"/>
      <c r="E18" s="525" t="s">
        <v>750</v>
      </c>
      <c r="F18" s="2804">
        <v>531960</v>
      </c>
      <c r="G18" s="2804">
        <v>8808</v>
      </c>
      <c r="H18" s="531">
        <v>2936</v>
      </c>
      <c r="I18" s="531">
        <v>0</v>
      </c>
      <c r="J18" s="531">
        <v>1074854</v>
      </c>
    </row>
    <row r="19" spans="2:10" ht="15.6">
      <c r="D19" s="512"/>
      <c r="E19" s="525" t="s">
        <v>751</v>
      </c>
      <c r="F19" s="2804">
        <v>296080</v>
      </c>
      <c r="G19" s="2804">
        <v>5712</v>
      </c>
      <c r="H19" s="531">
        <v>792</v>
      </c>
      <c r="I19" s="531">
        <v>0</v>
      </c>
      <c r="J19" s="531">
        <v>580276</v>
      </c>
    </row>
    <row r="20" spans="2:10" ht="15.6">
      <c r="D20" s="512"/>
      <c r="E20" s="525" t="s">
        <v>752</v>
      </c>
      <c r="F20" s="2804">
        <v>1030432</v>
      </c>
      <c r="G20" s="2804">
        <v>13160</v>
      </c>
      <c r="H20" s="531">
        <v>248</v>
      </c>
      <c r="I20" s="531">
        <v>0</v>
      </c>
      <c r="J20" s="531">
        <v>1906651</v>
      </c>
    </row>
    <row r="21" spans="2:10" ht="15.6">
      <c r="D21" s="512"/>
      <c r="E21" s="525" t="s">
        <v>753</v>
      </c>
      <c r="F21" s="2804">
        <v>637080</v>
      </c>
      <c r="G21" s="2804">
        <v>7264</v>
      </c>
      <c r="H21" s="531">
        <v>792</v>
      </c>
      <c r="I21" s="531">
        <v>0</v>
      </c>
      <c r="J21" s="531">
        <v>1329408</v>
      </c>
    </row>
    <row r="22" spans="2:10" ht="15.6">
      <c r="D22" s="512"/>
      <c r="E22" s="525" t="s">
        <v>754</v>
      </c>
      <c r="F22" s="2804">
        <v>783712</v>
      </c>
      <c r="G22" s="2804">
        <v>17888</v>
      </c>
      <c r="H22" s="531">
        <v>4408</v>
      </c>
      <c r="I22" s="531">
        <v>0</v>
      </c>
      <c r="J22" s="531">
        <v>1325099</v>
      </c>
    </row>
    <row r="23" spans="2:10" ht="15.6">
      <c r="D23" s="512"/>
      <c r="E23" s="525" t="s">
        <v>755</v>
      </c>
      <c r="F23" s="2804">
        <v>35512</v>
      </c>
      <c r="G23" s="2804">
        <v>1496</v>
      </c>
      <c r="H23" s="531">
        <v>0</v>
      </c>
      <c r="I23" s="531">
        <v>0</v>
      </c>
      <c r="J23" s="531">
        <v>100485</v>
      </c>
    </row>
    <row r="24" spans="2:10" ht="15.6">
      <c r="D24" s="512"/>
      <c r="E24" s="525" t="s">
        <v>757</v>
      </c>
      <c r="F24" s="2804">
        <v>180584</v>
      </c>
      <c r="G24" s="2804">
        <v>5160</v>
      </c>
      <c r="H24" s="531">
        <v>0</v>
      </c>
      <c r="I24" s="531">
        <v>0</v>
      </c>
      <c r="J24" s="531">
        <v>297675</v>
      </c>
    </row>
    <row r="25" spans="2:10" ht="15.6">
      <c r="D25" s="512"/>
      <c r="E25" s="525" t="s">
        <v>758</v>
      </c>
      <c r="F25" s="2804">
        <v>90496</v>
      </c>
      <c r="G25" s="2804">
        <v>880</v>
      </c>
      <c r="H25" s="531">
        <v>0</v>
      </c>
      <c r="I25" s="531">
        <v>0</v>
      </c>
      <c r="J25" s="531">
        <v>162437</v>
      </c>
    </row>
    <row r="26" spans="2:10" ht="15.6">
      <c r="D26" s="512"/>
      <c r="E26" s="525" t="s">
        <v>759</v>
      </c>
      <c r="F26" s="2804">
        <v>232584</v>
      </c>
      <c r="G26" s="2804">
        <v>10784</v>
      </c>
      <c r="H26" s="531">
        <v>0</v>
      </c>
      <c r="I26" s="531">
        <v>0</v>
      </c>
      <c r="J26" s="531">
        <v>379112</v>
      </c>
    </row>
    <row r="27" spans="2:10" ht="15.6">
      <c r="D27" s="512"/>
      <c r="E27" s="525" t="s">
        <v>763</v>
      </c>
      <c r="F27" s="2804">
        <v>304728</v>
      </c>
      <c r="G27" s="2804">
        <v>7768</v>
      </c>
      <c r="H27" s="531">
        <v>200</v>
      </c>
      <c r="I27" s="531">
        <v>0</v>
      </c>
      <c r="J27" s="531">
        <v>598234</v>
      </c>
    </row>
    <row r="28" spans="2:10" ht="15.6">
      <c r="D28" s="512"/>
      <c r="E28" s="525" t="s">
        <v>764</v>
      </c>
      <c r="F28" s="2804">
        <v>473096</v>
      </c>
      <c r="G28" s="2804">
        <v>7800</v>
      </c>
      <c r="H28" s="531">
        <v>2520</v>
      </c>
      <c r="I28" s="531">
        <v>0</v>
      </c>
      <c r="J28" s="531">
        <v>826761</v>
      </c>
    </row>
    <row r="29" spans="2:10" ht="15.6">
      <c r="D29" s="512"/>
      <c r="E29" s="525" t="s">
        <v>765</v>
      </c>
      <c r="F29" s="2804">
        <v>294976</v>
      </c>
      <c r="G29" s="2804">
        <v>7760</v>
      </c>
      <c r="H29" s="531">
        <v>264</v>
      </c>
      <c r="I29" s="531">
        <v>0</v>
      </c>
      <c r="J29" s="531">
        <v>584011</v>
      </c>
    </row>
    <row r="30" spans="2:10" ht="15.6">
      <c r="D30" s="512"/>
      <c r="E30" s="525" t="s">
        <v>769</v>
      </c>
      <c r="F30" s="2804">
        <v>189168</v>
      </c>
      <c r="G30" s="2804">
        <v>4328</v>
      </c>
      <c r="H30" s="531">
        <v>392</v>
      </c>
      <c r="I30" s="531">
        <v>0</v>
      </c>
      <c r="J30" s="531">
        <v>306914</v>
      </c>
    </row>
    <row r="31" spans="2:10" ht="15.6">
      <c r="D31" s="512"/>
      <c r="E31" s="525" t="s">
        <v>770</v>
      </c>
      <c r="F31" s="2804">
        <v>225280</v>
      </c>
      <c r="G31" s="2804">
        <v>1760</v>
      </c>
      <c r="H31" s="531">
        <v>1728</v>
      </c>
      <c r="I31" s="531">
        <v>0</v>
      </c>
      <c r="J31" s="531">
        <v>409498</v>
      </c>
    </row>
    <row r="32" spans="2:10" ht="15.6">
      <c r="D32" s="512"/>
      <c r="E32" s="525" t="s">
        <v>771</v>
      </c>
      <c r="F32" s="2804">
        <v>423384</v>
      </c>
      <c r="G32" s="2804">
        <v>5192</v>
      </c>
      <c r="H32" s="531">
        <v>0</v>
      </c>
      <c r="I32" s="531">
        <v>0</v>
      </c>
      <c r="J32" s="531">
        <v>703871</v>
      </c>
    </row>
    <row r="33" spans="4:10" ht="15.6">
      <c r="D33" s="512"/>
      <c r="E33" s="525" t="s">
        <v>773</v>
      </c>
      <c r="F33" s="2804">
        <v>74576</v>
      </c>
      <c r="G33" s="2804">
        <v>2504</v>
      </c>
      <c r="H33" s="531">
        <v>0</v>
      </c>
      <c r="I33" s="531">
        <v>0</v>
      </c>
      <c r="J33" s="531">
        <v>184118</v>
      </c>
    </row>
    <row r="34" spans="4:10" ht="15.6">
      <c r="D34" s="512"/>
      <c r="E34" s="525" t="s">
        <v>775</v>
      </c>
      <c r="F34" s="2804">
        <v>322120</v>
      </c>
      <c r="G34" s="2804">
        <v>2896</v>
      </c>
      <c r="H34" s="531">
        <v>0</v>
      </c>
      <c r="I34" s="531">
        <v>0</v>
      </c>
      <c r="J34" s="531">
        <v>496766</v>
      </c>
    </row>
    <row r="35" spans="4:10" ht="15.6">
      <c r="D35" s="512"/>
      <c r="E35" s="525" t="s">
        <v>776</v>
      </c>
      <c r="F35" s="2804">
        <v>542128</v>
      </c>
      <c r="G35" s="2804">
        <v>11104</v>
      </c>
      <c r="H35" s="531">
        <v>5568</v>
      </c>
      <c r="I35" s="531">
        <v>0</v>
      </c>
      <c r="J35" s="531">
        <v>1149741</v>
      </c>
    </row>
    <row r="36" spans="4:10" ht="15.6">
      <c r="D36" s="512"/>
      <c r="E36" s="525" t="s">
        <v>777</v>
      </c>
      <c r="F36" s="2804">
        <v>156448</v>
      </c>
      <c r="G36" s="2804">
        <v>4264</v>
      </c>
      <c r="H36" s="531">
        <v>0</v>
      </c>
      <c r="I36" s="531">
        <v>0</v>
      </c>
      <c r="J36" s="531">
        <v>290873</v>
      </c>
    </row>
    <row r="37" spans="4:10" ht="15.6">
      <c r="D37" s="512"/>
      <c r="E37" s="525" t="s">
        <v>778</v>
      </c>
      <c r="F37" s="2804">
        <v>211072</v>
      </c>
      <c r="G37" s="2804">
        <v>3608</v>
      </c>
      <c r="H37" s="531">
        <v>0</v>
      </c>
      <c r="I37" s="531">
        <v>0</v>
      </c>
      <c r="J37" s="531">
        <v>329817</v>
      </c>
    </row>
    <row r="38" spans="4:10" ht="15.6">
      <c r="D38" s="512"/>
      <c r="E38" s="525" t="s">
        <v>779</v>
      </c>
      <c r="F38" s="2804">
        <v>324944</v>
      </c>
      <c r="G38" s="2804">
        <v>4456</v>
      </c>
      <c r="H38" s="531">
        <v>448</v>
      </c>
      <c r="I38" s="531">
        <v>0</v>
      </c>
      <c r="J38" s="531">
        <v>537231</v>
      </c>
    </row>
    <row r="39" spans="4:10" ht="15.6">
      <c r="D39" s="512"/>
      <c r="E39" s="525" t="s">
        <v>780</v>
      </c>
      <c r="F39" s="2804">
        <v>334976</v>
      </c>
      <c r="G39" s="2804">
        <v>656</v>
      </c>
      <c r="H39" s="531">
        <v>0</v>
      </c>
      <c r="I39" s="531">
        <v>0</v>
      </c>
      <c r="J39" s="531">
        <v>590513</v>
      </c>
    </row>
    <row r="40" spans="4:10" ht="15.6">
      <c r="D40" s="512"/>
      <c r="E40" s="525" t="s">
        <v>781</v>
      </c>
      <c r="F40" s="2804">
        <v>260376</v>
      </c>
      <c r="G40" s="2804">
        <v>6064</v>
      </c>
      <c r="H40" s="531">
        <v>0</v>
      </c>
      <c r="I40" s="531">
        <v>0</v>
      </c>
      <c r="J40" s="531">
        <v>499332</v>
      </c>
    </row>
    <row r="41" spans="4:10" ht="15.6">
      <c r="D41" s="512"/>
      <c r="E41" s="525" t="s">
        <v>782</v>
      </c>
      <c r="F41" s="2804">
        <v>90520</v>
      </c>
      <c r="G41" s="2804">
        <v>1232</v>
      </c>
      <c r="H41" s="531">
        <v>0</v>
      </c>
      <c r="I41" s="531">
        <v>0</v>
      </c>
      <c r="J41" s="531">
        <v>161880</v>
      </c>
    </row>
    <row r="42" spans="4:10" ht="15.6">
      <c r="D42" s="512"/>
      <c r="E42" s="525" t="s">
        <v>786</v>
      </c>
      <c r="F42" s="2804">
        <v>13792</v>
      </c>
      <c r="G42" s="2804">
        <v>0</v>
      </c>
      <c r="H42" s="531">
        <v>792</v>
      </c>
      <c r="I42" s="531">
        <v>0</v>
      </c>
      <c r="J42" s="531">
        <v>13792</v>
      </c>
    </row>
    <row r="43" spans="4:10" ht="15.6">
      <c r="D43" s="512"/>
      <c r="E43" s="525" t="s">
        <v>788</v>
      </c>
      <c r="F43" s="2804">
        <v>385240</v>
      </c>
      <c r="G43" s="2804">
        <v>2808</v>
      </c>
      <c r="H43" s="531">
        <v>0</v>
      </c>
      <c r="I43" s="531">
        <v>0</v>
      </c>
      <c r="J43" s="531">
        <v>623303</v>
      </c>
    </row>
    <row r="44" spans="4:10" ht="15.6">
      <c r="D44" s="512"/>
      <c r="E44" s="525" t="s">
        <v>789</v>
      </c>
      <c r="F44" s="2804">
        <v>754280</v>
      </c>
      <c r="G44" s="2804">
        <v>10096</v>
      </c>
      <c r="H44" s="531">
        <v>656</v>
      </c>
      <c r="I44" s="531">
        <v>0</v>
      </c>
      <c r="J44" s="531">
        <v>1207611</v>
      </c>
    </row>
    <row r="45" spans="4:10" ht="15.6">
      <c r="D45" s="512"/>
      <c r="E45" s="525" t="s">
        <v>791</v>
      </c>
      <c r="F45" s="2804">
        <v>153608</v>
      </c>
      <c r="G45" s="2804">
        <v>0</v>
      </c>
      <c r="H45" s="531">
        <v>0</v>
      </c>
      <c r="I45" s="531">
        <v>0</v>
      </c>
      <c r="J45" s="531">
        <v>244800</v>
      </c>
    </row>
    <row r="46" spans="4:10" ht="15.6">
      <c r="D46" s="512"/>
      <c r="E46" s="525" t="s">
        <v>797</v>
      </c>
      <c r="F46" s="2804">
        <v>387720</v>
      </c>
      <c r="G46" s="2804">
        <v>8088</v>
      </c>
      <c r="H46" s="531">
        <v>0</v>
      </c>
      <c r="I46" s="531">
        <v>0</v>
      </c>
      <c r="J46" s="531">
        <v>680563</v>
      </c>
    </row>
    <row r="47" spans="4:10" ht="15.6">
      <c r="D47" s="512"/>
      <c r="E47" s="525" t="s">
        <v>798</v>
      </c>
      <c r="F47" s="2804">
        <v>374560</v>
      </c>
      <c r="G47" s="2804">
        <v>12184</v>
      </c>
      <c r="H47" s="531">
        <v>744</v>
      </c>
      <c r="I47" s="531">
        <v>528</v>
      </c>
      <c r="J47" s="531">
        <v>860177</v>
      </c>
    </row>
    <row r="48" spans="4:10" ht="15.6">
      <c r="D48" s="512"/>
      <c r="E48" s="525" t="s">
        <v>800</v>
      </c>
      <c r="F48" s="2804">
        <v>272376</v>
      </c>
      <c r="G48" s="2804">
        <v>3368</v>
      </c>
      <c r="H48" s="531">
        <v>1552</v>
      </c>
      <c r="I48" s="531">
        <v>0</v>
      </c>
      <c r="J48" s="531">
        <v>444565</v>
      </c>
    </row>
    <row r="49" spans="4:10" ht="15.6">
      <c r="D49" s="512"/>
      <c r="E49" s="525" t="s">
        <v>801</v>
      </c>
      <c r="F49" s="2804">
        <v>657840</v>
      </c>
      <c r="G49" s="2804">
        <v>6888</v>
      </c>
      <c r="H49" s="531">
        <v>2968</v>
      </c>
      <c r="I49" s="531">
        <v>0</v>
      </c>
      <c r="J49" s="531">
        <v>1224971</v>
      </c>
    </row>
    <row r="50" spans="4:10" ht="15.6">
      <c r="D50" s="512"/>
      <c r="E50" s="525" t="s">
        <v>804</v>
      </c>
      <c r="F50" s="2804">
        <v>249816</v>
      </c>
      <c r="G50" s="2804">
        <v>712</v>
      </c>
      <c r="H50" s="531">
        <v>0</v>
      </c>
      <c r="I50" s="531">
        <v>0</v>
      </c>
      <c r="J50" s="531">
        <v>421105</v>
      </c>
    </row>
    <row r="51" spans="4:10" ht="15.6">
      <c r="D51" s="512"/>
      <c r="E51" s="525" t="s">
        <v>805</v>
      </c>
      <c r="F51" s="2804">
        <v>802064</v>
      </c>
      <c r="G51" s="2804">
        <v>19240</v>
      </c>
      <c r="H51" s="531">
        <v>2760</v>
      </c>
      <c r="I51" s="531">
        <v>0</v>
      </c>
      <c r="J51" s="531">
        <v>1468821</v>
      </c>
    </row>
    <row r="52" spans="4:10" ht="15.6">
      <c r="D52" s="512"/>
      <c r="E52" s="525" t="s">
        <v>808</v>
      </c>
      <c r="F52" s="2804">
        <v>132520</v>
      </c>
      <c r="G52" s="2804">
        <v>920</v>
      </c>
      <c r="H52" s="531">
        <v>0</v>
      </c>
      <c r="I52" s="531">
        <v>0</v>
      </c>
      <c r="J52" s="531">
        <v>285655</v>
      </c>
    </row>
    <row r="53" spans="4:10" ht="15.6">
      <c r="D53" s="512"/>
      <c r="E53" s="525" t="s">
        <v>810</v>
      </c>
      <c r="F53" s="2804">
        <v>239960</v>
      </c>
      <c r="G53" s="2804">
        <v>1792</v>
      </c>
      <c r="H53" s="531">
        <v>0</v>
      </c>
      <c r="I53" s="531">
        <v>0</v>
      </c>
      <c r="J53" s="531">
        <v>360277</v>
      </c>
    </row>
    <row r="54" spans="4:10" ht="15.6">
      <c r="D54" s="512"/>
      <c r="E54" s="525" t="s">
        <v>811</v>
      </c>
      <c r="F54" s="2804">
        <v>269608</v>
      </c>
      <c r="G54" s="2804">
        <v>3024</v>
      </c>
      <c r="H54" s="531">
        <v>0</v>
      </c>
      <c r="I54" s="531">
        <v>0</v>
      </c>
      <c r="J54" s="531">
        <v>433175</v>
      </c>
    </row>
    <row r="55" spans="4:10" ht="15.6">
      <c r="D55" s="512"/>
      <c r="E55" s="525" t="s">
        <v>813</v>
      </c>
      <c r="F55" s="2804">
        <v>85072</v>
      </c>
      <c r="G55" s="2804">
        <v>3216</v>
      </c>
      <c r="H55" s="531">
        <v>0</v>
      </c>
      <c r="I55" s="531">
        <v>0</v>
      </c>
      <c r="J55" s="531">
        <v>196521</v>
      </c>
    </row>
    <row r="56" spans="4:10" ht="15.6">
      <c r="D56" s="512"/>
      <c r="E56" s="525" t="s">
        <v>814</v>
      </c>
      <c r="F56" s="2804">
        <v>233288</v>
      </c>
      <c r="G56" s="2804">
        <v>5736</v>
      </c>
      <c r="H56" s="531">
        <v>1032</v>
      </c>
      <c r="I56" s="531">
        <v>0</v>
      </c>
      <c r="J56" s="531">
        <v>422051</v>
      </c>
    </row>
    <row r="57" spans="4:10" ht="15.6">
      <c r="D57" s="512"/>
      <c r="E57" s="525" t="s">
        <v>815</v>
      </c>
      <c r="F57" s="2804">
        <v>196328</v>
      </c>
      <c r="G57" s="2804">
        <v>6512</v>
      </c>
      <c r="H57" s="531">
        <v>2672</v>
      </c>
      <c r="I57" s="531">
        <v>0</v>
      </c>
      <c r="J57" s="531">
        <v>402130</v>
      </c>
    </row>
    <row r="58" spans="4:10" ht="15.6">
      <c r="D58" s="512"/>
      <c r="E58" s="525" t="s">
        <v>822</v>
      </c>
      <c r="F58" s="2804">
        <v>121552</v>
      </c>
      <c r="G58" s="2804">
        <v>3784</v>
      </c>
      <c r="H58" s="531">
        <v>1856</v>
      </c>
      <c r="I58" s="531">
        <v>0</v>
      </c>
      <c r="J58" s="531">
        <v>240297</v>
      </c>
    </row>
    <row r="59" spans="4:10" ht="15.6">
      <c r="D59" s="512"/>
      <c r="E59" s="525" t="s">
        <v>823</v>
      </c>
      <c r="F59" s="2804">
        <v>150616</v>
      </c>
      <c r="G59" s="2804">
        <v>3048</v>
      </c>
      <c r="H59" s="531">
        <v>0</v>
      </c>
      <c r="I59" s="531">
        <v>0</v>
      </c>
      <c r="J59" s="531">
        <v>357990</v>
      </c>
    </row>
    <row r="60" spans="4:10" ht="15.6">
      <c r="D60" s="512"/>
      <c r="E60" s="525" t="s">
        <v>825</v>
      </c>
      <c r="F60" s="2804">
        <v>331824</v>
      </c>
      <c r="G60" s="2804">
        <v>3360</v>
      </c>
      <c r="H60" s="531">
        <v>0</v>
      </c>
      <c r="I60" s="531">
        <v>0</v>
      </c>
      <c r="J60" s="531">
        <v>571558</v>
      </c>
    </row>
    <row r="61" spans="4:10" ht="15.6">
      <c r="D61" s="512"/>
      <c r="E61" s="525" t="s">
        <v>829</v>
      </c>
      <c r="F61" s="2804">
        <v>301080</v>
      </c>
      <c r="G61" s="2804">
        <v>9248</v>
      </c>
      <c r="H61" s="531">
        <v>0</v>
      </c>
      <c r="I61" s="531">
        <v>0</v>
      </c>
      <c r="J61" s="531">
        <v>484692</v>
      </c>
    </row>
    <row r="62" spans="4:10" ht="15.6">
      <c r="D62" s="512"/>
      <c r="E62" s="525" t="s">
        <v>830</v>
      </c>
      <c r="F62" s="2804">
        <v>67224</v>
      </c>
      <c r="G62" s="2804">
        <v>696</v>
      </c>
      <c r="H62" s="531">
        <v>0</v>
      </c>
      <c r="I62" s="531">
        <v>0</v>
      </c>
      <c r="J62" s="531">
        <v>145479</v>
      </c>
    </row>
    <row r="63" spans="4:10" ht="15.6">
      <c r="D63" s="512"/>
      <c r="E63" s="525" t="s">
        <v>832</v>
      </c>
      <c r="F63" s="2804">
        <v>1071008</v>
      </c>
      <c r="G63" s="2804">
        <v>12952</v>
      </c>
      <c r="H63" s="531">
        <v>3368</v>
      </c>
      <c r="I63" s="531">
        <v>0</v>
      </c>
      <c r="J63" s="531">
        <v>1784732</v>
      </c>
    </row>
    <row r="64" spans="4:10" ht="15.6">
      <c r="D64" s="512"/>
      <c r="E64" s="525" t="s">
        <v>838</v>
      </c>
      <c r="F64" s="2804">
        <v>153448</v>
      </c>
      <c r="G64" s="2804">
        <v>1888</v>
      </c>
      <c r="H64" s="531">
        <v>792</v>
      </c>
      <c r="I64" s="531">
        <v>0</v>
      </c>
      <c r="J64" s="531">
        <v>453922</v>
      </c>
    </row>
    <row r="65" spans="4:10" ht="15.6">
      <c r="D65" s="512"/>
      <c r="E65" s="525" t="s">
        <v>839</v>
      </c>
      <c r="F65" s="2804">
        <v>75352</v>
      </c>
      <c r="G65" s="2804">
        <v>0</v>
      </c>
      <c r="H65" s="531">
        <v>1632</v>
      </c>
      <c r="I65" s="531">
        <v>0</v>
      </c>
      <c r="J65" s="531">
        <v>167043</v>
      </c>
    </row>
    <row r="66" spans="4:10" ht="15.6">
      <c r="D66" s="512"/>
      <c r="E66" s="525" t="s">
        <v>841</v>
      </c>
      <c r="F66" s="2804">
        <v>195328</v>
      </c>
      <c r="G66" s="2804">
        <v>2840</v>
      </c>
      <c r="H66" s="531">
        <v>0</v>
      </c>
      <c r="I66" s="531">
        <v>0</v>
      </c>
      <c r="J66" s="531">
        <v>562102</v>
      </c>
    </row>
    <row r="67" spans="4:10" ht="15.6">
      <c r="D67" s="512"/>
      <c r="E67" s="525" t="s">
        <v>843</v>
      </c>
      <c r="F67" s="2804">
        <v>849544</v>
      </c>
      <c r="G67" s="2804">
        <v>9504</v>
      </c>
      <c r="H67" s="531">
        <v>3344</v>
      </c>
      <c r="I67" s="531">
        <v>0</v>
      </c>
      <c r="J67" s="531">
        <v>1532751</v>
      </c>
    </row>
    <row r="68" spans="4:10" ht="15.6">
      <c r="D68" s="512"/>
      <c r="E68" s="525" t="s">
        <v>846</v>
      </c>
      <c r="F68" s="2804">
        <v>8992</v>
      </c>
      <c r="G68" s="2804">
        <v>320</v>
      </c>
      <c r="H68" s="531">
        <v>0</v>
      </c>
      <c r="I68" s="531">
        <v>0</v>
      </c>
      <c r="J68" s="531">
        <v>8992</v>
      </c>
    </row>
    <row r="69" spans="4:10" ht="15.6">
      <c r="D69" s="512"/>
      <c r="E69" s="525" t="s">
        <v>848</v>
      </c>
      <c r="F69" s="2804">
        <v>195024</v>
      </c>
      <c r="G69" s="2804">
        <v>1392</v>
      </c>
      <c r="H69" s="531">
        <v>0</v>
      </c>
      <c r="I69" s="531">
        <v>0</v>
      </c>
      <c r="J69" s="531">
        <v>324979</v>
      </c>
    </row>
    <row r="70" spans="4:10" ht="15.6">
      <c r="D70" s="512"/>
      <c r="E70" s="525" t="s">
        <v>849</v>
      </c>
      <c r="F70" s="2804">
        <v>241576</v>
      </c>
      <c r="G70" s="2804">
        <v>4016</v>
      </c>
      <c r="H70" s="531">
        <v>336</v>
      </c>
      <c r="I70" s="531">
        <v>0</v>
      </c>
      <c r="J70" s="531">
        <v>429119</v>
      </c>
    </row>
    <row r="71" spans="4:10" ht="15.6">
      <c r="D71" s="512"/>
      <c r="E71" s="525" t="s">
        <v>850</v>
      </c>
      <c r="F71" s="2804">
        <v>502896</v>
      </c>
      <c r="G71" s="2804">
        <v>5000</v>
      </c>
      <c r="H71" s="531">
        <v>5024</v>
      </c>
      <c r="I71" s="531">
        <v>0</v>
      </c>
      <c r="J71" s="531">
        <v>1114915</v>
      </c>
    </row>
    <row r="72" spans="4:10" ht="15.6">
      <c r="D72" s="512"/>
      <c r="E72" s="525" t="s">
        <v>852</v>
      </c>
      <c r="F72" s="2804">
        <v>510632</v>
      </c>
      <c r="G72" s="2804">
        <v>12464</v>
      </c>
      <c r="H72" s="531">
        <v>760</v>
      </c>
      <c r="I72" s="531">
        <v>0</v>
      </c>
      <c r="J72" s="531">
        <v>874057</v>
      </c>
    </row>
    <row r="73" spans="4:10" ht="15.6">
      <c r="D73" s="512"/>
      <c r="E73" s="525" t="s">
        <v>854</v>
      </c>
      <c r="F73" s="2804">
        <v>763320</v>
      </c>
      <c r="G73" s="2804">
        <v>10232</v>
      </c>
      <c r="H73" s="531">
        <v>1344</v>
      </c>
      <c r="I73" s="531">
        <v>0</v>
      </c>
      <c r="J73" s="531">
        <v>1444422</v>
      </c>
    </row>
    <row r="74" spans="4:10" ht="15.6">
      <c r="D74" s="512"/>
      <c r="E74" s="525" t="s">
        <v>855</v>
      </c>
      <c r="F74" s="2804">
        <v>202328</v>
      </c>
      <c r="G74" s="2804">
        <v>1672</v>
      </c>
      <c r="H74" s="531">
        <v>0</v>
      </c>
      <c r="I74" s="531">
        <v>0</v>
      </c>
      <c r="J74" s="531">
        <v>382239</v>
      </c>
    </row>
    <row r="75" spans="4:10" ht="15.6">
      <c r="D75" s="512"/>
      <c r="E75" s="525" t="s">
        <v>856</v>
      </c>
      <c r="F75" s="2804">
        <v>58664</v>
      </c>
      <c r="G75" s="2804">
        <v>1088</v>
      </c>
      <c r="H75" s="531">
        <v>592</v>
      </c>
      <c r="I75" s="531">
        <v>0</v>
      </c>
      <c r="J75" s="531">
        <v>141897</v>
      </c>
    </row>
    <row r="76" spans="4:10" ht="15.6">
      <c r="D76" s="512"/>
      <c r="E76" s="525" t="s">
        <v>861</v>
      </c>
      <c r="F76" s="2804">
        <v>204744</v>
      </c>
      <c r="G76" s="2804">
        <v>3264</v>
      </c>
      <c r="H76" s="531">
        <v>1264</v>
      </c>
      <c r="I76" s="531">
        <v>0</v>
      </c>
      <c r="J76" s="531">
        <v>374354</v>
      </c>
    </row>
    <row r="77" spans="4:10" ht="15.6">
      <c r="D77" s="512"/>
      <c r="E77" s="525"/>
      <c r="F77" s="513"/>
      <c r="G77" s="513"/>
    </row>
    <row r="78" spans="4:10" ht="15.75" customHeight="1">
      <c r="D78" s="512"/>
      <c r="E78" s="1978" t="s">
        <v>746</v>
      </c>
      <c r="F78" s="516">
        <f>SUM(F16:F76)</f>
        <v>26668992</v>
      </c>
      <c r="G78" s="516">
        <f>SUM(G16:G76)</f>
        <v>446128</v>
      </c>
      <c r="H78" s="516">
        <f>SUM(H16:H76)</f>
        <v>60368</v>
      </c>
      <c r="I78" s="516">
        <f>SUM(I16:I76)</f>
        <v>3040</v>
      </c>
      <c r="J78" s="516">
        <f>SUM(J16:J76)</f>
        <v>48314402</v>
      </c>
    </row>
    <row r="79" spans="4:10" ht="15.75" customHeight="1">
      <c r="D79" s="1977"/>
      <c r="E79" s="1978"/>
      <c r="F79" s="526"/>
      <c r="G79" s="526"/>
    </row>
    <row r="80" spans="4:10" ht="15.6">
      <c r="D80" s="1977"/>
      <c r="E80" s="3945" t="s">
        <v>866</v>
      </c>
      <c r="F80" s="3945"/>
      <c r="G80" s="3945"/>
      <c r="H80" s="3945"/>
      <c r="I80" s="3945"/>
      <c r="J80" s="3945"/>
    </row>
    <row r="81" spans="2:10" ht="15.6">
      <c r="D81" s="1977"/>
      <c r="E81" s="527"/>
      <c r="F81" s="527"/>
      <c r="G81" s="527"/>
    </row>
    <row r="82" spans="2:10" ht="15.6">
      <c r="D82" s="1977"/>
      <c r="E82" s="3923" t="s">
        <v>740</v>
      </c>
      <c r="F82" s="3923" t="s">
        <v>873</v>
      </c>
      <c r="G82" s="3940" t="s">
        <v>742</v>
      </c>
      <c r="H82" s="3941"/>
      <c r="I82" s="3942"/>
      <c r="J82" s="3944" t="s">
        <v>874</v>
      </c>
    </row>
    <row r="83" spans="2:10" ht="33.6">
      <c r="D83" s="1977"/>
      <c r="E83" s="3923"/>
      <c r="F83" s="3923"/>
      <c r="G83" s="2799" t="s">
        <v>743</v>
      </c>
      <c r="H83" s="2799" t="s">
        <v>744</v>
      </c>
      <c r="I83" s="2799" t="s">
        <v>745</v>
      </c>
      <c r="J83" s="3944"/>
    </row>
    <row r="84" spans="2:10" ht="16.8">
      <c r="D84" s="1977"/>
      <c r="E84" s="505"/>
      <c r="F84" s="505"/>
      <c r="G84" s="2800"/>
      <c r="H84" s="2800"/>
      <c r="I84" s="2800"/>
      <c r="J84" s="2805"/>
    </row>
    <row r="85" spans="2:10" ht="42.75" customHeight="1">
      <c r="D85" s="1977"/>
      <c r="E85" s="525" t="s">
        <v>867</v>
      </c>
      <c r="F85" s="513">
        <v>13334496</v>
      </c>
      <c r="G85" s="513"/>
      <c r="H85" s="2795"/>
      <c r="I85" s="2795"/>
      <c r="J85" s="2806">
        <v>24157205</v>
      </c>
    </row>
    <row r="86" spans="2:10" ht="45" customHeight="1">
      <c r="D86" s="1977"/>
      <c r="E86" s="1978"/>
      <c r="F86" s="513"/>
      <c r="G86" s="513"/>
    </row>
    <row r="87" spans="2:10" ht="45.75" customHeight="1">
      <c r="D87" s="505"/>
      <c r="E87" s="1978" t="s">
        <v>868</v>
      </c>
      <c r="F87" s="516">
        <f>F85+F78</f>
        <v>40003488</v>
      </c>
      <c r="G87" s="516"/>
      <c r="J87" s="2806">
        <f>J85+J78</f>
        <v>72471607</v>
      </c>
    </row>
    <row r="88" spans="2:10">
      <c r="B88" s="3943" t="s">
        <v>869</v>
      </c>
      <c r="C88" s="3943"/>
      <c r="D88" s="3943"/>
    </row>
    <row r="89" spans="2:10" ht="15.6">
      <c r="D89" s="523"/>
    </row>
    <row r="90" spans="2:10">
      <c r="B90" s="3933"/>
      <c r="C90" s="3933"/>
    </row>
  </sheetData>
  <mergeCells count="27">
    <mergeCell ref="E80:J80"/>
    <mergeCell ref="E82:E83"/>
    <mergeCell ref="B6:C6"/>
    <mergeCell ref="B7:C7"/>
    <mergeCell ref="B8:C8"/>
    <mergeCell ref="B9:D9"/>
    <mergeCell ref="E9:J9"/>
    <mergeCell ref="F82:F83"/>
    <mergeCell ref="G82:I82"/>
    <mergeCell ref="J82:J83"/>
    <mergeCell ref="E3:J3"/>
    <mergeCell ref="E8:J8"/>
    <mergeCell ref="A2:C2"/>
    <mergeCell ref="E11:J11"/>
    <mergeCell ref="B13:B14"/>
    <mergeCell ref="C13:C14"/>
    <mergeCell ref="D13:D14"/>
    <mergeCell ref="E13:E14"/>
    <mergeCell ref="F13:F14"/>
    <mergeCell ref="G13:I13"/>
    <mergeCell ref="J13:J14"/>
    <mergeCell ref="B88:D88"/>
    <mergeCell ref="B90:C90"/>
    <mergeCell ref="A1:C1"/>
    <mergeCell ref="B5:C5"/>
    <mergeCell ref="B3:C3"/>
    <mergeCell ref="B18:C18"/>
  </mergeCells>
  <pageMargins left="0.35433070866141736" right="0.47244094488188981" top="0.47244094488188981" bottom="0.55118110236220474" header="0.31496062992125984" footer="0.31496062992125984"/>
  <pageSetup paperSize="9" scale="85" orientation="landscape" verticalDpi="0" r:id="rId1"/>
  <headerFooter>
    <oddFooter>&amp;L&amp;F&amp;C&amp;P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145"/>
  <sheetViews>
    <sheetView zoomScale="75" zoomScaleNormal="75" workbookViewId="0">
      <selection activeCell="I9" sqref="I9"/>
    </sheetView>
  </sheetViews>
  <sheetFormatPr defaultColWidth="12.6640625" defaultRowHeight="13.2"/>
  <cols>
    <col min="1" max="1" width="9" style="536" customWidth="1"/>
    <col min="2" max="2" width="26" style="514" customWidth="1"/>
    <col min="3" max="3" width="22.44140625" style="514" customWidth="1"/>
    <col min="4" max="4" width="26.5546875" style="502" customWidth="1"/>
    <col min="5" max="5" width="19.109375" style="502" customWidth="1"/>
    <col min="6" max="6" width="19.5546875" style="502" customWidth="1"/>
    <col min="7" max="9" width="12.6640625" style="502"/>
  </cols>
  <sheetData>
    <row r="1" spans="1:9" s="498" customFormat="1" ht="13.8">
      <c r="A1" s="3918"/>
      <c r="B1" s="3918"/>
      <c r="C1" s="3918"/>
    </row>
    <row r="2" spans="1:9" s="500" customFormat="1" ht="19.5" customHeight="1" thickBot="1">
      <c r="A2" s="3918"/>
      <c r="B2" s="3918"/>
      <c r="C2" s="3918"/>
      <c r="D2" s="498"/>
      <c r="E2" s="498"/>
      <c r="F2" s="498"/>
      <c r="G2" s="498"/>
      <c r="H2" s="498"/>
      <c r="I2" s="498"/>
    </row>
    <row r="3" spans="1:9" s="500" customFormat="1" ht="13.8" thickBot="1">
      <c r="A3" s="499"/>
      <c r="B3" s="3934" t="s">
        <v>163</v>
      </c>
      <c r="C3" s="3935"/>
      <c r="D3" s="3936" t="s">
        <v>81</v>
      </c>
      <c r="E3" s="3937"/>
      <c r="F3" s="3937"/>
      <c r="G3" s="3937"/>
      <c r="H3" s="3938"/>
      <c r="I3" s="520" t="s">
        <v>42</v>
      </c>
    </row>
    <row r="4" spans="1:9" s="500" customFormat="1" ht="13.8">
      <c r="A4" s="499"/>
      <c r="B4" s="1976"/>
      <c r="C4" s="1976"/>
    </row>
    <row r="5" spans="1:9" s="500" customFormat="1">
      <c r="A5" s="499"/>
      <c r="B5" s="3939" t="s">
        <v>134</v>
      </c>
      <c r="C5" s="3939"/>
      <c r="F5" s="137"/>
    </row>
    <row r="6" spans="1:9" s="500" customFormat="1" ht="15.6" customHeight="1">
      <c r="A6" s="499"/>
      <c r="B6" s="3919" t="s">
        <v>173</v>
      </c>
      <c r="C6" s="3919"/>
    </row>
    <row r="7" spans="1:9">
      <c r="A7" s="499"/>
      <c r="B7" s="3919"/>
      <c r="C7" s="3919"/>
      <c r="D7" s="500"/>
      <c r="E7" s="500"/>
      <c r="F7" s="500"/>
      <c r="G7" s="500"/>
      <c r="H7" s="500"/>
      <c r="I7" s="500"/>
    </row>
    <row r="8" spans="1:9">
      <c r="B8" s="3929" t="s">
        <v>174</v>
      </c>
      <c r="C8" s="3929"/>
      <c r="D8" s="3929" t="s">
        <v>174</v>
      </c>
      <c r="E8" s="3929"/>
      <c r="F8" s="3929"/>
      <c r="G8" s="3929"/>
      <c r="H8" s="3929"/>
    </row>
    <row r="9" spans="1:9" ht="61.95" customHeight="1">
      <c r="A9" s="3318">
        <f>'8.piel.'!A9+1</f>
        <v>196</v>
      </c>
      <c r="B9" s="3930" t="s">
        <v>175</v>
      </c>
      <c r="C9" s="3930"/>
      <c r="D9" s="3930" t="s">
        <v>175</v>
      </c>
      <c r="E9" s="3930"/>
      <c r="F9" s="3930"/>
      <c r="G9" s="3930"/>
      <c r="H9" s="3930"/>
      <c r="I9" s="3586" t="s">
        <v>106</v>
      </c>
    </row>
    <row r="10" spans="1:9" ht="15.6">
      <c r="B10" s="501"/>
      <c r="C10" s="501"/>
    </row>
    <row r="11" spans="1:9" ht="15.6" customHeight="1">
      <c r="B11" s="503"/>
      <c r="C11" s="504"/>
      <c r="D11" s="3931" t="s">
        <v>738</v>
      </c>
      <c r="E11" s="3931"/>
      <c r="F11" s="3931"/>
      <c r="G11" s="3931"/>
      <c r="H11" s="3931"/>
    </row>
    <row r="12" spans="1:9" ht="15.6">
      <c r="B12" s="503"/>
      <c r="C12" s="504"/>
      <c r="D12" s="505"/>
      <c r="E12" s="505"/>
    </row>
    <row r="13" spans="1:9" ht="15.6">
      <c r="B13" s="3923" t="s">
        <v>740</v>
      </c>
      <c r="C13" s="3924" t="s">
        <v>739</v>
      </c>
      <c r="D13" s="3923" t="s">
        <v>740</v>
      </c>
      <c r="E13" s="3932" t="s">
        <v>741</v>
      </c>
      <c r="F13" s="3940" t="s">
        <v>742</v>
      </c>
      <c r="G13" s="3941"/>
      <c r="H13" s="3942"/>
    </row>
    <row r="14" spans="1:9" ht="33.6">
      <c r="B14" s="3923"/>
      <c r="C14" s="3924"/>
      <c r="D14" s="3923"/>
      <c r="E14" s="3932"/>
      <c r="F14" s="2799" t="s">
        <v>743</v>
      </c>
      <c r="G14" s="2799" t="s">
        <v>744</v>
      </c>
      <c r="H14" s="2799" t="s">
        <v>745</v>
      </c>
    </row>
    <row r="15" spans="1:9" ht="16.8">
      <c r="B15" s="508"/>
      <c r="C15" s="509"/>
      <c r="D15" s="1977"/>
      <c r="E15" s="2807"/>
      <c r="F15" s="2803"/>
      <c r="G15" s="2803"/>
      <c r="H15" s="2803"/>
    </row>
    <row r="16" spans="1:9" ht="15.6">
      <c r="B16" s="508" t="s">
        <v>746</v>
      </c>
      <c r="C16" s="521">
        <v>20421734</v>
      </c>
      <c r="D16" s="512" t="s">
        <v>747</v>
      </c>
      <c r="E16" s="513">
        <v>3854080</v>
      </c>
      <c r="F16" s="2795">
        <v>104248</v>
      </c>
      <c r="G16" s="2795">
        <v>3360</v>
      </c>
      <c r="H16" s="2795">
        <v>992</v>
      </c>
    </row>
    <row r="17" spans="2:8" ht="15.6">
      <c r="B17" s="501"/>
      <c r="C17" s="501"/>
      <c r="D17" s="512" t="s">
        <v>875</v>
      </c>
      <c r="E17" s="513">
        <v>559456</v>
      </c>
      <c r="F17" s="2795">
        <v>25192</v>
      </c>
      <c r="G17" s="2795">
        <v>0</v>
      </c>
      <c r="H17" s="2795">
        <v>0</v>
      </c>
    </row>
    <row r="18" spans="2:8" ht="15.6">
      <c r="B18" s="3922"/>
      <c r="C18" s="3922"/>
      <c r="D18" s="512" t="s">
        <v>749</v>
      </c>
      <c r="E18" s="513">
        <v>182432</v>
      </c>
      <c r="F18" s="2795">
        <v>5432</v>
      </c>
      <c r="G18" s="2795">
        <v>0</v>
      </c>
      <c r="H18" s="2795">
        <v>0</v>
      </c>
    </row>
    <row r="19" spans="2:8" ht="15.6">
      <c r="D19" s="512" t="s">
        <v>750</v>
      </c>
      <c r="E19" s="513">
        <v>451112</v>
      </c>
      <c r="F19" s="2795">
        <v>7304</v>
      </c>
      <c r="G19" s="2795">
        <v>80</v>
      </c>
      <c r="H19" s="2795">
        <v>0</v>
      </c>
    </row>
    <row r="20" spans="2:8" ht="15.6">
      <c r="D20" s="512" t="s">
        <v>751</v>
      </c>
      <c r="E20" s="513">
        <v>339224</v>
      </c>
      <c r="F20" s="2795">
        <v>8376</v>
      </c>
      <c r="G20" s="2795">
        <v>792</v>
      </c>
      <c r="H20" s="2795">
        <v>0</v>
      </c>
    </row>
    <row r="21" spans="2:8" ht="15.6">
      <c r="D21" s="512" t="s">
        <v>752</v>
      </c>
      <c r="E21" s="513">
        <v>482472</v>
      </c>
      <c r="F21" s="2795">
        <v>10736</v>
      </c>
      <c r="G21" s="2795">
        <v>0</v>
      </c>
      <c r="H21" s="2795">
        <v>0</v>
      </c>
    </row>
    <row r="22" spans="2:8" ht="15.6">
      <c r="D22" s="512" t="s">
        <v>753</v>
      </c>
      <c r="E22" s="513">
        <v>169816</v>
      </c>
      <c r="F22" s="2795">
        <v>3368</v>
      </c>
      <c r="G22" s="2795">
        <v>0</v>
      </c>
      <c r="H22" s="2795">
        <v>0</v>
      </c>
    </row>
    <row r="23" spans="2:8" ht="15.6">
      <c r="D23" s="512" t="s">
        <v>754</v>
      </c>
      <c r="E23" s="513">
        <v>215288</v>
      </c>
      <c r="F23" s="2795">
        <v>8776</v>
      </c>
      <c r="G23" s="2795">
        <v>680</v>
      </c>
      <c r="H23" s="2795">
        <v>0</v>
      </c>
    </row>
    <row r="24" spans="2:8" ht="15.6">
      <c r="D24" s="512" t="s">
        <v>876</v>
      </c>
      <c r="E24" s="513">
        <v>277448</v>
      </c>
      <c r="F24" s="2795">
        <v>6680</v>
      </c>
      <c r="G24" s="2795">
        <v>0</v>
      </c>
      <c r="H24" s="2795">
        <v>0</v>
      </c>
    </row>
    <row r="25" spans="2:8" ht="15.6">
      <c r="D25" s="512" t="s">
        <v>756</v>
      </c>
      <c r="E25" s="513">
        <v>122120</v>
      </c>
      <c r="F25" s="2795">
        <v>0</v>
      </c>
      <c r="G25" s="2795">
        <v>0</v>
      </c>
      <c r="H25" s="2795">
        <v>0</v>
      </c>
    </row>
    <row r="26" spans="2:8" ht="15.6">
      <c r="D26" s="512" t="s">
        <v>757</v>
      </c>
      <c r="E26" s="513">
        <v>30232</v>
      </c>
      <c r="F26" s="2795">
        <v>1256</v>
      </c>
      <c r="G26" s="2795">
        <v>0</v>
      </c>
      <c r="H26" s="2795">
        <v>0</v>
      </c>
    </row>
    <row r="27" spans="2:8" ht="15.6">
      <c r="D27" s="512" t="s">
        <v>758</v>
      </c>
      <c r="E27" s="513">
        <v>72632</v>
      </c>
      <c r="F27" s="2795">
        <v>2768</v>
      </c>
      <c r="G27" s="2795">
        <v>0</v>
      </c>
      <c r="H27" s="2795">
        <v>0</v>
      </c>
    </row>
    <row r="28" spans="2:8" ht="15.6">
      <c r="D28" s="512" t="s">
        <v>759</v>
      </c>
      <c r="E28" s="513">
        <v>84456</v>
      </c>
      <c r="F28" s="2795">
        <v>2696</v>
      </c>
      <c r="G28" s="2795">
        <v>0</v>
      </c>
      <c r="H28" s="2795">
        <v>0</v>
      </c>
    </row>
    <row r="29" spans="2:8" ht="15.6">
      <c r="D29" s="512" t="s">
        <v>760</v>
      </c>
      <c r="E29" s="513">
        <v>17392</v>
      </c>
      <c r="F29" s="2795">
        <v>320</v>
      </c>
      <c r="G29" s="2795">
        <v>0</v>
      </c>
      <c r="H29" s="2795">
        <v>0</v>
      </c>
    </row>
    <row r="30" spans="2:8" ht="15.6">
      <c r="D30" s="512" t="s">
        <v>761</v>
      </c>
      <c r="E30" s="513">
        <v>47408</v>
      </c>
      <c r="F30" s="2795">
        <v>1352</v>
      </c>
      <c r="G30" s="2795">
        <v>0</v>
      </c>
      <c r="H30" s="2795">
        <v>0</v>
      </c>
    </row>
    <row r="31" spans="2:8" ht="15.6">
      <c r="D31" s="512" t="s">
        <v>762</v>
      </c>
      <c r="E31" s="513">
        <v>6576</v>
      </c>
      <c r="F31" s="2795">
        <v>368</v>
      </c>
      <c r="G31" s="2795">
        <v>0</v>
      </c>
      <c r="H31" s="2795">
        <v>0</v>
      </c>
    </row>
    <row r="32" spans="2:8" ht="15.6">
      <c r="D32" s="512" t="s">
        <v>763</v>
      </c>
      <c r="E32" s="513">
        <v>130608</v>
      </c>
      <c r="F32" s="2795">
        <v>1544</v>
      </c>
      <c r="G32" s="2795">
        <v>1768</v>
      </c>
      <c r="H32" s="2795">
        <v>0</v>
      </c>
    </row>
    <row r="33" spans="4:8" ht="15.6">
      <c r="D33" s="512" t="s">
        <v>764</v>
      </c>
      <c r="E33" s="513">
        <v>31960</v>
      </c>
      <c r="F33" s="2795">
        <v>392</v>
      </c>
      <c r="G33" s="2795">
        <v>0</v>
      </c>
      <c r="H33" s="2795">
        <v>0</v>
      </c>
    </row>
    <row r="34" spans="4:8" ht="15.6">
      <c r="D34" s="512" t="s">
        <v>765</v>
      </c>
      <c r="E34" s="513">
        <v>41400</v>
      </c>
      <c r="F34" s="2795">
        <v>0</v>
      </c>
      <c r="G34" s="2795">
        <v>0</v>
      </c>
      <c r="H34" s="2795">
        <v>0</v>
      </c>
    </row>
    <row r="35" spans="4:8" ht="15.6">
      <c r="D35" s="512" t="s">
        <v>766</v>
      </c>
      <c r="E35" s="513">
        <v>56280</v>
      </c>
      <c r="F35" s="2795">
        <v>2976</v>
      </c>
      <c r="G35" s="2795">
        <v>0</v>
      </c>
      <c r="H35" s="2795">
        <v>0</v>
      </c>
    </row>
    <row r="36" spans="4:8" ht="15.6">
      <c r="D36" s="512" t="s">
        <v>767</v>
      </c>
      <c r="E36" s="513">
        <v>56960</v>
      </c>
      <c r="F36" s="2795">
        <v>1064</v>
      </c>
      <c r="G36" s="2795">
        <v>528</v>
      </c>
      <c r="H36" s="2795">
        <v>0</v>
      </c>
    </row>
    <row r="37" spans="4:8" ht="15.6">
      <c r="D37" s="512" t="s">
        <v>768</v>
      </c>
      <c r="E37" s="513">
        <v>50976</v>
      </c>
      <c r="F37" s="2795">
        <v>792</v>
      </c>
      <c r="G37" s="2795">
        <v>0</v>
      </c>
      <c r="H37" s="2795">
        <v>0</v>
      </c>
    </row>
    <row r="38" spans="4:8" ht="15.6">
      <c r="D38" s="512" t="s">
        <v>769</v>
      </c>
      <c r="E38" s="513">
        <v>5248</v>
      </c>
      <c r="F38" s="2795">
        <v>16</v>
      </c>
      <c r="G38" s="2795">
        <v>48</v>
      </c>
      <c r="H38" s="2795">
        <v>0</v>
      </c>
    </row>
    <row r="39" spans="4:8" ht="15.6">
      <c r="D39" s="512" t="s">
        <v>770</v>
      </c>
      <c r="E39" s="513">
        <v>93784</v>
      </c>
      <c r="F39" s="2795">
        <v>2712</v>
      </c>
      <c r="G39" s="2795">
        <v>0</v>
      </c>
      <c r="H39" s="2795">
        <v>0</v>
      </c>
    </row>
    <row r="40" spans="4:8" ht="15.6">
      <c r="D40" s="512" t="s">
        <v>771</v>
      </c>
      <c r="E40" s="513">
        <v>266912</v>
      </c>
      <c r="F40" s="2795">
        <v>6176</v>
      </c>
      <c r="G40" s="2795">
        <v>456</v>
      </c>
      <c r="H40" s="2795">
        <v>0</v>
      </c>
    </row>
    <row r="41" spans="4:8" ht="15.6">
      <c r="D41" s="512" t="s">
        <v>772</v>
      </c>
      <c r="E41" s="513">
        <v>26424</v>
      </c>
      <c r="F41" s="2795">
        <v>2104</v>
      </c>
      <c r="G41" s="2795">
        <v>0</v>
      </c>
      <c r="H41" s="2795">
        <v>0</v>
      </c>
    </row>
    <row r="42" spans="4:8" ht="15.6">
      <c r="D42" s="512" t="s">
        <v>773</v>
      </c>
      <c r="E42" s="513">
        <v>31184</v>
      </c>
      <c r="F42" s="2795">
        <v>2208</v>
      </c>
      <c r="G42" s="2795">
        <v>0</v>
      </c>
      <c r="H42" s="2795">
        <v>0</v>
      </c>
    </row>
    <row r="43" spans="4:8" ht="15.6">
      <c r="D43" s="512" t="s">
        <v>774</v>
      </c>
      <c r="E43" s="513">
        <v>26704</v>
      </c>
      <c r="F43" s="2795">
        <v>832</v>
      </c>
      <c r="G43" s="2795">
        <v>0</v>
      </c>
      <c r="H43" s="2795">
        <v>0</v>
      </c>
    </row>
    <row r="44" spans="4:8" ht="15.6">
      <c r="D44" s="512" t="s">
        <v>775</v>
      </c>
      <c r="E44" s="513">
        <v>65808</v>
      </c>
      <c r="F44" s="2795">
        <v>1640</v>
      </c>
      <c r="G44" s="2795">
        <v>0</v>
      </c>
      <c r="H44" s="2795">
        <v>0</v>
      </c>
    </row>
    <row r="45" spans="4:8" ht="15.6">
      <c r="D45" s="512" t="s">
        <v>776</v>
      </c>
      <c r="E45" s="513">
        <v>171896</v>
      </c>
      <c r="F45" s="2795">
        <v>2392</v>
      </c>
      <c r="G45" s="2795">
        <v>2360</v>
      </c>
      <c r="H45" s="2795">
        <v>0</v>
      </c>
    </row>
    <row r="46" spans="4:8" ht="15.6">
      <c r="D46" s="512" t="s">
        <v>777</v>
      </c>
      <c r="E46" s="513">
        <v>31328</v>
      </c>
      <c r="F46" s="2795">
        <v>2352</v>
      </c>
      <c r="G46" s="2795">
        <v>0</v>
      </c>
      <c r="H46" s="2795">
        <v>0</v>
      </c>
    </row>
    <row r="47" spans="4:8" ht="15.6">
      <c r="D47" s="512" t="s">
        <v>778</v>
      </c>
      <c r="E47" s="513">
        <v>18112</v>
      </c>
      <c r="F47" s="2795">
        <v>1040</v>
      </c>
      <c r="G47" s="2795">
        <v>0</v>
      </c>
      <c r="H47" s="2795">
        <v>0</v>
      </c>
    </row>
    <row r="48" spans="4:8" ht="15.6">
      <c r="D48" s="512" t="s">
        <v>779</v>
      </c>
      <c r="E48" s="513">
        <v>64752</v>
      </c>
      <c r="F48" s="2795">
        <v>3688</v>
      </c>
      <c r="G48" s="2795">
        <v>0</v>
      </c>
      <c r="H48" s="2795">
        <v>0</v>
      </c>
    </row>
    <row r="49" spans="2:8" ht="15.6">
      <c r="D49" s="512" t="s">
        <v>780</v>
      </c>
      <c r="E49" s="513">
        <v>127240</v>
      </c>
      <c r="F49" s="2795">
        <v>2824</v>
      </c>
      <c r="G49" s="2795">
        <v>744</v>
      </c>
      <c r="H49" s="2795">
        <v>0</v>
      </c>
    </row>
    <row r="50" spans="2:8" ht="15.6">
      <c r="D50" s="512" t="s">
        <v>781</v>
      </c>
      <c r="E50" s="513">
        <v>186856</v>
      </c>
      <c r="F50" s="2795">
        <v>4704</v>
      </c>
      <c r="G50" s="2795">
        <v>0</v>
      </c>
      <c r="H50" s="2795">
        <v>0</v>
      </c>
    </row>
    <row r="51" spans="2:8" ht="15.6">
      <c r="D51" s="512" t="s">
        <v>782</v>
      </c>
      <c r="E51" s="513">
        <v>29520</v>
      </c>
      <c r="F51" s="2795">
        <v>1576</v>
      </c>
      <c r="G51" s="2795">
        <v>0</v>
      </c>
      <c r="H51" s="2795">
        <v>0</v>
      </c>
    </row>
    <row r="52" spans="2:8" ht="15.6">
      <c r="B52" s="502"/>
      <c r="C52" s="502"/>
      <c r="D52" s="512" t="s">
        <v>783</v>
      </c>
      <c r="E52" s="513">
        <v>21024</v>
      </c>
      <c r="F52" s="2795">
        <v>320</v>
      </c>
      <c r="G52" s="2795">
        <v>0</v>
      </c>
      <c r="H52" s="2795">
        <v>0</v>
      </c>
    </row>
    <row r="53" spans="2:8" ht="15.6">
      <c r="D53" s="512" t="s">
        <v>784</v>
      </c>
      <c r="E53" s="513">
        <v>58112</v>
      </c>
      <c r="F53" s="2795">
        <v>1032</v>
      </c>
      <c r="G53" s="2795">
        <v>160</v>
      </c>
      <c r="H53" s="2795">
        <v>0</v>
      </c>
    </row>
    <row r="54" spans="2:8" ht="15.6">
      <c r="D54" s="512" t="s">
        <v>785</v>
      </c>
      <c r="E54" s="513">
        <v>18328</v>
      </c>
      <c r="F54" s="2795">
        <v>1256</v>
      </c>
      <c r="G54" s="2795">
        <v>0</v>
      </c>
      <c r="H54" s="2795">
        <v>0</v>
      </c>
    </row>
    <row r="55" spans="2:8" ht="15.6">
      <c r="D55" s="512" t="s">
        <v>786</v>
      </c>
      <c r="E55" s="513">
        <v>65592</v>
      </c>
      <c r="F55" s="2795">
        <v>632</v>
      </c>
      <c r="G55" s="2795">
        <v>792</v>
      </c>
      <c r="H55" s="2795">
        <v>0</v>
      </c>
    </row>
    <row r="56" spans="2:8" ht="15.6">
      <c r="D56" s="512" t="s">
        <v>787</v>
      </c>
      <c r="E56" s="513">
        <v>72264</v>
      </c>
      <c r="F56" s="2795">
        <v>336</v>
      </c>
      <c r="G56" s="2795">
        <v>0</v>
      </c>
      <c r="H56" s="2795">
        <v>0</v>
      </c>
    </row>
    <row r="57" spans="2:8" ht="15.6">
      <c r="D57" s="512" t="s">
        <v>788</v>
      </c>
      <c r="E57" s="513">
        <v>171144</v>
      </c>
      <c r="F57" s="2795">
        <v>6584</v>
      </c>
      <c r="G57" s="2795">
        <v>0</v>
      </c>
      <c r="H57" s="2795">
        <v>0</v>
      </c>
    </row>
    <row r="58" spans="2:8" ht="15.6">
      <c r="D58" s="512" t="s">
        <v>789</v>
      </c>
      <c r="E58" s="513">
        <v>126264</v>
      </c>
      <c r="F58" s="2795">
        <v>3872</v>
      </c>
      <c r="G58" s="2795">
        <v>792</v>
      </c>
      <c r="H58" s="2795">
        <v>0</v>
      </c>
    </row>
    <row r="59" spans="2:8" ht="15.6">
      <c r="D59" s="512" t="s">
        <v>790</v>
      </c>
      <c r="E59" s="513">
        <v>98744</v>
      </c>
      <c r="F59" s="2795">
        <v>6648</v>
      </c>
      <c r="G59" s="2795">
        <v>0</v>
      </c>
      <c r="H59" s="2795">
        <v>0</v>
      </c>
    </row>
    <row r="60" spans="2:8" ht="15.6">
      <c r="D60" s="512" t="s">
        <v>791</v>
      </c>
      <c r="E60" s="513">
        <v>46184</v>
      </c>
      <c r="F60" s="2795">
        <v>2360</v>
      </c>
      <c r="G60" s="2795">
        <v>872</v>
      </c>
      <c r="H60" s="2795">
        <v>0</v>
      </c>
    </row>
    <row r="61" spans="2:8" ht="15.6">
      <c r="D61" s="512" t="s">
        <v>792</v>
      </c>
      <c r="E61" s="513">
        <v>74280</v>
      </c>
      <c r="F61" s="2795">
        <v>1048</v>
      </c>
      <c r="G61" s="2795">
        <v>792</v>
      </c>
      <c r="H61" s="2795">
        <v>0</v>
      </c>
    </row>
    <row r="62" spans="2:8" ht="15.6">
      <c r="D62" s="512" t="s">
        <v>793</v>
      </c>
      <c r="E62" s="513">
        <v>34584</v>
      </c>
      <c r="F62" s="2795">
        <v>432</v>
      </c>
      <c r="G62" s="2795">
        <v>0</v>
      </c>
      <c r="H62" s="2795">
        <v>0</v>
      </c>
    </row>
    <row r="63" spans="2:8" ht="15.6">
      <c r="D63" s="512" t="s">
        <v>794</v>
      </c>
      <c r="E63" s="513">
        <v>17384</v>
      </c>
      <c r="F63" s="2795">
        <v>824</v>
      </c>
      <c r="G63" s="2795">
        <v>0</v>
      </c>
      <c r="H63" s="2795">
        <v>0</v>
      </c>
    </row>
    <row r="64" spans="2:8" ht="15.6">
      <c r="D64" s="512" t="s">
        <v>795</v>
      </c>
      <c r="E64" s="513">
        <v>21912</v>
      </c>
      <c r="F64" s="2795">
        <v>696</v>
      </c>
      <c r="G64" s="2795">
        <v>0</v>
      </c>
      <c r="H64" s="2795">
        <v>0</v>
      </c>
    </row>
    <row r="65" spans="4:8" ht="15.6">
      <c r="D65" s="512" t="s">
        <v>796</v>
      </c>
      <c r="E65" s="513">
        <v>20592</v>
      </c>
      <c r="F65" s="2795">
        <v>928</v>
      </c>
      <c r="G65" s="2795">
        <v>0</v>
      </c>
      <c r="H65" s="2795">
        <v>0</v>
      </c>
    </row>
    <row r="66" spans="4:8" ht="15.6">
      <c r="D66" s="512" t="s">
        <v>797</v>
      </c>
      <c r="E66" s="513">
        <v>168600</v>
      </c>
      <c r="F66" s="2795">
        <v>1456</v>
      </c>
      <c r="G66" s="2795">
        <v>0</v>
      </c>
      <c r="H66" s="2795">
        <v>0</v>
      </c>
    </row>
    <row r="67" spans="4:8" ht="15.6">
      <c r="D67" s="512" t="s">
        <v>798</v>
      </c>
      <c r="E67" s="513">
        <v>75480</v>
      </c>
      <c r="F67" s="2795">
        <v>448</v>
      </c>
      <c r="G67" s="2795">
        <v>0</v>
      </c>
      <c r="H67" s="2795">
        <v>0</v>
      </c>
    </row>
    <row r="68" spans="4:8" ht="15.6">
      <c r="D68" s="512" t="s">
        <v>799</v>
      </c>
      <c r="E68" s="513">
        <v>38832</v>
      </c>
      <c r="F68" s="2795">
        <v>536</v>
      </c>
      <c r="G68" s="2795">
        <v>0</v>
      </c>
      <c r="H68" s="2795">
        <v>0</v>
      </c>
    </row>
    <row r="69" spans="4:8" ht="15.6">
      <c r="D69" s="512" t="s">
        <v>800</v>
      </c>
      <c r="E69" s="513">
        <v>61256</v>
      </c>
      <c r="F69" s="2795">
        <v>3824</v>
      </c>
      <c r="G69" s="2795">
        <v>0</v>
      </c>
      <c r="H69" s="2795">
        <v>0</v>
      </c>
    </row>
    <row r="70" spans="4:8" ht="15.6">
      <c r="D70" s="512" t="s">
        <v>801</v>
      </c>
      <c r="E70" s="513">
        <v>50088</v>
      </c>
      <c r="F70" s="2795">
        <v>2992</v>
      </c>
      <c r="G70" s="2795">
        <v>0</v>
      </c>
      <c r="H70" s="2795">
        <v>0</v>
      </c>
    </row>
    <row r="71" spans="4:8" ht="15.6">
      <c r="D71" s="512" t="s">
        <v>802</v>
      </c>
      <c r="E71" s="513">
        <v>116248</v>
      </c>
      <c r="F71" s="2795">
        <v>3512</v>
      </c>
      <c r="G71" s="2795">
        <v>960</v>
      </c>
      <c r="H71" s="2795">
        <v>0</v>
      </c>
    </row>
    <row r="72" spans="4:8" ht="15.6">
      <c r="D72" s="512" t="s">
        <v>803</v>
      </c>
      <c r="E72" s="513">
        <v>36032</v>
      </c>
      <c r="F72" s="2795">
        <v>320</v>
      </c>
      <c r="G72" s="2795">
        <v>0</v>
      </c>
      <c r="H72" s="2795">
        <v>0</v>
      </c>
    </row>
    <row r="73" spans="4:8" ht="15.6">
      <c r="D73" s="512" t="s">
        <v>804</v>
      </c>
      <c r="E73" s="513">
        <v>29704</v>
      </c>
      <c r="F73" s="2795">
        <v>200</v>
      </c>
      <c r="G73" s="2795">
        <v>0</v>
      </c>
      <c r="H73" s="2795">
        <v>0</v>
      </c>
    </row>
    <row r="74" spans="4:8" ht="15.6">
      <c r="D74" s="512" t="s">
        <v>805</v>
      </c>
      <c r="E74" s="513">
        <v>170816</v>
      </c>
      <c r="F74" s="2795">
        <v>5224</v>
      </c>
      <c r="G74" s="2795">
        <v>0</v>
      </c>
      <c r="H74" s="2795">
        <v>0</v>
      </c>
    </row>
    <row r="75" spans="4:8" ht="15.6">
      <c r="D75" s="512" t="s">
        <v>806</v>
      </c>
      <c r="E75" s="513">
        <v>34824</v>
      </c>
      <c r="F75" s="2795">
        <v>2224</v>
      </c>
      <c r="G75" s="2795">
        <v>0</v>
      </c>
      <c r="H75" s="2795">
        <v>0</v>
      </c>
    </row>
    <row r="76" spans="4:8" ht="15.6">
      <c r="D76" s="512" t="s">
        <v>807</v>
      </c>
      <c r="E76" s="513">
        <v>264912</v>
      </c>
      <c r="F76" s="2795">
        <v>2568</v>
      </c>
      <c r="G76" s="2795">
        <v>0</v>
      </c>
      <c r="H76" s="2795">
        <v>0</v>
      </c>
    </row>
    <row r="77" spans="4:8" ht="15.6">
      <c r="D77" s="512" t="s">
        <v>808</v>
      </c>
      <c r="E77" s="513">
        <v>105768</v>
      </c>
      <c r="F77" s="2795">
        <v>3304</v>
      </c>
      <c r="G77" s="2795">
        <v>0</v>
      </c>
      <c r="H77" s="2795">
        <v>0</v>
      </c>
    </row>
    <row r="78" spans="4:8" ht="15.6">
      <c r="D78" s="512" t="s">
        <v>809</v>
      </c>
      <c r="E78" s="513">
        <v>28464</v>
      </c>
      <c r="F78" s="2795">
        <v>1048</v>
      </c>
      <c r="G78" s="2795">
        <v>0</v>
      </c>
      <c r="H78" s="2795">
        <v>0</v>
      </c>
    </row>
    <row r="79" spans="4:8" ht="15.6">
      <c r="D79" s="512" t="s">
        <v>810</v>
      </c>
      <c r="E79" s="513">
        <v>148224</v>
      </c>
      <c r="F79" s="2795">
        <v>3560</v>
      </c>
      <c r="G79" s="2795">
        <v>2360</v>
      </c>
      <c r="H79" s="2795">
        <v>0</v>
      </c>
    </row>
    <row r="80" spans="4:8" ht="15.6">
      <c r="D80" s="512" t="s">
        <v>811</v>
      </c>
      <c r="E80" s="513">
        <v>104584</v>
      </c>
      <c r="F80" s="2795">
        <v>3672</v>
      </c>
      <c r="G80" s="2795">
        <v>0</v>
      </c>
      <c r="H80" s="2795">
        <v>0</v>
      </c>
    </row>
    <row r="81" spans="4:8" ht="15.6">
      <c r="D81" s="512" t="s">
        <v>812</v>
      </c>
      <c r="E81" s="513">
        <v>18672</v>
      </c>
      <c r="F81" s="2795">
        <v>1080</v>
      </c>
      <c r="G81" s="2795">
        <v>0</v>
      </c>
      <c r="H81" s="2795">
        <v>0</v>
      </c>
    </row>
    <row r="82" spans="4:8" ht="15.6">
      <c r="D82" s="512" t="s">
        <v>813</v>
      </c>
      <c r="E82" s="513">
        <v>76536</v>
      </c>
      <c r="F82" s="2795">
        <v>3056</v>
      </c>
      <c r="G82" s="2795">
        <v>0</v>
      </c>
      <c r="H82" s="2795">
        <v>0</v>
      </c>
    </row>
    <row r="83" spans="4:8" ht="15.6">
      <c r="D83" s="512" t="s">
        <v>814</v>
      </c>
      <c r="E83" s="513">
        <v>209416</v>
      </c>
      <c r="F83" s="2795">
        <v>10704</v>
      </c>
      <c r="G83" s="2795">
        <v>0</v>
      </c>
      <c r="H83" s="2795">
        <v>0</v>
      </c>
    </row>
    <row r="84" spans="4:8" ht="15.6">
      <c r="D84" s="512" t="s">
        <v>815</v>
      </c>
      <c r="E84" s="513">
        <v>34536</v>
      </c>
      <c r="F84" s="2795">
        <v>1184</v>
      </c>
      <c r="G84" s="2795">
        <v>240</v>
      </c>
      <c r="H84" s="2795">
        <v>0</v>
      </c>
    </row>
    <row r="85" spans="4:8" ht="15.6">
      <c r="D85" s="512" t="s">
        <v>816</v>
      </c>
      <c r="E85" s="513">
        <v>152088</v>
      </c>
      <c r="F85" s="2795">
        <v>3696</v>
      </c>
      <c r="G85" s="2795">
        <v>912</v>
      </c>
      <c r="H85" s="2795">
        <v>0</v>
      </c>
    </row>
    <row r="86" spans="4:8" ht="15.6">
      <c r="D86" s="512" t="s">
        <v>817</v>
      </c>
      <c r="E86" s="513">
        <v>21768</v>
      </c>
      <c r="F86" s="2795">
        <v>2104</v>
      </c>
      <c r="G86" s="2795">
        <v>0</v>
      </c>
      <c r="H86" s="2795">
        <v>0</v>
      </c>
    </row>
    <row r="87" spans="4:8" ht="15.6">
      <c r="D87" s="512" t="s">
        <v>818</v>
      </c>
      <c r="E87" s="513">
        <v>10864</v>
      </c>
      <c r="F87" s="2795">
        <v>0</v>
      </c>
      <c r="G87" s="2795">
        <v>0</v>
      </c>
      <c r="H87" s="2795">
        <v>0</v>
      </c>
    </row>
    <row r="88" spans="4:8" ht="15.6">
      <c r="D88" s="515" t="s">
        <v>819</v>
      </c>
      <c r="E88" s="513">
        <v>8808</v>
      </c>
      <c r="F88" s="2795">
        <v>536</v>
      </c>
      <c r="G88" s="2795">
        <v>0</v>
      </c>
      <c r="H88" s="2795">
        <v>0</v>
      </c>
    </row>
    <row r="89" spans="4:8" ht="15.6">
      <c r="D89" s="512" t="s">
        <v>820</v>
      </c>
      <c r="E89" s="513">
        <v>23312</v>
      </c>
      <c r="F89" s="2795">
        <v>1576</v>
      </c>
      <c r="G89" s="2795">
        <v>0</v>
      </c>
      <c r="H89" s="2795">
        <v>0</v>
      </c>
    </row>
    <row r="90" spans="4:8" ht="15.6">
      <c r="D90" s="512" t="s">
        <v>821</v>
      </c>
      <c r="E90" s="513">
        <v>21928</v>
      </c>
      <c r="F90" s="2795">
        <v>712</v>
      </c>
      <c r="G90" s="2795">
        <v>0</v>
      </c>
      <c r="H90" s="2795">
        <v>0</v>
      </c>
    </row>
    <row r="91" spans="4:8" ht="15.6">
      <c r="D91" s="512" t="s">
        <v>822</v>
      </c>
      <c r="E91" s="513">
        <v>366528</v>
      </c>
      <c r="F91" s="2795">
        <v>11536</v>
      </c>
      <c r="G91" s="2795">
        <v>1048</v>
      </c>
      <c r="H91" s="2795">
        <v>0</v>
      </c>
    </row>
    <row r="92" spans="4:8" ht="15.6">
      <c r="D92" s="512" t="s">
        <v>823</v>
      </c>
      <c r="E92" s="513">
        <v>138016</v>
      </c>
      <c r="F92" s="2795">
        <v>7616</v>
      </c>
      <c r="G92" s="2795">
        <v>0</v>
      </c>
      <c r="H92" s="2795">
        <v>0</v>
      </c>
    </row>
    <row r="93" spans="4:8" ht="15.6">
      <c r="D93" s="512" t="s">
        <v>824</v>
      </c>
      <c r="E93" s="513">
        <v>121168</v>
      </c>
      <c r="F93" s="2795">
        <v>6816</v>
      </c>
      <c r="G93" s="2795">
        <v>0</v>
      </c>
      <c r="H93" s="2795">
        <v>0</v>
      </c>
    </row>
    <row r="94" spans="4:8" ht="15.6">
      <c r="D94" s="512" t="s">
        <v>825</v>
      </c>
      <c r="E94" s="513">
        <v>23688</v>
      </c>
      <c r="F94" s="2795">
        <v>920</v>
      </c>
      <c r="G94" s="2795">
        <v>0</v>
      </c>
      <c r="H94" s="2795">
        <v>0</v>
      </c>
    </row>
    <row r="95" spans="4:8" ht="15.6">
      <c r="D95" s="512" t="s">
        <v>826</v>
      </c>
      <c r="E95" s="513">
        <v>20064</v>
      </c>
      <c r="F95" s="2795">
        <v>912</v>
      </c>
      <c r="G95" s="2795">
        <v>0</v>
      </c>
      <c r="H95" s="2795">
        <v>0</v>
      </c>
    </row>
    <row r="96" spans="4:8" ht="15.6">
      <c r="D96" s="512" t="s">
        <v>827</v>
      </c>
      <c r="E96" s="513">
        <v>30568</v>
      </c>
      <c r="F96" s="2795">
        <v>2112</v>
      </c>
      <c r="G96" s="2795">
        <v>0</v>
      </c>
      <c r="H96" s="2795">
        <v>0</v>
      </c>
    </row>
    <row r="97" spans="4:8" ht="15.6">
      <c r="D97" s="512" t="s">
        <v>828</v>
      </c>
      <c r="E97" s="513">
        <v>71536</v>
      </c>
      <c r="F97" s="2795">
        <v>2208</v>
      </c>
      <c r="G97" s="2795">
        <v>0</v>
      </c>
      <c r="H97" s="2795">
        <v>0</v>
      </c>
    </row>
    <row r="98" spans="4:8" ht="15.6">
      <c r="D98" s="512" t="s">
        <v>829</v>
      </c>
      <c r="E98" s="513">
        <v>51592</v>
      </c>
      <c r="F98" s="2795">
        <v>880</v>
      </c>
      <c r="G98" s="2795">
        <v>0</v>
      </c>
      <c r="H98" s="2795">
        <v>0</v>
      </c>
    </row>
    <row r="99" spans="4:8" ht="15.6">
      <c r="D99" s="512" t="s">
        <v>830</v>
      </c>
      <c r="E99" s="513">
        <v>65048</v>
      </c>
      <c r="F99" s="2795">
        <v>320</v>
      </c>
      <c r="G99" s="2795">
        <v>3152</v>
      </c>
      <c r="H99" s="2795">
        <v>0</v>
      </c>
    </row>
    <row r="100" spans="4:8" ht="15.6">
      <c r="D100" s="512" t="s">
        <v>831</v>
      </c>
      <c r="E100" s="513">
        <v>24128</v>
      </c>
      <c r="F100" s="2795">
        <v>320</v>
      </c>
      <c r="G100" s="2795">
        <v>0</v>
      </c>
      <c r="H100" s="2795">
        <v>0</v>
      </c>
    </row>
    <row r="101" spans="4:8" ht="15.6">
      <c r="D101" s="512" t="s">
        <v>832</v>
      </c>
      <c r="E101" s="513">
        <v>197264</v>
      </c>
      <c r="F101" s="2795">
        <v>4768</v>
      </c>
      <c r="G101" s="2795">
        <v>0</v>
      </c>
      <c r="H101" s="2795">
        <v>0</v>
      </c>
    </row>
    <row r="102" spans="4:8" ht="15.6">
      <c r="D102" s="512" t="s">
        <v>833</v>
      </c>
      <c r="E102" s="513">
        <v>26192</v>
      </c>
      <c r="F102" s="2795">
        <v>320</v>
      </c>
      <c r="G102" s="2795">
        <v>0</v>
      </c>
      <c r="H102" s="2795">
        <v>0</v>
      </c>
    </row>
    <row r="103" spans="4:8" ht="15.6">
      <c r="D103" s="512" t="s">
        <v>834</v>
      </c>
      <c r="E103" s="513">
        <v>24352</v>
      </c>
      <c r="F103" s="2795">
        <v>1064</v>
      </c>
      <c r="G103" s="2795">
        <v>0</v>
      </c>
      <c r="H103" s="2795">
        <v>0</v>
      </c>
    </row>
    <row r="104" spans="4:8" ht="15.6">
      <c r="D104" s="515" t="s">
        <v>835</v>
      </c>
      <c r="E104" s="513">
        <v>63872</v>
      </c>
      <c r="F104" s="2795">
        <v>1256</v>
      </c>
      <c r="G104" s="2795">
        <v>0</v>
      </c>
      <c r="H104" s="2795">
        <v>0</v>
      </c>
    </row>
    <row r="105" spans="4:8" ht="15.6">
      <c r="D105" s="512" t="s">
        <v>836</v>
      </c>
      <c r="E105" s="513">
        <v>11904</v>
      </c>
      <c r="F105" s="2795">
        <v>0</v>
      </c>
      <c r="G105" s="2795">
        <v>0</v>
      </c>
      <c r="H105" s="2795">
        <v>0</v>
      </c>
    </row>
    <row r="106" spans="4:8" ht="15.6">
      <c r="D106" s="512" t="s">
        <v>837</v>
      </c>
      <c r="E106" s="513">
        <v>18520</v>
      </c>
      <c r="F106" s="2795">
        <v>408</v>
      </c>
      <c r="G106" s="2795">
        <v>0</v>
      </c>
      <c r="H106" s="2795">
        <v>0</v>
      </c>
    </row>
    <row r="107" spans="4:8" ht="15.6">
      <c r="D107" s="512" t="s">
        <v>838</v>
      </c>
      <c r="E107" s="513">
        <v>8800</v>
      </c>
      <c r="F107" s="2795">
        <v>0</v>
      </c>
      <c r="G107" s="2795">
        <v>0</v>
      </c>
      <c r="H107" s="2795">
        <v>0</v>
      </c>
    </row>
    <row r="108" spans="4:8" ht="15.6">
      <c r="D108" s="512" t="s">
        <v>839</v>
      </c>
      <c r="E108" s="513">
        <v>31696</v>
      </c>
      <c r="F108" s="2795">
        <v>1680</v>
      </c>
      <c r="G108" s="2795">
        <v>0</v>
      </c>
      <c r="H108" s="2795">
        <v>0</v>
      </c>
    </row>
    <row r="109" spans="4:8" ht="15.6">
      <c r="D109" s="512" t="s">
        <v>840</v>
      </c>
      <c r="E109" s="513">
        <v>66152</v>
      </c>
      <c r="F109" s="2795">
        <v>952</v>
      </c>
      <c r="G109" s="2795">
        <v>0</v>
      </c>
      <c r="H109" s="2795">
        <v>0</v>
      </c>
    </row>
    <row r="110" spans="4:8" ht="15.6">
      <c r="D110" s="512" t="s">
        <v>841</v>
      </c>
      <c r="E110" s="513">
        <v>33904</v>
      </c>
      <c r="F110" s="2795">
        <v>1304</v>
      </c>
      <c r="G110" s="2795">
        <v>0</v>
      </c>
      <c r="H110" s="2795">
        <v>0</v>
      </c>
    </row>
    <row r="111" spans="4:8" ht="15.6">
      <c r="D111" s="512" t="s">
        <v>842</v>
      </c>
      <c r="E111" s="513">
        <v>198872</v>
      </c>
      <c r="F111" s="2795">
        <v>3272</v>
      </c>
      <c r="G111" s="2795">
        <v>0</v>
      </c>
      <c r="H111" s="2795">
        <v>0</v>
      </c>
    </row>
    <row r="112" spans="4:8" ht="15.6">
      <c r="D112" s="512" t="s">
        <v>843</v>
      </c>
      <c r="E112" s="513">
        <v>206072</v>
      </c>
      <c r="F112" s="2795">
        <v>240</v>
      </c>
      <c r="G112" s="2795">
        <v>392</v>
      </c>
      <c r="H112" s="2795">
        <v>0</v>
      </c>
    </row>
    <row r="113" spans="4:8" ht="15.6">
      <c r="D113" s="512" t="s">
        <v>844</v>
      </c>
      <c r="E113" s="513">
        <v>45488</v>
      </c>
      <c r="F113" s="2795">
        <v>992</v>
      </c>
      <c r="G113" s="2795">
        <v>0</v>
      </c>
      <c r="H113" s="2795">
        <v>0</v>
      </c>
    </row>
    <row r="114" spans="4:8" ht="15.6">
      <c r="D114" s="512" t="s">
        <v>845</v>
      </c>
      <c r="E114" s="513">
        <v>15168</v>
      </c>
      <c r="F114" s="2795">
        <v>160</v>
      </c>
      <c r="G114" s="2795">
        <v>0</v>
      </c>
      <c r="H114" s="2795">
        <v>0</v>
      </c>
    </row>
    <row r="115" spans="4:8" ht="15.6">
      <c r="D115" s="512" t="s">
        <v>846</v>
      </c>
      <c r="E115" s="513">
        <v>185768</v>
      </c>
      <c r="F115" s="2795">
        <v>7248</v>
      </c>
      <c r="G115" s="2795">
        <v>0</v>
      </c>
      <c r="H115" s="2795">
        <v>0</v>
      </c>
    </row>
    <row r="116" spans="4:8" ht="15.6">
      <c r="D116" s="512" t="s">
        <v>847</v>
      </c>
      <c r="E116" s="513">
        <v>36704</v>
      </c>
      <c r="F116" s="2795">
        <v>2040</v>
      </c>
      <c r="G116" s="2795">
        <v>0</v>
      </c>
      <c r="H116" s="2795">
        <v>0</v>
      </c>
    </row>
    <row r="117" spans="4:8" ht="15.6">
      <c r="D117" s="512" t="s">
        <v>848</v>
      </c>
      <c r="E117" s="513">
        <v>40800</v>
      </c>
      <c r="F117" s="2795">
        <v>952</v>
      </c>
      <c r="G117" s="2795">
        <v>0</v>
      </c>
      <c r="H117" s="2795">
        <v>0</v>
      </c>
    </row>
    <row r="118" spans="4:8" ht="15.6">
      <c r="D118" s="512" t="s">
        <v>849</v>
      </c>
      <c r="E118" s="513">
        <v>121608</v>
      </c>
      <c r="F118" s="2795">
        <v>2584</v>
      </c>
      <c r="G118" s="2795">
        <v>0</v>
      </c>
      <c r="H118" s="2795">
        <v>0</v>
      </c>
    </row>
    <row r="119" spans="4:8" ht="15.6">
      <c r="D119" s="512" t="s">
        <v>850</v>
      </c>
      <c r="E119" s="513">
        <v>114128</v>
      </c>
      <c r="F119" s="2795">
        <v>1840</v>
      </c>
      <c r="G119" s="2795">
        <v>0</v>
      </c>
      <c r="H119" s="2795">
        <v>0</v>
      </c>
    </row>
    <row r="120" spans="4:8" ht="15.6">
      <c r="D120" s="512" t="s">
        <v>851</v>
      </c>
      <c r="E120" s="513">
        <v>21216</v>
      </c>
      <c r="F120" s="2795">
        <v>0</v>
      </c>
      <c r="G120" s="2795">
        <v>0</v>
      </c>
      <c r="H120" s="2795">
        <v>0</v>
      </c>
    </row>
    <row r="121" spans="4:8" ht="15.6">
      <c r="D121" s="512" t="s">
        <v>852</v>
      </c>
      <c r="E121" s="513">
        <v>249744</v>
      </c>
      <c r="F121" s="2795">
        <v>9264</v>
      </c>
      <c r="G121" s="2795">
        <v>1928</v>
      </c>
      <c r="H121" s="2795">
        <v>0</v>
      </c>
    </row>
    <row r="122" spans="4:8" ht="15.6">
      <c r="D122" s="512" t="s">
        <v>853</v>
      </c>
      <c r="E122" s="513">
        <v>28976</v>
      </c>
      <c r="F122" s="2795">
        <v>0</v>
      </c>
      <c r="G122" s="2795">
        <v>0</v>
      </c>
      <c r="H122" s="2795">
        <v>0</v>
      </c>
    </row>
    <row r="123" spans="4:8" ht="15.6">
      <c r="D123" s="512" t="s">
        <v>854</v>
      </c>
      <c r="E123" s="513">
        <v>242056</v>
      </c>
      <c r="F123" s="2795">
        <v>5056</v>
      </c>
      <c r="G123" s="2795">
        <v>0</v>
      </c>
      <c r="H123" s="2795">
        <v>0</v>
      </c>
    </row>
    <row r="124" spans="4:8" ht="15.6">
      <c r="D124" s="512" t="s">
        <v>855</v>
      </c>
      <c r="E124" s="513">
        <v>16560</v>
      </c>
      <c r="F124" s="2795">
        <v>0</v>
      </c>
      <c r="G124" s="2795">
        <v>0</v>
      </c>
      <c r="H124" s="2795">
        <v>0</v>
      </c>
    </row>
    <row r="125" spans="4:8" ht="15.6">
      <c r="D125" s="512" t="s">
        <v>856</v>
      </c>
      <c r="E125" s="513">
        <v>50712</v>
      </c>
      <c r="F125" s="2795">
        <v>0</v>
      </c>
      <c r="G125" s="2795">
        <v>0</v>
      </c>
      <c r="H125" s="2795">
        <v>0</v>
      </c>
    </row>
    <row r="126" spans="4:8" ht="15.6">
      <c r="D126" s="512" t="s">
        <v>857</v>
      </c>
      <c r="E126" s="513">
        <v>24928</v>
      </c>
      <c r="F126" s="2795">
        <v>88</v>
      </c>
      <c r="G126" s="2795">
        <v>0</v>
      </c>
      <c r="H126" s="2795">
        <v>0</v>
      </c>
    </row>
    <row r="127" spans="4:8" ht="15.6">
      <c r="D127" s="512" t="s">
        <v>858</v>
      </c>
      <c r="E127" s="513">
        <v>8616</v>
      </c>
      <c r="F127" s="2795">
        <v>344</v>
      </c>
      <c r="G127" s="2795">
        <v>0</v>
      </c>
      <c r="H127" s="2795">
        <v>0</v>
      </c>
    </row>
    <row r="128" spans="4:8" ht="15.6">
      <c r="D128" s="512" t="s">
        <v>859</v>
      </c>
      <c r="E128" s="513">
        <v>37800</v>
      </c>
      <c r="F128" s="2795">
        <v>1576</v>
      </c>
      <c r="G128" s="2795">
        <v>0</v>
      </c>
      <c r="H128" s="2795">
        <v>0</v>
      </c>
    </row>
    <row r="129" spans="4:8" ht="15.6">
      <c r="D129" s="512" t="s">
        <v>860</v>
      </c>
      <c r="E129" s="513">
        <v>68080</v>
      </c>
      <c r="F129" s="2795">
        <v>3400</v>
      </c>
      <c r="G129" s="2795">
        <v>0</v>
      </c>
      <c r="H129" s="2795">
        <v>0</v>
      </c>
    </row>
    <row r="130" spans="4:8" ht="15.6">
      <c r="D130" s="512" t="s">
        <v>861</v>
      </c>
      <c r="E130" s="513">
        <v>93880</v>
      </c>
      <c r="F130" s="2795">
        <v>2808</v>
      </c>
      <c r="G130" s="2795">
        <v>0</v>
      </c>
      <c r="H130" s="2795">
        <v>0</v>
      </c>
    </row>
    <row r="131" spans="4:8" ht="15.6">
      <c r="D131" s="512" t="s">
        <v>862</v>
      </c>
      <c r="E131" s="513">
        <v>26904</v>
      </c>
      <c r="F131" s="2795">
        <v>0</v>
      </c>
      <c r="G131" s="2795">
        <v>0</v>
      </c>
      <c r="H131" s="2795">
        <v>0</v>
      </c>
    </row>
    <row r="132" spans="4:8" ht="15.6" customHeight="1">
      <c r="D132" s="512" t="s">
        <v>863</v>
      </c>
      <c r="E132" s="513">
        <v>39624</v>
      </c>
      <c r="F132" s="2795">
        <v>2680</v>
      </c>
      <c r="G132" s="2795">
        <v>200</v>
      </c>
      <c r="H132" s="2795">
        <v>0</v>
      </c>
    </row>
    <row r="133" spans="4:8" ht="15.6">
      <c r="D133" s="512" t="s">
        <v>864</v>
      </c>
      <c r="E133" s="513">
        <v>37560</v>
      </c>
      <c r="F133" s="2795">
        <v>296</v>
      </c>
      <c r="G133" s="2795">
        <v>0</v>
      </c>
      <c r="H133" s="2795">
        <v>0</v>
      </c>
    </row>
    <row r="134" spans="4:8" ht="15.6">
      <c r="D134" s="512" t="s">
        <v>865</v>
      </c>
      <c r="E134" s="513">
        <v>20528</v>
      </c>
      <c r="F134" s="2795">
        <v>336</v>
      </c>
      <c r="G134" s="2795">
        <v>0</v>
      </c>
      <c r="H134" s="2795">
        <v>0</v>
      </c>
    </row>
    <row r="135" spans="4:8" ht="15.75" customHeight="1">
      <c r="D135" s="512"/>
      <c r="E135" s="513"/>
    </row>
    <row r="136" spans="4:8" ht="15.75" customHeight="1">
      <c r="D136" s="1977" t="s">
        <v>746</v>
      </c>
      <c r="E136" s="516">
        <f>SUM(E16:E134)</f>
        <v>14611048</v>
      </c>
      <c r="F136" s="516">
        <f>SUM(F16:F134)</f>
        <v>406976</v>
      </c>
      <c r="G136" s="516">
        <f>SUM(G16:G134)</f>
        <v>25416</v>
      </c>
      <c r="H136" s="516">
        <f>SUM(H16:H134)</f>
        <v>992</v>
      </c>
    </row>
    <row r="137" spans="4:8" ht="15.75" customHeight="1">
      <c r="D137" s="1977"/>
      <c r="E137" s="517"/>
    </row>
    <row r="138" spans="4:8" ht="15.6">
      <c r="D138" s="3931" t="s">
        <v>866</v>
      </c>
      <c r="E138" s="3931"/>
      <c r="F138" s="3931"/>
      <c r="G138" s="3931"/>
      <c r="H138" s="3931"/>
    </row>
    <row r="139" spans="4:8" ht="15.6">
      <c r="D139" s="1977"/>
      <c r="E139" s="1977"/>
    </row>
    <row r="140" spans="4:8" ht="31.2">
      <c r="D140" s="506" t="s">
        <v>740</v>
      </c>
      <c r="E140" s="507" t="s">
        <v>739</v>
      </c>
    </row>
    <row r="141" spans="4:8" ht="15.6">
      <c r="D141" s="505"/>
      <c r="E141" s="518"/>
    </row>
    <row r="142" spans="4:8" ht="15.6">
      <c r="D142" s="512" t="s">
        <v>867</v>
      </c>
      <c r="E142" s="513">
        <v>7735305</v>
      </c>
    </row>
    <row r="143" spans="4:8" ht="45.75" customHeight="1">
      <c r="D143" s="1977"/>
      <c r="E143" s="519"/>
    </row>
    <row r="144" spans="4:8" ht="51" customHeight="1">
      <c r="D144" s="1977" t="s">
        <v>868</v>
      </c>
      <c r="E144" s="516">
        <f>E136+E142</f>
        <v>22346353</v>
      </c>
    </row>
    <row r="145" spans="2:3">
      <c r="B145" s="3933" t="s">
        <v>869</v>
      </c>
      <c r="C145" s="3933"/>
    </row>
  </sheetData>
  <mergeCells count="20">
    <mergeCell ref="D138:H138"/>
    <mergeCell ref="D13:D14"/>
    <mergeCell ref="E13:E14"/>
    <mergeCell ref="F13:H13"/>
    <mergeCell ref="B7:C7"/>
    <mergeCell ref="B8:C8"/>
    <mergeCell ref="B9:C9"/>
    <mergeCell ref="D3:H3"/>
    <mergeCell ref="B5:C5"/>
    <mergeCell ref="D8:H8"/>
    <mergeCell ref="D9:H9"/>
    <mergeCell ref="D11:H11"/>
    <mergeCell ref="B145:C145"/>
    <mergeCell ref="A1:C1"/>
    <mergeCell ref="B6:C6"/>
    <mergeCell ref="B3:C3"/>
    <mergeCell ref="A2:C2"/>
    <mergeCell ref="B13:B14"/>
    <mergeCell ref="C13:C14"/>
    <mergeCell ref="B18:C18"/>
  </mergeCells>
  <pageMargins left="0.47244094488188981" right="0.39370078740157483" top="0.51181102362204722" bottom="0.51181102362204722" header="0.31496062992125984" footer="0.31496062992125984"/>
  <pageSetup paperSize="9" scale="85" orientation="landscape" verticalDpi="0" r:id="rId1"/>
  <headerFooter>
    <oddFooter>&amp;L&amp;F&amp;C&amp;P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147"/>
  <sheetViews>
    <sheetView zoomScale="75" zoomScaleNormal="75" workbookViewId="0">
      <selection activeCell="A9" sqref="A9"/>
    </sheetView>
  </sheetViews>
  <sheetFormatPr defaultColWidth="12.6640625" defaultRowHeight="15.6"/>
  <cols>
    <col min="1" max="1" width="9" style="536" customWidth="1"/>
    <col min="2" max="2" width="34.5546875" style="514" customWidth="1"/>
    <col min="3" max="3" width="33.109375" style="514" customWidth="1"/>
    <col min="4" max="4" width="50" style="502" customWidth="1"/>
    <col min="5" max="5" width="25.5546875" style="502" customWidth="1"/>
    <col min="6" max="6" width="19.5546875" style="531" customWidth="1"/>
  </cols>
  <sheetData>
    <row r="1" spans="1:6" s="498" customFormat="1">
      <c r="A1" s="3918"/>
      <c r="B1" s="3918"/>
      <c r="C1" s="3918"/>
      <c r="F1" s="528"/>
    </row>
    <row r="2" spans="1:6" s="500" customFormat="1" ht="16.2" thickBot="1">
      <c r="A2" s="3918"/>
      <c r="B2" s="3918"/>
      <c r="C2" s="3918"/>
      <c r="D2" s="498"/>
      <c r="E2" s="498"/>
      <c r="F2" s="528"/>
    </row>
    <row r="3" spans="1:6" s="500" customFormat="1" ht="13.8" thickBot="1">
      <c r="A3" s="499"/>
      <c r="B3" s="3946" t="s">
        <v>163</v>
      </c>
      <c r="C3" s="3947"/>
      <c r="D3" s="3948" t="s">
        <v>81</v>
      </c>
      <c r="E3" s="3949"/>
      <c r="F3" s="520" t="s">
        <v>42</v>
      </c>
    </row>
    <row r="4" spans="1:6" s="500" customFormat="1">
      <c r="A4" s="499"/>
      <c r="B4" s="3407"/>
      <c r="C4" s="3407"/>
      <c r="F4" s="529"/>
    </row>
    <row r="5" spans="1:6" s="500" customFormat="1">
      <c r="A5" s="499"/>
      <c r="B5" s="3409" t="s">
        <v>40</v>
      </c>
      <c r="C5" s="3407"/>
      <c r="F5" s="530"/>
    </row>
    <row r="6" spans="1:6" s="500" customFormat="1" ht="13.2" customHeight="1">
      <c r="A6" s="499"/>
      <c r="B6" s="3919" t="s">
        <v>176</v>
      </c>
      <c r="C6" s="3919"/>
      <c r="F6" s="529"/>
    </row>
    <row r="7" spans="1:6">
      <c r="A7" s="499"/>
      <c r="B7" s="3919"/>
      <c r="C7" s="3919"/>
      <c r="D7" s="500"/>
      <c r="E7" s="500"/>
      <c r="F7" s="529"/>
    </row>
    <row r="8" spans="1:6">
      <c r="B8" s="3929" t="s">
        <v>177</v>
      </c>
      <c r="C8" s="3929"/>
      <c r="D8" s="3929" t="s">
        <v>165</v>
      </c>
      <c r="E8" s="3929"/>
    </row>
    <row r="9" spans="1:6" ht="48" customHeight="1">
      <c r="A9" s="3318">
        <f>'9.piel.'!A9+1</f>
        <v>197</v>
      </c>
      <c r="B9" s="3930" t="s">
        <v>178</v>
      </c>
      <c r="C9" s="3930"/>
      <c r="D9" s="3930" t="s">
        <v>178</v>
      </c>
      <c r="E9" s="3930"/>
      <c r="F9" s="3541" t="s">
        <v>33</v>
      </c>
    </row>
    <row r="10" spans="1:6">
      <c r="B10" s="501"/>
      <c r="C10" s="501"/>
    </row>
    <row r="11" spans="1:6">
      <c r="B11" s="3406" t="s">
        <v>740</v>
      </c>
      <c r="C11" s="3408" t="s">
        <v>739</v>
      </c>
      <c r="D11" s="3406" t="s">
        <v>740</v>
      </c>
      <c r="E11" s="3408" t="s">
        <v>739</v>
      </c>
    </row>
    <row r="12" spans="1:6">
      <c r="B12" s="508"/>
      <c r="C12" s="509"/>
      <c r="D12" s="510"/>
      <c r="E12" s="511"/>
    </row>
    <row r="13" spans="1:6">
      <c r="B13" s="508" t="s">
        <v>877</v>
      </c>
      <c r="C13" s="521">
        <v>786593</v>
      </c>
      <c r="D13" s="2794" t="s">
        <v>875</v>
      </c>
      <c r="E13" s="532">
        <v>8644</v>
      </c>
    </row>
    <row r="14" spans="1:6">
      <c r="B14" s="501"/>
      <c r="C14" s="501"/>
      <c r="D14" s="2794" t="s">
        <v>870</v>
      </c>
      <c r="E14" s="532">
        <v>9220</v>
      </c>
    </row>
    <row r="15" spans="1:6">
      <c r="B15" s="3922"/>
      <c r="C15" s="3922"/>
      <c r="D15" s="2794" t="s">
        <v>750</v>
      </c>
      <c r="E15" s="532">
        <v>18440</v>
      </c>
    </row>
    <row r="16" spans="1:6">
      <c r="D16" s="2794" t="s">
        <v>751</v>
      </c>
      <c r="E16" s="532">
        <v>7491</v>
      </c>
    </row>
    <row r="17" spans="4:5">
      <c r="D17" s="2794" t="s">
        <v>752</v>
      </c>
      <c r="E17" s="532">
        <v>16423</v>
      </c>
    </row>
    <row r="18" spans="4:5">
      <c r="D18" s="2794" t="s">
        <v>753</v>
      </c>
      <c r="E18" s="532">
        <v>7203</v>
      </c>
    </row>
    <row r="19" spans="4:5">
      <c r="D19" s="2794" t="s">
        <v>747</v>
      </c>
      <c r="E19" s="532">
        <v>77219</v>
      </c>
    </row>
    <row r="20" spans="4:5">
      <c r="D20" s="2794" t="s">
        <v>754</v>
      </c>
      <c r="E20" s="532">
        <v>10949</v>
      </c>
    </row>
    <row r="21" spans="4:5">
      <c r="D21" s="2794" t="s">
        <v>755</v>
      </c>
      <c r="E21" s="532">
        <v>11525</v>
      </c>
    </row>
    <row r="22" spans="4:5">
      <c r="D22" s="2797" t="s">
        <v>757</v>
      </c>
      <c r="E22" s="532">
        <v>1441</v>
      </c>
    </row>
    <row r="23" spans="4:5">
      <c r="D23" s="2797" t="s">
        <v>758</v>
      </c>
      <c r="E23" s="532">
        <v>7203</v>
      </c>
    </row>
    <row r="24" spans="4:5">
      <c r="D24" s="2797" t="s">
        <v>759</v>
      </c>
      <c r="E24" s="532">
        <v>5474</v>
      </c>
    </row>
    <row r="25" spans="4:5">
      <c r="D25" s="2797" t="s">
        <v>760</v>
      </c>
      <c r="E25" s="532">
        <v>1441</v>
      </c>
    </row>
    <row r="26" spans="4:5">
      <c r="D26" s="2797" t="s">
        <v>761</v>
      </c>
      <c r="E26" s="532">
        <v>2881</v>
      </c>
    </row>
    <row r="27" spans="4:5">
      <c r="D27" s="2797" t="s">
        <v>762</v>
      </c>
      <c r="E27" s="532">
        <v>1153</v>
      </c>
    </row>
    <row r="28" spans="4:5">
      <c r="D28" s="2797" t="s">
        <v>763</v>
      </c>
      <c r="E28" s="532">
        <v>13542</v>
      </c>
    </row>
    <row r="29" spans="4:5">
      <c r="D29" s="2797" t="s">
        <v>764</v>
      </c>
      <c r="E29" s="532">
        <v>3458</v>
      </c>
    </row>
    <row r="30" spans="4:5">
      <c r="D30" s="2797" t="s">
        <v>765</v>
      </c>
      <c r="E30" s="532">
        <v>2881</v>
      </c>
    </row>
    <row r="31" spans="4:5">
      <c r="D31" s="2797" t="s">
        <v>766</v>
      </c>
      <c r="E31" s="532">
        <v>5186</v>
      </c>
    </row>
    <row r="32" spans="4:5">
      <c r="D32" s="2797" t="s">
        <v>756</v>
      </c>
      <c r="E32" s="532">
        <v>5186</v>
      </c>
    </row>
    <row r="33" spans="4:5">
      <c r="D33" s="2797" t="s">
        <v>767</v>
      </c>
      <c r="E33" s="532">
        <v>2881</v>
      </c>
    </row>
    <row r="34" spans="4:5">
      <c r="D34" s="2797" t="s">
        <v>768</v>
      </c>
      <c r="E34" s="532">
        <v>2017</v>
      </c>
    </row>
    <row r="35" spans="4:5">
      <c r="D35" s="2797" t="s">
        <v>769</v>
      </c>
      <c r="E35" s="532">
        <v>2305</v>
      </c>
    </row>
    <row r="36" spans="4:5">
      <c r="D36" s="2797" t="s">
        <v>770</v>
      </c>
      <c r="E36" s="532">
        <v>11525</v>
      </c>
    </row>
    <row r="37" spans="4:5">
      <c r="D37" s="2797" t="s">
        <v>771</v>
      </c>
      <c r="E37" s="532">
        <v>11525</v>
      </c>
    </row>
    <row r="38" spans="4:5">
      <c r="D38" s="2797" t="s">
        <v>772</v>
      </c>
      <c r="E38" s="532">
        <v>3458</v>
      </c>
    </row>
    <row r="39" spans="4:5">
      <c r="D39" s="2797" t="s">
        <v>773</v>
      </c>
      <c r="E39" s="532">
        <v>4898</v>
      </c>
    </row>
    <row r="40" spans="4:5">
      <c r="D40" s="2797" t="s">
        <v>774</v>
      </c>
      <c r="E40" s="532">
        <v>4322</v>
      </c>
    </row>
    <row r="41" spans="4:5">
      <c r="D41" s="2797" t="s">
        <v>775</v>
      </c>
      <c r="E41" s="532">
        <v>3458</v>
      </c>
    </row>
    <row r="42" spans="4:5">
      <c r="D42" s="2797" t="s">
        <v>776</v>
      </c>
      <c r="E42" s="532">
        <v>8644</v>
      </c>
    </row>
    <row r="43" spans="4:5">
      <c r="D43" s="2797" t="s">
        <v>777</v>
      </c>
      <c r="E43" s="532">
        <v>3169</v>
      </c>
    </row>
    <row r="44" spans="4:5">
      <c r="D44" s="2797" t="s">
        <v>778</v>
      </c>
      <c r="E44" s="532">
        <v>2593</v>
      </c>
    </row>
    <row r="45" spans="4:5">
      <c r="D45" s="2797" t="s">
        <v>779</v>
      </c>
      <c r="E45" s="532">
        <v>2881</v>
      </c>
    </row>
    <row r="46" spans="4:5">
      <c r="D46" s="2797" t="s">
        <v>780</v>
      </c>
      <c r="E46" s="532">
        <v>10373</v>
      </c>
    </row>
    <row r="47" spans="4:5">
      <c r="D47" s="2797" t="s">
        <v>781</v>
      </c>
      <c r="E47" s="532">
        <v>12678</v>
      </c>
    </row>
    <row r="48" spans="4:5">
      <c r="D48" s="2797" t="s">
        <v>782</v>
      </c>
      <c r="E48" s="532">
        <v>2881</v>
      </c>
    </row>
    <row r="49" spans="2:5">
      <c r="B49" s="502"/>
      <c r="C49" s="502"/>
      <c r="D49" s="2797" t="s">
        <v>783</v>
      </c>
      <c r="E49" s="532">
        <v>2593</v>
      </c>
    </row>
    <row r="50" spans="2:5">
      <c r="D50" s="2797" t="s">
        <v>784</v>
      </c>
      <c r="E50" s="532">
        <v>3169</v>
      </c>
    </row>
    <row r="51" spans="2:5">
      <c r="D51" s="2797" t="s">
        <v>785</v>
      </c>
      <c r="E51" s="532">
        <v>3458</v>
      </c>
    </row>
    <row r="52" spans="2:5">
      <c r="D52" s="2797" t="s">
        <v>786</v>
      </c>
      <c r="E52" s="532">
        <v>2881</v>
      </c>
    </row>
    <row r="53" spans="2:5">
      <c r="D53" s="2797" t="s">
        <v>787</v>
      </c>
      <c r="E53" s="532">
        <v>3746</v>
      </c>
    </row>
    <row r="54" spans="2:5">
      <c r="D54" s="2797" t="s">
        <v>788</v>
      </c>
      <c r="E54" s="532">
        <v>17000</v>
      </c>
    </row>
    <row r="55" spans="2:5">
      <c r="D55" s="2797" t="s">
        <v>789</v>
      </c>
      <c r="E55" s="532">
        <v>3458</v>
      </c>
    </row>
    <row r="56" spans="2:5">
      <c r="D56" s="2797" t="s">
        <v>790</v>
      </c>
      <c r="E56" s="532">
        <v>3458</v>
      </c>
    </row>
    <row r="57" spans="2:5">
      <c r="D57" s="2797" t="s">
        <v>792</v>
      </c>
      <c r="E57" s="532">
        <v>3458</v>
      </c>
    </row>
    <row r="58" spans="2:5">
      <c r="D58" s="2797" t="s">
        <v>791</v>
      </c>
      <c r="E58" s="532">
        <v>3458</v>
      </c>
    </row>
    <row r="59" spans="2:5">
      <c r="D59" s="2797" t="s">
        <v>793</v>
      </c>
      <c r="E59" s="532">
        <v>2593</v>
      </c>
    </row>
    <row r="60" spans="2:5">
      <c r="D60" s="2797" t="s">
        <v>794</v>
      </c>
      <c r="E60" s="532">
        <v>2305</v>
      </c>
    </row>
    <row r="61" spans="2:5">
      <c r="D61" s="2797" t="s">
        <v>795</v>
      </c>
      <c r="E61" s="532">
        <v>2593</v>
      </c>
    </row>
    <row r="62" spans="2:5">
      <c r="D62" s="2797" t="s">
        <v>796</v>
      </c>
      <c r="E62" s="532">
        <v>4610</v>
      </c>
    </row>
    <row r="63" spans="2:5">
      <c r="D63" s="2797" t="s">
        <v>797</v>
      </c>
      <c r="E63" s="532">
        <v>13254</v>
      </c>
    </row>
    <row r="64" spans="2:5">
      <c r="D64" s="2797" t="s">
        <v>798</v>
      </c>
      <c r="E64" s="532">
        <v>4322</v>
      </c>
    </row>
    <row r="65" spans="4:5">
      <c r="D65" s="2797" t="s">
        <v>799</v>
      </c>
      <c r="E65" s="532">
        <v>10661</v>
      </c>
    </row>
    <row r="66" spans="4:5">
      <c r="D66" s="2797" t="s">
        <v>800</v>
      </c>
      <c r="E66" s="532">
        <v>2305</v>
      </c>
    </row>
    <row r="67" spans="4:5">
      <c r="D67" s="2797" t="s">
        <v>801</v>
      </c>
      <c r="E67" s="532">
        <v>4898</v>
      </c>
    </row>
    <row r="68" spans="4:5">
      <c r="D68" s="2797" t="s">
        <v>802</v>
      </c>
      <c r="E68" s="532">
        <v>7203</v>
      </c>
    </row>
    <row r="69" spans="4:5">
      <c r="D69" s="2797" t="s">
        <v>803</v>
      </c>
      <c r="E69" s="532">
        <v>3458</v>
      </c>
    </row>
    <row r="70" spans="4:5">
      <c r="D70" s="2797" t="s">
        <v>804</v>
      </c>
      <c r="E70" s="532">
        <v>2881</v>
      </c>
    </row>
    <row r="71" spans="4:5">
      <c r="D71" s="2797" t="s">
        <v>805</v>
      </c>
      <c r="E71" s="532">
        <v>9508</v>
      </c>
    </row>
    <row r="72" spans="4:5">
      <c r="D72" s="2797" t="s">
        <v>806</v>
      </c>
      <c r="E72" s="532">
        <v>4034</v>
      </c>
    </row>
    <row r="73" spans="4:5">
      <c r="D73" s="2797" t="s">
        <v>807</v>
      </c>
      <c r="E73" s="532">
        <v>6915</v>
      </c>
    </row>
    <row r="74" spans="4:5">
      <c r="D74" s="2797" t="s">
        <v>808</v>
      </c>
      <c r="E74" s="532">
        <v>7491</v>
      </c>
    </row>
    <row r="75" spans="4:5">
      <c r="D75" s="2797" t="s">
        <v>809</v>
      </c>
      <c r="E75" s="532">
        <v>1729</v>
      </c>
    </row>
    <row r="76" spans="4:5">
      <c r="D76" s="2797" t="s">
        <v>810</v>
      </c>
      <c r="E76" s="532">
        <v>16135</v>
      </c>
    </row>
    <row r="77" spans="4:5">
      <c r="D77" s="2797" t="s">
        <v>811</v>
      </c>
      <c r="E77" s="532">
        <v>6051</v>
      </c>
    </row>
    <row r="78" spans="4:5">
      <c r="D78" s="2797" t="s">
        <v>812</v>
      </c>
      <c r="E78" s="532">
        <v>4322</v>
      </c>
    </row>
    <row r="79" spans="4:5">
      <c r="D79" s="2797" t="s">
        <v>813</v>
      </c>
      <c r="E79" s="532">
        <v>6339</v>
      </c>
    </row>
    <row r="80" spans="4:5">
      <c r="D80" s="2797" t="s">
        <v>814</v>
      </c>
      <c r="E80" s="532">
        <v>17576</v>
      </c>
    </row>
    <row r="81" spans="4:5">
      <c r="D81" s="2797" t="s">
        <v>815</v>
      </c>
      <c r="E81" s="532">
        <v>3746</v>
      </c>
    </row>
    <row r="82" spans="4:5">
      <c r="D82" s="2797" t="s">
        <v>816</v>
      </c>
      <c r="E82" s="532">
        <v>3746</v>
      </c>
    </row>
    <row r="83" spans="4:5">
      <c r="D83" s="2797" t="s">
        <v>817</v>
      </c>
      <c r="E83" s="532">
        <v>2881</v>
      </c>
    </row>
    <row r="84" spans="4:5">
      <c r="D84" s="2798" t="s">
        <v>819</v>
      </c>
      <c r="E84" s="532">
        <v>864</v>
      </c>
    </row>
    <row r="85" spans="4:5">
      <c r="D85" s="2797" t="s">
        <v>820</v>
      </c>
      <c r="E85" s="532">
        <v>576</v>
      </c>
    </row>
    <row r="86" spans="4:5">
      <c r="D86" s="2797" t="s">
        <v>821</v>
      </c>
      <c r="E86" s="532">
        <v>3169</v>
      </c>
    </row>
    <row r="87" spans="4:5">
      <c r="D87" s="2797" t="s">
        <v>822</v>
      </c>
      <c r="E87" s="532">
        <v>19593</v>
      </c>
    </row>
    <row r="88" spans="4:5">
      <c r="D88" s="2797" t="s">
        <v>823</v>
      </c>
      <c r="E88" s="532">
        <v>2305</v>
      </c>
    </row>
    <row r="89" spans="4:5">
      <c r="D89" s="2797" t="s">
        <v>824</v>
      </c>
      <c r="E89" s="532">
        <v>1441</v>
      </c>
    </row>
    <row r="90" spans="4:5">
      <c r="D90" s="2797" t="s">
        <v>825</v>
      </c>
      <c r="E90" s="532">
        <v>3169</v>
      </c>
    </row>
    <row r="91" spans="4:5">
      <c r="D91" s="2797" t="s">
        <v>826</v>
      </c>
      <c r="E91" s="532">
        <v>2305</v>
      </c>
    </row>
    <row r="92" spans="4:5">
      <c r="D92" s="2797" t="s">
        <v>827</v>
      </c>
      <c r="E92" s="532">
        <v>2305</v>
      </c>
    </row>
    <row r="93" spans="4:5">
      <c r="D93" s="2797" t="s">
        <v>828</v>
      </c>
      <c r="E93" s="532">
        <v>4322</v>
      </c>
    </row>
    <row r="94" spans="4:5">
      <c r="D94" s="2797" t="s">
        <v>829</v>
      </c>
      <c r="E94" s="532">
        <v>2305</v>
      </c>
    </row>
    <row r="95" spans="4:5">
      <c r="D95" s="2797" t="s">
        <v>830</v>
      </c>
      <c r="E95" s="532">
        <v>5186</v>
      </c>
    </row>
    <row r="96" spans="4:5">
      <c r="D96" s="2797" t="s">
        <v>831</v>
      </c>
      <c r="E96" s="532">
        <v>1441</v>
      </c>
    </row>
    <row r="97" spans="4:5">
      <c r="D97" s="2797" t="s">
        <v>832</v>
      </c>
      <c r="E97" s="532">
        <v>16135</v>
      </c>
    </row>
    <row r="98" spans="4:5">
      <c r="D98" s="2797" t="s">
        <v>833</v>
      </c>
      <c r="E98" s="532">
        <v>5186</v>
      </c>
    </row>
    <row r="99" spans="4:5">
      <c r="D99" s="2797" t="s">
        <v>834</v>
      </c>
      <c r="E99" s="532">
        <v>1153</v>
      </c>
    </row>
    <row r="100" spans="4:5">
      <c r="D100" s="2798" t="s">
        <v>835</v>
      </c>
      <c r="E100" s="532">
        <v>2017</v>
      </c>
    </row>
    <row r="101" spans="4:5">
      <c r="D101" s="2797" t="s">
        <v>836</v>
      </c>
      <c r="E101" s="532">
        <v>864</v>
      </c>
    </row>
    <row r="102" spans="4:5">
      <c r="D102" s="2797" t="s">
        <v>837</v>
      </c>
      <c r="E102" s="532">
        <v>2881</v>
      </c>
    </row>
    <row r="103" spans="4:5">
      <c r="D103" s="2797" t="s">
        <v>839</v>
      </c>
      <c r="E103" s="532">
        <v>2017</v>
      </c>
    </row>
    <row r="104" spans="4:5">
      <c r="D104" s="2797" t="s">
        <v>838</v>
      </c>
      <c r="E104" s="532">
        <v>2593</v>
      </c>
    </row>
    <row r="105" spans="4:5">
      <c r="D105" s="2797" t="s">
        <v>840</v>
      </c>
      <c r="E105" s="532">
        <v>7203</v>
      </c>
    </row>
    <row r="106" spans="4:5">
      <c r="D106" s="2797" t="s">
        <v>841</v>
      </c>
      <c r="E106" s="532">
        <v>2881</v>
      </c>
    </row>
    <row r="107" spans="4:5">
      <c r="D107" s="2797" t="s">
        <v>842</v>
      </c>
      <c r="E107" s="532">
        <v>4610</v>
      </c>
    </row>
    <row r="108" spans="4:5">
      <c r="D108" s="2797" t="s">
        <v>843</v>
      </c>
      <c r="E108" s="532">
        <v>14118</v>
      </c>
    </row>
    <row r="109" spans="4:5">
      <c r="D109" s="2797" t="s">
        <v>844</v>
      </c>
      <c r="E109" s="532">
        <v>4610</v>
      </c>
    </row>
    <row r="110" spans="4:5">
      <c r="D110" s="2797" t="s">
        <v>845</v>
      </c>
      <c r="E110" s="532">
        <v>576</v>
      </c>
    </row>
    <row r="111" spans="4:5">
      <c r="D111" s="2797" t="s">
        <v>846</v>
      </c>
      <c r="E111" s="532">
        <v>8644</v>
      </c>
    </row>
    <row r="112" spans="4:5">
      <c r="D112" s="2797" t="s">
        <v>847</v>
      </c>
      <c r="E112" s="532">
        <v>3746</v>
      </c>
    </row>
    <row r="113" spans="4:5">
      <c r="D113" s="2797" t="s">
        <v>848</v>
      </c>
      <c r="E113" s="532">
        <v>4610</v>
      </c>
    </row>
    <row r="114" spans="4:5">
      <c r="D114" s="2797" t="s">
        <v>849</v>
      </c>
      <c r="E114" s="532">
        <v>10085</v>
      </c>
    </row>
    <row r="115" spans="4:5">
      <c r="D115" s="2797" t="s">
        <v>850</v>
      </c>
      <c r="E115" s="532">
        <v>2881</v>
      </c>
    </row>
    <row r="116" spans="4:5">
      <c r="D116" s="2797" t="s">
        <v>851</v>
      </c>
      <c r="E116" s="532">
        <v>3458</v>
      </c>
    </row>
    <row r="117" spans="4:5">
      <c r="D117" s="2797" t="s">
        <v>852</v>
      </c>
      <c r="E117" s="532">
        <v>18440</v>
      </c>
    </row>
    <row r="118" spans="4:5">
      <c r="D118" s="2797" t="s">
        <v>853</v>
      </c>
      <c r="E118" s="532">
        <v>2017</v>
      </c>
    </row>
    <row r="119" spans="4:5">
      <c r="D119" s="2797" t="s">
        <v>854</v>
      </c>
      <c r="E119" s="532">
        <v>16135</v>
      </c>
    </row>
    <row r="120" spans="4:5">
      <c r="D120" s="2797" t="s">
        <v>855</v>
      </c>
      <c r="E120" s="532">
        <v>1153</v>
      </c>
    </row>
    <row r="121" spans="4:5">
      <c r="D121" s="2797" t="s">
        <v>856</v>
      </c>
      <c r="E121" s="532">
        <v>3746</v>
      </c>
    </row>
    <row r="122" spans="4:5">
      <c r="D122" s="2797" t="s">
        <v>857</v>
      </c>
      <c r="E122" s="532">
        <v>3746</v>
      </c>
    </row>
    <row r="123" spans="4:5">
      <c r="D123" s="2797" t="s">
        <v>858</v>
      </c>
      <c r="E123" s="532">
        <v>576</v>
      </c>
    </row>
    <row r="124" spans="4:5">
      <c r="D124" s="2797" t="s">
        <v>859</v>
      </c>
      <c r="E124" s="532">
        <v>3746</v>
      </c>
    </row>
    <row r="125" spans="4:5">
      <c r="D125" s="2797" t="s">
        <v>860</v>
      </c>
      <c r="E125" s="532">
        <v>7779</v>
      </c>
    </row>
    <row r="126" spans="4:5">
      <c r="D126" s="2797" t="s">
        <v>861</v>
      </c>
      <c r="E126" s="532">
        <v>4898</v>
      </c>
    </row>
    <row r="127" spans="4:5">
      <c r="D127" s="2797" t="s">
        <v>862</v>
      </c>
      <c r="E127" s="532">
        <v>2305</v>
      </c>
    </row>
    <row r="128" spans="4:5">
      <c r="D128" s="2797" t="s">
        <v>863</v>
      </c>
      <c r="E128" s="532">
        <v>6339</v>
      </c>
    </row>
    <row r="129" spans="1:7">
      <c r="D129" s="2797" t="s">
        <v>864</v>
      </c>
      <c r="E129" s="532">
        <v>3746</v>
      </c>
    </row>
    <row r="130" spans="1:7">
      <c r="D130" s="2797"/>
      <c r="E130" s="532"/>
      <c r="F130" s="533"/>
    </row>
    <row r="131" spans="1:7" ht="68.25" customHeight="1">
      <c r="D131" s="2808" t="s">
        <v>746</v>
      </c>
      <c r="E131" s="524">
        <f>SUM(E13:E129)</f>
        <v>728678</v>
      </c>
      <c r="F131" s="533"/>
    </row>
    <row r="132" spans="1:7" ht="44.4" customHeight="1">
      <c r="B132" s="3933" t="s">
        <v>878</v>
      </c>
      <c r="C132" s="3933"/>
    </row>
    <row r="136" spans="1:7" s="39" customFormat="1">
      <c r="A136" s="536"/>
      <c r="B136" s="514"/>
      <c r="C136" s="514"/>
      <c r="D136" s="502"/>
      <c r="E136" s="502"/>
      <c r="F136" s="531"/>
    </row>
    <row r="137" spans="1:7" s="39" customFormat="1">
      <c r="A137" s="536"/>
      <c r="B137" s="514"/>
      <c r="C137" s="514"/>
      <c r="D137" s="502"/>
      <c r="E137" s="502"/>
      <c r="F137" s="531"/>
    </row>
    <row r="138" spans="1:7" s="39" customFormat="1">
      <c r="A138" s="536"/>
      <c r="B138" s="514"/>
      <c r="C138" s="514"/>
      <c r="D138" s="502"/>
      <c r="E138" s="502"/>
      <c r="F138" s="531"/>
    </row>
    <row r="139" spans="1:7" s="39" customFormat="1">
      <c r="A139" s="536"/>
      <c r="B139" s="514"/>
      <c r="C139" s="514"/>
      <c r="D139" s="502"/>
      <c r="E139" s="502"/>
      <c r="F139" s="531"/>
    </row>
    <row r="140" spans="1:7" s="39" customFormat="1">
      <c r="A140" s="536"/>
      <c r="B140" s="514"/>
      <c r="C140" s="514"/>
      <c r="D140" s="502"/>
      <c r="E140" s="502"/>
      <c r="F140" s="531"/>
    </row>
    <row r="141" spans="1:7" s="39" customFormat="1">
      <c r="A141" s="536"/>
      <c r="B141" s="514"/>
      <c r="C141" s="514"/>
      <c r="D141" s="502"/>
      <c r="E141" s="502"/>
      <c r="F141" s="531"/>
    </row>
    <row r="142" spans="1:7" s="39" customFormat="1">
      <c r="A142" s="536"/>
      <c r="B142" s="514"/>
      <c r="C142" s="514"/>
      <c r="D142" s="502"/>
      <c r="E142" s="502"/>
      <c r="F142" s="531"/>
    </row>
    <row r="143" spans="1:7" s="39" customFormat="1">
      <c r="A143" s="536"/>
      <c r="B143" s="514"/>
      <c r="C143" s="514"/>
      <c r="D143" s="502"/>
      <c r="E143" s="502"/>
      <c r="F143" s="531"/>
    </row>
    <row r="144" spans="1:7">
      <c r="G144" s="39"/>
    </row>
    <row r="145" spans="7:7">
      <c r="G145" s="39"/>
    </row>
    <row r="146" spans="7:7">
      <c r="G146" s="39"/>
    </row>
    <row r="147" spans="7:7">
      <c r="G147" s="39"/>
    </row>
  </sheetData>
  <mergeCells count="12">
    <mergeCell ref="B15:C15"/>
    <mergeCell ref="B132:C132"/>
    <mergeCell ref="A2:C2"/>
    <mergeCell ref="B7:C7"/>
    <mergeCell ref="B8:C8"/>
    <mergeCell ref="B9:C9"/>
    <mergeCell ref="D9:E9"/>
    <mergeCell ref="A1:C1"/>
    <mergeCell ref="B6:C6"/>
    <mergeCell ref="B3:C3"/>
    <mergeCell ref="D3:E3"/>
    <mergeCell ref="D8:E8"/>
  </mergeCells>
  <pageMargins left="0.47244094488188981" right="0.47244094488188981" top="0.35433070866141736" bottom="0.59055118110236227" header="0.19685039370078741" footer="0.27559055118110237"/>
  <pageSetup paperSize="9" scale="75" orientation="landscape" verticalDpi="0" r:id="rId1"/>
  <headerFooter>
    <oddFooter>&amp;L&amp;F&amp;C&amp;P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39"/>
  <sheetViews>
    <sheetView zoomScale="70" zoomScaleNormal="70" workbookViewId="0">
      <selection activeCell="B44" sqref="B44"/>
    </sheetView>
  </sheetViews>
  <sheetFormatPr defaultRowHeight="13.2"/>
  <cols>
    <col min="1" max="1" width="6.5546875" style="536" customWidth="1"/>
    <col min="2" max="2" width="51.88671875" style="514" customWidth="1"/>
    <col min="3" max="3" width="16.109375" style="514" customWidth="1"/>
    <col min="4" max="4" width="18.6640625" style="502" customWidth="1"/>
    <col min="5" max="5" width="43.88671875" style="502" customWidth="1"/>
    <col min="6" max="6" width="14.33203125" style="502" customWidth="1"/>
    <col min="7" max="7" width="18.88671875" style="502" customWidth="1"/>
  </cols>
  <sheetData>
    <row r="1" spans="1:7" ht="13.8">
      <c r="A1" s="3918"/>
      <c r="B1" s="3918"/>
      <c r="C1" s="3918"/>
      <c r="D1" s="498"/>
      <c r="E1" s="498"/>
      <c r="F1" s="498"/>
      <c r="G1" s="498"/>
    </row>
    <row r="2" spans="1:7" ht="14.4" thickBot="1">
      <c r="A2" s="3918"/>
      <c r="B2" s="3918"/>
      <c r="C2" s="3918"/>
      <c r="D2" s="498"/>
      <c r="E2" s="498"/>
      <c r="F2" s="498"/>
      <c r="G2" s="498"/>
    </row>
    <row r="3" spans="1:7" ht="13.8" thickBot="1">
      <c r="A3" s="499"/>
      <c r="B3" s="3946" t="s">
        <v>163</v>
      </c>
      <c r="C3" s="3947"/>
      <c r="D3" s="3948" t="s">
        <v>81</v>
      </c>
      <c r="E3" s="3955"/>
      <c r="F3" s="3949"/>
      <c r="G3" s="520" t="s">
        <v>42</v>
      </c>
    </row>
    <row r="4" spans="1:7" ht="13.8">
      <c r="A4" s="499"/>
      <c r="B4" s="3407"/>
      <c r="C4" s="3407"/>
      <c r="D4" s="500"/>
      <c r="E4" s="500"/>
      <c r="F4" s="500"/>
      <c r="G4" s="500"/>
    </row>
    <row r="5" spans="1:7" ht="13.8">
      <c r="A5" s="499" t="s">
        <v>0</v>
      </c>
      <c r="B5" s="3409" t="s">
        <v>27</v>
      </c>
      <c r="C5" s="3407"/>
      <c r="D5" s="500"/>
      <c r="E5" s="500"/>
      <c r="F5" s="500"/>
      <c r="G5" s="137"/>
    </row>
    <row r="6" spans="1:7">
      <c r="A6" s="499"/>
      <c r="B6" s="3919"/>
      <c r="C6" s="3919"/>
      <c r="D6" s="3919" t="s">
        <v>1074</v>
      </c>
      <c r="E6" s="3919"/>
      <c r="F6" s="500"/>
      <c r="G6" s="500"/>
    </row>
    <row r="7" spans="1:7">
      <c r="B7" s="3952"/>
      <c r="C7" s="3952"/>
      <c r="D7" s="3929" t="s">
        <v>168</v>
      </c>
      <c r="E7" s="3929"/>
      <c r="F7" s="3929"/>
    </row>
    <row r="8" spans="1:7" ht="15.6">
      <c r="B8" s="3953"/>
      <c r="C8" s="3953"/>
      <c r="D8" s="3954" t="s">
        <v>1075</v>
      </c>
      <c r="E8" s="3954"/>
      <c r="F8" s="3954"/>
    </row>
    <row r="9" spans="1:7" ht="15.6">
      <c r="A9" s="3318">
        <f>'10.piel.'!A9+1</f>
        <v>198</v>
      </c>
      <c r="B9" s="503"/>
      <c r="C9" s="504"/>
      <c r="D9" s="3534" t="s">
        <v>1076</v>
      </c>
      <c r="E9" s="3534" t="s">
        <v>1077</v>
      </c>
      <c r="F9" s="3535" t="s">
        <v>739</v>
      </c>
      <c r="G9" s="3541" t="s">
        <v>33</v>
      </c>
    </row>
    <row r="10" spans="1:7" ht="15.6">
      <c r="B10" s="3536"/>
      <c r="C10" s="3536"/>
    </row>
    <row r="11" spans="1:7" ht="15.6">
      <c r="B11" s="3537"/>
      <c r="C11" s="509"/>
      <c r="D11" s="3538"/>
      <c r="E11" s="510"/>
      <c r="F11" s="511"/>
    </row>
    <row r="12" spans="1:7" ht="15.6">
      <c r="B12" s="501"/>
      <c r="C12" s="501"/>
      <c r="D12" s="3538"/>
      <c r="E12" s="3539"/>
      <c r="F12" s="511"/>
    </row>
    <row r="13" spans="1:7" ht="15.6">
      <c r="B13" s="501"/>
      <c r="C13" s="501"/>
      <c r="D13" s="523"/>
      <c r="E13" s="523"/>
      <c r="F13" s="3540"/>
    </row>
    <row r="14" spans="1:7" ht="15.6">
      <c r="B14" s="501"/>
      <c r="C14" s="501"/>
      <c r="D14" s="3539"/>
      <c r="E14" s="3539"/>
      <c r="F14" s="511"/>
    </row>
    <row r="15" spans="1:7" ht="15.6">
      <c r="D15" s="3541"/>
      <c r="E15" s="3541"/>
      <c r="F15" s="2806"/>
    </row>
    <row r="16" spans="1:7" ht="15.6">
      <c r="D16" s="531"/>
      <c r="E16" s="531"/>
      <c r="F16" s="531"/>
    </row>
    <row r="17" spans="2:6" ht="15.6">
      <c r="D17" s="531"/>
      <c r="E17" s="531"/>
      <c r="F17" s="531"/>
    </row>
    <row r="19" spans="2:6" ht="15.6">
      <c r="B19" s="3950" t="s">
        <v>1081</v>
      </c>
      <c r="C19" s="3950"/>
      <c r="D19" s="3590"/>
      <c r="E19" s="3591"/>
      <c r="F19" s="3591" t="s">
        <v>1082</v>
      </c>
    </row>
    <row r="20" spans="2:6">
      <c r="B20" s="3592"/>
      <c r="C20" s="3592"/>
      <c r="D20" s="3592"/>
      <c r="E20" s="3592"/>
      <c r="F20" s="7"/>
    </row>
    <row r="21" spans="2:6">
      <c r="B21" s="3592"/>
      <c r="C21" s="3592"/>
      <c r="D21" s="3592"/>
      <c r="E21" s="3592"/>
      <c r="F21" s="7"/>
    </row>
    <row r="22" spans="2:6">
      <c r="B22" s="3592"/>
      <c r="C22" s="3592"/>
      <c r="D22" s="3592"/>
      <c r="E22" s="3592"/>
      <c r="F22" s="7"/>
    </row>
    <row r="23" spans="2:6">
      <c r="B23" s="3592"/>
      <c r="C23" s="3592"/>
      <c r="D23" s="3592"/>
      <c r="E23" s="3592"/>
      <c r="F23" s="7"/>
    </row>
    <row r="24" spans="2:6">
      <c r="B24" s="3592"/>
      <c r="C24" s="3592"/>
      <c r="D24" s="3592"/>
      <c r="E24" s="3592"/>
      <c r="F24" s="7"/>
    </row>
    <row r="25" spans="2:6">
      <c r="B25" s="3592"/>
      <c r="C25" s="3592"/>
      <c r="D25" s="3592"/>
      <c r="E25" s="3592"/>
      <c r="F25" s="7"/>
    </row>
    <row r="26" spans="2:6">
      <c r="B26" s="3592"/>
      <c r="C26" s="3592"/>
      <c r="D26" s="3592"/>
      <c r="E26" s="3592"/>
      <c r="F26" s="7"/>
    </row>
    <row r="27" spans="2:6">
      <c r="B27" s="3592"/>
      <c r="C27" s="3592"/>
      <c r="D27" s="3592"/>
      <c r="E27" s="3592"/>
      <c r="F27" s="7"/>
    </row>
    <row r="28" spans="2:6">
      <c r="B28" s="3592"/>
      <c r="C28" s="3592"/>
      <c r="D28" s="3592"/>
      <c r="E28" s="3592"/>
      <c r="F28" s="7"/>
    </row>
    <row r="29" spans="2:6">
      <c r="B29" s="3592"/>
      <c r="C29" s="3592"/>
      <c r="D29" s="3592"/>
      <c r="E29" s="3592"/>
      <c r="F29" s="7"/>
    </row>
    <row r="30" spans="2:6">
      <c r="B30" s="3592"/>
      <c r="C30" s="3592"/>
      <c r="D30" s="3592"/>
      <c r="E30" s="3592"/>
      <c r="F30" s="7"/>
    </row>
    <row r="31" spans="2:6">
      <c r="B31" s="3592"/>
      <c r="C31" s="3592"/>
      <c r="D31" s="3592"/>
      <c r="E31" s="3592"/>
      <c r="F31" s="7"/>
    </row>
    <row r="32" spans="2:6">
      <c r="B32" s="3592"/>
      <c r="C32" s="3592"/>
      <c r="D32" s="3592"/>
      <c r="E32" s="3592"/>
      <c r="F32" s="7"/>
    </row>
    <row r="33" spans="2:6">
      <c r="B33" s="3592"/>
      <c r="C33" s="3592"/>
      <c r="D33" s="3592"/>
      <c r="E33" s="3592"/>
      <c r="F33" s="7"/>
    </row>
    <row r="34" spans="2:6">
      <c r="B34" s="3592"/>
      <c r="C34" s="3592"/>
      <c r="D34" s="3592"/>
      <c r="E34" s="3592"/>
      <c r="F34" s="7"/>
    </row>
    <row r="35" spans="2:6">
      <c r="B35" s="3592"/>
      <c r="C35" s="3592"/>
      <c r="D35" s="3592"/>
      <c r="E35" s="3592"/>
      <c r="F35" s="7"/>
    </row>
    <row r="36" spans="2:6">
      <c r="B36" s="3951" t="s">
        <v>1085</v>
      </c>
      <c r="C36" s="3951"/>
      <c r="D36" s="3592"/>
      <c r="E36" s="3592"/>
      <c r="F36" s="7"/>
    </row>
    <row r="37" spans="2:6">
      <c r="B37" s="3592" t="s">
        <v>1083</v>
      </c>
      <c r="C37" s="3592"/>
      <c r="D37" s="3592"/>
      <c r="E37" s="3592"/>
      <c r="F37" s="7"/>
    </row>
    <row r="38" spans="2:6">
      <c r="B38" s="3951" t="s">
        <v>1084</v>
      </c>
      <c r="C38" s="3951"/>
      <c r="D38" s="3592"/>
      <c r="E38" s="3592"/>
      <c r="F38" s="7"/>
    </row>
    <row r="39" spans="2:6">
      <c r="B39" s="18"/>
      <c r="C39" s="19"/>
      <c r="D39" s="19"/>
      <c r="E39" s="7"/>
      <c r="F39" s="7"/>
    </row>
  </sheetData>
  <mergeCells count="13">
    <mergeCell ref="A1:C1"/>
    <mergeCell ref="A2:C2"/>
    <mergeCell ref="B3:C3"/>
    <mergeCell ref="D3:F3"/>
    <mergeCell ref="B6:C6"/>
    <mergeCell ref="D6:E6"/>
    <mergeCell ref="B19:C19"/>
    <mergeCell ref="B36:C36"/>
    <mergeCell ref="B38:C38"/>
    <mergeCell ref="B7:C7"/>
    <mergeCell ref="D7:F7"/>
    <mergeCell ref="B8:C8"/>
    <mergeCell ref="D8:F8"/>
  </mergeCells>
  <pageMargins left="0.70866141732283472" right="0.70866141732283472" top="0.56000000000000005" bottom="0.74803149606299213" header="0.31496062992125984" footer="0.31496062992125984"/>
  <pageSetup paperSize="9" scale="75" orientation="landscape" verticalDpi="0" r:id="rId1"/>
  <headerFooter>
    <oddFooter>&amp;L&amp;F&amp;C&amp;P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13"/>
  <sheetViews>
    <sheetView topLeftCell="A13" zoomScale="70" zoomScaleNormal="70" workbookViewId="0">
      <selection activeCell="H15" sqref="H15"/>
    </sheetView>
  </sheetViews>
  <sheetFormatPr defaultRowHeight="13.2"/>
  <cols>
    <col min="1" max="1" width="6.33203125" style="66" customWidth="1"/>
    <col min="2" max="2" width="53" style="39" customWidth="1"/>
    <col min="3" max="3" width="16" style="39" customWidth="1"/>
    <col min="4" max="4" width="14.88671875" style="39" customWidth="1"/>
    <col min="5" max="5" width="47.44140625" style="39" customWidth="1"/>
    <col min="6" max="6" width="14" style="39" customWidth="1"/>
    <col min="7" max="7" width="14.33203125" style="39" customWidth="1"/>
    <col min="8" max="8" width="18.109375" style="395" customWidth="1"/>
    <col min="9" max="9" width="10.88671875" bestFit="1" customWidth="1"/>
  </cols>
  <sheetData>
    <row r="1" spans="1:9">
      <c r="A1" s="74"/>
      <c r="B1" s="46"/>
      <c r="C1" s="3696" t="s">
        <v>91</v>
      </c>
      <c r="D1" s="3696" t="s">
        <v>30</v>
      </c>
      <c r="E1" s="69"/>
      <c r="F1" s="3696" t="s">
        <v>91</v>
      </c>
      <c r="G1" s="3696" t="s">
        <v>30</v>
      </c>
      <c r="H1" s="3683" t="s">
        <v>42</v>
      </c>
    </row>
    <row r="2" spans="1:9" ht="13.8" thickBot="1">
      <c r="A2" s="74"/>
      <c r="B2" s="47"/>
      <c r="C2" s="3697"/>
      <c r="D2" s="3697"/>
      <c r="E2" s="70"/>
      <c r="F2" s="3697"/>
      <c r="G2" s="3697"/>
      <c r="H2" s="3684"/>
    </row>
    <row r="3" spans="1:9">
      <c r="A3" s="63"/>
      <c r="B3" s="42"/>
      <c r="C3" s="62"/>
      <c r="D3" s="64"/>
      <c r="E3" s="42"/>
      <c r="F3" s="36"/>
      <c r="G3" s="64"/>
      <c r="H3" s="314"/>
    </row>
    <row r="4" spans="1:9" s="561" customFormat="1">
      <c r="A4" s="63"/>
      <c r="B4" s="117" t="s">
        <v>742</v>
      </c>
      <c r="C4" s="62"/>
      <c r="D4" s="64"/>
      <c r="E4" s="42"/>
      <c r="F4" s="36"/>
      <c r="G4" s="64"/>
      <c r="H4" s="314"/>
    </row>
    <row r="5" spans="1:9" s="561" customFormat="1" ht="16.2">
      <c r="A5" s="63"/>
      <c r="B5" s="3411" t="s">
        <v>1050</v>
      </c>
      <c r="C5" s="62"/>
      <c r="D5" s="64"/>
      <c r="E5" s="42"/>
      <c r="F5" s="36"/>
      <c r="G5" s="64"/>
      <c r="H5" s="314"/>
    </row>
    <row r="6" spans="1:9" s="561" customFormat="1">
      <c r="A6" s="63"/>
      <c r="B6" s="42"/>
      <c r="C6" s="62"/>
      <c r="D6" s="64"/>
      <c r="E6" s="42"/>
      <c r="F6" s="36"/>
      <c r="G6" s="64"/>
      <c r="H6" s="314"/>
    </row>
    <row r="7" spans="1:9" s="561" customFormat="1">
      <c r="A7" s="63"/>
      <c r="B7" s="21" t="s">
        <v>45</v>
      </c>
      <c r="C7" s="763"/>
      <c r="D7" s="763"/>
      <c r="E7" s="72" t="s">
        <v>47</v>
      </c>
      <c r="F7" s="3418"/>
      <c r="G7" s="3418"/>
      <c r="H7" s="145"/>
    </row>
    <row r="8" spans="1:9" s="561" customFormat="1">
      <c r="A8" s="63"/>
      <c r="B8" s="2461" t="s">
        <v>48</v>
      </c>
      <c r="C8" s="3554"/>
      <c r="D8" s="3553"/>
      <c r="E8" s="2461" t="s">
        <v>48</v>
      </c>
      <c r="F8" s="3554"/>
      <c r="G8" s="3553"/>
      <c r="H8" s="315"/>
    </row>
    <row r="9" spans="1:9" s="561" customFormat="1">
      <c r="A9" s="63"/>
      <c r="B9" s="3552" t="s">
        <v>99</v>
      </c>
      <c r="C9" s="3459">
        <v>-138444259</v>
      </c>
      <c r="D9" s="3553">
        <f>D25+'08'!D7+'10'!D7+'11'!D7+'12'!D7+'13'!D7+'14'!D7+'15'!D7+'16'!D7+'17'!D7+'18_pb'!D7+'18_sb'!D6+'19'!D7+'21'!D7+'22'!D7+'29'!D7+'32'!D7+'35'!D7+'62'!D7+'74'!D7</f>
        <v>-31851207</v>
      </c>
      <c r="E9" s="3552" t="s">
        <v>99</v>
      </c>
      <c r="F9" s="3459">
        <v>-138444259</v>
      </c>
      <c r="G9" s="3553">
        <f>G25+'08'!G7+'10'!G7+'11'!G7+'12'!G7+'13'!G7+'14'!G7+'15'!G7+'16'!G7+'17'!G7+'18_pb'!G7+'18_sb'!G6+'19'!G7+'21'!G7+'22'!G7+'29'!G7+'32'!G7+'35'!G7+'62'!G7+'74'!G7</f>
        <v>-31851207</v>
      </c>
      <c r="H9" s="315"/>
    </row>
    <row r="10" spans="1:9" s="561" customFormat="1">
      <c r="A10" s="63"/>
      <c r="B10" s="3552" t="s">
        <v>100</v>
      </c>
      <c r="C10" s="3459">
        <v>406158063</v>
      </c>
      <c r="D10" s="3553">
        <f>D26+'08'!D8+'10'!D8+'11'!D8+'12'!D8+'13'!D8+'14'!D8+'15'!D8+'16'!D8+'17'!D8+'18_pb'!D8+'18_sb'!D7+'19'!D8+'21'!D8+'22'!D8+'29'!D8+'32'!D8+'35'!D8+'62'!D8+'74'!D8</f>
        <v>-48229368</v>
      </c>
      <c r="E10" s="3552" t="s">
        <v>100</v>
      </c>
      <c r="F10" s="3459">
        <v>406158063</v>
      </c>
      <c r="G10" s="3553">
        <f>G26+'08'!G8+'10'!G8+'11'!G8+'12'!G8+'13'!G8+'14'!G8+'15'!G8+'16'!G8+'17'!G8+'18_pb'!G8+'18_sb'!G7+'19'!G8+'21'!G8+'22'!G8+'29'!G8+'32'!G8+'35'!G8+'62'!G8+'74'!G8</f>
        <v>-48229368</v>
      </c>
      <c r="H10" s="315"/>
    </row>
    <row r="11" spans="1:9" s="561" customFormat="1">
      <c r="A11" s="63"/>
      <c r="B11" s="3552" t="s">
        <v>261</v>
      </c>
      <c r="C11" s="3459">
        <v>-239013812</v>
      </c>
      <c r="D11" s="3553">
        <f>D27+'08'!D9+'10'!D9+'11'!D9+'12'!D9+'13'!D9+'14'!D9+'15'!D9+'16'!D9+'17'!D9+'18_pb'!D9+'18_sb'!D8+'19'!D9+'21'!D9+'22'!D9+'29'!D9+'32'!D9+'35'!D9+'62'!D9+'74'!D9</f>
        <v>-44060932</v>
      </c>
      <c r="E11" s="3552" t="s">
        <v>261</v>
      </c>
      <c r="F11" s="3459">
        <v>-239013812</v>
      </c>
      <c r="G11" s="3553">
        <f>G27+'08'!G9+'10'!G9+'11'!G9+'12'!G9+'13'!G9+'14'!G9+'15'!G9+'16'!G9+'17'!G9+'18_pb'!G9+'18_sb'!G8+'19'!G9+'21'!G9+'22'!G9+'29'!G9+'32'!G9+'35'!G9+'62'!G9+'74'!G9</f>
        <v>-44060932</v>
      </c>
      <c r="H11" s="315"/>
    </row>
    <row r="12" spans="1:9" s="561" customFormat="1">
      <c r="A12" s="63"/>
      <c r="B12" s="3555" t="s">
        <v>41</v>
      </c>
      <c r="C12" s="3556"/>
      <c r="D12" s="3553"/>
      <c r="E12" s="3555" t="s">
        <v>41</v>
      </c>
      <c r="F12" s="3556"/>
      <c r="G12" s="3553"/>
      <c r="H12" s="315"/>
    </row>
    <row r="13" spans="1:9" s="561" customFormat="1">
      <c r="A13" s="63"/>
      <c r="B13" s="3557" t="s">
        <v>99</v>
      </c>
      <c r="C13" s="3558">
        <v>35571795</v>
      </c>
      <c r="D13" s="3553">
        <f>D29+'11'!D11+'13'!D11+'15'!D11+'16'!D11+'18_pb'!D11+'19'!D11+'21'!D11+'22'!D11+'32'!D11+'35'!D11+'62'!D11+'74'!D11</f>
        <v>2247616</v>
      </c>
      <c r="E13" s="3557" t="s">
        <v>99</v>
      </c>
      <c r="F13" s="3558">
        <v>35571795</v>
      </c>
      <c r="G13" s="3553">
        <f>G29+'11'!G11+'13'!G11+'15'!G11+'16'!G11+'18_pb'!G11+'19'!G11+'21'!G11+'22'!G11+'32'!G11+'35'!G11+'62'!G11+'74'!G11</f>
        <v>2247616</v>
      </c>
      <c r="H13" s="315"/>
    </row>
    <row r="14" spans="1:9" s="561" customFormat="1">
      <c r="A14" s="63"/>
      <c r="B14" s="3557" t="s">
        <v>100</v>
      </c>
      <c r="C14" s="3558">
        <v>35571795</v>
      </c>
      <c r="D14" s="3553">
        <f>D30+'11'!D12+'13'!D12+'15'!D12+'16'!D12+'18_pb'!D12+'19'!D12+'21'!D12+'22'!D12+'32'!D12+'35'!D12+'62'!D12+'74'!D12</f>
        <v>-5904052</v>
      </c>
      <c r="E14" s="3557" t="s">
        <v>100</v>
      </c>
      <c r="F14" s="3558">
        <v>35571795</v>
      </c>
      <c r="G14" s="3553">
        <f>G30+'11'!G12+'13'!G12+'15'!G12+'16'!G12+'18_pb'!G12+'19'!G12+'21'!G12+'22'!G12+'32'!G12+'35'!G12+'62'!G12+'74'!G12</f>
        <v>-5904052</v>
      </c>
      <c r="H14" s="315"/>
      <c r="I14" s="789"/>
    </row>
    <row r="15" spans="1:9" s="561" customFormat="1">
      <c r="A15" s="63"/>
      <c r="B15" s="3557" t="s">
        <v>261</v>
      </c>
      <c r="C15" s="3558">
        <v>35571795</v>
      </c>
      <c r="D15" s="3553">
        <f>D31+'11'!D13+'13'!D13+'15'!D13+'16'!D13+'18_pb'!D13+'19'!D13+'21'!D13+'22'!D13+'32'!D13+'35'!D13+'62'!D13+'74'!D13</f>
        <v>0</v>
      </c>
      <c r="E15" s="3557" t="s">
        <v>261</v>
      </c>
      <c r="F15" s="3558">
        <v>35571795</v>
      </c>
      <c r="G15" s="3553">
        <f>G31+'11'!G13+'13'!G13+'15'!G13+'16'!G13+'18_pb'!G13+'19'!G13+'21'!G13+'22'!G13+'32'!G13+'35'!G13+'62'!G13+'74'!G13</f>
        <v>0</v>
      </c>
      <c r="H15" s="315"/>
      <c r="I15" s="789"/>
    </row>
    <row r="16" spans="1:9" s="561" customFormat="1" ht="39.6">
      <c r="A16" s="63"/>
      <c r="B16" s="3555" t="s">
        <v>102</v>
      </c>
      <c r="C16" s="3556"/>
      <c r="D16" s="3553"/>
      <c r="E16" s="3555" t="s">
        <v>102</v>
      </c>
      <c r="F16" s="3556"/>
      <c r="G16" s="3553"/>
      <c r="H16" s="315"/>
    </row>
    <row r="17" spans="1:8" s="561" customFormat="1">
      <c r="A17" s="63"/>
      <c r="B17" s="3557" t="s">
        <v>99</v>
      </c>
      <c r="C17" s="3558">
        <v>213114917</v>
      </c>
      <c r="D17" s="3553">
        <f>'11'!D15+'13'!D15+'15'!D15+'17'!D11+'18_pb'!D15+'19'!D15+'21'!D15+'22'!D15+'29'!D11</f>
        <v>-58724262</v>
      </c>
      <c r="E17" s="3557" t="s">
        <v>99</v>
      </c>
      <c r="F17" s="3558">
        <v>213114917</v>
      </c>
      <c r="G17" s="3553">
        <f>'11'!G15+'13'!G15+'15'!G15+'17'!G11+'18_pb'!G15+'19'!G15+'21'!G15+'22'!G15+'29'!G11</f>
        <v>-58724262</v>
      </c>
      <c r="H17" s="315"/>
    </row>
    <row r="18" spans="1:8" s="561" customFormat="1">
      <c r="A18" s="63"/>
      <c r="B18" s="3557" t="s">
        <v>100</v>
      </c>
      <c r="C18" s="3558">
        <v>504313802</v>
      </c>
      <c r="D18" s="3553">
        <f>'11'!D16+'13'!D16+'15'!D16+'17'!D12+'18_pb'!D16+'19'!D16+'21'!D16+'22'!D16+'29'!D12</f>
        <v>-4991162</v>
      </c>
      <c r="E18" s="3557" t="s">
        <v>100</v>
      </c>
      <c r="F18" s="3558">
        <v>504313802</v>
      </c>
      <c r="G18" s="3553">
        <f>'11'!G16+'13'!G16+'15'!G16+'17'!G12+'18_pb'!G16+'19'!G16+'21'!G16+'22'!G16+'29'!G12</f>
        <v>-4991162</v>
      </c>
      <c r="H18" s="315"/>
    </row>
    <row r="19" spans="1:8" s="561" customFormat="1">
      <c r="A19" s="63"/>
      <c r="B19" s="3557" t="s">
        <v>261</v>
      </c>
      <c r="C19" s="3558">
        <v>976244767</v>
      </c>
      <c r="D19" s="3553">
        <f>'11'!D17+'13'!D17+'15'!D17+'17'!D13+'18_pb'!D17+'19'!D17+'21'!D17+'22'!D17+'29'!D13</f>
        <v>-73460</v>
      </c>
      <c r="E19" s="3557" t="s">
        <v>261</v>
      </c>
      <c r="F19" s="3558">
        <v>976244767</v>
      </c>
      <c r="G19" s="3553">
        <f>'11'!G17+'13'!G17+'15'!G17+'17'!G13+'18_pb'!G17+'19'!G17+'21'!G17+'22'!G17+'29'!G13</f>
        <v>-73460</v>
      </c>
      <c r="H19" s="315"/>
    </row>
    <row r="20" spans="1:8" s="561" customFormat="1">
      <c r="A20" s="63"/>
      <c r="B20" s="42"/>
      <c r="C20" s="62"/>
      <c r="D20" s="64"/>
      <c r="E20" s="42"/>
      <c r="F20" s="36"/>
      <c r="G20" s="64"/>
      <c r="H20" s="314"/>
    </row>
    <row r="21" spans="1:8" s="561" customFormat="1">
      <c r="A21" s="63"/>
      <c r="B21" s="42"/>
      <c r="C21" s="62"/>
      <c r="D21" s="64"/>
      <c r="E21" s="42"/>
      <c r="F21" s="36"/>
      <c r="G21" s="64"/>
      <c r="H21" s="314"/>
    </row>
    <row r="22" spans="1:8">
      <c r="A22" s="63"/>
      <c r="B22" s="154" t="s">
        <v>707</v>
      </c>
      <c r="C22" s="62"/>
      <c r="D22" s="64"/>
      <c r="E22" s="42"/>
      <c r="F22" s="36"/>
      <c r="G22" s="64"/>
      <c r="H22" s="314"/>
    </row>
    <row r="23" spans="1:8">
      <c r="A23" s="95"/>
      <c r="B23" s="21" t="s">
        <v>45</v>
      </c>
      <c r="C23" s="19"/>
      <c r="D23" s="37"/>
      <c r="E23" s="72" t="s">
        <v>46</v>
      </c>
      <c r="F23" s="8"/>
      <c r="G23" s="8"/>
      <c r="H23" s="314"/>
    </row>
    <row r="24" spans="1:8">
      <c r="A24" s="95"/>
      <c r="B24" s="5" t="s">
        <v>48</v>
      </c>
      <c r="C24" s="112"/>
      <c r="D24" s="115"/>
      <c r="E24" s="5" t="s">
        <v>48</v>
      </c>
      <c r="F24" s="112"/>
      <c r="G24" s="8"/>
      <c r="H24" s="314"/>
    </row>
    <row r="25" spans="1:8">
      <c r="A25" s="95"/>
      <c r="B25" s="271" t="s">
        <v>99</v>
      </c>
      <c r="C25" s="2065">
        <v>-138444259</v>
      </c>
      <c r="D25" s="115"/>
      <c r="E25" s="271" t="s">
        <v>99</v>
      </c>
      <c r="F25" s="2065">
        <v>-138444259</v>
      </c>
      <c r="G25" s="8"/>
      <c r="H25" s="314"/>
    </row>
    <row r="26" spans="1:8">
      <c r="A26" s="95"/>
      <c r="B26" s="271" t="s">
        <v>100</v>
      </c>
      <c r="C26" s="2065">
        <v>406158063</v>
      </c>
      <c r="D26" s="115"/>
      <c r="E26" s="271" t="s">
        <v>100</v>
      </c>
      <c r="F26" s="2065">
        <v>406158063</v>
      </c>
      <c r="G26" s="8"/>
      <c r="H26" s="314"/>
    </row>
    <row r="27" spans="1:8">
      <c r="A27" s="95"/>
      <c r="B27" s="271" t="s">
        <v>261</v>
      </c>
      <c r="C27" s="2065">
        <v>-239013812</v>
      </c>
      <c r="D27" s="115"/>
      <c r="E27" s="271" t="s">
        <v>261</v>
      </c>
      <c r="F27" s="2065">
        <v>-239013812</v>
      </c>
      <c r="G27" s="8"/>
      <c r="H27" s="314"/>
    </row>
    <row r="28" spans="1:8">
      <c r="A28" s="95"/>
      <c r="B28" s="22" t="s">
        <v>41</v>
      </c>
      <c r="C28" s="2067"/>
      <c r="D28" s="115"/>
      <c r="E28" s="22" t="s">
        <v>41</v>
      </c>
      <c r="F28" s="2067"/>
      <c r="G28" s="115"/>
      <c r="H28" s="315"/>
    </row>
    <row r="29" spans="1:8">
      <c r="A29" s="95"/>
      <c r="B29" s="271" t="s">
        <v>99</v>
      </c>
      <c r="C29" s="2068">
        <v>35571795</v>
      </c>
      <c r="D29" s="115">
        <f>D42</f>
        <v>-50414</v>
      </c>
      <c r="E29" s="271" t="s">
        <v>99</v>
      </c>
      <c r="F29" s="2068">
        <v>35571795</v>
      </c>
      <c r="G29" s="115">
        <f>D42</f>
        <v>-50414</v>
      </c>
      <c r="H29" s="315"/>
    </row>
    <row r="30" spans="1:8">
      <c r="A30" s="95"/>
      <c r="B30" s="271" t="s">
        <v>100</v>
      </c>
      <c r="C30" s="2068">
        <v>35571795</v>
      </c>
      <c r="D30" s="115">
        <f>D81</f>
        <v>-52502</v>
      </c>
      <c r="E30" s="271" t="s">
        <v>100</v>
      </c>
      <c r="F30" s="2068">
        <v>35571795</v>
      </c>
      <c r="G30" s="115">
        <f>D81</f>
        <v>-52502</v>
      </c>
      <c r="H30" s="315"/>
    </row>
    <row r="31" spans="1:8">
      <c r="A31" s="95"/>
      <c r="B31" s="271" t="s">
        <v>261</v>
      </c>
      <c r="C31" s="2068">
        <v>35571795</v>
      </c>
      <c r="D31" s="115">
        <f>D98</f>
        <v>-54888</v>
      </c>
      <c r="E31" s="271" t="s">
        <v>261</v>
      </c>
      <c r="F31" s="2068">
        <v>35571795</v>
      </c>
      <c r="G31" s="115">
        <f>D98</f>
        <v>-54888</v>
      </c>
      <c r="H31" s="315"/>
    </row>
    <row r="34" spans="1:8">
      <c r="A34" s="128"/>
      <c r="B34" s="128" t="s">
        <v>187</v>
      </c>
      <c r="C34" s="561"/>
      <c r="D34" s="561"/>
      <c r="E34" s="561"/>
      <c r="F34" s="561"/>
      <c r="G34" s="561"/>
      <c r="H34" s="48"/>
    </row>
    <row r="35" spans="1:8" ht="13.8" thickBot="1">
      <c r="A35" s="121"/>
      <c r="B35" s="561"/>
      <c r="C35" s="561"/>
      <c r="D35" s="561"/>
      <c r="E35" s="561"/>
      <c r="F35" s="561"/>
      <c r="G35" s="561"/>
      <c r="H35" s="48"/>
    </row>
    <row r="36" spans="1:8" ht="13.8">
      <c r="A36" s="1967">
        <f>kops_ien!A177+1</f>
        <v>8</v>
      </c>
      <c r="B36" s="220" t="s">
        <v>29</v>
      </c>
      <c r="C36" s="201"/>
      <c r="D36" s="202"/>
      <c r="E36" s="220" t="s">
        <v>707</v>
      </c>
      <c r="F36" s="201"/>
      <c r="G36" s="202"/>
      <c r="H36" s="274" t="s">
        <v>33</v>
      </c>
    </row>
    <row r="37" spans="1:8">
      <c r="A37" s="77"/>
      <c r="B37" s="163" t="s">
        <v>22</v>
      </c>
      <c r="C37" s="612"/>
      <c r="D37" s="193"/>
      <c r="E37" s="163" t="s">
        <v>22</v>
      </c>
      <c r="F37" s="612"/>
      <c r="G37" s="193"/>
      <c r="H37" s="48"/>
    </row>
    <row r="38" spans="1:8" ht="26.4">
      <c r="A38" s="77"/>
      <c r="B38" s="562" t="s">
        <v>255</v>
      </c>
      <c r="C38" s="701"/>
      <c r="D38" s="546"/>
      <c r="E38" s="562" t="s">
        <v>708</v>
      </c>
      <c r="F38" s="701"/>
      <c r="G38" s="546"/>
      <c r="H38" s="48"/>
    </row>
    <row r="39" spans="1:8">
      <c r="A39" s="77"/>
      <c r="B39" s="1262" t="s">
        <v>4</v>
      </c>
      <c r="C39" s="675">
        <v>35571795</v>
      </c>
      <c r="D39" s="170">
        <f>D41</f>
        <v>-50414</v>
      </c>
      <c r="E39" s="1262" t="s">
        <v>4</v>
      </c>
      <c r="F39" s="675">
        <f>F40+F41</f>
        <v>4277390</v>
      </c>
      <c r="G39" s="170">
        <f>G41</f>
        <v>50414</v>
      </c>
      <c r="H39" s="48"/>
    </row>
    <row r="40" spans="1:8" ht="26.4">
      <c r="A40" s="77"/>
      <c r="B40" s="1143" t="s">
        <v>10</v>
      </c>
      <c r="C40" s="676">
        <v>35571795</v>
      </c>
      <c r="D40" s="169">
        <f t="shared" ref="D40:D44" si="0">D41</f>
        <v>-50414</v>
      </c>
      <c r="E40" s="1142" t="s">
        <v>36</v>
      </c>
      <c r="F40" s="676">
        <v>8615</v>
      </c>
      <c r="G40" s="170"/>
      <c r="H40" s="48"/>
    </row>
    <row r="41" spans="1:8" ht="26.4">
      <c r="A41" s="77"/>
      <c r="B41" s="1144" t="s">
        <v>11</v>
      </c>
      <c r="C41" s="676">
        <v>35571795</v>
      </c>
      <c r="D41" s="169">
        <f t="shared" si="0"/>
        <v>-50414</v>
      </c>
      <c r="E41" s="1143" t="s">
        <v>10</v>
      </c>
      <c r="F41" s="676">
        <f>F42</f>
        <v>4268775</v>
      </c>
      <c r="G41" s="169">
        <f t="shared" ref="G41:G44" si="1">G42</f>
        <v>50414</v>
      </c>
      <c r="H41" s="48"/>
    </row>
    <row r="42" spans="1:8" ht="26.4">
      <c r="A42" s="77"/>
      <c r="B42" s="1262" t="s">
        <v>28</v>
      </c>
      <c r="C42" s="675">
        <v>35571795</v>
      </c>
      <c r="D42" s="170">
        <f t="shared" si="0"/>
        <v>-50414</v>
      </c>
      <c r="E42" s="1144" t="s">
        <v>11</v>
      </c>
      <c r="F42" s="676">
        <v>4268775</v>
      </c>
      <c r="G42" s="169">
        <f t="shared" si="1"/>
        <v>50414</v>
      </c>
      <c r="H42" s="48"/>
    </row>
    <row r="43" spans="1:8">
      <c r="A43" s="77"/>
      <c r="B43" s="1143" t="s">
        <v>2</v>
      </c>
      <c r="C43" s="676">
        <v>35571795</v>
      </c>
      <c r="D43" s="169">
        <f t="shared" si="0"/>
        <v>-50414</v>
      </c>
      <c r="E43" s="1262" t="s">
        <v>28</v>
      </c>
      <c r="F43" s="675">
        <f>F44+F51</f>
        <v>4277390</v>
      </c>
      <c r="G43" s="170">
        <f t="shared" si="1"/>
        <v>50414</v>
      </c>
      <c r="H43" s="48"/>
    </row>
    <row r="44" spans="1:8">
      <c r="A44" s="77"/>
      <c r="B44" s="1144" t="s">
        <v>16</v>
      </c>
      <c r="C44" s="676">
        <v>35571795</v>
      </c>
      <c r="D44" s="169">
        <f t="shared" si="0"/>
        <v>-50414</v>
      </c>
      <c r="E44" s="1143" t="s">
        <v>2</v>
      </c>
      <c r="F44" s="676">
        <f>F45+F49</f>
        <v>3738369</v>
      </c>
      <c r="G44" s="169">
        <f t="shared" si="1"/>
        <v>50414</v>
      </c>
      <c r="H44" s="48"/>
    </row>
    <row r="45" spans="1:8">
      <c r="A45" s="77"/>
      <c r="B45" s="1147" t="s">
        <v>17</v>
      </c>
      <c r="C45" s="676">
        <v>35571795</v>
      </c>
      <c r="D45" s="169">
        <v>-50414</v>
      </c>
      <c r="E45" s="1144" t="s">
        <v>12</v>
      </c>
      <c r="F45" s="676">
        <f>F46+F48</f>
        <v>3702797</v>
      </c>
      <c r="G45" s="169">
        <f>G46+G52</f>
        <v>50414</v>
      </c>
      <c r="H45" s="48"/>
    </row>
    <row r="46" spans="1:8">
      <c r="A46" s="77"/>
      <c r="B46" s="1147"/>
      <c r="C46" s="676"/>
      <c r="D46" s="169"/>
      <c r="E46" s="1147" t="s">
        <v>37</v>
      </c>
      <c r="F46" s="676">
        <v>2736121</v>
      </c>
      <c r="G46" s="169">
        <v>50414</v>
      </c>
      <c r="H46" s="48"/>
    </row>
    <row r="47" spans="1:8">
      <c r="A47" s="77"/>
      <c r="B47" s="1263"/>
      <c r="C47" s="1264"/>
      <c r="D47" s="223"/>
      <c r="E47" s="1148" t="s">
        <v>35</v>
      </c>
      <c r="F47" s="676">
        <v>2177759</v>
      </c>
      <c r="G47" s="223">
        <v>40791</v>
      </c>
      <c r="H47" s="48"/>
    </row>
    <row r="48" spans="1:8">
      <c r="A48" s="77"/>
      <c r="B48" s="1263"/>
      <c r="C48" s="1264"/>
      <c r="D48" s="223"/>
      <c r="E48" s="2692" t="s">
        <v>15</v>
      </c>
      <c r="F48" s="1264">
        <v>966676</v>
      </c>
      <c r="G48" s="223"/>
      <c r="H48" s="48"/>
    </row>
    <row r="49" spans="1:8">
      <c r="A49" s="77"/>
      <c r="B49" s="1263"/>
      <c r="C49" s="1264"/>
      <c r="D49" s="223"/>
      <c r="E49" s="2693" t="s">
        <v>709</v>
      </c>
      <c r="F49" s="1264">
        <f>F50</f>
        <v>35572</v>
      </c>
      <c r="G49" s="223"/>
      <c r="H49" s="48"/>
    </row>
    <row r="50" spans="1:8">
      <c r="A50" s="77"/>
      <c r="B50" s="1263"/>
      <c r="C50" s="1264"/>
      <c r="D50" s="223"/>
      <c r="E50" s="2692" t="s">
        <v>93</v>
      </c>
      <c r="F50" s="1264">
        <v>35572</v>
      </c>
      <c r="G50" s="223"/>
      <c r="H50" s="48"/>
    </row>
    <row r="51" spans="1:8">
      <c r="A51" s="77"/>
      <c r="B51" s="1263"/>
      <c r="C51" s="1264"/>
      <c r="D51" s="223"/>
      <c r="E51" s="2693" t="s">
        <v>710</v>
      </c>
      <c r="F51" s="1264">
        <f>F52</f>
        <v>539021</v>
      </c>
      <c r="G51" s="223"/>
      <c r="H51" s="48"/>
    </row>
    <row r="52" spans="1:8" ht="13.8" thickBot="1">
      <c r="A52" s="77"/>
      <c r="B52" s="236"/>
      <c r="C52" s="237"/>
      <c r="D52" s="2694"/>
      <c r="E52" s="2695" t="s">
        <v>20</v>
      </c>
      <c r="F52" s="679">
        <v>539021</v>
      </c>
      <c r="G52" s="918"/>
      <c r="H52" s="48"/>
    </row>
    <row r="53" spans="1:8" ht="30.6" customHeight="1" thickBot="1">
      <c r="A53" s="77"/>
      <c r="B53" s="3690" t="s">
        <v>711</v>
      </c>
      <c r="C53" s="3691"/>
      <c r="D53" s="3691"/>
      <c r="E53" s="3691"/>
      <c r="F53" s="3691"/>
      <c r="G53" s="3692"/>
      <c r="H53" s="48"/>
    </row>
    <row r="54" spans="1:8">
      <c r="A54" s="121"/>
      <c r="B54" s="561"/>
      <c r="C54" s="561"/>
      <c r="D54" s="561"/>
      <c r="E54" s="561"/>
      <c r="F54" s="561"/>
      <c r="G54" s="561"/>
      <c r="H54" s="48"/>
    </row>
    <row r="55" spans="1:8">
      <c r="A55" s="128"/>
      <c r="B55" s="128" t="s">
        <v>190</v>
      </c>
      <c r="C55" s="561"/>
      <c r="D55" s="561"/>
      <c r="E55" s="561"/>
      <c r="F55" s="561"/>
      <c r="G55" s="561"/>
      <c r="H55" s="48"/>
    </row>
    <row r="56" spans="1:8" ht="13.8" thickBot="1">
      <c r="A56" s="121"/>
      <c r="B56" s="561"/>
      <c r="C56" s="561"/>
      <c r="D56" s="561"/>
      <c r="E56" s="561"/>
      <c r="F56" s="561"/>
      <c r="G56" s="561"/>
      <c r="H56" s="48"/>
    </row>
    <row r="57" spans="1:8" ht="13.8">
      <c r="A57" s="252">
        <f>A36</f>
        <v>8</v>
      </c>
      <c r="B57" s="220" t="s">
        <v>29</v>
      </c>
      <c r="C57" s="201"/>
      <c r="D57" s="202"/>
      <c r="E57" s="220" t="s">
        <v>707</v>
      </c>
      <c r="F57" s="201"/>
      <c r="G57" s="202"/>
      <c r="H57" s="274" t="s">
        <v>33</v>
      </c>
    </row>
    <row r="58" spans="1:8">
      <c r="A58" s="120"/>
      <c r="B58" s="163" t="s">
        <v>82</v>
      </c>
      <c r="C58" s="225"/>
      <c r="D58" s="213"/>
      <c r="E58" s="163" t="s">
        <v>82</v>
      </c>
      <c r="F58" s="225"/>
      <c r="G58" s="213"/>
      <c r="H58" s="48"/>
    </row>
    <row r="59" spans="1:8">
      <c r="A59" s="77"/>
      <c r="B59" s="668" t="s">
        <v>83</v>
      </c>
      <c r="C59" s="669"/>
      <c r="D59" s="226"/>
      <c r="E59" s="668" t="s">
        <v>83</v>
      </c>
      <c r="F59" s="669"/>
      <c r="G59" s="226"/>
      <c r="H59" s="48"/>
    </row>
    <row r="60" spans="1:8">
      <c r="A60" s="77"/>
      <c r="B60" s="663" t="s">
        <v>87</v>
      </c>
      <c r="C60" s="664"/>
      <c r="D60" s="227"/>
      <c r="E60" s="164" t="s">
        <v>87</v>
      </c>
      <c r="F60" s="610"/>
      <c r="G60" s="227"/>
      <c r="H60" s="48"/>
    </row>
    <row r="61" spans="1:8">
      <c r="A61" s="77"/>
      <c r="B61" s="183" t="s">
        <v>4</v>
      </c>
      <c r="C61" s="674">
        <v>40422101</v>
      </c>
      <c r="D61" s="170">
        <f>D63</f>
        <v>-50414</v>
      </c>
      <c r="E61" s="1262" t="s">
        <v>4</v>
      </c>
      <c r="F61" s="675">
        <f>F62+F63</f>
        <v>7207793</v>
      </c>
      <c r="G61" s="170">
        <f>G63</f>
        <v>50414</v>
      </c>
      <c r="H61" s="48"/>
    </row>
    <row r="62" spans="1:8" ht="26.4">
      <c r="A62" s="77"/>
      <c r="B62" s="189" t="s">
        <v>10</v>
      </c>
      <c r="C62" s="700">
        <v>40422101</v>
      </c>
      <c r="D62" s="169">
        <f t="shared" ref="D62:D66" si="2">D63</f>
        <v>-50414</v>
      </c>
      <c r="E62" s="1142" t="s">
        <v>36</v>
      </c>
      <c r="F62" s="676">
        <v>265017</v>
      </c>
      <c r="G62" s="170"/>
      <c r="H62" s="48"/>
    </row>
    <row r="63" spans="1:8" ht="26.4">
      <c r="A63" s="77"/>
      <c r="B63" s="188" t="s">
        <v>11</v>
      </c>
      <c r="C63" s="700">
        <v>40422101</v>
      </c>
      <c r="D63" s="169">
        <f t="shared" si="2"/>
        <v>-50414</v>
      </c>
      <c r="E63" s="1143" t="s">
        <v>10</v>
      </c>
      <c r="F63" s="676">
        <f>F64</f>
        <v>6942776</v>
      </c>
      <c r="G63" s="169">
        <f t="shared" ref="G63:G66" si="3">G64</f>
        <v>50414</v>
      </c>
      <c r="H63" s="48"/>
    </row>
    <row r="64" spans="1:8" ht="26.4">
      <c r="A64" s="77"/>
      <c r="B64" s="183" t="s">
        <v>28</v>
      </c>
      <c r="C64" s="674">
        <v>40422101</v>
      </c>
      <c r="D64" s="170">
        <f t="shared" si="2"/>
        <v>-50414</v>
      </c>
      <c r="E64" s="1144" t="s">
        <v>11</v>
      </c>
      <c r="F64" s="676">
        <v>6942776</v>
      </c>
      <c r="G64" s="169">
        <f t="shared" si="3"/>
        <v>50414</v>
      </c>
      <c r="H64" s="48"/>
    </row>
    <row r="65" spans="1:8">
      <c r="A65" s="77"/>
      <c r="B65" s="189" t="s">
        <v>2</v>
      </c>
      <c r="C65" s="700">
        <v>40422101</v>
      </c>
      <c r="D65" s="169">
        <f t="shared" si="2"/>
        <v>-50414</v>
      </c>
      <c r="E65" s="1262" t="s">
        <v>28</v>
      </c>
      <c r="F65" s="675">
        <f>F66+F75</f>
        <v>7207793</v>
      </c>
      <c r="G65" s="170">
        <f t="shared" si="3"/>
        <v>50414</v>
      </c>
      <c r="H65" s="48"/>
    </row>
    <row r="66" spans="1:8">
      <c r="A66" s="77"/>
      <c r="B66" s="188" t="s">
        <v>16</v>
      </c>
      <c r="C66" s="700">
        <v>40422101</v>
      </c>
      <c r="D66" s="169">
        <f t="shared" si="2"/>
        <v>-50414</v>
      </c>
      <c r="E66" s="1143" t="s">
        <v>2</v>
      </c>
      <c r="F66" s="676">
        <f>F67+F71+F73</f>
        <v>5167657</v>
      </c>
      <c r="G66" s="169">
        <f t="shared" si="3"/>
        <v>50414</v>
      </c>
      <c r="H66" s="48"/>
    </row>
    <row r="67" spans="1:8">
      <c r="A67" s="77"/>
      <c r="B67" s="186" t="s">
        <v>17</v>
      </c>
      <c r="C67" s="700">
        <v>40422101</v>
      </c>
      <c r="D67" s="169">
        <v>-50414</v>
      </c>
      <c r="E67" s="1144" t="s">
        <v>12</v>
      </c>
      <c r="F67" s="676">
        <f>F68+F70</f>
        <v>5125686</v>
      </c>
      <c r="G67" s="169">
        <f>G68+G76</f>
        <v>50414</v>
      </c>
      <c r="H67" s="48"/>
    </row>
    <row r="68" spans="1:8">
      <c r="A68" s="77"/>
      <c r="B68" s="1147"/>
      <c r="C68" s="676"/>
      <c r="D68" s="169"/>
      <c r="E68" s="1147" t="s">
        <v>37</v>
      </c>
      <c r="F68" s="676">
        <v>3143569</v>
      </c>
      <c r="G68" s="169">
        <v>50414</v>
      </c>
      <c r="H68" s="48"/>
    </row>
    <row r="69" spans="1:8">
      <c r="A69" s="77"/>
      <c r="B69" s="1263"/>
      <c r="C69" s="1264"/>
      <c r="D69" s="223"/>
      <c r="E69" s="1148" t="s">
        <v>35</v>
      </c>
      <c r="F69" s="676">
        <v>2504792</v>
      </c>
      <c r="G69" s="223">
        <v>40791</v>
      </c>
      <c r="H69" s="48"/>
    </row>
    <row r="70" spans="1:8">
      <c r="A70" s="77"/>
      <c r="B70" s="1263"/>
      <c r="C70" s="1264"/>
      <c r="D70" s="223"/>
      <c r="E70" s="2692" t="s">
        <v>15</v>
      </c>
      <c r="F70" s="1264">
        <v>1982117</v>
      </c>
      <c r="G70" s="223"/>
      <c r="H70" s="48"/>
    </row>
    <row r="71" spans="1:8">
      <c r="A71" s="77"/>
      <c r="B71" s="1263"/>
      <c r="C71" s="1264"/>
      <c r="D71" s="223"/>
      <c r="E71" s="2693" t="s">
        <v>709</v>
      </c>
      <c r="F71" s="1264">
        <f>F72</f>
        <v>35572</v>
      </c>
      <c r="G71" s="223"/>
      <c r="H71" s="48"/>
    </row>
    <row r="72" spans="1:8">
      <c r="A72" s="77"/>
      <c r="B72" s="1263"/>
      <c r="C72" s="1264"/>
      <c r="D72" s="223"/>
      <c r="E72" s="2692" t="s">
        <v>93</v>
      </c>
      <c r="F72" s="1264">
        <v>35572</v>
      </c>
      <c r="G72" s="223"/>
      <c r="H72" s="48"/>
    </row>
    <row r="73" spans="1:8" ht="26.4">
      <c r="A73" s="77"/>
      <c r="B73" s="1263"/>
      <c r="C73" s="1264"/>
      <c r="D73" s="223"/>
      <c r="E73" s="2693" t="s">
        <v>712</v>
      </c>
      <c r="F73" s="1264">
        <f>F74</f>
        <v>6399</v>
      </c>
      <c r="G73" s="223"/>
      <c r="H73" s="48"/>
    </row>
    <row r="74" spans="1:8">
      <c r="A74" s="77"/>
      <c r="B74" s="1263"/>
      <c r="C74" s="1264"/>
      <c r="D74" s="223"/>
      <c r="E74" s="2692" t="s">
        <v>38</v>
      </c>
      <c r="F74" s="1264">
        <v>6399</v>
      </c>
      <c r="G74" s="223"/>
      <c r="H74" s="48"/>
    </row>
    <row r="75" spans="1:8">
      <c r="A75" s="77"/>
      <c r="B75" s="1263"/>
      <c r="C75" s="1264"/>
      <c r="D75" s="223"/>
      <c r="E75" s="2693" t="s">
        <v>710</v>
      </c>
      <c r="F75" s="1264">
        <f>F76</f>
        <v>2040136</v>
      </c>
      <c r="G75" s="223"/>
      <c r="H75" s="48"/>
    </row>
    <row r="76" spans="1:8" ht="13.8" thickBot="1">
      <c r="A76" s="77"/>
      <c r="B76" s="236"/>
      <c r="C76" s="237"/>
      <c r="D76" s="2694"/>
      <c r="E76" s="2695" t="s">
        <v>20</v>
      </c>
      <c r="F76" s="679">
        <v>2040136</v>
      </c>
      <c r="G76" s="918"/>
      <c r="H76" s="48"/>
    </row>
    <row r="77" spans="1:8">
      <c r="A77" s="77"/>
      <c r="B77" s="164" t="s">
        <v>88</v>
      </c>
      <c r="C77" s="610"/>
      <c r="D77" s="227"/>
      <c r="E77" s="164" t="s">
        <v>88</v>
      </c>
      <c r="F77" s="610"/>
      <c r="G77" s="227"/>
      <c r="H77" s="48"/>
    </row>
    <row r="78" spans="1:8">
      <c r="A78" s="77"/>
      <c r="B78" s="1262" t="s">
        <v>4</v>
      </c>
      <c r="C78" s="666">
        <v>83294805</v>
      </c>
      <c r="D78" s="170">
        <f>D80</f>
        <v>-52502</v>
      </c>
      <c r="E78" s="1262" t="s">
        <v>4</v>
      </c>
      <c r="F78" s="675">
        <f>F79+F80</f>
        <v>4908188</v>
      </c>
      <c r="G78" s="170">
        <f>G80</f>
        <v>52502</v>
      </c>
      <c r="H78" s="48"/>
    </row>
    <row r="79" spans="1:8" ht="26.4">
      <c r="A79" s="77"/>
      <c r="B79" s="1143" t="s">
        <v>10</v>
      </c>
      <c r="C79" s="690">
        <v>83294805</v>
      </c>
      <c r="D79" s="169">
        <f t="shared" ref="D79:D83" si="4">D80</f>
        <v>-52502</v>
      </c>
      <c r="E79" s="1142" t="s">
        <v>36</v>
      </c>
      <c r="F79" s="676">
        <v>265017</v>
      </c>
      <c r="G79" s="170"/>
      <c r="H79" s="48"/>
    </row>
    <row r="80" spans="1:8" ht="26.4">
      <c r="A80" s="77"/>
      <c r="B80" s="1144" t="s">
        <v>11</v>
      </c>
      <c r="C80" s="690">
        <v>83294805</v>
      </c>
      <c r="D80" s="169">
        <f t="shared" si="4"/>
        <v>-52502</v>
      </c>
      <c r="E80" s="1143" t="s">
        <v>10</v>
      </c>
      <c r="F80" s="676">
        <f>F81</f>
        <v>4643171</v>
      </c>
      <c r="G80" s="169">
        <f t="shared" ref="G80:G83" si="5">G81</f>
        <v>52502</v>
      </c>
      <c r="H80" s="48"/>
    </row>
    <row r="81" spans="1:8" ht="26.4">
      <c r="A81" s="77"/>
      <c r="B81" s="1262" t="s">
        <v>28</v>
      </c>
      <c r="C81" s="666">
        <v>83294805</v>
      </c>
      <c r="D81" s="170">
        <f t="shared" si="4"/>
        <v>-52502</v>
      </c>
      <c r="E81" s="1144" t="s">
        <v>11</v>
      </c>
      <c r="F81" s="676">
        <v>4643171</v>
      </c>
      <c r="G81" s="169">
        <f t="shared" si="5"/>
        <v>52502</v>
      </c>
      <c r="H81" s="48"/>
    </row>
    <row r="82" spans="1:8">
      <c r="A82" s="77"/>
      <c r="B82" s="1143" t="s">
        <v>2</v>
      </c>
      <c r="C82" s="690">
        <v>83294805</v>
      </c>
      <c r="D82" s="169">
        <f t="shared" si="4"/>
        <v>-52502</v>
      </c>
      <c r="E82" s="1262" t="s">
        <v>28</v>
      </c>
      <c r="F82" s="675">
        <f>F83+F92</f>
        <v>4908188</v>
      </c>
      <c r="G82" s="170">
        <f t="shared" si="5"/>
        <v>52502</v>
      </c>
      <c r="H82" s="48"/>
    </row>
    <row r="83" spans="1:8">
      <c r="A83" s="77"/>
      <c r="B83" s="1144" t="s">
        <v>16</v>
      </c>
      <c r="C83" s="690">
        <v>83294805</v>
      </c>
      <c r="D83" s="169">
        <f t="shared" si="4"/>
        <v>-52502</v>
      </c>
      <c r="E83" s="1143" t="s">
        <v>2</v>
      </c>
      <c r="F83" s="676">
        <f>F84+F88+F90</f>
        <v>4352276</v>
      </c>
      <c r="G83" s="169">
        <f t="shared" si="5"/>
        <v>52502</v>
      </c>
      <c r="H83" s="48"/>
    </row>
    <row r="84" spans="1:8">
      <c r="A84" s="77"/>
      <c r="B84" s="1147" t="s">
        <v>17</v>
      </c>
      <c r="C84" s="690">
        <v>83294805</v>
      </c>
      <c r="D84" s="169">
        <v>-52502</v>
      </c>
      <c r="E84" s="1144" t="s">
        <v>12</v>
      </c>
      <c r="F84" s="676">
        <f>F85+F87</f>
        <v>4190784</v>
      </c>
      <c r="G84" s="169">
        <f>G85+G93</f>
        <v>52502</v>
      </c>
      <c r="H84" s="48"/>
    </row>
    <row r="85" spans="1:8">
      <c r="A85" s="77"/>
      <c r="B85" s="1147"/>
      <c r="C85" s="676"/>
      <c r="D85" s="169"/>
      <c r="E85" s="1147" t="s">
        <v>37</v>
      </c>
      <c r="F85" s="676">
        <v>3021897</v>
      </c>
      <c r="G85" s="169">
        <v>52502</v>
      </c>
      <c r="H85" s="48"/>
    </row>
    <row r="86" spans="1:8">
      <c r="A86" s="77"/>
      <c r="B86" s="1263"/>
      <c r="C86" s="1264"/>
      <c r="D86" s="223"/>
      <c r="E86" s="1148" t="s">
        <v>35</v>
      </c>
      <c r="F86" s="676">
        <v>2406585</v>
      </c>
      <c r="G86" s="223">
        <v>42481</v>
      </c>
      <c r="H86" s="48"/>
    </row>
    <row r="87" spans="1:8">
      <c r="A87" s="77"/>
      <c r="B87" s="1263"/>
      <c r="C87" s="1264"/>
      <c r="D87" s="223"/>
      <c r="E87" s="2692" t="s">
        <v>15</v>
      </c>
      <c r="F87" s="1264">
        <v>1168887</v>
      </c>
      <c r="G87" s="223"/>
      <c r="H87" s="48"/>
    </row>
    <row r="88" spans="1:8">
      <c r="A88" s="77"/>
      <c r="B88" s="1263"/>
      <c r="C88" s="1264"/>
      <c r="D88" s="223"/>
      <c r="E88" s="2693" t="s">
        <v>709</v>
      </c>
      <c r="F88" s="1264">
        <f>F89</f>
        <v>155093</v>
      </c>
      <c r="G88" s="223"/>
      <c r="H88" s="48"/>
    </row>
    <row r="89" spans="1:8">
      <c r="A89" s="77"/>
      <c r="B89" s="1263"/>
      <c r="C89" s="1264"/>
      <c r="D89" s="223"/>
      <c r="E89" s="2692" t="s">
        <v>93</v>
      </c>
      <c r="F89" s="1264">
        <v>155093</v>
      </c>
      <c r="G89" s="223"/>
      <c r="H89" s="48"/>
    </row>
    <row r="90" spans="1:8" ht="26.4">
      <c r="A90" s="77"/>
      <c r="B90" s="1263"/>
      <c r="C90" s="1264"/>
      <c r="D90" s="223"/>
      <c r="E90" s="2693" t="s">
        <v>712</v>
      </c>
      <c r="F90" s="1264">
        <f>F91</f>
        <v>6399</v>
      </c>
      <c r="G90" s="223"/>
      <c r="H90" s="48"/>
    </row>
    <row r="91" spans="1:8">
      <c r="A91" s="77"/>
      <c r="B91" s="1263"/>
      <c r="C91" s="1264"/>
      <c r="D91" s="223"/>
      <c r="E91" s="2692" t="s">
        <v>38</v>
      </c>
      <c r="F91" s="1264">
        <v>6399</v>
      </c>
      <c r="G91" s="223"/>
      <c r="H91" s="48"/>
    </row>
    <row r="92" spans="1:8">
      <c r="A92" s="77"/>
      <c r="B92" s="1263"/>
      <c r="C92" s="1264"/>
      <c r="D92" s="223"/>
      <c r="E92" s="2693" t="s">
        <v>710</v>
      </c>
      <c r="F92" s="1264">
        <f>F93</f>
        <v>555912</v>
      </c>
      <c r="G92" s="223"/>
      <c r="H92" s="48"/>
    </row>
    <row r="93" spans="1:8" ht="13.8" thickBot="1">
      <c r="A93" s="77"/>
      <c r="B93" s="236"/>
      <c r="C93" s="237"/>
      <c r="D93" s="2694"/>
      <c r="E93" s="2695" t="s">
        <v>20</v>
      </c>
      <c r="F93" s="679">
        <v>555912</v>
      </c>
      <c r="G93" s="918"/>
      <c r="H93" s="48"/>
    </row>
    <row r="94" spans="1:8">
      <c r="A94" s="77"/>
      <c r="B94" s="164" t="s">
        <v>189</v>
      </c>
      <c r="C94" s="610"/>
      <c r="D94" s="227"/>
      <c r="E94" s="164" t="s">
        <v>189</v>
      </c>
      <c r="F94" s="610"/>
      <c r="G94" s="227"/>
      <c r="H94" s="48"/>
    </row>
    <row r="95" spans="1:8">
      <c r="A95" s="77"/>
      <c r="B95" s="1262" t="s">
        <v>4</v>
      </c>
      <c r="C95" s="675">
        <v>39840411</v>
      </c>
      <c r="D95" s="170">
        <f>D97</f>
        <v>-54888</v>
      </c>
      <c r="E95" s="1262" t="s">
        <v>4</v>
      </c>
      <c r="F95" s="675">
        <f>F96+F97</f>
        <v>4784554</v>
      </c>
      <c r="G95" s="170">
        <f>G97</f>
        <v>54888</v>
      </c>
      <c r="H95" s="48"/>
    </row>
    <row r="96" spans="1:8" ht="26.4">
      <c r="A96" s="77"/>
      <c r="B96" s="1143" t="s">
        <v>10</v>
      </c>
      <c r="C96" s="676">
        <v>39840411</v>
      </c>
      <c r="D96" s="169">
        <f t="shared" ref="D96:D100" si="6">D97</f>
        <v>-54888</v>
      </c>
      <c r="E96" s="1142" t="s">
        <v>36</v>
      </c>
      <c r="F96" s="676">
        <v>265017</v>
      </c>
      <c r="G96" s="170"/>
      <c r="H96" s="48"/>
    </row>
    <row r="97" spans="1:8" ht="26.4">
      <c r="A97" s="77"/>
      <c r="B97" s="1144" t="s">
        <v>11</v>
      </c>
      <c r="C97" s="676">
        <v>39840411</v>
      </c>
      <c r="D97" s="169">
        <f t="shared" si="6"/>
        <v>-54888</v>
      </c>
      <c r="E97" s="1143" t="s">
        <v>10</v>
      </c>
      <c r="F97" s="676">
        <f>F98</f>
        <v>4519537</v>
      </c>
      <c r="G97" s="169">
        <f t="shared" ref="G97:G100" si="7">G98</f>
        <v>54888</v>
      </c>
      <c r="H97" s="48"/>
    </row>
    <row r="98" spans="1:8" ht="26.4">
      <c r="A98" s="77"/>
      <c r="B98" s="1262" t="s">
        <v>28</v>
      </c>
      <c r="C98" s="675">
        <v>39840411</v>
      </c>
      <c r="D98" s="170">
        <f t="shared" si="6"/>
        <v>-54888</v>
      </c>
      <c r="E98" s="1144" t="s">
        <v>11</v>
      </c>
      <c r="F98" s="676">
        <v>4519537</v>
      </c>
      <c r="G98" s="169">
        <f t="shared" si="7"/>
        <v>54888</v>
      </c>
      <c r="H98" s="48"/>
    </row>
    <row r="99" spans="1:8">
      <c r="A99" s="77"/>
      <c r="B99" s="1143" t="s">
        <v>2</v>
      </c>
      <c r="C99" s="676">
        <v>39840411</v>
      </c>
      <c r="D99" s="169">
        <f t="shared" si="6"/>
        <v>-54888</v>
      </c>
      <c r="E99" s="1262" t="s">
        <v>28</v>
      </c>
      <c r="F99" s="675">
        <f>F100+F109</f>
        <v>4784554</v>
      </c>
      <c r="G99" s="170">
        <f t="shared" si="7"/>
        <v>54888</v>
      </c>
      <c r="H99" s="48"/>
    </row>
    <row r="100" spans="1:8">
      <c r="A100" s="77"/>
      <c r="B100" s="1144" t="s">
        <v>16</v>
      </c>
      <c r="C100" s="676">
        <v>39840411</v>
      </c>
      <c r="D100" s="169">
        <f t="shared" si="6"/>
        <v>-54888</v>
      </c>
      <c r="E100" s="1143" t="s">
        <v>2</v>
      </c>
      <c r="F100" s="676">
        <f>F101+F105+F107</f>
        <v>4305702</v>
      </c>
      <c r="G100" s="169">
        <f t="shared" si="7"/>
        <v>54888</v>
      </c>
      <c r="H100" s="48"/>
    </row>
    <row r="101" spans="1:8">
      <c r="A101" s="77"/>
      <c r="B101" s="1147" t="s">
        <v>17</v>
      </c>
      <c r="C101" s="676">
        <v>39840411</v>
      </c>
      <c r="D101" s="169">
        <v>-54888</v>
      </c>
      <c r="E101" s="1144" t="s">
        <v>12</v>
      </c>
      <c r="F101" s="676">
        <f>F102+F104</f>
        <v>4144210</v>
      </c>
      <c r="G101" s="169">
        <f>G102+G110</f>
        <v>54888</v>
      </c>
      <c r="H101" s="48"/>
    </row>
    <row r="102" spans="1:8">
      <c r="A102" s="77"/>
      <c r="B102" s="1147"/>
      <c r="C102" s="676"/>
      <c r="D102" s="169"/>
      <c r="E102" s="1147" t="s">
        <v>37</v>
      </c>
      <c r="F102" s="676">
        <v>2984301</v>
      </c>
      <c r="G102" s="169">
        <v>54888</v>
      </c>
      <c r="H102" s="48"/>
    </row>
    <row r="103" spans="1:8">
      <c r="A103" s="77"/>
      <c r="B103" s="1263"/>
      <c r="C103" s="1264"/>
      <c r="D103" s="223"/>
      <c r="E103" s="1148" t="s">
        <v>35</v>
      </c>
      <c r="F103" s="676">
        <v>2377417</v>
      </c>
      <c r="G103" s="223">
        <v>44411</v>
      </c>
      <c r="H103" s="48"/>
    </row>
    <row r="104" spans="1:8">
      <c r="A104" s="77"/>
      <c r="B104" s="1263"/>
      <c r="C104" s="1264"/>
      <c r="D104" s="223"/>
      <c r="E104" s="2692" t="s">
        <v>15</v>
      </c>
      <c r="F104" s="1264">
        <v>1159909</v>
      </c>
      <c r="G104" s="223"/>
      <c r="H104" s="48"/>
    </row>
    <row r="105" spans="1:8">
      <c r="A105" s="77"/>
      <c r="B105" s="1263"/>
      <c r="C105" s="1264"/>
      <c r="D105" s="223"/>
      <c r="E105" s="2693" t="s">
        <v>709</v>
      </c>
      <c r="F105" s="1264">
        <f>F106</f>
        <v>155093</v>
      </c>
      <c r="G105" s="223"/>
      <c r="H105" s="48"/>
    </row>
    <row r="106" spans="1:8">
      <c r="A106" s="77"/>
      <c r="B106" s="1263"/>
      <c r="C106" s="1264"/>
      <c r="D106" s="223"/>
      <c r="E106" s="2692" t="s">
        <v>93</v>
      </c>
      <c r="F106" s="1264">
        <v>155093</v>
      </c>
      <c r="G106" s="223"/>
      <c r="H106" s="48"/>
    </row>
    <row r="107" spans="1:8" ht="26.4">
      <c r="A107" s="77"/>
      <c r="B107" s="1263"/>
      <c r="C107" s="1264"/>
      <c r="D107" s="223"/>
      <c r="E107" s="2693" t="s">
        <v>712</v>
      </c>
      <c r="F107" s="1264">
        <f>F108</f>
        <v>6399</v>
      </c>
      <c r="G107" s="223"/>
      <c r="H107" s="48"/>
    </row>
    <row r="108" spans="1:8">
      <c r="A108" s="77"/>
      <c r="B108" s="1263"/>
      <c r="C108" s="1264"/>
      <c r="D108" s="223"/>
      <c r="E108" s="2692" t="s">
        <v>38</v>
      </c>
      <c r="F108" s="1264">
        <v>6399</v>
      </c>
      <c r="G108" s="223"/>
      <c r="H108" s="48"/>
    </row>
    <row r="109" spans="1:8">
      <c r="A109" s="77"/>
      <c r="B109" s="1263"/>
      <c r="C109" s="1264"/>
      <c r="D109" s="223"/>
      <c r="E109" s="2693" t="s">
        <v>710</v>
      </c>
      <c r="F109" s="1264">
        <f>F110</f>
        <v>478852</v>
      </c>
      <c r="G109" s="223"/>
      <c r="H109" s="48"/>
    </row>
    <row r="110" spans="1:8" ht="13.8" thickBot="1">
      <c r="A110" s="77"/>
      <c r="B110" s="236"/>
      <c r="C110" s="237"/>
      <c r="D110" s="2694"/>
      <c r="E110" s="2695" t="s">
        <v>20</v>
      </c>
      <c r="F110" s="679">
        <v>478852</v>
      </c>
      <c r="G110" s="918"/>
      <c r="H110" s="48"/>
    </row>
    <row r="111" spans="1:8" ht="30" customHeight="1" thickBot="1">
      <c r="A111" s="77"/>
      <c r="B111" s="3690" t="s">
        <v>711</v>
      </c>
      <c r="C111" s="3691"/>
      <c r="D111" s="3691"/>
      <c r="E111" s="3691"/>
      <c r="F111" s="3691"/>
      <c r="G111" s="3692"/>
      <c r="H111" s="48"/>
    </row>
    <row r="112" spans="1:8">
      <c r="A112" s="121"/>
      <c r="B112" s="561"/>
      <c r="C112" s="561"/>
      <c r="D112" s="561"/>
      <c r="E112" s="561"/>
      <c r="F112" s="561"/>
      <c r="G112" s="561"/>
      <c r="H112" s="48"/>
    </row>
    <row r="113" spans="1:8">
      <c r="A113" s="153"/>
      <c r="B113" s="18"/>
      <c r="C113" s="19"/>
      <c r="D113" s="19"/>
      <c r="E113" s="7"/>
      <c r="F113" s="7"/>
      <c r="G113" s="7"/>
      <c r="H113" s="48"/>
    </row>
  </sheetData>
  <mergeCells count="7">
    <mergeCell ref="H1:H2"/>
    <mergeCell ref="B53:G53"/>
    <mergeCell ref="B111:G111"/>
    <mergeCell ref="C1:C2"/>
    <mergeCell ref="D1:D2"/>
    <mergeCell ref="F1:F2"/>
    <mergeCell ref="G1:G2"/>
  </mergeCells>
  <pageMargins left="0.51181102362204722" right="0.43307086614173229" top="0.59055118110236227" bottom="0.6692913385826772" header="0.31496062992125984" footer="0.31496062992125984"/>
  <pageSetup paperSize="9" scale="75" orientation="landscape" verticalDpi="0" r:id="rId1"/>
  <headerFooter>
    <oddFooter>&amp;L&amp;F&amp;C&amp;P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82"/>
  <sheetViews>
    <sheetView zoomScale="70" zoomScaleNormal="70" workbookViewId="0">
      <selection activeCell="B16" sqref="B16:G16"/>
    </sheetView>
  </sheetViews>
  <sheetFormatPr defaultColWidth="9.109375" defaultRowHeight="13.2"/>
  <cols>
    <col min="1" max="1" width="6.33203125" style="66" customWidth="1"/>
    <col min="2" max="2" width="53" style="39" customWidth="1"/>
    <col min="3" max="3" width="16" style="39" customWidth="1"/>
    <col min="4" max="4" width="14.88671875" style="39" customWidth="1"/>
    <col min="5" max="5" width="47.44140625" style="39" customWidth="1"/>
    <col min="6" max="6" width="14" style="39" customWidth="1"/>
    <col min="7" max="7" width="14.33203125" style="39" customWidth="1"/>
    <col min="8" max="8" width="19.33203125" style="395" customWidth="1"/>
    <col min="9" max="16384" width="9.109375" style="65"/>
  </cols>
  <sheetData>
    <row r="1" spans="1:8" s="61" customFormat="1" ht="13.2" customHeight="1">
      <c r="A1" s="74"/>
      <c r="B1" s="46"/>
      <c r="C1" s="3696" t="s">
        <v>91</v>
      </c>
      <c r="D1" s="3696" t="s">
        <v>30</v>
      </c>
      <c r="E1" s="69"/>
      <c r="F1" s="3696" t="s">
        <v>91</v>
      </c>
      <c r="G1" s="3696" t="s">
        <v>30</v>
      </c>
      <c r="H1" s="3683" t="s">
        <v>42</v>
      </c>
    </row>
    <row r="2" spans="1:8" s="61" customFormat="1" ht="13.8" thickBot="1">
      <c r="A2" s="74"/>
      <c r="B2" s="47"/>
      <c r="C2" s="3697"/>
      <c r="D2" s="3697"/>
      <c r="E2" s="70"/>
      <c r="F2" s="3697"/>
      <c r="G2" s="3697"/>
      <c r="H2" s="3684"/>
    </row>
    <row r="3" spans="1:8" s="39" customFormat="1">
      <c r="A3" s="63"/>
      <c r="B3" s="42"/>
      <c r="C3" s="62"/>
      <c r="D3" s="64"/>
      <c r="E3" s="42"/>
      <c r="F3" s="36"/>
      <c r="G3" s="64"/>
      <c r="H3" s="314"/>
    </row>
    <row r="4" spans="1:8" s="39" customFormat="1">
      <c r="A4" s="63"/>
      <c r="B4" s="154" t="s">
        <v>77</v>
      </c>
      <c r="C4" s="62"/>
      <c r="D4" s="64"/>
      <c r="E4" s="42"/>
      <c r="F4" s="36"/>
      <c r="G4" s="64"/>
      <c r="H4" s="314"/>
    </row>
    <row r="5" spans="1:8" s="6" customFormat="1">
      <c r="A5" s="95"/>
      <c r="B5" s="21" t="s">
        <v>45</v>
      </c>
      <c r="C5" s="19"/>
      <c r="D5" s="37"/>
      <c r="E5" s="72" t="s">
        <v>46</v>
      </c>
      <c r="F5" s="8"/>
      <c r="G5" s="8"/>
      <c r="H5" s="314"/>
    </row>
    <row r="6" spans="1:8" s="6" customFormat="1">
      <c r="A6" s="95"/>
      <c r="B6" s="5" t="s">
        <v>48</v>
      </c>
      <c r="C6" s="112"/>
      <c r="D6" s="115"/>
      <c r="E6" s="5" t="s">
        <v>48</v>
      </c>
      <c r="F6" s="112"/>
      <c r="G6" s="8"/>
      <c r="H6" s="314"/>
    </row>
    <row r="7" spans="1:8" s="6" customFormat="1">
      <c r="A7" s="95"/>
      <c r="B7" s="271" t="s">
        <v>99</v>
      </c>
      <c r="C7" s="2065">
        <v>-138444259</v>
      </c>
      <c r="D7" s="115"/>
      <c r="E7" s="271" t="s">
        <v>99</v>
      </c>
      <c r="F7" s="2065">
        <v>-138444259</v>
      </c>
      <c r="G7" s="8"/>
      <c r="H7" s="314"/>
    </row>
    <row r="8" spans="1:8" s="6" customFormat="1">
      <c r="A8" s="95"/>
      <c r="B8" s="271" t="s">
        <v>100</v>
      </c>
      <c r="C8" s="2065">
        <v>406158063</v>
      </c>
      <c r="D8" s="115"/>
      <c r="E8" s="271" t="s">
        <v>100</v>
      </c>
      <c r="F8" s="2065">
        <v>406158063</v>
      </c>
      <c r="G8" s="8"/>
      <c r="H8" s="314"/>
    </row>
    <row r="9" spans="1:8" s="6" customFormat="1">
      <c r="A9" s="95"/>
      <c r="B9" s="271" t="s">
        <v>261</v>
      </c>
      <c r="C9" s="2065">
        <v>-239013812</v>
      </c>
      <c r="D9" s="115"/>
      <c r="E9" s="271" t="s">
        <v>261</v>
      </c>
      <c r="F9" s="2065">
        <v>-239013812</v>
      </c>
      <c r="G9" s="8"/>
      <c r="H9" s="314"/>
    </row>
    <row r="12" spans="1:8" s="48" customFormat="1">
      <c r="A12" s="128"/>
      <c r="B12" s="128" t="s">
        <v>187</v>
      </c>
      <c r="C12" s="561"/>
      <c r="D12" s="561"/>
      <c r="E12" s="561"/>
      <c r="F12" s="561"/>
      <c r="G12" s="561"/>
      <c r="H12" s="273"/>
    </row>
    <row r="13" spans="1:8" s="48" customFormat="1" ht="13.8" thickBot="1">
      <c r="A13" s="121"/>
      <c r="B13" s="561"/>
      <c r="C13" s="561"/>
      <c r="D13" s="561"/>
      <c r="E13" s="561"/>
      <c r="F13" s="561"/>
      <c r="G13" s="561"/>
      <c r="H13" s="273"/>
    </row>
    <row r="14" spans="1:8" s="48" customFormat="1" ht="13.8">
      <c r="A14" s="1967">
        <f>kos_izd_03!A36+1</f>
        <v>9</v>
      </c>
      <c r="B14" s="220" t="s">
        <v>136</v>
      </c>
      <c r="C14" s="191"/>
      <c r="D14" s="192"/>
      <c r="E14" s="220" t="s">
        <v>127</v>
      </c>
      <c r="F14" s="201"/>
      <c r="G14" s="202"/>
      <c r="H14" s="274" t="s">
        <v>33</v>
      </c>
    </row>
    <row r="15" spans="1:8" s="48" customFormat="1">
      <c r="A15" s="121"/>
      <c r="B15" s="163" t="s">
        <v>22</v>
      </c>
      <c r="C15" s="612"/>
      <c r="D15" s="193"/>
      <c r="E15" s="163" t="s">
        <v>22</v>
      </c>
      <c r="F15" s="612"/>
      <c r="G15" s="193"/>
      <c r="H15" s="273"/>
    </row>
    <row r="16" spans="1:8" s="48" customFormat="1" ht="39.6">
      <c r="A16" s="121"/>
      <c r="B16" s="562" t="s">
        <v>197</v>
      </c>
      <c r="C16" s="764"/>
      <c r="D16" s="563"/>
      <c r="E16" s="562" t="s">
        <v>198</v>
      </c>
      <c r="F16" s="764"/>
      <c r="G16" s="563"/>
      <c r="H16" s="273"/>
    </row>
    <row r="17" spans="1:8" s="48" customFormat="1">
      <c r="A17" s="121"/>
      <c r="B17" s="142" t="s">
        <v>4</v>
      </c>
      <c r="C17" s="687">
        <f>C18</f>
        <v>2762560</v>
      </c>
      <c r="D17" s="207">
        <v>0</v>
      </c>
      <c r="E17" s="263" t="s">
        <v>4</v>
      </c>
      <c r="F17" s="691">
        <f>F18</f>
        <v>311164</v>
      </c>
      <c r="G17" s="264">
        <f>G18</f>
        <v>22999</v>
      </c>
      <c r="H17" s="273"/>
    </row>
    <row r="18" spans="1:8" s="48" customFormat="1" ht="12" customHeight="1">
      <c r="A18" s="121"/>
      <c r="B18" s="132" t="s">
        <v>10</v>
      </c>
      <c r="C18" s="689">
        <v>2762560</v>
      </c>
      <c r="D18" s="207"/>
      <c r="E18" s="692" t="s">
        <v>7</v>
      </c>
      <c r="F18" s="693">
        <f>F20</f>
        <v>311164</v>
      </c>
      <c r="G18" s="265">
        <f>G20</f>
        <v>22999</v>
      </c>
      <c r="H18" s="273"/>
    </row>
    <row r="19" spans="1:8" s="48" customFormat="1" ht="26.4">
      <c r="A19" s="121"/>
      <c r="B19" s="133" t="s">
        <v>11</v>
      </c>
      <c r="C19" s="689">
        <v>2762560</v>
      </c>
      <c r="D19" s="207"/>
      <c r="E19" s="694" t="s">
        <v>8</v>
      </c>
      <c r="F19" s="693">
        <f t="shared" ref="F19:G21" si="0">F20</f>
        <v>311164</v>
      </c>
      <c r="G19" s="265">
        <f t="shared" si="0"/>
        <v>22999</v>
      </c>
      <c r="H19" s="273"/>
    </row>
    <row r="20" spans="1:8" s="48" customFormat="1">
      <c r="A20" s="121"/>
      <c r="B20" s="142" t="s">
        <v>28</v>
      </c>
      <c r="C20" s="687">
        <f>C21</f>
        <v>2762560</v>
      </c>
      <c r="D20" s="207">
        <v>0</v>
      </c>
      <c r="E20" s="694" t="s">
        <v>199</v>
      </c>
      <c r="F20" s="693">
        <f t="shared" si="0"/>
        <v>311164</v>
      </c>
      <c r="G20" s="265">
        <f t="shared" si="0"/>
        <v>22999</v>
      </c>
      <c r="H20" s="273"/>
    </row>
    <row r="21" spans="1:8" s="48" customFormat="1" ht="26.4">
      <c r="A21" s="121"/>
      <c r="B21" s="132" t="s">
        <v>2</v>
      </c>
      <c r="C21" s="689">
        <f>C22+C24</f>
        <v>2762560</v>
      </c>
      <c r="D21" s="207">
        <v>0</v>
      </c>
      <c r="E21" s="327" t="s">
        <v>57</v>
      </c>
      <c r="F21" s="693">
        <f t="shared" si="0"/>
        <v>311164</v>
      </c>
      <c r="G21" s="265">
        <f t="shared" si="0"/>
        <v>22999</v>
      </c>
      <c r="H21" s="273"/>
    </row>
    <row r="22" spans="1:8" s="48" customFormat="1" ht="39.6">
      <c r="A22" s="121"/>
      <c r="B22" s="133" t="s">
        <v>16</v>
      </c>
      <c r="C22" s="689">
        <f>C23</f>
        <v>2451396</v>
      </c>
      <c r="D22" s="207">
        <f>D23</f>
        <v>-22999</v>
      </c>
      <c r="E22" s="694" t="s">
        <v>96</v>
      </c>
      <c r="F22" s="693">
        <v>311164</v>
      </c>
      <c r="G22" s="265">
        <v>22999</v>
      </c>
      <c r="H22" s="273"/>
    </row>
    <row r="23" spans="1:8" s="48" customFormat="1">
      <c r="A23" s="121"/>
      <c r="B23" s="134" t="s">
        <v>17</v>
      </c>
      <c r="C23" s="688">
        <v>2451396</v>
      </c>
      <c r="D23" s="165">
        <v>-22999</v>
      </c>
      <c r="E23" s="263" t="s">
        <v>28</v>
      </c>
      <c r="F23" s="264">
        <f>F24</f>
        <v>311164</v>
      </c>
      <c r="G23" s="264">
        <f>G24</f>
        <v>22999</v>
      </c>
      <c r="H23" s="273"/>
    </row>
    <row r="24" spans="1:8" s="48" customFormat="1">
      <c r="A24" s="121"/>
      <c r="B24" s="394" t="s">
        <v>19</v>
      </c>
      <c r="C24" s="688">
        <f t="shared" ref="C24:D26" si="1">C25</f>
        <v>311164</v>
      </c>
      <c r="D24" s="165">
        <f t="shared" si="1"/>
        <v>22999</v>
      </c>
      <c r="E24" s="678" t="s">
        <v>2</v>
      </c>
      <c r="F24" s="265">
        <f>F25</f>
        <v>311164</v>
      </c>
      <c r="G24" s="265">
        <f>G25</f>
        <v>22999</v>
      </c>
      <c r="H24" s="273"/>
    </row>
    <row r="25" spans="1:8" s="48" customFormat="1">
      <c r="A25" s="121"/>
      <c r="B25" s="694" t="s">
        <v>200</v>
      </c>
      <c r="C25" s="689">
        <f t="shared" si="1"/>
        <v>311164</v>
      </c>
      <c r="D25" s="207">
        <f t="shared" si="1"/>
        <v>22999</v>
      </c>
      <c r="E25" s="678" t="s">
        <v>12</v>
      </c>
      <c r="F25" s="265">
        <f>F26+F28</f>
        <v>311164</v>
      </c>
      <c r="G25" s="265">
        <f>G26+G28</f>
        <v>22999</v>
      </c>
      <c r="H25" s="273"/>
    </row>
    <row r="26" spans="1:8" s="48" customFormat="1" ht="26.4">
      <c r="A26" s="121"/>
      <c r="B26" s="695" t="s">
        <v>85</v>
      </c>
      <c r="C26" s="688">
        <f t="shared" si="1"/>
        <v>311164</v>
      </c>
      <c r="D26" s="165">
        <f t="shared" si="1"/>
        <v>22999</v>
      </c>
      <c r="E26" s="678" t="s">
        <v>37</v>
      </c>
      <c r="F26" s="688">
        <v>117343</v>
      </c>
      <c r="G26" s="169">
        <v>4221</v>
      </c>
      <c r="H26" s="273"/>
    </row>
    <row r="27" spans="1:8" s="48" customFormat="1" ht="39.6">
      <c r="A27" s="121"/>
      <c r="B27" s="695" t="s">
        <v>63</v>
      </c>
      <c r="C27" s="688">
        <v>311164</v>
      </c>
      <c r="D27" s="165">
        <v>22999</v>
      </c>
      <c r="E27" s="678" t="s">
        <v>35</v>
      </c>
      <c r="F27" s="688">
        <v>94903</v>
      </c>
      <c r="G27" s="169">
        <v>3527</v>
      </c>
      <c r="H27" s="273"/>
    </row>
    <row r="28" spans="1:8" s="48" customFormat="1">
      <c r="A28" s="121"/>
      <c r="B28" s="134"/>
      <c r="C28" s="688"/>
      <c r="D28" s="165"/>
      <c r="E28" s="678" t="s">
        <v>15</v>
      </c>
      <c r="F28" s="688">
        <v>193821</v>
      </c>
      <c r="G28" s="169">
        <v>18778</v>
      </c>
      <c r="H28" s="273"/>
    </row>
    <row r="29" spans="1:8" s="48" customFormat="1">
      <c r="A29" s="121"/>
      <c r="B29" s="163" t="s">
        <v>54</v>
      </c>
      <c r="C29" s="613"/>
      <c r="D29" s="151"/>
      <c r="E29" s="163" t="s">
        <v>54</v>
      </c>
      <c r="F29" s="610"/>
      <c r="G29" s="227"/>
      <c r="H29" s="273"/>
    </row>
    <row r="30" spans="1:8" s="48" customFormat="1" ht="26.4">
      <c r="A30" s="121"/>
      <c r="B30" s="205" t="s">
        <v>201</v>
      </c>
      <c r="C30" s="613"/>
      <c r="D30" s="151"/>
      <c r="E30" s="205" t="s">
        <v>201</v>
      </c>
      <c r="F30" s="610"/>
      <c r="G30" s="227"/>
      <c r="H30" s="273"/>
    </row>
    <row r="31" spans="1:8" s="48" customFormat="1" ht="39.6">
      <c r="A31" s="121"/>
      <c r="B31" s="163" t="s">
        <v>202</v>
      </c>
      <c r="C31" s="613"/>
      <c r="D31" s="151"/>
      <c r="E31" s="206" t="s">
        <v>203</v>
      </c>
      <c r="F31" s="610"/>
      <c r="G31" s="227"/>
      <c r="H31" s="273"/>
    </row>
    <row r="32" spans="1:8" s="48" customFormat="1">
      <c r="A32" s="121"/>
      <c r="B32" s="215" t="s">
        <v>87</v>
      </c>
      <c r="C32" s="613"/>
      <c r="D32" s="151"/>
      <c r="E32" s="215" t="s">
        <v>87</v>
      </c>
      <c r="F32" s="613"/>
      <c r="G32" s="151"/>
      <c r="H32" s="273"/>
    </row>
    <row r="33" spans="1:8" s="48" customFormat="1">
      <c r="A33" s="121"/>
      <c r="B33" s="142" t="s">
        <v>4</v>
      </c>
      <c r="C33" s="687">
        <f>C34</f>
        <v>2762560</v>
      </c>
      <c r="D33" s="207"/>
      <c r="E33" s="142" t="s">
        <v>4</v>
      </c>
      <c r="F33" s="691">
        <v>0</v>
      </c>
      <c r="G33" s="264">
        <f>G34</f>
        <v>22999</v>
      </c>
      <c r="H33" s="273"/>
    </row>
    <row r="34" spans="1:8" s="48" customFormat="1">
      <c r="A34" s="121"/>
      <c r="B34" s="132" t="s">
        <v>10</v>
      </c>
      <c r="C34" s="689">
        <v>2762560</v>
      </c>
      <c r="D34" s="207"/>
      <c r="E34" s="692" t="s">
        <v>7</v>
      </c>
      <c r="F34" s="691">
        <v>0</v>
      </c>
      <c r="G34" s="265">
        <f>G36</f>
        <v>22999</v>
      </c>
      <c r="H34" s="273"/>
    </row>
    <row r="35" spans="1:8" s="48" customFormat="1" ht="26.4">
      <c r="A35" s="121"/>
      <c r="B35" s="133" t="s">
        <v>11</v>
      </c>
      <c r="C35" s="689">
        <v>2762560</v>
      </c>
      <c r="D35" s="207"/>
      <c r="E35" s="694" t="s">
        <v>8</v>
      </c>
      <c r="F35" s="691">
        <v>0</v>
      </c>
      <c r="G35" s="265">
        <f>G36</f>
        <v>22999</v>
      </c>
      <c r="H35" s="273"/>
    </row>
    <row r="36" spans="1:8" s="48" customFormat="1">
      <c r="A36" s="121"/>
      <c r="B36" s="142" t="s">
        <v>28</v>
      </c>
      <c r="C36" s="687">
        <f>C37</f>
        <v>2762560</v>
      </c>
      <c r="D36" s="207"/>
      <c r="E36" s="694" t="s">
        <v>199</v>
      </c>
      <c r="F36" s="691">
        <v>0</v>
      </c>
      <c r="G36" s="265">
        <f>G37</f>
        <v>22999</v>
      </c>
      <c r="H36" s="273"/>
    </row>
    <row r="37" spans="1:8" s="48" customFormat="1" ht="26.4">
      <c r="A37" s="121"/>
      <c r="B37" s="132" t="s">
        <v>2</v>
      </c>
      <c r="C37" s="689">
        <f>C38+C40</f>
        <v>2762560</v>
      </c>
      <c r="D37" s="207"/>
      <c r="E37" s="327" t="s">
        <v>57</v>
      </c>
      <c r="F37" s="691">
        <v>0</v>
      </c>
      <c r="G37" s="265">
        <f>G38</f>
        <v>22999</v>
      </c>
      <c r="H37" s="273"/>
    </row>
    <row r="38" spans="1:8" s="48" customFormat="1" ht="39.6">
      <c r="A38" s="121"/>
      <c r="B38" s="133" t="s">
        <v>16</v>
      </c>
      <c r="C38" s="689">
        <f>C39</f>
        <v>2451396</v>
      </c>
      <c r="D38" s="207">
        <f>D39</f>
        <v>-22999</v>
      </c>
      <c r="E38" s="694" t="s">
        <v>96</v>
      </c>
      <c r="F38" s="691">
        <v>0</v>
      </c>
      <c r="G38" s="265">
        <v>22999</v>
      </c>
      <c r="H38" s="273"/>
    </row>
    <row r="39" spans="1:8" s="48" customFormat="1">
      <c r="A39" s="121"/>
      <c r="B39" s="134" t="s">
        <v>17</v>
      </c>
      <c r="C39" s="688">
        <v>2451396</v>
      </c>
      <c r="D39" s="165">
        <v>-22999</v>
      </c>
      <c r="E39" s="142" t="s">
        <v>28</v>
      </c>
      <c r="F39" s="691">
        <v>0</v>
      </c>
      <c r="G39" s="264">
        <f>G40</f>
        <v>22999</v>
      </c>
      <c r="H39" s="273"/>
    </row>
    <row r="40" spans="1:8" s="48" customFormat="1">
      <c r="A40" s="121"/>
      <c r="B40" s="394" t="s">
        <v>19</v>
      </c>
      <c r="C40" s="688">
        <f t="shared" ref="C40:D42" si="2">C41</f>
        <v>311164</v>
      </c>
      <c r="D40" s="165">
        <f t="shared" si="2"/>
        <v>22999</v>
      </c>
      <c r="E40" s="132" t="s">
        <v>2</v>
      </c>
      <c r="F40" s="693">
        <v>0</v>
      </c>
      <c r="G40" s="265">
        <f>G41</f>
        <v>22999</v>
      </c>
      <c r="H40" s="273"/>
    </row>
    <row r="41" spans="1:8" s="48" customFormat="1">
      <c r="A41" s="121"/>
      <c r="B41" s="694" t="s">
        <v>200</v>
      </c>
      <c r="C41" s="689">
        <f t="shared" si="2"/>
        <v>311164</v>
      </c>
      <c r="D41" s="207">
        <f t="shared" si="2"/>
        <v>22999</v>
      </c>
      <c r="E41" s="133" t="s">
        <v>12</v>
      </c>
      <c r="F41" s="693">
        <v>0</v>
      </c>
      <c r="G41" s="265">
        <f>G42+G44</f>
        <v>22999</v>
      </c>
      <c r="H41" s="273"/>
    </row>
    <row r="42" spans="1:8" s="48" customFormat="1" ht="26.4">
      <c r="A42" s="121"/>
      <c r="B42" s="695" t="s">
        <v>85</v>
      </c>
      <c r="C42" s="688">
        <f t="shared" si="2"/>
        <v>311164</v>
      </c>
      <c r="D42" s="165">
        <f t="shared" si="2"/>
        <v>22999</v>
      </c>
      <c r="E42" s="134" t="s">
        <v>37</v>
      </c>
      <c r="F42" s="693">
        <v>0</v>
      </c>
      <c r="G42" s="169">
        <v>4221</v>
      </c>
      <c r="H42" s="273"/>
    </row>
    <row r="43" spans="1:8" s="48" customFormat="1" ht="39.6">
      <c r="A43" s="121"/>
      <c r="B43" s="695" t="s">
        <v>63</v>
      </c>
      <c r="C43" s="688">
        <v>311164</v>
      </c>
      <c r="D43" s="165">
        <v>22999</v>
      </c>
      <c r="E43" s="135" t="s">
        <v>35</v>
      </c>
      <c r="F43" s="693">
        <v>0</v>
      </c>
      <c r="G43" s="169">
        <v>3527</v>
      </c>
      <c r="H43" s="273"/>
    </row>
    <row r="44" spans="1:8" s="48" customFormat="1" ht="13.8" thickBot="1">
      <c r="A44" s="77"/>
      <c r="B44" s="221"/>
      <c r="C44" s="222"/>
      <c r="D44" s="331"/>
      <c r="E44" s="221" t="s">
        <v>15</v>
      </c>
      <c r="F44" s="904">
        <v>0</v>
      </c>
      <c r="G44" s="918">
        <v>18778</v>
      </c>
      <c r="H44" s="273"/>
    </row>
    <row r="45" spans="1:8" s="48" customFormat="1" ht="41.25" customHeight="1" thickBot="1">
      <c r="A45" s="77"/>
      <c r="B45" s="3690" t="s">
        <v>204</v>
      </c>
      <c r="C45" s="3691"/>
      <c r="D45" s="3691"/>
      <c r="E45" s="3691"/>
      <c r="F45" s="3691"/>
      <c r="G45" s="3692"/>
      <c r="H45" s="273"/>
    </row>
    <row r="46" spans="1:8" s="48" customFormat="1">
      <c r="A46" s="77"/>
      <c r="B46" s="867"/>
      <c r="C46" s="867"/>
      <c r="D46" s="867"/>
      <c r="E46" s="561"/>
      <c r="F46" s="561"/>
      <c r="G46" s="561"/>
      <c r="H46" s="273"/>
    </row>
    <row r="47" spans="1:8" s="48" customFormat="1">
      <c r="A47" s="77"/>
      <c r="B47" s="128" t="s">
        <v>190</v>
      </c>
      <c r="C47" s="867"/>
      <c r="D47" s="867"/>
      <c r="E47" s="561"/>
      <c r="F47" s="561"/>
      <c r="G47" s="561"/>
      <c r="H47" s="273"/>
    </row>
    <row r="48" spans="1:8" s="48" customFormat="1" ht="13.8" thickBot="1">
      <c r="A48" s="77"/>
      <c r="B48" s="867"/>
      <c r="C48" s="867"/>
      <c r="D48" s="867"/>
      <c r="E48" s="561"/>
      <c r="F48" s="561"/>
      <c r="G48" s="561"/>
      <c r="H48" s="273"/>
    </row>
    <row r="49" spans="1:8" s="48" customFormat="1" ht="13.8">
      <c r="A49" s="120">
        <f>A14</f>
        <v>9</v>
      </c>
      <c r="B49" s="696" t="s">
        <v>40</v>
      </c>
      <c r="C49" s="191"/>
      <c r="D49" s="192"/>
      <c r="E49" s="220" t="s">
        <v>127</v>
      </c>
      <c r="F49" s="201"/>
      <c r="G49" s="202"/>
      <c r="H49" s="274" t="s">
        <v>33</v>
      </c>
    </row>
    <row r="50" spans="1:8" s="48" customFormat="1" ht="13.8">
      <c r="A50" s="121"/>
      <c r="B50" s="163" t="s">
        <v>82</v>
      </c>
      <c r="C50" s="614"/>
      <c r="D50" s="226"/>
      <c r="E50" s="163" t="s">
        <v>82</v>
      </c>
      <c r="F50" s="607"/>
      <c r="G50" s="193"/>
      <c r="H50" s="273"/>
    </row>
    <row r="51" spans="1:8" s="48" customFormat="1" ht="39.6">
      <c r="A51" s="120"/>
      <c r="B51" s="393" t="s">
        <v>86</v>
      </c>
      <c r="C51" s="682"/>
      <c r="D51" s="226"/>
      <c r="E51" s="393" t="s">
        <v>86</v>
      </c>
      <c r="F51" s="682"/>
      <c r="G51" s="226"/>
      <c r="H51" s="273"/>
    </row>
    <row r="52" spans="1:8" s="48" customFormat="1">
      <c r="A52" s="120"/>
      <c r="B52" s="164" t="s">
        <v>87</v>
      </c>
      <c r="C52" s="697"/>
      <c r="D52" s="259"/>
      <c r="E52" s="164" t="s">
        <v>87</v>
      </c>
      <c r="F52" s="698"/>
      <c r="G52" s="259"/>
      <c r="H52" s="273"/>
    </row>
    <row r="53" spans="1:8" s="48" customFormat="1">
      <c r="A53" s="121"/>
      <c r="B53" s="183" t="s">
        <v>4</v>
      </c>
      <c r="C53" s="674">
        <v>8871997</v>
      </c>
      <c r="D53" s="207">
        <f t="shared" ref="D53:D60" si="3">D54</f>
        <v>0</v>
      </c>
      <c r="E53" s="183" t="s">
        <v>4</v>
      </c>
      <c r="F53" s="666">
        <f>F56+F61+F54</f>
        <v>5249285</v>
      </c>
      <c r="G53" s="194">
        <f>G56+G61+G54</f>
        <v>22999</v>
      </c>
      <c r="H53" s="273"/>
    </row>
    <row r="54" spans="1:8" s="48" customFormat="1">
      <c r="A54" s="120"/>
      <c r="B54" s="699" t="s">
        <v>65</v>
      </c>
      <c r="C54" s="700">
        <v>1526835</v>
      </c>
      <c r="D54" s="165">
        <f>D57</f>
        <v>0</v>
      </c>
      <c r="E54" s="189" t="s">
        <v>65</v>
      </c>
      <c r="F54" s="667">
        <f>F55</f>
        <v>44554</v>
      </c>
      <c r="G54" s="165"/>
      <c r="H54" s="273"/>
    </row>
    <row r="55" spans="1:8" s="48" customFormat="1" ht="26.4">
      <c r="A55" s="121"/>
      <c r="B55" s="699" t="s">
        <v>205</v>
      </c>
      <c r="C55" s="700">
        <v>1356636</v>
      </c>
      <c r="D55" s="165"/>
      <c r="E55" s="189" t="s">
        <v>6</v>
      </c>
      <c r="F55" s="667">
        <v>44554</v>
      </c>
      <c r="G55" s="165"/>
      <c r="H55" s="273"/>
    </row>
    <row r="56" spans="1:8" s="48" customFormat="1">
      <c r="A56" s="121"/>
      <c r="B56" s="184" t="s">
        <v>7</v>
      </c>
      <c r="C56" s="673">
        <f>C57</f>
        <v>14617</v>
      </c>
      <c r="D56" s="165"/>
      <c r="E56" s="184" t="s">
        <v>7</v>
      </c>
      <c r="F56" s="667">
        <f t="shared" ref="F56:G59" si="4">F57</f>
        <v>311164</v>
      </c>
      <c r="G56" s="195">
        <f t="shared" si="4"/>
        <v>22999</v>
      </c>
      <c r="H56" s="273"/>
    </row>
    <row r="57" spans="1:8" s="48" customFormat="1">
      <c r="A57" s="121"/>
      <c r="B57" s="185" t="s">
        <v>8</v>
      </c>
      <c r="C57" s="673">
        <f>C58</f>
        <v>14617</v>
      </c>
      <c r="D57" s="165">
        <f t="shared" si="3"/>
        <v>0</v>
      </c>
      <c r="E57" s="185" t="s">
        <v>8</v>
      </c>
      <c r="F57" s="667">
        <f t="shared" si="4"/>
        <v>311164</v>
      </c>
      <c r="G57" s="195">
        <f t="shared" si="4"/>
        <v>22999</v>
      </c>
      <c r="H57" s="273"/>
    </row>
    <row r="58" spans="1:8" s="48" customFormat="1" ht="14.25" customHeight="1">
      <c r="A58" s="121"/>
      <c r="B58" s="196" t="s">
        <v>9</v>
      </c>
      <c r="C58" s="673">
        <f>C59</f>
        <v>14617</v>
      </c>
      <c r="D58" s="207">
        <f t="shared" si="3"/>
        <v>0</v>
      </c>
      <c r="E58" s="196" t="s">
        <v>9</v>
      </c>
      <c r="F58" s="667">
        <f t="shared" si="4"/>
        <v>311164</v>
      </c>
      <c r="G58" s="195">
        <f t="shared" si="4"/>
        <v>22999</v>
      </c>
      <c r="H58" s="273"/>
    </row>
    <row r="59" spans="1:8" s="48" customFormat="1" ht="26.4">
      <c r="A59" s="121"/>
      <c r="B59" s="197" t="s">
        <v>57</v>
      </c>
      <c r="C59" s="673">
        <f>C60+C61</f>
        <v>14617</v>
      </c>
      <c r="D59" s="165">
        <f t="shared" si="3"/>
        <v>0</v>
      </c>
      <c r="E59" s="197" t="s">
        <v>57</v>
      </c>
      <c r="F59" s="667">
        <f t="shared" si="4"/>
        <v>311164</v>
      </c>
      <c r="G59" s="195">
        <f t="shared" si="4"/>
        <v>22999</v>
      </c>
      <c r="H59" s="273"/>
    </row>
    <row r="60" spans="1:8" s="48" customFormat="1" ht="39.6">
      <c r="A60" s="121"/>
      <c r="B60" s="200" t="s">
        <v>96</v>
      </c>
      <c r="C60" s="673">
        <v>178</v>
      </c>
      <c r="D60" s="165">
        <f t="shared" si="3"/>
        <v>0</v>
      </c>
      <c r="E60" s="200" t="s">
        <v>96</v>
      </c>
      <c r="F60" s="667">
        <v>311164</v>
      </c>
      <c r="G60" s="165">
        <v>22999</v>
      </c>
      <c r="H60" s="273"/>
    </row>
    <row r="61" spans="1:8" s="48" customFormat="1" ht="26.4">
      <c r="A61" s="121"/>
      <c r="B61" s="200" t="s">
        <v>126</v>
      </c>
      <c r="C61" s="673">
        <v>14439</v>
      </c>
      <c r="D61" s="165"/>
      <c r="E61" s="184" t="s">
        <v>10</v>
      </c>
      <c r="F61" s="667">
        <f>F62+F63</f>
        <v>4893567</v>
      </c>
      <c r="G61" s="265">
        <f>G62</f>
        <v>0</v>
      </c>
      <c r="H61" s="273"/>
    </row>
    <row r="62" spans="1:8" s="48" customFormat="1" ht="26.4">
      <c r="A62" s="121"/>
      <c r="B62" s="184" t="s">
        <v>10</v>
      </c>
      <c r="C62" s="673">
        <f>C63</f>
        <v>7330545</v>
      </c>
      <c r="D62" s="151"/>
      <c r="E62" s="185" t="s">
        <v>11</v>
      </c>
      <c r="F62" s="667">
        <v>4854423</v>
      </c>
      <c r="G62" s="265">
        <v>0</v>
      </c>
      <c r="H62" s="273"/>
    </row>
    <row r="63" spans="1:8" s="48" customFormat="1" ht="26.4">
      <c r="A63" s="121"/>
      <c r="B63" s="185" t="s">
        <v>11</v>
      </c>
      <c r="C63" s="673">
        <v>7330545</v>
      </c>
      <c r="D63" s="151"/>
      <c r="E63" s="188" t="s">
        <v>60</v>
      </c>
      <c r="F63" s="667">
        <v>39144</v>
      </c>
      <c r="G63" s="265">
        <v>0</v>
      </c>
      <c r="H63" s="273"/>
    </row>
    <row r="64" spans="1:8" s="48" customFormat="1">
      <c r="A64" s="121"/>
      <c r="B64" s="183" t="s">
        <v>28</v>
      </c>
      <c r="C64" s="674">
        <f>C65+C79</f>
        <v>8871997</v>
      </c>
      <c r="D64" s="151"/>
      <c r="E64" s="183" t="s">
        <v>28</v>
      </c>
      <c r="F64" s="666">
        <f>F65</f>
        <v>5249285</v>
      </c>
      <c r="G64" s="264">
        <f>G65</f>
        <v>22999</v>
      </c>
      <c r="H64" s="273"/>
    </row>
    <row r="65" spans="1:8" s="48" customFormat="1">
      <c r="A65" s="121"/>
      <c r="B65" s="184" t="s">
        <v>2</v>
      </c>
      <c r="C65" s="673">
        <f>C66+C70+C72</f>
        <v>8215322</v>
      </c>
      <c r="D65" s="151"/>
      <c r="E65" s="184" t="s">
        <v>2</v>
      </c>
      <c r="F65" s="667">
        <f>F66+F70+F72</f>
        <v>5249285</v>
      </c>
      <c r="G65" s="265">
        <f>G66</f>
        <v>22999</v>
      </c>
      <c r="H65" s="273"/>
    </row>
    <row r="66" spans="1:8" s="48" customFormat="1">
      <c r="A66" s="121"/>
      <c r="B66" s="185" t="s">
        <v>12</v>
      </c>
      <c r="C66" s="673">
        <f>C67+C69</f>
        <v>1194512</v>
      </c>
      <c r="D66" s="151"/>
      <c r="E66" s="185" t="s">
        <v>12</v>
      </c>
      <c r="F66" s="667">
        <f>F67+F69</f>
        <v>878073</v>
      </c>
      <c r="G66" s="265">
        <f>G67+G69</f>
        <v>22999</v>
      </c>
      <c r="H66" s="273"/>
    </row>
    <row r="67" spans="1:8" s="48" customFormat="1">
      <c r="A67" s="121"/>
      <c r="B67" s="196" t="s">
        <v>37</v>
      </c>
      <c r="C67" s="673">
        <v>435887</v>
      </c>
      <c r="D67" s="151"/>
      <c r="E67" s="196" t="s">
        <v>37</v>
      </c>
      <c r="F67" s="667">
        <v>529246</v>
      </c>
      <c r="G67" s="169">
        <v>4221</v>
      </c>
      <c r="H67" s="273"/>
    </row>
    <row r="68" spans="1:8" s="48" customFormat="1">
      <c r="A68" s="121"/>
      <c r="B68" s="197" t="s">
        <v>35</v>
      </c>
      <c r="C68" s="673">
        <v>351879</v>
      </c>
      <c r="D68" s="151"/>
      <c r="E68" s="197" t="s">
        <v>35</v>
      </c>
      <c r="F68" s="667">
        <v>426840</v>
      </c>
      <c r="G68" s="169">
        <v>3527</v>
      </c>
      <c r="H68" s="273"/>
    </row>
    <row r="69" spans="1:8" s="48" customFormat="1">
      <c r="A69" s="121"/>
      <c r="B69" s="196" t="s">
        <v>15</v>
      </c>
      <c r="C69" s="673">
        <v>758625</v>
      </c>
      <c r="D69" s="151"/>
      <c r="E69" s="196" t="s">
        <v>15</v>
      </c>
      <c r="F69" s="667">
        <v>348827</v>
      </c>
      <c r="G69" s="169">
        <v>18778</v>
      </c>
      <c r="H69" s="273"/>
    </row>
    <row r="70" spans="1:8" s="48" customFormat="1">
      <c r="A70" s="121"/>
      <c r="B70" s="185" t="s">
        <v>16</v>
      </c>
      <c r="C70" s="673">
        <f>C71</f>
        <v>5346173</v>
      </c>
      <c r="D70" s="267">
        <f>D71</f>
        <v>-22999</v>
      </c>
      <c r="E70" s="185" t="s">
        <v>16</v>
      </c>
      <c r="F70" s="667">
        <f>F71</f>
        <v>4277949</v>
      </c>
      <c r="G70" s="195">
        <f>G71</f>
        <v>0</v>
      </c>
      <c r="H70" s="273"/>
    </row>
    <row r="71" spans="1:8" s="48" customFormat="1">
      <c r="A71" s="121"/>
      <c r="B71" s="196" t="s">
        <v>17</v>
      </c>
      <c r="C71" s="673">
        <v>5346173</v>
      </c>
      <c r="D71" s="267">
        <v>-22999</v>
      </c>
      <c r="E71" s="196" t="s">
        <v>17</v>
      </c>
      <c r="F71" s="667">
        <v>4277949</v>
      </c>
      <c r="G71" s="195"/>
      <c r="H71" s="273"/>
    </row>
    <row r="72" spans="1:8" s="48" customFormat="1">
      <c r="A72" s="121"/>
      <c r="B72" s="185" t="s">
        <v>19</v>
      </c>
      <c r="C72" s="673">
        <f>C73+C76+C78</f>
        <v>1674637</v>
      </c>
      <c r="D72" s="267">
        <f>D73</f>
        <v>22999</v>
      </c>
      <c r="E72" s="185" t="s">
        <v>19</v>
      </c>
      <c r="F72" s="667">
        <f>F73+F75</f>
        <v>93263</v>
      </c>
      <c r="G72" s="165"/>
      <c r="H72" s="273"/>
    </row>
    <row r="73" spans="1:8" s="48" customFormat="1" ht="26.4">
      <c r="A73" s="121"/>
      <c r="B73" s="185" t="s">
        <v>84</v>
      </c>
      <c r="C73" s="673">
        <f>C74</f>
        <v>311164</v>
      </c>
      <c r="D73" s="267">
        <f>D74</f>
        <v>22999</v>
      </c>
      <c r="E73" s="196" t="s">
        <v>51</v>
      </c>
      <c r="F73" s="667">
        <f>F74</f>
        <v>9565</v>
      </c>
      <c r="G73" s="165"/>
      <c r="H73" s="273"/>
    </row>
    <row r="74" spans="1:8" s="48" customFormat="1" ht="66">
      <c r="A74" s="121"/>
      <c r="B74" s="196" t="s">
        <v>85</v>
      </c>
      <c r="C74" s="673">
        <v>311164</v>
      </c>
      <c r="D74" s="267">
        <v>22999</v>
      </c>
      <c r="E74" s="186" t="s">
        <v>206</v>
      </c>
      <c r="F74" s="667">
        <v>9565</v>
      </c>
      <c r="G74" s="165"/>
      <c r="H74" s="273"/>
    </row>
    <row r="75" spans="1:8" s="48" customFormat="1" ht="39.6">
      <c r="A75" s="121"/>
      <c r="B75" s="905" t="s">
        <v>63</v>
      </c>
      <c r="C75" s="906">
        <v>311164</v>
      </c>
      <c r="D75" s="267"/>
      <c r="E75" s="187" t="s">
        <v>79</v>
      </c>
      <c r="F75" s="667">
        <v>83698</v>
      </c>
      <c r="G75" s="165"/>
      <c r="H75" s="273"/>
    </row>
    <row r="76" spans="1:8" s="48" customFormat="1" ht="26.4">
      <c r="A76" s="121"/>
      <c r="B76" s="196" t="s">
        <v>51</v>
      </c>
      <c r="C76" s="673">
        <f>C77</f>
        <v>6837</v>
      </c>
      <c r="D76" s="151"/>
      <c r="E76" s="907"/>
      <c r="F76" s="608"/>
      <c r="G76" s="908"/>
      <c r="H76" s="273"/>
    </row>
    <row r="77" spans="1:8" s="48" customFormat="1" ht="39.6">
      <c r="A77" s="121"/>
      <c r="B77" s="197" t="s">
        <v>53</v>
      </c>
      <c r="C77" s="673">
        <v>6837</v>
      </c>
      <c r="D77" s="151"/>
      <c r="E77" s="907"/>
      <c r="F77" s="613"/>
      <c r="G77" s="908"/>
      <c r="H77" s="273"/>
    </row>
    <row r="78" spans="1:8" s="48" customFormat="1" ht="26.4">
      <c r="A78" s="121"/>
      <c r="B78" s="196" t="s">
        <v>79</v>
      </c>
      <c r="C78" s="673">
        <v>1356636</v>
      </c>
      <c r="D78" s="151"/>
      <c r="E78" s="909"/>
      <c r="F78" s="910"/>
      <c r="G78" s="911"/>
      <c r="H78" s="273"/>
    </row>
    <row r="79" spans="1:8" s="48" customFormat="1" ht="15.6">
      <c r="A79" s="121"/>
      <c r="B79" s="184" t="s">
        <v>3</v>
      </c>
      <c r="C79" s="673">
        <f>C80</f>
        <v>656675</v>
      </c>
      <c r="D79" s="151"/>
      <c r="E79" s="912"/>
      <c r="F79" s="913"/>
      <c r="G79" s="914"/>
      <c r="H79" s="273"/>
    </row>
    <row r="80" spans="1:8" s="48" customFormat="1" ht="13.8" thickBot="1">
      <c r="A80" s="121"/>
      <c r="B80" s="185" t="s">
        <v>20</v>
      </c>
      <c r="C80" s="673">
        <v>656675</v>
      </c>
      <c r="D80" s="151"/>
      <c r="E80" s="915"/>
      <c r="F80" s="916"/>
      <c r="G80" s="917"/>
      <c r="H80" s="273"/>
    </row>
    <row r="81" spans="1:8" s="48" customFormat="1" ht="45" customHeight="1" thickBot="1">
      <c r="A81" s="121"/>
      <c r="B81" s="3690" t="s">
        <v>260</v>
      </c>
      <c r="C81" s="3691"/>
      <c r="D81" s="3691"/>
      <c r="E81" s="3691"/>
      <c r="F81" s="3691"/>
      <c r="G81" s="3692"/>
      <c r="H81" s="273"/>
    </row>
    <row r="82" spans="1:8" s="48" customFormat="1" ht="13.8">
      <c r="A82" s="121"/>
      <c r="B82" s="260"/>
      <c r="C82" s="260"/>
      <c r="D82" s="260"/>
      <c r="E82" s="396"/>
      <c r="F82" s="396"/>
      <c r="G82" s="396"/>
      <c r="H82" s="273"/>
    </row>
  </sheetData>
  <mergeCells count="7">
    <mergeCell ref="B45:G45"/>
    <mergeCell ref="B81:G81"/>
    <mergeCell ref="H1:H2"/>
    <mergeCell ref="C1:C2"/>
    <mergeCell ref="D1:D2"/>
    <mergeCell ref="F1:F2"/>
    <mergeCell ref="G1:G2"/>
  </mergeCells>
  <pageMargins left="0.31" right="0.15748031496062992" top="0.51181102362204722" bottom="0.6692913385826772" header="0.27559055118110237" footer="0.28000000000000003"/>
  <pageSetup paperSize="9" scale="75" firstPageNumber="2" orientation="landscape" r:id="rId1"/>
  <headerFooter alignWithMargins="0">
    <oddFooter>&amp;L&amp;"Arial,Slīpraksts"&amp;8&amp;F&amp;C&amp;P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117"/>
  <sheetViews>
    <sheetView zoomScale="70" zoomScaleNormal="70" workbookViewId="0"/>
  </sheetViews>
  <sheetFormatPr defaultColWidth="9.109375" defaultRowHeight="13.2"/>
  <cols>
    <col min="1" max="1" width="5.5546875" style="122" customWidth="1"/>
    <col min="2" max="2" width="52.5546875" style="14" customWidth="1"/>
    <col min="3" max="3" width="14.6640625" style="13" customWidth="1"/>
    <col min="4" max="4" width="13.109375" style="13" customWidth="1"/>
    <col min="5" max="5" width="52.88671875" style="6" customWidth="1"/>
    <col min="6" max="6" width="14.6640625" style="6" customWidth="1"/>
    <col min="7" max="7" width="13.5546875" style="6" customWidth="1"/>
    <col min="8" max="8" width="17.6640625" style="147" customWidth="1"/>
    <col min="9" max="16384" width="9.109375" style="6"/>
  </cols>
  <sheetData>
    <row r="1" spans="1:8" ht="12.75" customHeight="1">
      <c r="B1" s="23"/>
      <c r="C1" s="3696" t="s">
        <v>91</v>
      </c>
      <c r="D1" s="3696" t="s">
        <v>30</v>
      </c>
      <c r="E1" s="69"/>
      <c r="F1" s="3696" t="s">
        <v>91</v>
      </c>
      <c r="G1" s="3696" t="s">
        <v>30</v>
      </c>
      <c r="H1" s="3704" t="s">
        <v>42</v>
      </c>
    </row>
    <row r="2" spans="1:8" ht="13.8" thickBot="1">
      <c r="B2" s="24"/>
      <c r="C2" s="3697"/>
      <c r="D2" s="3697"/>
      <c r="E2" s="70"/>
      <c r="F2" s="3697"/>
      <c r="G2" s="3697"/>
      <c r="H2" s="3705"/>
    </row>
    <row r="3" spans="1:8">
      <c r="A3" s="95"/>
      <c r="B3" s="1"/>
      <c r="C3" s="11"/>
      <c r="D3" s="11"/>
      <c r="E3" s="4"/>
      <c r="F3" s="11"/>
      <c r="G3" s="11"/>
    </row>
    <row r="4" spans="1:8">
      <c r="A4" s="95"/>
      <c r="B4" s="155" t="s">
        <v>68</v>
      </c>
      <c r="C4" s="11"/>
      <c r="D4" s="11"/>
      <c r="E4" s="4"/>
      <c r="F4" s="11"/>
      <c r="G4" s="11"/>
    </row>
    <row r="5" spans="1:8">
      <c r="A5" s="95"/>
      <c r="B5" s="21" t="s">
        <v>45</v>
      </c>
      <c r="C5" s="19"/>
      <c r="D5" s="37"/>
      <c r="E5" s="72" t="s">
        <v>46</v>
      </c>
      <c r="F5" s="8"/>
      <c r="G5" s="8"/>
      <c r="H5" s="305"/>
    </row>
    <row r="6" spans="1:8">
      <c r="A6" s="95"/>
      <c r="B6" s="5" t="s">
        <v>48</v>
      </c>
      <c r="C6" s="112"/>
      <c r="D6" s="115"/>
      <c r="E6" s="5" t="s">
        <v>48</v>
      </c>
      <c r="F6" s="112"/>
      <c r="G6" s="115"/>
      <c r="H6" s="315"/>
    </row>
    <row r="7" spans="1:8">
      <c r="A7" s="95"/>
      <c r="B7" s="271" t="s">
        <v>99</v>
      </c>
      <c r="C7" s="2065">
        <v>-138444259</v>
      </c>
      <c r="D7" s="115"/>
      <c r="E7" s="271" t="s">
        <v>99</v>
      </c>
      <c r="F7" s="2065">
        <v>-138444259</v>
      </c>
      <c r="G7" s="115"/>
      <c r="H7" s="315"/>
    </row>
    <row r="8" spans="1:8">
      <c r="A8" s="95"/>
      <c r="B8" s="271" t="s">
        <v>100</v>
      </c>
      <c r="C8" s="2065">
        <v>406158063</v>
      </c>
      <c r="D8" s="115"/>
      <c r="E8" s="271" t="s">
        <v>100</v>
      </c>
      <c r="F8" s="2065">
        <v>406158063</v>
      </c>
      <c r="G8" s="115"/>
      <c r="H8" s="315"/>
    </row>
    <row r="9" spans="1:8">
      <c r="A9" s="95"/>
      <c r="B9" s="271" t="s">
        <v>261</v>
      </c>
      <c r="C9" s="2065">
        <v>-239013812</v>
      </c>
      <c r="D9" s="115"/>
      <c r="E9" s="271" t="s">
        <v>261</v>
      </c>
      <c r="F9" s="2065">
        <v>-239013812</v>
      </c>
      <c r="G9" s="115"/>
      <c r="H9" s="315"/>
    </row>
    <row r="12" spans="1:8" s="561" customFormat="1" ht="15.6">
      <c r="A12" s="919"/>
      <c r="B12" s="3703" t="s">
        <v>187</v>
      </c>
      <c r="C12" s="3703"/>
      <c r="D12" s="82"/>
      <c r="E12" s="118"/>
      <c r="F12" s="118"/>
      <c r="G12" s="118"/>
    </row>
    <row r="13" spans="1:8" s="561" customFormat="1" ht="16.2" thickBot="1">
      <c r="A13" s="919"/>
      <c r="B13" s="868"/>
      <c r="C13" s="868"/>
      <c r="D13" s="82"/>
      <c r="E13" s="118"/>
      <c r="F13" s="118"/>
      <c r="G13" s="118"/>
      <c r="H13" s="944"/>
    </row>
    <row r="14" spans="1:8" s="561" customFormat="1" ht="13.8">
      <c r="A14" s="1968">
        <f>'08'!A14+1</f>
        <v>10</v>
      </c>
      <c r="B14" s="920" t="s">
        <v>68</v>
      </c>
      <c r="C14" s="399"/>
      <c r="D14" s="921"/>
      <c r="E14" s="922"/>
      <c r="F14" s="922"/>
      <c r="G14" s="922"/>
      <c r="H14" s="945" t="s">
        <v>33</v>
      </c>
    </row>
    <row r="15" spans="1:8" s="561" customFormat="1">
      <c r="A15" s="82"/>
      <c r="B15" s="123" t="s">
        <v>22</v>
      </c>
      <c r="C15" s="642"/>
      <c r="D15" s="643"/>
      <c r="E15" s="922"/>
      <c r="F15" s="922"/>
      <c r="G15" s="922"/>
      <c r="H15" s="946"/>
    </row>
    <row r="16" spans="1:8" s="561" customFormat="1" ht="27.6">
      <c r="A16" s="82"/>
      <c r="B16" s="923" t="s">
        <v>116</v>
      </c>
      <c r="C16" s="924"/>
      <c r="D16" s="925"/>
      <c r="E16" s="922"/>
      <c r="F16" s="922"/>
      <c r="G16" s="922"/>
      <c r="H16" s="946"/>
    </row>
    <row r="17" spans="1:8" s="561" customFormat="1" ht="15.75" customHeight="1">
      <c r="A17" s="82"/>
      <c r="B17" s="926" t="s">
        <v>4</v>
      </c>
      <c r="C17" s="927">
        <v>78938187</v>
      </c>
      <c r="D17" s="928">
        <v>0</v>
      </c>
      <c r="E17" s="922"/>
      <c r="F17" s="922"/>
      <c r="G17" s="922"/>
      <c r="H17" s="946"/>
    </row>
    <row r="18" spans="1:8" s="561" customFormat="1" ht="15.75" customHeight="1">
      <c r="A18" s="82"/>
      <c r="B18" s="929" t="s">
        <v>10</v>
      </c>
      <c r="C18" s="930">
        <v>78938187</v>
      </c>
      <c r="D18" s="931">
        <v>0</v>
      </c>
      <c r="E18" s="922"/>
      <c r="F18" s="922"/>
      <c r="G18" s="922"/>
      <c r="H18" s="946"/>
    </row>
    <row r="19" spans="1:8" s="561" customFormat="1" ht="15.75" customHeight="1">
      <c r="A19" s="82"/>
      <c r="B19" s="929" t="s">
        <v>11</v>
      </c>
      <c r="C19" s="930">
        <v>78938187</v>
      </c>
      <c r="D19" s="931">
        <v>0</v>
      </c>
      <c r="E19" s="922"/>
      <c r="F19" s="922"/>
      <c r="G19" s="922"/>
      <c r="H19" s="946"/>
    </row>
    <row r="20" spans="1:8" s="561" customFormat="1" ht="15.75" customHeight="1">
      <c r="A20" s="82"/>
      <c r="B20" s="932" t="s">
        <v>1</v>
      </c>
      <c r="C20" s="927">
        <v>78938187</v>
      </c>
      <c r="D20" s="928">
        <v>0</v>
      </c>
      <c r="E20" s="922"/>
      <c r="F20" s="922"/>
      <c r="G20" s="922"/>
      <c r="H20" s="946"/>
    </row>
    <row r="21" spans="1:8" s="561" customFormat="1" ht="15.75" customHeight="1">
      <c r="A21" s="82"/>
      <c r="B21" s="929" t="s">
        <v>2</v>
      </c>
      <c r="C21" s="930">
        <v>78938187</v>
      </c>
      <c r="D21" s="931">
        <v>0</v>
      </c>
      <c r="E21" s="922"/>
      <c r="F21" s="922"/>
      <c r="G21" s="922"/>
      <c r="H21" s="946"/>
    </row>
    <row r="22" spans="1:8" s="561" customFormat="1" ht="15.75" customHeight="1">
      <c r="A22" s="82"/>
      <c r="B22" s="929" t="s">
        <v>12</v>
      </c>
      <c r="C22" s="930">
        <v>78938187</v>
      </c>
      <c r="D22" s="931">
        <v>0</v>
      </c>
      <c r="E22" s="922"/>
      <c r="F22" s="922"/>
      <c r="G22" s="922"/>
      <c r="H22" s="946"/>
    </row>
    <row r="23" spans="1:8" s="561" customFormat="1" ht="15.75" customHeight="1">
      <c r="A23" s="82"/>
      <c r="B23" s="929" t="s">
        <v>37</v>
      </c>
      <c r="C23" s="930">
        <v>78938187</v>
      </c>
      <c r="D23" s="931">
        <v>0</v>
      </c>
      <c r="E23" s="922"/>
      <c r="F23" s="922"/>
      <c r="G23" s="922"/>
      <c r="H23" s="946"/>
    </row>
    <row r="24" spans="1:8" s="561" customFormat="1" ht="15.75" customHeight="1" thickBot="1">
      <c r="A24" s="82"/>
      <c r="B24" s="933" t="s">
        <v>35</v>
      </c>
      <c r="C24" s="398">
        <v>47035511</v>
      </c>
      <c r="D24" s="934">
        <v>-1582068</v>
      </c>
      <c r="E24" s="935"/>
      <c r="F24" s="922"/>
      <c r="G24" s="922"/>
      <c r="H24" s="946"/>
    </row>
    <row r="25" spans="1:8" s="561" customFormat="1" ht="58.5" customHeight="1" thickBot="1">
      <c r="A25" s="82"/>
      <c r="B25" s="3698" t="s">
        <v>262</v>
      </c>
      <c r="C25" s="3699"/>
      <c r="D25" s="3700"/>
      <c r="E25" s="922"/>
      <c r="F25" s="922"/>
      <c r="G25" s="922"/>
      <c r="H25" s="946"/>
    </row>
    <row r="26" spans="1:8" s="561" customFormat="1" ht="12.75" customHeight="1">
      <c r="H26" s="946"/>
    </row>
    <row r="27" spans="1:8" s="561" customFormat="1" ht="13.8">
      <c r="A27" s="919"/>
      <c r="B27" s="3701" t="s">
        <v>190</v>
      </c>
      <c r="C27" s="3702"/>
      <c r="D27" s="3702"/>
      <c r="E27" s="922"/>
      <c r="F27" s="922"/>
      <c r="G27" s="922"/>
      <c r="H27" s="946"/>
    </row>
    <row r="28" spans="1:8" s="561" customFormat="1" ht="10.5" customHeight="1" thickBot="1">
      <c r="A28" s="919"/>
      <c r="B28" s="936"/>
      <c r="C28" s="364"/>
      <c r="D28" s="82"/>
      <c r="E28" s="922"/>
      <c r="F28" s="922"/>
      <c r="G28" s="922"/>
      <c r="H28" s="946"/>
    </row>
    <row r="29" spans="1:8" s="561" customFormat="1" ht="13.8">
      <c r="A29" s="937">
        <f>A14</f>
        <v>10</v>
      </c>
      <c r="B29" s="920" t="s">
        <v>68</v>
      </c>
      <c r="C29" s="399"/>
      <c r="D29" s="921"/>
      <c r="E29" s="922"/>
      <c r="F29" s="922"/>
      <c r="G29" s="922"/>
      <c r="H29" s="945" t="s">
        <v>33</v>
      </c>
    </row>
    <row r="30" spans="1:8" s="561" customFormat="1" ht="13.8">
      <c r="A30" s="919"/>
      <c r="B30" s="123" t="s">
        <v>82</v>
      </c>
      <c r="C30" s="642"/>
      <c r="D30" s="643"/>
      <c r="E30" s="922"/>
      <c r="F30" s="922"/>
      <c r="G30" s="922"/>
      <c r="H30" s="944"/>
    </row>
    <row r="31" spans="1:8" s="561" customFormat="1" ht="13.8">
      <c r="A31" s="919"/>
      <c r="B31" s="290" t="s">
        <v>83</v>
      </c>
      <c r="C31" s="642"/>
      <c r="D31" s="643"/>
      <c r="E31" s="922"/>
      <c r="F31" s="922"/>
      <c r="G31" s="922"/>
      <c r="H31" s="944"/>
    </row>
    <row r="32" spans="1:8" s="561" customFormat="1" ht="13.8">
      <c r="A32" s="919"/>
      <c r="B32" s="291" t="s">
        <v>87</v>
      </c>
      <c r="C32" s="642"/>
      <c r="D32" s="643"/>
      <c r="E32" s="922"/>
      <c r="F32" s="922"/>
      <c r="G32" s="922"/>
    </row>
    <row r="33" spans="1:7" s="561" customFormat="1" ht="13.8">
      <c r="A33" s="919"/>
      <c r="B33" s="938" t="s">
        <v>4</v>
      </c>
      <c r="C33" s="657">
        <v>214804339</v>
      </c>
      <c r="D33" s="643"/>
      <c r="E33" s="922"/>
      <c r="F33" s="922"/>
      <c r="G33" s="922"/>
    </row>
    <row r="34" spans="1:7" s="561" customFormat="1" ht="13.8">
      <c r="A34" s="919"/>
      <c r="B34" s="939" t="s">
        <v>36</v>
      </c>
      <c r="C34" s="642">
        <v>2229836</v>
      </c>
      <c r="D34" s="643"/>
      <c r="E34" s="922"/>
      <c r="F34" s="922"/>
      <c r="G34" s="922"/>
    </row>
    <row r="35" spans="1:7" s="561" customFormat="1" ht="13.8">
      <c r="A35" s="919"/>
      <c r="B35" s="939" t="s">
        <v>10</v>
      </c>
      <c r="C35" s="642">
        <v>212574503</v>
      </c>
      <c r="D35" s="643"/>
      <c r="E35" s="922"/>
      <c r="F35" s="922"/>
      <c r="G35" s="922"/>
    </row>
    <row r="36" spans="1:7" s="561" customFormat="1" ht="13.8">
      <c r="A36" s="919"/>
      <c r="B36" s="939" t="s">
        <v>11</v>
      </c>
      <c r="C36" s="642">
        <v>212574503</v>
      </c>
      <c r="D36" s="643"/>
      <c r="E36" s="922"/>
      <c r="F36" s="922"/>
      <c r="G36" s="922"/>
    </row>
    <row r="37" spans="1:7" s="561" customFormat="1" ht="13.8">
      <c r="A37" s="919"/>
      <c r="B37" s="938" t="s">
        <v>28</v>
      </c>
      <c r="C37" s="657">
        <v>214804339</v>
      </c>
      <c r="D37" s="643"/>
      <c r="E37" s="922"/>
      <c r="F37" s="922"/>
      <c r="G37" s="922"/>
    </row>
    <row r="38" spans="1:7" s="561" customFormat="1">
      <c r="B38" s="939" t="s">
        <v>2</v>
      </c>
      <c r="C38" s="642">
        <v>201165425</v>
      </c>
      <c r="D38" s="643"/>
      <c r="E38" s="922"/>
      <c r="F38" s="922"/>
      <c r="G38" s="922"/>
    </row>
    <row r="39" spans="1:7" s="561" customFormat="1">
      <c r="B39" s="939" t="s">
        <v>12</v>
      </c>
      <c r="C39" s="642">
        <v>178795977</v>
      </c>
      <c r="D39" s="643"/>
      <c r="E39" s="922"/>
      <c r="F39" s="922"/>
      <c r="G39" s="922"/>
    </row>
    <row r="40" spans="1:7" s="561" customFormat="1">
      <c r="B40" s="939" t="s">
        <v>37</v>
      </c>
      <c r="C40" s="642">
        <v>95316932</v>
      </c>
      <c r="D40" s="643"/>
      <c r="E40" s="922"/>
      <c r="F40" s="922"/>
      <c r="G40" s="922"/>
    </row>
    <row r="41" spans="1:7" s="561" customFormat="1">
      <c r="B41" s="939" t="s">
        <v>35</v>
      </c>
      <c r="C41" s="642">
        <v>58064728</v>
      </c>
      <c r="D41" s="643">
        <v>-1582068</v>
      </c>
      <c r="E41" s="922"/>
      <c r="F41" s="922"/>
      <c r="G41" s="922"/>
    </row>
    <row r="42" spans="1:7" s="561" customFormat="1">
      <c r="B42" s="939" t="s">
        <v>15</v>
      </c>
      <c r="C42" s="642">
        <v>83479045</v>
      </c>
      <c r="D42" s="643"/>
      <c r="E42" s="922"/>
      <c r="F42" s="922"/>
      <c r="G42" s="922"/>
    </row>
    <row r="43" spans="1:7" s="561" customFormat="1">
      <c r="B43" s="939" t="s">
        <v>16</v>
      </c>
      <c r="C43" s="642">
        <v>11670821</v>
      </c>
      <c r="D43" s="643"/>
      <c r="E43" s="922"/>
      <c r="F43" s="922"/>
      <c r="G43" s="922"/>
    </row>
    <row r="44" spans="1:7" s="561" customFormat="1">
      <c r="B44" s="939" t="s">
        <v>17</v>
      </c>
      <c r="C44" s="642">
        <v>122708</v>
      </c>
      <c r="D44" s="643"/>
      <c r="E44" s="922"/>
      <c r="F44" s="922"/>
      <c r="G44" s="922"/>
    </row>
    <row r="45" spans="1:7" s="561" customFormat="1">
      <c r="B45" s="939" t="s">
        <v>93</v>
      </c>
      <c r="C45" s="642">
        <v>11548113</v>
      </c>
      <c r="D45" s="643"/>
      <c r="E45" s="922"/>
      <c r="F45" s="922"/>
      <c r="G45" s="922"/>
    </row>
    <row r="46" spans="1:7" s="561" customFormat="1" ht="26.4">
      <c r="B46" s="939" t="s">
        <v>49</v>
      </c>
      <c r="C46" s="642">
        <v>7728431</v>
      </c>
      <c r="D46" s="643"/>
      <c r="E46" s="922"/>
      <c r="F46" s="922"/>
      <c r="G46" s="922"/>
    </row>
    <row r="47" spans="1:7" s="561" customFormat="1">
      <c r="B47" s="939" t="s">
        <v>38</v>
      </c>
      <c r="C47" s="642">
        <v>7728431</v>
      </c>
      <c r="D47" s="643"/>
      <c r="E47" s="922"/>
      <c r="F47" s="922"/>
      <c r="G47" s="922"/>
    </row>
    <row r="48" spans="1:7" s="561" customFormat="1">
      <c r="B48" s="939" t="s">
        <v>19</v>
      </c>
      <c r="C48" s="642">
        <v>2970196</v>
      </c>
      <c r="D48" s="643"/>
      <c r="E48" s="922"/>
      <c r="F48" s="922"/>
      <c r="G48" s="922"/>
    </row>
    <row r="49" spans="2:7" s="561" customFormat="1">
      <c r="B49" s="939" t="s">
        <v>84</v>
      </c>
      <c r="C49" s="642">
        <v>110643</v>
      </c>
      <c r="D49" s="643"/>
      <c r="E49" s="922"/>
      <c r="F49" s="922"/>
      <c r="G49" s="922"/>
    </row>
    <row r="50" spans="2:7" s="561" customFormat="1" ht="32.25" customHeight="1">
      <c r="B50" s="939" t="s">
        <v>85</v>
      </c>
      <c r="C50" s="642">
        <v>110643</v>
      </c>
      <c r="D50" s="643"/>
      <c r="E50" s="922"/>
      <c r="F50" s="922"/>
      <c r="G50" s="922"/>
    </row>
    <row r="51" spans="2:7" s="561" customFormat="1" ht="39.6">
      <c r="B51" s="939" t="s">
        <v>63</v>
      </c>
      <c r="C51" s="642">
        <v>110643</v>
      </c>
      <c r="D51" s="643"/>
      <c r="E51" s="922"/>
      <c r="F51" s="922"/>
      <c r="G51" s="922"/>
    </row>
    <row r="52" spans="2:7" s="561" customFormat="1" ht="28.5" customHeight="1">
      <c r="B52" s="939" t="s">
        <v>51</v>
      </c>
      <c r="C52" s="642">
        <v>548922</v>
      </c>
      <c r="D52" s="643"/>
      <c r="E52" s="922"/>
      <c r="F52" s="922"/>
      <c r="G52" s="922"/>
    </row>
    <row r="53" spans="2:7" s="561" customFormat="1" ht="41.25" customHeight="1">
      <c r="B53" s="939" t="s">
        <v>191</v>
      </c>
      <c r="C53" s="642">
        <v>548922</v>
      </c>
      <c r="D53" s="643"/>
      <c r="E53" s="922"/>
      <c r="F53" s="922"/>
      <c r="G53" s="922"/>
    </row>
    <row r="54" spans="2:7" s="561" customFormat="1" ht="26.4">
      <c r="B54" s="939" t="s">
        <v>50</v>
      </c>
      <c r="C54" s="642">
        <v>2310631</v>
      </c>
      <c r="D54" s="643"/>
      <c r="E54" s="922"/>
      <c r="F54" s="922"/>
      <c r="G54" s="922"/>
    </row>
    <row r="55" spans="2:7" s="561" customFormat="1">
      <c r="B55" s="939" t="s">
        <v>92</v>
      </c>
      <c r="C55" s="642">
        <v>4058</v>
      </c>
      <c r="D55" s="643"/>
      <c r="E55" s="922"/>
      <c r="F55" s="922"/>
      <c r="G55" s="922"/>
    </row>
    <row r="56" spans="2:7" s="561" customFormat="1" ht="45" customHeight="1">
      <c r="B56" s="939" t="s">
        <v>196</v>
      </c>
      <c r="C56" s="642">
        <v>2306573</v>
      </c>
      <c r="D56" s="643"/>
      <c r="E56" s="922"/>
      <c r="F56" s="922"/>
      <c r="G56" s="922"/>
    </row>
    <row r="57" spans="2:7" s="561" customFormat="1">
      <c r="B57" s="939" t="s">
        <v>3</v>
      </c>
      <c r="C57" s="642">
        <v>13638914</v>
      </c>
      <c r="D57" s="643"/>
      <c r="E57" s="922"/>
      <c r="F57" s="922"/>
      <c r="G57" s="922"/>
    </row>
    <row r="58" spans="2:7" s="561" customFormat="1">
      <c r="B58" s="939" t="s">
        <v>20</v>
      </c>
      <c r="C58" s="642">
        <v>13638914</v>
      </c>
      <c r="D58" s="643"/>
      <c r="E58" s="922"/>
      <c r="F58" s="922"/>
      <c r="G58" s="922"/>
    </row>
    <row r="59" spans="2:7" s="561" customFormat="1" ht="13.8">
      <c r="B59" s="291" t="s">
        <v>88</v>
      </c>
      <c r="C59" s="642"/>
      <c r="D59" s="643"/>
      <c r="E59" s="919"/>
      <c r="F59" s="919"/>
      <c r="G59" s="919"/>
    </row>
    <row r="60" spans="2:7" s="561" customFormat="1">
      <c r="B60" s="938" t="s">
        <v>4</v>
      </c>
      <c r="C60" s="639">
        <v>230211067</v>
      </c>
      <c r="D60" s="643"/>
      <c r="E60" s="922"/>
      <c r="F60" s="922"/>
      <c r="G60" s="922"/>
    </row>
    <row r="61" spans="2:7" s="561" customFormat="1" ht="26.4">
      <c r="B61" s="939" t="s">
        <v>36</v>
      </c>
      <c r="C61" s="640">
        <v>2229836</v>
      </c>
      <c r="D61" s="643"/>
      <c r="E61" s="922"/>
      <c r="F61" s="922"/>
      <c r="G61" s="922"/>
    </row>
    <row r="62" spans="2:7" s="561" customFormat="1">
      <c r="B62" s="939" t="s">
        <v>10</v>
      </c>
      <c r="C62" s="640">
        <v>227981231</v>
      </c>
      <c r="D62" s="643"/>
      <c r="E62" s="922"/>
      <c r="F62" s="922"/>
      <c r="G62" s="922"/>
    </row>
    <row r="63" spans="2:7" s="561" customFormat="1">
      <c r="B63" s="939" t="s">
        <v>11</v>
      </c>
      <c r="C63" s="640">
        <v>227981231</v>
      </c>
      <c r="D63" s="643"/>
      <c r="E63" s="922"/>
      <c r="F63" s="922"/>
      <c r="G63" s="922"/>
    </row>
    <row r="64" spans="2:7" s="561" customFormat="1">
      <c r="B64" s="938" t="s">
        <v>28</v>
      </c>
      <c r="C64" s="639">
        <v>230211067</v>
      </c>
      <c r="D64" s="643"/>
      <c r="E64" s="922"/>
      <c r="F64" s="922"/>
      <c r="G64" s="922"/>
    </row>
    <row r="65" spans="2:7" s="561" customFormat="1">
      <c r="B65" s="939" t="s">
        <v>2</v>
      </c>
      <c r="C65" s="640">
        <v>219640383</v>
      </c>
      <c r="D65" s="643"/>
      <c r="E65" s="922"/>
      <c r="F65" s="922"/>
      <c r="G65" s="922"/>
    </row>
    <row r="66" spans="2:7" s="561" customFormat="1">
      <c r="B66" s="939" t="s">
        <v>12</v>
      </c>
      <c r="C66" s="640">
        <v>194874000</v>
      </c>
      <c r="D66" s="643"/>
      <c r="E66" s="922"/>
      <c r="F66" s="922"/>
      <c r="G66" s="922"/>
    </row>
    <row r="67" spans="2:7" s="561" customFormat="1">
      <c r="B67" s="939" t="s">
        <v>37</v>
      </c>
      <c r="C67" s="640">
        <v>99416396</v>
      </c>
      <c r="D67" s="643"/>
      <c r="E67" s="922"/>
      <c r="F67" s="922"/>
      <c r="G67" s="922"/>
    </row>
    <row r="68" spans="2:7" s="561" customFormat="1">
      <c r="B68" s="939" t="s">
        <v>35</v>
      </c>
      <c r="C68" s="640">
        <v>58192307</v>
      </c>
      <c r="D68" s="643">
        <v>-1582068</v>
      </c>
      <c r="E68" s="922"/>
      <c r="F68" s="922"/>
      <c r="G68" s="922"/>
    </row>
    <row r="69" spans="2:7" s="561" customFormat="1">
      <c r="B69" s="939" t="s">
        <v>15</v>
      </c>
      <c r="C69" s="640">
        <v>95457604</v>
      </c>
      <c r="D69" s="643"/>
      <c r="E69" s="922"/>
      <c r="F69" s="922"/>
      <c r="G69" s="922"/>
    </row>
    <row r="70" spans="2:7" s="561" customFormat="1">
      <c r="B70" s="939" t="s">
        <v>16</v>
      </c>
      <c r="C70" s="640">
        <v>13575991</v>
      </c>
      <c r="D70" s="643"/>
      <c r="E70" s="922"/>
      <c r="F70" s="922"/>
      <c r="G70" s="922"/>
    </row>
    <row r="71" spans="2:7" s="561" customFormat="1">
      <c r="B71" s="939" t="s">
        <v>17</v>
      </c>
      <c r="C71" s="640">
        <v>122708</v>
      </c>
      <c r="D71" s="643"/>
      <c r="E71" s="922"/>
      <c r="F71" s="922"/>
      <c r="G71" s="922"/>
    </row>
    <row r="72" spans="2:7" s="561" customFormat="1">
      <c r="B72" s="939" t="s">
        <v>93</v>
      </c>
      <c r="C72" s="640">
        <v>13453283</v>
      </c>
      <c r="D72" s="643"/>
      <c r="E72" s="922"/>
      <c r="F72" s="922"/>
      <c r="G72" s="922"/>
    </row>
    <row r="73" spans="2:7" s="561" customFormat="1" ht="26.4">
      <c r="B73" s="939" t="s">
        <v>49</v>
      </c>
      <c r="C73" s="640">
        <v>7728431</v>
      </c>
      <c r="D73" s="643"/>
      <c r="E73" s="922"/>
      <c r="F73" s="922"/>
      <c r="G73" s="922"/>
    </row>
    <row r="74" spans="2:7" s="561" customFormat="1">
      <c r="B74" s="939" t="s">
        <v>38</v>
      </c>
      <c r="C74" s="640">
        <v>7728431</v>
      </c>
      <c r="D74" s="643"/>
      <c r="E74" s="922"/>
      <c r="F74" s="922"/>
      <c r="G74" s="922"/>
    </row>
    <row r="75" spans="2:7" s="561" customFormat="1">
      <c r="B75" s="939" t="s">
        <v>19</v>
      </c>
      <c r="C75" s="640">
        <v>3461961</v>
      </c>
      <c r="D75" s="643"/>
      <c r="E75" s="922"/>
      <c r="F75" s="922"/>
      <c r="G75" s="922"/>
    </row>
    <row r="76" spans="2:7" s="561" customFormat="1">
      <c r="B76" s="939" t="s">
        <v>84</v>
      </c>
      <c r="C76" s="640">
        <v>110643</v>
      </c>
      <c r="D76" s="643"/>
      <c r="E76" s="922"/>
      <c r="F76" s="922"/>
      <c r="G76" s="922"/>
    </row>
    <row r="77" spans="2:7" s="561" customFormat="1" ht="26.4">
      <c r="B77" s="939" t="s">
        <v>85</v>
      </c>
      <c r="C77" s="640">
        <v>110643</v>
      </c>
      <c r="D77" s="643"/>
      <c r="E77" s="922"/>
      <c r="F77" s="922"/>
      <c r="G77" s="922"/>
    </row>
    <row r="78" spans="2:7" s="561" customFormat="1" ht="39.6">
      <c r="B78" s="939" t="s">
        <v>63</v>
      </c>
      <c r="C78" s="640">
        <v>110643</v>
      </c>
      <c r="D78" s="643"/>
      <c r="E78" s="922"/>
      <c r="F78" s="922"/>
      <c r="G78" s="922"/>
    </row>
    <row r="79" spans="2:7" s="561" customFormat="1" ht="26.4">
      <c r="B79" s="939" t="s">
        <v>51</v>
      </c>
      <c r="C79" s="640">
        <v>636574</v>
      </c>
      <c r="D79" s="643"/>
      <c r="E79" s="922"/>
      <c r="F79" s="922"/>
      <c r="G79" s="922"/>
    </row>
    <row r="80" spans="2:7" s="561" customFormat="1" ht="39.6">
      <c r="B80" s="939" t="s">
        <v>191</v>
      </c>
      <c r="C80" s="640">
        <v>636574</v>
      </c>
      <c r="D80" s="643"/>
      <c r="E80" s="922"/>
      <c r="F80" s="922"/>
      <c r="G80" s="922"/>
    </row>
    <row r="81" spans="2:7" s="561" customFormat="1" ht="26.4">
      <c r="B81" s="939" t="s">
        <v>50</v>
      </c>
      <c r="C81" s="640">
        <v>2714744</v>
      </c>
      <c r="D81" s="643"/>
      <c r="E81" s="922"/>
      <c r="F81" s="922"/>
      <c r="G81" s="922"/>
    </row>
    <row r="82" spans="2:7" s="561" customFormat="1">
      <c r="B82" s="939" t="s">
        <v>92</v>
      </c>
      <c r="C82" s="640">
        <v>4058</v>
      </c>
      <c r="D82" s="643"/>
      <c r="E82" s="922"/>
      <c r="F82" s="922"/>
      <c r="G82" s="922"/>
    </row>
    <row r="83" spans="2:7" s="561" customFormat="1" ht="42.75" customHeight="1">
      <c r="B83" s="939" t="s">
        <v>196</v>
      </c>
      <c r="C83" s="640">
        <v>2710686</v>
      </c>
      <c r="D83" s="643"/>
      <c r="E83" s="922"/>
      <c r="F83" s="922"/>
      <c r="G83" s="922"/>
    </row>
    <row r="84" spans="2:7" s="561" customFormat="1">
      <c r="B84" s="939" t="s">
        <v>3</v>
      </c>
      <c r="C84" s="640">
        <v>10570684</v>
      </c>
      <c r="D84" s="643"/>
      <c r="E84" s="922"/>
      <c r="F84" s="922"/>
      <c r="G84" s="922"/>
    </row>
    <row r="85" spans="2:7" s="561" customFormat="1">
      <c r="B85" s="939" t="s">
        <v>20</v>
      </c>
      <c r="C85" s="640">
        <v>10570684</v>
      </c>
      <c r="D85" s="643"/>
      <c r="E85" s="922"/>
      <c r="F85" s="922"/>
      <c r="G85" s="922"/>
    </row>
    <row r="86" spans="2:7" s="561" customFormat="1" ht="13.8">
      <c r="B86" s="291" t="s">
        <v>189</v>
      </c>
      <c r="C86" s="642"/>
      <c r="D86" s="643"/>
      <c r="E86" s="919"/>
      <c r="F86" s="919"/>
      <c r="G86" s="919"/>
    </row>
    <row r="87" spans="2:7" s="561" customFormat="1">
      <c r="B87" s="938" t="s">
        <v>4</v>
      </c>
      <c r="C87" s="639">
        <v>228286243</v>
      </c>
      <c r="D87" s="643"/>
      <c r="E87" s="922"/>
      <c r="F87" s="922"/>
      <c r="G87" s="922"/>
    </row>
    <row r="88" spans="2:7" s="561" customFormat="1" ht="26.4">
      <c r="B88" s="939" t="s">
        <v>36</v>
      </c>
      <c r="C88" s="640">
        <v>2229836</v>
      </c>
      <c r="D88" s="643"/>
      <c r="E88" s="922"/>
      <c r="F88" s="922"/>
      <c r="G88" s="922"/>
    </row>
    <row r="89" spans="2:7" s="561" customFormat="1">
      <c r="B89" s="939" t="s">
        <v>10</v>
      </c>
      <c r="C89" s="640">
        <v>226056407</v>
      </c>
      <c r="D89" s="643"/>
      <c r="E89" s="922"/>
      <c r="F89" s="922"/>
      <c r="G89" s="922"/>
    </row>
    <row r="90" spans="2:7" s="561" customFormat="1">
      <c r="B90" s="939" t="s">
        <v>11</v>
      </c>
      <c r="C90" s="640">
        <v>226056407</v>
      </c>
      <c r="D90" s="643"/>
      <c r="E90" s="922"/>
      <c r="F90" s="922"/>
      <c r="G90" s="922"/>
    </row>
    <row r="91" spans="2:7" s="561" customFormat="1">
      <c r="B91" s="938" t="s">
        <v>28</v>
      </c>
      <c r="C91" s="639">
        <v>228286243</v>
      </c>
      <c r="D91" s="643"/>
      <c r="E91" s="922"/>
      <c r="F91" s="922"/>
      <c r="G91" s="922"/>
    </row>
    <row r="92" spans="2:7" s="561" customFormat="1">
      <c r="B92" s="939" t="s">
        <v>2</v>
      </c>
      <c r="C92" s="640">
        <v>217626027</v>
      </c>
      <c r="D92" s="643"/>
      <c r="E92" s="922"/>
      <c r="F92" s="922"/>
      <c r="G92" s="922"/>
    </row>
    <row r="93" spans="2:7" s="561" customFormat="1">
      <c r="B93" s="939" t="s">
        <v>12</v>
      </c>
      <c r="C93" s="640">
        <v>192300693</v>
      </c>
      <c r="D93" s="643"/>
      <c r="E93" s="922"/>
      <c r="F93" s="922"/>
      <c r="G93" s="922"/>
    </row>
    <row r="94" spans="2:7" s="561" customFormat="1">
      <c r="B94" s="939" t="s">
        <v>37</v>
      </c>
      <c r="C94" s="640">
        <v>100599106</v>
      </c>
      <c r="D94" s="643"/>
      <c r="E94" s="922"/>
      <c r="F94" s="922"/>
      <c r="G94" s="922"/>
    </row>
    <row r="95" spans="2:7" s="561" customFormat="1">
      <c r="B95" s="939" t="s">
        <v>35</v>
      </c>
      <c r="C95" s="640">
        <v>59146816</v>
      </c>
      <c r="D95" s="643">
        <v>-1582068</v>
      </c>
      <c r="E95" s="922"/>
      <c r="F95" s="922"/>
      <c r="G95" s="922"/>
    </row>
    <row r="96" spans="2:7" s="561" customFormat="1">
      <c r="B96" s="939" t="s">
        <v>15</v>
      </c>
      <c r="C96" s="640">
        <v>91701587</v>
      </c>
      <c r="D96" s="643"/>
      <c r="E96" s="922"/>
      <c r="F96" s="922"/>
      <c r="G96" s="922"/>
    </row>
    <row r="97" spans="1:7" s="561" customFormat="1">
      <c r="B97" s="939" t="s">
        <v>16</v>
      </c>
      <c r="C97" s="640">
        <v>13600150</v>
      </c>
      <c r="D97" s="643"/>
      <c r="E97" s="922"/>
      <c r="F97" s="922"/>
      <c r="G97" s="922"/>
    </row>
    <row r="98" spans="1:7" s="561" customFormat="1">
      <c r="B98" s="939" t="s">
        <v>17</v>
      </c>
      <c r="C98" s="640">
        <v>122708</v>
      </c>
      <c r="D98" s="643"/>
      <c r="E98" s="922"/>
      <c r="F98" s="922"/>
      <c r="G98" s="922"/>
    </row>
    <row r="99" spans="1:7" s="561" customFormat="1">
      <c r="B99" s="939" t="s">
        <v>93</v>
      </c>
      <c r="C99" s="640">
        <v>13477442</v>
      </c>
      <c r="D99" s="643"/>
      <c r="E99" s="922"/>
      <c r="F99" s="922"/>
      <c r="G99" s="922"/>
    </row>
    <row r="100" spans="1:7" s="561" customFormat="1" ht="26.4">
      <c r="B100" s="939" t="s">
        <v>49</v>
      </c>
      <c r="C100" s="640">
        <v>7728431</v>
      </c>
      <c r="D100" s="643"/>
      <c r="E100" s="922"/>
      <c r="F100" s="922"/>
      <c r="G100" s="922"/>
    </row>
    <row r="101" spans="1:7" s="561" customFormat="1">
      <c r="B101" s="939" t="s">
        <v>38</v>
      </c>
      <c r="C101" s="640">
        <v>7728431</v>
      </c>
      <c r="D101" s="643"/>
      <c r="E101" s="922"/>
      <c r="F101" s="922"/>
      <c r="G101" s="922"/>
    </row>
    <row r="102" spans="1:7" s="561" customFormat="1" ht="13.8">
      <c r="A102" s="919"/>
      <c r="B102" s="939" t="s">
        <v>19</v>
      </c>
      <c r="C102" s="640">
        <v>3996753</v>
      </c>
      <c r="D102" s="643"/>
      <c r="E102" s="922"/>
      <c r="F102" s="922"/>
      <c r="G102" s="922"/>
    </row>
    <row r="103" spans="1:7" s="561" customFormat="1" ht="13.8">
      <c r="A103" s="919"/>
      <c r="B103" s="939" t="s">
        <v>84</v>
      </c>
      <c r="C103" s="640">
        <v>110643</v>
      </c>
      <c r="D103" s="643"/>
      <c r="E103" s="922"/>
      <c r="F103" s="922"/>
      <c r="G103" s="922"/>
    </row>
    <row r="104" spans="1:7" s="561" customFormat="1" ht="26.4">
      <c r="A104" s="919"/>
      <c r="B104" s="939" t="s">
        <v>85</v>
      </c>
      <c r="C104" s="640">
        <v>110643</v>
      </c>
      <c r="D104" s="643"/>
      <c r="E104" s="922"/>
      <c r="F104" s="922"/>
      <c r="G104" s="922"/>
    </row>
    <row r="105" spans="1:7" s="561" customFormat="1" ht="39.6">
      <c r="A105" s="919"/>
      <c r="B105" s="939" t="s">
        <v>63</v>
      </c>
      <c r="C105" s="640">
        <v>110643</v>
      </c>
      <c r="D105" s="643"/>
      <c r="E105" s="922"/>
      <c r="F105" s="922"/>
      <c r="G105" s="922"/>
    </row>
    <row r="106" spans="1:7" s="561" customFormat="1" ht="26.4">
      <c r="A106" s="919"/>
      <c r="B106" s="939" t="s">
        <v>51</v>
      </c>
      <c r="C106" s="640">
        <v>768857</v>
      </c>
      <c r="D106" s="643"/>
      <c r="E106" s="922"/>
      <c r="F106" s="922"/>
      <c r="G106" s="922"/>
    </row>
    <row r="107" spans="1:7" s="561" customFormat="1" ht="41.25" customHeight="1">
      <c r="A107" s="919"/>
      <c r="B107" s="939" t="s">
        <v>191</v>
      </c>
      <c r="C107" s="640">
        <v>768857</v>
      </c>
      <c r="D107" s="643"/>
      <c r="E107" s="922"/>
      <c r="F107" s="922"/>
      <c r="G107" s="922"/>
    </row>
    <row r="108" spans="1:7" s="561" customFormat="1" ht="28.5" customHeight="1">
      <c r="A108" s="919"/>
      <c r="B108" s="939" t="s">
        <v>50</v>
      </c>
      <c r="C108" s="640">
        <v>3117253</v>
      </c>
      <c r="D108" s="643"/>
      <c r="E108" s="922"/>
      <c r="F108" s="922"/>
      <c r="G108" s="922"/>
    </row>
    <row r="109" spans="1:7" s="561" customFormat="1" ht="13.8">
      <c r="A109" s="919"/>
      <c r="B109" s="939" t="s">
        <v>92</v>
      </c>
      <c r="C109" s="640">
        <v>4058</v>
      </c>
      <c r="D109" s="643"/>
      <c r="E109" s="922"/>
      <c r="F109" s="922"/>
      <c r="G109" s="922"/>
    </row>
    <row r="110" spans="1:7" s="561" customFormat="1" ht="41.25" customHeight="1">
      <c r="A110" s="919"/>
      <c r="B110" s="939" t="s">
        <v>196</v>
      </c>
      <c r="C110" s="640">
        <v>3113195</v>
      </c>
      <c r="D110" s="643"/>
      <c r="E110" s="922"/>
      <c r="F110" s="922"/>
      <c r="G110" s="922"/>
    </row>
    <row r="111" spans="1:7" s="561" customFormat="1" ht="13.8">
      <c r="A111" s="919"/>
      <c r="B111" s="939" t="s">
        <v>3</v>
      </c>
      <c r="C111" s="640">
        <v>10660216</v>
      </c>
      <c r="D111" s="643"/>
      <c r="E111" s="922"/>
      <c r="F111" s="922"/>
      <c r="G111" s="922"/>
    </row>
    <row r="112" spans="1:7" s="561" customFormat="1" ht="14.4" thickBot="1">
      <c r="A112" s="919"/>
      <c r="B112" s="940" t="s">
        <v>20</v>
      </c>
      <c r="C112" s="941">
        <v>10660216</v>
      </c>
      <c r="D112" s="942"/>
      <c r="E112" s="922"/>
      <c r="F112" s="922"/>
      <c r="G112" s="922"/>
    </row>
    <row r="113" spans="1:7" s="561" customFormat="1" ht="60" customHeight="1" thickBot="1">
      <c r="A113" s="919"/>
      <c r="B113" s="3698" t="s">
        <v>262</v>
      </c>
      <c r="C113" s="3699"/>
      <c r="D113" s="3700"/>
      <c r="E113" s="919"/>
      <c r="F113" s="919"/>
      <c r="G113" s="919"/>
    </row>
    <row r="114" spans="1:7" s="561" customFormat="1" ht="13.5" customHeight="1">
      <c r="A114" s="919"/>
      <c r="B114" s="943"/>
      <c r="C114" s="943"/>
      <c r="D114" s="943"/>
      <c r="E114" s="919"/>
      <c r="F114" s="919"/>
      <c r="G114" s="919"/>
    </row>
    <row r="115" spans="1:7" s="561" customFormat="1"/>
    <row r="116" spans="1:7" s="561" customFormat="1"/>
    <row r="117" spans="1:7" s="561" customFormat="1"/>
  </sheetData>
  <mergeCells count="9">
    <mergeCell ref="B25:D25"/>
    <mergeCell ref="B27:D27"/>
    <mergeCell ref="B113:D113"/>
    <mergeCell ref="B12:C12"/>
    <mergeCell ref="H1:H2"/>
    <mergeCell ref="C1:C2"/>
    <mergeCell ref="D1:D2"/>
    <mergeCell ref="F1:F2"/>
    <mergeCell ref="G1:G2"/>
  </mergeCells>
  <pageMargins left="0.36" right="0.15748031496062992" top="0.35433070866141736" bottom="0.56999999999999995" header="0.19685039370078741" footer="0.34"/>
  <pageSetup paperSize="9" scale="75" fitToHeight="4" orientation="landscape" r:id="rId1"/>
  <headerFooter alignWithMargins="0">
    <oddFooter>&amp;L&amp;"Arial,Slīpraksts"&amp;8&amp;F&amp;C&amp;P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304"/>
  <sheetViews>
    <sheetView zoomScale="70" zoomScaleNormal="70" workbookViewId="0"/>
  </sheetViews>
  <sheetFormatPr defaultColWidth="9.109375" defaultRowHeight="13.2"/>
  <cols>
    <col min="1" max="1" width="5.5546875" style="12" customWidth="1"/>
    <col min="2" max="2" width="52.5546875" style="14" customWidth="1"/>
    <col min="3" max="3" width="14.6640625" style="13" customWidth="1"/>
    <col min="4" max="4" width="13.109375" style="13" customWidth="1"/>
    <col min="5" max="5" width="52.88671875" style="6" customWidth="1"/>
    <col min="6" max="6" width="14.6640625" style="6" customWidth="1"/>
    <col min="7" max="7" width="13.5546875" style="6" customWidth="1"/>
    <col min="8" max="8" width="18.33203125" style="6" customWidth="1"/>
    <col min="9" max="16384" width="9.109375" style="6"/>
  </cols>
  <sheetData>
    <row r="1" spans="1:8" ht="12.75" customHeight="1">
      <c r="B1" s="23"/>
      <c r="C1" s="3696" t="s">
        <v>91</v>
      </c>
      <c r="D1" s="3696" t="s">
        <v>30</v>
      </c>
      <c r="E1" s="69"/>
      <c r="F1" s="3696" t="s">
        <v>91</v>
      </c>
      <c r="G1" s="3696" t="s">
        <v>30</v>
      </c>
      <c r="H1" s="3704" t="s">
        <v>42</v>
      </c>
    </row>
    <row r="2" spans="1:8" ht="13.8" thickBot="1">
      <c r="B2" s="24"/>
      <c r="C2" s="3697"/>
      <c r="D2" s="3697"/>
      <c r="E2" s="70"/>
      <c r="F2" s="3697"/>
      <c r="G2" s="3697"/>
      <c r="H2" s="3705"/>
    </row>
    <row r="3" spans="1:8">
      <c r="A3" s="9"/>
      <c r="B3" s="1"/>
      <c r="C3" s="11"/>
      <c r="D3" s="11"/>
      <c r="E3" s="4"/>
      <c r="F3" s="11"/>
      <c r="G3" s="11"/>
    </row>
    <row r="4" spans="1:8">
      <c r="A4" s="9"/>
      <c r="B4" s="156" t="s">
        <v>75</v>
      </c>
      <c r="C4" s="11"/>
      <c r="D4" s="11"/>
      <c r="E4" s="4"/>
      <c r="F4" s="11"/>
      <c r="G4" s="11"/>
    </row>
    <row r="5" spans="1:8">
      <c r="A5" s="95"/>
      <c r="B5" s="21" t="s">
        <v>45</v>
      </c>
      <c r="C5" s="19"/>
      <c r="D5" s="37"/>
      <c r="E5" s="72" t="s">
        <v>46</v>
      </c>
      <c r="F5" s="8"/>
      <c r="G5" s="8"/>
      <c r="H5" s="144"/>
    </row>
    <row r="6" spans="1:8">
      <c r="A6" s="95"/>
      <c r="B6" s="5" t="s">
        <v>48</v>
      </c>
      <c r="C6" s="112"/>
      <c r="D6" s="115"/>
      <c r="E6" s="5" t="s">
        <v>48</v>
      </c>
      <c r="F6" s="112"/>
      <c r="G6" s="115"/>
      <c r="H6" s="315"/>
    </row>
    <row r="7" spans="1:8">
      <c r="A7" s="95"/>
      <c r="B7" s="271" t="s">
        <v>99</v>
      </c>
      <c r="C7" s="2065">
        <v>-138444259</v>
      </c>
      <c r="D7" s="115"/>
      <c r="E7" s="271" t="s">
        <v>99</v>
      </c>
      <c r="F7" s="2065">
        <v>-138444259</v>
      </c>
      <c r="G7" s="115"/>
      <c r="H7" s="315"/>
    </row>
    <row r="8" spans="1:8">
      <c r="A8" s="95"/>
      <c r="B8" s="271" t="s">
        <v>100</v>
      </c>
      <c r="C8" s="2065">
        <v>406158063</v>
      </c>
      <c r="D8" s="115"/>
      <c r="E8" s="271" t="s">
        <v>100</v>
      </c>
      <c r="F8" s="2065">
        <v>406158063</v>
      </c>
      <c r="G8" s="115"/>
      <c r="H8" s="315"/>
    </row>
    <row r="9" spans="1:8">
      <c r="A9" s="95"/>
      <c r="B9" s="271" t="s">
        <v>261</v>
      </c>
      <c r="C9" s="2065">
        <v>-239013812</v>
      </c>
      <c r="D9" s="115"/>
      <c r="E9" s="271" t="s">
        <v>261</v>
      </c>
      <c r="F9" s="2065">
        <v>-239013812</v>
      </c>
      <c r="G9" s="115"/>
      <c r="H9" s="315"/>
    </row>
    <row r="10" spans="1:8">
      <c r="A10" s="95"/>
      <c r="B10" s="22" t="s">
        <v>41</v>
      </c>
      <c r="C10" s="2067"/>
      <c r="D10" s="115"/>
      <c r="E10" s="22" t="s">
        <v>41</v>
      </c>
      <c r="F10" s="2067"/>
      <c r="G10" s="115"/>
      <c r="H10" s="315"/>
    </row>
    <row r="11" spans="1:8">
      <c r="A11" s="95"/>
      <c r="B11" s="271" t="s">
        <v>99</v>
      </c>
      <c r="C11" s="2068">
        <v>35571795</v>
      </c>
      <c r="D11" s="115">
        <f>D79+D108+D159+D263</f>
        <v>-3583960</v>
      </c>
      <c r="E11" s="271" t="s">
        <v>99</v>
      </c>
      <c r="F11" s="2068">
        <v>35571795</v>
      </c>
      <c r="G11" s="115">
        <f>D79+D108+D159+D263</f>
        <v>-3583960</v>
      </c>
      <c r="H11" s="315"/>
    </row>
    <row r="12" spans="1:8">
      <c r="A12" s="95"/>
      <c r="B12" s="271" t="s">
        <v>100</v>
      </c>
      <c r="C12" s="2068">
        <v>35571795</v>
      </c>
      <c r="D12" s="115"/>
      <c r="E12" s="271" t="s">
        <v>100</v>
      </c>
      <c r="F12" s="2068">
        <v>35571795</v>
      </c>
      <c r="G12" s="115"/>
      <c r="H12" s="315"/>
    </row>
    <row r="13" spans="1:8">
      <c r="A13" s="95"/>
      <c r="B13" s="271" t="s">
        <v>261</v>
      </c>
      <c r="C13" s="2068">
        <v>35571795</v>
      </c>
      <c r="D13" s="115"/>
      <c r="E13" s="271" t="s">
        <v>261</v>
      </c>
      <c r="F13" s="2068">
        <v>35571795</v>
      </c>
      <c r="G13" s="115"/>
      <c r="H13" s="315"/>
    </row>
    <row r="14" spans="1:8" ht="39.6">
      <c r="A14" s="95"/>
      <c r="B14" s="22" t="s">
        <v>102</v>
      </c>
      <c r="C14" s="2067"/>
      <c r="D14" s="115"/>
      <c r="E14" s="22" t="s">
        <v>102</v>
      </c>
      <c r="F14" s="2067"/>
      <c r="G14" s="115"/>
      <c r="H14" s="315"/>
    </row>
    <row r="15" spans="1:8">
      <c r="A15" s="95"/>
      <c r="B15" s="271" t="s">
        <v>99</v>
      </c>
      <c r="C15" s="2068">
        <v>213114917</v>
      </c>
      <c r="D15" s="115">
        <f>G213</f>
        <v>23897</v>
      </c>
      <c r="E15" s="271" t="s">
        <v>99</v>
      </c>
      <c r="F15" s="2068">
        <v>213114917</v>
      </c>
      <c r="G15" s="115">
        <f>G213</f>
        <v>23897</v>
      </c>
      <c r="H15" s="315"/>
    </row>
    <row r="16" spans="1:8">
      <c r="A16" s="95"/>
      <c r="B16" s="271" t="s">
        <v>100</v>
      </c>
      <c r="C16" s="2068">
        <v>504313802</v>
      </c>
      <c r="D16" s="115"/>
      <c r="E16" s="271" t="s">
        <v>100</v>
      </c>
      <c r="F16" s="2068">
        <v>504313802</v>
      </c>
      <c r="G16" s="115"/>
      <c r="H16" s="315"/>
    </row>
    <row r="17" spans="1:8">
      <c r="A17" s="95"/>
      <c r="B17" s="271" t="s">
        <v>261</v>
      </c>
      <c r="C17" s="2068">
        <v>976244767</v>
      </c>
      <c r="D17" s="115"/>
      <c r="E17" s="271" t="s">
        <v>261</v>
      </c>
      <c r="F17" s="2068">
        <v>976244767</v>
      </c>
      <c r="G17" s="115"/>
      <c r="H17" s="315"/>
    </row>
    <row r="20" spans="1:8" s="48" customFormat="1">
      <c r="A20" s="128"/>
      <c r="B20" s="128" t="s">
        <v>187</v>
      </c>
      <c r="C20" s="561"/>
      <c r="D20" s="561"/>
      <c r="E20" s="128"/>
      <c r="F20" s="561"/>
      <c r="G20" s="561"/>
    </row>
    <row r="21" spans="1:8" s="48" customFormat="1" ht="13.8" thickBot="1">
      <c r="A21" s="128"/>
      <c r="B21" s="561"/>
      <c r="C21" s="561"/>
      <c r="D21" s="561"/>
      <c r="E21" s="561"/>
      <c r="F21" s="561"/>
      <c r="G21" s="561"/>
    </row>
    <row r="22" spans="1:8" s="48" customFormat="1" ht="27.6">
      <c r="A22" s="1967">
        <f>'10'!A14+1</f>
        <v>11</v>
      </c>
      <c r="B22" s="335" t="s">
        <v>29</v>
      </c>
      <c r="C22" s="191"/>
      <c r="D22" s="192"/>
      <c r="E22" s="220" t="s">
        <v>75</v>
      </c>
      <c r="F22" s="191"/>
      <c r="G22" s="192"/>
      <c r="H22" s="2323" t="s">
        <v>532</v>
      </c>
    </row>
    <row r="23" spans="1:8" s="48" customFormat="1">
      <c r="A23" s="86"/>
      <c r="B23" s="163" t="s">
        <v>22</v>
      </c>
      <c r="C23" s="612"/>
      <c r="D23" s="193"/>
      <c r="E23" s="163" t="s">
        <v>22</v>
      </c>
      <c r="F23" s="612"/>
      <c r="G23" s="193"/>
      <c r="H23" s="274" t="s">
        <v>1006</v>
      </c>
    </row>
    <row r="24" spans="1:8" s="48" customFormat="1">
      <c r="A24" s="86"/>
      <c r="B24" s="1914" t="s">
        <v>41</v>
      </c>
      <c r="C24" s="764"/>
      <c r="D24" s="563"/>
      <c r="E24" s="1914" t="s">
        <v>521</v>
      </c>
      <c r="F24" s="764"/>
      <c r="G24" s="563"/>
      <c r="H24" s="274">
        <f>A73</f>
        <v>11</v>
      </c>
    </row>
    <row r="25" spans="1:8" s="48" customFormat="1">
      <c r="A25" s="86"/>
      <c r="B25" s="142" t="s">
        <v>4</v>
      </c>
      <c r="C25" s="687">
        <v>35571795</v>
      </c>
      <c r="D25" s="444">
        <v>-280000</v>
      </c>
      <c r="E25" s="633" t="s">
        <v>4</v>
      </c>
      <c r="F25" s="687">
        <v>14977203</v>
      </c>
      <c r="G25" s="1198">
        <v>280000</v>
      </c>
      <c r="H25" s="274" t="s">
        <v>556</v>
      </c>
    </row>
    <row r="26" spans="1:8" s="48" customFormat="1" ht="26.4">
      <c r="A26" s="86"/>
      <c r="B26" s="132" t="s">
        <v>10</v>
      </c>
      <c r="C26" s="688">
        <v>35571795</v>
      </c>
      <c r="D26" s="325">
        <v>-280000</v>
      </c>
      <c r="E26" s="1915" t="s">
        <v>36</v>
      </c>
      <c r="F26" s="688">
        <v>204346</v>
      </c>
      <c r="G26" s="1200"/>
      <c r="H26" s="274" t="s">
        <v>1000</v>
      </c>
    </row>
    <row r="27" spans="1:8" s="48" customFormat="1" ht="26.4">
      <c r="A27" s="86"/>
      <c r="B27" s="133" t="s">
        <v>11</v>
      </c>
      <c r="C27" s="688">
        <v>35571795</v>
      </c>
      <c r="D27" s="326">
        <v>-280000</v>
      </c>
      <c r="E27" s="1915" t="s">
        <v>10</v>
      </c>
      <c r="F27" s="688">
        <v>14772857</v>
      </c>
      <c r="G27" s="1200">
        <v>280000</v>
      </c>
    </row>
    <row r="28" spans="1:8" s="48" customFormat="1" ht="26.4">
      <c r="A28" s="86"/>
      <c r="B28" s="142" t="s">
        <v>28</v>
      </c>
      <c r="C28" s="687">
        <v>35571795</v>
      </c>
      <c r="D28" s="1198">
        <v>-280000</v>
      </c>
      <c r="E28" s="1916" t="s">
        <v>11</v>
      </c>
      <c r="F28" s="688">
        <v>14772857</v>
      </c>
      <c r="G28" s="1200">
        <v>280000</v>
      </c>
    </row>
    <row r="29" spans="1:8" s="48" customFormat="1">
      <c r="A29" s="86"/>
      <c r="B29" s="132" t="s">
        <v>2</v>
      </c>
      <c r="C29" s="688">
        <v>35571795</v>
      </c>
      <c r="D29" s="326">
        <v>-280000</v>
      </c>
      <c r="E29" s="142" t="s">
        <v>28</v>
      </c>
      <c r="F29" s="687">
        <v>14977203</v>
      </c>
      <c r="G29" s="1198">
        <f>G30</f>
        <v>280000</v>
      </c>
    </row>
    <row r="30" spans="1:8" s="48" customFormat="1">
      <c r="A30" s="86"/>
      <c r="B30" s="133" t="s">
        <v>16</v>
      </c>
      <c r="C30" s="688">
        <v>35571795</v>
      </c>
      <c r="D30" s="326">
        <v>-280000</v>
      </c>
      <c r="E30" s="132" t="s">
        <v>2</v>
      </c>
      <c r="F30" s="688">
        <v>14107622</v>
      </c>
      <c r="G30" s="1200">
        <v>280000</v>
      </c>
    </row>
    <row r="31" spans="1:8" s="48" customFormat="1">
      <c r="A31" s="86"/>
      <c r="B31" s="134" t="s">
        <v>17</v>
      </c>
      <c r="C31" s="688">
        <v>35571795</v>
      </c>
      <c r="D31" s="326">
        <v>-280000</v>
      </c>
      <c r="E31" s="133" t="s">
        <v>12</v>
      </c>
      <c r="F31" s="688">
        <v>14076241</v>
      </c>
      <c r="G31" s="1200"/>
    </row>
    <row r="32" spans="1:8" s="48" customFormat="1">
      <c r="A32" s="86"/>
      <c r="B32" s="134"/>
      <c r="C32" s="688"/>
      <c r="D32" s="326"/>
      <c r="E32" s="134" t="s">
        <v>37</v>
      </c>
      <c r="F32" s="688">
        <v>7918833</v>
      </c>
      <c r="G32" s="1200"/>
    </row>
    <row r="33" spans="1:8" s="48" customFormat="1">
      <c r="A33" s="86"/>
      <c r="B33" s="134"/>
      <c r="C33" s="688"/>
      <c r="D33" s="326"/>
      <c r="E33" s="135" t="s">
        <v>35</v>
      </c>
      <c r="F33" s="688">
        <v>6250299</v>
      </c>
      <c r="G33" s="1200"/>
    </row>
    <row r="34" spans="1:8" s="48" customFormat="1">
      <c r="A34" s="86"/>
      <c r="B34" s="134"/>
      <c r="C34" s="688"/>
      <c r="D34" s="326"/>
      <c r="E34" s="134" t="s">
        <v>15</v>
      </c>
      <c r="F34" s="688">
        <v>6157408</v>
      </c>
      <c r="G34" s="1200">
        <v>280000</v>
      </c>
    </row>
    <row r="35" spans="1:8" s="48" customFormat="1">
      <c r="A35" s="86"/>
      <c r="B35" s="134"/>
      <c r="C35" s="688"/>
      <c r="D35" s="326"/>
      <c r="E35" s="1144" t="s">
        <v>16</v>
      </c>
      <c r="F35" s="688">
        <v>31381</v>
      </c>
      <c r="G35" s="1200"/>
    </row>
    <row r="36" spans="1:8" s="48" customFormat="1">
      <c r="A36" s="86"/>
      <c r="B36" s="134"/>
      <c r="C36" s="688"/>
      <c r="D36" s="326"/>
      <c r="E36" s="1147" t="s">
        <v>17</v>
      </c>
      <c r="F36" s="688">
        <v>29880</v>
      </c>
      <c r="G36" s="1200"/>
    </row>
    <row r="37" spans="1:8" s="48" customFormat="1">
      <c r="A37" s="86"/>
      <c r="B37" s="135"/>
      <c r="C37" s="688"/>
      <c r="D37" s="326"/>
      <c r="E37" s="1147" t="s">
        <v>93</v>
      </c>
      <c r="F37" s="688">
        <v>1501</v>
      </c>
      <c r="G37" s="1200"/>
    </row>
    <row r="38" spans="1:8" s="48" customFormat="1">
      <c r="A38" s="86"/>
      <c r="B38" s="134"/>
      <c r="C38" s="688"/>
      <c r="D38" s="326"/>
      <c r="E38" s="132" t="s">
        <v>3</v>
      </c>
      <c r="F38" s="688">
        <v>869581</v>
      </c>
      <c r="G38" s="1200"/>
    </row>
    <row r="39" spans="1:8" s="48" customFormat="1" ht="13.8" thickBot="1">
      <c r="A39" s="86"/>
      <c r="B39" s="446"/>
      <c r="C39" s="222"/>
      <c r="D39" s="457"/>
      <c r="E39" s="238" t="s">
        <v>20</v>
      </c>
      <c r="F39" s="224">
        <v>869581</v>
      </c>
      <c r="G39" s="1917"/>
    </row>
    <row r="40" spans="1:8" s="48" customFormat="1" ht="118.2" customHeight="1" thickBot="1">
      <c r="A40" s="86"/>
      <c r="B40" s="3712" t="s">
        <v>531</v>
      </c>
      <c r="C40" s="3713"/>
      <c r="D40" s="3713"/>
      <c r="E40" s="3713"/>
      <c r="F40" s="3713"/>
      <c r="G40" s="3714"/>
    </row>
    <row r="41" spans="1:8" s="48" customFormat="1">
      <c r="A41" s="86"/>
      <c r="B41" s="1918"/>
      <c r="C41" s="1918"/>
      <c r="D41" s="1918"/>
      <c r="E41" s="1918"/>
      <c r="F41" s="1918"/>
      <c r="G41" s="1918"/>
    </row>
    <row r="42" spans="1:8" s="48" customFormat="1">
      <c r="A42" s="128"/>
      <c r="B42" s="128" t="s">
        <v>190</v>
      </c>
      <c r="C42" s="561"/>
      <c r="D42" s="561"/>
      <c r="E42" s="561"/>
      <c r="F42" s="561"/>
      <c r="G42" s="561"/>
    </row>
    <row r="43" spans="1:8" s="48" customFormat="1" ht="13.8" thickBot="1">
      <c r="A43" s="121"/>
      <c r="B43" s="561"/>
      <c r="C43" s="561"/>
      <c r="D43" s="561"/>
      <c r="E43" s="561"/>
      <c r="F43" s="561"/>
      <c r="G43" s="561"/>
    </row>
    <row r="44" spans="1:8" s="48" customFormat="1" ht="27.6">
      <c r="A44" s="120">
        <f>A22</f>
        <v>11</v>
      </c>
      <c r="B44" s="335" t="s">
        <v>29</v>
      </c>
      <c r="C44" s="201"/>
      <c r="D44" s="453"/>
      <c r="E44" s="1919" t="s">
        <v>75</v>
      </c>
      <c r="F44" s="201"/>
      <c r="G44" s="453"/>
      <c r="H44" s="2323" t="s">
        <v>532</v>
      </c>
    </row>
    <row r="45" spans="1:8" s="48" customFormat="1">
      <c r="A45" s="86"/>
      <c r="B45" s="163" t="s">
        <v>82</v>
      </c>
      <c r="C45" s="612"/>
      <c r="D45" s="454"/>
      <c r="E45" s="163" t="s">
        <v>82</v>
      </c>
      <c r="F45" s="612"/>
      <c r="G45" s="454"/>
      <c r="H45" s="274" t="s">
        <v>1006</v>
      </c>
    </row>
    <row r="46" spans="1:8" s="48" customFormat="1">
      <c r="A46" s="86"/>
      <c r="B46" s="668" t="s">
        <v>83</v>
      </c>
      <c r="C46" s="783"/>
      <c r="D46" s="454"/>
      <c r="E46" s="1920" t="s">
        <v>83</v>
      </c>
      <c r="F46" s="783"/>
      <c r="G46" s="454"/>
      <c r="H46" s="274">
        <f>A73</f>
        <v>11</v>
      </c>
    </row>
    <row r="47" spans="1:8" s="48" customFormat="1">
      <c r="A47" s="86"/>
      <c r="B47" s="164" t="s">
        <v>87</v>
      </c>
      <c r="C47" s="783"/>
      <c r="D47" s="454"/>
      <c r="E47" s="609" t="s">
        <v>87</v>
      </c>
      <c r="F47" s="783"/>
      <c r="G47" s="454"/>
      <c r="H47" s="274" t="s">
        <v>556</v>
      </c>
    </row>
    <row r="48" spans="1:8" s="48" customFormat="1">
      <c r="A48" s="86"/>
      <c r="B48" s="142" t="s">
        <v>4</v>
      </c>
      <c r="C48" s="687">
        <v>40422101</v>
      </c>
      <c r="D48" s="444">
        <v>-280000</v>
      </c>
      <c r="E48" s="183" t="s">
        <v>4</v>
      </c>
      <c r="F48" s="666">
        <v>75944848</v>
      </c>
      <c r="G48" s="444">
        <v>280000</v>
      </c>
      <c r="H48" s="274" t="s">
        <v>1000</v>
      </c>
    </row>
    <row r="49" spans="1:7" s="48" customFormat="1" ht="26.4">
      <c r="A49" s="86"/>
      <c r="B49" s="1921" t="s">
        <v>10</v>
      </c>
      <c r="C49" s="791">
        <v>40422101</v>
      </c>
      <c r="D49" s="1922">
        <v>-280000</v>
      </c>
      <c r="E49" s="1923" t="s">
        <v>36</v>
      </c>
      <c r="F49" s="667">
        <v>1230022</v>
      </c>
      <c r="G49" s="325"/>
    </row>
    <row r="50" spans="1:7" s="48" customFormat="1" ht="26.4">
      <c r="A50" s="86"/>
      <c r="B50" s="133" t="s">
        <v>11</v>
      </c>
      <c r="C50" s="688">
        <v>40422101</v>
      </c>
      <c r="D50" s="326">
        <v>-280000</v>
      </c>
      <c r="E50" s="184" t="s">
        <v>10</v>
      </c>
      <c r="F50" s="667">
        <v>74714826</v>
      </c>
      <c r="G50" s="326">
        <v>280000</v>
      </c>
    </row>
    <row r="51" spans="1:7" s="48" customFormat="1" ht="26.4">
      <c r="A51" s="86"/>
      <c r="B51" s="142" t="s">
        <v>28</v>
      </c>
      <c r="C51" s="687">
        <v>40422101</v>
      </c>
      <c r="D51" s="1198">
        <v>-280000</v>
      </c>
      <c r="E51" s="185" t="s">
        <v>11</v>
      </c>
      <c r="F51" s="667">
        <v>74714826</v>
      </c>
      <c r="G51" s="1200">
        <v>280000</v>
      </c>
    </row>
    <row r="52" spans="1:7" s="48" customFormat="1">
      <c r="A52" s="86"/>
      <c r="B52" s="132" t="s">
        <v>2</v>
      </c>
      <c r="C52" s="689">
        <v>40422101</v>
      </c>
      <c r="D52" s="326">
        <v>-280000</v>
      </c>
      <c r="E52" s="183" t="s">
        <v>28</v>
      </c>
      <c r="F52" s="666">
        <v>75944848</v>
      </c>
      <c r="G52" s="94">
        <v>280000</v>
      </c>
    </row>
    <row r="53" spans="1:7" s="48" customFormat="1">
      <c r="A53" s="86"/>
      <c r="B53" s="133" t="s">
        <v>16</v>
      </c>
      <c r="C53" s="688">
        <v>40422101</v>
      </c>
      <c r="D53" s="326">
        <v>-280000</v>
      </c>
      <c r="E53" s="184" t="s">
        <v>2</v>
      </c>
      <c r="F53" s="667">
        <v>71008167</v>
      </c>
      <c r="G53" s="326">
        <v>280000</v>
      </c>
    </row>
    <row r="54" spans="1:7" s="48" customFormat="1">
      <c r="A54" s="86"/>
      <c r="B54" s="134" t="s">
        <v>17</v>
      </c>
      <c r="C54" s="688">
        <v>40422101</v>
      </c>
      <c r="D54" s="326">
        <v>-280000</v>
      </c>
      <c r="E54" s="185" t="s">
        <v>12</v>
      </c>
      <c r="F54" s="667">
        <v>65232936</v>
      </c>
      <c r="G54" s="326"/>
    </row>
    <row r="55" spans="1:7" s="48" customFormat="1">
      <c r="A55" s="86"/>
      <c r="B55" s="134"/>
      <c r="C55" s="688"/>
      <c r="D55" s="326"/>
      <c r="E55" s="196" t="s">
        <v>37</v>
      </c>
      <c r="F55" s="667">
        <v>32455848</v>
      </c>
      <c r="G55" s="326"/>
    </row>
    <row r="56" spans="1:7" s="48" customFormat="1">
      <c r="A56" s="253"/>
      <c r="B56" s="135"/>
      <c r="C56" s="688"/>
      <c r="D56" s="326"/>
      <c r="E56" s="197" t="s">
        <v>35</v>
      </c>
      <c r="F56" s="667">
        <v>18299368</v>
      </c>
      <c r="G56" s="326"/>
    </row>
    <row r="57" spans="1:7" s="48" customFormat="1">
      <c r="A57" s="253"/>
      <c r="B57" s="134"/>
      <c r="C57" s="688"/>
      <c r="D57" s="326"/>
      <c r="E57" s="196" t="s">
        <v>15</v>
      </c>
      <c r="F57" s="667">
        <v>32777088</v>
      </c>
      <c r="G57" s="326">
        <v>280000</v>
      </c>
    </row>
    <row r="58" spans="1:7" s="48" customFormat="1">
      <c r="A58" s="253"/>
      <c r="B58" s="133"/>
      <c r="C58" s="688"/>
      <c r="D58" s="326"/>
      <c r="E58" s="185" t="s">
        <v>16</v>
      </c>
      <c r="F58" s="667">
        <v>116754</v>
      </c>
      <c r="G58" s="326"/>
    </row>
    <row r="59" spans="1:7" s="48" customFormat="1">
      <c r="A59" s="253"/>
      <c r="B59" s="133"/>
      <c r="C59" s="688"/>
      <c r="D59" s="326"/>
      <c r="E59" s="196" t="s">
        <v>17</v>
      </c>
      <c r="F59" s="667">
        <v>44109</v>
      </c>
      <c r="G59" s="326"/>
    </row>
    <row r="60" spans="1:7" s="48" customFormat="1">
      <c r="A60" s="253"/>
      <c r="B60" s="134"/>
      <c r="C60" s="688"/>
      <c r="D60" s="326"/>
      <c r="E60" s="196" t="s">
        <v>93</v>
      </c>
      <c r="F60" s="667">
        <v>72645</v>
      </c>
      <c r="G60" s="326"/>
    </row>
    <row r="61" spans="1:7" s="48" customFormat="1" ht="26.4">
      <c r="A61" s="253"/>
      <c r="B61" s="185"/>
      <c r="C61" s="1924"/>
      <c r="D61" s="326"/>
      <c r="E61" s="185" t="s">
        <v>49</v>
      </c>
      <c r="F61" s="667">
        <v>5648232</v>
      </c>
      <c r="G61" s="326"/>
    </row>
    <row r="62" spans="1:7" s="48" customFormat="1">
      <c r="A62" s="253"/>
      <c r="B62" s="185"/>
      <c r="C62" s="1924"/>
      <c r="D62" s="326"/>
      <c r="E62" s="196" t="s">
        <v>38</v>
      </c>
      <c r="F62" s="667">
        <v>5648232</v>
      </c>
      <c r="G62" s="326"/>
    </row>
    <row r="63" spans="1:7" s="48" customFormat="1">
      <c r="A63" s="253"/>
      <c r="B63" s="196"/>
      <c r="C63" s="1924"/>
      <c r="D63" s="326"/>
      <c r="E63" s="185" t="s">
        <v>19</v>
      </c>
      <c r="F63" s="667">
        <v>10245</v>
      </c>
      <c r="G63" s="326"/>
    </row>
    <row r="64" spans="1:7" s="48" customFormat="1">
      <c r="A64" s="253"/>
      <c r="B64" s="196"/>
      <c r="C64" s="1924"/>
      <c r="D64" s="326"/>
      <c r="E64" s="196" t="s">
        <v>84</v>
      </c>
      <c r="F64" s="667">
        <v>10245</v>
      </c>
      <c r="G64" s="326"/>
    </row>
    <row r="65" spans="1:8" s="48" customFormat="1" ht="26.4">
      <c r="A65" s="253"/>
      <c r="B65" s="132"/>
      <c r="C65" s="1924"/>
      <c r="D65" s="326"/>
      <c r="E65" s="197" t="s">
        <v>97</v>
      </c>
      <c r="F65" s="667">
        <v>10245</v>
      </c>
      <c r="G65" s="326"/>
    </row>
    <row r="66" spans="1:8" s="48" customFormat="1">
      <c r="A66" s="253"/>
      <c r="B66" s="133"/>
      <c r="C66" s="1924"/>
      <c r="D66" s="326"/>
      <c r="E66" s="184" t="s">
        <v>3</v>
      </c>
      <c r="F66" s="667">
        <v>4936681</v>
      </c>
      <c r="G66" s="326"/>
    </row>
    <row r="67" spans="1:8" s="48" customFormat="1">
      <c r="A67" s="253"/>
      <c r="B67" s="200"/>
      <c r="C67" s="1924"/>
      <c r="D67" s="326"/>
      <c r="E67" s="185" t="s">
        <v>20</v>
      </c>
      <c r="F67" s="667">
        <v>4936681</v>
      </c>
      <c r="G67" s="326"/>
    </row>
    <row r="68" spans="1:8" s="48" customFormat="1" ht="13.8" thickBot="1">
      <c r="A68" s="253"/>
      <c r="B68" s="200"/>
      <c r="C68" s="1924"/>
      <c r="D68" s="326"/>
      <c r="E68" s="185"/>
      <c r="F68" s="1925"/>
      <c r="G68" s="326"/>
    </row>
    <row r="69" spans="1:8" s="48" customFormat="1" ht="135.75" customHeight="1" thickBot="1">
      <c r="A69" s="86"/>
      <c r="B69" s="3712" t="s">
        <v>531</v>
      </c>
      <c r="C69" s="3713"/>
      <c r="D69" s="3713"/>
      <c r="E69" s="3713"/>
      <c r="F69" s="3713"/>
      <c r="G69" s="3714"/>
    </row>
    <row r="70" spans="1:8" s="48" customFormat="1">
      <c r="A70" s="254"/>
      <c r="B70" s="561"/>
      <c r="C70" s="561"/>
      <c r="D70" s="561"/>
      <c r="E70" s="561"/>
      <c r="F70" s="561"/>
      <c r="G70" s="561"/>
    </row>
    <row r="71" spans="1:8" s="48" customFormat="1">
      <c r="A71" s="128"/>
      <c r="B71" s="128" t="s">
        <v>187</v>
      </c>
      <c r="C71" s="561"/>
      <c r="D71" s="561"/>
      <c r="E71" s="128"/>
      <c r="F71" s="561"/>
      <c r="G71" s="561"/>
    </row>
    <row r="72" spans="1:8" s="48" customFormat="1" ht="13.8" thickBot="1">
      <c r="A72" s="128"/>
      <c r="B72" s="561"/>
      <c r="C72" s="561"/>
      <c r="D72" s="561"/>
      <c r="E72" s="561"/>
      <c r="F72" s="561"/>
      <c r="G72" s="561"/>
    </row>
    <row r="73" spans="1:8" s="48" customFormat="1" ht="27.6">
      <c r="A73" s="1967">
        <f>A22</f>
        <v>11</v>
      </c>
      <c r="B73" s="335" t="s">
        <v>29</v>
      </c>
      <c r="C73" s="191"/>
      <c r="D73" s="192"/>
      <c r="E73" s="335" t="s">
        <v>29</v>
      </c>
      <c r="F73" s="191"/>
      <c r="G73" s="192"/>
      <c r="H73" s="945" t="s">
        <v>33</v>
      </c>
    </row>
    <row r="74" spans="1:8" s="48" customFormat="1">
      <c r="A74" s="547" t="s">
        <v>556</v>
      </c>
      <c r="B74" s="163" t="s">
        <v>22</v>
      </c>
      <c r="C74" s="612"/>
      <c r="D74" s="193"/>
      <c r="E74" s="163" t="s">
        <v>22</v>
      </c>
      <c r="F74" s="612"/>
      <c r="G74" s="193"/>
    </row>
    <row r="75" spans="1:8" s="48" customFormat="1">
      <c r="A75" s="86"/>
      <c r="B75" s="1914" t="s">
        <v>41</v>
      </c>
      <c r="C75" s="764"/>
      <c r="D75" s="563"/>
      <c r="E75" s="1914" t="s">
        <v>628</v>
      </c>
      <c r="F75" s="764"/>
      <c r="G75" s="563"/>
    </row>
    <row r="76" spans="1:8" s="48" customFormat="1">
      <c r="A76" s="86"/>
      <c r="B76" s="142" t="s">
        <v>4</v>
      </c>
      <c r="C76" s="687">
        <v>35571795</v>
      </c>
      <c r="D76" s="444">
        <v>-280000</v>
      </c>
      <c r="E76" s="633" t="s">
        <v>4</v>
      </c>
      <c r="F76" s="687">
        <v>0</v>
      </c>
      <c r="G76" s="1198">
        <v>280000</v>
      </c>
    </row>
    <row r="77" spans="1:8" s="48" customFormat="1">
      <c r="A77" s="86"/>
      <c r="B77" s="132" t="s">
        <v>10</v>
      </c>
      <c r="C77" s="688">
        <v>35571795</v>
      </c>
      <c r="D77" s="325">
        <v>-280000</v>
      </c>
      <c r="E77" s="1915" t="s">
        <v>10</v>
      </c>
      <c r="F77" s="688">
        <v>0</v>
      </c>
      <c r="G77" s="1200">
        <v>280000</v>
      </c>
    </row>
    <row r="78" spans="1:8" s="48" customFormat="1" ht="26.4">
      <c r="A78" s="86"/>
      <c r="B78" s="133" t="s">
        <v>11</v>
      </c>
      <c r="C78" s="688">
        <v>35571795</v>
      </c>
      <c r="D78" s="326">
        <v>-280000</v>
      </c>
      <c r="E78" s="1916" t="s">
        <v>11</v>
      </c>
      <c r="F78" s="688">
        <v>0</v>
      </c>
      <c r="G78" s="1200">
        <v>280000</v>
      </c>
    </row>
    <row r="79" spans="1:8" s="48" customFormat="1">
      <c r="A79" s="86"/>
      <c r="B79" s="142" t="s">
        <v>28</v>
      </c>
      <c r="C79" s="687">
        <v>35571795</v>
      </c>
      <c r="D79" s="1198">
        <v>-280000</v>
      </c>
      <c r="E79" s="142" t="s">
        <v>28</v>
      </c>
      <c r="F79" s="687">
        <v>0</v>
      </c>
      <c r="G79" s="1198">
        <f>G80</f>
        <v>280000</v>
      </c>
    </row>
    <row r="80" spans="1:8" s="48" customFormat="1">
      <c r="A80" s="86"/>
      <c r="B80" s="132" t="s">
        <v>2</v>
      </c>
      <c r="C80" s="688">
        <v>35571795</v>
      </c>
      <c r="D80" s="326">
        <v>-280000</v>
      </c>
      <c r="E80" s="132" t="s">
        <v>2</v>
      </c>
      <c r="F80" s="688">
        <v>0</v>
      </c>
      <c r="G80" s="1200">
        <v>280000</v>
      </c>
    </row>
    <row r="81" spans="1:8" s="48" customFormat="1">
      <c r="A81" s="86"/>
      <c r="B81" s="133" t="s">
        <v>16</v>
      </c>
      <c r="C81" s="688">
        <v>35571795</v>
      </c>
      <c r="D81" s="326">
        <v>-280000</v>
      </c>
      <c r="E81" s="185" t="s">
        <v>12</v>
      </c>
      <c r="F81" s="688">
        <v>0</v>
      </c>
      <c r="G81" s="1200">
        <v>280000</v>
      </c>
    </row>
    <row r="82" spans="1:8" s="48" customFormat="1" ht="13.8" thickBot="1">
      <c r="A82" s="86"/>
      <c r="B82" s="134" t="s">
        <v>17</v>
      </c>
      <c r="C82" s="688">
        <v>35571795</v>
      </c>
      <c r="D82" s="326">
        <v>-280000</v>
      </c>
      <c r="E82" s="134" t="s">
        <v>15</v>
      </c>
      <c r="F82" s="688">
        <v>0</v>
      </c>
      <c r="G82" s="1200">
        <v>280000</v>
      </c>
    </row>
    <row r="83" spans="1:8" s="48" customFormat="1" ht="136.19999999999999" customHeight="1" thickBot="1">
      <c r="A83" s="86"/>
      <c r="B83" s="3712" t="s">
        <v>629</v>
      </c>
      <c r="C83" s="3713"/>
      <c r="D83" s="3713"/>
      <c r="E83" s="3713"/>
      <c r="F83" s="3713"/>
      <c r="G83" s="3714"/>
    </row>
    <row r="84" spans="1:8" s="48" customFormat="1">
      <c r="A84" s="86"/>
      <c r="B84" s="1918"/>
      <c r="C84" s="1918"/>
      <c r="D84" s="1918"/>
      <c r="E84" s="1918"/>
      <c r="F84" s="1918"/>
      <c r="G84" s="1918"/>
    </row>
    <row r="85" spans="1:8" s="48" customFormat="1">
      <c r="A85" s="128"/>
      <c r="B85" s="128" t="s">
        <v>190</v>
      </c>
      <c r="C85" s="561"/>
      <c r="D85" s="561"/>
      <c r="E85" s="561"/>
      <c r="F85" s="561"/>
      <c r="G85" s="561"/>
    </row>
    <row r="86" spans="1:8" s="48" customFormat="1" ht="13.8" thickBot="1">
      <c r="A86" s="121"/>
      <c r="B86" s="561"/>
      <c r="C86" s="561"/>
      <c r="D86" s="561"/>
      <c r="E86" s="561"/>
      <c r="F86" s="561"/>
      <c r="G86" s="561"/>
    </row>
    <row r="87" spans="1:8" s="48" customFormat="1" ht="27.6">
      <c r="A87" s="120">
        <f>A73</f>
        <v>11</v>
      </c>
      <c r="B87" s="335" t="s">
        <v>29</v>
      </c>
      <c r="C87" s="201"/>
      <c r="D87" s="453"/>
      <c r="E87" s="335" t="s">
        <v>29</v>
      </c>
      <c r="F87" s="201"/>
      <c r="G87" s="453"/>
      <c r="H87" s="945" t="s">
        <v>33</v>
      </c>
    </row>
    <row r="88" spans="1:8" s="48" customFormat="1">
      <c r="A88" s="99" t="s">
        <v>556</v>
      </c>
      <c r="B88" s="163" t="s">
        <v>82</v>
      </c>
      <c r="C88" s="612"/>
      <c r="D88" s="454"/>
      <c r="E88" s="163" t="s">
        <v>82</v>
      </c>
      <c r="F88" s="612"/>
      <c r="G88" s="454"/>
    </row>
    <row r="89" spans="1:8" s="48" customFormat="1">
      <c r="A89" s="86"/>
      <c r="B89" s="668" t="s">
        <v>83</v>
      </c>
      <c r="C89" s="783"/>
      <c r="D89" s="454"/>
      <c r="E89" s="1920" t="s">
        <v>83</v>
      </c>
      <c r="F89" s="783"/>
      <c r="G89" s="454"/>
    </row>
    <row r="90" spans="1:8" s="48" customFormat="1">
      <c r="A90" s="86"/>
      <c r="B90" s="164" t="s">
        <v>87</v>
      </c>
      <c r="C90" s="783"/>
      <c r="D90" s="454"/>
      <c r="E90" s="609" t="s">
        <v>87</v>
      </c>
      <c r="F90" s="783"/>
      <c r="G90" s="454"/>
    </row>
    <row r="91" spans="1:8" s="48" customFormat="1">
      <c r="A91" s="86"/>
      <c r="B91" s="142" t="s">
        <v>4</v>
      </c>
      <c r="C91" s="687">
        <v>40422101</v>
      </c>
      <c r="D91" s="444">
        <v>-280000</v>
      </c>
      <c r="E91" s="633" t="s">
        <v>4</v>
      </c>
      <c r="F91" s="687">
        <v>0</v>
      </c>
      <c r="G91" s="1198">
        <v>280000</v>
      </c>
    </row>
    <row r="92" spans="1:8" s="48" customFormat="1">
      <c r="A92" s="86"/>
      <c r="B92" s="1921" t="s">
        <v>10</v>
      </c>
      <c r="C92" s="791">
        <v>40422101</v>
      </c>
      <c r="D92" s="1922">
        <v>-280000</v>
      </c>
      <c r="E92" s="1915" t="s">
        <v>10</v>
      </c>
      <c r="F92" s="688">
        <v>0</v>
      </c>
      <c r="G92" s="1200">
        <v>280000</v>
      </c>
    </row>
    <row r="93" spans="1:8" s="48" customFormat="1" ht="26.4">
      <c r="A93" s="86"/>
      <c r="B93" s="133" t="s">
        <v>11</v>
      </c>
      <c r="C93" s="688">
        <v>40422101</v>
      </c>
      <c r="D93" s="326">
        <v>-280000</v>
      </c>
      <c r="E93" s="1916" t="s">
        <v>11</v>
      </c>
      <c r="F93" s="688">
        <v>0</v>
      </c>
      <c r="G93" s="1200">
        <v>280000</v>
      </c>
    </row>
    <row r="94" spans="1:8" s="48" customFormat="1">
      <c r="A94" s="86"/>
      <c r="B94" s="142" t="s">
        <v>28</v>
      </c>
      <c r="C94" s="687">
        <v>40422101</v>
      </c>
      <c r="D94" s="1198">
        <v>-280000</v>
      </c>
      <c r="E94" s="142" t="s">
        <v>28</v>
      </c>
      <c r="F94" s="687">
        <v>0</v>
      </c>
      <c r="G94" s="1198">
        <f>G95</f>
        <v>280000</v>
      </c>
    </row>
    <row r="95" spans="1:8" s="48" customFormat="1">
      <c r="A95" s="86"/>
      <c r="B95" s="132" t="s">
        <v>2</v>
      </c>
      <c r="C95" s="689">
        <v>40422101</v>
      </c>
      <c r="D95" s="326">
        <v>-280000</v>
      </c>
      <c r="E95" s="132" t="s">
        <v>2</v>
      </c>
      <c r="F95" s="688">
        <v>0</v>
      </c>
      <c r="G95" s="1200">
        <v>280000</v>
      </c>
    </row>
    <row r="96" spans="1:8" s="48" customFormat="1">
      <c r="A96" s="86"/>
      <c r="B96" s="133" t="s">
        <v>16</v>
      </c>
      <c r="C96" s="688">
        <v>40422101</v>
      </c>
      <c r="D96" s="326">
        <v>-280000</v>
      </c>
      <c r="E96" s="185" t="s">
        <v>12</v>
      </c>
      <c r="F96" s="688">
        <v>0</v>
      </c>
      <c r="G96" s="1200">
        <v>280000</v>
      </c>
    </row>
    <row r="97" spans="1:8" s="48" customFormat="1" ht="13.8" thickBot="1">
      <c r="A97" s="86"/>
      <c r="B97" s="134" t="s">
        <v>17</v>
      </c>
      <c r="C97" s="688">
        <v>40422101</v>
      </c>
      <c r="D97" s="326">
        <v>-280000</v>
      </c>
      <c r="E97" s="134" t="s">
        <v>15</v>
      </c>
      <c r="F97" s="688">
        <v>0</v>
      </c>
      <c r="G97" s="1200">
        <v>280000</v>
      </c>
    </row>
    <row r="98" spans="1:8" s="48" customFormat="1" ht="144" customHeight="1" thickBot="1">
      <c r="A98" s="86"/>
      <c r="B98" s="3712" t="s">
        <v>629</v>
      </c>
      <c r="C98" s="3713"/>
      <c r="D98" s="3713"/>
      <c r="E98" s="3713"/>
      <c r="F98" s="3713"/>
      <c r="G98" s="3714"/>
    </row>
    <row r="99" spans="1:8" s="48" customFormat="1">
      <c r="A99" s="254"/>
      <c r="B99" s="561"/>
      <c r="C99" s="561"/>
      <c r="D99" s="561"/>
      <c r="E99" s="561"/>
      <c r="F99" s="561"/>
      <c r="G99" s="561"/>
    </row>
    <row r="100" spans="1:8" s="48" customFormat="1">
      <c r="A100" s="128"/>
      <c r="B100" s="128" t="s">
        <v>187</v>
      </c>
      <c r="C100" s="561"/>
      <c r="D100" s="561"/>
      <c r="E100" s="128"/>
      <c r="F100" s="561"/>
      <c r="G100" s="561"/>
    </row>
    <row r="101" spans="1:8" s="48" customFormat="1" ht="13.8" thickBot="1">
      <c r="A101" s="128"/>
      <c r="B101" s="561"/>
      <c r="C101" s="561"/>
      <c r="D101" s="561"/>
      <c r="E101" s="561"/>
      <c r="F101" s="561"/>
      <c r="G101" s="561"/>
    </row>
    <row r="102" spans="1:8" s="48" customFormat="1" ht="27.6">
      <c r="A102" s="1967">
        <f>A73+1</f>
        <v>12</v>
      </c>
      <c r="B102" s="335" t="s">
        <v>29</v>
      </c>
      <c r="C102" s="191"/>
      <c r="D102" s="192"/>
      <c r="E102" s="220" t="s">
        <v>75</v>
      </c>
      <c r="F102" s="191"/>
      <c r="G102" s="192"/>
      <c r="H102" s="945" t="s">
        <v>33</v>
      </c>
    </row>
    <row r="103" spans="1:8" s="48" customFormat="1">
      <c r="A103" s="86"/>
      <c r="B103" s="163" t="s">
        <v>22</v>
      </c>
      <c r="C103" s="612"/>
      <c r="D103" s="193"/>
      <c r="E103" s="163" t="s">
        <v>22</v>
      </c>
      <c r="F103" s="612"/>
      <c r="G103" s="193"/>
    </row>
    <row r="104" spans="1:8" s="48" customFormat="1">
      <c r="A104" s="86"/>
      <c r="B104" s="1914" t="s">
        <v>41</v>
      </c>
      <c r="C104" s="764"/>
      <c r="D104" s="563"/>
      <c r="E104" s="1914" t="s">
        <v>1034</v>
      </c>
      <c r="F104" s="764"/>
      <c r="G104" s="563"/>
    </row>
    <row r="105" spans="1:8" s="48" customFormat="1">
      <c r="A105" s="86"/>
      <c r="B105" s="142" t="s">
        <v>4</v>
      </c>
      <c r="C105" s="687">
        <v>35571795</v>
      </c>
      <c r="D105" s="444">
        <v>-100000</v>
      </c>
      <c r="E105" s="633" t="s">
        <v>4</v>
      </c>
      <c r="F105" s="687">
        <v>30247269</v>
      </c>
      <c r="G105" s="1198">
        <v>100000</v>
      </c>
    </row>
    <row r="106" spans="1:8" s="48" customFormat="1" ht="26.4">
      <c r="A106" s="86"/>
      <c r="B106" s="132" t="s">
        <v>10</v>
      </c>
      <c r="C106" s="688">
        <v>35571795</v>
      </c>
      <c r="D106" s="325">
        <v>-100000</v>
      </c>
      <c r="E106" s="1915" t="s">
        <v>36</v>
      </c>
      <c r="F106" s="688">
        <v>1024467</v>
      </c>
      <c r="G106" s="1200"/>
    </row>
    <row r="107" spans="1:8" s="48" customFormat="1" ht="26.4">
      <c r="A107" s="86"/>
      <c r="B107" s="133" t="s">
        <v>11</v>
      </c>
      <c r="C107" s="688">
        <v>35571795</v>
      </c>
      <c r="D107" s="326">
        <v>-100000</v>
      </c>
      <c r="E107" s="1915" t="s">
        <v>10</v>
      </c>
      <c r="F107" s="688">
        <v>29222802</v>
      </c>
      <c r="G107" s="1200">
        <v>100000</v>
      </c>
    </row>
    <row r="108" spans="1:8" s="48" customFormat="1" ht="26.4">
      <c r="A108" s="86"/>
      <c r="B108" s="142" t="s">
        <v>28</v>
      </c>
      <c r="C108" s="687">
        <v>35571795</v>
      </c>
      <c r="D108" s="1198">
        <v>-100000</v>
      </c>
      <c r="E108" s="1916" t="s">
        <v>11</v>
      </c>
      <c r="F108" s="688">
        <v>29222802</v>
      </c>
      <c r="G108" s="1200">
        <v>100000</v>
      </c>
    </row>
    <row r="109" spans="1:8" s="48" customFormat="1">
      <c r="A109" s="86"/>
      <c r="B109" s="132" t="s">
        <v>2</v>
      </c>
      <c r="C109" s="688">
        <v>35571795</v>
      </c>
      <c r="D109" s="326">
        <v>-100000</v>
      </c>
      <c r="E109" s="142" t="s">
        <v>28</v>
      </c>
      <c r="F109" s="687">
        <v>30247269</v>
      </c>
      <c r="G109" s="1198">
        <v>100000</v>
      </c>
    </row>
    <row r="110" spans="1:8" s="48" customFormat="1">
      <c r="A110" s="86"/>
      <c r="B110" s="133" t="s">
        <v>16</v>
      </c>
      <c r="C110" s="688">
        <v>35571795</v>
      </c>
      <c r="D110" s="326">
        <v>-100000</v>
      </c>
      <c r="E110" s="132" t="s">
        <v>2</v>
      </c>
      <c r="F110" s="688">
        <v>28965415</v>
      </c>
      <c r="G110" s="1200">
        <v>100000</v>
      </c>
    </row>
    <row r="111" spans="1:8" s="48" customFormat="1">
      <c r="A111" s="86"/>
      <c r="B111" s="134" t="s">
        <v>17</v>
      </c>
      <c r="C111" s="688">
        <v>35571795</v>
      </c>
      <c r="D111" s="326">
        <v>-100000</v>
      </c>
      <c r="E111" s="133" t="s">
        <v>12</v>
      </c>
      <c r="F111" s="688">
        <v>28955170</v>
      </c>
      <c r="G111" s="1200"/>
    </row>
    <row r="112" spans="1:8" s="48" customFormat="1">
      <c r="A112" s="86"/>
      <c r="B112" s="134"/>
      <c r="C112" s="688"/>
      <c r="D112" s="326"/>
      <c r="E112" s="134" t="s">
        <v>37</v>
      </c>
      <c r="F112" s="688">
        <v>14472627</v>
      </c>
      <c r="G112" s="1200"/>
    </row>
    <row r="113" spans="1:8" s="48" customFormat="1">
      <c r="A113" s="86"/>
      <c r="B113" s="134"/>
      <c r="C113" s="688"/>
      <c r="D113" s="326"/>
      <c r="E113" s="135" t="s">
        <v>35</v>
      </c>
      <c r="F113" s="688">
        <v>6002020</v>
      </c>
      <c r="G113" s="1200"/>
    </row>
    <row r="114" spans="1:8" s="48" customFormat="1">
      <c r="A114" s="86"/>
      <c r="B114" s="134"/>
      <c r="C114" s="688"/>
      <c r="D114" s="326"/>
      <c r="E114" s="134" t="s">
        <v>15</v>
      </c>
      <c r="F114" s="688">
        <v>14482543</v>
      </c>
      <c r="G114" s="1200">
        <v>100000</v>
      </c>
    </row>
    <row r="115" spans="1:8" s="48" customFormat="1">
      <c r="A115" s="86"/>
      <c r="B115" s="134"/>
      <c r="C115" s="688"/>
      <c r="D115" s="326"/>
      <c r="E115" s="1144" t="s">
        <v>19</v>
      </c>
      <c r="F115" s="688">
        <v>10245</v>
      </c>
      <c r="G115" s="1200"/>
    </row>
    <row r="116" spans="1:8" s="48" customFormat="1">
      <c r="A116" s="86"/>
      <c r="B116" s="134"/>
      <c r="C116" s="688"/>
      <c r="D116" s="326"/>
      <c r="E116" s="1147" t="s">
        <v>84</v>
      </c>
      <c r="F116" s="688">
        <v>10245</v>
      </c>
      <c r="G116" s="1200"/>
    </row>
    <row r="117" spans="1:8" s="48" customFormat="1" ht="26.4">
      <c r="A117" s="86"/>
      <c r="B117" s="135"/>
      <c r="C117" s="688"/>
      <c r="D117" s="326"/>
      <c r="E117" s="1147" t="s">
        <v>97</v>
      </c>
      <c r="F117" s="688">
        <v>10245</v>
      </c>
      <c r="G117" s="1200"/>
    </row>
    <row r="118" spans="1:8" s="48" customFormat="1">
      <c r="A118" s="86"/>
      <c r="B118" s="134"/>
      <c r="C118" s="688"/>
      <c r="D118" s="326"/>
      <c r="E118" s="132" t="s">
        <v>3</v>
      </c>
      <c r="F118" s="688">
        <v>1281854</v>
      </c>
      <c r="G118" s="1200"/>
    </row>
    <row r="119" spans="1:8" s="48" customFormat="1" ht="13.8" thickBot="1">
      <c r="A119" s="86"/>
      <c r="B119" s="446"/>
      <c r="C119" s="222"/>
      <c r="D119" s="457"/>
      <c r="E119" s="238" t="s">
        <v>20</v>
      </c>
      <c r="F119" s="224">
        <v>1281854</v>
      </c>
      <c r="G119" s="1917"/>
    </row>
    <row r="120" spans="1:8" s="48" customFormat="1" ht="113.25" customHeight="1" thickBot="1">
      <c r="A120" s="86"/>
      <c r="B120" s="3712" t="s">
        <v>1035</v>
      </c>
      <c r="C120" s="3713"/>
      <c r="D120" s="3713"/>
      <c r="E120" s="3713"/>
      <c r="F120" s="3713"/>
      <c r="G120" s="3714"/>
    </row>
    <row r="121" spans="1:8" s="48" customFormat="1">
      <c r="A121" s="253"/>
      <c r="B121" s="561"/>
      <c r="C121" s="561"/>
      <c r="D121" s="561"/>
      <c r="E121" s="561"/>
      <c r="F121" s="561"/>
      <c r="G121" s="561"/>
    </row>
    <row r="122" spans="1:8" s="48" customFormat="1">
      <c r="A122" s="128"/>
      <c r="B122" s="128" t="s">
        <v>190</v>
      </c>
      <c r="C122" s="561"/>
      <c r="D122" s="561"/>
      <c r="E122" s="561"/>
      <c r="F122" s="561"/>
      <c r="G122" s="561"/>
    </row>
    <row r="123" spans="1:8" s="48" customFormat="1" ht="13.8" thickBot="1">
      <c r="A123" s="121"/>
      <c r="B123" s="561"/>
      <c r="C123" s="561"/>
      <c r="D123" s="561"/>
      <c r="E123" s="561"/>
      <c r="F123" s="561"/>
      <c r="G123" s="561"/>
    </row>
    <row r="124" spans="1:8" s="48" customFormat="1" ht="27.6">
      <c r="A124" s="120">
        <f>A102</f>
        <v>12</v>
      </c>
      <c r="B124" s="335" t="s">
        <v>29</v>
      </c>
      <c r="C124" s="201"/>
      <c r="D124" s="453"/>
      <c r="E124" s="1919" t="s">
        <v>75</v>
      </c>
      <c r="F124" s="201"/>
      <c r="G124" s="453"/>
      <c r="H124" s="945" t="s">
        <v>33</v>
      </c>
    </row>
    <row r="125" spans="1:8" s="48" customFormat="1">
      <c r="A125" s="86"/>
      <c r="B125" s="163" t="s">
        <v>82</v>
      </c>
      <c r="C125" s="612"/>
      <c r="D125" s="454"/>
      <c r="E125" s="163" t="s">
        <v>82</v>
      </c>
      <c r="F125" s="612"/>
      <c r="G125" s="454"/>
    </row>
    <row r="126" spans="1:8" s="48" customFormat="1">
      <c r="A126" s="86"/>
      <c r="B126" s="668" t="s">
        <v>83</v>
      </c>
      <c r="C126" s="783"/>
      <c r="D126" s="454"/>
      <c r="E126" s="1920" t="s">
        <v>83</v>
      </c>
      <c r="F126" s="783"/>
      <c r="G126" s="454"/>
    </row>
    <row r="127" spans="1:8" s="48" customFormat="1">
      <c r="A127" s="86"/>
      <c r="B127" s="164" t="s">
        <v>87</v>
      </c>
      <c r="C127" s="783"/>
      <c r="D127" s="454"/>
      <c r="E127" s="609" t="s">
        <v>87</v>
      </c>
      <c r="F127" s="783"/>
      <c r="G127" s="454"/>
    </row>
    <row r="128" spans="1:8" s="48" customFormat="1">
      <c r="A128" s="86"/>
      <c r="B128" s="142" t="s">
        <v>4</v>
      </c>
      <c r="C128" s="687">
        <v>40422101</v>
      </c>
      <c r="D128" s="444">
        <v>-100000</v>
      </c>
      <c r="E128" s="183" t="s">
        <v>4</v>
      </c>
      <c r="F128" s="666">
        <v>75944848</v>
      </c>
      <c r="G128" s="444">
        <v>100000</v>
      </c>
    </row>
    <row r="129" spans="1:7" s="48" customFormat="1" ht="26.4">
      <c r="A129" s="86"/>
      <c r="B129" s="1921" t="s">
        <v>10</v>
      </c>
      <c r="C129" s="791">
        <v>40422101</v>
      </c>
      <c r="D129" s="1922">
        <v>-100000</v>
      </c>
      <c r="E129" s="1923" t="s">
        <v>36</v>
      </c>
      <c r="F129" s="667">
        <v>1230022</v>
      </c>
      <c r="G129" s="325"/>
    </row>
    <row r="130" spans="1:7" s="48" customFormat="1" ht="26.4">
      <c r="A130" s="86"/>
      <c r="B130" s="133" t="s">
        <v>11</v>
      </c>
      <c r="C130" s="688">
        <v>40422101</v>
      </c>
      <c r="D130" s="326">
        <v>-100000</v>
      </c>
      <c r="E130" s="184" t="s">
        <v>10</v>
      </c>
      <c r="F130" s="667">
        <v>74714826</v>
      </c>
      <c r="G130" s="326">
        <v>100000</v>
      </c>
    </row>
    <row r="131" spans="1:7" s="48" customFormat="1" ht="26.4">
      <c r="A131" s="86"/>
      <c r="B131" s="142" t="s">
        <v>28</v>
      </c>
      <c r="C131" s="687">
        <v>40422101</v>
      </c>
      <c r="D131" s="1198">
        <v>-100000</v>
      </c>
      <c r="E131" s="185" t="s">
        <v>11</v>
      </c>
      <c r="F131" s="667">
        <v>74714826</v>
      </c>
      <c r="G131" s="1200">
        <v>100000</v>
      </c>
    </row>
    <row r="132" spans="1:7" s="48" customFormat="1">
      <c r="A132" s="86"/>
      <c r="B132" s="132" t="s">
        <v>2</v>
      </c>
      <c r="C132" s="689">
        <v>40422101</v>
      </c>
      <c r="D132" s="326">
        <v>-100000</v>
      </c>
      <c r="E132" s="183" t="s">
        <v>28</v>
      </c>
      <c r="F132" s="666">
        <v>75944848</v>
      </c>
      <c r="G132" s="94">
        <v>100000</v>
      </c>
    </row>
    <row r="133" spans="1:7" s="48" customFormat="1">
      <c r="A133" s="86"/>
      <c r="B133" s="133" t="s">
        <v>16</v>
      </c>
      <c r="C133" s="688">
        <v>40422101</v>
      </c>
      <c r="D133" s="326">
        <v>-100000</v>
      </c>
      <c r="E133" s="184" t="s">
        <v>2</v>
      </c>
      <c r="F133" s="667">
        <v>71008167</v>
      </c>
      <c r="G133" s="326">
        <v>100000</v>
      </c>
    </row>
    <row r="134" spans="1:7" s="48" customFormat="1">
      <c r="A134" s="86"/>
      <c r="B134" s="134" t="s">
        <v>17</v>
      </c>
      <c r="C134" s="688">
        <v>40422101</v>
      </c>
      <c r="D134" s="326">
        <v>-100000</v>
      </c>
      <c r="E134" s="185" t="s">
        <v>12</v>
      </c>
      <c r="F134" s="667">
        <v>65232936</v>
      </c>
      <c r="G134" s="326">
        <v>100000</v>
      </c>
    </row>
    <row r="135" spans="1:7" s="48" customFormat="1">
      <c r="A135" s="86"/>
      <c r="B135" s="134"/>
      <c r="C135" s="688"/>
      <c r="D135" s="326"/>
      <c r="E135" s="196" t="s">
        <v>37</v>
      </c>
      <c r="F135" s="667">
        <v>32455848</v>
      </c>
      <c r="G135" s="326">
        <v>100000</v>
      </c>
    </row>
    <row r="136" spans="1:7" s="48" customFormat="1">
      <c r="A136" s="253"/>
      <c r="B136" s="135"/>
      <c r="C136" s="688"/>
      <c r="D136" s="326"/>
      <c r="E136" s="197" t="s">
        <v>35</v>
      </c>
      <c r="F136" s="667">
        <v>18299368</v>
      </c>
      <c r="G136" s="326">
        <v>100000</v>
      </c>
    </row>
    <row r="137" spans="1:7" s="48" customFormat="1">
      <c r="A137" s="253"/>
      <c r="B137" s="134"/>
      <c r="C137" s="688"/>
      <c r="D137" s="326"/>
      <c r="E137" s="196" t="s">
        <v>15</v>
      </c>
      <c r="F137" s="667">
        <v>32777088</v>
      </c>
      <c r="G137" s="326">
        <v>100000</v>
      </c>
    </row>
    <row r="138" spans="1:7" s="48" customFormat="1">
      <c r="A138" s="253"/>
      <c r="B138" s="133"/>
      <c r="C138" s="688"/>
      <c r="D138" s="326"/>
      <c r="E138" s="185" t="s">
        <v>16</v>
      </c>
      <c r="F138" s="667">
        <v>116754</v>
      </c>
      <c r="G138" s="326"/>
    </row>
    <row r="139" spans="1:7" s="48" customFormat="1">
      <c r="A139" s="253"/>
      <c r="B139" s="133"/>
      <c r="C139" s="688"/>
      <c r="D139" s="326"/>
      <c r="E139" s="196" t="s">
        <v>17</v>
      </c>
      <c r="F139" s="667">
        <v>44109</v>
      </c>
      <c r="G139" s="326"/>
    </row>
    <row r="140" spans="1:7" s="48" customFormat="1">
      <c r="A140" s="253"/>
      <c r="B140" s="134"/>
      <c r="C140" s="688"/>
      <c r="D140" s="326"/>
      <c r="E140" s="196" t="s">
        <v>93</v>
      </c>
      <c r="F140" s="667">
        <v>72645</v>
      </c>
      <c r="G140" s="326"/>
    </row>
    <row r="141" spans="1:7" s="48" customFormat="1" ht="26.4">
      <c r="A141" s="253"/>
      <c r="B141" s="185"/>
      <c r="C141" s="1924"/>
      <c r="D141" s="326"/>
      <c r="E141" s="185" t="s">
        <v>49</v>
      </c>
      <c r="F141" s="667">
        <v>5648232</v>
      </c>
      <c r="G141" s="326"/>
    </row>
    <row r="142" spans="1:7" s="48" customFormat="1">
      <c r="A142" s="253"/>
      <c r="B142" s="185"/>
      <c r="C142" s="1924"/>
      <c r="D142" s="326"/>
      <c r="E142" s="196" t="s">
        <v>38</v>
      </c>
      <c r="F142" s="667">
        <v>5648232</v>
      </c>
      <c r="G142" s="326"/>
    </row>
    <row r="143" spans="1:7" s="48" customFormat="1">
      <c r="A143" s="253"/>
      <c r="B143" s="196"/>
      <c r="C143" s="1924"/>
      <c r="D143" s="326"/>
      <c r="E143" s="185" t="s">
        <v>19</v>
      </c>
      <c r="F143" s="667">
        <v>10245</v>
      </c>
      <c r="G143" s="326"/>
    </row>
    <row r="144" spans="1:7" s="48" customFormat="1">
      <c r="A144" s="253"/>
      <c r="B144" s="196"/>
      <c r="C144" s="1924"/>
      <c r="D144" s="326"/>
      <c r="E144" s="196" t="s">
        <v>84</v>
      </c>
      <c r="F144" s="667">
        <v>10245</v>
      </c>
      <c r="G144" s="326"/>
    </row>
    <row r="145" spans="1:8" s="48" customFormat="1" ht="26.4">
      <c r="A145" s="253"/>
      <c r="B145" s="132"/>
      <c r="C145" s="1924"/>
      <c r="D145" s="326"/>
      <c r="E145" s="197" t="s">
        <v>97</v>
      </c>
      <c r="F145" s="667">
        <v>10245</v>
      </c>
      <c r="G145" s="326"/>
    </row>
    <row r="146" spans="1:8" s="48" customFormat="1">
      <c r="A146" s="253"/>
      <c r="B146" s="133"/>
      <c r="C146" s="1924"/>
      <c r="D146" s="326"/>
      <c r="E146" s="184" t="s">
        <v>3</v>
      </c>
      <c r="F146" s="667">
        <v>4936681</v>
      </c>
      <c r="G146" s="326"/>
    </row>
    <row r="147" spans="1:8" s="48" customFormat="1">
      <c r="A147" s="253"/>
      <c r="B147" s="200"/>
      <c r="C147" s="1924"/>
      <c r="D147" s="326"/>
      <c r="E147" s="185" t="s">
        <v>20</v>
      </c>
      <c r="F147" s="667">
        <v>4936681</v>
      </c>
      <c r="G147" s="326"/>
    </row>
    <row r="148" spans="1:8" s="48" customFormat="1" ht="13.8" thickBot="1">
      <c r="A148" s="253"/>
      <c r="B148" s="200"/>
      <c r="C148" s="1924"/>
      <c r="D148" s="326"/>
      <c r="E148" s="185"/>
      <c r="F148" s="1925"/>
      <c r="G148" s="326"/>
    </row>
    <row r="149" spans="1:8" s="48" customFormat="1" ht="110.25" customHeight="1" thickBot="1">
      <c r="A149" s="86"/>
      <c r="B149" s="3712" t="s">
        <v>1036</v>
      </c>
      <c r="C149" s="3713"/>
      <c r="D149" s="3713"/>
      <c r="E149" s="3713"/>
      <c r="F149" s="3713"/>
      <c r="G149" s="3714"/>
    </row>
    <row r="150" spans="1:8" s="48" customFormat="1">
      <c r="A150" s="254"/>
      <c r="B150" s="561"/>
      <c r="C150" s="561"/>
      <c r="D150" s="561"/>
      <c r="E150" s="561"/>
      <c r="F150" s="561"/>
      <c r="G150" s="561"/>
    </row>
    <row r="151" spans="1:8" s="48" customFormat="1">
      <c r="A151" s="128"/>
      <c r="B151" s="128" t="s">
        <v>522</v>
      </c>
      <c r="C151" s="561"/>
      <c r="D151" s="561"/>
      <c r="E151" s="128"/>
      <c r="F151" s="561"/>
      <c r="G151" s="561"/>
    </row>
    <row r="152" spans="1:8" s="48" customFormat="1" ht="13.8" thickBot="1">
      <c r="A152" s="128"/>
      <c r="B152" s="561"/>
      <c r="C152" s="561"/>
      <c r="D152" s="561"/>
      <c r="E152" s="561"/>
      <c r="F152" s="561"/>
      <c r="G152" s="561"/>
    </row>
    <row r="153" spans="1:8" s="48" customFormat="1" ht="27.6">
      <c r="A153" s="1967">
        <f>A102+1</f>
        <v>13</v>
      </c>
      <c r="B153" s="335" t="s">
        <v>29</v>
      </c>
      <c r="C153" s="191"/>
      <c r="D153" s="192"/>
      <c r="E153" s="220" t="s">
        <v>75</v>
      </c>
      <c r="F153" s="191"/>
      <c r="G153" s="192"/>
      <c r="H153" s="945" t="s">
        <v>33</v>
      </c>
    </row>
    <row r="154" spans="1:8" s="48" customFormat="1">
      <c r="A154" s="86"/>
      <c r="B154" s="163" t="s">
        <v>22</v>
      </c>
      <c r="C154" s="612"/>
      <c r="D154" s="193"/>
      <c r="E154" s="163" t="s">
        <v>22</v>
      </c>
      <c r="F154" s="612"/>
      <c r="G154" s="193"/>
    </row>
    <row r="155" spans="1:8" s="48" customFormat="1">
      <c r="A155" s="86"/>
      <c r="B155" s="1914" t="s">
        <v>41</v>
      </c>
      <c r="C155" s="764"/>
      <c r="D155" s="563"/>
      <c r="E155" s="562" t="s">
        <v>523</v>
      </c>
      <c r="F155" s="1926"/>
      <c r="G155" s="563"/>
    </row>
    <row r="156" spans="1:8" s="48" customFormat="1">
      <c r="A156" s="86"/>
      <c r="B156" s="142" t="s">
        <v>4</v>
      </c>
      <c r="C156" s="687">
        <v>35571795</v>
      </c>
      <c r="D156" s="1279">
        <v>-3178000</v>
      </c>
      <c r="E156" s="1142" t="s">
        <v>4</v>
      </c>
      <c r="F156" s="687">
        <v>5648232</v>
      </c>
      <c r="G156" s="1927">
        <v>3178000</v>
      </c>
    </row>
    <row r="157" spans="1:8" s="48" customFormat="1">
      <c r="A157" s="86"/>
      <c r="B157" s="132" t="s">
        <v>10</v>
      </c>
      <c r="C157" s="688">
        <v>35571795</v>
      </c>
      <c r="D157" s="1277">
        <v>-3178000</v>
      </c>
      <c r="E157" s="1143" t="s">
        <v>10</v>
      </c>
      <c r="F157" s="688">
        <v>5648232</v>
      </c>
      <c r="G157" s="1928">
        <v>3178000</v>
      </c>
    </row>
    <row r="158" spans="1:8" s="48" customFormat="1" ht="26.4">
      <c r="A158" s="86"/>
      <c r="B158" s="133" t="s">
        <v>11</v>
      </c>
      <c r="C158" s="688">
        <v>35571795</v>
      </c>
      <c r="D158" s="1145">
        <v>-3178000</v>
      </c>
      <c r="E158" s="1144" t="s">
        <v>11</v>
      </c>
      <c r="F158" s="688">
        <v>5648232</v>
      </c>
      <c r="G158" s="1928">
        <v>3178000</v>
      </c>
    </row>
    <row r="159" spans="1:8" s="48" customFormat="1">
      <c r="A159" s="86"/>
      <c r="B159" s="142" t="s">
        <v>28</v>
      </c>
      <c r="C159" s="687">
        <v>35571795</v>
      </c>
      <c r="D159" s="1927">
        <v>-3178000</v>
      </c>
      <c r="E159" s="1262" t="s">
        <v>28</v>
      </c>
      <c r="F159" s="687">
        <v>5648232</v>
      </c>
      <c r="G159" s="1928">
        <v>3178000</v>
      </c>
    </row>
    <row r="160" spans="1:8" s="48" customFormat="1">
      <c r="A160" s="86"/>
      <c r="B160" s="132" t="s">
        <v>2</v>
      </c>
      <c r="C160" s="688">
        <v>35571795</v>
      </c>
      <c r="D160" s="1145">
        <v>-3178000</v>
      </c>
      <c r="E160" s="1143" t="s">
        <v>2</v>
      </c>
      <c r="F160" s="689">
        <v>5648232</v>
      </c>
      <c r="G160" s="1927">
        <v>3178000</v>
      </c>
    </row>
    <row r="161" spans="1:7" s="48" customFormat="1" ht="26.4">
      <c r="A161" s="86"/>
      <c r="B161" s="133" t="s">
        <v>16</v>
      </c>
      <c r="C161" s="688">
        <v>35571795</v>
      </c>
      <c r="D161" s="1145">
        <v>-3178000</v>
      </c>
      <c r="E161" s="1144" t="s">
        <v>49</v>
      </c>
      <c r="F161" s="688">
        <v>5648232</v>
      </c>
      <c r="G161" s="1928">
        <v>3178000</v>
      </c>
    </row>
    <row r="162" spans="1:7" s="48" customFormat="1">
      <c r="A162" s="86"/>
      <c r="B162" s="428" t="s">
        <v>17</v>
      </c>
      <c r="C162" s="1929">
        <v>35571795</v>
      </c>
      <c r="D162" s="1930">
        <v>-3178000</v>
      </c>
      <c r="E162" s="1931" t="s">
        <v>38</v>
      </c>
      <c r="F162" s="1929">
        <v>5648232</v>
      </c>
      <c r="G162" s="1932">
        <v>3178000</v>
      </c>
    </row>
    <row r="163" spans="1:7" s="48" customFormat="1" ht="13.8">
      <c r="A163" s="252"/>
      <c r="B163" s="1933"/>
      <c r="C163" s="1934"/>
      <c r="D163" s="1935"/>
      <c r="E163" s="1936" t="s">
        <v>75</v>
      </c>
      <c r="F163" s="257"/>
      <c r="G163" s="258"/>
    </row>
    <row r="164" spans="1:7" s="48" customFormat="1">
      <c r="A164" s="86"/>
      <c r="B164" s="1937"/>
      <c r="C164" s="1285"/>
      <c r="D164" s="1286"/>
      <c r="E164" s="1244" t="s">
        <v>54</v>
      </c>
      <c r="F164" s="612"/>
      <c r="G164" s="193"/>
    </row>
    <row r="165" spans="1:7" s="48" customFormat="1">
      <c r="A165" s="86"/>
      <c r="B165" s="1937"/>
      <c r="C165" s="1285"/>
      <c r="D165" s="1286"/>
      <c r="E165" s="1938" t="s">
        <v>523</v>
      </c>
      <c r="F165" s="1926"/>
      <c r="G165" s="563"/>
    </row>
    <row r="166" spans="1:7" s="48" customFormat="1" ht="26.4">
      <c r="A166" s="86"/>
      <c r="B166" s="1937"/>
      <c r="C166" s="1285"/>
      <c r="D166" s="1286"/>
      <c r="E166" s="1828" t="s">
        <v>524</v>
      </c>
      <c r="F166" s="1939"/>
      <c r="G166" s="686"/>
    </row>
    <row r="167" spans="1:7" s="48" customFormat="1">
      <c r="A167" s="86"/>
      <c r="B167" s="1937"/>
      <c r="C167" s="1285"/>
      <c r="D167" s="1286"/>
      <c r="E167" s="1940" t="s">
        <v>4</v>
      </c>
      <c r="F167" s="1941">
        <v>5648232</v>
      </c>
      <c r="G167" s="1927">
        <v>3178000</v>
      </c>
    </row>
    <row r="168" spans="1:7" s="48" customFormat="1">
      <c r="A168" s="86"/>
      <c r="B168" s="1937"/>
      <c r="C168" s="1285"/>
      <c r="D168" s="1286"/>
      <c r="E168" s="1942" t="s">
        <v>10</v>
      </c>
      <c r="F168" s="1924">
        <v>5648232</v>
      </c>
      <c r="G168" s="1928">
        <v>3178000</v>
      </c>
    </row>
    <row r="169" spans="1:7" s="48" customFormat="1" ht="26.4">
      <c r="A169" s="86"/>
      <c r="B169" s="1937"/>
      <c r="C169" s="1285"/>
      <c r="D169" s="1286"/>
      <c r="E169" s="1943" t="s">
        <v>11</v>
      </c>
      <c r="F169" s="1924">
        <v>5648232</v>
      </c>
      <c r="G169" s="1928">
        <v>3178000</v>
      </c>
    </row>
    <row r="170" spans="1:7" s="48" customFormat="1">
      <c r="A170" s="86"/>
      <c r="B170" s="1937"/>
      <c r="C170" s="1285"/>
      <c r="D170" s="1286"/>
      <c r="E170" s="1944" t="s">
        <v>28</v>
      </c>
      <c r="F170" s="1941">
        <v>5648232</v>
      </c>
      <c r="G170" s="1928">
        <v>3178000</v>
      </c>
    </row>
    <row r="171" spans="1:7" s="48" customFormat="1">
      <c r="A171" s="86"/>
      <c r="B171" s="1937"/>
      <c r="C171" s="1285"/>
      <c r="D171" s="1286"/>
      <c r="E171" s="1942" t="s">
        <v>2</v>
      </c>
      <c r="F171" s="1945">
        <v>5648232</v>
      </c>
      <c r="G171" s="1927">
        <v>3178000</v>
      </c>
    </row>
    <row r="172" spans="1:7" s="48" customFormat="1" ht="26.4">
      <c r="A172" s="86"/>
      <c r="B172" s="1937"/>
      <c r="C172" s="1285"/>
      <c r="D172" s="1286"/>
      <c r="E172" s="1943" t="s">
        <v>49</v>
      </c>
      <c r="F172" s="1924">
        <v>5648232</v>
      </c>
      <c r="G172" s="1928">
        <v>3178000</v>
      </c>
    </row>
    <row r="173" spans="1:7" s="48" customFormat="1" ht="13.8" thickBot="1">
      <c r="A173" s="86"/>
      <c r="B173" s="1946"/>
      <c r="C173" s="1306"/>
      <c r="D173" s="1307"/>
      <c r="E173" s="1947" t="s">
        <v>38</v>
      </c>
      <c r="F173" s="224">
        <v>5648232</v>
      </c>
      <c r="G173" s="1948">
        <v>3178000</v>
      </c>
    </row>
    <row r="174" spans="1:7" s="48" customFormat="1" ht="70.5" customHeight="1" thickBot="1">
      <c r="A174" s="86"/>
      <c r="B174" s="3715" t="s">
        <v>525</v>
      </c>
      <c r="C174" s="3716"/>
      <c r="D174" s="3716"/>
      <c r="E174" s="3710"/>
      <c r="F174" s="3710"/>
      <c r="G174" s="3711"/>
    </row>
    <row r="175" spans="1:7" s="48" customFormat="1">
      <c r="A175" s="86"/>
      <c r="B175" s="1949"/>
      <c r="C175" s="1949"/>
      <c r="D175" s="1949"/>
      <c r="E175" s="1949"/>
      <c r="F175" s="1949"/>
      <c r="G175" s="1949"/>
    </row>
    <row r="176" spans="1:7" s="48" customFormat="1">
      <c r="A176" s="128"/>
      <c r="B176" s="128" t="s">
        <v>526</v>
      </c>
      <c r="C176" s="561"/>
      <c r="D176" s="561"/>
      <c r="E176" s="561"/>
      <c r="F176" s="561"/>
      <c r="G176" s="561"/>
    </row>
    <row r="177" spans="1:8" s="48" customFormat="1" ht="13.8" thickBot="1">
      <c r="A177" s="121"/>
      <c r="B177" s="561"/>
      <c r="C177" s="561"/>
      <c r="D177" s="561"/>
      <c r="E177" s="561"/>
      <c r="F177" s="561"/>
      <c r="G177" s="561"/>
    </row>
    <row r="178" spans="1:8" s="48" customFormat="1" ht="27.6">
      <c r="A178" s="120">
        <f>A153</f>
        <v>13</v>
      </c>
      <c r="B178" s="335" t="s">
        <v>29</v>
      </c>
      <c r="C178" s="201"/>
      <c r="D178" s="453"/>
      <c r="E178" s="1919" t="s">
        <v>75</v>
      </c>
      <c r="F178" s="201"/>
      <c r="G178" s="453"/>
      <c r="H178" s="945" t="s">
        <v>33</v>
      </c>
    </row>
    <row r="179" spans="1:8" s="48" customFormat="1">
      <c r="A179" s="86"/>
      <c r="B179" s="163" t="s">
        <v>82</v>
      </c>
      <c r="C179" s="612"/>
      <c r="D179" s="454"/>
      <c r="E179" s="163" t="s">
        <v>82</v>
      </c>
      <c r="F179" s="612"/>
      <c r="G179" s="454"/>
    </row>
    <row r="180" spans="1:8" s="48" customFormat="1">
      <c r="A180" s="86"/>
      <c r="B180" s="668" t="s">
        <v>83</v>
      </c>
      <c r="C180" s="783"/>
      <c r="D180" s="454"/>
      <c r="E180" s="1920" t="s">
        <v>83</v>
      </c>
      <c r="F180" s="783"/>
      <c r="G180" s="454"/>
    </row>
    <row r="181" spans="1:8" s="48" customFormat="1">
      <c r="A181" s="86"/>
      <c r="B181" s="164" t="s">
        <v>87</v>
      </c>
      <c r="C181" s="783"/>
      <c r="D181" s="454"/>
      <c r="E181" s="609" t="s">
        <v>87</v>
      </c>
      <c r="F181" s="783"/>
      <c r="G181" s="326"/>
    </row>
    <row r="182" spans="1:8" s="48" customFormat="1">
      <c r="A182" s="86"/>
      <c r="B182" s="142" t="s">
        <v>4</v>
      </c>
      <c r="C182" s="687">
        <v>40422101</v>
      </c>
      <c r="D182" s="1145">
        <v>-3178000</v>
      </c>
      <c r="E182" s="183" t="s">
        <v>4</v>
      </c>
      <c r="F182" s="666">
        <v>75944848</v>
      </c>
      <c r="G182" s="1145">
        <v>3178000</v>
      </c>
    </row>
    <row r="183" spans="1:8" s="48" customFormat="1" ht="26.4">
      <c r="A183" s="86"/>
      <c r="B183" s="1921" t="s">
        <v>10</v>
      </c>
      <c r="C183" s="791">
        <v>40422101</v>
      </c>
      <c r="D183" s="1145">
        <v>-3178000</v>
      </c>
      <c r="E183" s="1923" t="s">
        <v>36</v>
      </c>
      <c r="F183" s="667">
        <v>1230022</v>
      </c>
      <c r="G183" s="1145"/>
    </row>
    <row r="184" spans="1:8" s="48" customFormat="1" ht="26.4">
      <c r="A184" s="86"/>
      <c r="B184" s="133" t="s">
        <v>11</v>
      </c>
      <c r="C184" s="688">
        <v>40422101</v>
      </c>
      <c r="D184" s="1145">
        <v>-3178000</v>
      </c>
      <c r="E184" s="184" t="s">
        <v>10</v>
      </c>
      <c r="F184" s="667">
        <v>74714826</v>
      </c>
      <c r="G184" s="1145">
        <v>3178000</v>
      </c>
    </row>
    <row r="185" spans="1:8" s="48" customFormat="1" ht="26.4">
      <c r="A185" s="86"/>
      <c r="B185" s="142" t="s">
        <v>28</v>
      </c>
      <c r="C185" s="687">
        <v>40422101</v>
      </c>
      <c r="D185" s="1145">
        <v>-3178000</v>
      </c>
      <c r="E185" s="185" t="s">
        <v>11</v>
      </c>
      <c r="F185" s="667">
        <v>74714826</v>
      </c>
      <c r="G185" s="1145">
        <v>3178000</v>
      </c>
    </row>
    <row r="186" spans="1:8" s="48" customFormat="1">
      <c r="A186" s="86"/>
      <c r="B186" s="132" t="s">
        <v>2</v>
      </c>
      <c r="C186" s="689">
        <v>40422101</v>
      </c>
      <c r="D186" s="1145">
        <v>-3178000</v>
      </c>
      <c r="E186" s="183" t="s">
        <v>28</v>
      </c>
      <c r="F186" s="666">
        <v>75944848</v>
      </c>
      <c r="G186" s="1145">
        <v>3178000</v>
      </c>
    </row>
    <row r="187" spans="1:8" s="48" customFormat="1">
      <c r="A187" s="86"/>
      <c r="B187" s="133" t="s">
        <v>16</v>
      </c>
      <c r="C187" s="688">
        <v>40422101</v>
      </c>
      <c r="D187" s="1145">
        <v>-3178000</v>
      </c>
      <c r="E187" s="184" t="s">
        <v>2</v>
      </c>
      <c r="F187" s="667">
        <v>71008167</v>
      </c>
      <c r="G187" s="1145">
        <v>3178000</v>
      </c>
    </row>
    <row r="188" spans="1:8" s="48" customFormat="1">
      <c r="A188" s="86"/>
      <c r="B188" s="134" t="s">
        <v>17</v>
      </c>
      <c r="C188" s="688">
        <v>40422101</v>
      </c>
      <c r="D188" s="1145">
        <v>-3178000</v>
      </c>
      <c r="E188" s="185" t="s">
        <v>12</v>
      </c>
      <c r="F188" s="667">
        <v>65232936</v>
      </c>
      <c r="G188" s="1145"/>
    </row>
    <row r="189" spans="1:8" s="48" customFormat="1">
      <c r="A189" s="86"/>
      <c r="B189" s="134"/>
      <c r="C189" s="688"/>
      <c r="D189" s="326"/>
      <c r="E189" s="196" t="s">
        <v>37</v>
      </c>
      <c r="F189" s="667">
        <v>32455848</v>
      </c>
      <c r="G189" s="1145"/>
    </row>
    <row r="190" spans="1:8" s="48" customFormat="1">
      <c r="A190" s="253"/>
      <c r="B190" s="135"/>
      <c r="C190" s="688"/>
      <c r="D190" s="326"/>
      <c r="E190" s="197" t="s">
        <v>35</v>
      </c>
      <c r="F190" s="667">
        <v>18299368</v>
      </c>
      <c r="G190" s="1145"/>
    </row>
    <row r="191" spans="1:8" s="48" customFormat="1">
      <c r="A191" s="253"/>
      <c r="B191" s="134"/>
      <c r="C191" s="688"/>
      <c r="D191" s="326"/>
      <c r="E191" s="196" t="s">
        <v>15</v>
      </c>
      <c r="F191" s="667">
        <v>32777088</v>
      </c>
      <c r="G191" s="1145"/>
    </row>
    <row r="192" spans="1:8" s="48" customFormat="1">
      <c r="A192" s="253"/>
      <c r="B192" s="133"/>
      <c r="C192" s="688"/>
      <c r="D192" s="326"/>
      <c r="E192" s="185" t="s">
        <v>16</v>
      </c>
      <c r="F192" s="667">
        <v>116754</v>
      </c>
      <c r="G192" s="1145"/>
    </row>
    <row r="193" spans="1:8" s="48" customFormat="1">
      <c r="A193" s="253"/>
      <c r="B193" s="133"/>
      <c r="C193" s="688"/>
      <c r="D193" s="326"/>
      <c r="E193" s="196" t="s">
        <v>17</v>
      </c>
      <c r="F193" s="667">
        <v>44109</v>
      </c>
      <c r="G193" s="1145"/>
    </row>
    <row r="194" spans="1:8" s="48" customFormat="1">
      <c r="A194" s="253"/>
      <c r="B194" s="134"/>
      <c r="C194" s="688"/>
      <c r="D194" s="326"/>
      <c r="E194" s="196" t="s">
        <v>93</v>
      </c>
      <c r="F194" s="667">
        <v>72645</v>
      </c>
      <c r="G194" s="1145"/>
    </row>
    <row r="195" spans="1:8" s="48" customFormat="1" ht="26.4">
      <c r="A195" s="253"/>
      <c r="B195" s="185"/>
      <c r="C195" s="1924"/>
      <c r="D195" s="326"/>
      <c r="E195" s="185" t="s">
        <v>49</v>
      </c>
      <c r="F195" s="667">
        <v>5648232</v>
      </c>
      <c r="G195" s="1145">
        <v>3178000</v>
      </c>
    </row>
    <row r="196" spans="1:8" s="48" customFormat="1">
      <c r="A196" s="253"/>
      <c r="B196" s="185"/>
      <c r="C196" s="1924"/>
      <c r="D196" s="326"/>
      <c r="E196" s="196" t="s">
        <v>38</v>
      </c>
      <c r="F196" s="667">
        <v>5648232</v>
      </c>
      <c r="G196" s="1145">
        <v>3178000</v>
      </c>
    </row>
    <row r="197" spans="1:8" s="48" customFormat="1">
      <c r="A197" s="253"/>
      <c r="B197" s="196"/>
      <c r="C197" s="1924"/>
      <c r="D197" s="326"/>
      <c r="E197" s="185" t="s">
        <v>19</v>
      </c>
      <c r="F197" s="667">
        <v>10245</v>
      </c>
      <c r="G197" s="326"/>
    </row>
    <row r="198" spans="1:8" s="48" customFormat="1">
      <c r="A198" s="253"/>
      <c r="B198" s="196"/>
      <c r="C198" s="1924"/>
      <c r="D198" s="326"/>
      <c r="E198" s="196" t="s">
        <v>84</v>
      </c>
      <c r="F198" s="667">
        <v>10245</v>
      </c>
      <c r="G198" s="326"/>
    </row>
    <row r="199" spans="1:8" s="48" customFormat="1" ht="26.4">
      <c r="A199" s="253"/>
      <c r="B199" s="132"/>
      <c r="C199" s="1924"/>
      <c r="D199" s="326"/>
      <c r="E199" s="197" t="s">
        <v>97</v>
      </c>
      <c r="F199" s="667">
        <v>10245</v>
      </c>
      <c r="G199" s="326"/>
    </row>
    <row r="200" spans="1:8" s="48" customFormat="1">
      <c r="A200" s="253"/>
      <c r="B200" s="133"/>
      <c r="C200" s="1924"/>
      <c r="D200" s="326"/>
      <c r="E200" s="184" t="s">
        <v>3</v>
      </c>
      <c r="F200" s="667">
        <v>4936681</v>
      </c>
      <c r="G200" s="326"/>
    </row>
    <row r="201" spans="1:8" s="48" customFormat="1">
      <c r="A201" s="253"/>
      <c r="B201" s="200"/>
      <c r="C201" s="1924"/>
      <c r="D201" s="326"/>
      <c r="E201" s="185" t="s">
        <v>20</v>
      </c>
      <c r="F201" s="667">
        <v>4936681</v>
      </c>
      <c r="G201" s="326"/>
    </row>
    <row r="202" spans="1:8" s="48" customFormat="1" ht="13.8" thickBot="1">
      <c r="A202" s="253"/>
      <c r="B202" s="200"/>
      <c r="C202" s="1924"/>
      <c r="D202" s="326"/>
      <c r="E202" s="185"/>
      <c r="F202" s="1925"/>
      <c r="G202" s="326"/>
    </row>
    <row r="203" spans="1:8" s="48" customFormat="1" ht="69.75" customHeight="1" thickBot="1">
      <c r="A203" s="86"/>
      <c r="B203" s="3709" t="s">
        <v>525</v>
      </c>
      <c r="C203" s="3710"/>
      <c r="D203" s="3710"/>
      <c r="E203" s="3710"/>
      <c r="F203" s="3710"/>
      <c r="G203" s="3711"/>
    </row>
    <row r="204" spans="1:8" s="48" customFormat="1">
      <c r="A204" s="254"/>
      <c r="B204" s="561"/>
      <c r="C204" s="561"/>
      <c r="D204" s="561"/>
      <c r="E204" s="561"/>
      <c r="F204" s="561"/>
      <c r="G204" s="561"/>
    </row>
    <row r="205" spans="1:8" s="48" customFormat="1">
      <c r="A205" s="128"/>
      <c r="B205" s="128" t="s">
        <v>187</v>
      </c>
      <c r="C205" s="561"/>
      <c r="D205" s="561"/>
      <c r="E205" s="128"/>
      <c r="F205" s="561"/>
      <c r="G205" s="561"/>
    </row>
    <row r="206" spans="1:8" s="48" customFormat="1" ht="13.8" thickBot="1">
      <c r="A206" s="128"/>
      <c r="B206" s="561"/>
      <c r="C206" s="561"/>
      <c r="D206" s="561"/>
      <c r="E206" s="561"/>
      <c r="F206" s="561"/>
      <c r="G206" s="561"/>
    </row>
    <row r="207" spans="1:8" s="48" customFormat="1" ht="27.6">
      <c r="A207" s="1967">
        <f>A153+1</f>
        <v>14</v>
      </c>
      <c r="B207" s="220" t="s">
        <v>75</v>
      </c>
      <c r="C207" s="191"/>
      <c r="D207" s="192"/>
      <c r="E207" s="335" t="s">
        <v>29</v>
      </c>
      <c r="F207" s="191"/>
      <c r="G207" s="192"/>
      <c r="H207" s="945" t="s">
        <v>33</v>
      </c>
    </row>
    <row r="208" spans="1:8" s="48" customFormat="1">
      <c r="A208" s="86"/>
      <c r="B208" s="163" t="s">
        <v>22</v>
      </c>
      <c r="C208" s="612"/>
      <c r="D208" s="193"/>
      <c r="E208" s="163" t="s">
        <v>22</v>
      </c>
      <c r="F208" s="612"/>
      <c r="G208" s="193"/>
    </row>
    <row r="209" spans="1:7" s="48" customFormat="1" ht="57.75" customHeight="1">
      <c r="A209" s="86"/>
      <c r="B209" s="1914" t="s">
        <v>527</v>
      </c>
      <c r="C209" s="764"/>
      <c r="D209" s="563"/>
      <c r="E209" s="1914" t="s">
        <v>107</v>
      </c>
      <c r="F209" s="764"/>
      <c r="G209" s="563"/>
    </row>
    <row r="210" spans="1:7" s="48" customFormat="1">
      <c r="A210" s="86"/>
      <c r="B210" s="142" t="s">
        <v>4</v>
      </c>
      <c r="C210" s="1197">
        <v>159336</v>
      </c>
      <c r="D210" s="1198">
        <v>-23897</v>
      </c>
      <c r="E210" s="142" t="s">
        <v>4</v>
      </c>
      <c r="F210" s="687">
        <v>213114917</v>
      </c>
      <c r="G210" s="444">
        <v>23897</v>
      </c>
    </row>
    <row r="211" spans="1:7" s="48" customFormat="1">
      <c r="A211" s="86"/>
      <c r="B211" s="132" t="s">
        <v>10</v>
      </c>
      <c r="C211" s="1199">
        <v>159336</v>
      </c>
      <c r="D211" s="1200">
        <v>-23897</v>
      </c>
      <c r="E211" s="132" t="s">
        <v>10</v>
      </c>
      <c r="F211" s="688">
        <v>213114917</v>
      </c>
      <c r="G211" s="326">
        <v>23897</v>
      </c>
    </row>
    <row r="212" spans="1:7" s="48" customFormat="1" ht="26.4">
      <c r="A212" s="86"/>
      <c r="B212" s="133" t="s">
        <v>11</v>
      </c>
      <c r="C212" s="1199">
        <v>159336</v>
      </c>
      <c r="D212" s="1200">
        <v>-23897</v>
      </c>
      <c r="E212" s="133" t="s">
        <v>11</v>
      </c>
      <c r="F212" s="688">
        <v>213114917</v>
      </c>
      <c r="G212" s="326">
        <v>23897</v>
      </c>
    </row>
    <row r="213" spans="1:7" s="48" customFormat="1">
      <c r="A213" s="86"/>
      <c r="B213" s="142" t="s">
        <v>28</v>
      </c>
      <c r="C213" s="1197">
        <v>159336</v>
      </c>
      <c r="D213" s="1198">
        <f>D214</f>
        <v>-23897</v>
      </c>
      <c r="E213" s="142" t="s">
        <v>28</v>
      </c>
      <c r="F213" s="687">
        <v>213114917</v>
      </c>
      <c r="G213" s="1198">
        <v>23897</v>
      </c>
    </row>
    <row r="214" spans="1:7" s="48" customFormat="1">
      <c r="A214" s="86"/>
      <c r="B214" s="132" t="s">
        <v>2</v>
      </c>
      <c r="C214" s="1199">
        <v>159336</v>
      </c>
      <c r="D214" s="1200">
        <v>-23897</v>
      </c>
      <c r="E214" s="132" t="s">
        <v>2</v>
      </c>
      <c r="F214" s="688">
        <v>213114917</v>
      </c>
      <c r="G214" s="326">
        <v>23897</v>
      </c>
    </row>
    <row r="215" spans="1:7" s="48" customFormat="1">
      <c r="A215" s="86"/>
      <c r="B215" s="133" t="s">
        <v>12</v>
      </c>
      <c r="C215" s="1199">
        <v>159336</v>
      </c>
      <c r="D215" s="1200">
        <v>-23897</v>
      </c>
      <c r="E215" s="133" t="s">
        <v>16</v>
      </c>
      <c r="F215" s="688">
        <v>213114917</v>
      </c>
      <c r="G215" s="326">
        <v>23897</v>
      </c>
    </row>
    <row r="216" spans="1:7" s="48" customFormat="1" ht="13.8" thickBot="1">
      <c r="A216" s="86"/>
      <c r="B216" s="239" t="s">
        <v>15</v>
      </c>
      <c r="C216" s="1202">
        <v>159336</v>
      </c>
      <c r="D216" s="1917">
        <v>-23897</v>
      </c>
      <c r="E216" s="239" t="s">
        <v>17</v>
      </c>
      <c r="F216" s="224">
        <v>213114917</v>
      </c>
      <c r="G216" s="1732">
        <v>23897</v>
      </c>
    </row>
    <row r="217" spans="1:7" s="48" customFormat="1" ht="13.8">
      <c r="A217" s="86"/>
      <c r="B217" s="1954" t="s">
        <v>75</v>
      </c>
      <c r="C217" s="257"/>
      <c r="D217" s="258"/>
      <c r="E217" s="1950"/>
      <c r="F217" s="791"/>
      <c r="G217" s="1951"/>
    </row>
    <row r="218" spans="1:7" s="48" customFormat="1">
      <c r="A218" s="86"/>
      <c r="B218" s="163" t="s">
        <v>54</v>
      </c>
      <c r="C218" s="612"/>
      <c r="D218" s="193"/>
      <c r="E218" s="134"/>
      <c r="F218" s="688"/>
      <c r="G218" s="326"/>
    </row>
    <row r="219" spans="1:7" s="48" customFormat="1" ht="62.25" customHeight="1">
      <c r="A219" s="86"/>
      <c r="B219" s="1914" t="s">
        <v>527</v>
      </c>
      <c r="C219" s="1926"/>
      <c r="D219" s="563"/>
      <c r="E219" s="134"/>
      <c r="F219" s="688"/>
      <c r="G219" s="326"/>
    </row>
    <row r="220" spans="1:7" s="48" customFormat="1" ht="27" customHeight="1">
      <c r="A220" s="86"/>
      <c r="B220" s="384" t="s">
        <v>304</v>
      </c>
      <c r="C220" s="1939"/>
      <c r="D220" s="686"/>
      <c r="E220" s="134"/>
      <c r="F220" s="688"/>
      <c r="G220" s="326"/>
    </row>
    <row r="221" spans="1:7" s="48" customFormat="1">
      <c r="A221" s="86"/>
      <c r="B221" s="1142" t="s">
        <v>4</v>
      </c>
      <c r="C221" s="1197">
        <v>159336</v>
      </c>
      <c r="D221" s="1198">
        <v>-23897</v>
      </c>
      <c r="E221" s="134"/>
      <c r="F221" s="688"/>
      <c r="G221" s="326"/>
    </row>
    <row r="222" spans="1:7" s="48" customFormat="1">
      <c r="A222" s="86"/>
      <c r="B222" s="1143" t="s">
        <v>10</v>
      </c>
      <c r="C222" s="1199">
        <v>159336</v>
      </c>
      <c r="D222" s="1200">
        <v>-23897</v>
      </c>
      <c r="E222" s="134"/>
      <c r="F222" s="688"/>
      <c r="G222" s="326"/>
    </row>
    <row r="223" spans="1:7" s="48" customFormat="1" ht="26.4">
      <c r="A223" s="86"/>
      <c r="B223" s="1144" t="s">
        <v>11</v>
      </c>
      <c r="C223" s="1199">
        <v>159336</v>
      </c>
      <c r="D223" s="1200">
        <v>-23897</v>
      </c>
      <c r="E223" s="134"/>
      <c r="F223" s="688"/>
      <c r="G223" s="326"/>
    </row>
    <row r="224" spans="1:7" s="48" customFormat="1">
      <c r="A224" s="86"/>
      <c r="B224" s="1262" t="s">
        <v>28</v>
      </c>
      <c r="C224" s="1197">
        <v>159336</v>
      </c>
      <c r="D224" s="1198">
        <f>D225</f>
        <v>-23897</v>
      </c>
      <c r="E224" s="134"/>
      <c r="F224" s="688"/>
      <c r="G224" s="326"/>
    </row>
    <row r="225" spans="1:8" s="48" customFormat="1">
      <c r="A225" s="86"/>
      <c r="B225" s="1143" t="s">
        <v>2</v>
      </c>
      <c r="C225" s="1199">
        <v>159336</v>
      </c>
      <c r="D225" s="1200">
        <v>-23897</v>
      </c>
      <c r="E225" s="134"/>
      <c r="F225" s="688"/>
      <c r="G225" s="326"/>
    </row>
    <row r="226" spans="1:8" s="48" customFormat="1">
      <c r="A226" s="86"/>
      <c r="B226" s="133" t="s">
        <v>12</v>
      </c>
      <c r="C226" s="1199">
        <v>159336</v>
      </c>
      <c r="D226" s="1200">
        <v>-23897</v>
      </c>
      <c r="E226" s="134"/>
      <c r="F226" s="688"/>
      <c r="G226" s="326"/>
    </row>
    <row r="227" spans="1:8" s="48" customFormat="1" ht="13.8" thickBot="1">
      <c r="A227" s="86"/>
      <c r="B227" s="239" t="s">
        <v>15</v>
      </c>
      <c r="C227" s="1202">
        <v>159336</v>
      </c>
      <c r="D227" s="1917">
        <v>-23897</v>
      </c>
      <c r="E227" s="134"/>
      <c r="F227" s="688"/>
      <c r="G227" s="326"/>
    </row>
    <row r="228" spans="1:8" s="48" customFormat="1" ht="67.95" customHeight="1" thickBot="1">
      <c r="A228" s="86"/>
      <c r="B228" s="3712" t="s">
        <v>528</v>
      </c>
      <c r="C228" s="3713"/>
      <c r="D228" s="3713"/>
      <c r="E228" s="3713"/>
      <c r="F228" s="3713"/>
      <c r="G228" s="3714"/>
    </row>
    <row r="229" spans="1:8" s="48" customFormat="1">
      <c r="A229" s="253"/>
      <c r="B229" s="561"/>
      <c r="C229" s="561"/>
      <c r="D229" s="561"/>
      <c r="E229" s="561"/>
      <c r="F229" s="561"/>
      <c r="G229" s="561"/>
    </row>
    <row r="230" spans="1:8" s="48" customFormat="1">
      <c r="A230" s="128"/>
      <c r="B230" s="128" t="s">
        <v>190</v>
      </c>
      <c r="C230" s="561"/>
      <c r="D230" s="561"/>
      <c r="E230" s="561"/>
      <c r="F230" s="561"/>
      <c r="G230" s="561"/>
    </row>
    <row r="231" spans="1:8" s="48" customFormat="1" ht="13.8" thickBot="1">
      <c r="A231" s="121"/>
      <c r="B231" s="561"/>
      <c r="C231" s="561"/>
      <c r="D231" s="561"/>
      <c r="E231" s="561"/>
      <c r="F231" s="561"/>
      <c r="G231" s="561"/>
    </row>
    <row r="232" spans="1:8" s="48" customFormat="1" ht="27.6">
      <c r="A232" s="120">
        <f>A207</f>
        <v>14</v>
      </c>
      <c r="B232" s="220" t="s">
        <v>75</v>
      </c>
      <c r="C232" s="201"/>
      <c r="D232" s="453"/>
      <c r="E232" s="335" t="s">
        <v>29</v>
      </c>
      <c r="F232" s="201"/>
      <c r="G232" s="453"/>
      <c r="H232" s="945" t="s">
        <v>33</v>
      </c>
    </row>
    <row r="233" spans="1:8" s="48" customFormat="1">
      <c r="A233" s="86"/>
      <c r="B233" s="163" t="s">
        <v>82</v>
      </c>
      <c r="C233" s="612"/>
      <c r="D233" s="454"/>
      <c r="E233" s="163" t="s">
        <v>82</v>
      </c>
      <c r="F233" s="612"/>
      <c r="G233" s="454"/>
    </row>
    <row r="234" spans="1:8" s="48" customFormat="1" ht="31.5" customHeight="1">
      <c r="A234" s="86"/>
      <c r="B234" s="668" t="s">
        <v>86</v>
      </c>
      <c r="C234" s="783"/>
      <c r="D234" s="454"/>
      <c r="E234" s="668" t="s">
        <v>86</v>
      </c>
      <c r="F234" s="783"/>
      <c r="G234" s="454"/>
    </row>
    <row r="235" spans="1:8" s="48" customFormat="1">
      <c r="A235" s="86"/>
      <c r="B235" s="164" t="s">
        <v>87</v>
      </c>
      <c r="C235" s="783"/>
      <c r="D235" s="454"/>
      <c r="E235" s="164" t="s">
        <v>87</v>
      </c>
      <c r="F235" s="783"/>
      <c r="G235" s="454"/>
    </row>
    <row r="236" spans="1:8" s="48" customFormat="1">
      <c r="A236" s="86"/>
      <c r="B236" s="183" t="s">
        <v>4</v>
      </c>
      <c r="C236" s="1952">
        <v>1084204</v>
      </c>
      <c r="D236" s="1198">
        <v>-23897</v>
      </c>
      <c r="E236" s="142" t="s">
        <v>4</v>
      </c>
      <c r="F236" s="687">
        <v>213114917</v>
      </c>
      <c r="G236" s="444">
        <v>23897</v>
      </c>
    </row>
    <row r="237" spans="1:8" s="48" customFormat="1">
      <c r="A237" s="86"/>
      <c r="B237" s="184" t="s">
        <v>65</v>
      </c>
      <c r="C237" s="1953">
        <v>924868</v>
      </c>
      <c r="D237" s="1200"/>
      <c r="E237" s="1921" t="s">
        <v>10</v>
      </c>
      <c r="F237" s="791">
        <v>213114917</v>
      </c>
      <c r="G237" s="1922">
        <v>23897</v>
      </c>
    </row>
    <row r="238" spans="1:8" s="48" customFormat="1" ht="26.4">
      <c r="A238" s="86"/>
      <c r="B238" s="184" t="s">
        <v>10</v>
      </c>
      <c r="C238" s="1953">
        <v>159336</v>
      </c>
      <c r="D238" s="1200">
        <v>-23897</v>
      </c>
      <c r="E238" s="133" t="s">
        <v>11</v>
      </c>
      <c r="F238" s="688">
        <v>213114917</v>
      </c>
      <c r="G238" s="326">
        <v>23897</v>
      </c>
    </row>
    <row r="239" spans="1:8" s="48" customFormat="1" ht="26.4">
      <c r="A239" s="86"/>
      <c r="B239" s="185" t="s">
        <v>11</v>
      </c>
      <c r="C239" s="1953">
        <v>159336</v>
      </c>
      <c r="D239" s="1200">
        <v>-23897</v>
      </c>
      <c r="E239" s="142" t="s">
        <v>28</v>
      </c>
      <c r="F239" s="687">
        <v>213114917</v>
      </c>
      <c r="G239" s="1198">
        <v>23897</v>
      </c>
    </row>
    <row r="240" spans="1:8" s="48" customFormat="1">
      <c r="A240" s="86"/>
      <c r="B240" s="183" t="s">
        <v>28</v>
      </c>
      <c r="C240" s="1952">
        <v>2286303</v>
      </c>
      <c r="D240" s="1198">
        <v>-23897</v>
      </c>
      <c r="E240" s="132" t="s">
        <v>2</v>
      </c>
      <c r="F240" s="689">
        <v>213114917</v>
      </c>
      <c r="G240" s="326">
        <v>23897</v>
      </c>
    </row>
    <row r="241" spans="1:7" s="48" customFormat="1">
      <c r="A241" s="86"/>
      <c r="B241" s="184" t="s">
        <v>2</v>
      </c>
      <c r="C241" s="1953">
        <v>2286303</v>
      </c>
      <c r="D241" s="1200">
        <v>-23897</v>
      </c>
      <c r="E241" s="133" t="s">
        <v>16</v>
      </c>
      <c r="F241" s="688">
        <v>213114917</v>
      </c>
      <c r="G241" s="326">
        <v>23897</v>
      </c>
    </row>
    <row r="242" spans="1:7" s="48" customFormat="1">
      <c r="A242" s="86"/>
      <c r="B242" s="185" t="s">
        <v>12</v>
      </c>
      <c r="C242" s="1953">
        <v>1398236</v>
      </c>
      <c r="D242" s="1200">
        <v>-23897</v>
      </c>
      <c r="E242" s="134" t="s">
        <v>17</v>
      </c>
      <c r="F242" s="688">
        <v>213114917</v>
      </c>
      <c r="G242" s="326">
        <v>23897</v>
      </c>
    </row>
    <row r="243" spans="1:7" s="48" customFormat="1">
      <c r="A243" s="86"/>
      <c r="B243" s="196" t="s">
        <v>15</v>
      </c>
      <c r="C243" s="1953">
        <v>1398236</v>
      </c>
      <c r="D243" s="1200">
        <v>-23897</v>
      </c>
      <c r="E243" s="134"/>
      <c r="F243" s="688"/>
      <c r="G243" s="326"/>
    </row>
    <row r="244" spans="1:7" s="48" customFormat="1">
      <c r="A244" s="253"/>
      <c r="B244" s="185" t="s">
        <v>19</v>
      </c>
      <c r="C244" s="1953">
        <v>888067</v>
      </c>
      <c r="D244" s="1200"/>
      <c r="E244" s="135"/>
      <c r="F244" s="688"/>
      <c r="G244" s="326"/>
    </row>
    <row r="245" spans="1:7" s="48" customFormat="1">
      <c r="A245" s="253"/>
      <c r="B245" s="196" t="s">
        <v>84</v>
      </c>
      <c r="C245" s="1953">
        <v>888067</v>
      </c>
      <c r="D245" s="1200"/>
      <c r="E245" s="134"/>
      <c r="F245" s="688"/>
      <c r="G245" s="326"/>
    </row>
    <row r="246" spans="1:7" s="48" customFormat="1" ht="26.4">
      <c r="A246" s="253"/>
      <c r="B246" s="197" t="s">
        <v>85</v>
      </c>
      <c r="C246" s="1953">
        <v>888067</v>
      </c>
      <c r="D246" s="326"/>
      <c r="E246" s="133"/>
      <c r="F246" s="688"/>
      <c r="G246" s="326"/>
    </row>
    <row r="247" spans="1:7" s="48" customFormat="1" ht="39.6">
      <c r="A247" s="253"/>
      <c r="B247" s="200" t="s">
        <v>148</v>
      </c>
      <c r="C247" s="1953">
        <v>888067</v>
      </c>
      <c r="D247" s="326"/>
      <c r="E247" s="133"/>
      <c r="F247" s="688"/>
      <c r="G247" s="326"/>
    </row>
    <row r="248" spans="1:7" s="48" customFormat="1">
      <c r="A248" s="253"/>
      <c r="B248" s="1191" t="s">
        <v>529</v>
      </c>
      <c r="C248" s="1953">
        <v>-1202099</v>
      </c>
      <c r="D248" s="326"/>
      <c r="E248" s="134"/>
      <c r="F248" s="688"/>
      <c r="G248" s="326"/>
    </row>
    <row r="249" spans="1:7" s="48" customFormat="1">
      <c r="A249" s="253"/>
      <c r="B249" s="1192" t="s">
        <v>23</v>
      </c>
      <c r="C249" s="1953">
        <v>1202099</v>
      </c>
      <c r="D249" s="326"/>
      <c r="E249" s="185"/>
      <c r="F249" s="1924"/>
      <c r="G249" s="326"/>
    </row>
    <row r="250" spans="1:7" s="48" customFormat="1">
      <c r="A250" s="253"/>
      <c r="B250" s="184" t="s">
        <v>24</v>
      </c>
      <c r="C250" s="1953">
        <v>1202099</v>
      </c>
      <c r="D250" s="326"/>
      <c r="E250" s="185"/>
      <c r="F250" s="1924"/>
      <c r="G250" s="326"/>
    </row>
    <row r="251" spans="1:7" s="48" customFormat="1" ht="26.4">
      <c r="A251" s="253"/>
      <c r="B251" s="185" t="s">
        <v>25</v>
      </c>
      <c r="C251" s="1953">
        <v>1202099</v>
      </c>
      <c r="D251" s="326"/>
      <c r="E251" s="196"/>
      <c r="F251" s="1924"/>
      <c r="G251" s="326"/>
    </row>
    <row r="252" spans="1:7" s="48" customFormat="1" ht="13.8" thickBot="1">
      <c r="A252" s="253"/>
      <c r="B252" s="214"/>
      <c r="C252" s="1955"/>
      <c r="D252" s="1732"/>
      <c r="E252" s="200"/>
      <c r="F252" s="1924"/>
      <c r="G252" s="326"/>
    </row>
    <row r="253" spans="1:7" s="48" customFormat="1" ht="69.599999999999994" customHeight="1" thickBot="1">
      <c r="A253" s="86"/>
      <c r="B253" s="3712" t="s">
        <v>528</v>
      </c>
      <c r="C253" s="3713"/>
      <c r="D253" s="3713"/>
      <c r="E253" s="3713"/>
      <c r="F253" s="3713"/>
      <c r="G253" s="3714"/>
    </row>
    <row r="254" spans="1:7" s="48" customFormat="1">
      <c r="A254" s="254"/>
      <c r="B254" s="561"/>
      <c r="C254" s="561"/>
      <c r="D254" s="561"/>
      <c r="E254" s="561"/>
      <c r="F254" s="561"/>
      <c r="G254" s="561"/>
    </row>
    <row r="255" spans="1:7" s="48" customFormat="1">
      <c r="A255" s="128"/>
      <c r="B255" s="128" t="s">
        <v>187</v>
      </c>
      <c r="C255" s="561"/>
      <c r="D255" s="561"/>
      <c r="E255" s="128"/>
      <c r="F255" s="561"/>
      <c r="G255" s="561"/>
    </row>
    <row r="256" spans="1:7" s="48" customFormat="1" ht="13.8" thickBot="1">
      <c r="A256" s="128"/>
      <c r="B256" s="561"/>
      <c r="C256" s="561"/>
      <c r="D256" s="561"/>
      <c r="E256" s="561"/>
      <c r="F256" s="561"/>
      <c r="G256" s="561"/>
    </row>
    <row r="257" spans="1:8" s="48" customFormat="1" ht="27.6">
      <c r="A257" s="1967">
        <f>A207+1</f>
        <v>15</v>
      </c>
      <c r="B257" s="335" t="s">
        <v>29</v>
      </c>
      <c r="C257" s="191"/>
      <c r="D257" s="192"/>
      <c r="E257" s="220" t="s">
        <v>75</v>
      </c>
      <c r="F257" s="191"/>
      <c r="G257" s="192"/>
      <c r="H257" s="945" t="s">
        <v>33</v>
      </c>
    </row>
    <row r="258" spans="1:8" s="48" customFormat="1">
      <c r="A258" s="86"/>
      <c r="B258" s="163" t="s">
        <v>22</v>
      </c>
      <c r="C258" s="612"/>
      <c r="D258" s="193"/>
      <c r="E258" s="163" t="s">
        <v>22</v>
      </c>
      <c r="F258" s="612"/>
      <c r="G258" s="193"/>
    </row>
    <row r="259" spans="1:8" s="48" customFormat="1">
      <c r="A259" s="86"/>
      <c r="B259" s="1914" t="s">
        <v>41</v>
      </c>
      <c r="C259" s="764"/>
      <c r="D259" s="563"/>
      <c r="E259" s="1914" t="s">
        <v>1034</v>
      </c>
      <c r="F259" s="764"/>
      <c r="G259" s="563"/>
    </row>
    <row r="260" spans="1:8" s="48" customFormat="1">
      <c r="A260" s="86"/>
      <c r="B260" s="142" t="s">
        <v>4</v>
      </c>
      <c r="C260" s="687">
        <v>35571795</v>
      </c>
      <c r="D260" s="444">
        <v>-25960</v>
      </c>
      <c r="E260" s="633" t="s">
        <v>4</v>
      </c>
      <c r="F260" s="687">
        <v>30247269</v>
      </c>
      <c r="G260" s="1198">
        <v>25960</v>
      </c>
    </row>
    <row r="261" spans="1:8" s="48" customFormat="1" ht="26.4">
      <c r="A261" s="86"/>
      <c r="B261" s="132" t="s">
        <v>10</v>
      </c>
      <c r="C261" s="688">
        <v>35571795</v>
      </c>
      <c r="D261" s="325">
        <v>-25960</v>
      </c>
      <c r="E261" s="1915" t="s">
        <v>36</v>
      </c>
      <c r="F261" s="688">
        <v>1024467</v>
      </c>
      <c r="G261" s="1200"/>
    </row>
    <row r="262" spans="1:8" s="48" customFormat="1" ht="26.4">
      <c r="A262" s="86"/>
      <c r="B262" s="133" t="s">
        <v>11</v>
      </c>
      <c r="C262" s="688">
        <v>35571795</v>
      </c>
      <c r="D262" s="326">
        <v>-25960</v>
      </c>
      <c r="E262" s="1915" t="s">
        <v>10</v>
      </c>
      <c r="F262" s="688">
        <v>29222802</v>
      </c>
      <c r="G262" s="1200">
        <v>25960</v>
      </c>
    </row>
    <row r="263" spans="1:8" s="48" customFormat="1" ht="26.4">
      <c r="A263" s="86"/>
      <c r="B263" s="142" t="s">
        <v>28</v>
      </c>
      <c r="C263" s="687">
        <v>35571795</v>
      </c>
      <c r="D263" s="1198">
        <v>-25960</v>
      </c>
      <c r="E263" s="1916" t="s">
        <v>11</v>
      </c>
      <c r="F263" s="688">
        <v>29222802</v>
      </c>
      <c r="G263" s="1200">
        <v>25960</v>
      </c>
    </row>
    <row r="264" spans="1:8" s="48" customFormat="1">
      <c r="A264" s="86"/>
      <c r="B264" s="132" t="s">
        <v>2</v>
      </c>
      <c r="C264" s="688">
        <v>35571795</v>
      </c>
      <c r="D264" s="326">
        <v>-25960</v>
      </c>
      <c r="E264" s="142" t="s">
        <v>28</v>
      </c>
      <c r="F264" s="687">
        <v>30247269</v>
      </c>
      <c r="G264" s="1198">
        <v>25960</v>
      </c>
    </row>
    <row r="265" spans="1:8" s="48" customFormat="1">
      <c r="A265" s="86"/>
      <c r="B265" s="133" t="s">
        <v>16</v>
      </c>
      <c r="C265" s="688">
        <v>35571795</v>
      </c>
      <c r="D265" s="326">
        <v>-25960</v>
      </c>
      <c r="E265" s="132" t="s">
        <v>2</v>
      </c>
      <c r="F265" s="688">
        <v>28965415</v>
      </c>
      <c r="G265" s="1200">
        <v>25960</v>
      </c>
    </row>
    <row r="266" spans="1:8" s="48" customFormat="1">
      <c r="A266" s="86"/>
      <c r="B266" s="134" t="s">
        <v>17</v>
      </c>
      <c r="C266" s="688">
        <v>35571795</v>
      </c>
      <c r="D266" s="326">
        <v>-25960</v>
      </c>
      <c r="E266" s="133" t="s">
        <v>12</v>
      </c>
      <c r="F266" s="688">
        <v>28955170</v>
      </c>
      <c r="G266" s="1200">
        <v>25960</v>
      </c>
    </row>
    <row r="267" spans="1:8" s="48" customFormat="1">
      <c r="A267" s="86"/>
      <c r="B267" s="134"/>
      <c r="C267" s="688"/>
      <c r="D267" s="326"/>
      <c r="E267" s="134" t="s">
        <v>37</v>
      </c>
      <c r="F267" s="688">
        <v>14472627</v>
      </c>
      <c r="G267" s="1200">
        <v>24665</v>
      </c>
    </row>
    <row r="268" spans="1:8" s="48" customFormat="1">
      <c r="A268" s="86"/>
      <c r="B268" s="134"/>
      <c r="C268" s="688"/>
      <c r="D268" s="326"/>
      <c r="E268" s="135" t="s">
        <v>35</v>
      </c>
      <c r="F268" s="688">
        <v>6002020</v>
      </c>
      <c r="G268" s="1200">
        <v>16906</v>
      </c>
    </row>
    <row r="269" spans="1:8" s="48" customFormat="1">
      <c r="A269" s="86"/>
      <c r="B269" s="134"/>
      <c r="C269" s="688"/>
      <c r="D269" s="326"/>
      <c r="E269" s="134" t="s">
        <v>15</v>
      </c>
      <c r="F269" s="688">
        <v>14482543</v>
      </c>
      <c r="G269" s="1200">
        <v>1295</v>
      </c>
    </row>
    <row r="270" spans="1:8" s="48" customFormat="1">
      <c r="A270" s="86"/>
      <c r="B270" s="134"/>
      <c r="C270" s="688"/>
      <c r="D270" s="326"/>
      <c r="E270" s="1144" t="s">
        <v>19</v>
      </c>
      <c r="F270" s="688">
        <v>10245</v>
      </c>
      <c r="G270" s="1200"/>
    </row>
    <row r="271" spans="1:8" s="48" customFormat="1">
      <c r="A271" s="86"/>
      <c r="B271" s="134"/>
      <c r="C271" s="688"/>
      <c r="D271" s="326"/>
      <c r="E271" s="1147" t="s">
        <v>84</v>
      </c>
      <c r="F271" s="688">
        <v>10245</v>
      </c>
      <c r="G271" s="1200"/>
    </row>
    <row r="272" spans="1:8" s="48" customFormat="1" ht="26.4">
      <c r="A272" s="86"/>
      <c r="B272" s="135"/>
      <c r="C272" s="688"/>
      <c r="D272" s="326"/>
      <c r="E272" s="1147" t="s">
        <v>97</v>
      </c>
      <c r="F272" s="688">
        <v>10245</v>
      </c>
      <c r="G272" s="1200"/>
    </row>
    <row r="273" spans="1:8" s="48" customFormat="1">
      <c r="A273" s="86"/>
      <c r="B273" s="134"/>
      <c r="C273" s="688"/>
      <c r="D273" s="326"/>
      <c r="E273" s="132" t="s">
        <v>3</v>
      </c>
      <c r="F273" s="688">
        <v>1281854</v>
      </c>
      <c r="G273" s="1200"/>
    </row>
    <row r="274" spans="1:8" s="48" customFormat="1" ht="13.8" thickBot="1">
      <c r="A274" s="86"/>
      <c r="B274" s="446"/>
      <c r="C274" s="222"/>
      <c r="D274" s="457"/>
      <c r="E274" s="238" t="s">
        <v>20</v>
      </c>
      <c r="F274" s="224">
        <v>1281854</v>
      </c>
      <c r="G274" s="1917"/>
    </row>
    <row r="275" spans="1:8" s="48" customFormat="1" ht="87.6" customHeight="1" thickBot="1">
      <c r="A275" s="86"/>
      <c r="B275" s="3706" t="s">
        <v>1097</v>
      </c>
      <c r="C275" s="3707"/>
      <c r="D275" s="3707"/>
      <c r="E275" s="3707"/>
      <c r="F275" s="3707"/>
      <c r="G275" s="3708"/>
    </row>
    <row r="276" spans="1:8" s="48" customFormat="1">
      <c r="A276" s="253"/>
      <c r="B276" s="561"/>
      <c r="C276" s="561"/>
      <c r="D276" s="561"/>
      <c r="E276" s="561"/>
      <c r="F276" s="561"/>
      <c r="G276" s="561"/>
    </row>
    <row r="277" spans="1:8" s="48" customFormat="1">
      <c r="A277" s="128"/>
      <c r="B277" s="128" t="s">
        <v>190</v>
      </c>
      <c r="C277" s="561"/>
      <c r="D277" s="561"/>
      <c r="E277" s="561"/>
      <c r="F277" s="561"/>
      <c r="G277" s="561"/>
    </row>
    <row r="278" spans="1:8" s="48" customFormat="1" ht="13.8" thickBot="1">
      <c r="A278" s="121"/>
      <c r="B278" s="561"/>
      <c r="C278" s="561"/>
      <c r="D278" s="561"/>
      <c r="E278" s="561"/>
      <c r="F278" s="561"/>
      <c r="G278" s="561"/>
    </row>
    <row r="279" spans="1:8" s="48" customFormat="1" ht="27.6">
      <c r="A279" s="120">
        <f>A257</f>
        <v>15</v>
      </c>
      <c r="B279" s="335" t="s">
        <v>29</v>
      </c>
      <c r="C279" s="201"/>
      <c r="D279" s="453"/>
      <c r="E279" s="1919" t="s">
        <v>75</v>
      </c>
      <c r="F279" s="201"/>
      <c r="G279" s="453"/>
      <c r="H279" s="945" t="s">
        <v>33</v>
      </c>
    </row>
    <row r="280" spans="1:8" s="48" customFormat="1">
      <c r="A280" s="86"/>
      <c r="B280" s="163" t="s">
        <v>82</v>
      </c>
      <c r="C280" s="612"/>
      <c r="D280" s="454"/>
      <c r="E280" s="163" t="s">
        <v>82</v>
      </c>
      <c r="F280" s="612"/>
      <c r="G280" s="454"/>
    </row>
    <row r="281" spans="1:8" s="48" customFormat="1">
      <c r="A281" s="86"/>
      <c r="B281" s="668" t="s">
        <v>83</v>
      </c>
      <c r="C281" s="783"/>
      <c r="D281" s="454"/>
      <c r="E281" s="1920" t="s">
        <v>83</v>
      </c>
      <c r="F281" s="783"/>
      <c r="G281" s="454"/>
    </row>
    <row r="282" spans="1:8" s="48" customFormat="1">
      <c r="A282" s="86"/>
      <c r="B282" s="164" t="s">
        <v>87</v>
      </c>
      <c r="C282" s="783"/>
      <c r="D282" s="454"/>
      <c r="E282" s="609" t="s">
        <v>87</v>
      </c>
      <c r="F282" s="783"/>
      <c r="G282" s="454"/>
    </row>
    <row r="283" spans="1:8" s="48" customFormat="1">
      <c r="A283" s="86"/>
      <c r="B283" s="142" t="s">
        <v>4</v>
      </c>
      <c r="C283" s="687">
        <v>40422101</v>
      </c>
      <c r="D283" s="444">
        <v>-25960</v>
      </c>
      <c r="E283" s="183" t="s">
        <v>4</v>
      </c>
      <c r="F283" s="666">
        <v>75944848</v>
      </c>
      <c r="G283" s="444">
        <v>25960</v>
      </c>
    </row>
    <row r="284" spans="1:8" s="48" customFormat="1" ht="26.4">
      <c r="A284" s="86"/>
      <c r="B284" s="1921" t="s">
        <v>10</v>
      </c>
      <c r="C284" s="791">
        <v>40422101</v>
      </c>
      <c r="D284" s="1922">
        <v>-25960</v>
      </c>
      <c r="E284" s="1923" t="s">
        <v>36</v>
      </c>
      <c r="F284" s="667">
        <v>1230022</v>
      </c>
      <c r="G284" s="325"/>
    </row>
    <row r="285" spans="1:8" s="48" customFormat="1" ht="26.4">
      <c r="A285" s="86"/>
      <c r="B285" s="133" t="s">
        <v>11</v>
      </c>
      <c r="C285" s="688">
        <v>40422101</v>
      </c>
      <c r="D285" s="326">
        <v>-25960</v>
      </c>
      <c r="E285" s="184" t="s">
        <v>10</v>
      </c>
      <c r="F285" s="667">
        <v>74714826</v>
      </c>
      <c r="G285" s="326">
        <v>25960</v>
      </c>
    </row>
    <row r="286" spans="1:8" s="48" customFormat="1" ht="26.4">
      <c r="A286" s="86"/>
      <c r="B286" s="142" t="s">
        <v>28</v>
      </c>
      <c r="C286" s="687">
        <v>40422101</v>
      </c>
      <c r="D286" s="1198">
        <v>-25960</v>
      </c>
      <c r="E286" s="185" t="s">
        <v>11</v>
      </c>
      <c r="F286" s="667">
        <v>74714826</v>
      </c>
      <c r="G286" s="1200">
        <v>25960</v>
      </c>
    </row>
    <row r="287" spans="1:8" s="48" customFormat="1">
      <c r="A287" s="86"/>
      <c r="B287" s="132" t="s">
        <v>2</v>
      </c>
      <c r="C287" s="689">
        <v>40422101</v>
      </c>
      <c r="D287" s="326">
        <v>-25960</v>
      </c>
      <c r="E287" s="183" t="s">
        <v>28</v>
      </c>
      <c r="F287" s="666">
        <v>75944848</v>
      </c>
      <c r="G287" s="94">
        <v>25960</v>
      </c>
    </row>
    <row r="288" spans="1:8" s="48" customFormat="1">
      <c r="A288" s="86"/>
      <c r="B288" s="133" t="s">
        <v>16</v>
      </c>
      <c r="C288" s="688">
        <v>40422101</v>
      </c>
      <c r="D288" s="326">
        <v>-25960</v>
      </c>
      <c r="E288" s="184" t="s">
        <v>2</v>
      </c>
      <c r="F288" s="667">
        <v>71008167</v>
      </c>
      <c r="G288" s="326">
        <v>25960</v>
      </c>
    </row>
    <row r="289" spans="1:7" s="48" customFormat="1">
      <c r="A289" s="86"/>
      <c r="B289" s="134" t="s">
        <v>17</v>
      </c>
      <c r="C289" s="688">
        <v>40422101</v>
      </c>
      <c r="D289" s="326">
        <v>-25960</v>
      </c>
      <c r="E289" s="185" t="s">
        <v>12</v>
      </c>
      <c r="F289" s="667">
        <v>65232936</v>
      </c>
      <c r="G289" s="326">
        <v>25960</v>
      </c>
    </row>
    <row r="290" spans="1:7" s="48" customFormat="1">
      <c r="A290" s="86"/>
      <c r="B290" s="134"/>
      <c r="C290" s="688"/>
      <c r="D290" s="326"/>
      <c r="E290" s="196" t="s">
        <v>37</v>
      </c>
      <c r="F290" s="667">
        <v>32455848</v>
      </c>
      <c r="G290" s="326">
        <v>24665</v>
      </c>
    </row>
    <row r="291" spans="1:7" s="48" customFormat="1">
      <c r="A291" s="253"/>
      <c r="B291" s="135"/>
      <c r="C291" s="688"/>
      <c r="D291" s="326"/>
      <c r="E291" s="197" t="s">
        <v>35</v>
      </c>
      <c r="F291" s="667">
        <v>18299368</v>
      </c>
      <c r="G291" s="326">
        <v>16906</v>
      </c>
    </row>
    <row r="292" spans="1:7" s="48" customFormat="1">
      <c r="A292" s="253"/>
      <c r="B292" s="134"/>
      <c r="C292" s="688"/>
      <c r="D292" s="326"/>
      <c r="E292" s="196" t="s">
        <v>15</v>
      </c>
      <c r="F292" s="667">
        <v>32777088</v>
      </c>
      <c r="G292" s="326">
        <v>1295</v>
      </c>
    </row>
    <row r="293" spans="1:7" s="48" customFormat="1">
      <c r="A293" s="253"/>
      <c r="B293" s="133"/>
      <c r="C293" s="688"/>
      <c r="D293" s="326"/>
      <c r="E293" s="185" t="s">
        <v>16</v>
      </c>
      <c r="F293" s="667">
        <v>116754</v>
      </c>
      <c r="G293" s="326"/>
    </row>
    <row r="294" spans="1:7" s="48" customFormat="1">
      <c r="A294" s="253"/>
      <c r="B294" s="133"/>
      <c r="C294" s="688"/>
      <c r="D294" s="326"/>
      <c r="E294" s="196" t="s">
        <v>17</v>
      </c>
      <c r="F294" s="667">
        <v>44109</v>
      </c>
      <c r="G294" s="326"/>
    </row>
    <row r="295" spans="1:7" s="48" customFormat="1">
      <c r="A295" s="253"/>
      <c r="B295" s="134"/>
      <c r="C295" s="688"/>
      <c r="D295" s="326"/>
      <c r="E295" s="196" t="s">
        <v>93</v>
      </c>
      <c r="F295" s="667">
        <v>72645</v>
      </c>
      <c r="G295" s="326"/>
    </row>
    <row r="296" spans="1:7" s="48" customFormat="1" ht="26.4">
      <c r="A296" s="253"/>
      <c r="B296" s="185"/>
      <c r="C296" s="1924"/>
      <c r="D296" s="326"/>
      <c r="E296" s="185" t="s">
        <v>49</v>
      </c>
      <c r="F296" s="667">
        <v>5648232</v>
      </c>
      <c r="G296" s="326"/>
    </row>
    <row r="297" spans="1:7" s="48" customFormat="1">
      <c r="A297" s="253"/>
      <c r="B297" s="185"/>
      <c r="C297" s="1924"/>
      <c r="D297" s="326"/>
      <c r="E297" s="196" t="s">
        <v>38</v>
      </c>
      <c r="F297" s="667">
        <v>5648232</v>
      </c>
      <c r="G297" s="326"/>
    </row>
    <row r="298" spans="1:7" s="48" customFormat="1">
      <c r="A298" s="253"/>
      <c r="B298" s="196"/>
      <c r="C298" s="1924"/>
      <c r="D298" s="326"/>
      <c r="E298" s="185" t="s">
        <v>19</v>
      </c>
      <c r="F298" s="667">
        <v>10245</v>
      </c>
      <c r="G298" s="326"/>
    </row>
    <row r="299" spans="1:7" s="48" customFormat="1">
      <c r="A299" s="253"/>
      <c r="B299" s="196"/>
      <c r="C299" s="1924"/>
      <c r="D299" s="326"/>
      <c r="E299" s="196" t="s">
        <v>84</v>
      </c>
      <c r="F299" s="667">
        <v>10245</v>
      </c>
      <c r="G299" s="326"/>
    </row>
    <row r="300" spans="1:7" s="48" customFormat="1" ht="26.4">
      <c r="A300" s="253"/>
      <c r="B300" s="132"/>
      <c r="C300" s="1924"/>
      <c r="D300" s="326"/>
      <c r="E300" s="197" t="s">
        <v>97</v>
      </c>
      <c r="F300" s="667">
        <v>10245</v>
      </c>
      <c r="G300" s="326"/>
    </row>
    <row r="301" spans="1:7" s="48" customFormat="1">
      <c r="A301" s="253"/>
      <c r="B301" s="133"/>
      <c r="C301" s="1924"/>
      <c r="D301" s="326"/>
      <c r="E301" s="184" t="s">
        <v>3</v>
      </c>
      <c r="F301" s="667">
        <v>4936681</v>
      </c>
      <c r="G301" s="326"/>
    </row>
    <row r="302" spans="1:7" s="48" customFormat="1">
      <c r="A302" s="253"/>
      <c r="B302" s="200"/>
      <c r="C302" s="1924"/>
      <c r="D302" s="326"/>
      <c r="E302" s="185" t="s">
        <v>20</v>
      </c>
      <c r="F302" s="667">
        <v>4936681</v>
      </c>
      <c r="G302" s="326"/>
    </row>
    <row r="303" spans="1:7" s="48" customFormat="1" ht="13.8" thickBot="1">
      <c r="A303" s="253"/>
      <c r="B303" s="200"/>
      <c r="C303" s="1924"/>
      <c r="D303" s="326"/>
      <c r="E303" s="185"/>
      <c r="F303" s="1925"/>
      <c r="G303" s="326"/>
    </row>
    <row r="304" spans="1:7" s="48" customFormat="1" ht="94.8" customHeight="1" thickBot="1">
      <c r="A304" s="86"/>
      <c r="B304" s="3706" t="s">
        <v>1097</v>
      </c>
      <c r="C304" s="3707"/>
      <c r="D304" s="3707"/>
      <c r="E304" s="3707"/>
      <c r="F304" s="3707"/>
      <c r="G304" s="3708"/>
    </row>
  </sheetData>
  <mergeCells count="17">
    <mergeCell ref="H1:H2"/>
    <mergeCell ref="C1:C2"/>
    <mergeCell ref="D1:D2"/>
    <mergeCell ref="F1:F2"/>
    <mergeCell ref="G1:G2"/>
    <mergeCell ref="B40:G40"/>
    <mergeCell ref="B69:G69"/>
    <mergeCell ref="B120:G120"/>
    <mergeCell ref="B149:G149"/>
    <mergeCell ref="B174:G174"/>
    <mergeCell ref="B83:G83"/>
    <mergeCell ref="B98:G98"/>
    <mergeCell ref="B275:G275"/>
    <mergeCell ref="B304:G304"/>
    <mergeCell ref="B203:G203"/>
    <mergeCell ref="B228:G228"/>
    <mergeCell ref="B253:G253"/>
  </mergeCells>
  <pageMargins left="0.36" right="0.15748031496062992" top="0.35433070866141736" bottom="0.47244094488188981" header="0.19685039370078741" footer="0.19685039370078741"/>
  <pageSetup paperSize="9" scale="75" fitToHeight="4" orientation="landscape" r:id="rId1"/>
  <headerFooter alignWithMargins="0">
    <oddFooter>&amp;L&amp;"Arial,Slīpraksts"&amp;8&amp;F&amp;C&amp;P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417"/>
  <sheetViews>
    <sheetView zoomScale="70" zoomScaleNormal="70" workbookViewId="0">
      <selection activeCell="A24" sqref="A24"/>
    </sheetView>
  </sheetViews>
  <sheetFormatPr defaultColWidth="9.109375" defaultRowHeight="13.2"/>
  <cols>
    <col min="1" max="1" width="7.33203125" style="34" customWidth="1"/>
    <col min="2" max="2" width="52.6640625" style="32" customWidth="1"/>
    <col min="3" max="3" width="13.44140625" style="33" customWidth="1"/>
    <col min="4" max="4" width="13.6640625" style="33" customWidth="1"/>
    <col min="5" max="5" width="50.109375" style="31" customWidth="1"/>
    <col min="6" max="6" width="13.5546875" style="31" customWidth="1"/>
    <col min="7" max="7" width="14.109375" style="31" customWidth="1"/>
    <col min="8" max="8" width="20.44140625" style="365" customWidth="1"/>
    <col min="9" max="16384" width="9.109375" style="28"/>
  </cols>
  <sheetData>
    <row r="1" spans="1:8">
      <c r="B1" s="26"/>
      <c r="C1" s="3696" t="s">
        <v>91</v>
      </c>
      <c r="D1" s="3696" t="s">
        <v>30</v>
      </c>
      <c r="E1" s="69"/>
      <c r="F1" s="3696" t="s">
        <v>91</v>
      </c>
      <c r="G1" s="3696" t="s">
        <v>30</v>
      </c>
      <c r="H1" s="3704" t="s">
        <v>42</v>
      </c>
    </row>
    <row r="2" spans="1:8" ht="13.8" thickBot="1">
      <c r="B2" s="29"/>
      <c r="C2" s="3697"/>
      <c r="D2" s="3697"/>
      <c r="E2" s="70"/>
      <c r="F2" s="3697"/>
      <c r="G2" s="3697"/>
      <c r="H2" s="3705"/>
    </row>
    <row r="3" spans="1:8">
      <c r="A3" s="35"/>
      <c r="B3" s="1"/>
      <c r="C3" s="30"/>
      <c r="D3" s="30"/>
      <c r="E3" s="4"/>
      <c r="F3" s="30"/>
      <c r="G3" s="30"/>
    </row>
    <row r="4" spans="1:8">
      <c r="A4" s="35"/>
      <c r="B4" s="157" t="s">
        <v>74</v>
      </c>
      <c r="C4" s="30"/>
      <c r="D4" s="30"/>
      <c r="E4" s="4"/>
      <c r="F4" s="30"/>
      <c r="G4" s="30"/>
    </row>
    <row r="5" spans="1:8" s="6" customFormat="1">
      <c r="A5" s="95"/>
      <c r="B5" s="21" t="s">
        <v>45</v>
      </c>
      <c r="C5" s="19"/>
      <c r="D5" s="37"/>
      <c r="E5" s="72" t="s">
        <v>46</v>
      </c>
      <c r="F5" s="8"/>
      <c r="G5" s="8"/>
      <c r="H5" s="305"/>
    </row>
    <row r="6" spans="1:8" s="6" customFormat="1">
      <c r="A6" s="95"/>
      <c r="B6" s="5" t="s">
        <v>48</v>
      </c>
      <c r="C6" s="112"/>
      <c r="D6" s="115"/>
      <c r="E6" s="5" t="s">
        <v>48</v>
      </c>
      <c r="F6" s="112"/>
      <c r="G6" s="115"/>
      <c r="H6" s="315"/>
    </row>
    <row r="7" spans="1:8" s="6" customFormat="1">
      <c r="A7" s="95"/>
      <c r="B7" s="271" t="s">
        <v>99</v>
      </c>
      <c r="C7" s="2065">
        <v>-138444259</v>
      </c>
      <c r="D7" s="115">
        <f>G124</f>
        <v>1061073</v>
      </c>
      <c r="E7" s="271" t="s">
        <v>99</v>
      </c>
      <c r="F7" s="2065">
        <v>-138444259</v>
      </c>
      <c r="G7" s="115">
        <f>G124</f>
        <v>1061073</v>
      </c>
      <c r="H7" s="315"/>
    </row>
    <row r="8" spans="1:8" s="6" customFormat="1">
      <c r="A8" s="95"/>
      <c r="B8" s="271" t="s">
        <v>100</v>
      </c>
      <c r="C8" s="2065">
        <v>406158063</v>
      </c>
      <c r="D8" s="115">
        <f>G179</f>
        <v>1061073</v>
      </c>
      <c r="E8" s="271" t="s">
        <v>100</v>
      </c>
      <c r="F8" s="2065">
        <v>406158063</v>
      </c>
      <c r="G8" s="115">
        <f>G179</f>
        <v>1061073</v>
      </c>
      <c r="H8" s="315"/>
    </row>
    <row r="9" spans="1:8" s="6" customFormat="1">
      <c r="A9" s="95"/>
      <c r="B9" s="271" t="s">
        <v>261</v>
      </c>
      <c r="C9" s="2065">
        <v>-239013812</v>
      </c>
      <c r="D9" s="115">
        <f>G203</f>
        <v>1061073</v>
      </c>
      <c r="E9" s="271" t="s">
        <v>261</v>
      </c>
      <c r="F9" s="2065">
        <v>-239013812</v>
      </c>
      <c r="G9" s="115">
        <f>G203</f>
        <v>1061073</v>
      </c>
      <c r="H9" s="315"/>
    </row>
    <row r="10" spans="1:8" s="65" customFormat="1" ht="26.4">
      <c r="A10" s="66"/>
      <c r="B10" s="284" t="s">
        <v>1064</v>
      </c>
      <c r="C10" s="76"/>
      <c r="D10" s="76"/>
      <c r="E10" s="284" t="s">
        <v>1064</v>
      </c>
      <c r="F10" s="76"/>
      <c r="G10" s="39"/>
      <c r="H10" s="395"/>
    </row>
    <row r="11" spans="1:8" s="65" customFormat="1">
      <c r="A11" s="66"/>
      <c r="B11" s="271" t="s">
        <v>99</v>
      </c>
      <c r="C11" s="2068"/>
      <c r="D11" s="76">
        <f>G112</f>
        <v>219507</v>
      </c>
      <c r="E11" s="271" t="s">
        <v>99</v>
      </c>
      <c r="F11" s="2068"/>
      <c r="G11" s="3258">
        <f>G112</f>
        <v>219507</v>
      </c>
      <c r="H11" s="395"/>
    </row>
    <row r="12" spans="1:8" s="65" customFormat="1">
      <c r="A12" s="66"/>
      <c r="B12" s="271" t="s">
        <v>100</v>
      </c>
      <c r="C12" s="2068"/>
      <c r="D12" s="76">
        <f>G163</f>
        <v>219507</v>
      </c>
      <c r="E12" s="271" t="s">
        <v>100</v>
      </c>
      <c r="F12" s="2068"/>
      <c r="G12" s="76">
        <f>G163</f>
        <v>219507</v>
      </c>
      <c r="H12" s="395"/>
    </row>
    <row r="13" spans="1:8" s="65" customFormat="1">
      <c r="A13" s="66"/>
      <c r="B13" s="271" t="s">
        <v>261</v>
      </c>
      <c r="C13" s="76"/>
      <c r="D13" s="76">
        <f>G186</f>
        <v>219507</v>
      </c>
      <c r="E13" s="271" t="s">
        <v>261</v>
      </c>
      <c r="F13" s="76"/>
      <c r="G13" s="76">
        <f>G186</f>
        <v>219507</v>
      </c>
      <c r="H13" s="395"/>
    </row>
    <row r="14" spans="1:8" s="65" customFormat="1">
      <c r="A14" s="66"/>
      <c r="B14" s="271"/>
      <c r="C14" s="76"/>
      <c r="D14" s="76"/>
      <c r="E14" s="271"/>
      <c r="F14" s="76"/>
      <c r="G14" s="76"/>
      <c r="H14" s="3405"/>
    </row>
    <row r="15" spans="1:8" s="65" customFormat="1">
      <c r="A15" s="66"/>
      <c r="B15" s="3456" t="s">
        <v>1021</v>
      </c>
      <c r="C15" s="2827"/>
      <c r="D15" s="2827"/>
      <c r="E15" s="3456" t="s">
        <v>1021</v>
      </c>
      <c r="F15" s="76"/>
      <c r="G15" s="3457"/>
      <c r="H15" s="3405"/>
    </row>
    <row r="16" spans="1:8" s="65" customFormat="1">
      <c r="A16" s="66"/>
      <c r="B16" s="271" t="s">
        <v>99</v>
      </c>
      <c r="C16" s="2827">
        <v>34148923</v>
      </c>
      <c r="D16" s="2827">
        <f>D376</f>
        <v>-1338560</v>
      </c>
      <c r="E16" s="271" t="s">
        <v>99</v>
      </c>
      <c r="F16" s="2827">
        <v>34148923</v>
      </c>
      <c r="G16" s="2827">
        <f>D376</f>
        <v>-1338560</v>
      </c>
      <c r="H16" s="3405"/>
    </row>
    <row r="17" spans="1:8" s="65" customFormat="1">
      <c r="A17" s="66"/>
      <c r="B17" s="271" t="s">
        <v>100</v>
      </c>
      <c r="C17" s="993"/>
      <c r="D17" s="76"/>
      <c r="E17" s="271" t="s">
        <v>100</v>
      </c>
      <c r="F17" s="993"/>
      <c r="G17" s="76"/>
      <c r="H17" s="3405"/>
    </row>
    <row r="18" spans="1:8">
      <c r="B18" s="271" t="s">
        <v>261</v>
      </c>
      <c r="C18" s="76"/>
      <c r="D18" s="76"/>
      <c r="E18" s="271" t="s">
        <v>261</v>
      </c>
      <c r="F18" s="76"/>
      <c r="G18" s="76"/>
      <c r="H18" s="3455"/>
    </row>
    <row r="19" spans="1:8">
      <c r="B19" s="271"/>
      <c r="C19" s="76"/>
      <c r="D19" s="76"/>
      <c r="E19" s="271"/>
      <c r="F19" s="76"/>
      <c r="G19" s="76"/>
      <c r="H19" s="3455"/>
    </row>
    <row r="20" spans="1:8">
      <c r="B20" s="271"/>
      <c r="C20" s="76"/>
      <c r="D20" s="76"/>
      <c r="E20" s="271"/>
      <c r="F20" s="76"/>
      <c r="G20" s="76"/>
      <c r="H20" s="3455"/>
    </row>
    <row r="21" spans="1:8" s="561" customFormat="1">
      <c r="A21" s="128"/>
      <c r="B21" s="128" t="s">
        <v>187</v>
      </c>
    </row>
    <row r="22" spans="1:8" s="561" customFormat="1" ht="13.8" thickBot="1">
      <c r="A22" s="128"/>
    </row>
    <row r="23" spans="1:8" s="561" customFormat="1" ht="13.8">
      <c r="A23" s="1967">
        <f>'11'!A257+1</f>
        <v>16</v>
      </c>
      <c r="B23" s="220" t="s">
        <v>74</v>
      </c>
      <c r="C23" s="191"/>
      <c r="D23" s="192"/>
      <c r="H23" s="945" t="s">
        <v>33</v>
      </c>
    </row>
    <row r="24" spans="1:8" s="561" customFormat="1">
      <c r="A24" s="86"/>
      <c r="B24" s="163" t="s">
        <v>22</v>
      </c>
      <c r="C24" s="612"/>
      <c r="D24" s="193"/>
    </row>
    <row r="25" spans="1:8" s="561" customFormat="1">
      <c r="A25" s="86"/>
      <c r="B25" s="562" t="s">
        <v>539</v>
      </c>
      <c r="C25" s="764"/>
      <c r="D25" s="563"/>
    </row>
    <row r="26" spans="1:8" s="561" customFormat="1">
      <c r="A26" s="86"/>
      <c r="B26" s="142" t="s">
        <v>4</v>
      </c>
      <c r="C26" s="687">
        <f>C27</f>
        <v>0</v>
      </c>
      <c r="D26" s="349">
        <f>D27</f>
        <v>10500000</v>
      </c>
    </row>
    <row r="27" spans="1:8" s="561" customFormat="1" ht="26.4">
      <c r="A27" s="86"/>
      <c r="B27" s="327" t="s">
        <v>36</v>
      </c>
      <c r="C27" s="688">
        <v>0</v>
      </c>
      <c r="D27" s="165">
        <v>10500000</v>
      </c>
    </row>
    <row r="28" spans="1:8" s="561" customFormat="1">
      <c r="A28" s="86"/>
      <c r="B28" s="142" t="s">
        <v>28</v>
      </c>
      <c r="C28" s="687">
        <f t="shared" ref="C28:D30" si="0">C29</f>
        <v>0</v>
      </c>
      <c r="D28" s="207">
        <f t="shared" si="0"/>
        <v>10500000</v>
      </c>
    </row>
    <row r="29" spans="1:8" s="561" customFormat="1">
      <c r="A29" s="86"/>
      <c r="B29" s="132" t="s">
        <v>2</v>
      </c>
      <c r="C29" s="688">
        <f t="shared" si="0"/>
        <v>0</v>
      </c>
      <c r="D29" s="165">
        <f t="shared" si="0"/>
        <v>10500000</v>
      </c>
    </row>
    <row r="30" spans="1:8" s="561" customFormat="1">
      <c r="A30" s="86"/>
      <c r="B30" s="185" t="s">
        <v>16</v>
      </c>
      <c r="C30" s="688">
        <f t="shared" si="0"/>
        <v>0</v>
      </c>
      <c r="D30" s="165">
        <f t="shared" si="0"/>
        <v>10500000</v>
      </c>
    </row>
    <row r="31" spans="1:8" s="561" customFormat="1" ht="13.8" thickBot="1">
      <c r="A31" s="86"/>
      <c r="B31" s="372" t="s">
        <v>17</v>
      </c>
      <c r="C31" s="224"/>
      <c r="D31" s="998">
        <v>10500000</v>
      </c>
    </row>
    <row r="32" spans="1:8" s="561" customFormat="1" ht="63.75" customHeight="1" thickBot="1">
      <c r="A32" s="86"/>
      <c r="B32" s="3720" t="s">
        <v>540</v>
      </c>
      <c r="C32" s="3721"/>
      <c r="D32" s="3722"/>
    </row>
    <row r="33" spans="1:8" s="561" customFormat="1">
      <c r="A33" s="253"/>
    </row>
    <row r="34" spans="1:8" s="561" customFormat="1">
      <c r="A34" s="254"/>
      <c r="B34" s="128" t="s">
        <v>190</v>
      </c>
    </row>
    <row r="35" spans="1:8" s="561" customFormat="1" ht="13.8" thickBot="1">
      <c r="A35" s="254"/>
    </row>
    <row r="36" spans="1:8" s="561" customFormat="1" ht="13.8">
      <c r="A36" s="252">
        <f>A23</f>
        <v>16</v>
      </c>
      <c r="B36" s="220" t="s">
        <v>74</v>
      </c>
      <c r="C36" s="191"/>
      <c r="D36" s="192"/>
      <c r="H36" s="945" t="s">
        <v>33</v>
      </c>
    </row>
    <row r="37" spans="1:8" s="561" customFormat="1">
      <c r="A37" s="86"/>
      <c r="B37" s="163" t="s">
        <v>82</v>
      </c>
      <c r="C37" s="612"/>
      <c r="D37" s="193"/>
    </row>
    <row r="38" spans="1:8" s="561" customFormat="1">
      <c r="A38" s="86"/>
      <c r="B38" s="668" t="s">
        <v>83</v>
      </c>
      <c r="C38" s="783"/>
      <c r="D38" s="193"/>
    </row>
    <row r="39" spans="1:8" s="561" customFormat="1">
      <c r="A39" s="86"/>
      <c r="B39" s="164" t="s">
        <v>87</v>
      </c>
      <c r="C39" s="783"/>
      <c r="D39" s="193"/>
    </row>
    <row r="40" spans="1:8" s="561" customFormat="1">
      <c r="A40" s="86"/>
      <c r="B40" s="142" t="s">
        <v>4</v>
      </c>
      <c r="C40" s="687">
        <f>C41+C42</f>
        <v>100607729</v>
      </c>
      <c r="D40" s="207">
        <f>D41+D42</f>
        <v>10500000</v>
      </c>
    </row>
    <row r="41" spans="1:8" s="561" customFormat="1" ht="26.4">
      <c r="A41" s="86"/>
      <c r="B41" s="327" t="s">
        <v>36</v>
      </c>
      <c r="C41" s="689">
        <v>1036123</v>
      </c>
      <c r="D41" s="165">
        <v>10500000</v>
      </c>
    </row>
    <row r="42" spans="1:8" s="561" customFormat="1">
      <c r="A42" s="86"/>
      <c r="B42" s="132" t="s">
        <v>10</v>
      </c>
      <c r="C42" s="688">
        <f>C43</f>
        <v>99571606</v>
      </c>
      <c r="D42" s="165">
        <f>D43</f>
        <v>0</v>
      </c>
    </row>
    <row r="43" spans="1:8" s="561" customFormat="1" ht="26.4">
      <c r="A43" s="86"/>
      <c r="B43" s="133" t="s">
        <v>11</v>
      </c>
      <c r="C43" s="688">
        <v>99571606</v>
      </c>
      <c r="D43" s="165"/>
    </row>
    <row r="44" spans="1:8" s="561" customFormat="1">
      <c r="A44" s="86"/>
      <c r="B44" s="142" t="s">
        <v>28</v>
      </c>
      <c r="C44" s="687">
        <f>C45+C60</f>
        <v>100607729</v>
      </c>
      <c r="D44" s="207">
        <f>D45+D60</f>
        <v>10500000</v>
      </c>
    </row>
    <row r="45" spans="1:8" s="561" customFormat="1">
      <c r="A45" s="86"/>
      <c r="B45" s="132" t="s">
        <v>2</v>
      </c>
      <c r="C45" s="688">
        <f>C46+C50+C52+C54</f>
        <v>100126664</v>
      </c>
      <c r="D45" s="165">
        <f>D46+D50+D52+D54</f>
        <v>10500000</v>
      </c>
    </row>
    <row r="46" spans="1:8" s="561" customFormat="1">
      <c r="A46" s="86"/>
      <c r="B46" s="133" t="s">
        <v>12</v>
      </c>
      <c r="C46" s="688">
        <f>C47+C49</f>
        <v>60208405</v>
      </c>
      <c r="D46" s="165">
        <f>D47+D49</f>
        <v>0</v>
      </c>
    </row>
    <row r="47" spans="1:8" s="561" customFormat="1">
      <c r="A47" s="86"/>
      <c r="B47" s="134" t="s">
        <v>37</v>
      </c>
      <c r="C47" s="688">
        <v>16686805</v>
      </c>
      <c r="D47" s="165"/>
    </row>
    <row r="48" spans="1:8" s="561" customFormat="1">
      <c r="A48" s="253"/>
      <c r="B48" s="135" t="s">
        <v>35</v>
      </c>
      <c r="C48" s="688">
        <v>11929254</v>
      </c>
      <c r="D48" s="165"/>
    </row>
    <row r="49" spans="1:4" s="561" customFormat="1">
      <c r="A49" s="253"/>
      <c r="B49" s="134" t="s">
        <v>15</v>
      </c>
      <c r="C49" s="688">
        <v>43521600</v>
      </c>
      <c r="D49" s="165"/>
    </row>
    <row r="50" spans="1:4" s="561" customFormat="1">
      <c r="A50" s="253"/>
      <c r="B50" s="217" t="s">
        <v>16</v>
      </c>
      <c r="C50" s="688">
        <f>C51</f>
        <v>35793412</v>
      </c>
      <c r="D50" s="165">
        <f>D51</f>
        <v>10500000</v>
      </c>
    </row>
    <row r="51" spans="1:4" s="561" customFormat="1">
      <c r="A51" s="253"/>
      <c r="B51" s="218" t="s">
        <v>17</v>
      </c>
      <c r="C51" s="688">
        <v>35793412</v>
      </c>
      <c r="D51" s="165">
        <v>10500000</v>
      </c>
    </row>
    <row r="52" spans="1:4" s="561" customFormat="1" ht="26.4">
      <c r="A52" s="253"/>
      <c r="B52" s="133" t="s">
        <v>115</v>
      </c>
      <c r="C52" s="688">
        <f>C53</f>
        <v>250367</v>
      </c>
      <c r="D52" s="165">
        <f>D53</f>
        <v>0</v>
      </c>
    </row>
    <row r="53" spans="1:4" s="561" customFormat="1">
      <c r="A53" s="253"/>
      <c r="B53" s="134" t="s">
        <v>18</v>
      </c>
      <c r="C53" s="688">
        <v>250367</v>
      </c>
      <c r="D53" s="165"/>
    </row>
    <row r="54" spans="1:4" s="561" customFormat="1">
      <c r="A54" s="253"/>
      <c r="B54" s="185" t="s">
        <v>19</v>
      </c>
      <c r="C54" s="688">
        <f>C55+C58</f>
        <v>3874480</v>
      </c>
      <c r="D54" s="165">
        <f>D55+D58</f>
        <v>0</v>
      </c>
    </row>
    <row r="55" spans="1:4" s="561" customFormat="1">
      <c r="A55" s="253"/>
      <c r="B55" s="196" t="s">
        <v>84</v>
      </c>
      <c r="C55" s="688">
        <f>C56</f>
        <v>32726</v>
      </c>
      <c r="D55" s="165">
        <f>D56</f>
        <v>0</v>
      </c>
    </row>
    <row r="56" spans="1:4" s="561" customFormat="1" ht="26.4">
      <c r="A56" s="253"/>
      <c r="B56" s="197" t="s">
        <v>85</v>
      </c>
      <c r="C56" s="688">
        <f>C57</f>
        <v>32726</v>
      </c>
      <c r="D56" s="165">
        <f>D57</f>
        <v>0</v>
      </c>
    </row>
    <row r="57" spans="1:4" s="561" customFormat="1" ht="39.6">
      <c r="A57" s="253"/>
      <c r="B57" s="200" t="s">
        <v>63</v>
      </c>
      <c r="C57" s="688">
        <v>32726</v>
      </c>
      <c r="D57" s="165"/>
    </row>
    <row r="58" spans="1:4" s="561" customFormat="1" ht="26.4">
      <c r="A58" s="253"/>
      <c r="B58" s="196" t="s">
        <v>51</v>
      </c>
      <c r="C58" s="688">
        <f>C59</f>
        <v>3841754</v>
      </c>
      <c r="D58" s="165">
        <f>D59</f>
        <v>0</v>
      </c>
    </row>
    <row r="59" spans="1:4" s="561" customFormat="1" ht="26.4">
      <c r="A59" s="253"/>
      <c r="B59" s="197" t="s">
        <v>52</v>
      </c>
      <c r="C59" s="688">
        <v>3841754</v>
      </c>
      <c r="D59" s="165"/>
    </row>
    <row r="60" spans="1:4" s="561" customFormat="1">
      <c r="A60" s="121"/>
      <c r="B60" s="132" t="s">
        <v>3</v>
      </c>
      <c r="C60" s="688">
        <f>C61</f>
        <v>481065</v>
      </c>
      <c r="D60" s="165">
        <f>D61</f>
        <v>0</v>
      </c>
    </row>
    <row r="61" spans="1:4" s="561" customFormat="1">
      <c r="A61" s="121"/>
      <c r="B61" s="133" t="s">
        <v>20</v>
      </c>
      <c r="C61" s="688">
        <v>481065</v>
      </c>
      <c r="D61" s="165"/>
    </row>
    <row r="62" spans="1:4" s="561" customFormat="1">
      <c r="A62" s="121"/>
      <c r="B62" s="164" t="s">
        <v>88</v>
      </c>
      <c r="C62" s="783"/>
      <c r="D62" s="193"/>
    </row>
    <row r="63" spans="1:4" s="561" customFormat="1">
      <c r="A63" s="86"/>
      <c r="B63" s="142" t="s">
        <v>4</v>
      </c>
      <c r="C63" s="687">
        <f>C64+C65</f>
        <v>115903102</v>
      </c>
      <c r="D63" s="207">
        <f>D64+D65</f>
        <v>10500000</v>
      </c>
    </row>
    <row r="64" spans="1:4" s="561" customFormat="1" ht="26.4">
      <c r="A64" s="86"/>
      <c r="B64" s="327" t="s">
        <v>36</v>
      </c>
      <c r="C64" s="689">
        <v>807410</v>
      </c>
      <c r="D64" s="165">
        <v>10500000</v>
      </c>
    </row>
    <row r="65" spans="1:4" s="561" customFormat="1">
      <c r="A65" s="86"/>
      <c r="B65" s="132" t="s">
        <v>10</v>
      </c>
      <c r="C65" s="688">
        <f>C66</f>
        <v>115095692</v>
      </c>
      <c r="D65" s="165">
        <f>D66</f>
        <v>0</v>
      </c>
    </row>
    <row r="66" spans="1:4" s="561" customFormat="1" ht="26.4">
      <c r="A66" s="86"/>
      <c r="B66" s="133" t="s">
        <v>11</v>
      </c>
      <c r="C66" s="688">
        <v>115095692</v>
      </c>
      <c r="D66" s="165"/>
    </row>
    <row r="67" spans="1:4" s="561" customFormat="1">
      <c r="A67" s="86"/>
      <c r="B67" s="142" t="s">
        <v>28</v>
      </c>
      <c r="C67" s="687">
        <f>C68+C80</f>
        <v>115903102</v>
      </c>
      <c r="D67" s="207">
        <f>D68+D80</f>
        <v>10500000</v>
      </c>
    </row>
    <row r="68" spans="1:4" s="561" customFormat="1">
      <c r="A68" s="86"/>
      <c r="B68" s="132" t="s">
        <v>2</v>
      </c>
      <c r="C68" s="688">
        <f>C69+C73+C75+C77</f>
        <v>115586429</v>
      </c>
      <c r="D68" s="165">
        <f>D69+D73+D75+D77</f>
        <v>10500000</v>
      </c>
    </row>
    <row r="69" spans="1:4" s="561" customFormat="1">
      <c r="A69" s="86"/>
      <c r="B69" s="133" t="s">
        <v>12</v>
      </c>
      <c r="C69" s="688">
        <f>C70+C72</f>
        <v>61982675</v>
      </c>
      <c r="D69" s="165">
        <f>D70+D72</f>
        <v>0</v>
      </c>
    </row>
    <row r="70" spans="1:4" s="561" customFormat="1">
      <c r="A70" s="86"/>
      <c r="B70" s="134" t="s">
        <v>37</v>
      </c>
      <c r="C70" s="688">
        <v>16422900</v>
      </c>
      <c r="D70" s="165"/>
    </row>
    <row r="71" spans="1:4" s="561" customFormat="1">
      <c r="A71" s="253"/>
      <c r="B71" s="135" t="s">
        <v>35</v>
      </c>
      <c r="C71" s="688">
        <v>11654463</v>
      </c>
      <c r="D71" s="165"/>
    </row>
    <row r="72" spans="1:4" s="561" customFormat="1">
      <c r="A72" s="253"/>
      <c r="B72" s="134" t="s">
        <v>15</v>
      </c>
      <c r="C72" s="688">
        <v>45559775</v>
      </c>
      <c r="D72" s="165"/>
    </row>
    <row r="73" spans="1:4" s="561" customFormat="1">
      <c r="A73" s="253"/>
      <c r="B73" s="185" t="s">
        <v>16</v>
      </c>
      <c r="C73" s="688">
        <f>C74</f>
        <v>48231048</v>
      </c>
      <c r="D73" s="165">
        <f>D74</f>
        <v>10500000</v>
      </c>
    </row>
    <row r="74" spans="1:4" s="561" customFormat="1">
      <c r="A74" s="253"/>
      <c r="B74" s="196" t="s">
        <v>17</v>
      </c>
      <c r="C74" s="688">
        <v>48231048</v>
      </c>
      <c r="D74" s="165">
        <v>10500000</v>
      </c>
    </row>
    <row r="75" spans="1:4" s="561" customFormat="1" ht="26.4">
      <c r="A75" s="253"/>
      <c r="B75" s="133" t="s">
        <v>115</v>
      </c>
      <c r="C75" s="688">
        <f>C76</f>
        <v>250367</v>
      </c>
      <c r="D75" s="165">
        <f>D76</f>
        <v>0</v>
      </c>
    </row>
    <row r="76" spans="1:4" s="561" customFormat="1">
      <c r="A76" s="253"/>
      <c r="B76" s="134" t="s">
        <v>18</v>
      </c>
      <c r="C76" s="688">
        <v>250367</v>
      </c>
      <c r="D76" s="165"/>
    </row>
    <row r="77" spans="1:4" s="561" customFormat="1">
      <c r="A77" s="253"/>
      <c r="B77" s="185" t="s">
        <v>19</v>
      </c>
      <c r="C77" s="688">
        <f>C78</f>
        <v>5122339</v>
      </c>
      <c r="D77" s="165">
        <f>D78</f>
        <v>0</v>
      </c>
    </row>
    <row r="78" spans="1:4" s="561" customFormat="1" ht="26.4">
      <c r="A78" s="253"/>
      <c r="B78" s="196" t="s">
        <v>51</v>
      </c>
      <c r="C78" s="688">
        <f>C79</f>
        <v>5122339</v>
      </c>
      <c r="D78" s="165">
        <f>D79</f>
        <v>0</v>
      </c>
    </row>
    <row r="79" spans="1:4" s="561" customFormat="1" ht="26.4">
      <c r="A79" s="253"/>
      <c r="B79" s="197" t="s">
        <v>52</v>
      </c>
      <c r="C79" s="688">
        <v>5122339</v>
      </c>
      <c r="D79" s="165"/>
    </row>
    <row r="80" spans="1:4" s="561" customFormat="1">
      <c r="A80" s="121"/>
      <c r="B80" s="132" t="s">
        <v>3</v>
      </c>
      <c r="C80" s="688">
        <f>C81</f>
        <v>316673</v>
      </c>
      <c r="D80" s="165">
        <f>D81</f>
        <v>0</v>
      </c>
    </row>
    <row r="81" spans="1:4" s="561" customFormat="1">
      <c r="A81" s="121"/>
      <c r="B81" s="133" t="s">
        <v>20</v>
      </c>
      <c r="C81" s="688">
        <v>316673</v>
      </c>
      <c r="D81" s="165"/>
    </row>
    <row r="82" spans="1:4" s="561" customFormat="1">
      <c r="A82" s="121"/>
      <c r="B82" s="164" t="s">
        <v>189</v>
      </c>
      <c r="C82" s="783"/>
      <c r="D82" s="193"/>
    </row>
    <row r="83" spans="1:4" s="561" customFormat="1">
      <c r="A83" s="86"/>
      <c r="B83" s="142" t="s">
        <v>4</v>
      </c>
      <c r="C83" s="687">
        <f>C84+C85</f>
        <v>118985899</v>
      </c>
      <c r="D83" s="207">
        <f>D84+D85</f>
        <v>10500000</v>
      </c>
    </row>
    <row r="84" spans="1:4" s="561" customFormat="1" ht="26.4">
      <c r="A84" s="86"/>
      <c r="B84" s="327" t="s">
        <v>36</v>
      </c>
      <c r="C84" s="689">
        <v>807410</v>
      </c>
      <c r="D84" s="165">
        <v>10500000</v>
      </c>
    </row>
    <row r="85" spans="1:4" s="561" customFormat="1">
      <c r="A85" s="86"/>
      <c r="B85" s="132" t="s">
        <v>10</v>
      </c>
      <c r="C85" s="688">
        <f>C86</f>
        <v>118178489</v>
      </c>
      <c r="D85" s="165">
        <f>D86</f>
        <v>0</v>
      </c>
    </row>
    <row r="86" spans="1:4" s="561" customFormat="1" ht="26.4">
      <c r="A86" s="86"/>
      <c r="B86" s="133" t="s">
        <v>11</v>
      </c>
      <c r="C86" s="688">
        <v>118178489</v>
      </c>
      <c r="D86" s="165"/>
    </row>
    <row r="87" spans="1:4" s="561" customFormat="1">
      <c r="A87" s="86"/>
      <c r="B87" s="142" t="s">
        <v>28</v>
      </c>
      <c r="C87" s="687">
        <f>C88+C100</f>
        <v>118985899</v>
      </c>
      <c r="D87" s="207">
        <f>D88+D100</f>
        <v>10500000</v>
      </c>
    </row>
    <row r="88" spans="1:4" s="561" customFormat="1">
      <c r="A88" s="86"/>
      <c r="B88" s="132" t="s">
        <v>2</v>
      </c>
      <c r="C88" s="688">
        <f>C89+C93+C95+C97</f>
        <v>118673499</v>
      </c>
      <c r="D88" s="165">
        <f>D89+D93+D95+D97</f>
        <v>10500000</v>
      </c>
    </row>
    <row r="89" spans="1:4" s="561" customFormat="1">
      <c r="A89" s="86"/>
      <c r="B89" s="133" t="s">
        <v>12</v>
      </c>
      <c r="C89" s="688">
        <f>C90+C92</f>
        <v>56674801</v>
      </c>
      <c r="D89" s="165">
        <f>D90+D92</f>
        <v>0</v>
      </c>
    </row>
    <row r="90" spans="1:4" s="561" customFormat="1">
      <c r="A90" s="86"/>
      <c r="B90" s="134" t="s">
        <v>37</v>
      </c>
      <c r="C90" s="688">
        <v>15425720</v>
      </c>
      <c r="D90" s="165"/>
    </row>
    <row r="91" spans="1:4" s="561" customFormat="1">
      <c r="A91" s="253"/>
      <c r="B91" s="135" t="s">
        <v>35</v>
      </c>
      <c r="C91" s="688">
        <v>11338641</v>
      </c>
      <c r="D91" s="165"/>
    </row>
    <row r="92" spans="1:4" s="561" customFormat="1">
      <c r="A92" s="253"/>
      <c r="B92" s="134" t="s">
        <v>15</v>
      </c>
      <c r="C92" s="688">
        <v>41249081</v>
      </c>
      <c r="D92" s="165"/>
    </row>
    <row r="93" spans="1:4" s="561" customFormat="1">
      <c r="A93" s="253"/>
      <c r="B93" s="185" t="s">
        <v>16</v>
      </c>
      <c r="C93" s="688">
        <f>C94</f>
        <v>56625992</v>
      </c>
      <c r="D93" s="165">
        <f>D94</f>
        <v>10500000</v>
      </c>
    </row>
    <row r="94" spans="1:4" s="561" customFormat="1">
      <c r="A94" s="253"/>
      <c r="B94" s="196" t="s">
        <v>17</v>
      </c>
      <c r="C94" s="688">
        <v>56625992</v>
      </c>
      <c r="D94" s="165">
        <v>10500000</v>
      </c>
    </row>
    <row r="95" spans="1:4" s="561" customFormat="1" ht="26.4">
      <c r="A95" s="253"/>
      <c r="B95" s="133" t="s">
        <v>115</v>
      </c>
      <c r="C95" s="688">
        <f>C96</f>
        <v>250367</v>
      </c>
      <c r="D95" s="165">
        <f>D96</f>
        <v>0</v>
      </c>
    </row>
    <row r="96" spans="1:4" s="561" customFormat="1">
      <c r="A96" s="253"/>
      <c r="B96" s="134" t="s">
        <v>18</v>
      </c>
      <c r="C96" s="688">
        <v>250367</v>
      </c>
      <c r="D96" s="165"/>
    </row>
    <row r="97" spans="1:8" s="561" customFormat="1">
      <c r="A97" s="253"/>
      <c r="B97" s="185" t="s">
        <v>19</v>
      </c>
      <c r="C97" s="688">
        <f>C98</f>
        <v>5122339</v>
      </c>
      <c r="D97" s="165">
        <f>D98</f>
        <v>0</v>
      </c>
    </row>
    <row r="98" spans="1:8" s="561" customFormat="1" ht="26.4">
      <c r="A98" s="253"/>
      <c r="B98" s="196" t="s">
        <v>51</v>
      </c>
      <c r="C98" s="688">
        <f>C99</f>
        <v>5122339</v>
      </c>
      <c r="D98" s="165">
        <f>D99</f>
        <v>0</v>
      </c>
    </row>
    <row r="99" spans="1:8" s="561" customFormat="1" ht="26.4">
      <c r="A99" s="253"/>
      <c r="B99" s="197" t="s">
        <v>52</v>
      </c>
      <c r="C99" s="688">
        <v>5122339</v>
      </c>
      <c r="D99" s="165"/>
    </row>
    <row r="100" spans="1:8" s="561" customFormat="1">
      <c r="A100" s="121"/>
      <c r="B100" s="132" t="s">
        <v>3</v>
      </c>
      <c r="C100" s="688">
        <f>C101</f>
        <v>312400</v>
      </c>
      <c r="D100" s="165">
        <f>D101</f>
        <v>0</v>
      </c>
    </row>
    <row r="101" spans="1:8" s="561" customFormat="1" ht="13.8" thickBot="1">
      <c r="A101" s="121"/>
      <c r="B101" s="133" t="s">
        <v>20</v>
      </c>
      <c r="C101" s="688">
        <v>312400</v>
      </c>
      <c r="D101" s="165"/>
    </row>
    <row r="102" spans="1:8" s="81" customFormat="1" ht="66" customHeight="1" thickBot="1">
      <c r="A102" s="121"/>
      <c r="B102" s="3717" t="s">
        <v>540</v>
      </c>
      <c r="C102" s="3718"/>
      <c r="D102" s="3719"/>
    </row>
    <row r="103" spans="1:8" s="561" customFormat="1">
      <c r="A103" s="128"/>
    </row>
    <row r="104" spans="1:8" s="561" customFormat="1">
      <c r="A104" s="128"/>
      <c r="B104" s="128" t="s">
        <v>187</v>
      </c>
    </row>
    <row r="105" spans="1:8" s="561" customFormat="1" ht="13.8" thickBot="1">
      <c r="A105" s="128"/>
    </row>
    <row r="106" spans="1:8" s="561" customFormat="1" ht="13.8">
      <c r="A106" s="1967">
        <f>A23+1</f>
        <v>17</v>
      </c>
      <c r="B106" s="220" t="s">
        <v>74</v>
      </c>
      <c r="C106" s="191"/>
      <c r="D106" s="192"/>
      <c r="E106" s="220" t="s">
        <v>74</v>
      </c>
      <c r="F106" s="191"/>
      <c r="G106" s="784"/>
      <c r="H106" s="945" t="s">
        <v>33</v>
      </c>
    </row>
    <row r="107" spans="1:8" s="561" customFormat="1">
      <c r="A107" s="86"/>
      <c r="B107" s="163" t="s">
        <v>98</v>
      </c>
      <c r="C107" s="612"/>
      <c r="D107" s="193"/>
      <c r="E107" s="163" t="s">
        <v>22</v>
      </c>
      <c r="F107" s="612"/>
      <c r="G107" s="785"/>
    </row>
    <row r="108" spans="1:8" s="561" customFormat="1">
      <c r="A108" s="86"/>
      <c r="B108" s="270" t="s">
        <v>557</v>
      </c>
      <c r="C108" s="687">
        <v>17974922</v>
      </c>
      <c r="D108" s="349">
        <v>1280580</v>
      </c>
      <c r="E108" s="562" t="s">
        <v>221</v>
      </c>
      <c r="F108" s="764"/>
      <c r="G108" s="786"/>
    </row>
    <row r="109" spans="1:8" s="561" customFormat="1">
      <c r="A109" s="86"/>
      <c r="B109" s="266" t="s">
        <v>530</v>
      </c>
      <c r="C109" s="687"/>
      <c r="D109" s="349"/>
      <c r="E109" s="142" t="s">
        <v>4</v>
      </c>
      <c r="F109" s="687">
        <f>F110</f>
        <v>873710</v>
      </c>
      <c r="G109" s="349">
        <f>G110</f>
        <v>219507</v>
      </c>
    </row>
    <row r="110" spans="1:8" s="561" customFormat="1">
      <c r="A110" s="86"/>
      <c r="B110" s="132"/>
      <c r="C110" s="688"/>
      <c r="D110" s="165"/>
      <c r="E110" s="132" t="s">
        <v>10</v>
      </c>
      <c r="F110" s="688">
        <f>F111</f>
        <v>873710</v>
      </c>
      <c r="G110" s="350">
        <f>G111</f>
        <v>219507</v>
      </c>
    </row>
    <row r="111" spans="1:8" s="561" customFormat="1" ht="26.4">
      <c r="A111" s="86"/>
      <c r="B111" s="2325"/>
      <c r="C111" s="688"/>
      <c r="D111" s="165"/>
      <c r="E111" s="133" t="s">
        <v>11</v>
      </c>
      <c r="F111" s="688">
        <v>873710</v>
      </c>
      <c r="G111" s="350">
        <v>219507</v>
      </c>
    </row>
    <row r="112" spans="1:8" s="561" customFormat="1">
      <c r="A112" s="86"/>
      <c r="B112" s="3346"/>
      <c r="C112" s="3459"/>
      <c r="D112" s="606"/>
      <c r="E112" s="142" t="s">
        <v>28</v>
      </c>
      <c r="F112" s="687">
        <f>F113+F120</f>
        <v>873710</v>
      </c>
      <c r="G112" s="349">
        <f>G113+G120</f>
        <v>219507</v>
      </c>
    </row>
    <row r="113" spans="1:7" s="561" customFormat="1">
      <c r="A113" s="86"/>
      <c r="B113" s="132"/>
      <c r="C113" s="688"/>
      <c r="D113" s="165"/>
      <c r="E113" s="132" t="s">
        <v>2</v>
      </c>
      <c r="F113" s="688">
        <f>F114+F118</f>
        <v>869442</v>
      </c>
      <c r="G113" s="350">
        <f>G114+G118</f>
        <v>219507</v>
      </c>
    </row>
    <row r="114" spans="1:7" s="561" customFormat="1">
      <c r="A114" s="86"/>
      <c r="B114" s="133"/>
      <c r="C114" s="688"/>
      <c r="D114" s="165"/>
      <c r="E114" s="133" t="s">
        <v>12</v>
      </c>
      <c r="F114" s="688">
        <f>F115+F117</f>
        <v>858429</v>
      </c>
      <c r="G114" s="350">
        <f>G115+G117</f>
        <v>219507</v>
      </c>
    </row>
    <row r="115" spans="1:7" s="561" customFormat="1">
      <c r="A115" s="86"/>
      <c r="B115" s="134"/>
      <c r="C115" s="688"/>
      <c r="D115" s="165"/>
      <c r="E115" s="134" t="s">
        <v>37</v>
      </c>
      <c r="F115" s="688">
        <v>784872</v>
      </c>
      <c r="G115" s="350">
        <v>189278</v>
      </c>
    </row>
    <row r="116" spans="1:7" s="561" customFormat="1">
      <c r="A116" s="86"/>
      <c r="B116" s="135"/>
      <c r="C116" s="688"/>
      <c r="D116" s="165"/>
      <c r="E116" s="135" t="s">
        <v>35</v>
      </c>
      <c r="F116" s="688">
        <v>613640</v>
      </c>
      <c r="G116" s="350">
        <v>145777</v>
      </c>
    </row>
    <row r="117" spans="1:7" s="561" customFormat="1">
      <c r="A117" s="86"/>
      <c r="B117" s="134"/>
      <c r="C117" s="688"/>
      <c r="D117" s="165"/>
      <c r="E117" s="134" t="s">
        <v>15</v>
      </c>
      <c r="F117" s="688">
        <v>73557</v>
      </c>
      <c r="G117" s="350">
        <v>30229</v>
      </c>
    </row>
    <row r="118" spans="1:7" s="561" customFormat="1" ht="26.4">
      <c r="A118" s="86"/>
      <c r="B118" s="133"/>
      <c r="C118" s="688"/>
      <c r="D118" s="165"/>
      <c r="E118" s="133" t="s">
        <v>115</v>
      </c>
      <c r="F118" s="688">
        <f>F119</f>
        <v>11013</v>
      </c>
      <c r="G118" s="350">
        <f>G119</f>
        <v>0</v>
      </c>
    </row>
    <row r="119" spans="1:7" s="561" customFormat="1">
      <c r="A119" s="86"/>
      <c r="B119" s="134"/>
      <c r="C119" s="688"/>
      <c r="D119" s="165"/>
      <c r="E119" s="134" t="s">
        <v>18</v>
      </c>
      <c r="F119" s="688">
        <v>11013</v>
      </c>
      <c r="G119" s="350"/>
    </row>
    <row r="120" spans="1:7" s="561" customFormat="1">
      <c r="A120" s="86"/>
      <c r="B120" s="132"/>
      <c r="C120" s="688"/>
      <c r="D120" s="165"/>
      <c r="E120" s="132" t="s">
        <v>3</v>
      </c>
      <c r="F120" s="688">
        <f>F121</f>
        <v>4268</v>
      </c>
      <c r="G120" s="350">
        <f>G121</f>
        <v>0</v>
      </c>
    </row>
    <row r="121" spans="1:7" s="561" customFormat="1">
      <c r="A121" s="86"/>
      <c r="B121" s="132"/>
      <c r="C121" s="688"/>
      <c r="D121" s="165"/>
      <c r="E121" s="788" t="s">
        <v>20</v>
      </c>
      <c r="F121" s="222">
        <v>4268</v>
      </c>
      <c r="G121" s="703"/>
    </row>
    <row r="122" spans="1:7" s="561" customFormat="1">
      <c r="A122" s="86"/>
      <c r="B122" s="132"/>
      <c r="C122" s="688"/>
      <c r="D122" s="165"/>
      <c r="E122" s="788"/>
      <c r="F122" s="222"/>
      <c r="G122" s="703"/>
    </row>
    <row r="123" spans="1:7" s="561" customFormat="1">
      <c r="A123" s="86"/>
      <c r="B123" s="132"/>
      <c r="C123" s="688"/>
      <c r="D123" s="165"/>
      <c r="E123" s="2325" t="s">
        <v>62</v>
      </c>
      <c r="F123" s="688"/>
      <c r="G123" s="165"/>
    </row>
    <row r="124" spans="1:7" s="561" customFormat="1" ht="13.8" thickBot="1">
      <c r="A124" s="86"/>
      <c r="B124" s="132"/>
      <c r="C124" s="688"/>
      <c r="D124" s="165"/>
      <c r="E124" s="560" t="s">
        <v>48</v>
      </c>
      <c r="F124" s="2071">
        <v>-138444259</v>
      </c>
      <c r="G124" s="601">
        <f>D108-G112</f>
        <v>1061073</v>
      </c>
    </row>
    <row r="125" spans="1:7" s="561" customFormat="1" ht="99" customHeight="1" thickBot="1">
      <c r="A125" s="86"/>
      <c r="B125" s="3717" t="s">
        <v>222</v>
      </c>
      <c r="C125" s="3718"/>
      <c r="D125" s="3718"/>
      <c r="E125" s="3718"/>
      <c r="F125" s="3718"/>
      <c r="G125" s="3719"/>
    </row>
    <row r="126" spans="1:7" s="561" customFormat="1">
      <c r="A126" s="253"/>
    </row>
    <row r="127" spans="1:7" s="561" customFormat="1">
      <c r="A127" s="254"/>
      <c r="B127" s="128" t="s">
        <v>190</v>
      </c>
    </row>
    <row r="128" spans="1:7" s="561" customFormat="1" ht="13.8" thickBot="1">
      <c r="A128" s="254"/>
    </row>
    <row r="129" spans="1:8" s="561" customFormat="1" ht="13.8">
      <c r="A129" s="252">
        <f>A106</f>
        <v>17</v>
      </c>
      <c r="B129" s="220" t="s">
        <v>74</v>
      </c>
      <c r="C129" s="191"/>
      <c r="D129" s="192"/>
      <c r="E129" s="220" t="s">
        <v>74</v>
      </c>
      <c r="F129" s="191"/>
      <c r="G129" s="784"/>
      <c r="H129" s="945" t="s">
        <v>33</v>
      </c>
    </row>
    <row r="130" spans="1:8" s="561" customFormat="1">
      <c r="A130" s="86"/>
      <c r="B130" s="163" t="s">
        <v>98</v>
      </c>
      <c r="C130" s="612"/>
      <c r="D130" s="193"/>
      <c r="E130" s="163" t="s">
        <v>82</v>
      </c>
      <c r="F130" s="612"/>
      <c r="G130" s="785"/>
    </row>
    <row r="131" spans="1:8" s="561" customFormat="1">
      <c r="A131" s="86"/>
      <c r="B131" s="270" t="s">
        <v>557</v>
      </c>
      <c r="C131" s="687">
        <v>17974922</v>
      </c>
      <c r="D131" s="349">
        <v>1280580</v>
      </c>
      <c r="E131" s="668" t="s">
        <v>83</v>
      </c>
      <c r="F131" s="783"/>
      <c r="G131" s="787"/>
    </row>
    <row r="132" spans="1:8" s="561" customFormat="1">
      <c r="A132" s="86"/>
      <c r="B132" s="266" t="s">
        <v>530</v>
      </c>
      <c r="C132" s="688"/>
      <c r="D132" s="165"/>
      <c r="E132" s="164" t="s">
        <v>87</v>
      </c>
      <c r="F132" s="783"/>
      <c r="G132" s="787"/>
    </row>
    <row r="133" spans="1:8" s="561" customFormat="1">
      <c r="A133" s="86"/>
      <c r="B133" s="266"/>
      <c r="C133" s="688"/>
      <c r="D133" s="165"/>
      <c r="E133" s="142" t="s">
        <v>4</v>
      </c>
      <c r="F133" s="687">
        <f>F134+F135</f>
        <v>100607729</v>
      </c>
      <c r="G133" s="349">
        <f>G134+G135</f>
        <v>219507</v>
      </c>
    </row>
    <row r="134" spans="1:8" s="561" customFormat="1" ht="26.4">
      <c r="A134" s="86"/>
      <c r="B134" s="133"/>
      <c r="C134" s="688"/>
      <c r="D134" s="165"/>
      <c r="E134" s="327" t="s">
        <v>36</v>
      </c>
      <c r="F134" s="689">
        <v>1036123</v>
      </c>
      <c r="G134" s="493"/>
    </row>
    <row r="135" spans="1:8" s="561" customFormat="1">
      <c r="A135" s="86"/>
      <c r="B135" s="88"/>
      <c r="C135" s="642"/>
      <c r="D135" s="103"/>
      <c r="E135" s="132" t="s">
        <v>10</v>
      </c>
      <c r="F135" s="688">
        <f>F136</f>
        <v>99571606</v>
      </c>
      <c r="G135" s="350">
        <f>G136</f>
        <v>219507</v>
      </c>
    </row>
    <row r="136" spans="1:8" s="561" customFormat="1" ht="26.4">
      <c r="A136" s="86"/>
      <c r="B136" s="3346"/>
      <c r="C136" s="3459"/>
      <c r="D136" s="606"/>
      <c r="E136" s="133" t="s">
        <v>11</v>
      </c>
      <c r="F136" s="688">
        <v>99571606</v>
      </c>
      <c r="G136" s="350">
        <v>219507</v>
      </c>
    </row>
    <row r="137" spans="1:8" s="561" customFormat="1">
      <c r="A137" s="86"/>
      <c r="B137" s="771"/>
      <c r="C137" s="964"/>
      <c r="D137" s="140"/>
      <c r="E137" s="142" t="s">
        <v>28</v>
      </c>
      <c r="F137" s="687">
        <f>F138+F153</f>
        <v>100607729</v>
      </c>
      <c r="G137" s="349">
        <f>G138+G153</f>
        <v>219507</v>
      </c>
    </row>
    <row r="138" spans="1:8" s="561" customFormat="1">
      <c r="A138" s="86"/>
      <c r="B138" s="772"/>
      <c r="C138" s="964"/>
      <c r="D138" s="140"/>
      <c r="E138" s="132" t="s">
        <v>2</v>
      </c>
      <c r="F138" s="688">
        <f>F139+F143+F145+F147</f>
        <v>100126664</v>
      </c>
      <c r="G138" s="350">
        <f>G139+G143+G145+G147</f>
        <v>219507</v>
      </c>
    </row>
    <row r="139" spans="1:8" s="561" customFormat="1">
      <c r="A139" s="86"/>
      <c r="B139" s="135"/>
      <c r="C139" s="688"/>
      <c r="D139" s="165"/>
      <c r="E139" s="133" t="s">
        <v>12</v>
      </c>
      <c r="F139" s="688">
        <f>F140+F142</f>
        <v>60208405</v>
      </c>
      <c r="G139" s="350">
        <f>G140+G142</f>
        <v>219507</v>
      </c>
    </row>
    <row r="140" spans="1:8" s="561" customFormat="1">
      <c r="A140" s="86"/>
      <c r="B140" s="135"/>
      <c r="C140" s="688"/>
      <c r="D140" s="165"/>
      <c r="E140" s="134" t="s">
        <v>37</v>
      </c>
      <c r="F140" s="688">
        <v>16686805</v>
      </c>
      <c r="G140" s="350">
        <v>189278</v>
      </c>
    </row>
    <row r="141" spans="1:8" s="561" customFormat="1">
      <c r="A141" s="253"/>
      <c r="B141" s="135"/>
      <c r="C141" s="688"/>
      <c r="D141" s="165"/>
      <c r="E141" s="135" t="s">
        <v>35</v>
      </c>
      <c r="F141" s="688">
        <v>11929254</v>
      </c>
      <c r="G141" s="350">
        <v>145777</v>
      </c>
    </row>
    <row r="142" spans="1:8" s="561" customFormat="1">
      <c r="A142" s="253"/>
      <c r="B142" s="135"/>
      <c r="C142" s="688"/>
      <c r="D142" s="165"/>
      <c r="E142" s="134" t="s">
        <v>15</v>
      </c>
      <c r="F142" s="688">
        <v>43521600</v>
      </c>
      <c r="G142" s="350">
        <v>30229</v>
      </c>
    </row>
    <row r="143" spans="1:8" s="561" customFormat="1">
      <c r="A143" s="253"/>
      <c r="B143" s="135"/>
      <c r="C143" s="688"/>
      <c r="D143" s="165"/>
      <c r="E143" s="217" t="s">
        <v>16</v>
      </c>
      <c r="F143" s="688">
        <f>F144</f>
        <v>35793412</v>
      </c>
      <c r="G143" s="350"/>
    </row>
    <row r="144" spans="1:8" s="561" customFormat="1">
      <c r="A144" s="253"/>
      <c r="B144" s="135"/>
      <c r="C144" s="688"/>
      <c r="D144" s="165"/>
      <c r="E144" s="218" t="s">
        <v>17</v>
      </c>
      <c r="F144" s="688">
        <v>35793412</v>
      </c>
      <c r="G144" s="350"/>
    </row>
    <row r="145" spans="1:7" s="561" customFormat="1" ht="26.4">
      <c r="A145" s="253"/>
      <c r="B145" s="135"/>
      <c r="C145" s="688"/>
      <c r="D145" s="165"/>
      <c r="E145" s="133" t="s">
        <v>115</v>
      </c>
      <c r="F145" s="688">
        <f>F146</f>
        <v>250367</v>
      </c>
      <c r="G145" s="350"/>
    </row>
    <row r="146" spans="1:7" s="561" customFormat="1">
      <c r="A146" s="253"/>
      <c r="B146" s="135"/>
      <c r="C146" s="688"/>
      <c r="D146" s="165"/>
      <c r="E146" s="134" t="s">
        <v>18</v>
      </c>
      <c r="F146" s="688">
        <v>250367</v>
      </c>
      <c r="G146" s="350"/>
    </row>
    <row r="147" spans="1:7" s="561" customFormat="1">
      <c r="A147" s="253"/>
      <c r="B147" s="135"/>
      <c r="C147" s="688"/>
      <c r="D147" s="165"/>
      <c r="E147" s="185" t="s">
        <v>19</v>
      </c>
      <c r="F147" s="688">
        <f>F148+F151</f>
        <v>3874480</v>
      </c>
      <c r="G147" s="350"/>
    </row>
    <row r="148" spans="1:7" s="561" customFormat="1">
      <c r="A148" s="253"/>
      <c r="B148" s="135"/>
      <c r="C148" s="688"/>
      <c r="D148" s="165"/>
      <c r="E148" s="196" t="s">
        <v>84</v>
      </c>
      <c r="F148" s="688">
        <f>F149</f>
        <v>32726</v>
      </c>
      <c r="G148" s="350"/>
    </row>
    <row r="149" spans="1:7" s="561" customFormat="1" ht="26.4">
      <c r="A149" s="253"/>
      <c r="B149" s="135"/>
      <c r="C149" s="688"/>
      <c r="D149" s="165"/>
      <c r="E149" s="197" t="s">
        <v>85</v>
      </c>
      <c r="F149" s="688">
        <f>F150</f>
        <v>32726</v>
      </c>
      <c r="G149" s="350"/>
    </row>
    <row r="150" spans="1:7" s="561" customFormat="1" ht="39.6">
      <c r="A150" s="253"/>
      <c r="B150" s="135"/>
      <c r="C150" s="688"/>
      <c r="D150" s="165"/>
      <c r="E150" s="200" t="s">
        <v>63</v>
      </c>
      <c r="F150" s="688">
        <v>32726</v>
      </c>
      <c r="G150" s="350"/>
    </row>
    <row r="151" spans="1:7" s="561" customFormat="1" ht="26.4">
      <c r="A151" s="253"/>
      <c r="B151" s="135"/>
      <c r="C151" s="688"/>
      <c r="D151" s="165"/>
      <c r="E151" s="196" t="s">
        <v>51</v>
      </c>
      <c r="F151" s="688">
        <f>F152</f>
        <v>3841754</v>
      </c>
      <c r="G151" s="350"/>
    </row>
    <row r="152" spans="1:7" s="561" customFormat="1" ht="26.4">
      <c r="A152" s="253"/>
      <c r="B152" s="135"/>
      <c r="C152" s="688"/>
      <c r="D152" s="165"/>
      <c r="E152" s="197" t="s">
        <v>52</v>
      </c>
      <c r="F152" s="688">
        <v>3841754</v>
      </c>
      <c r="G152" s="350"/>
    </row>
    <row r="153" spans="1:7" s="561" customFormat="1">
      <c r="A153" s="121"/>
      <c r="B153" s="135"/>
      <c r="C153" s="688"/>
      <c r="D153" s="165"/>
      <c r="E153" s="132" t="s">
        <v>3</v>
      </c>
      <c r="F153" s="688">
        <f>F154</f>
        <v>481065</v>
      </c>
      <c r="G153" s="350"/>
    </row>
    <row r="154" spans="1:7" s="561" customFormat="1">
      <c r="A154" s="121"/>
      <c r="B154" s="135"/>
      <c r="C154" s="688"/>
      <c r="D154" s="165"/>
      <c r="E154" s="133" t="s">
        <v>20</v>
      </c>
      <c r="F154" s="688">
        <v>481065</v>
      </c>
      <c r="G154" s="350"/>
    </row>
    <row r="155" spans="1:7" s="561" customFormat="1">
      <c r="A155" s="121"/>
      <c r="B155" s="135"/>
      <c r="C155" s="688"/>
      <c r="D155" s="165"/>
      <c r="E155" s="88" t="s">
        <v>62</v>
      </c>
      <c r="F155" s="642"/>
      <c r="G155" s="103"/>
    </row>
    <row r="156" spans="1:7" s="561" customFormat="1">
      <c r="A156" s="121"/>
      <c r="B156" s="135"/>
      <c r="C156" s="688"/>
      <c r="D156" s="165"/>
      <c r="E156" s="560" t="s">
        <v>48</v>
      </c>
      <c r="F156" s="2071">
        <v>-138444259</v>
      </c>
      <c r="G156" s="601">
        <f>D131-G137</f>
        <v>1061073</v>
      </c>
    </row>
    <row r="157" spans="1:7" s="561" customFormat="1">
      <c r="A157" s="121"/>
      <c r="B157" s="135"/>
      <c r="C157" s="688"/>
      <c r="D157" s="165"/>
      <c r="E157" s="133"/>
      <c r="F157" s="688"/>
      <c r="G157" s="350"/>
    </row>
    <row r="158" spans="1:7" s="561" customFormat="1">
      <c r="A158" s="121"/>
      <c r="B158" s="164" t="s">
        <v>88</v>
      </c>
      <c r="C158" s="688"/>
      <c r="D158" s="165"/>
      <c r="E158" s="164" t="s">
        <v>88</v>
      </c>
      <c r="F158" s="783"/>
      <c r="G158" s="787"/>
    </row>
    <row r="159" spans="1:7" s="561" customFormat="1">
      <c r="A159" s="86"/>
      <c r="B159" s="270" t="s">
        <v>557</v>
      </c>
      <c r="C159" s="687">
        <v>19672096</v>
      </c>
      <c r="D159" s="207">
        <v>1280580</v>
      </c>
      <c r="E159" s="142" t="s">
        <v>4</v>
      </c>
      <c r="F159" s="687">
        <f>F160+F161</f>
        <v>115903102</v>
      </c>
      <c r="G159" s="349">
        <f>G160+G161</f>
        <v>219507</v>
      </c>
    </row>
    <row r="160" spans="1:7" s="561" customFormat="1" ht="26.4">
      <c r="A160" s="86"/>
      <c r="B160" s="266" t="s">
        <v>530</v>
      </c>
      <c r="C160" s="688"/>
      <c r="D160" s="165"/>
      <c r="E160" s="327" t="s">
        <v>36</v>
      </c>
      <c r="F160" s="689">
        <v>807410</v>
      </c>
      <c r="G160" s="493"/>
    </row>
    <row r="161" spans="1:7" s="561" customFormat="1">
      <c r="A161" s="86"/>
      <c r="B161" s="135"/>
      <c r="C161" s="688"/>
      <c r="D161" s="165"/>
      <c r="E161" s="132" t="s">
        <v>10</v>
      </c>
      <c r="F161" s="688">
        <f>F162</f>
        <v>115095692</v>
      </c>
      <c r="G161" s="350">
        <f>G162</f>
        <v>219507</v>
      </c>
    </row>
    <row r="162" spans="1:7" s="561" customFormat="1" ht="26.4">
      <c r="A162" s="86"/>
      <c r="B162" s="3545"/>
      <c r="C162" s="964"/>
      <c r="D162" s="140"/>
      <c r="E162" s="133" t="s">
        <v>11</v>
      </c>
      <c r="F162" s="688">
        <v>115095692</v>
      </c>
      <c r="G162" s="350">
        <v>219507</v>
      </c>
    </row>
    <row r="163" spans="1:7" s="561" customFormat="1">
      <c r="A163" s="86"/>
      <c r="B163" s="88"/>
      <c r="C163" s="642"/>
      <c r="D163" s="103"/>
      <c r="E163" s="142" t="s">
        <v>28</v>
      </c>
      <c r="F163" s="687">
        <f>F164+F176</f>
        <v>115903102</v>
      </c>
      <c r="G163" s="349">
        <f>G164+G176</f>
        <v>219507</v>
      </c>
    </row>
    <row r="164" spans="1:7" s="561" customFormat="1">
      <c r="A164" s="86"/>
      <c r="B164" s="3346"/>
      <c r="C164" s="3459"/>
      <c r="D164" s="606"/>
      <c r="E164" s="132" t="s">
        <v>2</v>
      </c>
      <c r="F164" s="688">
        <f>F165+F169+F171+F173</f>
        <v>115586429</v>
      </c>
      <c r="G164" s="350">
        <f>G165+G169+G171+G173</f>
        <v>219507</v>
      </c>
    </row>
    <row r="165" spans="1:7" s="561" customFormat="1">
      <c r="A165" s="86"/>
      <c r="B165" s="3545"/>
      <c r="C165" s="964"/>
      <c r="D165" s="140"/>
      <c r="E165" s="133" t="s">
        <v>12</v>
      </c>
      <c r="F165" s="688">
        <f>F166+F168</f>
        <v>61982675</v>
      </c>
      <c r="G165" s="350">
        <f>G166+G168</f>
        <v>219507</v>
      </c>
    </row>
    <row r="166" spans="1:7" s="561" customFormat="1">
      <c r="A166" s="86"/>
      <c r="B166" s="3545"/>
      <c r="C166" s="964"/>
      <c r="D166" s="140"/>
      <c r="E166" s="134" t="s">
        <v>37</v>
      </c>
      <c r="F166" s="688">
        <v>16422900</v>
      </c>
      <c r="G166" s="350">
        <v>189278</v>
      </c>
    </row>
    <row r="167" spans="1:7" s="561" customFormat="1">
      <c r="A167" s="253"/>
      <c r="B167" s="135"/>
      <c r="C167" s="688"/>
      <c r="D167" s="165"/>
      <c r="E167" s="135" t="s">
        <v>35</v>
      </c>
      <c r="F167" s="688">
        <v>11654463</v>
      </c>
      <c r="G167" s="350">
        <v>145777</v>
      </c>
    </row>
    <row r="168" spans="1:7" s="561" customFormat="1">
      <c r="A168" s="253"/>
      <c r="B168" s="135"/>
      <c r="C168" s="688"/>
      <c r="D168" s="165"/>
      <c r="E168" s="134" t="s">
        <v>15</v>
      </c>
      <c r="F168" s="688">
        <v>45559775</v>
      </c>
      <c r="G168" s="350">
        <v>30229</v>
      </c>
    </row>
    <row r="169" spans="1:7" s="561" customFormat="1">
      <c r="A169" s="253"/>
      <c r="B169" s="135"/>
      <c r="C169" s="688"/>
      <c r="D169" s="165"/>
      <c r="E169" s="217" t="s">
        <v>16</v>
      </c>
      <c r="F169" s="688">
        <f>F170</f>
        <v>48231048</v>
      </c>
      <c r="G169" s="350"/>
    </row>
    <row r="170" spans="1:7" s="561" customFormat="1">
      <c r="A170" s="253"/>
      <c r="B170" s="135"/>
      <c r="C170" s="688"/>
      <c r="D170" s="165"/>
      <c r="E170" s="218" t="s">
        <v>17</v>
      </c>
      <c r="F170" s="688">
        <v>48231048</v>
      </c>
      <c r="G170" s="350"/>
    </row>
    <row r="171" spans="1:7" s="561" customFormat="1" ht="26.4">
      <c r="A171" s="253"/>
      <c r="B171" s="135"/>
      <c r="C171" s="688"/>
      <c r="D171" s="165"/>
      <c r="E171" s="133" t="s">
        <v>115</v>
      </c>
      <c r="F171" s="688">
        <f>F172</f>
        <v>250367</v>
      </c>
      <c r="G171" s="350"/>
    </row>
    <row r="172" spans="1:7" s="561" customFormat="1">
      <c r="A172" s="253"/>
      <c r="B172" s="135"/>
      <c r="C172" s="688"/>
      <c r="D172" s="165"/>
      <c r="E172" s="134" t="s">
        <v>18</v>
      </c>
      <c r="F172" s="688">
        <v>250367</v>
      </c>
      <c r="G172" s="350"/>
    </row>
    <row r="173" spans="1:7" s="561" customFormat="1">
      <c r="A173" s="253"/>
      <c r="B173" s="135"/>
      <c r="C173" s="688"/>
      <c r="D173" s="165"/>
      <c r="E173" s="185" t="s">
        <v>19</v>
      </c>
      <c r="F173" s="688">
        <f>F174</f>
        <v>5122339</v>
      </c>
      <c r="G173" s="350"/>
    </row>
    <row r="174" spans="1:7" s="561" customFormat="1" ht="26.4">
      <c r="A174" s="253"/>
      <c r="B174" s="135"/>
      <c r="C174" s="688"/>
      <c r="D174" s="165"/>
      <c r="E174" s="196" t="s">
        <v>51</v>
      </c>
      <c r="F174" s="688">
        <f>F175</f>
        <v>5122339</v>
      </c>
      <c r="G174" s="350"/>
    </row>
    <row r="175" spans="1:7" s="561" customFormat="1" ht="26.4">
      <c r="A175" s="253"/>
      <c r="B175" s="135"/>
      <c r="C175" s="688"/>
      <c r="D175" s="165"/>
      <c r="E175" s="197" t="s">
        <v>52</v>
      </c>
      <c r="F175" s="688">
        <v>5122339</v>
      </c>
      <c r="G175" s="350"/>
    </row>
    <row r="176" spans="1:7" s="561" customFormat="1">
      <c r="A176" s="121"/>
      <c r="B176" s="135"/>
      <c r="C176" s="688"/>
      <c r="D176" s="165"/>
      <c r="E176" s="132" t="s">
        <v>3</v>
      </c>
      <c r="F176" s="688">
        <f>F177</f>
        <v>316673</v>
      </c>
      <c r="G176" s="350"/>
    </row>
    <row r="177" spans="1:7" s="561" customFormat="1">
      <c r="A177" s="121"/>
      <c r="B177" s="135"/>
      <c r="C177" s="688"/>
      <c r="D177" s="165"/>
      <c r="E177" s="133" t="s">
        <v>20</v>
      </c>
      <c r="F177" s="688">
        <v>316673</v>
      </c>
      <c r="G177" s="350"/>
    </row>
    <row r="178" spans="1:7" s="561" customFormat="1">
      <c r="A178" s="121"/>
      <c r="B178" s="135"/>
      <c r="C178" s="688"/>
      <c r="D178" s="165"/>
      <c r="E178" s="88" t="s">
        <v>62</v>
      </c>
      <c r="F178" s="642"/>
      <c r="G178" s="103"/>
    </row>
    <row r="179" spans="1:7" s="561" customFormat="1">
      <c r="A179" s="121"/>
      <c r="B179" s="135"/>
      <c r="C179" s="688"/>
      <c r="D179" s="165"/>
      <c r="E179" s="560" t="s">
        <v>48</v>
      </c>
      <c r="F179" s="2071">
        <v>406158063</v>
      </c>
      <c r="G179" s="601">
        <f>D159-G163</f>
        <v>1061073</v>
      </c>
    </row>
    <row r="180" spans="1:7" s="561" customFormat="1">
      <c r="A180" s="121"/>
      <c r="B180" s="135"/>
      <c r="C180" s="688"/>
      <c r="D180" s="165"/>
      <c r="E180" s="133"/>
      <c r="F180" s="688"/>
      <c r="G180" s="350"/>
    </row>
    <row r="181" spans="1:7" s="561" customFormat="1">
      <c r="A181" s="121"/>
      <c r="B181" s="164" t="s">
        <v>189</v>
      </c>
      <c r="C181" s="688"/>
      <c r="D181" s="165"/>
      <c r="E181" s="164" t="s">
        <v>189</v>
      </c>
      <c r="F181" s="783"/>
      <c r="G181" s="787"/>
    </row>
    <row r="182" spans="1:7" s="561" customFormat="1">
      <c r="A182" s="86"/>
      <c r="B182" s="270" t="s">
        <v>557</v>
      </c>
      <c r="C182" s="687">
        <v>19699643</v>
      </c>
      <c r="D182" s="207">
        <v>1280580</v>
      </c>
      <c r="E182" s="142" t="s">
        <v>4</v>
      </c>
      <c r="F182" s="687">
        <f>F183+F184</f>
        <v>118985899</v>
      </c>
      <c r="G182" s="349">
        <f>G183+G184</f>
        <v>219507</v>
      </c>
    </row>
    <row r="183" spans="1:7" s="561" customFormat="1" ht="26.4">
      <c r="A183" s="86"/>
      <c r="B183" s="266" t="s">
        <v>530</v>
      </c>
      <c r="C183" s="688"/>
      <c r="D183" s="165"/>
      <c r="E183" s="327" t="s">
        <v>36</v>
      </c>
      <c r="F183" s="689">
        <v>807410</v>
      </c>
      <c r="G183" s="493"/>
    </row>
    <row r="184" spans="1:7" s="561" customFormat="1">
      <c r="A184" s="86"/>
      <c r="B184" s="135"/>
      <c r="C184" s="688"/>
      <c r="D184" s="165"/>
      <c r="E184" s="132" t="s">
        <v>10</v>
      </c>
      <c r="F184" s="688">
        <f>F185</f>
        <v>118178489</v>
      </c>
      <c r="G184" s="350">
        <f>G185</f>
        <v>219507</v>
      </c>
    </row>
    <row r="185" spans="1:7" s="561" customFormat="1" ht="26.4">
      <c r="A185" s="86"/>
      <c r="B185" s="88"/>
      <c r="C185" s="642"/>
      <c r="D185" s="103"/>
      <c r="E185" s="133" t="s">
        <v>11</v>
      </c>
      <c r="F185" s="688">
        <v>118178489</v>
      </c>
      <c r="G185" s="350">
        <v>219507</v>
      </c>
    </row>
    <row r="186" spans="1:7" s="561" customFormat="1">
      <c r="A186" s="86"/>
      <c r="B186" s="88"/>
      <c r="C186" s="642"/>
      <c r="D186" s="103"/>
      <c r="E186" s="142" t="s">
        <v>28</v>
      </c>
      <c r="F186" s="687">
        <f>F187+F199</f>
        <v>118985899</v>
      </c>
      <c r="G186" s="349">
        <f>G187+G199</f>
        <v>219507</v>
      </c>
    </row>
    <row r="187" spans="1:7" s="561" customFormat="1">
      <c r="A187" s="86"/>
      <c r="B187" s="3346"/>
      <c r="C187" s="3459"/>
      <c r="D187" s="606"/>
      <c r="E187" s="132" t="s">
        <v>2</v>
      </c>
      <c r="F187" s="688">
        <f>F188+F192+F194+F196</f>
        <v>118673499</v>
      </c>
      <c r="G187" s="350">
        <f>G188+G192+G194+G196</f>
        <v>219507</v>
      </c>
    </row>
    <row r="188" spans="1:7" s="561" customFormat="1">
      <c r="A188" s="86"/>
      <c r="B188" s="3545"/>
      <c r="C188" s="964"/>
      <c r="D188" s="140"/>
      <c r="E188" s="133" t="s">
        <v>12</v>
      </c>
      <c r="F188" s="688">
        <f>F189+F191</f>
        <v>56674801</v>
      </c>
      <c r="G188" s="350">
        <f>G189+G191</f>
        <v>219507</v>
      </c>
    </row>
    <row r="189" spans="1:7" s="561" customFormat="1">
      <c r="A189" s="86"/>
      <c r="B189" s="135"/>
      <c r="C189" s="688"/>
      <c r="D189" s="165"/>
      <c r="E189" s="134" t="s">
        <v>37</v>
      </c>
      <c r="F189" s="688">
        <v>15425720</v>
      </c>
      <c r="G189" s="350">
        <v>189278</v>
      </c>
    </row>
    <row r="190" spans="1:7" s="561" customFormat="1">
      <c r="A190" s="253"/>
      <c r="B190" s="135"/>
      <c r="C190" s="688"/>
      <c r="D190" s="165"/>
      <c r="E190" s="135" t="s">
        <v>35</v>
      </c>
      <c r="F190" s="688">
        <v>11338641</v>
      </c>
      <c r="G190" s="350">
        <v>145777</v>
      </c>
    </row>
    <row r="191" spans="1:7" s="561" customFormat="1">
      <c r="A191" s="253"/>
      <c r="B191" s="135"/>
      <c r="C191" s="688"/>
      <c r="D191" s="165"/>
      <c r="E191" s="134" t="s">
        <v>15</v>
      </c>
      <c r="F191" s="688">
        <v>41249081</v>
      </c>
      <c r="G191" s="350">
        <v>30229</v>
      </c>
    </row>
    <row r="192" spans="1:7" s="561" customFormat="1">
      <c r="A192" s="253"/>
      <c r="B192" s="135"/>
      <c r="C192" s="688"/>
      <c r="D192" s="165"/>
      <c r="E192" s="185" t="s">
        <v>16</v>
      </c>
      <c r="F192" s="688">
        <f>F193</f>
        <v>56625992</v>
      </c>
      <c r="G192" s="350"/>
    </row>
    <row r="193" spans="1:8" s="561" customFormat="1">
      <c r="A193" s="253"/>
      <c r="B193" s="135"/>
      <c r="C193" s="688"/>
      <c r="D193" s="165"/>
      <c r="E193" s="196" t="s">
        <v>17</v>
      </c>
      <c r="F193" s="688">
        <v>56625992</v>
      </c>
      <c r="G193" s="350"/>
    </row>
    <row r="194" spans="1:8" s="561" customFormat="1" ht="26.4">
      <c r="A194" s="253"/>
      <c r="B194" s="135"/>
      <c r="C194" s="688"/>
      <c r="D194" s="165"/>
      <c r="E194" s="133" t="s">
        <v>115</v>
      </c>
      <c r="F194" s="688">
        <f>F195</f>
        <v>250367</v>
      </c>
      <c r="G194" s="350"/>
    </row>
    <row r="195" spans="1:8" s="561" customFormat="1">
      <c r="A195" s="253"/>
      <c r="B195" s="135"/>
      <c r="C195" s="688"/>
      <c r="D195" s="165"/>
      <c r="E195" s="134" t="s">
        <v>18</v>
      </c>
      <c r="F195" s="688">
        <v>250367</v>
      </c>
      <c r="G195" s="350"/>
    </row>
    <row r="196" spans="1:8" s="561" customFormat="1">
      <c r="A196" s="253"/>
      <c r="B196" s="135"/>
      <c r="C196" s="688"/>
      <c r="D196" s="165"/>
      <c r="E196" s="185" t="s">
        <v>19</v>
      </c>
      <c r="F196" s="688">
        <f>F197</f>
        <v>5122339</v>
      </c>
      <c r="G196" s="350"/>
    </row>
    <row r="197" spans="1:8" s="561" customFormat="1" ht="26.4">
      <c r="A197" s="253"/>
      <c r="B197" s="135"/>
      <c r="C197" s="688"/>
      <c r="D197" s="165"/>
      <c r="E197" s="196" t="s">
        <v>51</v>
      </c>
      <c r="F197" s="688">
        <f>F198</f>
        <v>5122339</v>
      </c>
      <c r="G197" s="350"/>
    </row>
    <row r="198" spans="1:8" s="561" customFormat="1" ht="26.4">
      <c r="A198" s="253"/>
      <c r="B198" s="135"/>
      <c r="C198" s="688"/>
      <c r="D198" s="165"/>
      <c r="E198" s="197" t="s">
        <v>52</v>
      </c>
      <c r="F198" s="688">
        <v>5122339</v>
      </c>
      <c r="G198" s="350"/>
    </row>
    <row r="199" spans="1:8" s="561" customFormat="1">
      <c r="A199" s="121"/>
      <c r="B199" s="135"/>
      <c r="C199" s="688"/>
      <c r="D199" s="165"/>
      <c r="E199" s="132" t="s">
        <v>3</v>
      </c>
      <c r="F199" s="688">
        <f>F200</f>
        <v>312400</v>
      </c>
      <c r="G199" s="350"/>
    </row>
    <row r="200" spans="1:8" s="561" customFormat="1">
      <c r="A200" s="121"/>
      <c r="B200" s="135"/>
      <c r="C200" s="688"/>
      <c r="D200" s="165"/>
      <c r="E200" s="3544" t="s">
        <v>20</v>
      </c>
      <c r="F200" s="688">
        <v>312400</v>
      </c>
      <c r="G200" s="350"/>
    </row>
    <row r="201" spans="1:8" s="561" customFormat="1">
      <c r="A201" s="121"/>
      <c r="B201" s="135"/>
      <c r="C201" s="688"/>
      <c r="D201" s="165"/>
      <c r="E201" s="3544"/>
      <c r="F201" s="688"/>
      <c r="G201" s="350"/>
    </row>
    <row r="202" spans="1:8" s="561" customFormat="1">
      <c r="A202" s="121"/>
      <c r="B202" s="135"/>
      <c r="C202" s="688"/>
      <c r="D202" s="955"/>
      <c r="E202" s="88" t="s">
        <v>62</v>
      </c>
      <c r="F202" s="642"/>
      <c r="G202" s="103"/>
    </row>
    <row r="203" spans="1:8" s="561" customFormat="1" ht="13.8" thickBot="1">
      <c r="A203" s="121"/>
      <c r="B203" s="865"/>
      <c r="C203" s="224"/>
      <c r="D203" s="1367"/>
      <c r="E203" s="560" t="s">
        <v>48</v>
      </c>
      <c r="F203" s="2071">
        <v>-239013812</v>
      </c>
      <c r="G203" s="601">
        <f>D182-G186</f>
        <v>1061073</v>
      </c>
    </row>
    <row r="204" spans="1:8" s="81" customFormat="1" ht="96.75" customHeight="1" thickBot="1">
      <c r="A204" s="121"/>
      <c r="B204" s="3717" t="s">
        <v>222</v>
      </c>
      <c r="C204" s="3718"/>
      <c r="D204" s="3718"/>
      <c r="E204" s="3718"/>
      <c r="F204" s="3718"/>
      <c r="G204" s="3719"/>
    </row>
    <row r="205" spans="1:8" s="81" customFormat="1"/>
    <row r="206" spans="1:8" s="561" customFormat="1">
      <c r="A206" s="128"/>
      <c r="B206" s="128" t="s">
        <v>187</v>
      </c>
    </row>
    <row r="207" spans="1:8" s="561" customFormat="1" ht="13.8" thickBot="1">
      <c r="A207" s="128"/>
    </row>
    <row r="208" spans="1:8" s="561" customFormat="1" ht="13.8">
      <c r="A208" s="1967">
        <f>A106+1</f>
        <v>18</v>
      </c>
      <c r="B208" s="220" t="s">
        <v>74</v>
      </c>
      <c r="C208" s="191"/>
      <c r="D208" s="192"/>
      <c r="H208" s="945" t="s">
        <v>33</v>
      </c>
    </row>
    <row r="209" spans="1:5" s="561" customFormat="1">
      <c r="A209" s="86"/>
      <c r="B209" s="163" t="s">
        <v>22</v>
      </c>
      <c r="C209" s="612"/>
      <c r="D209" s="193"/>
    </row>
    <row r="210" spans="1:5" s="561" customFormat="1">
      <c r="A210" s="86"/>
      <c r="B210" s="562" t="s">
        <v>223</v>
      </c>
      <c r="C210" s="764"/>
      <c r="D210" s="563"/>
    </row>
    <row r="211" spans="1:5" s="561" customFormat="1">
      <c r="A211" s="86"/>
      <c r="B211" s="142" t="s">
        <v>4</v>
      </c>
      <c r="C211" s="687">
        <f>C212+C213</f>
        <v>8935571</v>
      </c>
      <c r="D211" s="349">
        <f>D213</f>
        <v>0</v>
      </c>
    </row>
    <row r="212" spans="1:5" s="561" customFormat="1" ht="26.4">
      <c r="A212" s="86"/>
      <c r="B212" s="327" t="s">
        <v>36</v>
      </c>
      <c r="C212" s="687">
        <v>309960</v>
      </c>
      <c r="D212" s="349"/>
    </row>
    <row r="213" spans="1:5" s="561" customFormat="1">
      <c r="A213" s="86"/>
      <c r="B213" s="132" t="s">
        <v>10</v>
      </c>
      <c r="C213" s="688">
        <f>C214</f>
        <v>8625611</v>
      </c>
      <c r="D213" s="165">
        <f>D214</f>
        <v>0</v>
      </c>
    </row>
    <row r="214" spans="1:5" s="561" customFormat="1" ht="26.4">
      <c r="A214" s="86"/>
      <c r="B214" s="133" t="s">
        <v>11</v>
      </c>
      <c r="C214" s="688">
        <v>8625611</v>
      </c>
      <c r="D214" s="165"/>
    </row>
    <row r="215" spans="1:5" s="561" customFormat="1">
      <c r="A215" s="86"/>
      <c r="B215" s="142" t="s">
        <v>28</v>
      </c>
      <c r="C215" s="687">
        <f>C216+C225</f>
        <v>8935571</v>
      </c>
      <c r="D215" s="207">
        <f>D216+D225</f>
        <v>0</v>
      </c>
    </row>
    <row r="216" spans="1:5" s="561" customFormat="1">
      <c r="A216" s="86"/>
      <c r="B216" s="132" t="s">
        <v>2</v>
      </c>
      <c r="C216" s="688">
        <f>C217+C223</f>
        <v>8683381</v>
      </c>
      <c r="D216" s="165">
        <f>D217+D223</f>
        <v>0</v>
      </c>
    </row>
    <row r="217" spans="1:5" s="561" customFormat="1">
      <c r="A217" s="86"/>
      <c r="B217" s="133" t="s">
        <v>12</v>
      </c>
      <c r="C217" s="688">
        <f>C218+C220</f>
        <v>8650655</v>
      </c>
      <c r="D217" s="165">
        <f>D218+D220</f>
        <v>0</v>
      </c>
    </row>
    <row r="218" spans="1:5" s="561" customFormat="1">
      <c r="A218" s="86"/>
      <c r="B218" s="134" t="s">
        <v>37</v>
      </c>
      <c r="C218" s="688">
        <v>7045721</v>
      </c>
      <c r="D218" s="165">
        <v>27319</v>
      </c>
    </row>
    <row r="219" spans="1:5" s="561" customFormat="1">
      <c r="A219" s="86"/>
      <c r="B219" s="135" t="s">
        <v>35</v>
      </c>
      <c r="C219" s="688">
        <v>5356005</v>
      </c>
      <c r="D219" s="140"/>
    </row>
    <row r="220" spans="1:5" s="561" customFormat="1">
      <c r="A220" s="86"/>
      <c r="B220" s="134" t="s">
        <v>15</v>
      </c>
      <c r="C220" s="688">
        <v>1604934</v>
      </c>
      <c r="D220" s="165">
        <v>-27319</v>
      </c>
      <c r="E220" s="789"/>
    </row>
    <row r="221" spans="1:5" s="561" customFormat="1">
      <c r="A221" s="86"/>
      <c r="B221" s="134" t="s">
        <v>19</v>
      </c>
      <c r="C221" s="688">
        <f>C222</f>
        <v>32726</v>
      </c>
      <c r="D221" s="165"/>
      <c r="E221" s="789"/>
    </row>
    <row r="222" spans="1:5" s="561" customFormat="1">
      <c r="A222" s="86"/>
      <c r="B222" s="134" t="s">
        <v>129</v>
      </c>
      <c r="C222" s="688">
        <f>C223</f>
        <v>32726</v>
      </c>
      <c r="D222" s="165"/>
      <c r="E222" s="789"/>
    </row>
    <row r="223" spans="1:5" s="561" customFormat="1" ht="26.4">
      <c r="A223" s="86"/>
      <c r="B223" s="133" t="s">
        <v>130</v>
      </c>
      <c r="C223" s="688">
        <f>C224</f>
        <v>32726</v>
      </c>
      <c r="D223" s="165">
        <f>D224</f>
        <v>0</v>
      </c>
    </row>
    <row r="224" spans="1:5" s="561" customFormat="1" ht="39.6">
      <c r="A224" s="86"/>
      <c r="B224" s="134" t="s">
        <v>131</v>
      </c>
      <c r="C224" s="688">
        <v>32726</v>
      </c>
      <c r="D224" s="165"/>
    </row>
    <row r="225" spans="1:8" s="561" customFormat="1">
      <c r="A225" s="86"/>
      <c r="B225" s="132" t="s">
        <v>3</v>
      </c>
      <c r="C225" s="688">
        <f>C226</f>
        <v>252190</v>
      </c>
      <c r="D225" s="165">
        <f>D226</f>
        <v>0</v>
      </c>
    </row>
    <row r="226" spans="1:8" s="561" customFormat="1" ht="13.8" thickBot="1">
      <c r="A226" s="86"/>
      <c r="B226" s="238" t="s">
        <v>20</v>
      </c>
      <c r="C226" s="224">
        <v>252190</v>
      </c>
      <c r="D226" s="998"/>
    </row>
    <row r="227" spans="1:8" s="561" customFormat="1" ht="111.75" customHeight="1" thickBot="1">
      <c r="A227" s="86"/>
      <c r="B227" s="3723" t="s">
        <v>277</v>
      </c>
      <c r="C227" s="3724"/>
      <c r="D227" s="3725"/>
    </row>
    <row r="228" spans="1:8" s="561" customFormat="1">
      <c r="A228" s="86"/>
    </row>
    <row r="229" spans="1:8" s="561" customFormat="1">
      <c r="A229" s="254"/>
      <c r="B229" s="128" t="s">
        <v>190</v>
      </c>
    </row>
    <row r="230" spans="1:8" s="561" customFormat="1" ht="13.8" thickBot="1">
      <c r="A230" s="254"/>
    </row>
    <row r="231" spans="1:8" s="561" customFormat="1" ht="13.8">
      <c r="A231" s="252">
        <f>A208</f>
        <v>18</v>
      </c>
      <c r="B231" s="220" t="s">
        <v>74</v>
      </c>
      <c r="C231" s="191"/>
      <c r="D231" s="192"/>
      <c r="H231" s="945" t="s">
        <v>33</v>
      </c>
    </row>
    <row r="232" spans="1:8" s="561" customFormat="1">
      <c r="A232" s="86"/>
      <c r="B232" s="163" t="s">
        <v>82</v>
      </c>
      <c r="C232" s="612"/>
      <c r="D232" s="193"/>
    </row>
    <row r="233" spans="1:8" s="561" customFormat="1">
      <c r="A233" s="86"/>
      <c r="B233" s="668" t="s">
        <v>83</v>
      </c>
      <c r="C233" s="783"/>
      <c r="D233" s="193"/>
    </row>
    <row r="234" spans="1:8" s="561" customFormat="1">
      <c r="A234" s="86"/>
      <c r="B234" s="164" t="s">
        <v>87</v>
      </c>
      <c r="C234" s="783"/>
      <c r="D234" s="193"/>
    </row>
    <row r="235" spans="1:8" s="561" customFormat="1">
      <c r="A235" s="86"/>
      <c r="B235" s="142" t="s">
        <v>4</v>
      </c>
      <c r="C235" s="687">
        <f>C236+C237</f>
        <v>100607729</v>
      </c>
      <c r="D235" s="251">
        <f>D236+D237</f>
        <v>0</v>
      </c>
    </row>
    <row r="236" spans="1:8" s="561" customFormat="1" ht="26.4">
      <c r="A236" s="86"/>
      <c r="B236" s="327" t="s">
        <v>36</v>
      </c>
      <c r="C236" s="689">
        <v>1036123</v>
      </c>
      <c r="D236" s="251"/>
    </row>
    <row r="237" spans="1:8" s="561" customFormat="1">
      <c r="A237" s="86"/>
      <c r="B237" s="132" t="s">
        <v>10</v>
      </c>
      <c r="C237" s="688">
        <f>C238</f>
        <v>99571606</v>
      </c>
      <c r="D237" s="165">
        <f>D238</f>
        <v>0</v>
      </c>
    </row>
    <row r="238" spans="1:8" s="561" customFormat="1" ht="26.4">
      <c r="A238" s="86"/>
      <c r="B238" s="133" t="s">
        <v>11</v>
      </c>
      <c r="C238" s="688">
        <v>99571606</v>
      </c>
      <c r="D238" s="165"/>
    </row>
    <row r="239" spans="1:8" s="561" customFormat="1">
      <c r="A239" s="86"/>
      <c r="B239" s="142" t="s">
        <v>28</v>
      </c>
      <c r="C239" s="687">
        <f>C240+C255</f>
        <v>100607729</v>
      </c>
      <c r="D239" s="207">
        <f>D240+D255</f>
        <v>0</v>
      </c>
    </row>
    <row r="240" spans="1:8" s="561" customFormat="1">
      <c r="A240" s="86"/>
      <c r="B240" s="132" t="s">
        <v>2</v>
      </c>
      <c r="C240" s="688">
        <f>C241+C245+C247+C249</f>
        <v>100126664</v>
      </c>
      <c r="D240" s="165">
        <f>D241+D245+D247+D249</f>
        <v>0</v>
      </c>
    </row>
    <row r="241" spans="1:4" s="561" customFormat="1">
      <c r="A241" s="86"/>
      <c r="B241" s="133" t="s">
        <v>12</v>
      </c>
      <c r="C241" s="688">
        <f>C242+C244</f>
        <v>60208405</v>
      </c>
      <c r="D241" s="165">
        <f>D242+D244</f>
        <v>0</v>
      </c>
    </row>
    <row r="242" spans="1:4" s="561" customFormat="1">
      <c r="A242" s="86"/>
      <c r="B242" s="134" t="s">
        <v>37</v>
      </c>
      <c r="C242" s="688">
        <v>16686805</v>
      </c>
      <c r="D242" s="165">
        <v>27319</v>
      </c>
    </row>
    <row r="243" spans="1:4" s="561" customFormat="1">
      <c r="A243" s="253"/>
      <c r="B243" s="135" t="s">
        <v>35</v>
      </c>
      <c r="C243" s="688">
        <v>11929254</v>
      </c>
      <c r="D243" s="140"/>
    </row>
    <row r="244" spans="1:4" s="561" customFormat="1">
      <c r="A244" s="253"/>
      <c r="B244" s="134" t="s">
        <v>15</v>
      </c>
      <c r="C244" s="688">
        <v>43521600</v>
      </c>
      <c r="D244" s="165">
        <v>-27319</v>
      </c>
    </row>
    <row r="245" spans="1:4" s="561" customFormat="1">
      <c r="A245" s="253"/>
      <c r="B245" s="217" t="s">
        <v>16</v>
      </c>
      <c r="C245" s="688">
        <f>C246</f>
        <v>35793412</v>
      </c>
      <c r="D245" s="165">
        <f>D246</f>
        <v>0</v>
      </c>
    </row>
    <row r="246" spans="1:4" s="561" customFormat="1">
      <c r="A246" s="253"/>
      <c r="B246" s="218" t="s">
        <v>17</v>
      </c>
      <c r="C246" s="688">
        <v>35793412</v>
      </c>
      <c r="D246" s="165"/>
    </row>
    <row r="247" spans="1:4" s="561" customFormat="1" ht="26.4">
      <c r="A247" s="253"/>
      <c r="B247" s="133" t="s">
        <v>115</v>
      </c>
      <c r="C247" s="688">
        <f>C248</f>
        <v>250367</v>
      </c>
      <c r="D247" s="165">
        <f>D248</f>
        <v>0</v>
      </c>
    </row>
    <row r="248" spans="1:4" s="561" customFormat="1">
      <c r="A248" s="253"/>
      <c r="B248" s="134" t="s">
        <v>18</v>
      </c>
      <c r="C248" s="688">
        <v>250367</v>
      </c>
      <c r="D248" s="165"/>
    </row>
    <row r="249" spans="1:4" s="561" customFormat="1">
      <c r="A249" s="253"/>
      <c r="B249" s="185" t="s">
        <v>19</v>
      </c>
      <c r="C249" s="688">
        <f>C250+C253</f>
        <v>3874480</v>
      </c>
      <c r="D249" s="165">
        <f>D250+D253</f>
        <v>0</v>
      </c>
    </row>
    <row r="250" spans="1:4" s="561" customFormat="1">
      <c r="A250" s="253"/>
      <c r="B250" s="196" t="s">
        <v>84</v>
      </c>
      <c r="C250" s="688">
        <f>C251</f>
        <v>32726</v>
      </c>
      <c r="D250" s="165">
        <f>D251</f>
        <v>0</v>
      </c>
    </row>
    <row r="251" spans="1:4" s="561" customFormat="1" ht="26.4">
      <c r="A251" s="253"/>
      <c r="B251" s="197" t="s">
        <v>85</v>
      </c>
      <c r="C251" s="688">
        <f>C252</f>
        <v>32726</v>
      </c>
      <c r="D251" s="165">
        <f>D252</f>
        <v>0</v>
      </c>
    </row>
    <row r="252" spans="1:4" s="561" customFormat="1" ht="39.6">
      <c r="A252" s="253"/>
      <c r="B252" s="200" t="s">
        <v>63</v>
      </c>
      <c r="C252" s="688">
        <v>32726</v>
      </c>
      <c r="D252" s="165"/>
    </row>
    <row r="253" spans="1:4" s="561" customFormat="1" ht="26.4">
      <c r="A253" s="253"/>
      <c r="B253" s="196" t="s">
        <v>51</v>
      </c>
      <c r="C253" s="688">
        <f>C254</f>
        <v>3841754</v>
      </c>
      <c r="D253" s="165">
        <f>D254</f>
        <v>0</v>
      </c>
    </row>
    <row r="254" spans="1:4" s="561" customFormat="1" ht="26.4">
      <c r="A254" s="253"/>
      <c r="B254" s="197" t="s">
        <v>52</v>
      </c>
      <c r="C254" s="688">
        <v>3841754</v>
      </c>
      <c r="D254" s="165"/>
    </row>
    <row r="255" spans="1:4" s="561" customFormat="1">
      <c r="A255" s="121"/>
      <c r="B255" s="132" t="s">
        <v>3</v>
      </c>
      <c r="C255" s="688">
        <f>C256</f>
        <v>481065</v>
      </c>
      <c r="D255" s="165">
        <f>D256</f>
        <v>0</v>
      </c>
    </row>
    <row r="256" spans="1:4" s="561" customFormat="1">
      <c r="A256" s="121"/>
      <c r="B256" s="133" t="s">
        <v>20</v>
      </c>
      <c r="C256" s="688">
        <v>481065</v>
      </c>
      <c r="D256" s="165"/>
    </row>
    <row r="257" spans="1:4" s="561" customFormat="1">
      <c r="A257" s="121"/>
      <c r="B257" s="164" t="s">
        <v>88</v>
      </c>
      <c r="C257" s="783"/>
      <c r="D257" s="193"/>
    </row>
    <row r="258" spans="1:4" s="561" customFormat="1">
      <c r="A258" s="86"/>
      <c r="B258" s="142" t="s">
        <v>4</v>
      </c>
      <c r="C258" s="687">
        <f>C259+C260</f>
        <v>115903102</v>
      </c>
      <c r="D258" s="251">
        <f>D259+D260</f>
        <v>0</v>
      </c>
    </row>
    <row r="259" spans="1:4" s="561" customFormat="1" ht="26.4">
      <c r="A259" s="86"/>
      <c r="B259" s="327" t="s">
        <v>36</v>
      </c>
      <c r="C259" s="689">
        <v>807410</v>
      </c>
      <c r="D259" s="251"/>
    </row>
    <row r="260" spans="1:4" s="561" customFormat="1">
      <c r="A260" s="86"/>
      <c r="B260" s="132" t="s">
        <v>10</v>
      </c>
      <c r="C260" s="688">
        <f>C261</f>
        <v>115095692</v>
      </c>
      <c r="D260" s="165">
        <f>D261</f>
        <v>0</v>
      </c>
    </row>
    <row r="261" spans="1:4" s="561" customFormat="1" ht="26.4">
      <c r="A261" s="86"/>
      <c r="B261" s="133" t="s">
        <v>11</v>
      </c>
      <c r="C261" s="688">
        <v>115095692</v>
      </c>
      <c r="D261" s="165"/>
    </row>
    <row r="262" spans="1:4" s="561" customFormat="1">
      <c r="A262" s="86"/>
      <c r="B262" s="142" t="s">
        <v>28</v>
      </c>
      <c r="C262" s="687">
        <f>C263+C275</f>
        <v>115903102</v>
      </c>
      <c r="D262" s="207">
        <f>D263+D275</f>
        <v>0</v>
      </c>
    </row>
    <row r="263" spans="1:4" s="561" customFormat="1">
      <c r="A263" s="86"/>
      <c r="B263" s="132" t="s">
        <v>2</v>
      </c>
      <c r="C263" s="688">
        <f>C264+C268+C270+C272</f>
        <v>115586429</v>
      </c>
      <c r="D263" s="165">
        <f>D264+D268+D270+D272</f>
        <v>0</v>
      </c>
    </row>
    <row r="264" spans="1:4" s="561" customFormat="1">
      <c r="A264" s="86"/>
      <c r="B264" s="133" t="s">
        <v>12</v>
      </c>
      <c r="C264" s="688">
        <f>C265+C267</f>
        <v>61982675</v>
      </c>
      <c r="D264" s="165">
        <f>D265+D267</f>
        <v>0</v>
      </c>
    </row>
    <row r="265" spans="1:4" s="561" customFormat="1">
      <c r="A265" s="86"/>
      <c r="B265" s="134" t="s">
        <v>37</v>
      </c>
      <c r="C265" s="688">
        <v>16422900</v>
      </c>
      <c r="D265" s="165">
        <v>27319</v>
      </c>
    </row>
    <row r="266" spans="1:4" s="561" customFormat="1">
      <c r="A266" s="253"/>
      <c r="B266" s="135" t="s">
        <v>35</v>
      </c>
      <c r="C266" s="688">
        <v>11654463</v>
      </c>
      <c r="D266" s="140"/>
    </row>
    <row r="267" spans="1:4" s="561" customFormat="1">
      <c r="A267" s="253"/>
      <c r="B267" s="134" t="s">
        <v>15</v>
      </c>
      <c r="C267" s="688">
        <v>45559775</v>
      </c>
      <c r="D267" s="165">
        <v>-27319</v>
      </c>
    </row>
    <row r="268" spans="1:4" s="561" customFormat="1">
      <c r="A268" s="253"/>
      <c r="B268" s="217" t="s">
        <v>16</v>
      </c>
      <c r="C268" s="688">
        <f>C269</f>
        <v>48231048</v>
      </c>
      <c r="D268" s="165">
        <f>D269</f>
        <v>0</v>
      </c>
    </row>
    <row r="269" spans="1:4" s="561" customFormat="1">
      <c r="A269" s="253"/>
      <c r="B269" s="218" t="s">
        <v>17</v>
      </c>
      <c r="C269" s="688">
        <v>48231048</v>
      </c>
      <c r="D269" s="165"/>
    </row>
    <row r="270" spans="1:4" s="561" customFormat="1" ht="26.4">
      <c r="A270" s="253"/>
      <c r="B270" s="133" t="s">
        <v>115</v>
      </c>
      <c r="C270" s="688">
        <f>C271</f>
        <v>250367</v>
      </c>
      <c r="D270" s="165">
        <f>D271</f>
        <v>0</v>
      </c>
    </row>
    <row r="271" spans="1:4" s="561" customFormat="1">
      <c r="A271" s="253"/>
      <c r="B271" s="134" t="s">
        <v>18</v>
      </c>
      <c r="C271" s="688">
        <v>250367</v>
      </c>
      <c r="D271" s="165"/>
    </row>
    <row r="272" spans="1:4" s="561" customFormat="1">
      <c r="A272" s="253"/>
      <c r="B272" s="185" t="s">
        <v>19</v>
      </c>
      <c r="C272" s="688">
        <f>C273</f>
        <v>5122339</v>
      </c>
      <c r="D272" s="165">
        <f>D273</f>
        <v>0</v>
      </c>
    </row>
    <row r="273" spans="1:4" s="561" customFormat="1" ht="26.4">
      <c r="A273" s="253"/>
      <c r="B273" s="196" t="s">
        <v>51</v>
      </c>
      <c r="C273" s="688">
        <f>C274</f>
        <v>5122339</v>
      </c>
      <c r="D273" s="165">
        <f>D274</f>
        <v>0</v>
      </c>
    </row>
    <row r="274" spans="1:4" s="561" customFormat="1" ht="26.4">
      <c r="A274" s="253"/>
      <c r="B274" s="197" t="s">
        <v>52</v>
      </c>
      <c r="C274" s="688">
        <v>5122339</v>
      </c>
      <c r="D274" s="165"/>
    </row>
    <row r="275" spans="1:4" s="561" customFormat="1">
      <c r="A275" s="121"/>
      <c r="B275" s="132" t="s">
        <v>3</v>
      </c>
      <c r="C275" s="688">
        <f>C276</f>
        <v>316673</v>
      </c>
      <c r="D275" s="165">
        <f>D276</f>
        <v>0</v>
      </c>
    </row>
    <row r="276" spans="1:4" s="561" customFormat="1">
      <c r="A276" s="121"/>
      <c r="B276" s="133" t="s">
        <v>20</v>
      </c>
      <c r="C276" s="688">
        <v>316673</v>
      </c>
      <c r="D276" s="165"/>
    </row>
    <row r="277" spans="1:4" s="561" customFormat="1">
      <c r="A277" s="121"/>
      <c r="B277" s="164" t="s">
        <v>189</v>
      </c>
      <c r="C277" s="783"/>
      <c r="D277" s="193"/>
    </row>
    <row r="278" spans="1:4" s="561" customFormat="1">
      <c r="A278" s="86"/>
      <c r="B278" s="142" t="s">
        <v>4</v>
      </c>
      <c r="C278" s="687">
        <f>C279+C280</f>
        <v>118985899</v>
      </c>
      <c r="D278" s="251">
        <f>D279+D280</f>
        <v>0</v>
      </c>
    </row>
    <row r="279" spans="1:4" s="561" customFormat="1" ht="26.4">
      <c r="A279" s="86"/>
      <c r="B279" s="327" t="s">
        <v>36</v>
      </c>
      <c r="C279" s="689">
        <v>807410</v>
      </c>
      <c r="D279" s="251"/>
    </row>
    <row r="280" spans="1:4" s="561" customFormat="1">
      <c r="A280" s="86"/>
      <c r="B280" s="132" t="s">
        <v>10</v>
      </c>
      <c r="C280" s="688">
        <f>C281</f>
        <v>118178489</v>
      </c>
      <c r="D280" s="165">
        <f>D281</f>
        <v>0</v>
      </c>
    </row>
    <row r="281" spans="1:4" s="561" customFormat="1" ht="26.4">
      <c r="A281" s="86"/>
      <c r="B281" s="133" t="s">
        <v>11</v>
      </c>
      <c r="C281" s="688">
        <v>118178489</v>
      </c>
      <c r="D281" s="165"/>
    </row>
    <row r="282" spans="1:4" s="561" customFormat="1">
      <c r="A282" s="86"/>
      <c r="B282" s="142" t="s">
        <v>28</v>
      </c>
      <c r="C282" s="687">
        <f>C283+C295</f>
        <v>118985899</v>
      </c>
      <c r="D282" s="207">
        <f>D283+D295</f>
        <v>0</v>
      </c>
    </row>
    <row r="283" spans="1:4" s="561" customFormat="1">
      <c r="A283" s="86"/>
      <c r="B283" s="132" t="s">
        <v>2</v>
      </c>
      <c r="C283" s="688">
        <f>C284+C288+C290+C292</f>
        <v>118673499</v>
      </c>
      <c r="D283" s="165">
        <f>D284+D288+D290+D292</f>
        <v>0</v>
      </c>
    </row>
    <row r="284" spans="1:4" s="561" customFormat="1">
      <c r="A284" s="86"/>
      <c r="B284" s="133" t="s">
        <v>12</v>
      </c>
      <c r="C284" s="688">
        <f>C285+C287</f>
        <v>56674801</v>
      </c>
      <c r="D284" s="165">
        <f>D285+D287</f>
        <v>0</v>
      </c>
    </row>
    <row r="285" spans="1:4" s="561" customFormat="1">
      <c r="A285" s="86"/>
      <c r="B285" s="134" t="s">
        <v>37</v>
      </c>
      <c r="C285" s="688">
        <v>15425720</v>
      </c>
      <c r="D285" s="165">
        <v>27319</v>
      </c>
    </row>
    <row r="286" spans="1:4" s="561" customFormat="1">
      <c r="A286" s="253"/>
      <c r="B286" s="135" t="s">
        <v>35</v>
      </c>
      <c r="C286" s="688">
        <v>11338641</v>
      </c>
      <c r="D286" s="140"/>
    </row>
    <row r="287" spans="1:4" s="561" customFormat="1">
      <c r="A287" s="253"/>
      <c r="B287" s="134" t="s">
        <v>15</v>
      </c>
      <c r="C287" s="688">
        <v>41249081</v>
      </c>
      <c r="D287" s="165">
        <v>-27319</v>
      </c>
    </row>
    <row r="288" spans="1:4" s="561" customFormat="1">
      <c r="A288" s="253"/>
      <c r="B288" s="185" t="s">
        <v>16</v>
      </c>
      <c r="C288" s="688">
        <f>C289</f>
        <v>56625992</v>
      </c>
      <c r="D288" s="165">
        <f>D289</f>
        <v>0</v>
      </c>
    </row>
    <row r="289" spans="1:8" s="561" customFormat="1">
      <c r="A289" s="253"/>
      <c r="B289" s="196" t="s">
        <v>17</v>
      </c>
      <c r="C289" s="688">
        <v>56625992</v>
      </c>
      <c r="D289" s="165"/>
    </row>
    <row r="290" spans="1:8" s="561" customFormat="1" ht="26.4">
      <c r="A290" s="253"/>
      <c r="B290" s="133" t="s">
        <v>115</v>
      </c>
      <c r="C290" s="688">
        <f>C291</f>
        <v>250367</v>
      </c>
      <c r="D290" s="165">
        <f>D291</f>
        <v>0</v>
      </c>
    </row>
    <row r="291" spans="1:8" s="561" customFormat="1">
      <c r="A291" s="253"/>
      <c r="B291" s="134" t="s">
        <v>18</v>
      </c>
      <c r="C291" s="688">
        <v>250367</v>
      </c>
      <c r="D291" s="165"/>
    </row>
    <row r="292" spans="1:8" s="561" customFormat="1">
      <c r="A292" s="253"/>
      <c r="B292" s="185" t="s">
        <v>19</v>
      </c>
      <c r="C292" s="688">
        <f>C293</f>
        <v>5122339</v>
      </c>
      <c r="D292" s="165">
        <f>D293</f>
        <v>0</v>
      </c>
    </row>
    <row r="293" spans="1:8" s="561" customFormat="1" ht="26.4">
      <c r="A293" s="253"/>
      <c r="B293" s="196" t="s">
        <v>51</v>
      </c>
      <c r="C293" s="688">
        <f>C294</f>
        <v>5122339</v>
      </c>
      <c r="D293" s="165">
        <f>D294</f>
        <v>0</v>
      </c>
    </row>
    <row r="294" spans="1:8" s="561" customFormat="1" ht="26.4">
      <c r="A294" s="253"/>
      <c r="B294" s="197" t="s">
        <v>52</v>
      </c>
      <c r="C294" s="688">
        <v>5122339</v>
      </c>
      <c r="D294" s="165"/>
    </row>
    <row r="295" spans="1:8" s="561" customFormat="1">
      <c r="A295" s="121"/>
      <c r="B295" s="132" t="s">
        <v>3</v>
      </c>
      <c r="C295" s="688">
        <f>C296</f>
        <v>312400</v>
      </c>
      <c r="D295" s="165">
        <f>D296</f>
        <v>0</v>
      </c>
    </row>
    <row r="296" spans="1:8" s="561" customFormat="1" ht="13.8" thickBot="1">
      <c r="A296" s="121"/>
      <c r="B296" s="788" t="s">
        <v>20</v>
      </c>
      <c r="C296" s="222">
        <v>312400</v>
      </c>
      <c r="D296" s="331"/>
    </row>
    <row r="297" spans="1:8" s="81" customFormat="1" ht="111" customHeight="1" thickBot="1">
      <c r="A297" s="121"/>
      <c r="B297" s="3726" t="s">
        <v>278</v>
      </c>
      <c r="C297" s="3727"/>
      <c r="D297" s="3728"/>
      <c r="E297" s="1000"/>
    </row>
    <row r="298" spans="1:8" s="77" customFormat="1" ht="13.5" customHeight="1">
      <c r="A298" s="121"/>
      <c r="B298" s="85"/>
      <c r="C298" s="85"/>
      <c r="F298" s="77" t="s">
        <v>0</v>
      </c>
    </row>
    <row r="299" spans="1:8" s="561" customFormat="1" ht="13.5" customHeight="1">
      <c r="A299" s="128"/>
      <c r="B299" s="128" t="s">
        <v>187</v>
      </c>
    </row>
    <row r="300" spans="1:8" s="561" customFormat="1" ht="13.8" thickBot="1">
      <c r="A300" s="128"/>
    </row>
    <row r="301" spans="1:8" s="561" customFormat="1" ht="13.8">
      <c r="A301" s="1967">
        <f>A208+1</f>
        <v>19</v>
      </c>
      <c r="B301" s="220" t="s">
        <v>74</v>
      </c>
      <c r="C301" s="191"/>
      <c r="D301" s="192"/>
      <c r="H301" s="945" t="s">
        <v>33</v>
      </c>
    </row>
    <row r="302" spans="1:8" s="561" customFormat="1">
      <c r="A302" s="86"/>
      <c r="B302" s="163" t="s">
        <v>22</v>
      </c>
      <c r="C302" s="612"/>
      <c r="D302" s="193"/>
    </row>
    <row r="303" spans="1:8" s="561" customFormat="1" ht="26.4">
      <c r="A303" s="86"/>
      <c r="B303" s="562" t="s">
        <v>224</v>
      </c>
      <c r="C303" s="764"/>
      <c r="D303" s="563"/>
    </row>
    <row r="304" spans="1:8" s="561" customFormat="1">
      <c r="A304" s="86"/>
      <c r="B304" s="142" t="s">
        <v>4</v>
      </c>
      <c r="C304" s="687">
        <f>C305</f>
        <v>3365</v>
      </c>
      <c r="D304" s="349">
        <f>D305</f>
        <v>0</v>
      </c>
    </row>
    <row r="305" spans="1:5" s="561" customFormat="1">
      <c r="A305" s="86"/>
      <c r="B305" s="132" t="s">
        <v>10</v>
      </c>
      <c r="C305" s="688">
        <f>C306</f>
        <v>3365</v>
      </c>
      <c r="D305" s="165">
        <f>D306</f>
        <v>0</v>
      </c>
    </row>
    <row r="306" spans="1:5" s="561" customFormat="1" ht="26.4">
      <c r="A306" s="86"/>
      <c r="B306" s="133" t="s">
        <v>11</v>
      </c>
      <c r="C306" s="688">
        <v>3365</v>
      </c>
      <c r="D306" s="165"/>
    </row>
    <row r="307" spans="1:5" s="561" customFormat="1">
      <c r="A307" s="86"/>
      <c r="B307" s="142" t="s">
        <v>28</v>
      </c>
      <c r="C307" s="687">
        <f>C308</f>
        <v>3365</v>
      </c>
      <c r="D307" s="207">
        <f>D308</f>
        <v>0</v>
      </c>
    </row>
    <row r="308" spans="1:5" s="561" customFormat="1">
      <c r="A308" s="86"/>
      <c r="B308" s="132" t="s">
        <v>2</v>
      </c>
      <c r="C308" s="688">
        <f>C309</f>
        <v>3365</v>
      </c>
      <c r="D308" s="165">
        <f>D309</f>
        <v>0</v>
      </c>
    </row>
    <row r="309" spans="1:5" s="561" customFormat="1">
      <c r="A309" s="86"/>
      <c r="B309" s="133" t="s">
        <v>12</v>
      </c>
      <c r="C309" s="688">
        <f>C310+C312</f>
        <v>3365</v>
      </c>
      <c r="D309" s="165">
        <f>D310+D312</f>
        <v>0</v>
      </c>
    </row>
    <row r="310" spans="1:5" s="561" customFormat="1">
      <c r="A310" s="86"/>
      <c r="B310" s="134" t="s">
        <v>37</v>
      </c>
      <c r="C310" s="688">
        <v>1942</v>
      </c>
      <c r="D310" s="165">
        <v>1223</v>
      </c>
    </row>
    <row r="311" spans="1:5" s="561" customFormat="1">
      <c r="A311" s="86"/>
      <c r="B311" s="135" t="s">
        <v>35</v>
      </c>
      <c r="C311" s="688">
        <v>1565</v>
      </c>
      <c r="D311" s="140">
        <v>986</v>
      </c>
    </row>
    <row r="312" spans="1:5" s="561" customFormat="1">
      <c r="A312" s="86"/>
      <c r="B312" s="134" t="s">
        <v>15</v>
      </c>
      <c r="C312" s="688">
        <v>1423</v>
      </c>
      <c r="D312" s="165">
        <v>-1223</v>
      </c>
      <c r="E312" s="789"/>
    </row>
    <row r="313" spans="1:5" s="561" customFormat="1">
      <c r="A313" s="86"/>
      <c r="B313" s="163" t="s">
        <v>54</v>
      </c>
      <c r="C313" s="613"/>
      <c r="D313" s="151"/>
    </row>
    <row r="314" spans="1:5" s="561" customFormat="1">
      <c r="A314" s="86"/>
      <c r="B314" s="205" t="s">
        <v>225</v>
      </c>
      <c r="C314" s="613"/>
      <c r="D314" s="151"/>
    </row>
    <row r="315" spans="1:5" s="561" customFormat="1">
      <c r="A315" s="86"/>
      <c r="B315" s="215" t="s">
        <v>87</v>
      </c>
      <c r="C315" s="613"/>
      <c r="D315" s="151"/>
    </row>
    <row r="316" spans="1:5" s="561" customFormat="1">
      <c r="A316" s="86"/>
      <c r="B316" s="142" t="s">
        <v>4</v>
      </c>
      <c r="C316" s="687">
        <f>C317+C319</f>
        <v>198344</v>
      </c>
      <c r="D316" s="349">
        <f>D319</f>
        <v>0</v>
      </c>
    </row>
    <row r="317" spans="1:5" s="561" customFormat="1">
      <c r="A317" s="86"/>
      <c r="B317" s="790" t="s">
        <v>65</v>
      </c>
      <c r="C317" s="689">
        <v>194979</v>
      </c>
      <c r="D317" s="349"/>
    </row>
    <row r="318" spans="1:5" s="561" customFormat="1" ht="26.4">
      <c r="A318" s="86"/>
      <c r="B318" s="218" t="s">
        <v>6</v>
      </c>
      <c r="C318" s="689">
        <v>194979</v>
      </c>
      <c r="D318" s="349"/>
    </row>
    <row r="319" spans="1:5" s="561" customFormat="1">
      <c r="A319" s="86"/>
      <c r="B319" s="132" t="s">
        <v>10</v>
      </c>
      <c r="C319" s="688">
        <f>C320</f>
        <v>3365</v>
      </c>
      <c r="D319" s="165">
        <f>D320</f>
        <v>0</v>
      </c>
    </row>
    <row r="320" spans="1:5" s="561" customFormat="1" ht="26.4">
      <c r="A320" s="86"/>
      <c r="B320" s="133" t="s">
        <v>11</v>
      </c>
      <c r="C320" s="688">
        <v>3365</v>
      </c>
      <c r="D320" s="165"/>
    </row>
    <row r="321" spans="1:8" s="561" customFormat="1">
      <c r="A321" s="86"/>
      <c r="B321" s="142" t="s">
        <v>28</v>
      </c>
      <c r="C321" s="687">
        <f>C322</f>
        <v>198344</v>
      </c>
      <c r="D321" s="207">
        <f>D322</f>
        <v>0</v>
      </c>
    </row>
    <row r="322" spans="1:8" s="561" customFormat="1">
      <c r="A322" s="86"/>
      <c r="B322" s="132" t="s">
        <v>2</v>
      </c>
      <c r="C322" s="688">
        <f>C323+C327</f>
        <v>198344</v>
      </c>
      <c r="D322" s="165">
        <f>D323</f>
        <v>0</v>
      </c>
    </row>
    <row r="323" spans="1:8" s="561" customFormat="1">
      <c r="A323" s="86"/>
      <c r="B323" s="133" t="s">
        <v>12</v>
      </c>
      <c r="C323" s="688">
        <f>C324+C326</f>
        <v>3365</v>
      </c>
      <c r="D323" s="165">
        <f>D324+D326</f>
        <v>0</v>
      </c>
    </row>
    <row r="324" spans="1:8" s="561" customFormat="1">
      <c r="A324" s="86"/>
      <c r="B324" s="134" t="s">
        <v>37</v>
      </c>
      <c r="C324" s="688">
        <v>1942</v>
      </c>
      <c r="D324" s="165">
        <v>1223</v>
      </c>
    </row>
    <row r="325" spans="1:8" s="561" customFormat="1">
      <c r="A325" s="86"/>
      <c r="B325" s="135" t="s">
        <v>35</v>
      </c>
      <c r="C325" s="688">
        <v>1565</v>
      </c>
      <c r="D325" s="140">
        <v>986</v>
      </c>
    </row>
    <row r="326" spans="1:8" s="561" customFormat="1">
      <c r="A326" s="86"/>
      <c r="B326" s="134" t="s">
        <v>15</v>
      </c>
      <c r="C326" s="688">
        <v>1423</v>
      </c>
      <c r="D326" s="165">
        <v>-1223</v>
      </c>
      <c r="E326" s="789"/>
    </row>
    <row r="327" spans="1:8" s="561" customFormat="1">
      <c r="A327" s="253"/>
      <c r="B327" s="185" t="s">
        <v>19</v>
      </c>
      <c r="C327" s="791">
        <f>C328</f>
        <v>194979</v>
      </c>
      <c r="D327" s="328"/>
    </row>
    <row r="328" spans="1:8" s="561" customFormat="1" ht="27" thickBot="1">
      <c r="A328" s="253"/>
      <c r="B328" s="372" t="s">
        <v>79</v>
      </c>
      <c r="C328" s="224">
        <v>194979</v>
      </c>
      <c r="D328" s="998"/>
    </row>
    <row r="329" spans="1:8" s="561" customFormat="1" ht="72" customHeight="1" thickBot="1">
      <c r="A329" s="86"/>
      <c r="B329" s="3720" t="s">
        <v>226</v>
      </c>
      <c r="C329" s="3721"/>
      <c r="D329" s="3722"/>
    </row>
    <row r="330" spans="1:8" s="561" customFormat="1">
      <c r="A330" s="253"/>
    </row>
    <row r="331" spans="1:8" s="561" customFormat="1">
      <c r="A331" s="254"/>
      <c r="B331" s="128" t="s">
        <v>190</v>
      </c>
    </row>
    <row r="332" spans="1:8" s="561" customFormat="1" ht="13.8" thickBot="1">
      <c r="A332" s="254"/>
    </row>
    <row r="333" spans="1:8" s="561" customFormat="1" ht="13.8">
      <c r="A333" s="252">
        <f>A301</f>
        <v>19</v>
      </c>
      <c r="B333" s="220" t="s">
        <v>74</v>
      </c>
      <c r="C333" s="191"/>
      <c r="D333" s="192"/>
      <c r="H333" s="945" t="s">
        <v>33</v>
      </c>
    </row>
    <row r="334" spans="1:8" s="561" customFormat="1">
      <c r="A334" s="86"/>
      <c r="B334" s="163" t="s">
        <v>82</v>
      </c>
      <c r="C334" s="612"/>
      <c r="D334" s="193"/>
    </row>
    <row r="335" spans="1:8" s="561" customFormat="1" ht="26.4">
      <c r="A335" s="86"/>
      <c r="B335" s="668" t="s">
        <v>86</v>
      </c>
      <c r="C335" s="783"/>
      <c r="D335" s="193"/>
    </row>
    <row r="336" spans="1:8" s="561" customFormat="1">
      <c r="A336" s="86"/>
      <c r="B336" s="164" t="s">
        <v>87</v>
      </c>
      <c r="C336" s="783"/>
      <c r="D336" s="193"/>
    </row>
    <row r="337" spans="1:4" s="561" customFormat="1">
      <c r="A337" s="86"/>
      <c r="B337" s="142" t="s">
        <v>4</v>
      </c>
      <c r="C337" s="687">
        <f>C338+C340+C345</f>
        <v>90770233</v>
      </c>
      <c r="D337" s="251">
        <f>D338+D345</f>
        <v>0</v>
      </c>
    </row>
    <row r="338" spans="1:4" s="561" customFormat="1">
      <c r="A338" s="86"/>
      <c r="B338" s="184" t="s">
        <v>65</v>
      </c>
      <c r="C338" s="689">
        <v>436563</v>
      </c>
      <c r="D338" s="251"/>
    </row>
    <row r="339" spans="1:4" s="561" customFormat="1" ht="26.4">
      <c r="A339" s="86"/>
      <c r="B339" s="196" t="s">
        <v>6</v>
      </c>
      <c r="C339" s="689">
        <v>253896</v>
      </c>
      <c r="D339" s="251"/>
    </row>
    <row r="340" spans="1:4" s="561" customFormat="1">
      <c r="A340" s="86"/>
      <c r="B340" s="184" t="s">
        <v>7</v>
      </c>
      <c r="C340" s="689">
        <f>C341</f>
        <v>128147</v>
      </c>
      <c r="D340" s="251"/>
    </row>
    <row r="341" spans="1:4" s="561" customFormat="1">
      <c r="A341" s="86"/>
      <c r="B341" s="185" t="s">
        <v>8</v>
      </c>
      <c r="C341" s="689">
        <f>C342</f>
        <v>128147</v>
      </c>
      <c r="D341" s="251"/>
    </row>
    <row r="342" spans="1:4" s="561" customFormat="1">
      <c r="A342" s="86"/>
      <c r="B342" s="196" t="s">
        <v>9</v>
      </c>
      <c r="C342" s="689">
        <f>C343</f>
        <v>128147</v>
      </c>
      <c r="D342" s="251"/>
    </row>
    <row r="343" spans="1:4" s="561" customFormat="1" ht="26.4">
      <c r="A343" s="86"/>
      <c r="B343" s="197" t="s">
        <v>57</v>
      </c>
      <c r="C343" s="689">
        <f>C344</f>
        <v>128147</v>
      </c>
      <c r="D343" s="251"/>
    </row>
    <row r="344" spans="1:4" s="561" customFormat="1" ht="26.4">
      <c r="A344" s="86"/>
      <c r="B344" s="200" t="s">
        <v>126</v>
      </c>
      <c r="C344" s="689">
        <v>128147</v>
      </c>
      <c r="D344" s="251"/>
    </row>
    <row r="345" spans="1:4" s="561" customFormat="1">
      <c r="A345" s="86"/>
      <c r="B345" s="132" t="s">
        <v>10</v>
      </c>
      <c r="C345" s="688">
        <f>C346+C347</f>
        <v>90205523</v>
      </c>
      <c r="D345" s="165">
        <f>D346</f>
        <v>0</v>
      </c>
    </row>
    <row r="346" spans="1:4" s="561" customFormat="1" ht="26.4">
      <c r="A346" s="86"/>
      <c r="B346" s="133" t="s">
        <v>11</v>
      </c>
      <c r="C346" s="688">
        <v>85630408</v>
      </c>
      <c r="D346" s="165"/>
    </row>
    <row r="347" spans="1:4" s="561" customFormat="1" ht="26.4">
      <c r="A347" s="86"/>
      <c r="B347" s="185" t="s">
        <v>60</v>
      </c>
      <c r="C347" s="688">
        <v>4575115</v>
      </c>
      <c r="D347" s="165"/>
    </row>
    <row r="348" spans="1:4" s="561" customFormat="1">
      <c r="A348" s="86"/>
      <c r="B348" s="142" t="s">
        <v>28</v>
      </c>
      <c r="C348" s="687">
        <f>C349+C361</f>
        <v>90778059</v>
      </c>
      <c r="D348" s="207">
        <f>D349+D361</f>
        <v>0</v>
      </c>
    </row>
    <row r="349" spans="1:4" s="561" customFormat="1">
      <c r="A349" s="86"/>
      <c r="B349" s="132" t="s">
        <v>2</v>
      </c>
      <c r="C349" s="688">
        <f>C350+C354+C356</f>
        <v>89921077</v>
      </c>
      <c r="D349" s="165">
        <f>D350+D354+D356</f>
        <v>0</v>
      </c>
    </row>
    <row r="350" spans="1:4" s="561" customFormat="1">
      <c r="A350" s="86"/>
      <c r="B350" s="133" t="s">
        <v>12</v>
      </c>
      <c r="C350" s="688">
        <f>C351+C353</f>
        <v>13841316</v>
      </c>
      <c r="D350" s="165">
        <f>D351+D353</f>
        <v>0</v>
      </c>
    </row>
    <row r="351" spans="1:4" s="561" customFormat="1">
      <c r="A351" s="86"/>
      <c r="B351" s="134" t="s">
        <v>37</v>
      </c>
      <c r="C351" s="688">
        <v>3457804</v>
      </c>
      <c r="D351" s="165">
        <v>1223</v>
      </c>
    </row>
    <row r="352" spans="1:4" s="561" customFormat="1">
      <c r="A352" s="253"/>
      <c r="B352" s="135" t="s">
        <v>35</v>
      </c>
      <c r="C352" s="688">
        <v>2590572</v>
      </c>
      <c r="D352" s="165">
        <v>986</v>
      </c>
    </row>
    <row r="353" spans="1:4" s="561" customFormat="1">
      <c r="A353" s="253"/>
      <c r="B353" s="134" t="s">
        <v>15</v>
      </c>
      <c r="C353" s="688">
        <v>10383512</v>
      </c>
      <c r="D353" s="165">
        <v>-1223</v>
      </c>
    </row>
    <row r="354" spans="1:4" s="561" customFormat="1">
      <c r="A354" s="253"/>
      <c r="B354" s="185" t="s">
        <v>16</v>
      </c>
      <c r="C354" s="688">
        <f>C355</f>
        <v>70724140</v>
      </c>
      <c r="D354" s="165">
        <f>D355</f>
        <v>0</v>
      </c>
    </row>
    <row r="355" spans="1:4" s="561" customFormat="1">
      <c r="A355" s="253"/>
      <c r="B355" s="196" t="s">
        <v>17</v>
      </c>
      <c r="C355" s="688">
        <v>70724140</v>
      </c>
      <c r="D355" s="165"/>
    </row>
    <row r="356" spans="1:4" s="561" customFormat="1">
      <c r="A356" s="253"/>
      <c r="B356" s="185" t="s">
        <v>19</v>
      </c>
      <c r="C356" s="688">
        <f>C357+C360</f>
        <v>5355621</v>
      </c>
      <c r="D356" s="165">
        <f>D357+D360</f>
        <v>0</v>
      </c>
    </row>
    <row r="357" spans="1:4" s="561" customFormat="1" ht="26.4">
      <c r="A357" s="253"/>
      <c r="B357" s="196" t="s">
        <v>51</v>
      </c>
      <c r="C357" s="688">
        <f>C358+C359</f>
        <v>526610</v>
      </c>
      <c r="D357" s="165">
        <f>D359</f>
        <v>0</v>
      </c>
    </row>
    <row r="358" spans="1:4" s="561" customFormat="1" ht="52.8">
      <c r="A358" s="253"/>
      <c r="B358" s="196" t="s">
        <v>67</v>
      </c>
      <c r="C358" s="688">
        <v>128497</v>
      </c>
      <c r="D358" s="165"/>
    </row>
    <row r="359" spans="1:4" s="561" customFormat="1" ht="39.6">
      <c r="A359" s="253"/>
      <c r="B359" s="197" t="s">
        <v>191</v>
      </c>
      <c r="C359" s="688">
        <v>398113</v>
      </c>
      <c r="D359" s="165"/>
    </row>
    <row r="360" spans="1:4" s="561" customFormat="1" ht="26.4">
      <c r="A360" s="253"/>
      <c r="B360" s="196" t="s">
        <v>79</v>
      </c>
      <c r="C360" s="688">
        <v>4829011</v>
      </c>
      <c r="D360" s="165"/>
    </row>
    <row r="361" spans="1:4" s="561" customFormat="1">
      <c r="A361" s="121"/>
      <c r="B361" s="132" t="s">
        <v>3</v>
      </c>
      <c r="C361" s="688">
        <f>C362+C363</f>
        <v>856982</v>
      </c>
      <c r="D361" s="165">
        <f>D362</f>
        <v>0</v>
      </c>
    </row>
    <row r="362" spans="1:4" s="561" customFormat="1">
      <c r="A362" s="121"/>
      <c r="B362" s="133" t="s">
        <v>20</v>
      </c>
      <c r="C362" s="688">
        <v>21343</v>
      </c>
      <c r="D362" s="165"/>
    </row>
    <row r="363" spans="1:4" s="561" customFormat="1">
      <c r="A363" s="121"/>
      <c r="B363" s="185" t="s">
        <v>55</v>
      </c>
      <c r="C363" s="688">
        <f>C364</f>
        <v>835639</v>
      </c>
      <c r="D363" s="165"/>
    </row>
    <row r="364" spans="1:4" s="561" customFormat="1" ht="26.4">
      <c r="A364" s="121"/>
      <c r="B364" s="196" t="s">
        <v>56</v>
      </c>
      <c r="C364" s="688">
        <f>C365</f>
        <v>835639</v>
      </c>
      <c r="D364" s="165"/>
    </row>
    <row r="365" spans="1:4" s="561" customFormat="1" ht="39.75" customHeight="1">
      <c r="A365" s="121"/>
      <c r="B365" s="197" t="s">
        <v>73</v>
      </c>
      <c r="C365" s="688">
        <v>835639</v>
      </c>
      <c r="D365" s="165"/>
    </row>
    <row r="366" spans="1:4" s="561" customFormat="1">
      <c r="A366" s="121"/>
      <c r="B366" s="1191" t="s">
        <v>61</v>
      </c>
      <c r="C366" s="688">
        <f>C337-C348</f>
        <v>-7826</v>
      </c>
      <c r="D366" s="165"/>
    </row>
    <row r="367" spans="1:4" s="561" customFormat="1">
      <c r="A367" s="121"/>
      <c r="B367" s="1192" t="s">
        <v>23</v>
      </c>
      <c r="C367" s="688">
        <f>C368</f>
        <v>7826</v>
      </c>
      <c r="D367" s="165"/>
    </row>
    <row r="368" spans="1:4" s="561" customFormat="1">
      <c r="A368" s="121"/>
      <c r="B368" s="184" t="s">
        <v>24</v>
      </c>
      <c r="C368" s="688">
        <f>C369</f>
        <v>7826</v>
      </c>
      <c r="D368" s="165"/>
    </row>
    <row r="369" spans="1:8" s="561" customFormat="1" ht="27" thickBot="1">
      <c r="A369" s="121"/>
      <c r="B369" s="217" t="s">
        <v>25</v>
      </c>
      <c r="C369" s="1780">
        <v>7826</v>
      </c>
      <c r="D369" s="331"/>
    </row>
    <row r="370" spans="1:8" s="81" customFormat="1" ht="71.25" customHeight="1" thickBot="1">
      <c r="A370" s="121"/>
      <c r="B370" s="3717" t="s">
        <v>226</v>
      </c>
      <c r="C370" s="3718"/>
      <c r="D370" s="3719"/>
    </row>
    <row r="371" spans="1:8" s="81" customFormat="1">
      <c r="A371" s="121"/>
      <c r="B371" s="462"/>
      <c r="C371" s="462"/>
      <c r="D371" s="462"/>
    </row>
    <row r="372" spans="1:8" s="561" customFormat="1">
      <c r="A372" s="128"/>
      <c r="B372" s="128" t="s">
        <v>187</v>
      </c>
    </row>
    <row r="373" spans="1:8" s="561" customFormat="1" ht="13.8" thickBot="1">
      <c r="A373" s="128"/>
    </row>
    <row r="374" spans="1:8" s="561" customFormat="1" ht="13.8">
      <c r="A374" s="1967">
        <f>A301+1</f>
        <v>20</v>
      </c>
      <c r="B374" s="220" t="s">
        <v>74</v>
      </c>
      <c r="C374" s="191"/>
      <c r="D374" s="192"/>
      <c r="E374" s="220" t="s">
        <v>74</v>
      </c>
      <c r="F374" s="191"/>
      <c r="G374" s="784"/>
      <c r="H374" s="945" t="s">
        <v>33</v>
      </c>
    </row>
    <row r="375" spans="1:8" s="561" customFormat="1">
      <c r="A375" s="86"/>
      <c r="B375" s="163" t="s">
        <v>98</v>
      </c>
      <c r="C375" s="612"/>
      <c r="D375" s="193"/>
      <c r="E375" s="163" t="s">
        <v>22</v>
      </c>
      <c r="F375" s="612"/>
      <c r="G375" s="785"/>
    </row>
    <row r="376" spans="1:8" s="561" customFormat="1">
      <c r="A376" s="86"/>
      <c r="B376" s="266" t="s">
        <v>1021</v>
      </c>
      <c r="C376" s="689">
        <v>34148923</v>
      </c>
      <c r="D376" s="493">
        <v>-1338560</v>
      </c>
      <c r="E376" s="562" t="s">
        <v>1022</v>
      </c>
      <c r="F376" s="764"/>
      <c r="G376" s="786"/>
    </row>
    <row r="377" spans="1:8" s="561" customFormat="1">
      <c r="A377" s="86"/>
      <c r="B377" s="142"/>
      <c r="C377" s="687"/>
      <c r="D377" s="349"/>
      <c r="E377" s="142" t="s">
        <v>4</v>
      </c>
      <c r="F377" s="687">
        <f>F378</f>
        <v>5994311</v>
      </c>
      <c r="G377" s="349">
        <f>G378</f>
        <v>-1338560</v>
      </c>
    </row>
    <row r="378" spans="1:8" s="561" customFormat="1">
      <c r="A378" s="86"/>
      <c r="B378" s="132"/>
      <c r="C378" s="688"/>
      <c r="D378" s="165"/>
      <c r="E378" s="132" t="s">
        <v>10</v>
      </c>
      <c r="F378" s="688">
        <f>F379</f>
        <v>5994311</v>
      </c>
      <c r="G378" s="350">
        <f>G379</f>
        <v>-1338560</v>
      </c>
    </row>
    <row r="379" spans="1:8" s="561" customFormat="1" ht="26.4">
      <c r="A379" s="86"/>
      <c r="B379" s="133"/>
      <c r="C379" s="688"/>
      <c r="D379" s="165"/>
      <c r="E379" s="133" t="s">
        <v>11</v>
      </c>
      <c r="F379" s="688">
        <v>5994311</v>
      </c>
      <c r="G379" s="350">
        <v>-1338560</v>
      </c>
    </row>
    <row r="380" spans="1:8" s="561" customFormat="1">
      <c r="A380" s="86"/>
      <c r="B380" s="142"/>
      <c r="C380" s="687"/>
      <c r="D380" s="207"/>
      <c r="E380" s="142" t="s">
        <v>28</v>
      </c>
      <c r="F380" s="687">
        <f t="shared" ref="F380:G382" si="1">F381</f>
        <v>5994311</v>
      </c>
      <c r="G380" s="349">
        <f t="shared" si="1"/>
        <v>-1338560</v>
      </c>
    </row>
    <row r="381" spans="1:8" s="561" customFormat="1">
      <c r="A381" s="86"/>
      <c r="B381" s="132"/>
      <c r="C381" s="688"/>
      <c r="D381" s="165"/>
      <c r="E381" s="132" t="s">
        <v>2</v>
      </c>
      <c r="F381" s="688">
        <f t="shared" si="1"/>
        <v>5994311</v>
      </c>
      <c r="G381" s="350">
        <f t="shared" si="1"/>
        <v>-1338560</v>
      </c>
    </row>
    <row r="382" spans="1:8" s="561" customFormat="1">
      <c r="A382" s="86"/>
      <c r="B382" s="133"/>
      <c r="C382" s="688"/>
      <c r="D382" s="165"/>
      <c r="E382" s="217" t="s">
        <v>16</v>
      </c>
      <c r="F382" s="688">
        <f t="shared" si="1"/>
        <v>5994311</v>
      </c>
      <c r="G382" s="350">
        <f t="shared" si="1"/>
        <v>-1338560</v>
      </c>
    </row>
    <row r="383" spans="1:8" s="561" customFormat="1" ht="13.8" thickBot="1">
      <c r="A383" s="86"/>
      <c r="B383" s="134"/>
      <c r="C383" s="688"/>
      <c r="D383" s="165"/>
      <c r="E383" s="218" t="s">
        <v>17</v>
      </c>
      <c r="F383" s="688">
        <v>5994311</v>
      </c>
      <c r="G383" s="350">
        <v>-1338560</v>
      </c>
      <c r="H383" s="789"/>
    </row>
    <row r="384" spans="1:8" s="561" customFormat="1" ht="47.25" customHeight="1" thickBot="1">
      <c r="A384" s="86"/>
      <c r="B384" s="3717" t="s">
        <v>1023</v>
      </c>
      <c r="C384" s="3718"/>
      <c r="D384" s="3718"/>
      <c r="E384" s="3718"/>
      <c r="F384" s="3718"/>
      <c r="G384" s="3719"/>
    </row>
    <row r="385" spans="1:8" s="561" customFormat="1">
      <c r="A385" s="253"/>
    </row>
    <row r="386" spans="1:8" s="561" customFormat="1">
      <c r="A386" s="254"/>
      <c r="B386" s="128" t="s">
        <v>190</v>
      </c>
    </row>
    <row r="387" spans="1:8" s="561" customFormat="1" ht="13.8" thickBot="1">
      <c r="A387" s="254"/>
    </row>
    <row r="388" spans="1:8" s="561" customFormat="1" ht="13.8">
      <c r="A388" s="252">
        <f>A374</f>
        <v>20</v>
      </c>
      <c r="B388" s="220" t="s">
        <v>74</v>
      </c>
      <c r="C388" s="191"/>
      <c r="D388" s="192"/>
      <c r="E388" s="220" t="s">
        <v>74</v>
      </c>
      <c r="F388" s="191"/>
      <c r="G388" s="784"/>
      <c r="H388" s="945" t="s">
        <v>33</v>
      </c>
    </row>
    <row r="389" spans="1:8" s="561" customFormat="1">
      <c r="A389" s="86"/>
      <c r="B389" s="163" t="s">
        <v>98</v>
      </c>
      <c r="C389" s="612"/>
      <c r="D389" s="193"/>
      <c r="E389" s="163" t="s">
        <v>82</v>
      </c>
      <c r="F389" s="612"/>
      <c r="G389" s="785"/>
    </row>
    <row r="390" spans="1:8" s="561" customFormat="1">
      <c r="A390" s="86"/>
      <c r="B390" s="266"/>
      <c r="C390" s="689"/>
      <c r="D390" s="493"/>
      <c r="E390" s="668" t="s">
        <v>83</v>
      </c>
      <c r="F390" s="783"/>
      <c r="G390" s="787"/>
    </row>
    <row r="391" spans="1:8" s="561" customFormat="1">
      <c r="A391" s="86"/>
      <c r="B391" s="164" t="s">
        <v>87</v>
      </c>
      <c r="C391" s="687"/>
      <c r="D391" s="349"/>
      <c r="E391" s="164" t="s">
        <v>87</v>
      </c>
      <c r="F391" s="783"/>
      <c r="G391" s="787"/>
    </row>
    <row r="392" spans="1:8" s="561" customFormat="1">
      <c r="A392" s="86"/>
      <c r="B392" s="266" t="s">
        <v>1021</v>
      </c>
      <c r="C392" s="689">
        <v>34148923</v>
      </c>
      <c r="D392" s="165">
        <v>-1338560</v>
      </c>
      <c r="E392" s="142" t="s">
        <v>4</v>
      </c>
      <c r="F392" s="687">
        <f>F393+F394</f>
        <v>100607729</v>
      </c>
      <c r="G392" s="349">
        <f>G393+G394</f>
        <v>-1338560</v>
      </c>
    </row>
    <row r="393" spans="1:8" s="561" customFormat="1" ht="26.4">
      <c r="A393" s="86"/>
      <c r="B393" s="133"/>
      <c r="C393" s="688"/>
      <c r="D393" s="165"/>
      <c r="E393" s="327" t="s">
        <v>36</v>
      </c>
      <c r="F393" s="689">
        <v>1036123</v>
      </c>
      <c r="G393" s="493"/>
    </row>
    <row r="394" spans="1:8" s="561" customFormat="1">
      <c r="A394" s="86"/>
      <c r="B394" s="142"/>
      <c r="C394" s="687"/>
      <c r="D394" s="207"/>
      <c r="E394" s="132" t="s">
        <v>10</v>
      </c>
      <c r="F394" s="688">
        <f>F395</f>
        <v>99571606</v>
      </c>
      <c r="G394" s="350">
        <f>G395</f>
        <v>-1338560</v>
      </c>
    </row>
    <row r="395" spans="1:8" s="561" customFormat="1" ht="26.4">
      <c r="A395" s="86"/>
      <c r="B395" s="132"/>
      <c r="C395" s="688"/>
      <c r="D395" s="165"/>
      <c r="E395" s="133" t="s">
        <v>11</v>
      </c>
      <c r="F395" s="688">
        <v>99571606</v>
      </c>
      <c r="G395" s="350">
        <v>-1338560</v>
      </c>
    </row>
    <row r="396" spans="1:8" s="561" customFormat="1">
      <c r="A396" s="86"/>
      <c r="B396" s="133"/>
      <c r="C396" s="688"/>
      <c r="D396" s="165"/>
      <c r="E396" s="142" t="s">
        <v>28</v>
      </c>
      <c r="F396" s="687">
        <f>F397+F412</f>
        <v>100607729</v>
      </c>
      <c r="G396" s="349">
        <f>G397+G412</f>
        <v>-1338560</v>
      </c>
    </row>
    <row r="397" spans="1:8" s="561" customFormat="1">
      <c r="A397" s="86"/>
      <c r="B397" s="134"/>
      <c r="C397" s="688"/>
      <c r="D397" s="165"/>
      <c r="E397" s="132" t="s">
        <v>2</v>
      </c>
      <c r="F397" s="688">
        <f>F398+F402+F404+F406</f>
        <v>100126664</v>
      </c>
      <c r="G397" s="350">
        <f>G398+G402+G404+G406</f>
        <v>-1338560</v>
      </c>
    </row>
    <row r="398" spans="1:8" s="561" customFormat="1">
      <c r="A398" s="86"/>
      <c r="B398" s="135"/>
      <c r="C398" s="688"/>
      <c r="D398" s="165"/>
      <c r="E398" s="133" t="s">
        <v>12</v>
      </c>
      <c r="F398" s="688">
        <f>F399+F401</f>
        <v>60208405</v>
      </c>
      <c r="G398" s="350"/>
    </row>
    <row r="399" spans="1:8" s="561" customFormat="1">
      <c r="A399" s="86"/>
      <c r="B399" s="135"/>
      <c r="C399" s="688"/>
      <c r="D399" s="165"/>
      <c r="E399" s="134" t="s">
        <v>37</v>
      </c>
      <c r="F399" s="688">
        <v>16686805</v>
      </c>
      <c r="G399" s="350"/>
    </row>
    <row r="400" spans="1:8" s="561" customFormat="1">
      <c r="A400" s="253"/>
      <c r="B400" s="135"/>
      <c r="C400" s="688"/>
      <c r="D400" s="165"/>
      <c r="E400" s="135" t="s">
        <v>35</v>
      </c>
      <c r="F400" s="688">
        <v>11929254</v>
      </c>
      <c r="G400" s="350"/>
    </row>
    <row r="401" spans="1:7" s="561" customFormat="1">
      <c r="A401" s="253"/>
      <c r="B401" s="135"/>
      <c r="C401" s="688"/>
      <c r="D401" s="165"/>
      <c r="E401" s="134" t="s">
        <v>15</v>
      </c>
      <c r="F401" s="688">
        <v>43521600</v>
      </c>
      <c r="G401" s="350"/>
    </row>
    <row r="402" spans="1:7" s="561" customFormat="1">
      <c r="A402" s="253"/>
      <c r="B402" s="135"/>
      <c r="C402" s="688"/>
      <c r="D402" s="165"/>
      <c r="E402" s="217" t="s">
        <v>16</v>
      </c>
      <c r="F402" s="688">
        <f>F403</f>
        <v>35793412</v>
      </c>
      <c r="G402" s="350">
        <f>G403</f>
        <v>-1338560</v>
      </c>
    </row>
    <row r="403" spans="1:7" s="561" customFormat="1">
      <c r="A403" s="253"/>
      <c r="B403" s="135"/>
      <c r="C403" s="688"/>
      <c r="D403" s="165"/>
      <c r="E403" s="218" t="s">
        <v>17</v>
      </c>
      <c r="F403" s="688">
        <v>35793412</v>
      </c>
      <c r="G403" s="350">
        <v>-1338560</v>
      </c>
    </row>
    <row r="404" spans="1:7" s="561" customFormat="1" ht="26.4">
      <c r="A404" s="253"/>
      <c r="B404" s="135"/>
      <c r="C404" s="688"/>
      <c r="D404" s="165"/>
      <c r="E404" s="133" t="s">
        <v>115</v>
      </c>
      <c r="F404" s="688">
        <f>F405</f>
        <v>250367</v>
      </c>
      <c r="G404" s="350"/>
    </row>
    <row r="405" spans="1:7" s="561" customFormat="1">
      <c r="A405" s="253"/>
      <c r="B405" s="135"/>
      <c r="C405" s="688"/>
      <c r="D405" s="165"/>
      <c r="E405" s="134" t="s">
        <v>18</v>
      </c>
      <c r="F405" s="688">
        <v>250367</v>
      </c>
      <c r="G405" s="350"/>
    </row>
    <row r="406" spans="1:7" s="561" customFormat="1">
      <c r="A406" s="253"/>
      <c r="B406" s="135"/>
      <c r="C406" s="688"/>
      <c r="D406" s="165"/>
      <c r="E406" s="185" t="s">
        <v>19</v>
      </c>
      <c r="F406" s="688">
        <f>F407+F410</f>
        <v>3874480</v>
      </c>
      <c r="G406" s="350"/>
    </row>
    <row r="407" spans="1:7" s="561" customFormat="1">
      <c r="A407" s="253"/>
      <c r="B407" s="135"/>
      <c r="C407" s="688"/>
      <c r="D407" s="165"/>
      <c r="E407" s="196" t="s">
        <v>84</v>
      </c>
      <c r="F407" s="688">
        <f>F408</f>
        <v>32726</v>
      </c>
      <c r="G407" s="350"/>
    </row>
    <row r="408" spans="1:7" s="561" customFormat="1" ht="26.4">
      <c r="A408" s="253"/>
      <c r="B408" s="135"/>
      <c r="C408" s="688"/>
      <c r="D408" s="165"/>
      <c r="E408" s="197" t="s">
        <v>85</v>
      </c>
      <c r="F408" s="688">
        <f>F409</f>
        <v>32726</v>
      </c>
      <c r="G408" s="350"/>
    </row>
    <row r="409" spans="1:7" s="561" customFormat="1" ht="39.6">
      <c r="A409" s="253"/>
      <c r="B409" s="135"/>
      <c r="C409" s="688"/>
      <c r="D409" s="165"/>
      <c r="E409" s="200" t="s">
        <v>63</v>
      </c>
      <c r="F409" s="688">
        <v>32726</v>
      </c>
      <c r="G409" s="350"/>
    </row>
    <row r="410" spans="1:7" s="561" customFormat="1" ht="26.4">
      <c r="A410" s="253"/>
      <c r="B410" s="135"/>
      <c r="C410" s="688"/>
      <c r="D410" s="165"/>
      <c r="E410" s="196" t="s">
        <v>51</v>
      </c>
      <c r="F410" s="688">
        <f>F411</f>
        <v>3841754</v>
      </c>
      <c r="G410" s="350"/>
    </row>
    <row r="411" spans="1:7" s="561" customFormat="1" ht="26.4">
      <c r="A411" s="253"/>
      <c r="B411" s="135"/>
      <c r="C411" s="688"/>
      <c r="D411" s="165"/>
      <c r="E411" s="197" t="s">
        <v>52</v>
      </c>
      <c r="F411" s="688">
        <v>3841754</v>
      </c>
      <c r="G411" s="350"/>
    </row>
    <row r="412" spans="1:7" s="561" customFormat="1">
      <c r="A412" s="121"/>
      <c r="B412" s="135"/>
      <c r="C412" s="688"/>
      <c r="D412" s="165"/>
      <c r="E412" s="132" t="s">
        <v>3</v>
      </c>
      <c r="F412" s="688">
        <f>F413</f>
        <v>481065</v>
      </c>
      <c r="G412" s="350"/>
    </row>
    <row r="413" spans="1:7" s="561" customFormat="1" ht="13.8" thickBot="1">
      <c r="A413" s="121"/>
      <c r="B413" s="135"/>
      <c r="C413" s="688"/>
      <c r="D413" s="165"/>
      <c r="E413" s="133" t="s">
        <v>20</v>
      </c>
      <c r="F413" s="688">
        <v>481065</v>
      </c>
      <c r="G413" s="350"/>
    </row>
    <row r="414" spans="1:7" s="81" customFormat="1" ht="44.25" customHeight="1" thickBot="1">
      <c r="A414" s="121"/>
      <c r="B414" s="3717" t="s">
        <v>1023</v>
      </c>
      <c r="C414" s="3718"/>
      <c r="D414" s="3718"/>
      <c r="E414" s="3718"/>
      <c r="F414" s="3718"/>
      <c r="G414" s="3719"/>
    </row>
    <row r="415" spans="1:7" s="81" customFormat="1"/>
    <row r="416" spans="1:7" s="81" customFormat="1">
      <c r="A416" s="121"/>
      <c r="B416" s="462"/>
      <c r="C416" s="462"/>
      <c r="D416" s="462"/>
    </row>
    <row r="417" spans="1:6" s="77" customFormat="1">
      <c r="A417" s="3267"/>
      <c r="B417" s="3267"/>
      <c r="C417" s="3267"/>
      <c r="D417" s="3267"/>
      <c r="E417" s="3267"/>
      <c r="F417" s="3267"/>
    </row>
  </sheetData>
  <mergeCells count="15">
    <mergeCell ref="B384:G384"/>
    <mergeCell ref="B414:G414"/>
    <mergeCell ref="B102:D102"/>
    <mergeCell ref="B125:G125"/>
    <mergeCell ref="H1:H2"/>
    <mergeCell ref="C1:C2"/>
    <mergeCell ref="D1:D2"/>
    <mergeCell ref="F1:F2"/>
    <mergeCell ref="G1:G2"/>
    <mergeCell ref="B32:D32"/>
    <mergeCell ref="B204:G204"/>
    <mergeCell ref="B227:D227"/>
    <mergeCell ref="B297:D297"/>
    <mergeCell ref="B329:D329"/>
    <mergeCell ref="B370:D370"/>
  </mergeCells>
  <pageMargins left="0.42" right="0.27559055118110237" top="0.41" bottom="0.59055118110236227" header="0.23622047244094491" footer="0.31496062992125984"/>
  <pageSetup paperSize="9" scale="75" orientation="landscape" r:id="rId1"/>
  <headerFooter alignWithMargins="0">
    <oddFooter>&amp;L&amp;F&amp;C&amp;P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670"/>
  <sheetViews>
    <sheetView zoomScale="70" zoomScaleNormal="70" workbookViewId="0"/>
  </sheetViews>
  <sheetFormatPr defaultColWidth="9.109375" defaultRowHeight="13.2"/>
  <cols>
    <col min="1" max="1" width="5.33203125" style="38" customWidth="1"/>
    <col min="2" max="2" width="51.6640625" style="44" customWidth="1"/>
    <col min="3" max="3" width="13.33203125" style="45" customWidth="1"/>
    <col min="4" max="4" width="13" style="45" customWidth="1"/>
    <col min="5" max="5" width="52.6640625" style="39" customWidth="1"/>
    <col min="6" max="6" width="14" style="39" customWidth="1"/>
    <col min="7" max="7" width="13.88671875" style="39" customWidth="1"/>
    <col min="8" max="8" width="19.109375" style="39" customWidth="1"/>
    <col min="9" max="9" width="11.33203125" style="39" customWidth="1"/>
    <col min="10" max="16384" width="9.109375" style="39"/>
  </cols>
  <sheetData>
    <row r="1" spans="1:8" s="28" customFormat="1">
      <c r="A1" s="34"/>
      <c r="B1" s="26"/>
      <c r="C1" s="3696" t="s">
        <v>91</v>
      </c>
      <c r="D1" s="3696" t="s">
        <v>30</v>
      </c>
      <c r="E1" s="69"/>
      <c r="F1" s="3696" t="s">
        <v>91</v>
      </c>
      <c r="G1" s="3696" t="s">
        <v>30</v>
      </c>
      <c r="H1" s="3704" t="s">
        <v>42</v>
      </c>
    </row>
    <row r="2" spans="1:8" s="28" customFormat="1" ht="13.8" thickBot="1">
      <c r="A2" s="34"/>
      <c r="B2" s="29"/>
      <c r="C2" s="3697"/>
      <c r="D2" s="3697"/>
      <c r="E2" s="70"/>
      <c r="F2" s="3697"/>
      <c r="G2" s="3697"/>
      <c r="H2" s="3705"/>
    </row>
    <row r="3" spans="1:8" s="41" customFormat="1">
      <c r="A3" s="40"/>
      <c r="D3" s="42"/>
      <c r="G3" s="42"/>
    </row>
    <row r="4" spans="1:8" s="41" customFormat="1">
      <c r="A4" s="40"/>
      <c r="B4" s="158" t="s">
        <v>27</v>
      </c>
      <c r="D4" s="42"/>
      <c r="G4" s="42"/>
    </row>
    <row r="5" spans="1:8" s="6" customFormat="1">
      <c r="A5" s="95"/>
      <c r="B5" s="21" t="s">
        <v>45</v>
      </c>
      <c r="C5" s="19"/>
      <c r="D5" s="37"/>
      <c r="E5" s="72" t="s">
        <v>46</v>
      </c>
      <c r="F5" s="8"/>
      <c r="G5" s="8"/>
      <c r="H5" s="144"/>
    </row>
    <row r="6" spans="1:8">
      <c r="B6" s="5" t="s">
        <v>48</v>
      </c>
      <c r="C6" s="112"/>
      <c r="E6" s="5" t="s">
        <v>48</v>
      </c>
      <c r="F6" s="112"/>
    </row>
    <row r="7" spans="1:8">
      <c r="B7" s="271" t="s">
        <v>99</v>
      </c>
      <c r="C7" s="2065">
        <v>-138444259</v>
      </c>
      <c r="D7" s="45">
        <f>G275+D615</f>
        <v>4376645</v>
      </c>
      <c r="E7" s="271" t="s">
        <v>99</v>
      </c>
      <c r="F7" s="2065">
        <v>-138444259</v>
      </c>
      <c r="G7" s="45">
        <f>G275+D615</f>
        <v>4376645</v>
      </c>
    </row>
    <row r="8" spans="1:8">
      <c r="B8" s="271" t="s">
        <v>100</v>
      </c>
      <c r="C8" s="2065">
        <v>406158063</v>
      </c>
      <c r="D8" s="45">
        <f>G170+G716+D777+D876</f>
        <v>-8545822</v>
      </c>
      <c r="E8" s="271" t="s">
        <v>100</v>
      </c>
      <c r="F8" s="2065">
        <v>406158063</v>
      </c>
      <c r="G8" s="45">
        <f>G170+G716+D777+D876</f>
        <v>-8545822</v>
      </c>
    </row>
    <row r="9" spans="1:8">
      <c r="B9" s="271" t="s">
        <v>261</v>
      </c>
      <c r="C9" s="2065">
        <v>-239013812</v>
      </c>
      <c r="D9" s="45">
        <f>G186+G1027</f>
        <v>4000004</v>
      </c>
      <c r="E9" s="271" t="s">
        <v>261</v>
      </c>
      <c r="F9" s="2065">
        <v>-239013812</v>
      </c>
      <c r="G9" s="45">
        <f>G186+G1027</f>
        <v>4000004</v>
      </c>
    </row>
    <row r="10" spans="1:8">
      <c r="B10" s="22" t="s">
        <v>41</v>
      </c>
      <c r="C10" s="2067"/>
      <c r="D10" s="115"/>
      <c r="E10" s="22" t="s">
        <v>41</v>
      </c>
      <c r="F10" s="2067"/>
      <c r="G10" s="115"/>
    </row>
    <row r="11" spans="1:8">
      <c r="B11" s="271" t="s">
        <v>99</v>
      </c>
      <c r="C11" s="2068">
        <v>35571795</v>
      </c>
      <c r="D11" s="115">
        <f>G1592</f>
        <v>1408268</v>
      </c>
      <c r="E11" s="271" t="s">
        <v>99</v>
      </c>
      <c r="F11" s="2068">
        <v>35571795</v>
      </c>
      <c r="G11" s="115">
        <f>G1592</f>
        <v>1408268</v>
      </c>
    </row>
    <row r="12" spans="1:8">
      <c r="B12" s="271" t="s">
        <v>100</v>
      </c>
      <c r="C12" s="2068">
        <v>35571795</v>
      </c>
      <c r="D12" s="115">
        <f>G1601</f>
        <v>1326056</v>
      </c>
      <c r="E12" s="271" t="s">
        <v>100</v>
      </c>
      <c r="F12" s="2068">
        <v>35571795</v>
      </c>
      <c r="G12" s="115">
        <f>G1601</f>
        <v>1326056</v>
      </c>
    </row>
    <row r="13" spans="1:8">
      <c r="B13" s="271" t="s">
        <v>261</v>
      </c>
      <c r="C13" s="2068">
        <v>35571795</v>
      </c>
      <c r="D13" s="115">
        <f>G1610</f>
        <v>1326056</v>
      </c>
      <c r="E13" s="271" t="s">
        <v>261</v>
      </c>
      <c r="F13" s="2068">
        <v>35571795</v>
      </c>
      <c r="G13" s="115">
        <f>G1610</f>
        <v>1326056</v>
      </c>
    </row>
    <row r="14" spans="1:8" ht="39.6">
      <c r="B14" s="22" t="s">
        <v>102</v>
      </c>
      <c r="C14" s="2067"/>
      <c r="E14" s="22" t="s">
        <v>102</v>
      </c>
      <c r="F14" s="2067"/>
    </row>
    <row r="15" spans="1:8">
      <c r="B15" s="271" t="s">
        <v>99</v>
      </c>
      <c r="C15" s="2068">
        <v>213114917</v>
      </c>
      <c r="D15" s="45">
        <f>D1169+G1234+D1299+D1364+D1437+G1506</f>
        <v>109556</v>
      </c>
      <c r="E15" s="271" t="s">
        <v>99</v>
      </c>
      <c r="F15" s="2068">
        <v>213114917</v>
      </c>
      <c r="G15" s="45">
        <f>D1169+G1234+D1299+D1364+D1437+G1506</f>
        <v>109556</v>
      </c>
    </row>
    <row r="16" spans="1:8">
      <c r="B16" s="271" t="s">
        <v>100</v>
      </c>
      <c r="C16" s="2068">
        <v>504313802</v>
      </c>
      <c r="E16" s="271" t="s">
        <v>100</v>
      </c>
      <c r="F16" s="2068">
        <v>504313802</v>
      </c>
    </row>
    <row r="17" spans="1:8">
      <c r="B17" s="271" t="s">
        <v>261</v>
      </c>
      <c r="C17" s="2068">
        <v>976244767</v>
      </c>
      <c r="E17" s="271" t="s">
        <v>261</v>
      </c>
      <c r="F17" s="2068">
        <v>976244767</v>
      </c>
    </row>
    <row r="18" spans="1:8">
      <c r="B18" s="271"/>
      <c r="C18" s="2070"/>
    </row>
    <row r="20" spans="1:8">
      <c r="B20" s="128" t="s">
        <v>187</v>
      </c>
      <c r="C20" s="561"/>
      <c r="D20" s="561"/>
    </row>
    <row r="21" spans="1:8" s="77" customFormat="1" ht="13.8" thickBot="1">
      <c r="A21" s="75"/>
      <c r="B21" s="2315"/>
      <c r="C21" s="2315"/>
      <c r="D21" s="2315"/>
      <c r="E21" s="2073"/>
      <c r="F21" s="2073"/>
      <c r="G21" s="2073"/>
    </row>
    <row r="22" spans="1:8" s="77" customFormat="1" ht="14.25" customHeight="1">
      <c r="A22" s="547">
        <f>'12'!A374+1</f>
        <v>21</v>
      </c>
      <c r="B22" s="2074" t="s">
        <v>559</v>
      </c>
      <c r="C22" s="2075"/>
      <c r="D22" s="2076"/>
      <c r="E22" s="2074" t="s">
        <v>559</v>
      </c>
      <c r="F22" s="2075"/>
      <c r="G22" s="2076"/>
      <c r="H22" s="945" t="s">
        <v>33</v>
      </c>
    </row>
    <row r="23" spans="1:8" s="77" customFormat="1">
      <c r="A23" s="75"/>
      <c r="B23" s="123" t="s">
        <v>22</v>
      </c>
      <c r="C23" s="2077"/>
      <c r="D23" s="643"/>
      <c r="E23" s="123" t="s">
        <v>22</v>
      </c>
      <c r="F23" s="2077"/>
      <c r="G23" s="643"/>
    </row>
    <row r="24" spans="1:8" s="77" customFormat="1" ht="13.8">
      <c r="A24" s="75"/>
      <c r="B24" s="2078" t="s">
        <v>560</v>
      </c>
      <c r="C24" s="2079"/>
      <c r="D24" s="1009"/>
      <c r="E24" s="2078" t="s">
        <v>561</v>
      </c>
      <c r="F24" s="2079"/>
      <c r="G24" s="1009"/>
    </row>
    <row r="25" spans="1:8" s="77" customFormat="1">
      <c r="A25" s="75"/>
      <c r="B25" s="2080" t="s">
        <v>4</v>
      </c>
      <c r="C25" s="2081">
        <f>C26</f>
        <v>376157418</v>
      </c>
      <c r="D25" s="928">
        <f>D26</f>
        <v>-4268615</v>
      </c>
      <c r="E25" s="2080" t="s">
        <v>4</v>
      </c>
      <c r="F25" s="2081">
        <f>F26</f>
        <v>247010546</v>
      </c>
      <c r="G25" s="928">
        <f>G26</f>
        <v>4268615</v>
      </c>
    </row>
    <row r="26" spans="1:8" s="77" customFormat="1">
      <c r="A26" s="75"/>
      <c r="B26" s="2082" t="s">
        <v>10</v>
      </c>
      <c r="C26" s="2083">
        <f>C27</f>
        <v>376157418</v>
      </c>
      <c r="D26" s="931">
        <f>D27</f>
        <v>-4268615</v>
      </c>
      <c r="E26" s="2082" t="s">
        <v>10</v>
      </c>
      <c r="F26" s="2083">
        <f>F27</f>
        <v>247010546</v>
      </c>
      <c r="G26" s="931">
        <f>G27</f>
        <v>4268615</v>
      </c>
    </row>
    <row r="27" spans="1:8" s="77" customFormat="1" ht="26.4">
      <c r="A27" s="75"/>
      <c r="B27" s="2084" t="s">
        <v>11</v>
      </c>
      <c r="C27" s="2083">
        <v>376157418</v>
      </c>
      <c r="D27" s="2085">
        <v>-4268615</v>
      </c>
      <c r="E27" s="2084" t="s">
        <v>11</v>
      </c>
      <c r="F27" s="2083">
        <v>247010546</v>
      </c>
      <c r="G27" s="2085">
        <v>4268615</v>
      </c>
    </row>
    <row r="28" spans="1:8" s="77" customFormat="1">
      <c r="A28" s="75"/>
      <c r="B28" s="2086" t="s">
        <v>28</v>
      </c>
      <c r="C28" s="2081">
        <f t="shared" ref="C28:D30" si="0">C29</f>
        <v>376157418</v>
      </c>
      <c r="D28" s="2087">
        <f t="shared" si="0"/>
        <v>-4268615</v>
      </c>
      <c r="E28" s="2086" t="s">
        <v>28</v>
      </c>
      <c r="F28" s="2081">
        <f t="shared" ref="F28:G30" si="1">F29</f>
        <v>247010546</v>
      </c>
      <c r="G28" s="2087">
        <f t="shared" si="1"/>
        <v>4268615</v>
      </c>
    </row>
    <row r="29" spans="1:8" s="77" customFormat="1">
      <c r="A29" s="75"/>
      <c r="B29" s="2088" t="s">
        <v>2</v>
      </c>
      <c r="C29" s="2083">
        <f>C30+C32</f>
        <v>376157418</v>
      </c>
      <c r="D29" s="2085">
        <f>D30+D32</f>
        <v>-4268615</v>
      </c>
      <c r="E29" s="2088" t="s">
        <v>2</v>
      </c>
      <c r="F29" s="2083">
        <f t="shared" si="1"/>
        <v>247010546</v>
      </c>
      <c r="G29" s="2085">
        <f t="shared" si="1"/>
        <v>4268615</v>
      </c>
    </row>
    <row r="30" spans="1:8" s="77" customFormat="1" ht="26.4">
      <c r="A30" s="75"/>
      <c r="B30" s="2084" t="s">
        <v>12</v>
      </c>
      <c r="C30" s="2083">
        <f t="shared" si="0"/>
        <v>7775906</v>
      </c>
      <c r="D30" s="2085">
        <f t="shared" si="0"/>
        <v>0</v>
      </c>
      <c r="E30" s="2084" t="s">
        <v>49</v>
      </c>
      <c r="F30" s="2083">
        <f t="shared" si="1"/>
        <v>247010546</v>
      </c>
      <c r="G30" s="2085">
        <f t="shared" si="1"/>
        <v>4268615</v>
      </c>
    </row>
    <row r="31" spans="1:8" s="77" customFormat="1">
      <c r="A31" s="75"/>
      <c r="B31" s="2089" t="s">
        <v>15</v>
      </c>
      <c r="C31" s="2083">
        <v>7775906</v>
      </c>
      <c r="D31" s="2085"/>
      <c r="E31" s="2089" t="s">
        <v>118</v>
      </c>
      <c r="F31" s="2083">
        <v>247010546</v>
      </c>
      <c r="G31" s="2085">
        <v>4268615</v>
      </c>
    </row>
    <row r="32" spans="1:8" s="77" customFormat="1">
      <c r="A32" s="75"/>
      <c r="B32" s="2084" t="s">
        <v>117</v>
      </c>
      <c r="C32" s="2083">
        <v>368381512</v>
      </c>
      <c r="D32" s="2085">
        <v>-4268615</v>
      </c>
      <c r="E32" s="2084"/>
      <c r="F32" s="2083"/>
      <c r="G32" s="2085"/>
    </row>
    <row r="33" spans="1:7" s="77" customFormat="1">
      <c r="A33" s="75"/>
      <c r="B33" s="2090" t="s">
        <v>54</v>
      </c>
      <c r="C33" s="2083"/>
      <c r="D33" s="2085"/>
      <c r="E33" s="2090" t="s">
        <v>54</v>
      </c>
      <c r="F33" s="2083"/>
      <c r="G33" s="2085"/>
    </row>
    <row r="34" spans="1:7" s="77" customFormat="1" ht="26.4">
      <c r="A34" s="75"/>
      <c r="B34" s="2091" t="s">
        <v>562</v>
      </c>
      <c r="C34" s="2083"/>
      <c r="D34" s="2085"/>
      <c r="E34" s="2091" t="s">
        <v>563</v>
      </c>
      <c r="F34" s="2083"/>
      <c r="G34" s="2085"/>
    </row>
    <row r="35" spans="1:7" s="77" customFormat="1">
      <c r="A35" s="75"/>
      <c r="B35" s="2091" t="s">
        <v>87</v>
      </c>
      <c r="C35" s="2083"/>
      <c r="D35" s="2085"/>
      <c r="E35" s="2091" t="s">
        <v>87</v>
      </c>
      <c r="F35" s="2083"/>
      <c r="G35" s="2085"/>
    </row>
    <row r="36" spans="1:7" s="77" customFormat="1">
      <c r="A36" s="75"/>
      <c r="B36" s="2080" t="s">
        <v>4</v>
      </c>
      <c r="C36" s="2081">
        <f>C37</f>
        <v>375318345</v>
      </c>
      <c r="D36" s="928">
        <f>D37</f>
        <v>-4268615</v>
      </c>
      <c r="E36" s="2086" t="s">
        <v>4</v>
      </c>
      <c r="F36" s="2081">
        <f>F37</f>
        <v>247010546</v>
      </c>
      <c r="G36" s="2087">
        <f>G37</f>
        <v>4268615</v>
      </c>
    </row>
    <row r="37" spans="1:7" s="77" customFormat="1">
      <c r="A37" s="75"/>
      <c r="B37" s="2082" t="s">
        <v>10</v>
      </c>
      <c r="C37" s="2083">
        <f>C38</f>
        <v>375318345</v>
      </c>
      <c r="D37" s="931">
        <f>D38</f>
        <v>-4268615</v>
      </c>
      <c r="E37" s="2088" t="s">
        <v>10</v>
      </c>
      <c r="F37" s="2083">
        <f>F38</f>
        <v>247010546</v>
      </c>
      <c r="G37" s="2085">
        <f>G38</f>
        <v>4268615</v>
      </c>
    </row>
    <row r="38" spans="1:7" s="77" customFormat="1" ht="26.4">
      <c r="A38" s="75"/>
      <c r="B38" s="2084" t="s">
        <v>11</v>
      </c>
      <c r="C38" s="2083">
        <v>375318345</v>
      </c>
      <c r="D38" s="2085">
        <v>-4268615</v>
      </c>
      <c r="E38" s="2084" t="s">
        <v>11</v>
      </c>
      <c r="F38" s="2083">
        <v>247010546</v>
      </c>
      <c r="G38" s="2085">
        <f>G27</f>
        <v>4268615</v>
      </c>
    </row>
    <row r="39" spans="1:7" s="77" customFormat="1">
      <c r="A39" s="75"/>
      <c r="B39" s="2086" t="s">
        <v>28</v>
      </c>
      <c r="C39" s="2081">
        <f t="shared" ref="C39:D41" si="2">C40</f>
        <v>375318345</v>
      </c>
      <c r="D39" s="2087">
        <f t="shared" si="2"/>
        <v>-4268615</v>
      </c>
      <c r="E39" s="2086" t="s">
        <v>28</v>
      </c>
      <c r="F39" s="2081">
        <f t="shared" ref="F39:G41" si="3">F40</f>
        <v>247010546</v>
      </c>
      <c r="G39" s="2087">
        <f t="shared" si="3"/>
        <v>4268615</v>
      </c>
    </row>
    <row r="40" spans="1:7" s="77" customFormat="1">
      <c r="A40" s="75"/>
      <c r="B40" s="2088" t="s">
        <v>2</v>
      </c>
      <c r="C40" s="2083">
        <f>C41+C43</f>
        <v>375318345</v>
      </c>
      <c r="D40" s="2085">
        <f>D41+D43</f>
        <v>-4268615</v>
      </c>
      <c r="E40" s="2088" t="s">
        <v>2</v>
      </c>
      <c r="F40" s="2083">
        <f t="shared" si="3"/>
        <v>247010546</v>
      </c>
      <c r="G40" s="2085">
        <f t="shared" si="3"/>
        <v>4268615</v>
      </c>
    </row>
    <row r="41" spans="1:7" s="77" customFormat="1" ht="26.4">
      <c r="A41" s="75"/>
      <c r="B41" s="2084" t="s">
        <v>12</v>
      </c>
      <c r="C41" s="2083">
        <f t="shared" si="2"/>
        <v>6936833</v>
      </c>
      <c r="D41" s="2085">
        <f t="shared" si="2"/>
        <v>0</v>
      </c>
      <c r="E41" s="2084" t="s">
        <v>49</v>
      </c>
      <c r="F41" s="2083">
        <f t="shared" si="3"/>
        <v>247010546</v>
      </c>
      <c r="G41" s="2085">
        <f t="shared" si="3"/>
        <v>4268615</v>
      </c>
    </row>
    <row r="42" spans="1:7" s="77" customFormat="1">
      <c r="A42" s="75"/>
      <c r="B42" s="2089" t="s">
        <v>15</v>
      </c>
      <c r="C42" s="2083">
        <v>6936833</v>
      </c>
      <c r="D42" s="2085"/>
      <c r="E42" s="2089" t="s">
        <v>118</v>
      </c>
      <c r="F42" s="2083">
        <v>247010546</v>
      </c>
      <c r="G42" s="2085">
        <f>G31</f>
        <v>4268615</v>
      </c>
    </row>
    <row r="43" spans="1:7" s="77" customFormat="1">
      <c r="A43" s="75"/>
      <c r="B43" s="2084" t="s">
        <v>117</v>
      </c>
      <c r="C43" s="2083">
        <v>368381512</v>
      </c>
      <c r="D43" s="2085">
        <v>-4268615</v>
      </c>
      <c r="E43" s="2084"/>
      <c r="F43" s="2083"/>
      <c r="G43" s="2085"/>
    </row>
    <row r="44" spans="1:7" s="77" customFormat="1">
      <c r="A44" s="75"/>
      <c r="B44" s="2091" t="s">
        <v>88</v>
      </c>
      <c r="C44" s="2083"/>
      <c r="D44" s="2085"/>
      <c r="E44" s="2091" t="s">
        <v>88</v>
      </c>
      <c r="F44" s="2083"/>
      <c r="G44" s="2085"/>
    </row>
    <row r="45" spans="1:7" s="77" customFormat="1">
      <c r="A45" s="75"/>
      <c r="B45" s="2080" t="s">
        <v>4</v>
      </c>
      <c r="C45" s="2081">
        <f>C46</f>
        <v>379186587</v>
      </c>
      <c r="D45" s="2087">
        <f>D46</f>
        <v>-10671539</v>
      </c>
      <c r="E45" s="2086" t="s">
        <v>4</v>
      </c>
      <c r="F45" s="2081">
        <f>F46</f>
        <v>261950700</v>
      </c>
      <c r="G45" s="2087">
        <f>G46</f>
        <v>10671539</v>
      </c>
    </row>
    <row r="46" spans="1:7" s="77" customFormat="1">
      <c r="A46" s="75"/>
      <c r="B46" s="2082" t="s">
        <v>10</v>
      </c>
      <c r="C46" s="2083">
        <f>C47</f>
        <v>379186587</v>
      </c>
      <c r="D46" s="2085">
        <f>D47</f>
        <v>-10671539</v>
      </c>
      <c r="E46" s="2088" t="s">
        <v>10</v>
      </c>
      <c r="F46" s="2083">
        <f>F47</f>
        <v>261950700</v>
      </c>
      <c r="G46" s="2085">
        <f>G47</f>
        <v>10671539</v>
      </c>
    </row>
    <row r="47" spans="1:7" s="77" customFormat="1" ht="26.4">
      <c r="A47" s="75"/>
      <c r="B47" s="2084" t="s">
        <v>11</v>
      </c>
      <c r="C47" s="2083">
        <v>379186587</v>
      </c>
      <c r="D47" s="2085">
        <v>-10671539</v>
      </c>
      <c r="E47" s="2084" t="s">
        <v>11</v>
      </c>
      <c r="F47" s="2083">
        <v>261950700</v>
      </c>
      <c r="G47" s="2085">
        <v>10671539</v>
      </c>
    </row>
    <row r="48" spans="1:7" s="77" customFormat="1">
      <c r="A48" s="75"/>
      <c r="B48" s="2086" t="s">
        <v>28</v>
      </c>
      <c r="C48" s="2081">
        <f t="shared" ref="C48:D50" si="4">C49</f>
        <v>379186587</v>
      </c>
      <c r="D48" s="2087">
        <f t="shared" si="4"/>
        <v>-10671539</v>
      </c>
      <c r="E48" s="2086" t="s">
        <v>28</v>
      </c>
      <c r="F48" s="2081">
        <f t="shared" ref="F48:G50" si="5">F49</f>
        <v>261950700</v>
      </c>
      <c r="G48" s="2087">
        <f t="shared" si="5"/>
        <v>10671539</v>
      </c>
    </row>
    <row r="49" spans="1:7" s="77" customFormat="1">
      <c r="A49" s="75"/>
      <c r="B49" s="2088" t="s">
        <v>2</v>
      </c>
      <c r="C49" s="2083">
        <f>C50+C52</f>
        <v>379186587</v>
      </c>
      <c r="D49" s="2085">
        <f>D50+D52</f>
        <v>-10671539</v>
      </c>
      <c r="E49" s="2088" t="s">
        <v>2</v>
      </c>
      <c r="F49" s="2083">
        <f t="shared" si="5"/>
        <v>261950700</v>
      </c>
      <c r="G49" s="2085">
        <f t="shared" si="5"/>
        <v>10671539</v>
      </c>
    </row>
    <row r="50" spans="1:7" s="77" customFormat="1" ht="26.4">
      <c r="A50" s="75"/>
      <c r="B50" s="2084" t="s">
        <v>12</v>
      </c>
      <c r="C50" s="2083">
        <f t="shared" si="4"/>
        <v>5113588</v>
      </c>
      <c r="D50" s="2085">
        <f t="shared" si="4"/>
        <v>0</v>
      </c>
      <c r="E50" s="2084" t="s">
        <v>49</v>
      </c>
      <c r="F50" s="2083">
        <f t="shared" si="5"/>
        <v>261950700</v>
      </c>
      <c r="G50" s="2085">
        <f t="shared" si="5"/>
        <v>10671539</v>
      </c>
    </row>
    <row r="51" spans="1:7" s="77" customFormat="1">
      <c r="A51" s="75"/>
      <c r="B51" s="2089" t="s">
        <v>15</v>
      </c>
      <c r="C51" s="2083">
        <v>5113588</v>
      </c>
      <c r="D51" s="2085"/>
      <c r="E51" s="2089" t="s">
        <v>118</v>
      </c>
      <c r="F51" s="2083">
        <v>261950700</v>
      </c>
      <c r="G51" s="2085">
        <v>10671539</v>
      </c>
    </row>
    <row r="52" spans="1:7" s="77" customFormat="1">
      <c r="A52" s="75"/>
      <c r="B52" s="2084" t="s">
        <v>117</v>
      </c>
      <c r="C52" s="2092">
        <v>374072999</v>
      </c>
      <c r="D52" s="2085">
        <v>-10671539</v>
      </c>
      <c r="E52" s="2084"/>
      <c r="F52" s="2092"/>
      <c r="G52" s="2085"/>
    </row>
    <row r="53" spans="1:7" s="77" customFormat="1">
      <c r="A53" s="75"/>
      <c r="B53" s="2091" t="s">
        <v>189</v>
      </c>
      <c r="C53" s="2083"/>
      <c r="D53" s="2085"/>
      <c r="E53" s="2091" t="s">
        <v>189</v>
      </c>
      <c r="F53" s="2083"/>
      <c r="G53" s="2085"/>
    </row>
    <row r="54" spans="1:7" s="77" customFormat="1">
      <c r="A54" s="75"/>
      <c r="B54" s="2086" t="s">
        <v>4</v>
      </c>
      <c r="C54" s="2081">
        <f>C55</f>
        <v>364207365</v>
      </c>
      <c r="D54" s="2087">
        <f>D55</f>
        <v>-12521272</v>
      </c>
      <c r="E54" s="2086" t="s">
        <v>4</v>
      </c>
      <c r="F54" s="2081">
        <f>F55</f>
        <v>278029152</v>
      </c>
      <c r="G54" s="2087">
        <f>G55</f>
        <v>12521272</v>
      </c>
    </row>
    <row r="55" spans="1:7" s="77" customFormat="1">
      <c r="A55" s="75"/>
      <c r="B55" s="2082" t="s">
        <v>10</v>
      </c>
      <c r="C55" s="2083">
        <f>C56</f>
        <v>364207365</v>
      </c>
      <c r="D55" s="2085">
        <f>D56</f>
        <v>-12521272</v>
      </c>
      <c r="E55" s="2088" t="s">
        <v>10</v>
      </c>
      <c r="F55" s="2083">
        <f>F56</f>
        <v>278029152</v>
      </c>
      <c r="G55" s="2085">
        <f>G56</f>
        <v>12521272</v>
      </c>
    </row>
    <row r="56" spans="1:7" s="77" customFormat="1" ht="26.4">
      <c r="A56" s="75"/>
      <c r="B56" s="2084" t="s">
        <v>11</v>
      </c>
      <c r="C56" s="2092">
        <v>364207365</v>
      </c>
      <c r="D56" s="2085">
        <v>-12521272</v>
      </c>
      <c r="E56" s="2084" t="s">
        <v>11</v>
      </c>
      <c r="F56" s="2083">
        <v>278029152</v>
      </c>
      <c r="G56" s="2085">
        <v>12521272</v>
      </c>
    </row>
    <row r="57" spans="1:7" s="77" customFormat="1">
      <c r="A57" s="75"/>
      <c r="B57" s="2086" t="s">
        <v>28</v>
      </c>
      <c r="C57" s="2081">
        <f>C58</f>
        <v>364207365</v>
      </c>
      <c r="D57" s="2087">
        <f>D58</f>
        <v>-12521272</v>
      </c>
      <c r="E57" s="2086" t="s">
        <v>28</v>
      </c>
      <c r="F57" s="2081">
        <f t="shared" ref="F57:G59" si="6">F58</f>
        <v>278029152</v>
      </c>
      <c r="G57" s="2087">
        <f t="shared" si="6"/>
        <v>12521272</v>
      </c>
    </row>
    <row r="58" spans="1:7" s="77" customFormat="1" ht="13.5" customHeight="1">
      <c r="A58" s="75"/>
      <c r="B58" s="2088" t="s">
        <v>2</v>
      </c>
      <c r="C58" s="2083">
        <f>C59+C61</f>
        <v>364207365</v>
      </c>
      <c r="D58" s="2085">
        <f>D59+D61</f>
        <v>-12521272</v>
      </c>
      <c r="E58" s="2088" t="s">
        <v>2</v>
      </c>
      <c r="F58" s="2083">
        <f t="shared" si="6"/>
        <v>278029152</v>
      </c>
      <c r="G58" s="2085">
        <f t="shared" si="6"/>
        <v>12521272</v>
      </c>
    </row>
    <row r="59" spans="1:7" s="77" customFormat="1" ht="26.4">
      <c r="A59" s="75"/>
      <c r="B59" s="2084" t="s">
        <v>12</v>
      </c>
      <c r="C59" s="2083">
        <f>C60</f>
        <v>3367074</v>
      </c>
      <c r="D59" s="2085">
        <f>D60</f>
        <v>0</v>
      </c>
      <c r="E59" s="2084" t="s">
        <v>49</v>
      </c>
      <c r="F59" s="2083">
        <f t="shared" si="6"/>
        <v>278029152</v>
      </c>
      <c r="G59" s="2085">
        <f t="shared" si="6"/>
        <v>12521272</v>
      </c>
    </row>
    <row r="60" spans="1:7" s="77" customFormat="1" ht="13.5" customHeight="1">
      <c r="A60" s="75"/>
      <c r="B60" s="2089" t="s">
        <v>15</v>
      </c>
      <c r="C60" s="2092">
        <v>3367074</v>
      </c>
      <c r="D60" s="2085"/>
      <c r="E60" s="2089" t="s">
        <v>118</v>
      </c>
      <c r="F60" s="2083">
        <v>278029152</v>
      </c>
      <c r="G60" s="2085">
        <v>12521272</v>
      </c>
    </row>
    <row r="61" spans="1:7" s="77" customFormat="1" ht="13.8" thickBot="1">
      <c r="A61" s="75"/>
      <c r="B61" s="2093" t="s">
        <v>117</v>
      </c>
      <c r="C61" s="2094">
        <v>360840291</v>
      </c>
      <c r="D61" s="2095">
        <v>-12521272</v>
      </c>
      <c r="E61" s="2093"/>
      <c r="F61" s="2094"/>
      <c r="G61" s="2095"/>
    </row>
    <row r="62" spans="1:7" s="77" customFormat="1" ht="56.25" customHeight="1" thickBot="1">
      <c r="A62" s="75"/>
      <c r="B62" s="3736" t="s">
        <v>564</v>
      </c>
      <c r="C62" s="3737"/>
      <c r="D62" s="3737"/>
      <c r="E62" s="3737"/>
      <c r="F62" s="3737"/>
      <c r="G62" s="3738"/>
    </row>
    <row r="63" spans="1:7" s="77" customFormat="1">
      <c r="A63" s="75"/>
      <c r="B63" s="561"/>
      <c r="C63" s="561"/>
      <c r="D63" s="561"/>
      <c r="E63" s="89"/>
      <c r="F63" s="1329"/>
      <c r="G63" s="1329"/>
    </row>
    <row r="64" spans="1:7" s="77" customFormat="1">
      <c r="A64" s="75"/>
      <c r="B64" s="128" t="s">
        <v>190</v>
      </c>
      <c r="C64" s="561"/>
      <c r="D64" s="561"/>
      <c r="E64" s="89"/>
      <c r="F64" s="1329"/>
      <c r="G64" s="1329"/>
    </row>
    <row r="65" spans="1:8" s="77" customFormat="1" ht="13.8" thickBot="1">
      <c r="A65" s="75"/>
      <c r="B65" s="3732"/>
      <c r="C65" s="3732"/>
      <c r="D65" s="3732"/>
      <c r="E65" s="89"/>
      <c r="F65" s="1329"/>
      <c r="G65" s="1329"/>
    </row>
    <row r="66" spans="1:8" s="77" customFormat="1" ht="13.8">
      <c r="A66" s="75">
        <f>A22</f>
        <v>21</v>
      </c>
      <c r="B66" s="2096" t="s">
        <v>559</v>
      </c>
      <c r="C66" s="2097"/>
      <c r="D66" s="2098"/>
      <c r="E66" s="2096" t="s">
        <v>559</v>
      </c>
      <c r="F66" s="2097"/>
      <c r="G66" s="2098"/>
      <c r="H66" s="945" t="s">
        <v>33</v>
      </c>
    </row>
    <row r="67" spans="1:8" s="77" customFormat="1">
      <c r="A67" s="75"/>
      <c r="B67" s="2099" t="s">
        <v>82</v>
      </c>
      <c r="C67" s="2100"/>
      <c r="D67" s="2101"/>
      <c r="E67" s="2099" t="s">
        <v>82</v>
      </c>
      <c r="F67" s="2100"/>
      <c r="G67" s="2101"/>
    </row>
    <row r="68" spans="1:8" s="77" customFormat="1">
      <c r="A68" s="75"/>
      <c r="B68" s="2102" t="s">
        <v>83</v>
      </c>
      <c r="C68" s="2103"/>
      <c r="D68" s="2104"/>
      <c r="E68" s="2102" t="s">
        <v>83</v>
      </c>
      <c r="F68" s="2103"/>
      <c r="G68" s="2104"/>
    </row>
    <row r="69" spans="1:8" s="77" customFormat="1">
      <c r="A69" s="75"/>
      <c r="B69" s="2105" t="s">
        <v>87</v>
      </c>
      <c r="C69" s="2106"/>
      <c r="D69" s="2107"/>
      <c r="E69" s="2105" t="s">
        <v>87</v>
      </c>
      <c r="F69" s="2106"/>
      <c r="G69" s="2107"/>
    </row>
    <row r="70" spans="1:8" s="77" customFormat="1">
      <c r="A70" s="75"/>
      <c r="B70" s="2086" t="s">
        <v>4</v>
      </c>
      <c r="C70" s="2081">
        <f>C71+C72</f>
        <v>826570031</v>
      </c>
      <c r="D70" s="2108">
        <f>D71+D72</f>
        <v>-4268615</v>
      </c>
      <c r="E70" s="2086" t="s">
        <v>4</v>
      </c>
      <c r="F70" s="2081">
        <f>F71+F72</f>
        <v>826570031</v>
      </c>
      <c r="G70" s="2108">
        <f>G71+G72</f>
        <v>4268615</v>
      </c>
    </row>
    <row r="71" spans="1:8" s="77" customFormat="1" ht="26.4">
      <c r="A71" s="75"/>
      <c r="B71" s="2088" t="s">
        <v>36</v>
      </c>
      <c r="C71" s="2083">
        <v>3442825</v>
      </c>
      <c r="D71" s="2109"/>
      <c r="E71" s="2088" t="s">
        <v>36</v>
      </c>
      <c r="F71" s="2083">
        <v>3442825</v>
      </c>
      <c r="G71" s="2109"/>
    </row>
    <row r="72" spans="1:8" s="77" customFormat="1">
      <c r="A72" s="75"/>
      <c r="B72" s="2088" t="s">
        <v>10</v>
      </c>
      <c r="C72" s="2083">
        <f>C73</f>
        <v>823127206</v>
      </c>
      <c r="D72" s="2109">
        <f>D73</f>
        <v>-4268615</v>
      </c>
      <c r="E72" s="2088" t="s">
        <v>10</v>
      </c>
      <c r="F72" s="2083">
        <f>F73</f>
        <v>823127206</v>
      </c>
      <c r="G72" s="2109">
        <f>G73</f>
        <v>4268615</v>
      </c>
    </row>
    <row r="73" spans="1:8" s="77" customFormat="1" ht="26.4">
      <c r="A73" s="75"/>
      <c r="B73" s="2084" t="s">
        <v>11</v>
      </c>
      <c r="C73" s="2083">
        <v>823127206</v>
      </c>
      <c r="D73" s="2109">
        <f>D38</f>
        <v>-4268615</v>
      </c>
      <c r="E73" s="2084" t="s">
        <v>11</v>
      </c>
      <c r="F73" s="2083">
        <v>823127206</v>
      </c>
      <c r="G73" s="2109">
        <f>G38</f>
        <v>4268615</v>
      </c>
    </row>
    <row r="74" spans="1:8" s="77" customFormat="1">
      <c r="A74" s="75"/>
      <c r="B74" s="2086" t="s">
        <v>28</v>
      </c>
      <c r="C74" s="2081">
        <f>C75+C87</f>
        <v>773535632</v>
      </c>
      <c r="D74" s="2108">
        <f>D75+D87</f>
        <v>-4268615</v>
      </c>
      <c r="E74" s="2086" t="s">
        <v>28</v>
      </c>
      <c r="F74" s="2081">
        <f>F75+F87</f>
        <v>773535632</v>
      </c>
      <c r="G74" s="2108">
        <f>G75+G87</f>
        <v>4268615</v>
      </c>
    </row>
    <row r="75" spans="1:8" s="77" customFormat="1">
      <c r="A75" s="75"/>
      <c r="B75" s="2088" t="s">
        <v>2</v>
      </c>
      <c r="C75" s="2083">
        <f>C76+C80+C81+C84</f>
        <v>741514013</v>
      </c>
      <c r="D75" s="2109">
        <f>D76+D80+D81+D84</f>
        <v>-4268615</v>
      </c>
      <c r="E75" s="2088" t="s">
        <v>2</v>
      </c>
      <c r="F75" s="2083">
        <f>F76+F80+F81+F84</f>
        <v>741514013</v>
      </c>
      <c r="G75" s="2109">
        <f>G76+G80+G81+G84</f>
        <v>4268615</v>
      </c>
    </row>
    <row r="76" spans="1:8" s="77" customFormat="1">
      <c r="A76" s="75"/>
      <c r="B76" s="2084" t="s">
        <v>12</v>
      </c>
      <c r="C76" s="2083">
        <f>C77+C79</f>
        <v>125466549</v>
      </c>
      <c r="D76" s="2109">
        <f>D77+D79</f>
        <v>0</v>
      </c>
      <c r="E76" s="2084" t="s">
        <v>12</v>
      </c>
      <c r="F76" s="2083">
        <f>F77+F79</f>
        <v>125466549</v>
      </c>
      <c r="G76" s="2109">
        <f>G77+G79</f>
        <v>0</v>
      </c>
    </row>
    <row r="77" spans="1:8" s="77" customFormat="1">
      <c r="A77" s="75"/>
      <c r="B77" s="2089" t="s">
        <v>37</v>
      </c>
      <c r="C77" s="2083">
        <v>74698132</v>
      </c>
      <c r="D77" s="2110"/>
      <c r="E77" s="2089" t="s">
        <v>37</v>
      </c>
      <c r="F77" s="2083">
        <v>74698132</v>
      </c>
      <c r="G77" s="2110"/>
    </row>
    <row r="78" spans="1:8" s="77" customFormat="1">
      <c r="A78" s="75"/>
      <c r="B78" s="2111" t="s">
        <v>35</v>
      </c>
      <c r="C78" s="2083">
        <v>58507471</v>
      </c>
      <c r="D78" s="2110"/>
      <c r="E78" s="2111" t="s">
        <v>35</v>
      </c>
      <c r="F78" s="2083">
        <v>58507471</v>
      </c>
      <c r="G78" s="2110"/>
    </row>
    <row r="79" spans="1:8" s="77" customFormat="1">
      <c r="A79" s="75"/>
      <c r="B79" s="2089" t="s">
        <v>15</v>
      </c>
      <c r="C79" s="2083">
        <v>50768417</v>
      </c>
      <c r="D79" s="2109"/>
      <c r="E79" s="2089" t="s">
        <v>15</v>
      </c>
      <c r="F79" s="2083">
        <v>50768417</v>
      </c>
      <c r="G79" s="2109"/>
    </row>
    <row r="80" spans="1:8" s="77" customFormat="1">
      <c r="A80" s="75"/>
      <c r="B80" s="2084" t="s">
        <v>117</v>
      </c>
      <c r="C80" s="2083">
        <v>368381512</v>
      </c>
      <c r="D80" s="2109">
        <f>D32</f>
        <v>-4268615</v>
      </c>
      <c r="E80" s="2084" t="s">
        <v>117</v>
      </c>
      <c r="F80" s="2083">
        <v>368381512</v>
      </c>
      <c r="G80" s="2109"/>
    </row>
    <row r="81" spans="1:7" s="77" customFormat="1">
      <c r="A81" s="75"/>
      <c r="B81" s="2084" t="s">
        <v>16</v>
      </c>
      <c r="C81" s="2083">
        <f>C82+C83</f>
        <v>512234</v>
      </c>
      <c r="D81" s="2109">
        <f>D82+D83</f>
        <v>0</v>
      </c>
      <c r="E81" s="2084" t="s">
        <v>16</v>
      </c>
      <c r="F81" s="2083">
        <f>F82+F83</f>
        <v>512234</v>
      </c>
      <c r="G81" s="2109">
        <f>G82+G83</f>
        <v>0</v>
      </c>
    </row>
    <row r="82" spans="1:7" s="77" customFormat="1">
      <c r="A82" s="75"/>
      <c r="B82" s="2089" t="s">
        <v>17</v>
      </c>
      <c r="C82" s="2083">
        <v>35572</v>
      </c>
      <c r="D82" s="2109"/>
      <c r="E82" s="2089" t="s">
        <v>17</v>
      </c>
      <c r="F82" s="2083">
        <v>35572</v>
      </c>
      <c r="G82" s="2109"/>
    </row>
    <row r="83" spans="1:7" s="77" customFormat="1">
      <c r="A83" s="75"/>
      <c r="B83" s="2089" t="s">
        <v>93</v>
      </c>
      <c r="C83" s="2083">
        <v>476662</v>
      </c>
      <c r="D83" s="2109"/>
      <c r="E83" s="2089" t="s">
        <v>93</v>
      </c>
      <c r="F83" s="2083">
        <v>476662</v>
      </c>
      <c r="G83" s="2109"/>
    </row>
    <row r="84" spans="1:7" s="77" customFormat="1" ht="26.4">
      <c r="A84" s="75"/>
      <c r="B84" s="2084" t="s">
        <v>49</v>
      </c>
      <c r="C84" s="2083">
        <f>C85+C86</f>
        <v>247153718</v>
      </c>
      <c r="D84" s="2109">
        <f>D85+D86</f>
        <v>0</v>
      </c>
      <c r="E84" s="2084" t="s">
        <v>49</v>
      </c>
      <c r="F84" s="2083">
        <f>F85+F86</f>
        <v>247153718</v>
      </c>
      <c r="G84" s="2109">
        <f>G85+G86</f>
        <v>4268615</v>
      </c>
    </row>
    <row r="85" spans="1:7" s="77" customFormat="1">
      <c r="A85" s="75"/>
      <c r="B85" s="2089" t="s">
        <v>118</v>
      </c>
      <c r="C85" s="2083">
        <v>247010546</v>
      </c>
      <c r="D85" s="2109"/>
      <c r="E85" s="2089" t="s">
        <v>118</v>
      </c>
      <c r="F85" s="2083">
        <v>247010546</v>
      </c>
      <c r="G85" s="2109">
        <f>G42</f>
        <v>4268615</v>
      </c>
    </row>
    <row r="86" spans="1:7" s="77" customFormat="1">
      <c r="A86" s="75"/>
      <c r="B86" s="2089" t="s">
        <v>38</v>
      </c>
      <c r="C86" s="2083">
        <v>143172</v>
      </c>
      <c r="D86" s="2109">
        <f>D42</f>
        <v>0</v>
      </c>
      <c r="E86" s="2089" t="s">
        <v>38</v>
      </c>
      <c r="F86" s="2083">
        <v>143172</v>
      </c>
      <c r="G86" s="2109"/>
    </row>
    <row r="87" spans="1:7" s="77" customFormat="1">
      <c r="A87" s="75"/>
      <c r="B87" s="2088" t="s">
        <v>3</v>
      </c>
      <c r="C87" s="2083">
        <f>C88</f>
        <v>32021619</v>
      </c>
      <c r="D87" s="2109">
        <f>D88</f>
        <v>0</v>
      </c>
      <c r="E87" s="2088" t="s">
        <v>3</v>
      </c>
      <c r="F87" s="2083">
        <f>F88</f>
        <v>32021619</v>
      </c>
      <c r="G87" s="2109">
        <f>G88</f>
        <v>0</v>
      </c>
    </row>
    <row r="88" spans="1:7" s="77" customFormat="1">
      <c r="A88" s="75"/>
      <c r="B88" s="2084" t="s">
        <v>20</v>
      </c>
      <c r="C88" s="2083">
        <v>32021619</v>
      </c>
      <c r="D88" s="2109"/>
      <c r="E88" s="2084" t="s">
        <v>20</v>
      </c>
      <c r="F88" s="2083">
        <v>32021619</v>
      </c>
      <c r="G88" s="2109"/>
    </row>
    <row r="89" spans="1:7" s="77" customFormat="1">
      <c r="A89" s="75"/>
      <c r="B89" s="2112" t="s">
        <v>61</v>
      </c>
      <c r="C89" s="2081">
        <f>C70-C74</f>
        <v>53034399</v>
      </c>
      <c r="D89" s="2108">
        <f>D70-D74</f>
        <v>0</v>
      </c>
      <c r="E89" s="2112" t="s">
        <v>61</v>
      </c>
      <c r="F89" s="2081">
        <f>F70-F74</f>
        <v>53034399</v>
      </c>
      <c r="G89" s="2108">
        <f>G70-G74</f>
        <v>0</v>
      </c>
    </row>
    <row r="90" spans="1:7" s="77" customFormat="1">
      <c r="A90" s="75"/>
      <c r="B90" s="2112" t="s">
        <v>23</v>
      </c>
      <c r="C90" s="2081">
        <f>C94+C95</f>
        <v>-53034399</v>
      </c>
      <c r="D90" s="2108">
        <f>D94+D95</f>
        <v>0</v>
      </c>
      <c r="E90" s="2112" t="s">
        <v>23</v>
      </c>
      <c r="F90" s="2081">
        <f>F94+F95</f>
        <v>-53034399</v>
      </c>
      <c r="G90" s="2108">
        <f>G94+G95</f>
        <v>0</v>
      </c>
    </row>
    <row r="91" spans="1:7" s="77" customFormat="1">
      <c r="A91" s="75"/>
      <c r="B91" s="2088" t="s">
        <v>119</v>
      </c>
      <c r="C91" s="2083">
        <f>-C93</f>
        <v>-295957337</v>
      </c>
      <c r="D91" s="2109">
        <f>-D93</f>
        <v>0</v>
      </c>
      <c r="E91" s="2088" t="s">
        <v>119</v>
      </c>
      <c r="F91" s="2083">
        <f>-F93</f>
        <v>-295957337</v>
      </c>
      <c r="G91" s="2109">
        <f>-G93</f>
        <v>0</v>
      </c>
    </row>
    <row r="92" spans="1:7" s="77" customFormat="1">
      <c r="A92" s="75"/>
      <c r="B92" s="2088" t="s">
        <v>24</v>
      </c>
      <c r="C92" s="2083">
        <f>C93+C94</f>
        <v>297163790</v>
      </c>
      <c r="D92" s="2109">
        <f>D93+D94</f>
        <v>0</v>
      </c>
      <c r="E92" s="2088" t="s">
        <v>24</v>
      </c>
      <c r="F92" s="2083">
        <f>F93+F94</f>
        <v>297163790</v>
      </c>
      <c r="G92" s="2109">
        <f>G93+G94</f>
        <v>0</v>
      </c>
    </row>
    <row r="93" spans="1:7" s="77" customFormat="1" ht="26.4">
      <c r="A93" s="75"/>
      <c r="B93" s="2084" t="s">
        <v>565</v>
      </c>
      <c r="C93" s="2083">
        <v>295957337</v>
      </c>
      <c r="D93" s="2109"/>
      <c r="E93" s="2084" t="s">
        <v>565</v>
      </c>
      <c r="F93" s="2083">
        <v>295957337</v>
      </c>
      <c r="G93" s="2109"/>
    </row>
    <row r="94" spans="1:7" s="77" customFormat="1" ht="39.6">
      <c r="A94" s="75"/>
      <c r="B94" s="2084" t="s">
        <v>59</v>
      </c>
      <c r="C94" s="2083">
        <v>1206453</v>
      </c>
      <c r="D94" s="2109"/>
      <c r="E94" s="2084" t="s">
        <v>59</v>
      </c>
      <c r="F94" s="2083">
        <v>1206453</v>
      </c>
      <c r="G94" s="2109"/>
    </row>
    <row r="95" spans="1:7" s="77" customFormat="1">
      <c r="A95" s="75"/>
      <c r="B95" s="2088" t="s">
        <v>566</v>
      </c>
      <c r="C95" s="2083">
        <v>-54240852</v>
      </c>
      <c r="D95" s="2110"/>
      <c r="E95" s="2088" t="s">
        <v>566</v>
      </c>
      <c r="F95" s="2083">
        <v>-54240852</v>
      </c>
      <c r="G95" s="2110"/>
    </row>
    <row r="96" spans="1:7" s="77" customFormat="1">
      <c r="A96" s="75"/>
      <c r="B96" s="2105" t="s">
        <v>88</v>
      </c>
      <c r="C96" s="2113"/>
      <c r="D96" s="2107"/>
      <c r="E96" s="2105" t="s">
        <v>88</v>
      </c>
      <c r="F96" s="2113"/>
      <c r="G96" s="2107"/>
    </row>
    <row r="97" spans="1:7" s="77" customFormat="1">
      <c r="A97" s="75"/>
      <c r="B97" s="2086" t="s">
        <v>4</v>
      </c>
      <c r="C97" s="2081">
        <f>C98+C99</f>
        <v>852197816</v>
      </c>
      <c r="D97" s="2108">
        <f>D98+D99</f>
        <v>-10671539</v>
      </c>
      <c r="E97" s="2086" t="s">
        <v>4</v>
      </c>
      <c r="F97" s="2081">
        <f>F98+F99</f>
        <v>852197816</v>
      </c>
      <c r="G97" s="2108">
        <f>G98+G99</f>
        <v>10671539</v>
      </c>
    </row>
    <row r="98" spans="1:7" s="77" customFormat="1" ht="26.4">
      <c r="A98" s="75"/>
      <c r="B98" s="2088" t="s">
        <v>36</v>
      </c>
      <c r="C98" s="2083">
        <v>3513968</v>
      </c>
      <c r="D98" s="2109"/>
      <c r="E98" s="2088" t="s">
        <v>36</v>
      </c>
      <c r="F98" s="2083">
        <v>3513968</v>
      </c>
      <c r="G98" s="2109"/>
    </row>
    <row r="99" spans="1:7" s="77" customFormat="1">
      <c r="A99" s="75"/>
      <c r="B99" s="2088" t="s">
        <v>10</v>
      </c>
      <c r="C99" s="2083">
        <f>C100</f>
        <v>848683848</v>
      </c>
      <c r="D99" s="2109">
        <f>D100</f>
        <v>-10671539</v>
      </c>
      <c r="E99" s="2088" t="s">
        <v>10</v>
      </c>
      <c r="F99" s="2083">
        <f>F100</f>
        <v>848683848</v>
      </c>
      <c r="G99" s="2109">
        <f>G100</f>
        <v>10671539</v>
      </c>
    </row>
    <row r="100" spans="1:7" s="77" customFormat="1" ht="26.4">
      <c r="A100" s="75"/>
      <c r="B100" s="2084" t="s">
        <v>11</v>
      </c>
      <c r="C100" s="2083">
        <v>848683848</v>
      </c>
      <c r="D100" s="2109">
        <f>D47</f>
        <v>-10671539</v>
      </c>
      <c r="E100" s="2084" t="s">
        <v>11</v>
      </c>
      <c r="F100" s="2083">
        <v>848683848</v>
      </c>
      <c r="G100" s="2109">
        <f>G47</f>
        <v>10671539</v>
      </c>
    </row>
    <row r="101" spans="1:7" s="77" customFormat="1">
      <c r="A101" s="75"/>
      <c r="B101" s="2086" t="s">
        <v>28</v>
      </c>
      <c r="C101" s="2081">
        <f>C102+C114</f>
        <v>802443182</v>
      </c>
      <c r="D101" s="2108">
        <f>D102+D114</f>
        <v>-10671539</v>
      </c>
      <c r="E101" s="2086" t="s">
        <v>28</v>
      </c>
      <c r="F101" s="2081">
        <f>F102+F114</f>
        <v>802443182</v>
      </c>
      <c r="G101" s="2108">
        <f>G102+G114</f>
        <v>10671539</v>
      </c>
    </row>
    <row r="102" spans="1:7" s="77" customFormat="1">
      <c r="A102" s="75"/>
      <c r="B102" s="2088" t="s">
        <v>2</v>
      </c>
      <c r="C102" s="2083">
        <f>C103+C107+C108+C111</f>
        <v>756281441</v>
      </c>
      <c r="D102" s="2109">
        <f>D103+D107+D108+D111</f>
        <v>-10671539</v>
      </c>
      <c r="E102" s="2088" t="s">
        <v>2</v>
      </c>
      <c r="F102" s="2083">
        <f>F103+F107+F108+F111</f>
        <v>756281441</v>
      </c>
      <c r="G102" s="2109">
        <f>G103+G107+G108+G111</f>
        <v>10671539</v>
      </c>
    </row>
    <row r="103" spans="1:7" s="77" customFormat="1">
      <c r="A103" s="75"/>
      <c r="B103" s="2084" t="s">
        <v>12</v>
      </c>
      <c r="C103" s="2083">
        <f>C104+C106</f>
        <v>119604712</v>
      </c>
      <c r="D103" s="2109">
        <f>D104+D106</f>
        <v>0</v>
      </c>
      <c r="E103" s="2084" t="s">
        <v>12</v>
      </c>
      <c r="F103" s="2083">
        <f>F104+F106</f>
        <v>119604712</v>
      </c>
      <c r="G103" s="2109">
        <f>G104+G106</f>
        <v>0</v>
      </c>
    </row>
    <row r="104" spans="1:7" s="77" customFormat="1">
      <c r="A104" s="75"/>
      <c r="B104" s="2089" t="s">
        <v>37</v>
      </c>
      <c r="C104" s="2083">
        <v>75340685</v>
      </c>
      <c r="D104" s="2114"/>
      <c r="E104" s="2089" t="s">
        <v>37</v>
      </c>
      <c r="F104" s="2083">
        <v>75340685</v>
      </c>
      <c r="G104" s="2114"/>
    </row>
    <row r="105" spans="1:7" s="77" customFormat="1">
      <c r="A105" s="75"/>
      <c r="B105" s="2111" t="s">
        <v>35</v>
      </c>
      <c r="C105" s="2083">
        <v>59043150</v>
      </c>
      <c r="D105" s="2114"/>
      <c r="E105" s="2111" t="s">
        <v>35</v>
      </c>
      <c r="F105" s="2083">
        <v>59043150</v>
      </c>
      <c r="G105" s="2114"/>
    </row>
    <row r="106" spans="1:7" s="77" customFormat="1">
      <c r="A106" s="75"/>
      <c r="B106" s="2089" t="s">
        <v>15</v>
      </c>
      <c r="C106" s="2083">
        <v>44264027</v>
      </c>
      <c r="D106" s="2108"/>
      <c r="E106" s="2089" t="s">
        <v>15</v>
      </c>
      <c r="F106" s="2083">
        <v>44264027</v>
      </c>
      <c r="G106" s="2108"/>
    </row>
    <row r="107" spans="1:7" s="77" customFormat="1">
      <c r="A107" s="75"/>
      <c r="B107" s="2084" t="s">
        <v>117</v>
      </c>
      <c r="C107" s="2083">
        <v>374072999</v>
      </c>
      <c r="D107" s="2108">
        <f>D52</f>
        <v>-10671539</v>
      </c>
      <c r="E107" s="2084" t="s">
        <v>117</v>
      </c>
      <c r="F107" s="2083">
        <v>374072999</v>
      </c>
      <c r="G107" s="2108"/>
    </row>
    <row r="108" spans="1:7" s="77" customFormat="1">
      <c r="A108" s="75"/>
      <c r="B108" s="2084" t="s">
        <v>16</v>
      </c>
      <c r="C108" s="2083">
        <f>C109+C110</f>
        <v>509388</v>
      </c>
      <c r="D108" s="2109">
        <f>D109+D110</f>
        <v>0</v>
      </c>
      <c r="E108" s="2084" t="s">
        <v>16</v>
      </c>
      <c r="F108" s="2083">
        <f>F109+F110</f>
        <v>509388</v>
      </c>
      <c r="G108" s="2109">
        <f>G109+G110</f>
        <v>0</v>
      </c>
    </row>
    <row r="109" spans="1:7" s="77" customFormat="1">
      <c r="A109" s="75"/>
      <c r="B109" s="2089" t="s">
        <v>17</v>
      </c>
      <c r="C109" s="2083">
        <v>35572</v>
      </c>
      <c r="D109" s="2109"/>
      <c r="E109" s="2089" t="s">
        <v>17</v>
      </c>
      <c r="F109" s="2083">
        <v>35572</v>
      </c>
      <c r="G109" s="2109"/>
    </row>
    <row r="110" spans="1:7" s="77" customFormat="1">
      <c r="A110" s="75"/>
      <c r="B110" s="2089" t="s">
        <v>93</v>
      </c>
      <c r="C110" s="2083">
        <v>473816</v>
      </c>
      <c r="D110" s="2109"/>
      <c r="E110" s="2089" t="s">
        <v>93</v>
      </c>
      <c r="F110" s="2083">
        <v>473816</v>
      </c>
      <c r="G110" s="2109"/>
    </row>
    <row r="111" spans="1:7" s="77" customFormat="1" ht="26.4">
      <c r="A111" s="75"/>
      <c r="B111" s="2084" t="s">
        <v>49</v>
      </c>
      <c r="C111" s="2083">
        <f>C112+C113</f>
        <v>262094342</v>
      </c>
      <c r="D111" s="2109">
        <f>D112+D113</f>
        <v>0</v>
      </c>
      <c r="E111" s="2084" t="s">
        <v>49</v>
      </c>
      <c r="F111" s="2083">
        <f>F112+F113</f>
        <v>262094342</v>
      </c>
      <c r="G111" s="2109">
        <f>G112+G113</f>
        <v>10671539</v>
      </c>
    </row>
    <row r="112" spans="1:7" s="77" customFormat="1">
      <c r="A112" s="75"/>
      <c r="B112" s="2089" t="s">
        <v>118</v>
      </c>
      <c r="C112" s="2083">
        <v>261950700</v>
      </c>
      <c r="D112" s="2108"/>
      <c r="E112" s="2089" t="s">
        <v>118</v>
      </c>
      <c r="F112" s="2083">
        <v>261950700</v>
      </c>
      <c r="G112" s="2108">
        <f>G51</f>
        <v>10671539</v>
      </c>
    </row>
    <row r="113" spans="1:7" s="77" customFormat="1">
      <c r="A113" s="75"/>
      <c r="B113" s="2089" t="s">
        <v>38</v>
      </c>
      <c r="C113" s="2083">
        <v>143642</v>
      </c>
      <c r="D113" s="2108">
        <f>D51</f>
        <v>0</v>
      </c>
      <c r="E113" s="2089" t="s">
        <v>38</v>
      </c>
      <c r="F113" s="2083">
        <v>143642</v>
      </c>
      <c r="G113" s="2108"/>
    </row>
    <row r="114" spans="1:7" s="77" customFormat="1">
      <c r="A114" s="75"/>
      <c r="B114" s="2088" t="s">
        <v>3</v>
      </c>
      <c r="C114" s="2083">
        <f>C115</f>
        <v>46161741</v>
      </c>
      <c r="D114" s="2109">
        <f>D115</f>
        <v>0</v>
      </c>
      <c r="E114" s="2088" t="s">
        <v>3</v>
      </c>
      <c r="F114" s="2083">
        <f>F115</f>
        <v>46161741</v>
      </c>
      <c r="G114" s="2109">
        <f>G115</f>
        <v>0</v>
      </c>
    </row>
    <row r="115" spans="1:7" s="77" customFormat="1">
      <c r="A115" s="75"/>
      <c r="B115" s="2084" t="s">
        <v>20</v>
      </c>
      <c r="C115" s="2083">
        <v>46161741</v>
      </c>
      <c r="D115" s="2109"/>
      <c r="E115" s="2084" t="s">
        <v>20</v>
      </c>
      <c r="F115" s="2083">
        <v>46161741</v>
      </c>
      <c r="G115" s="2109"/>
    </row>
    <row r="116" spans="1:7" s="77" customFormat="1">
      <c r="A116" s="75"/>
      <c r="B116" s="2115" t="s">
        <v>61</v>
      </c>
      <c r="C116" s="2081">
        <f>C97-C101</f>
        <v>49754634</v>
      </c>
      <c r="D116" s="2108">
        <f>D97-D101</f>
        <v>0</v>
      </c>
      <c r="E116" s="2115" t="s">
        <v>61</v>
      </c>
      <c r="F116" s="2081">
        <f>F97-F101</f>
        <v>49754634</v>
      </c>
      <c r="G116" s="2108">
        <f>G97-G101</f>
        <v>0</v>
      </c>
    </row>
    <row r="117" spans="1:7" s="77" customFormat="1">
      <c r="A117" s="75"/>
      <c r="B117" s="2086" t="s">
        <v>23</v>
      </c>
      <c r="C117" s="2081">
        <f>C122+C121</f>
        <v>-49754634</v>
      </c>
      <c r="D117" s="2108">
        <f>D122+D121</f>
        <v>0</v>
      </c>
      <c r="E117" s="2086" t="s">
        <v>23</v>
      </c>
      <c r="F117" s="2081">
        <f>F122+F121</f>
        <v>-49754634</v>
      </c>
      <c r="G117" s="2108">
        <f>G122+G121</f>
        <v>0</v>
      </c>
    </row>
    <row r="118" spans="1:7" s="77" customFormat="1">
      <c r="A118" s="75"/>
      <c r="B118" s="2088" t="s">
        <v>119</v>
      </c>
      <c r="C118" s="2083">
        <f>C120</f>
        <v>295957337</v>
      </c>
      <c r="D118" s="2109">
        <f>D120</f>
        <v>0</v>
      </c>
      <c r="E118" s="2088" t="s">
        <v>119</v>
      </c>
      <c r="F118" s="2083">
        <f>F120</f>
        <v>295957337</v>
      </c>
      <c r="G118" s="2109">
        <f>G120</f>
        <v>0</v>
      </c>
    </row>
    <row r="119" spans="1:7" s="77" customFormat="1">
      <c r="A119" s="75"/>
      <c r="B119" s="2088" t="s">
        <v>24</v>
      </c>
      <c r="C119" s="2083">
        <f>C120+C121</f>
        <v>297247028</v>
      </c>
      <c r="D119" s="2109">
        <f>D120+D121</f>
        <v>0</v>
      </c>
      <c r="E119" s="2088" t="s">
        <v>24</v>
      </c>
      <c r="F119" s="2083">
        <f>F120+F121</f>
        <v>297247028</v>
      </c>
      <c r="G119" s="2109">
        <f>G120+G121</f>
        <v>0</v>
      </c>
    </row>
    <row r="120" spans="1:7" s="77" customFormat="1" ht="26.4">
      <c r="A120" s="75"/>
      <c r="B120" s="2084" t="s">
        <v>565</v>
      </c>
      <c r="C120" s="2083">
        <v>295957337</v>
      </c>
      <c r="D120" s="2109"/>
      <c r="E120" s="2084" t="s">
        <v>565</v>
      </c>
      <c r="F120" s="2083">
        <v>295957337</v>
      </c>
      <c r="G120" s="2109"/>
    </row>
    <row r="121" spans="1:7" s="77" customFormat="1" ht="39.6">
      <c r="A121" s="75"/>
      <c r="B121" s="2084" t="s">
        <v>59</v>
      </c>
      <c r="C121" s="2083">
        <v>1289691</v>
      </c>
      <c r="D121" s="2109"/>
      <c r="E121" s="2084" t="s">
        <v>59</v>
      </c>
      <c r="F121" s="2083">
        <v>1289691</v>
      </c>
      <c r="G121" s="2109"/>
    </row>
    <row r="122" spans="1:7" s="77" customFormat="1">
      <c r="A122" s="75"/>
      <c r="B122" s="2088" t="s">
        <v>566</v>
      </c>
      <c r="C122" s="2083">
        <v>-51044325</v>
      </c>
      <c r="D122" s="2114"/>
      <c r="E122" s="2088" t="s">
        <v>566</v>
      </c>
      <c r="F122" s="2083">
        <v>-51044325</v>
      </c>
      <c r="G122" s="2114"/>
    </row>
    <row r="123" spans="1:7" s="77" customFormat="1">
      <c r="A123" s="75"/>
      <c r="B123" s="2105" t="s">
        <v>189</v>
      </c>
      <c r="C123" s="2113"/>
      <c r="D123" s="2107"/>
      <c r="E123" s="2105" t="s">
        <v>189</v>
      </c>
      <c r="F123" s="2113"/>
      <c r="G123" s="2107"/>
    </row>
    <row r="124" spans="1:7" s="77" customFormat="1">
      <c r="A124" s="75"/>
      <c r="B124" s="2086" t="s">
        <v>4</v>
      </c>
      <c r="C124" s="2081">
        <f>C125+C126</f>
        <v>836672988</v>
      </c>
      <c r="D124" s="2108">
        <f>D125+D126</f>
        <v>-12521272</v>
      </c>
      <c r="E124" s="2086" t="s">
        <v>4</v>
      </c>
      <c r="F124" s="2081">
        <f>F125+F126</f>
        <v>836672988</v>
      </c>
      <c r="G124" s="2108">
        <f>G125+G126</f>
        <v>12521272</v>
      </c>
    </row>
    <row r="125" spans="1:7" s="77" customFormat="1" ht="26.4">
      <c r="A125" s="75"/>
      <c r="B125" s="2088" t="s">
        <v>36</v>
      </c>
      <c r="C125" s="2083">
        <v>3513968</v>
      </c>
      <c r="D125" s="2109"/>
      <c r="E125" s="2088" t="s">
        <v>36</v>
      </c>
      <c r="F125" s="2083">
        <v>3513968</v>
      </c>
      <c r="G125" s="2109"/>
    </row>
    <row r="126" spans="1:7" s="77" customFormat="1">
      <c r="A126" s="75"/>
      <c r="B126" s="2088" t="s">
        <v>10</v>
      </c>
      <c r="C126" s="2083">
        <f>C127</f>
        <v>833159020</v>
      </c>
      <c r="D126" s="2109">
        <f>D127</f>
        <v>-12521272</v>
      </c>
      <c r="E126" s="2088" t="s">
        <v>10</v>
      </c>
      <c r="F126" s="2083">
        <f>F127</f>
        <v>833159020</v>
      </c>
      <c r="G126" s="2109">
        <f>G127</f>
        <v>12521272</v>
      </c>
    </row>
    <row r="127" spans="1:7" s="77" customFormat="1" ht="26.4">
      <c r="A127" s="75"/>
      <c r="B127" s="2084" t="s">
        <v>11</v>
      </c>
      <c r="C127" s="2083">
        <v>833159020</v>
      </c>
      <c r="D127" s="2109">
        <f>D56</f>
        <v>-12521272</v>
      </c>
      <c r="E127" s="2084" t="s">
        <v>11</v>
      </c>
      <c r="F127" s="2083">
        <v>833159020</v>
      </c>
      <c r="G127" s="2109">
        <f>G56</f>
        <v>12521272</v>
      </c>
    </row>
    <row r="128" spans="1:7" s="77" customFormat="1">
      <c r="A128" s="75"/>
      <c r="B128" s="2086" t="s">
        <v>28</v>
      </c>
      <c r="C128" s="2081">
        <f>C129+C141</f>
        <v>796371692</v>
      </c>
      <c r="D128" s="2108">
        <f>D129+D141</f>
        <v>-12521272</v>
      </c>
      <c r="E128" s="2086" t="s">
        <v>28</v>
      </c>
      <c r="F128" s="2081">
        <f>F129+F141</f>
        <v>796371692</v>
      </c>
      <c r="G128" s="2108">
        <f>G129+G141</f>
        <v>12521272</v>
      </c>
    </row>
    <row r="129" spans="1:7" s="77" customFormat="1">
      <c r="A129" s="75"/>
      <c r="B129" s="2088" t="s">
        <v>2</v>
      </c>
      <c r="C129" s="2083">
        <f>C130+C134+C135+C138</f>
        <v>757245788</v>
      </c>
      <c r="D129" s="2109">
        <f>D130+D134+D135+D138</f>
        <v>-12521272</v>
      </c>
      <c r="E129" s="2088" t="s">
        <v>2</v>
      </c>
      <c r="F129" s="2083">
        <f>F130+F134+F135+F138</f>
        <v>757245788</v>
      </c>
      <c r="G129" s="2109">
        <f>G130+G134+G135+G138</f>
        <v>12521272</v>
      </c>
    </row>
    <row r="130" spans="1:7" s="77" customFormat="1">
      <c r="A130" s="75"/>
      <c r="B130" s="2084" t="s">
        <v>12</v>
      </c>
      <c r="C130" s="2083">
        <f>C131+C133</f>
        <v>117722376</v>
      </c>
      <c r="D130" s="2109">
        <f>D131+D133</f>
        <v>0</v>
      </c>
      <c r="E130" s="2084" t="s">
        <v>12</v>
      </c>
      <c r="F130" s="2083">
        <f>F131+F133</f>
        <v>117722376</v>
      </c>
      <c r="G130" s="2109">
        <f>G131+G133</f>
        <v>0</v>
      </c>
    </row>
    <row r="131" spans="1:7" s="77" customFormat="1">
      <c r="A131" s="75"/>
      <c r="B131" s="2089" t="s">
        <v>37</v>
      </c>
      <c r="C131" s="2083">
        <v>75528245</v>
      </c>
      <c r="D131" s="2114"/>
      <c r="E131" s="2089" t="s">
        <v>37</v>
      </c>
      <c r="F131" s="2083">
        <v>75528245</v>
      </c>
      <c r="G131" s="2114"/>
    </row>
    <row r="132" spans="1:7" s="77" customFormat="1">
      <c r="A132" s="75"/>
      <c r="B132" s="2111" t="s">
        <v>35</v>
      </c>
      <c r="C132" s="2083">
        <v>59335769</v>
      </c>
      <c r="D132" s="2114"/>
      <c r="E132" s="2111" t="s">
        <v>35</v>
      </c>
      <c r="F132" s="2083">
        <v>59335769</v>
      </c>
      <c r="G132" s="2114"/>
    </row>
    <row r="133" spans="1:7" s="77" customFormat="1">
      <c r="A133" s="75"/>
      <c r="B133" s="2089" t="s">
        <v>15</v>
      </c>
      <c r="C133" s="2083">
        <v>42194131</v>
      </c>
      <c r="D133" s="2108"/>
      <c r="E133" s="2089" t="s">
        <v>15</v>
      </c>
      <c r="F133" s="2083">
        <v>42194131</v>
      </c>
      <c r="G133" s="2108"/>
    </row>
    <row r="134" spans="1:7" s="77" customFormat="1">
      <c r="A134" s="75"/>
      <c r="B134" s="2084" t="s">
        <v>117</v>
      </c>
      <c r="C134" s="2083">
        <v>360840291</v>
      </c>
      <c r="D134" s="2109">
        <f>D61</f>
        <v>-12521272</v>
      </c>
      <c r="E134" s="2084" t="s">
        <v>117</v>
      </c>
      <c r="F134" s="2083">
        <v>360840291</v>
      </c>
      <c r="G134" s="2108"/>
    </row>
    <row r="135" spans="1:7" s="77" customFormat="1">
      <c r="A135" s="75"/>
      <c r="B135" s="2084" t="s">
        <v>16</v>
      </c>
      <c r="C135" s="2083">
        <f>C136+C137</f>
        <v>509388</v>
      </c>
      <c r="D135" s="2109">
        <f>D136+D137</f>
        <v>0</v>
      </c>
      <c r="E135" s="2084" t="s">
        <v>16</v>
      </c>
      <c r="F135" s="2083">
        <f>F136+F137</f>
        <v>509388</v>
      </c>
      <c r="G135" s="2109">
        <f>G136+G137</f>
        <v>0</v>
      </c>
    </row>
    <row r="136" spans="1:7" s="77" customFormat="1">
      <c r="A136" s="75"/>
      <c r="B136" s="2089" t="s">
        <v>17</v>
      </c>
      <c r="C136" s="2083">
        <v>35572</v>
      </c>
      <c r="D136" s="2109"/>
      <c r="E136" s="2089" t="s">
        <v>17</v>
      </c>
      <c r="F136" s="2083">
        <v>35572</v>
      </c>
      <c r="G136" s="2109"/>
    </row>
    <row r="137" spans="1:7" s="77" customFormat="1">
      <c r="A137" s="75"/>
      <c r="B137" s="2089" t="s">
        <v>93</v>
      </c>
      <c r="C137" s="2083">
        <v>473816</v>
      </c>
      <c r="D137" s="2109"/>
      <c r="E137" s="2089" t="s">
        <v>93</v>
      </c>
      <c r="F137" s="2083">
        <v>473816</v>
      </c>
      <c r="G137" s="2109"/>
    </row>
    <row r="138" spans="1:7" s="77" customFormat="1" ht="26.4">
      <c r="A138" s="75"/>
      <c r="B138" s="2084" t="s">
        <v>49</v>
      </c>
      <c r="C138" s="2083">
        <f>C139+C140</f>
        <v>278173733</v>
      </c>
      <c r="D138" s="2109">
        <f>D139+D140</f>
        <v>0</v>
      </c>
      <c r="E138" s="2084" t="s">
        <v>49</v>
      </c>
      <c r="F138" s="2083">
        <f>F139+F140</f>
        <v>278173733</v>
      </c>
      <c r="G138" s="2109">
        <f>G139+G140</f>
        <v>12521272</v>
      </c>
    </row>
    <row r="139" spans="1:7" s="77" customFormat="1">
      <c r="A139" s="75"/>
      <c r="B139" s="2089" t="s">
        <v>118</v>
      </c>
      <c r="C139" s="2083">
        <v>278029152</v>
      </c>
      <c r="D139" s="2108"/>
      <c r="E139" s="2089" t="s">
        <v>118</v>
      </c>
      <c r="F139" s="2083">
        <v>278029152</v>
      </c>
      <c r="G139" s="2109">
        <f>G60</f>
        <v>12521272</v>
      </c>
    </row>
    <row r="140" spans="1:7" s="77" customFormat="1">
      <c r="A140" s="75"/>
      <c r="B140" s="2089" t="s">
        <v>38</v>
      </c>
      <c r="C140" s="2083">
        <v>144581</v>
      </c>
      <c r="D140" s="2108">
        <f>D59</f>
        <v>0</v>
      </c>
      <c r="E140" s="2089" t="s">
        <v>38</v>
      </c>
      <c r="F140" s="2083">
        <v>144581</v>
      </c>
      <c r="G140" s="2108"/>
    </row>
    <row r="141" spans="1:7" s="77" customFormat="1">
      <c r="A141" s="75"/>
      <c r="B141" s="2088" t="s">
        <v>3</v>
      </c>
      <c r="C141" s="2083">
        <f>C142</f>
        <v>39125904</v>
      </c>
      <c r="D141" s="2109">
        <f>D142</f>
        <v>0</v>
      </c>
      <c r="E141" s="2088" t="s">
        <v>3</v>
      </c>
      <c r="F141" s="2083">
        <f>F142</f>
        <v>39125904</v>
      </c>
      <c r="G141" s="2109">
        <f>G142</f>
        <v>0</v>
      </c>
    </row>
    <row r="142" spans="1:7" s="77" customFormat="1">
      <c r="A142" s="75"/>
      <c r="B142" s="2084" t="s">
        <v>20</v>
      </c>
      <c r="C142" s="2083">
        <v>39125904</v>
      </c>
      <c r="D142" s="2109"/>
      <c r="E142" s="2084" t="s">
        <v>20</v>
      </c>
      <c r="F142" s="2083">
        <v>39125904</v>
      </c>
      <c r="G142" s="2109"/>
    </row>
    <row r="143" spans="1:7" s="77" customFormat="1">
      <c r="A143" s="75"/>
      <c r="B143" s="2115" t="s">
        <v>61</v>
      </c>
      <c r="C143" s="2081">
        <f>C124-C128</f>
        <v>40301296</v>
      </c>
      <c r="D143" s="2108">
        <f>D124-D128</f>
        <v>0</v>
      </c>
      <c r="E143" s="2115" t="s">
        <v>61</v>
      </c>
      <c r="F143" s="2081">
        <f>F124-F128</f>
        <v>40301296</v>
      </c>
      <c r="G143" s="2108">
        <f>G124-G128</f>
        <v>0</v>
      </c>
    </row>
    <row r="144" spans="1:7" s="77" customFormat="1">
      <c r="A144" s="75"/>
      <c r="B144" s="2086" t="s">
        <v>23</v>
      </c>
      <c r="C144" s="2081">
        <f>C148+C149</f>
        <v>-40301296</v>
      </c>
      <c r="D144" s="2108">
        <f>D148+D149</f>
        <v>0</v>
      </c>
      <c r="E144" s="2086" t="s">
        <v>23</v>
      </c>
      <c r="F144" s="2081">
        <f>F148+F149</f>
        <v>-40301296</v>
      </c>
      <c r="G144" s="2108">
        <f>G148+G149</f>
        <v>0</v>
      </c>
    </row>
    <row r="145" spans="1:8" s="77" customFormat="1">
      <c r="A145" s="75"/>
      <c r="B145" s="2088" t="s">
        <v>119</v>
      </c>
      <c r="C145" s="2083">
        <f>-C147</f>
        <v>-295957337</v>
      </c>
      <c r="D145" s="2109">
        <f>-D147</f>
        <v>0</v>
      </c>
      <c r="E145" s="2088" t="s">
        <v>119</v>
      </c>
      <c r="F145" s="2083">
        <f>-F147</f>
        <v>-295957337</v>
      </c>
      <c r="G145" s="2109">
        <f>-G147</f>
        <v>0</v>
      </c>
    </row>
    <row r="146" spans="1:8" s="77" customFormat="1" ht="13.5" customHeight="1">
      <c r="A146" s="75"/>
      <c r="B146" s="2088" t="s">
        <v>24</v>
      </c>
      <c r="C146" s="2083">
        <f>C147+C148</f>
        <v>297338590</v>
      </c>
      <c r="D146" s="2109">
        <f>D147+D148</f>
        <v>0</v>
      </c>
      <c r="E146" s="2088" t="s">
        <v>24</v>
      </c>
      <c r="F146" s="2083">
        <f>F147+F148</f>
        <v>297338590</v>
      </c>
      <c r="G146" s="2109">
        <f>G147+G148</f>
        <v>0</v>
      </c>
    </row>
    <row r="147" spans="1:8" s="77" customFormat="1" ht="26.4">
      <c r="A147" s="75"/>
      <c r="B147" s="2084" t="s">
        <v>565</v>
      </c>
      <c r="C147" s="2083">
        <v>295957337</v>
      </c>
      <c r="D147" s="2109"/>
      <c r="E147" s="2084" t="s">
        <v>565</v>
      </c>
      <c r="F147" s="2083">
        <v>295957337</v>
      </c>
      <c r="G147" s="2109"/>
    </row>
    <row r="148" spans="1:8" s="77" customFormat="1" ht="39.6">
      <c r="A148" s="75"/>
      <c r="B148" s="2084" t="s">
        <v>59</v>
      </c>
      <c r="C148" s="2083">
        <v>1381253</v>
      </c>
      <c r="D148" s="2116"/>
      <c r="E148" s="2084" t="s">
        <v>59</v>
      </c>
      <c r="F148" s="2083">
        <v>1381253</v>
      </c>
      <c r="G148" s="2116"/>
    </row>
    <row r="149" spans="1:8" s="77" customFormat="1" ht="13.8" thickBot="1">
      <c r="A149" s="75"/>
      <c r="B149" s="2117" t="s">
        <v>566</v>
      </c>
      <c r="C149" s="2118">
        <v>-41682549</v>
      </c>
      <c r="D149" s="2119"/>
      <c r="E149" s="2117" t="s">
        <v>566</v>
      </c>
      <c r="F149" s="2118">
        <v>-41682549</v>
      </c>
      <c r="G149" s="2119"/>
    </row>
    <row r="150" spans="1:8" s="77" customFormat="1" ht="55.5" customHeight="1" thickBot="1">
      <c r="A150" s="75"/>
      <c r="B150" s="3736" t="s">
        <v>567</v>
      </c>
      <c r="C150" s="3737"/>
      <c r="D150" s="3737"/>
      <c r="E150" s="3737"/>
      <c r="F150" s="3737"/>
      <c r="G150" s="3738"/>
    </row>
    <row r="151" spans="1:8" s="77" customFormat="1">
      <c r="A151" s="75"/>
      <c r="B151" s="1329"/>
      <c r="C151" s="1329"/>
      <c r="D151" s="1329"/>
      <c r="E151" s="89"/>
      <c r="F151" s="1329"/>
      <c r="G151" s="1329"/>
    </row>
    <row r="152" spans="1:8" s="77" customFormat="1">
      <c r="A152" s="75"/>
      <c r="B152" s="128" t="s">
        <v>187</v>
      </c>
      <c r="C152" s="561"/>
      <c r="D152" s="561"/>
      <c r="E152" s="89"/>
      <c r="F152" s="1329"/>
      <c r="G152" s="1329"/>
    </row>
    <row r="153" spans="1:8" s="77" customFormat="1" ht="13.5" customHeight="1" thickBot="1">
      <c r="A153" s="75"/>
      <c r="B153" s="2315"/>
      <c r="C153" s="2315"/>
      <c r="D153" s="2315"/>
      <c r="E153" s="89"/>
      <c r="F153" s="1329"/>
      <c r="G153" s="1329"/>
    </row>
    <row r="154" spans="1:8" s="77" customFormat="1" ht="13.8">
      <c r="A154" s="547">
        <f>A22+1</f>
        <v>22</v>
      </c>
      <c r="B154" s="2074" t="s">
        <v>559</v>
      </c>
      <c r="C154" s="2075"/>
      <c r="D154" s="2076"/>
      <c r="E154" s="2146" t="s">
        <v>559</v>
      </c>
      <c r="F154" s="818"/>
      <c r="G154" s="2148"/>
      <c r="H154" s="945" t="s">
        <v>33</v>
      </c>
    </row>
    <row r="155" spans="1:8" s="77" customFormat="1">
      <c r="A155" s="75"/>
      <c r="B155" s="2090" t="s">
        <v>54</v>
      </c>
      <c r="C155" s="2083"/>
      <c r="D155" s="2085"/>
      <c r="E155" s="2090" t="s">
        <v>54</v>
      </c>
      <c r="F155" s="2083"/>
      <c r="G155" s="2085"/>
    </row>
    <row r="156" spans="1:8" s="77" customFormat="1" ht="26.4">
      <c r="A156" s="75"/>
      <c r="B156" s="2091" t="s">
        <v>562</v>
      </c>
      <c r="C156" s="2083"/>
      <c r="D156" s="2085"/>
      <c r="E156" s="2091" t="s">
        <v>563</v>
      </c>
      <c r="F156" s="2083"/>
      <c r="G156" s="2085"/>
    </row>
    <row r="157" spans="1:8" s="77" customFormat="1">
      <c r="A157" s="75"/>
      <c r="B157" s="2091" t="s">
        <v>88</v>
      </c>
      <c r="C157" s="2083"/>
      <c r="D157" s="2085"/>
      <c r="E157" s="2091" t="s">
        <v>88</v>
      </c>
      <c r="F157" s="2083"/>
      <c r="G157" s="2085"/>
    </row>
    <row r="158" spans="1:8" s="77" customFormat="1">
      <c r="A158" s="75"/>
      <c r="B158" s="2080" t="s">
        <v>4</v>
      </c>
      <c r="C158" s="2081">
        <f>C159</f>
        <v>379186587</v>
      </c>
      <c r="D158" s="2087">
        <f>D159</f>
        <v>-3557179</v>
      </c>
      <c r="E158" s="2086" t="s">
        <v>4</v>
      </c>
      <c r="F158" s="2081">
        <f>F159</f>
        <v>41745169</v>
      </c>
      <c r="G158" s="2087">
        <f>G159</f>
        <v>3557179</v>
      </c>
    </row>
    <row r="159" spans="1:8" s="77" customFormat="1">
      <c r="A159" s="75"/>
      <c r="B159" s="2082" t="s">
        <v>10</v>
      </c>
      <c r="C159" s="2083">
        <f>C160</f>
        <v>379186587</v>
      </c>
      <c r="D159" s="2085">
        <f>D160</f>
        <v>-3557179</v>
      </c>
      <c r="E159" s="2088" t="s">
        <v>10</v>
      </c>
      <c r="F159" s="2083">
        <f>F160</f>
        <v>41745169</v>
      </c>
      <c r="G159" s="2085">
        <f>G160</f>
        <v>3557179</v>
      </c>
    </row>
    <row r="160" spans="1:8" s="77" customFormat="1" ht="26.4">
      <c r="A160" s="75"/>
      <c r="B160" s="2084" t="s">
        <v>11</v>
      </c>
      <c r="C160" s="2083">
        <v>379186587</v>
      </c>
      <c r="D160" s="2085">
        <v>-3557179</v>
      </c>
      <c r="E160" s="2084" t="s">
        <v>11</v>
      </c>
      <c r="F160" s="2083">
        <v>41745169</v>
      </c>
      <c r="G160" s="2085">
        <v>3557179</v>
      </c>
    </row>
    <row r="161" spans="1:7" s="77" customFormat="1">
      <c r="A161" s="75"/>
      <c r="B161" s="2086" t="s">
        <v>28</v>
      </c>
      <c r="C161" s="2081">
        <f t="shared" ref="C161:D163" si="7">C162</f>
        <v>379186587</v>
      </c>
      <c r="D161" s="2087">
        <f t="shared" si="7"/>
        <v>-3557179</v>
      </c>
      <c r="E161" s="2086" t="s">
        <v>28</v>
      </c>
      <c r="F161" s="2081">
        <f t="shared" ref="F161:G163" si="8">F162</f>
        <v>68230</v>
      </c>
      <c r="G161" s="2087">
        <f t="shared" si="8"/>
        <v>0</v>
      </c>
    </row>
    <row r="162" spans="1:7" s="77" customFormat="1">
      <c r="A162" s="75"/>
      <c r="B162" s="2088" t="s">
        <v>2</v>
      </c>
      <c r="C162" s="2083">
        <f>C163+C165</f>
        <v>379186587</v>
      </c>
      <c r="D162" s="2085">
        <f>D163+D165</f>
        <v>-3557179</v>
      </c>
      <c r="E162" s="2088" t="s">
        <v>2</v>
      </c>
      <c r="F162" s="2083">
        <f t="shared" si="8"/>
        <v>68230</v>
      </c>
      <c r="G162" s="2085">
        <f t="shared" si="8"/>
        <v>0</v>
      </c>
    </row>
    <row r="163" spans="1:7" s="77" customFormat="1" ht="26.4">
      <c r="A163" s="75"/>
      <c r="B163" s="2084" t="s">
        <v>12</v>
      </c>
      <c r="C163" s="2083">
        <f t="shared" si="7"/>
        <v>5113588</v>
      </c>
      <c r="D163" s="2085">
        <f t="shared" si="7"/>
        <v>0</v>
      </c>
      <c r="E163" s="2084" t="s">
        <v>49</v>
      </c>
      <c r="F163" s="2083">
        <f t="shared" si="8"/>
        <v>68230</v>
      </c>
      <c r="G163" s="2085">
        <f t="shared" si="8"/>
        <v>0</v>
      </c>
    </row>
    <row r="164" spans="1:7" s="77" customFormat="1">
      <c r="A164" s="75"/>
      <c r="B164" s="2089" t="s">
        <v>15</v>
      </c>
      <c r="C164" s="2083">
        <v>5113588</v>
      </c>
      <c r="D164" s="2085"/>
      <c r="E164" s="2089" t="s">
        <v>38</v>
      </c>
      <c r="F164" s="2083">
        <v>68230</v>
      </c>
      <c r="G164" s="2085"/>
    </row>
    <row r="165" spans="1:7" s="77" customFormat="1">
      <c r="A165" s="75"/>
      <c r="B165" s="2084" t="s">
        <v>117</v>
      </c>
      <c r="C165" s="2092">
        <v>374072999</v>
      </c>
      <c r="D165" s="2085">
        <v>-3557179</v>
      </c>
      <c r="E165" s="2115" t="s">
        <v>61</v>
      </c>
      <c r="F165" s="2081">
        <f>F158-F161</f>
        <v>41676939</v>
      </c>
      <c r="G165" s="2324">
        <f>G158-G161</f>
        <v>3557179</v>
      </c>
    </row>
    <row r="166" spans="1:7" s="77" customFormat="1">
      <c r="A166" s="75"/>
      <c r="B166" s="2084"/>
      <c r="C166" s="2092"/>
      <c r="D166" s="2085"/>
      <c r="E166" s="2086" t="s">
        <v>23</v>
      </c>
      <c r="F166" s="2081">
        <f>F167</f>
        <v>-41676939</v>
      </c>
      <c r="G166" s="2087">
        <f>G167</f>
        <v>-3557179</v>
      </c>
    </row>
    <row r="167" spans="1:7" s="77" customFormat="1">
      <c r="A167" s="75"/>
      <c r="B167" s="2090"/>
      <c r="C167" s="2077"/>
      <c r="D167" s="2090"/>
      <c r="E167" s="2088" t="s">
        <v>566</v>
      </c>
      <c r="F167" s="2083">
        <v>-41676939</v>
      </c>
      <c r="G167" s="2085">
        <v>-3557179</v>
      </c>
    </row>
    <row r="168" spans="1:7" s="77" customFormat="1">
      <c r="A168" s="75"/>
      <c r="B168" s="2090"/>
      <c r="C168" s="2077"/>
      <c r="D168" s="2090"/>
      <c r="E168" s="2088"/>
      <c r="F168" s="2083"/>
      <c r="G168" s="2085"/>
    </row>
    <row r="169" spans="1:7" s="77" customFormat="1">
      <c r="A169" s="75"/>
      <c r="B169" s="2330"/>
      <c r="C169" s="2331"/>
      <c r="D169" s="2332"/>
      <c r="E169" s="2090" t="s">
        <v>62</v>
      </c>
      <c r="F169" s="2077"/>
      <c r="G169" s="2090"/>
    </row>
    <row r="170" spans="1:7" s="77" customFormat="1">
      <c r="A170" s="75"/>
      <c r="B170" s="2330"/>
      <c r="C170" s="2331"/>
      <c r="D170" s="2332"/>
      <c r="E170" s="2326" t="s">
        <v>48</v>
      </c>
      <c r="F170" s="2327">
        <v>406158063</v>
      </c>
      <c r="G170" s="2328">
        <f>-D161</f>
        <v>3557179</v>
      </c>
    </row>
    <row r="171" spans="1:7" s="77" customFormat="1">
      <c r="A171" s="75"/>
      <c r="B171" s="2330"/>
      <c r="C171" s="2331"/>
      <c r="D171" s="2332"/>
      <c r="E171" s="2090"/>
      <c r="F171" s="2077"/>
      <c r="G171" s="2090"/>
    </row>
    <row r="172" spans="1:7" s="77" customFormat="1">
      <c r="A172" s="75"/>
      <c r="B172" s="2084"/>
      <c r="C172" s="2092"/>
      <c r="D172" s="2085"/>
      <c r="E172" s="2330"/>
      <c r="F172" s="2331"/>
      <c r="G172" s="2332"/>
    </row>
    <row r="173" spans="1:7" s="77" customFormat="1">
      <c r="A173" s="75"/>
      <c r="B173" s="2091" t="s">
        <v>189</v>
      </c>
      <c r="C173" s="2083"/>
      <c r="D173" s="2085"/>
      <c r="E173" s="2091" t="s">
        <v>189</v>
      </c>
      <c r="F173" s="2083"/>
      <c r="G173" s="2085"/>
    </row>
    <row r="174" spans="1:7" s="77" customFormat="1">
      <c r="A174" s="75"/>
      <c r="B174" s="2086" t="s">
        <v>4</v>
      </c>
      <c r="C174" s="2081">
        <f>C175</f>
        <v>364207365</v>
      </c>
      <c r="D174" s="2087">
        <f>D175</f>
        <v>-3922634</v>
      </c>
      <c r="E174" s="2086" t="s">
        <v>4</v>
      </c>
      <c r="F174" s="2081">
        <f>F175</f>
        <v>41751718</v>
      </c>
      <c r="G174" s="2087">
        <f>G175</f>
        <v>3922634</v>
      </c>
    </row>
    <row r="175" spans="1:7" s="77" customFormat="1">
      <c r="A175" s="75"/>
      <c r="B175" s="2082" t="s">
        <v>10</v>
      </c>
      <c r="C175" s="2083">
        <f>C176</f>
        <v>364207365</v>
      </c>
      <c r="D175" s="2085">
        <f>D176</f>
        <v>-3922634</v>
      </c>
      <c r="E175" s="2088" t="s">
        <v>10</v>
      </c>
      <c r="F175" s="2083">
        <f>F176</f>
        <v>41751718</v>
      </c>
      <c r="G175" s="2085">
        <f>G176</f>
        <v>3922634</v>
      </c>
    </row>
    <row r="176" spans="1:7" s="77" customFormat="1" ht="26.4">
      <c r="A176" s="75"/>
      <c r="B176" s="2084" t="s">
        <v>11</v>
      </c>
      <c r="C176" s="2092">
        <v>364207365</v>
      </c>
      <c r="D176" s="2085">
        <v>-3922634</v>
      </c>
      <c r="E176" s="2084" t="s">
        <v>11</v>
      </c>
      <c r="F176" s="2083">
        <v>41751718</v>
      </c>
      <c r="G176" s="2085">
        <f>3860000+G177</f>
        <v>3922634</v>
      </c>
    </row>
    <row r="177" spans="1:8" s="77" customFormat="1">
      <c r="A177" s="75"/>
      <c r="B177" s="2086" t="s">
        <v>28</v>
      </c>
      <c r="C177" s="2081">
        <f>C178</f>
        <v>364207365</v>
      </c>
      <c r="D177" s="2087">
        <f>D178</f>
        <v>-3922634</v>
      </c>
      <c r="E177" s="2086" t="s">
        <v>28</v>
      </c>
      <c r="F177" s="2081">
        <f t="shared" ref="F177:G179" si="9">F178</f>
        <v>69169</v>
      </c>
      <c r="G177" s="2087">
        <f t="shared" si="9"/>
        <v>62634</v>
      </c>
    </row>
    <row r="178" spans="1:8" s="77" customFormat="1">
      <c r="A178" s="75"/>
      <c r="B178" s="2088" t="s">
        <v>2</v>
      </c>
      <c r="C178" s="2083">
        <f>C179+C181</f>
        <v>364207365</v>
      </c>
      <c r="D178" s="2085">
        <f>D179+D181</f>
        <v>-3922634</v>
      </c>
      <c r="E178" s="2088" t="s">
        <v>2</v>
      </c>
      <c r="F178" s="2083">
        <f t="shared" si="9"/>
        <v>69169</v>
      </c>
      <c r="G178" s="2085">
        <f t="shared" si="9"/>
        <v>62634</v>
      </c>
    </row>
    <row r="179" spans="1:8" s="77" customFormat="1" ht="26.4">
      <c r="A179" s="75"/>
      <c r="B179" s="2084" t="s">
        <v>12</v>
      </c>
      <c r="C179" s="2083">
        <f>C180</f>
        <v>3367074</v>
      </c>
      <c r="D179" s="2085">
        <f>D180</f>
        <v>0</v>
      </c>
      <c r="E179" s="2084" t="s">
        <v>49</v>
      </c>
      <c r="F179" s="2083">
        <f t="shared" si="9"/>
        <v>69169</v>
      </c>
      <c r="G179" s="2085">
        <f t="shared" si="9"/>
        <v>62634</v>
      </c>
    </row>
    <row r="180" spans="1:8" s="77" customFormat="1">
      <c r="A180" s="75"/>
      <c r="B180" s="2089" t="s">
        <v>15</v>
      </c>
      <c r="C180" s="2092">
        <v>3367074</v>
      </c>
      <c r="D180" s="2085"/>
      <c r="E180" s="2089" t="s">
        <v>38</v>
      </c>
      <c r="F180" s="2083">
        <v>69169</v>
      </c>
      <c r="G180" s="2085">
        <v>62634</v>
      </c>
    </row>
    <row r="181" spans="1:8" s="77" customFormat="1">
      <c r="A181" s="75"/>
      <c r="B181" s="2084" t="s">
        <v>117</v>
      </c>
      <c r="C181" s="2092">
        <v>360840291</v>
      </c>
      <c r="D181" s="2085">
        <v>-3922634</v>
      </c>
      <c r="E181" s="2115" t="s">
        <v>61</v>
      </c>
      <c r="F181" s="2081">
        <f>F174-F177</f>
        <v>41682549</v>
      </c>
      <c r="G181" s="2324">
        <f>G174-G177</f>
        <v>3860000</v>
      </c>
    </row>
    <row r="182" spans="1:8" s="77" customFormat="1">
      <c r="A182" s="75"/>
      <c r="B182" s="2084"/>
      <c r="C182" s="2092"/>
      <c r="D182" s="2085"/>
      <c r="E182" s="2086" t="s">
        <v>23</v>
      </c>
      <c r="F182" s="2081">
        <f>F183</f>
        <v>-41682549</v>
      </c>
      <c r="G182" s="2087">
        <f>G183</f>
        <v>-3860000</v>
      </c>
    </row>
    <row r="183" spans="1:8" s="77" customFormat="1">
      <c r="A183" s="75"/>
      <c r="B183" s="2090" t="s">
        <v>62</v>
      </c>
      <c r="C183" s="2077"/>
      <c r="D183" s="2090"/>
      <c r="E183" s="2088" t="s">
        <v>566</v>
      </c>
      <c r="F183" s="2083">
        <v>-41682549</v>
      </c>
      <c r="G183" s="2085">
        <v>-3860000</v>
      </c>
    </row>
    <row r="184" spans="1:8" s="77" customFormat="1">
      <c r="A184" s="75"/>
      <c r="B184" s="2090"/>
      <c r="C184" s="2077"/>
      <c r="D184" s="2090"/>
      <c r="E184" s="2088"/>
      <c r="F184" s="2083"/>
      <c r="G184" s="2085"/>
    </row>
    <row r="185" spans="1:8" s="77" customFormat="1">
      <c r="A185" s="75"/>
      <c r="B185" s="2090"/>
      <c r="C185" s="2077"/>
      <c r="D185" s="2090"/>
      <c r="E185" s="2090" t="s">
        <v>62</v>
      </c>
      <c r="F185" s="2083"/>
      <c r="G185" s="2085"/>
    </row>
    <row r="186" spans="1:8" s="77" customFormat="1">
      <c r="A186" s="75"/>
      <c r="B186" s="2090"/>
      <c r="C186" s="2077"/>
      <c r="D186" s="2090"/>
      <c r="E186" s="2326" t="s">
        <v>48</v>
      </c>
      <c r="F186" s="2327">
        <v>-239013812</v>
      </c>
      <c r="G186" s="2328">
        <f>-D177-G177</f>
        <v>3860000</v>
      </c>
    </row>
    <row r="187" spans="1:8" s="77" customFormat="1" ht="13.8" thickBot="1">
      <c r="A187" s="75"/>
      <c r="B187" s="2084"/>
      <c r="C187" s="2221"/>
      <c r="D187" s="2085"/>
      <c r="E187" s="2117"/>
      <c r="F187" s="2329"/>
      <c r="G187" s="2163"/>
    </row>
    <row r="188" spans="1:8" s="77" customFormat="1" ht="123" customHeight="1" thickBot="1">
      <c r="A188" s="75"/>
      <c r="B188" s="3733" t="s">
        <v>568</v>
      </c>
      <c r="C188" s="3734"/>
      <c r="D188" s="3734"/>
      <c r="E188" s="3734"/>
      <c r="F188" s="3734"/>
      <c r="G188" s="3735"/>
    </row>
    <row r="189" spans="1:8" s="77" customFormat="1">
      <c r="A189" s="75"/>
      <c r="B189" s="561"/>
      <c r="C189" s="561"/>
      <c r="D189" s="561"/>
    </row>
    <row r="190" spans="1:8" s="77" customFormat="1">
      <c r="A190" s="75"/>
      <c r="B190" s="128" t="s">
        <v>190</v>
      </c>
      <c r="C190" s="561"/>
      <c r="D190" s="561"/>
    </row>
    <row r="191" spans="1:8" s="77" customFormat="1" ht="13.95" customHeight="1" thickBot="1">
      <c r="A191" s="75"/>
      <c r="B191" s="3732"/>
      <c r="C191" s="3732"/>
      <c r="D191" s="3732"/>
    </row>
    <row r="192" spans="1:8" s="77" customFormat="1" ht="13.8">
      <c r="A192" s="75">
        <f>A154</f>
        <v>22</v>
      </c>
      <c r="B192" s="2096" t="s">
        <v>559</v>
      </c>
      <c r="C192" s="2097"/>
      <c r="D192" s="2098"/>
      <c r="E192" s="2096" t="s">
        <v>559</v>
      </c>
      <c r="F192" s="2097"/>
      <c r="G192" s="2098"/>
      <c r="H192" s="945" t="s">
        <v>33</v>
      </c>
    </row>
    <row r="193" spans="1:7" s="77" customFormat="1">
      <c r="A193" s="75"/>
      <c r="B193" s="2099" t="s">
        <v>82</v>
      </c>
      <c r="C193" s="2100"/>
      <c r="D193" s="2101"/>
      <c r="E193" s="2099" t="s">
        <v>82</v>
      </c>
      <c r="F193" s="2100"/>
      <c r="G193" s="2101"/>
    </row>
    <row r="194" spans="1:7" s="77" customFormat="1">
      <c r="A194" s="75"/>
      <c r="B194" s="2102" t="s">
        <v>83</v>
      </c>
      <c r="C194" s="2103"/>
      <c r="D194" s="2104"/>
      <c r="E194" s="2102" t="s">
        <v>83</v>
      </c>
      <c r="F194" s="2103"/>
      <c r="G194" s="2104"/>
    </row>
    <row r="195" spans="1:7" s="77" customFormat="1">
      <c r="A195" s="75"/>
      <c r="B195" s="2105" t="s">
        <v>88</v>
      </c>
      <c r="C195" s="2113"/>
      <c r="D195" s="2107"/>
      <c r="E195" s="2105" t="s">
        <v>88</v>
      </c>
      <c r="F195" s="2113"/>
      <c r="G195" s="2107"/>
    </row>
    <row r="196" spans="1:7" s="77" customFormat="1">
      <c r="A196" s="75"/>
      <c r="B196" s="2086" t="s">
        <v>4</v>
      </c>
      <c r="C196" s="2081">
        <f>C197+C198</f>
        <v>852197816</v>
      </c>
      <c r="D196" s="2108">
        <f>D197+D198</f>
        <v>-3557179</v>
      </c>
      <c r="E196" s="2086" t="s">
        <v>4</v>
      </c>
      <c r="F196" s="2081">
        <f>F197+F198</f>
        <v>852197816</v>
      </c>
      <c r="G196" s="2108">
        <f>G197+G198</f>
        <v>3557179</v>
      </c>
    </row>
    <row r="197" spans="1:7" s="77" customFormat="1" ht="26.4">
      <c r="A197" s="75"/>
      <c r="B197" s="2088" t="s">
        <v>36</v>
      </c>
      <c r="C197" s="2083">
        <v>3513968</v>
      </c>
      <c r="D197" s="2109"/>
      <c r="E197" s="2088" t="s">
        <v>36</v>
      </c>
      <c r="F197" s="2083">
        <v>3513968</v>
      </c>
      <c r="G197" s="2109"/>
    </row>
    <row r="198" spans="1:7" s="77" customFormat="1">
      <c r="A198" s="75"/>
      <c r="B198" s="2088" t="s">
        <v>10</v>
      </c>
      <c r="C198" s="2083">
        <f>C199</f>
        <v>848683848</v>
      </c>
      <c r="D198" s="2109">
        <f>D199</f>
        <v>-3557179</v>
      </c>
      <c r="E198" s="2088" t="s">
        <v>10</v>
      </c>
      <c r="F198" s="2083">
        <f>F199</f>
        <v>848683848</v>
      </c>
      <c r="G198" s="2109">
        <f>G199</f>
        <v>3557179</v>
      </c>
    </row>
    <row r="199" spans="1:7" s="77" customFormat="1" ht="26.4">
      <c r="A199" s="75"/>
      <c r="B199" s="2084" t="s">
        <v>11</v>
      </c>
      <c r="C199" s="2083">
        <v>848683848</v>
      </c>
      <c r="D199" s="2109">
        <f>D160</f>
        <v>-3557179</v>
      </c>
      <c r="E199" s="2084" t="s">
        <v>11</v>
      </c>
      <c r="F199" s="2083">
        <v>848683848</v>
      </c>
      <c r="G199" s="2109">
        <f>G160</f>
        <v>3557179</v>
      </c>
    </row>
    <row r="200" spans="1:7" s="77" customFormat="1">
      <c r="A200" s="75"/>
      <c r="B200" s="2086" t="s">
        <v>28</v>
      </c>
      <c r="C200" s="2081">
        <f>C201+C213</f>
        <v>802443182</v>
      </c>
      <c r="D200" s="2108">
        <f>D201+D213</f>
        <v>-3557179</v>
      </c>
      <c r="E200" s="2086" t="s">
        <v>28</v>
      </c>
      <c r="F200" s="2081">
        <f>F201+F213</f>
        <v>802443182</v>
      </c>
      <c r="G200" s="2108">
        <f>G201+G213</f>
        <v>0</v>
      </c>
    </row>
    <row r="201" spans="1:7" s="77" customFormat="1">
      <c r="A201" s="75"/>
      <c r="B201" s="2088" t="s">
        <v>2</v>
      </c>
      <c r="C201" s="2083">
        <f>C202+C206+C207+C210</f>
        <v>756281441</v>
      </c>
      <c r="D201" s="2109">
        <f>D202+D206+D207+D210</f>
        <v>-3557179</v>
      </c>
      <c r="E201" s="2088" t="s">
        <v>2</v>
      </c>
      <c r="F201" s="2083">
        <f>F202+F206+F207+F210</f>
        <v>756281441</v>
      </c>
      <c r="G201" s="2109">
        <f>G202+G206+G207+G210</f>
        <v>0</v>
      </c>
    </row>
    <row r="202" spans="1:7" s="77" customFormat="1">
      <c r="A202" s="75"/>
      <c r="B202" s="2084" t="s">
        <v>12</v>
      </c>
      <c r="C202" s="2083">
        <f>C203+C205</f>
        <v>119604712</v>
      </c>
      <c r="D202" s="2109">
        <f>D203+D205</f>
        <v>0</v>
      </c>
      <c r="E202" s="2084" t="s">
        <v>12</v>
      </c>
      <c r="F202" s="2083">
        <f>F203+F205</f>
        <v>119604712</v>
      </c>
      <c r="G202" s="2109">
        <f>G203+G205</f>
        <v>0</v>
      </c>
    </row>
    <row r="203" spans="1:7" s="77" customFormat="1">
      <c r="A203" s="75"/>
      <c r="B203" s="2089" t="s">
        <v>37</v>
      </c>
      <c r="C203" s="2083">
        <v>75340685</v>
      </c>
      <c r="D203" s="2114"/>
      <c r="E203" s="2089" t="s">
        <v>37</v>
      </c>
      <c r="F203" s="2083">
        <v>75340685</v>
      </c>
      <c r="G203" s="2114"/>
    </row>
    <row r="204" spans="1:7" s="77" customFormat="1">
      <c r="A204" s="75"/>
      <c r="B204" s="2111" t="s">
        <v>35</v>
      </c>
      <c r="C204" s="2083">
        <v>59043150</v>
      </c>
      <c r="D204" s="2114"/>
      <c r="E204" s="2111" t="s">
        <v>35</v>
      </c>
      <c r="F204" s="2083">
        <v>59043150</v>
      </c>
      <c r="G204" s="2114"/>
    </row>
    <row r="205" spans="1:7" s="77" customFormat="1">
      <c r="A205" s="75"/>
      <c r="B205" s="2089" t="s">
        <v>15</v>
      </c>
      <c r="C205" s="2083">
        <v>44264027</v>
      </c>
      <c r="D205" s="2108"/>
      <c r="E205" s="2089" t="s">
        <v>15</v>
      </c>
      <c r="F205" s="2083">
        <v>44264027</v>
      </c>
      <c r="G205" s="2108"/>
    </row>
    <row r="206" spans="1:7" s="77" customFormat="1">
      <c r="A206" s="75"/>
      <c r="B206" s="2084" t="s">
        <v>117</v>
      </c>
      <c r="C206" s="2083">
        <v>374072999</v>
      </c>
      <c r="D206" s="2108">
        <f>D165</f>
        <v>-3557179</v>
      </c>
      <c r="E206" s="2084" t="s">
        <v>117</v>
      </c>
      <c r="F206" s="2083">
        <v>374072999</v>
      </c>
      <c r="G206" s="2108"/>
    </row>
    <row r="207" spans="1:7" s="77" customFormat="1">
      <c r="A207" s="75"/>
      <c r="B207" s="2084" t="s">
        <v>16</v>
      </c>
      <c r="C207" s="2083">
        <f>C208+C209</f>
        <v>509388</v>
      </c>
      <c r="D207" s="2109">
        <f>D208+D209</f>
        <v>0</v>
      </c>
      <c r="E207" s="2084" t="s">
        <v>16</v>
      </c>
      <c r="F207" s="2083">
        <f>F208+F209</f>
        <v>509388</v>
      </c>
      <c r="G207" s="2109">
        <f>G208+G209</f>
        <v>0</v>
      </c>
    </row>
    <row r="208" spans="1:7" s="77" customFormat="1">
      <c r="A208" s="75"/>
      <c r="B208" s="2089" t="s">
        <v>17</v>
      </c>
      <c r="C208" s="2083">
        <v>35572</v>
      </c>
      <c r="D208" s="2109"/>
      <c r="E208" s="2089" t="s">
        <v>17</v>
      </c>
      <c r="F208" s="2083">
        <v>35572</v>
      </c>
      <c r="G208" s="2109"/>
    </row>
    <row r="209" spans="1:7" s="77" customFormat="1">
      <c r="A209" s="75"/>
      <c r="B209" s="2089" t="s">
        <v>93</v>
      </c>
      <c r="C209" s="2083">
        <v>473816</v>
      </c>
      <c r="D209" s="2109"/>
      <c r="E209" s="2089" t="s">
        <v>93</v>
      </c>
      <c r="F209" s="2083">
        <v>473816</v>
      </c>
      <c r="G209" s="2109"/>
    </row>
    <row r="210" spans="1:7" s="77" customFormat="1" ht="26.4">
      <c r="A210" s="75"/>
      <c r="B210" s="2084" t="s">
        <v>49</v>
      </c>
      <c r="C210" s="2083">
        <f>C211+C212</f>
        <v>262094342</v>
      </c>
      <c r="D210" s="2109">
        <f>D211+D212</f>
        <v>0</v>
      </c>
      <c r="E210" s="2084" t="s">
        <v>49</v>
      </c>
      <c r="F210" s="2083">
        <f>F211+F212</f>
        <v>262094342</v>
      </c>
      <c r="G210" s="2109">
        <f>G211+G212</f>
        <v>0</v>
      </c>
    </row>
    <row r="211" spans="1:7" s="77" customFormat="1">
      <c r="A211" s="75"/>
      <c r="B211" s="2089" t="s">
        <v>118</v>
      </c>
      <c r="C211" s="2083">
        <v>261950700</v>
      </c>
      <c r="D211" s="2108"/>
      <c r="E211" s="2089" t="s">
        <v>118</v>
      </c>
      <c r="F211" s="2083">
        <v>261950700</v>
      </c>
      <c r="G211" s="2108"/>
    </row>
    <row r="212" spans="1:7" s="77" customFormat="1">
      <c r="A212" s="75"/>
      <c r="B212" s="2089" t="s">
        <v>38</v>
      </c>
      <c r="C212" s="2083">
        <v>143642</v>
      </c>
      <c r="D212" s="2108">
        <f>D164</f>
        <v>0</v>
      </c>
      <c r="E212" s="2089" t="s">
        <v>38</v>
      </c>
      <c r="F212" s="2083">
        <v>143642</v>
      </c>
      <c r="G212" s="2108">
        <f>G164</f>
        <v>0</v>
      </c>
    </row>
    <row r="213" spans="1:7" s="77" customFormat="1">
      <c r="A213" s="75"/>
      <c r="B213" s="2088" t="s">
        <v>3</v>
      </c>
      <c r="C213" s="2083">
        <f>C214</f>
        <v>46161741</v>
      </c>
      <c r="D213" s="2109">
        <f>D214</f>
        <v>0</v>
      </c>
      <c r="E213" s="2088" t="s">
        <v>3</v>
      </c>
      <c r="F213" s="2083">
        <f>F214</f>
        <v>46161741</v>
      </c>
      <c r="G213" s="2109">
        <f>G214</f>
        <v>0</v>
      </c>
    </row>
    <row r="214" spans="1:7" s="77" customFormat="1">
      <c r="A214" s="75"/>
      <c r="B214" s="2084" t="s">
        <v>20</v>
      </c>
      <c r="C214" s="2083">
        <v>46161741</v>
      </c>
      <c r="D214" s="2109"/>
      <c r="E214" s="2084" t="s">
        <v>20</v>
      </c>
      <c r="F214" s="2083">
        <v>46161741</v>
      </c>
      <c r="G214" s="2109"/>
    </row>
    <row r="215" spans="1:7" s="77" customFormat="1">
      <c r="A215" s="75"/>
      <c r="B215" s="2115" t="s">
        <v>61</v>
      </c>
      <c r="C215" s="2081">
        <f>C196-C200</f>
        <v>49754634</v>
      </c>
      <c r="D215" s="2108">
        <f>D196-D200</f>
        <v>0</v>
      </c>
      <c r="E215" s="2115" t="s">
        <v>61</v>
      </c>
      <c r="F215" s="2081">
        <f>F196-F200</f>
        <v>49754634</v>
      </c>
      <c r="G215" s="2108">
        <f>G196-G200</f>
        <v>3557179</v>
      </c>
    </row>
    <row r="216" spans="1:7" s="77" customFormat="1">
      <c r="A216" s="75"/>
      <c r="B216" s="2086" t="s">
        <v>23</v>
      </c>
      <c r="C216" s="2081">
        <f>C221+C220</f>
        <v>-49754634</v>
      </c>
      <c r="D216" s="2108">
        <f>D221+D220</f>
        <v>0</v>
      </c>
      <c r="E216" s="2086" t="s">
        <v>23</v>
      </c>
      <c r="F216" s="2081">
        <f>F221+F220</f>
        <v>-49754634</v>
      </c>
      <c r="G216" s="2108">
        <f>G221+G220</f>
        <v>-3557179</v>
      </c>
    </row>
    <row r="217" spans="1:7" s="77" customFormat="1">
      <c r="A217" s="75"/>
      <c r="B217" s="2088" t="s">
        <v>119</v>
      </c>
      <c r="C217" s="2083">
        <f>C219</f>
        <v>295957337</v>
      </c>
      <c r="D217" s="2109">
        <f>D219</f>
        <v>0</v>
      </c>
      <c r="E217" s="2088" t="s">
        <v>119</v>
      </c>
      <c r="F217" s="2083">
        <f>F219</f>
        <v>295957337</v>
      </c>
      <c r="G217" s="2109">
        <f>G219</f>
        <v>0</v>
      </c>
    </row>
    <row r="218" spans="1:7" s="77" customFormat="1">
      <c r="A218" s="75"/>
      <c r="B218" s="2088" t="s">
        <v>24</v>
      </c>
      <c r="C218" s="2083">
        <f>C219+C220</f>
        <v>297247028</v>
      </c>
      <c r="D218" s="2109">
        <f>D219+D220</f>
        <v>0</v>
      </c>
      <c r="E218" s="2088" t="s">
        <v>24</v>
      </c>
      <c r="F218" s="2083">
        <f>F219+F220</f>
        <v>297247028</v>
      </c>
      <c r="G218" s="2109">
        <f>G219+G220</f>
        <v>0</v>
      </c>
    </row>
    <row r="219" spans="1:7" s="77" customFormat="1" ht="26.4">
      <c r="A219" s="75"/>
      <c r="B219" s="2084" t="s">
        <v>565</v>
      </c>
      <c r="C219" s="2083">
        <v>295957337</v>
      </c>
      <c r="D219" s="2109"/>
      <c r="E219" s="2084" t="s">
        <v>565</v>
      </c>
      <c r="F219" s="2083">
        <v>295957337</v>
      </c>
      <c r="G219" s="2109"/>
    </row>
    <row r="220" spans="1:7" s="77" customFormat="1" ht="39.6">
      <c r="A220" s="75"/>
      <c r="B220" s="2084" t="s">
        <v>59</v>
      </c>
      <c r="C220" s="2083">
        <v>1289691</v>
      </c>
      <c r="D220" s="2109"/>
      <c r="E220" s="2084" t="s">
        <v>59</v>
      </c>
      <c r="F220" s="2083">
        <v>1289691</v>
      </c>
      <c r="G220" s="2109"/>
    </row>
    <row r="221" spans="1:7" s="77" customFormat="1">
      <c r="A221" s="75"/>
      <c r="B221" s="2088" t="s">
        <v>566</v>
      </c>
      <c r="C221" s="2083">
        <v>-51044325</v>
      </c>
      <c r="D221" s="2114"/>
      <c r="E221" s="2088" t="s">
        <v>566</v>
      </c>
      <c r="F221" s="2083">
        <v>-51044325</v>
      </c>
      <c r="G221" s="2333">
        <f>G167</f>
        <v>-3557179</v>
      </c>
    </row>
    <row r="222" spans="1:7" s="77" customFormat="1">
      <c r="A222" s="75"/>
      <c r="B222" s="2090"/>
      <c r="C222" s="2077"/>
      <c r="D222" s="2090"/>
      <c r="E222" s="2090" t="s">
        <v>62</v>
      </c>
      <c r="F222" s="2077"/>
      <c r="G222" s="2090"/>
    </row>
    <row r="223" spans="1:7" s="77" customFormat="1">
      <c r="A223" s="75"/>
      <c r="B223" s="2330"/>
      <c r="C223" s="2331"/>
      <c r="D223" s="2332"/>
      <c r="E223" s="2326" t="s">
        <v>48</v>
      </c>
      <c r="F223" s="2327">
        <v>406158063</v>
      </c>
      <c r="G223" s="2328">
        <f>-D200</f>
        <v>3557179</v>
      </c>
    </row>
    <row r="224" spans="1:7" s="77" customFormat="1">
      <c r="A224" s="75"/>
      <c r="B224" s="2088"/>
      <c r="C224" s="2083"/>
      <c r="D224" s="2114"/>
      <c r="E224" s="2088"/>
      <c r="F224" s="2083"/>
      <c r="G224" s="2333"/>
    </row>
    <row r="225" spans="1:7" s="77" customFormat="1">
      <c r="A225" s="75"/>
      <c r="B225" s="2105" t="s">
        <v>189</v>
      </c>
      <c r="C225" s="2113"/>
      <c r="D225" s="2107"/>
      <c r="E225" s="2334" t="s">
        <v>189</v>
      </c>
      <c r="F225" s="2335"/>
      <c r="G225" s="2336"/>
    </row>
    <row r="226" spans="1:7" s="77" customFormat="1">
      <c r="A226" s="75"/>
      <c r="B226" s="2086" t="s">
        <v>4</v>
      </c>
      <c r="C226" s="2081">
        <f>C227+C228</f>
        <v>836672988</v>
      </c>
      <c r="D226" s="2108">
        <f>D227+D228</f>
        <v>-3922634</v>
      </c>
      <c r="E226" s="2086" t="s">
        <v>4</v>
      </c>
      <c r="F226" s="2081">
        <f>F227+F228</f>
        <v>836672988</v>
      </c>
      <c r="G226" s="2108">
        <f>G227+G228</f>
        <v>3922634</v>
      </c>
    </row>
    <row r="227" spans="1:7" s="77" customFormat="1" ht="26.4">
      <c r="A227" s="75"/>
      <c r="B227" s="2088" t="s">
        <v>36</v>
      </c>
      <c r="C227" s="2083">
        <v>3513968</v>
      </c>
      <c r="D227" s="2109"/>
      <c r="E227" s="2088" t="s">
        <v>36</v>
      </c>
      <c r="F227" s="2083">
        <v>3513968</v>
      </c>
      <c r="G227" s="2109"/>
    </row>
    <row r="228" spans="1:7" s="77" customFormat="1">
      <c r="A228" s="75"/>
      <c r="B228" s="2088" t="s">
        <v>10</v>
      </c>
      <c r="C228" s="2083">
        <f>C229</f>
        <v>833159020</v>
      </c>
      <c r="D228" s="2109">
        <f>D229</f>
        <v>-3922634</v>
      </c>
      <c r="E228" s="2088" t="s">
        <v>10</v>
      </c>
      <c r="F228" s="2083">
        <f>F229</f>
        <v>833159020</v>
      </c>
      <c r="G228" s="2109">
        <f>G229</f>
        <v>3922634</v>
      </c>
    </row>
    <row r="229" spans="1:7" s="77" customFormat="1" ht="26.4">
      <c r="A229" s="75"/>
      <c r="B229" s="2084" t="s">
        <v>11</v>
      </c>
      <c r="C229" s="2083">
        <v>833159020</v>
      </c>
      <c r="D229" s="2109">
        <f>D176</f>
        <v>-3922634</v>
      </c>
      <c r="E229" s="2084" t="s">
        <v>11</v>
      </c>
      <c r="F229" s="2083">
        <v>833159020</v>
      </c>
      <c r="G229" s="2109">
        <f>G176</f>
        <v>3922634</v>
      </c>
    </row>
    <row r="230" spans="1:7" s="77" customFormat="1">
      <c r="A230" s="75"/>
      <c r="B230" s="2086" t="s">
        <v>28</v>
      </c>
      <c r="C230" s="2081">
        <f>C231+C243</f>
        <v>796371692</v>
      </c>
      <c r="D230" s="2108">
        <f>D231+D243</f>
        <v>-3922634</v>
      </c>
      <c r="E230" s="2086" t="s">
        <v>28</v>
      </c>
      <c r="F230" s="2081">
        <f>F231+F243</f>
        <v>796371692</v>
      </c>
      <c r="G230" s="2108">
        <f>G231+G243</f>
        <v>62634</v>
      </c>
    </row>
    <row r="231" spans="1:7" s="77" customFormat="1">
      <c r="A231" s="75"/>
      <c r="B231" s="2088" t="s">
        <v>2</v>
      </c>
      <c r="C231" s="2083">
        <f>C232+C236+C237+C240</f>
        <v>757245788</v>
      </c>
      <c r="D231" s="2109">
        <f>D232+D236+D237+D240</f>
        <v>-3922634</v>
      </c>
      <c r="E231" s="2088" t="s">
        <v>2</v>
      </c>
      <c r="F231" s="2083">
        <f>F232+F236+F237+F240</f>
        <v>757245788</v>
      </c>
      <c r="G231" s="2109">
        <f>G232+G236+G237+G240</f>
        <v>62634</v>
      </c>
    </row>
    <row r="232" spans="1:7" s="77" customFormat="1">
      <c r="A232" s="75"/>
      <c r="B232" s="2084" t="s">
        <v>12</v>
      </c>
      <c r="C232" s="2083">
        <f>C233+C235</f>
        <v>117722376</v>
      </c>
      <c r="D232" s="2109">
        <f>D233+D235</f>
        <v>0</v>
      </c>
      <c r="E232" s="2084" t="s">
        <v>12</v>
      </c>
      <c r="F232" s="2083">
        <f>F233+F235</f>
        <v>117722376</v>
      </c>
      <c r="G232" s="2109">
        <f>G233+G235</f>
        <v>0</v>
      </c>
    </row>
    <row r="233" spans="1:7" s="77" customFormat="1">
      <c r="A233" s="75"/>
      <c r="B233" s="2089" t="s">
        <v>37</v>
      </c>
      <c r="C233" s="2083">
        <v>75528245</v>
      </c>
      <c r="D233" s="2114"/>
      <c r="E233" s="2089" t="s">
        <v>37</v>
      </c>
      <c r="F233" s="2083">
        <v>75528245</v>
      </c>
      <c r="G233" s="2114"/>
    </row>
    <row r="234" spans="1:7" s="77" customFormat="1">
      <c r="A234" s="75"/>
      <c r="B234" s="2111" t="s">
        <v>35</v>
      </c>
      <c r="C234" s="2083">
        <v>59335769</v>
      </c>
      <c r="D234" s="2114"/>
      <c r="E234" s="2111" t="s">
        <v>35</v>
      </c>
      <c r="F234" s="2083">
        <v>59335769</v>
      </c>
      <c r="G234" s="2114"/>
    </row>
    <row r="235" spans="1:7" s="77" customFormat="1">
      <c r="A235" s="75"/>
      <c r="B235" s="2089" t="s">
        <v>15</v>
      </c>
      <c r="C235" s="2083">
        <v>42194131</v>
      </c>
      <c r="D235" s="2108"/>
      <c r="E235" s="2089" t="s">
        <v>15</v>
      </c>
      <c r="F235" s="2083">
        <v>42194131</v>
      </c>
      <c r="G235" s="2108"/>
    </row>
    <row r="236" spans="1:7" s="77" customFormat="1">
      <c r="A236" s="75"/>
      <c r="B236" s="2084" t="s">
        <v>117</v>
      </c>
      <c r="C236" s="2083">
        <v>360840291</v>
      </c>
      <c r="D236" s="2109">
        <f>D181</f>
        <v>-3922634</v>
      </c>
      <c r="E236" s="2084" t="s">
        <v>117</v>
      </c>
      <c r="F236" s="2083">
        <v>360840291</v>
      </c>
      <c r="G236" s="2108"/>
    </row>
    <row r="237" spans="1:7" s="77" customFormat="1">
      <c r="A237" s="75"/>
      <c r="B237" s="2084" t="s">
        <v>16</v>
      </c>
      <c r="C237" s="2083">
        <f>C238+C239</f>
        <v>509388</v>
      </c>
      <c r="D237" s="2109">
        <f>D238+D239</f>
        <v>0</v>
      </c>
      <c r="E237" s="2084" t="s">
        <v>16</v>
      </c>
      <c r="F237" s="2083">
        <f>F238+F239</f>
        <v>509388</v>
      </c>
      <c r="G237" s="2109">
        <f>G238+G239</f>
        <v>0</v>
      </c>
    </row>
    <row r="238" spans="1:7" s="77" customFormat="1">
      <c r="A238" s="75"/>
      <c r="B238" s="2089" t="s">
        <v>17</v>
      </c>
      <c r="C238" s="2083">
        <v>35572</v>
      </c>
      <c r="D238" s="2109"/>
      <c r="E238" s="2089" t="s">
        <v>17</v>
      </c>
      <c r="F238" s="2083">
        <v>35572</v>
      </c>
      <c r="G238" s="2109"/>
    </row>
    <row r="239" spans="1:7" s="77" customFormat="1">
      <c r="A239" s="75"/>
      <c r="B239" s="2089" t="s">
        <v>93</v>
      </c>
      <c r="C239" s="2083">
        <v>473816</v>
      </c>
      <c r="D239" s="2109"/>
      <c r="E239" s="2089" t="s">
        <v>93</v>
      </c>
      <c r="F239" s="2083">
        <v>473816</v>
      </c>
      <c r="G239" s="2109"/>
    </row>
    <row r="240" spans="1:7" s="77" customFormat="1" ht="26.4">
      <c r="A240" s="75"/>
      <c r="B240" s="2084" t="s">
        <v>49</v>
      </c>
      <c r="C240" s="2083">
        <f>C241+C242</f>
        <v>278173733</v>
      </c>
      <c r="D240" s="2109">
        <f>D241+D242</f>
        <v>0</v>
      </c>
      <c r="E240" s="2084" t="s">
        <v>49</v>
      </c>
      <c r="F240" s="2083">
        <f>F241+F242</f>
        <v>278173733</v>
      </c>
      <c r="G240" s="2109">
        <f>G241+G242</f>
        <v>62634</v>
      </c>
    </row>
    <row r="241" spans="1:7" s="77" customFormat="1">
      <c r="A241" s="75"/>
      <c r="B241" s="2089" t="s">
        <v>118</v>
      </c>
      <c r="C241" s="2083">
        <v>278029152</v>
      </c>
      <c r="D241" s="2108"/>
      <c r="E241" s="2089" t="s">
        <v>118</v>
      </c>
      <c r="F241" s="2083">
        <v>278029152</v>
      </c>
      <c r="G241" s="2108"/>
    </row>
    <row r="242" spans="1:7" s="77" customFormat="1">
      <c r="A242" s="75"/>
      <c r="B242" s="2089" t="s">
        <v>38</v>
      </c>
      <c r="C242" s="2083">
        <v>144581</v>
      </c>
      <c r="D242" s="2108">
        <f>D179</f>
        <v>0</v>
      </c>
      <c r="E242" s="2089" t="s">
        <v>38</v>
      </c>
      <c r="F242" s="2083">
        <v>144581</v>
      </c>
      <c r="G242" s="2109">
        <f>G180</f>
        <v>62634</v>
      </c>
    </row>
    <row r="243" spans="1:7" s="77" customFormat="1">
      <c r="A243" s="75"/>
      <c r="B243" s="2088" t="s">
        <v>3</v>
      </c>
      <c r="C243" s="2083">
        <f>C244</f>
        <v>39125904</v>
      </c>
      <c r="D243" s="2109">
        <f>D244</f>
        <v>0</v>
      </c>
      <c r="E243" s="2088" t="s">
        <v>3</v>
      </c>
      <c r="F243" s="2083">
        <f>F244</f>
        <v>39125904</v>
      </c>
      <c r="G243" s="2109">
        <f>G244</f>
        <v>0</v>
      </c>
    </row>
    <row r="244" spans="1:7" s="77" customFormat="1">
      <c r="A244" s="75"/>
      <c r="B244" s="2084" t="s">
        <v>20</v>
      </c>
      <c r="C244" s="2083">
        <v>39125904</v>
      </c>
      <c r="D244" s="2109"/>
      <c r="E244" s="2084" t="s">
        <v>20</v>
      </c>
      <c r="F244" s="2083">
        <v>39125904</v>
      </c>
      <c r="G244" s="2109"/>
    </row>
    <row r="245" spans="1:7" s="77" customFormat="1">
      <c r="A245" s="75"/>
      <c r="B245" s="2115" t="s">
        <v>61</v>
      </c>
      <c r="C245" s="2081">
        <f>C226-C230</f>
        <v>40301296</v>
      </c>
      <c r="D245" s="2108">
        <f>D226-D230</f>
        <v>0</v>
      </c>
      <c r="E245" s="2115" t="s">
        <v>61</v>
      </c>
      <c r="F245" s="2081">
        <f>F226-F230</f>
        <v>40301296</v>
      </c>
      <c r="G245" s="2108">
        <f>G226-G230</f>
        <v>3860000</v>
      </c>
    </row>
    <row r="246" spans="1:7" s="77" customFormat="1">
      <c r="A246" s="75"/>
      <c r="B246" s="2086" t="s">
        <v>23</v>
      </c>
      <c r="C246" s="2081">
        <f>C250+C251</f>
        <v>-40301296</v>
      </c>
      <c r="D246" s="2108">
        <f>D250+D251</f>
        <v>0</v>
      </c>
      <c r="E246" s="2086" t="s">
        <v>23</v>
      </c>
      <c r="F246" s="2081">
        <f>F250+F251</f>
        <v>-40301296</v>
      </c>
      <c r="G246" s="2108">
        <f>G250+G251</f>
        <v>-3860000</v>
      </c>
    </row>
    <row r="247" spans="1:7" s="77" customFormat="1">
      <c r="A247" s="75"/>
      <c r="B247" s="2088" t="s">
        <v>119</v>
      </c>
      <c r="C247" s="2083">
        <f>-C249</f>
        <v>-295957337</v>
      </c>
      <c r="D247" s="2109">
        <f>-D249</f>
        <v>0</v>
      </c>
      <c r="E247" s="2088" t="s">
        <v>119</v>
      </c>
      <c r="F247" s="2083">
        <f>-F249</f>
        <v>-295957337</v>
      </c>
      <c r="G247" s="2109">
        <f>-G249</f>
        <v>0</v>
      </c>
    </row>
    <row r="248" spans="1:7" s="77" customFormat="1">
      <c r="A248" s="75"/>
      <c r="B248" s="2088" t="s">
        <v>24</v>
      </c>
      <c r="C248" s="2083">
        <f>C249+C250</f>
        <v>297338590</v>
      </c>
      <c r="D248" s="2109">
        <f>D249+D250</f>
        <v>0</v>
      </c>
      <c r="E248" s="2088" t="s">
        <v>24</v>
      </c>
      <c r="F248" s="2083">
        <f>F249+F250</f>
        <v>297338590</v>
      </c>
      <c r="G248" s="2109">
        <f>G249+G250</f>
        <v>0</v>
      </c>
    </row>
    <row r="249" spans="1:7" s="77" customFormat="1" ht="26.4">
      <c r="A249" s="75"/>
      <c r="B249" s="2084" t="s">
        <v>565</v>
      </c>
      <c r="C249" s="2083">
        <v>295957337</v>
      </c>
      <c r="D249" s="2109"/>
      <c r="E249" s="2084" t="s">
        <v>565</v>
      </c>
      <c r="F249" s="2083">
        <v>295957337</v>
      </c>
      <c r="G249" s="2109"/>
    </row>
    <row r="250" spans="1:7" s="77" customFormat="1" ht="39.6">
      <c r="A250" s="75"/>
      <c r="B250" s="2084" t="s">
        <v>59</v>
      </c>
      <c r="C250" s="2083">
        <v>1381253</v>
      </c>
      <c r="D250" s="2116"/>
      <c r="E250" s="2084" t="s">
        <v>59</v>
      </c>
      <c r="F250" s="2083">
        <v>1381253</v>
      </c>
      <c r="G250" s="2116"/>
    </row>
    <row r="251" spans="1:7" s="77" customFormat="1" ht="12" customHeight="1">
      <c r="A251" s="75"/>
      <c r="B251" s="2136" t="s">
        <v>566</v>
      </c>
      <c r="C251" s="2137">
        <v>-41682549</v>
      </c>
      <c r="D251" s="2216"/>
      <c r="E251" s="2136" t="s">
        <v>566</v>
      </c>
      <c r="F251" s="2137">
        <v>-41682549</v>
      </c>
      <c r="G251" s="2216">
        <f>G183</f>
        <v>-3860000</v>
      </c>
    </row>
    <row r="252" spans="1:7" s="77" customFormat="1" ht="12" customHeight="1">
      <c r="A252" s="75"/>
      <c r="B252" s="2090"/>
      <c r="C252" s="2077"/>
      <c r="D252" s="2090"/>
      <c r="E252" s="2090" t="s">
        <v>62</v>
      </c>
      <c r="F252" s="2077"/>
      <c r="G252" s="2090"/>
    </row>
    <row r="253" spans="1:7" s="77" customFormat="1" ht="12" customHeight="1">
      <c r="A253" s="75"/>
      <c r="B253" s="2330"/>
      <c r="C253" s="2331"/>
      <c r="D253" s="2332"/>
      <c r="E253" s="2326" t="s">
        <v>48</v>
      </c>
      <c r="F253" s="2327">
        <v>-239013812</v>
      </c>
      <c r="G253" s="2328">
        <f>-D230-G230</f>
        <v>3860000</v>
      </c>
    </row>
    <row r="254" spans="1:7" s="77" customFormat="1" ht="12" customHeight="1" thickBot="1">
      <c r="A254" s="75"/>
      <c r="B254" s="2337"/>
      <c r="C254" s="2329"/>
      <c r="D254" s="2163"/>
      <c r="E254" s="2117"/>
      <c r="F254" s="2118"/>
      <c r="G254" s="2119"/>
    </row>
    <row r="255" spans="1:7" s="77" customFormat="1" ht="108.75" customHeight="1" thickBot="1">
      <c r="A255" s="75"/>
      <c r="B255" s="3733" t="s">
        <v>569</v>
      </c>
      <c r="C255" s="3734"/>
      <c r="D255" s="3734"/>
      <c r="E255" s="3734"/>
      <c r="F255" s="3734"/>
      <c r="G255" s="3735"/>
    </row>
    <row r="256" spans="1:7" s="77" customFormat="1">
      <c r="A256" s="75"/>
      <c r="B256" s="1329"/>
      <c r="C256" s="1329"/>
      <c r="D256" s="1329"/>
      <c r="E256" s="2121"/>
      <c r="F256" s="2122"/>
      <c r="G256" s="1911"/>
    </row>
    <row r="257" spans="1:8" s="77" customFormat="1">
      <c r="A257" s="75"/>
      <c r="B257" s="128" t="s">
        <v>187</v>
      </c>
      <c r="C257" s="561"/>
      <c r="D257" s="561"/>
    </row>
    <row r="258" spans="1:8" s="77" customFormat="1" ht="13.8" thickBot="1">
      <c r="A258" s="75"/>
      <c r="B258" s="2315"/>
      <c r="C258" s="2315"/>
      <c r="D258" s="2315"/>
      <c r="E258" s="3740"/>
      <c r="F258" s="3740"/>
      <c r="G258" s="3740"/>
    </row>
    <row r="259" spans="1:8" s="77" customFormat="1" ht="13.8">
      <c r="A259" s="547">
        <f>A154+1</f>
        <v>23</v>
      </c>
      <c r="B259" s="2123" t="s">
        <v>559</v>
      </c>
      <c r="C259" s="818"/>
      <c r="D259" s="2124"/>
      <c r="E259" s="2074" t="s">
        <v>559</v>
      </c>
      <c r="F259" s="2075"/>
      <c r="G259" s="2076"/>
      <c r="H259" s="945" t="s">
        <v>33</v>
      </c>
    </row>
    <row r="260" spans="1:8" s="77" customFormat="1">
      <c r="A260" s="75"/>
      <c r="B260" s="123" t="s">
        <v>22</v>
      </c>
      <c r="C260" s="2077"/>
      <c r="D260" s="2090"/>
      <c r="E260" s="123" t="s">
        <v>22</v>
      </c>
      <c r="F260" s="2077"/>
      <c r="G260" s="643"/>
    </row>
    <row r="261" spans="1:8" s="77" customFormat="1" ht="13.8">
      <c r="A261" s="75"/>
      <c r="B261" s="2078" t="s">
        <v>570</v>
      </c>
      <c r="C261" s="2079"/>
      <c r="D261" s="2125"/>
      <c r="E261" s="2078" t="s">
        <v>571</v>
      </c>
      <c r="F261" s="2079"/>
      <c r="G261" s="1009"/>
    </row>
    <row r="262" spans="1:8" s="77" customFormat="1">
      <c r="A262" s="75"/>
      <c r="B262" s="2080" t="s">
        <v>4</v>
      </c>
      <c r="C262" s="2126">
        <f>C263+C264</f>
        <v>114271307</v>
      </c>
      <c r="D262" s="2127">
        <f>D263+D264</f>
        <v>-4491260</v>
      </c>
      <c r="E262" s="2080" t="s">
        <v>4</v>
      </c>
      <c r="F262" s="2081">
        <f>F263</f>
        <v>41818766</v>
      </c>
      <c r="G262" s="928">
        <f>G263</f>
        <v>4491260</v>
      </c>
    </row>
    <row r="263" spans="1:8" s="77" customFormat="1" ht="26.4">
      <c r="A263" s="75"/>
      <c r="B263" s="2082" t="s">
        <v>36</v>
      </c>
      <c r="C263" s="2128">
        <v>132549</v>
      </c>
      <c r="D263" s="2129"/>
      <c r="E263" s="2082" t="s">
        <v>10</v>
      </c>
      <c r="F263" s="2083">
        <f>F264</f>
        <v>41818766</v>
      </c>
      <c r="G263" s="931">
        <f>G264</f>
        <v>4491260</v>
      </c>
    </row>
    <row r="264" spans="1:8" s="77" customFormat="1" ht="26.4">
      <c r="A264" s="75"/>
      <c r="B264" s="2082" t="s">
        <v>10</v>
      </c>
      <c r="C264" s="2128">
        <f>C265</f>
        <v>114138758</v>
      </c>
      <c r="D264" s="2127">
        <f>D265</f>
        <v>-4491260</v>
      </c>
      <c r="E264" s="2084" t="s">
        <v>11</v>
      </c>
      <c r="F264" s="2083">
        <v>41818766</v>
      </c>
      <c r="G264" s="2085">
        <f>4429860+G265</f>
        <v>4491260</v>
      </c>
    </row>
    <row r="265" spans="1:8" s="77" customFormat="1" ht="26.4">
      <c r="A265" s="75"/>
      <c r="B265" s="2130" t="s">
        <v>11</v>
      </c>
      <c r="C265" s="2128">
        <v>114138758</v>
      </c>
      <c r="D265" s="2129">
        <v>-4491260</v>
      </c>
      <c r="E265" s="2086" t="s">
        <v>28</v>
      </c>
      <c r="F265" s="2081">
        <f t="shared" ref="F265:G267" si="10">F266</f>
        <v>67760</v>
      </c>
      <c r="G265" s="2087">
        <f t="shared" si="10"/>
        <v>61400</v>
      </c>
    </row>
    <row r="266" spans="1:8" s="77" customFormat="1">
      <c r="A266" s="75"/>
      <c r="B266" s="2080" t="s">
        <v>28</v>
      </c>
      <c r="C266" s="2126">
        <f>C267+C272</f>
        <v>114271307</v>
      </c>
      <c r="D266" s="2127">
        <f>D267+D272</f>
        <v>-4491260</v>
      </c>
      <c r="E266" s="2088" t="s">
        <v>2</v>
      </c>
      <c r="F266" s="2083">
        <f t="shared" si="10"/>
        <v>67760</v>
      </c>
      <c r="G266" s="2085">
        <f t="shared" si="10"/>
        <v>61400</v>
      </c>
    </row>
    <row r="267" spans="1:8" s="77" customFormat="1" ht="26.4">
      <c r="A267" s="75"/>
      <c r="B267" s="2082" t="s">
        <v>2</v>
      </c>
      <c r="C267" s="2128">
        <f>C268</f>
        <v>98476697</v>
      </c>
      <c r="D267" s="2129">
        <f>D268</f>
        <v>-331274</v>
      </c>
      <c r="E267" s="2084" t="s">
        <v>49</v>
      </c>
      <c r="F267" s="2083">
        <f t="shared" si="10"/>
        <v>67760</v>
      </c>
      <c r="G267" s="2085">
        <f t="shared" si="10"/>
        <v>61400</v>
      </c>
    </row>
    <row r="268" spans="1:8" s="77" customFormat="1">
      <c r="A268" s="75"/>
      <c r="B268" s="2130" t="s">
        <v>12</v>
      </c>
      <c r="C268" s="2128">
        <f>C269+C271</f>
        <v>98476697</v>
      </c>
      <c r="D268" s="2129">
        <f>D269+D271</f>
        <v>-331274</v>
      </c>
      <c r="E268" s="2089" t="s">
        <v>38</v>
      </c>
      <c r="F268" s="2083">
        <v>67760</v>
      </c>
      <c r="G268" s="2631">
        <v>61400</v>
      </c>
    </row>
    <row r="269" spans="1:8" s="77" customFormat="1">
      <c r="A269" s="75"/>
      <c r="B269" s="2131" t="s">
        <v>37</v>
      </c>
      <c r="C269" s="2128">
        <v>59426800</v>
      </c>
      <c r="D269" s="2129">
        <v>-166466</v>
      </c>
      <c r="E269" s="2115" t="s">
        <v>61</v>
      </c>
      <c r="F269" s="2081">
        <f>F262-F265</f>
        <v>41751006</v>
      </c>
      <c r="G269" s="2324">
        <f>G262-G265</f>
        <v>4429860</v>
      </c>
    </row>
    <row r="270" spans="1:8" s="77" customFormat="1">
      <c r="A270" s="75"/>
      <c r="B270" s="2132" t="s">
        <v>35</v>
      </c>
      <c r="C270" s="2128">
        <v>47086607</v>
      </c>
      <c r="D270" s="2129">
        <v>-131116</v>
      </c>
      <c r="E270" s="2086" t="s">
        <v>23</v>
      </c>
      <c r="F270" s="2081">
        <f>F271</f>
        <v>-41751006</v>
      </c>
      <c r="G270" s="2324">
        <f>G271</f>
        <v>-4429860</v>
      </c>
    </row>
    <row r="271" spans="1:8" s="77" customFormat="1">
      <c r="A271" s="75"/>
      <c r="B271" s="2131" t="s">
        <v>15</v>
      </c>
      <c r="C271" s="2128">
        <v>39049897</v>
      </c>
      <c r="D271" s="2129">
        <f>-79820-42027-42961</f>
        <v>-164808</v>
      </c>
      <c r="E271" s="2088" t="s">
        <v>566</v>
      </c>
      <c r="F271" s="2083">
        <v>-41751006</v>
      </c>
      <c r="G271" s="2631">
        <v>-4429860</v>
      </c>
    </row>
    <row r="272" spans="1:8" s="77" customFormat="1">
      <c r="A272" s="75"/>
      <c r="B272" s="2082" t="s">
        <v>3</v>
      </c>
      <c r="C272" s="2128">
        <f>C273</f>
        <v>15794610</v>
      </c>
      <c r="D272" s="2129">
        <f>D273</f>
        <v>-4159986</v>
      </c>
      <c r="E272" s="2088"/>
      <c r="F272" s="2083"/>
      <c r="G272" s="2631"/>
    </row>
    <row r="273" spans="1:7" s="77" customFormat="1">
      <c r="A273" s="75"/>
      <c r="B273" s="2133" t="s">
        <v>20</v>
      </c>
      <c r="C273" s="2134">
        <v>15794610</v>
      </c>
      <c r="D273" s="2135">
        <v>-4159986</v>
      </c>
      <c r="E273" s="2136"/>
      <c r="F273" s="2137"/>
      <c r="G273" s="2632"/>
    </row>
    <row r="274" spans="1:7" s="77" customFormat="1">
      <c r="A274" s="75"/>
      <c r="B274" s="2133"/>
      <c r="C274" s="2134"/>
      <c r="D274" s="2135"/>
      <c r="E274" s="2090" t="s">
        <v>62</v>
      </c>
      <c r="F274" s="2077"/>
      <c r="G274" s="2090"/>
    </row>
    <row r="275" spans="1:7" s="77" customFormat="1">
      <c r="A275" s="75"/>
      <c r="B275" s="2133"/>
      <c r="C275" s="2134"/>
      <c r="D275" s="2135"/>
      <c r="E275" s="2326" t="s">
        <v>48</v>
      </c>
      <c r="F275" s="2633">
        <v>-138444259</v>
      </c>
      <c r="G275" s="2328">
        <f>-D266-G265</f>
        <v>4429860</v>
      </c>
    </row>
    <row r="276" spans="1:7" s="77" customFormat="1">
      <c r="A276" s="75"/>
      <c r="B276" s="2133"/>
      <c r="C276" s="2134"/>
      <c r="D276" s="2135"/>
      <c r="E276" s="2136"/>
      <c r="F276" s="2137"/>
      <c r="G276" s="2632"/>
    </row>
    <row r="277" spans="1:7" s="77" customFormat="1">
      <c r="A277" s="75"/>
      <c r="B277" s="2093"/>
      <c r="C277" s="2134"/>
      <c r="D277" s="2135"/>
      <c r="E277" s="2090" t="s">
        <v>54</v>
      </c>
      <c r="F277" s="2083"/>
      <c r="G277" s="2631"/>
    </row>
    <row r="278" spans="1:7" s="77" customFormat="1" ht="26.4">
      <c r="A278" s="75"/>
      <c r="B278" s="2090"/>
      <c r="C278" s="2077"/>
      <c r="D278" s="2090"/>
      <c r="E278" s="2091" t="s">
        <v>563</v>
      </c>
      <c r="F278" s="2083"/>
      <c r="G278" s="2631"/>
    </row>
    <row r="279" spans="1:7" s="77" customFormat="1">
      <c r="A279" s="75"/>
      <c r="B279" s="2330"/>
      <c r="C279" s="3546"/>
      <c r="D279" s="2332"/>
      <c r="E279" s="2091" t="s">
        <v>87</v>
      </c>
      <c r="F279" s="2083"/>
      <c r="G279" s="2631"/>
    </row>
    <row r="280" spans="1:7" s="77" customFormat="1">
      <c r="A280" s="75"/>
      <c r="B280" s="2084"/>
      <c r="C280" s="2128"/>
      <c r="D280" s="2129"/>
      <c r="E280" s="2086" t="s">
        <v>4</v>
      </c>
      <c r="F280" s="2081">
        <f>F281</f>
        <v>41818766</v>
      </c>
      <c r="G280" s="2324">
        <f>G281</f>
        <v>4491260</v>
      </c>
    </row>
    <row r="281" spans="1:7" s="77" customFormat="1">
      <c r="A281" s="75"/>
      <c r="B281" s="2133"/>
      <c r="C281" s="2134"/>
      <c r="D281" s="2135"/>
      <c r="E281" s="2088" t="s">
        <v>10</v>
      </c>
      <c r="F281" s="2083">
        <f>F282</f>
        <v>41818766</v>
      </c>
      <c r="G281" s="2631">
        <f>G282</f>
        <v>4491260</v>
      </c>
    </row>
    <row r="282" spans="1:7" s="77" customFormat="1" ht="26.4">
      <c r="A282" s="75"/>
      <c r="B282" s="2133"/>
      <c r="C282" s="2134"/>
      <c r="D282" s="2135"/>
      <c r="E282" s="2084" t="s">
        <v>11</v>
      </c>
      <c r="F282" s="2083">
        <v>41818766</v>
      </c>
      <c r="G282" s="2631">
        <f>G264</f>
        <v>4491260</v>
      </c>
    </row>
    <row r="283" spans="1:7" s="77" customFormat="1">
      <c r="A283" s="75"/>
      <c r="B283" s="2133"/>
      <c r="C283" s="2134"/>
      <c r="D283" s="2135"/>
      <c r="E283" s="2086" t="s">
        <v>28</v>
      </c>
      <c r="F283" s="2081">
        <f t="shared" ref="F283:G285" si="11">F284</f>
        <v>67760</v>
      </c>
      <c r="G283" s="2324">
        <f t="shared" si="11"/>
        <v>61400</v>
      </c>
    </row>
    <row r="284" spans="1:7" s="77" customFormat="1">
      <c r="A284" s="75"/>
      <c r="B284" s="2133"/>
      <c r="C284" s="2134"/>
      <c r="D284" s="2135"/>
      <c r="E284" s="2088" t="s">
        <v>2</v>
      </c>
      <c r="F284" s="2083">
        <f t="shared" si="11"/>
        <v>67760</v>
      </c>
      <c r="G284" s="2631">
        <f t="shared" si="11"/>
        <v>61400</v>
      </c>
    </row>
    <row r="285" spans="1:7" s="77" customFormat="1" ht="26.4">
      <c r="A285" s="75"/>
      <c r="B285" s="2133"/>
      <c r="C285" s="2134"/>
      <c r="D285" s="2135"/>
      <c r="E285" s="2084" t="s">
        <v>49</v>
      </c>
      <c r="F285" s="2083">
        <f t="shared" si="11"/>
        <v>67760</v>
      </c>
      <c r="G285" s="2631">
        <f t="shared" si="11"/>
        <v>61400</v>
      </c>
    </row>
    <row r="286" spans="1:7" s="77" customFormat="1">
      <c r="A286" s="75"/>
      <c r="B286" s="2133"/>
      <c r="C286" s="2134"/>
      <c r="D286" s="2135"/>
      <c r="E286" s="2089" t="s">
        <v>38</v>
      </c>
      <c r="F286" s="2083">
        <v>67760</v>
      </c>
      <c r="G286" s="2631">
        <f>G268</f>
        <v>61400</v>
      </c>
    </row>
    <row r="287" spans="1:7" s="77" customFormat="1">
      <c r="A287" s="75"/>
      <c r="B287" s="2133"/>
      <c r="C287" s="2134"/>
      <c r="D287" s="2135"/>
      <c r="E287" s="2115" t="s">
        <v>61</v>
      </c>
      <c r="F287" s="2081">
        <f>F280-F283</f>
        <v>41751006</v>
      </c>
      <c r="G287" s="2324">
        <f>G280-G283</f>
        <v>4429860</v>
      </c>
    </row>
    <row r="288" spans="1:7" s="77" customFormat="1">
      <c r="A288" s="75"/>
      <c r="B288" s="2133"/>
      <c r="C288" s="2134"/>
      <c r="D288" s="2135"/>
      <c r="E288" s="2086" t="s">
        <v>23</v>
      </c>
      <c r="F288" s="2081">
        <f>F289</f>
        <v>-41751006</v>
      </c>
      <c r="G288" s="2324">
        <f>G289</f>
        <v>-4429860</v>
      </c>
    </row>
    <row r="289" spans="1:8" s="77" customFormat="1" ht="13.8" thickBot="1">
      <c r="A289" s="75"/>
      <c r="B289" s="2133"/>
      <c r="C289" s="2134"/>
      <c r="D289" s="2135"/>
      <c r="E289" s="2088" t="s">
        <v>566</v>
      </c>
      <c r="F289" s="2083">
        <v>-41751006</v>
      </c>
      <c r="G289" s="2085">
        <v>-4429860</v>
      </c>
    </row>
    <row r="290" spans="1:8" s="77" customFormat="1" ht="285.75" customHeight="1" thickBot="1">
      <c r="A290" s="75"/>
      <c r="B290" s="3733" t="s">
        <v>572</v>
      </c>
      <c r="C290" s="3734"/>
      <c r="D290" s="3734"/>
      <c r="E290" s="3734"/>
      <c r="F290" s="3734"/>
      <c r="G290" s="3735"/>
    </row>
    <row r="291" spans="1:8" s="77" customFormat="1">
      <c r="A291" s="75"/>
      <c r="B291" s="561"/>
      <c r="C291" s="561"/>
      <c r="D291" s="561"/>
      <c r="E291" s="2138"/>
      <c r="F291" s="2139"/>
      <c r="G291" s="2140"/>
    </row>
    <row r="292" spans="1:8" s="77" customFormat="1">
      <c r="A292" s="75"/>
      <c r="B292" s="128" t="s">
        <v>190</v>
      </c>
      <c r="C292" s="561"/>
      <c r="D292" s="561"/>
      <c r="E292" s="2121"/>
      <c r="F292" s="2122"/>
      <c r="G292" s="1911"/>
    </row>
    <row r="293" spans="1:8" s="77" customFormat="1" ht="13.95" customHeight="1" thickBot="1">
      <c r="A293" s="75"/>
      <c r="B293" s="3732"/>
      <c r="C293" s="3732"/>
      <c r="D293" s="3732"/>
      <c r="E293" s="3732"/>
      <c r="F293" s="3732"/>
      <c r="G293" s="3732"/>
    </row>
    <row r="294" spans="1:8" s="77" customFormat="1" ht="13.8">
      <c r="A294" s="75">
        <f>A259</f>
        <v>23</v>
      </c>
      <c r="B294" s="2096" t="s">
        <v>559</v>
      </c>
      <c r="C294" s="2097"/>
      <c r="D294" s="2098"/>
      <c r="E294" s="2096" t="s">
        <v>559</v>
      </c>
      <c r="F294" s="2097"/>
      <c r="G294" s="2098"/>
      <c r="H294" s="945" t="s">
        <v>33</v>
      </c>
    </row>
    <row r="295" spans="1:8" s="77" customFormat="1">
      <c r="A295" s="75"/>
      <c r="B295" s="2099" t="s">
        <v>82</v>
      </c>
      <c r="C295" s="2100"/>
      <c r="D295" s="2101"/>
      <c r="E295" s="2099" t="s">
        <v>82</v>
      </c>
      <c r="F295" s="2100"/>
      <c r="G295" s="2101"/>
    </row>
    <row r="296" spans="1:8" s="77" customFormat="1">
      <c r="A296" s="75"/>
      <c r="B296" s="2102" t="s">
        <v>83</v>
      </c>
      <c r="C296" s="2103"/>
      <c r="D296" s="2104"/>
      <c r="E296" s="2102" t="s">
        <v>83</v>
      </c>
      <c r="F296" s="2103"/>
      <c r="G296" s="2104"/>
    </row>
    <row r="297" spans="1:8" s="77" customFormat="1">
      <c r="A297" s="75"/>
      <c r="B297" s="2105" t="s">
        <v>87</v>
      </c>
      <c r="C297" s="2106"/>
      <c r="D297" s="2107"/>
      <c r="E297" s="2105" t="s">
        <v>87</v>
      </c>
      <c r="F297" s="2106"/>
      <c r="G297" s="2107"/>
    </row>
    <row r="298" spans="1:8" s="77" customFormat="1">
      <c r="A298" s="75"/>
      <c r="B298" s="2086" t="s">
        <v>4</v>
      </c>
      <c r="C298" s="2081">
        <f>C299+C300</f>
        <v>826570031</v>
      </c>
      <c r="D298" s="2108">
        <f>D299+D300</f>
        <v>-4491260</v>
      </c>
      <c r="E298" s="2086" t="s">
        <v>4</v>
      </c>
      <c r="F298" s="2081">
        <f>F299+F300</f>
        <v>826570031</v>
      </c>
      <c r="G298" s="2108">
        <f>G299+G300</f>
        <v>4491260</v>
      </c>
    </row>
    <row r="299" spans="1:8" s="77" customFormat="1" ht="26.4">
      <c r="A299" s="75"/>
      <c r="B299" s="2088" t="s">
        <v>36</v>
      </c>
      <c r="C299" s="2083">
        <v>3442825</v>
      </c>
      <c r="D299" s="2109"/>
      <c r="E299" s="2088" t="s">
        <v>36</v>
      </c>
      <c r="F299" s="2083">
        <v>3442825</v>
      </c>
      <c r="G299" s="2109"/>
    </row>
    <row r="300" spans="1:8" s="77" customFormat="1">
      <c r="A300" s="75"/>
      <c r="B300" s="2088" t="s">
        <v>10</v>
      </c>
      <c r="C300" s="2083">
        <f>C301</f>
        <v>823127206</v>
      </c>
      <c r="D300" s="2109">
        <f>D301</f>
        <v>-4491260</v>
      </c>
      <c r="E300" s="2088" t="s">
        <v>10</v>
      </c>
      <c r="F300" s="2083">
        <f>F301</f>
        <v>823127206</v>
      </c>
      <c r="G300" s="2109">
        <f>G301</f>
        <v>4491260</v>
      </c>
    </row>
    <row r="301" spans="1:8" s="77" customFormat="1" ht="26.4">
      <c r="A301" s="75"/>
      <c r="B301" s="2084" t="s">
        <v>11</v>
      </c>
      <c r="C301" s="2083">
        <v>823127206</v>
      </c>
      <c r="D301" s="2109">
        <f>D265</f>
        <v>-4491260</v>
      </c>
      <c r="E301" s="2084" t="s">
        <v>11</v>
      </c>
      <c r="F301" s="2083">
        <v>823127206</v>
      </c>
      <c r="G301" s="2109">
        <f>G264</f>
        <v>4491260</v>
      </c>
    </row>
    <row r="302" spans="1:8" s="77" customFormat="1">
      <c r="A302" s="75"/>
      <c r="B302" s="2086" t="s">
        <v>28</v>
      </c>
      <c r="C302" s="2081">
        <f>C303+C315</f>
        <v>773535632</v>
      </c>
      <c r="D302" s="2108">
        <f>D303+D315</f>
        <v>-4491260</v>
      </c>
      <c r="E302" s="2086" t="s">
        <v>28</v>
      </c>
      <c r="F302" s="2081">
        <f>F303+F315</f>
        <v>773535632</v>
      </c>
      <c r="G302" s="2108">
        <f>G303+G315</f>
        <v>61400</v>
      </c>
    </row>
    <row r="303" spans="1:8" s="77" customFormat="1">
      <c r="A303" s="75"/>
      <c r="B303" s="2088" t="s">
        <v>2</v>
      </c>
      <c r="C303" s="2083">
        <f>C304+C308+C309+C312</f>
        <v>741514013</v>
      </c>
      <c r="D303" s="2109">
        <f>D304+D308+D309+D312</f>
        <v>-331274</v>
      </c>
      <c r="E303" s="2088" t="s">
        <v>2</v>
      </c>
      <c r="F303" s="2083">
        <f>F304+F308+F309+F312</f>
        <v>741514013</v>
      </c>
      <c r="G303" s="2109">
        <f>G304+G308+G309+G312</f>
        <v>61400</v>
      </c>
    </row>
    <row r="304" spans="1:8" s="77" customFormat="1">
      <c r="A304" s="75"/>
      <c r="B304" s="2084" t="s">
        <v>12</v>
      </c>
      <c r="C304" s="2083">
        <f>C305+C307</f>
        <v>125466549</v>
      </c>
      <c r="D304" s="2109">
        <f>D305+D307</f>
        <v>-331274</v>
      </c>
      <c r="E304" s="2084" t="s">
        <v>12</v>
      </c>
      <c r="F304" s="2083">
        <f>F305+F307</f>
        <v>125466549</v>
      </c>
      <c r="G304" s="2109">
        <f>G305+G307</f>
        <v>0</v>
      </c>
    </row>
    <row r="305" spans="1:7" s="77" customFormat="1">
      <c r="A305" s="75"/>
      <c r="B305" s="2089" t="s">
        <v>37</v>
      </c>
      <c r="C305" s="2083">
        <v>74698132</v>
      </c>
      <c r="D305" s="2109">
        <f>D269</f>
        <v>-166466</v>
      </c>
      <c r="E305" s="2089" t="s">
        <v>37</v>
      </c>
      <c r="F305" s="2083">
        <v>74698132</v>
      </c>
      <c r="G305" s="2110"/>
    </row>
    <row r="306" spans="1:7" s="77" customFormat="1">
      <c r="A306" s="75"/>
      <c r="B306" s="2111" t="s">
        <v>35</v>
      </c>
      <c r="C306" s="2083">
        <v>58507471</v>
      </c>
      <c r="D306" s="2109">
        <f>D270</f>
        <v>-131116</v>
      </c>
      <c r="E306" s="2111" t="s">
        <v>35</v>
      </c>
      <c r="F306" s="2083">
        <v>58507471</v>
      </c>
      <c r="G306" s="2110"/>
    </row>
    <row r="307" spans="1:7" s="77" customFormat="1">
      <c r="A307" s="75"/>
      <c r="B307" s="2089" t="s">
        <v>15</v>
      </c>
      <c r="C307" s="2083">
        <v>50768417</v>
      </c>
      <c r="D307" s="2109">
        <f>D271</f>
        <v>-164808</v>
      </c>
      <c r="E307" s="2089" t="s">
        <v>15</v>
      </c>
      <c r="F307" s="2083">
        <v>50768417</v>
      </c>
      <c r="G307" s="2109"/>
    </row>
    <row r="308" spans="1:7" s="77" customFormat="1">
      <c r="A308" s="75"/>
      <c r="B308" s="2084" t="s">
        <v>117</v>
      </c>
      <c r="C308" s="2083">
        <v>368381512</v>
      </c>
      <c r="D308" s="2109"/>
      <c r="E308" s="2084" t="s">
        <v>117</v>
      </c>
      <c r="F308" s="2083">
        <v>368381512</v>
      </c>
      <c r="G308" s="2109"/>
    </row>
    <row r="309" spans="1:7" s="77" customFormat="1">
      <c r="A309" s="75"/>
      <c r="B309" s="2084" t="s">
        <v>16</v>
      </c>
      <c r="C309" s="2083">
        <f>C310+C311</f>
        <v>512234</v>
      </c>
      <c r="D309" s="2109">
        <f>D310+D311</f>
        <v>0</v>
      </c>
      <c r="E309" s="2084" t="s">
        <v>16</v>
      </c>
      <c r="F309" s="2083">
        <f>F310+F311</f>
        <v>512234</v>
      </c>
      <c r="G309" s="2109">
        <f>G310+G311</f>
        <v>0</v>
      </c>
    </row>
    <row r="310" spans="1:7" s="77" customFormat="1">
      <c r="A310" s="75"/>
      <c r="B310" s="2089" t="s">
        <v>17</v>
      </c>
      <c r="C310" s="2083">
        <v>35572</v>
      </c>
      <c r="D310" s="2109"/>
      <c r="E310" s="2089" t="s">
        <v>17</v>
      </c>
      <c r="F310" s="2083">
        <v>35572</v>
      </c>
      <c r="G310" s="2109"/>
    </row>
    <row r="311" spans="1:7" s="77" customFormat="1">
      <c r="A311" s="75"/>
      <c r="B311" s="2089" t="s">
        <v>93</v>
      </c>
      <c r="C311" s="2083">
        <v>476662</v>
      </c>
      <c r="D311" s="2109"/>
      <c r="E311" s="2089" t="s">
        <v>93</v>
      </c>
      <c r="F311" s="2083">
        <v>476662</v>
      </c>
      <c r="G311" s="2109"/>
    </row>
    <row r="312" spans="1:7" s="77" customFormat="1" ht="26.4">
      <c r="A312" s="75"/>
      <c r="B312" s="2084" t="s">
        <v>49</v>
      </c>
      <c r="C312" s="2083">
        <f>C313+C314</f>
        <v>247153718</v>
      </c>
      <c r="D312" s="2109">
        <f>D313+D314</f>
        <v>0</v>
      </c>
      <c r="E312" s="2084" t="s">
        <v>49</v>
      </c>
      <c r="F312" s="2083">
        <f>F313+F314</f>
        <v>247153718</v>
      </c>
      <c r="G312" s="2109">
        <f>G313+G314</f>
        <v>61400</v>
      </c>
    </row>
    <row r="313" spans="1:7" s="77" customFormat="1">
      <c r="A313" s="75"/>
      <c r="B313" s="2089" t="s">
        <v>118</v>
      </c>
      <c r="C313" s="2083">
        <v>247010546</v>
      </c>
      <c r="D313" s="2109"/>
      <c r="E313" s="2089" t="s">
        <v>118</v>
      </c>
      <c r="F313" s="2083">
        <v>247010546</v>
      </c>
      <c r="G313" s="2109"/>
    </row>
    <row r="314" spans="1:7" s="77" customFormat="1">
      <c r="A314" s="75"/>
      <c r="B314" s="2089" t="s">
        <v>38</v>
      </c>
      <c r="C314" s="2083">
        <v>143172</v>
      </c>
      <c r="D314" s="2109"/>
      <c r="E314" s="2089" t="s">
        <v>38</v>
      </c>
      <c r="F314" s="2083">
        <v>143172</v>
      </c>
      <c r="G314" s="2109">
        <f>G286</f>
        <v>61400</v>
      </c>
    </row>
    <row r="315" spans="1:7" s="77" customFormat="1">
      <c r="A315" s="75"/>
      <c r="B315" s="2088" t="s">
        <v>3</v>
      </c>
      <c r="C315" s="2083">
        <f>C316</f>
        <v>32021619</v>
      </c>
      <c r="D315" s="2109">
        <f>D316</f>
        <v>-4159986</v>
      </c>
      <c r="E315" s="2088" t="s">
        <v>3</v>
      </c>
      <c r="F315" s="2083">
        <f>F316</f>
        <v>32021619</v>
      </c>
      <c r="G315" s="2109">
        <f>G316</f>
        <v>0</v>
      </c>
    </row>
    <row r="316" spans="1:7" s="77" customFormat="1">
      <c r="A316" s="75"/>
      <c r="B316" s="2084" t="s">
        <v>20</v>
      </c>
      <c r="C316" s="2083">
        <v>32021619</v>
      </c>
      <c r="D316" s="2109">
        <f>D273</f>
        <v>-4159986</v>
      </c>
      <c r="E316" s="2084" t="s">
        <v>20</v>
      </c>
      <c r="F316" s="2083">
        <v>32021619</v>
      </c>
      <c r="G316" s="2109"/>
    </row>
    <row r="317" spans="1:7" s="77" customFormat="1">
      <c r="A317" s="75"/>
      <c r="B317" s="2112" t="s">
        <v>61</v>
      </c>
      <c r="C317" s="2081">
        <f>C298-C302</f>
        <v>53034399</v>
      </c>
      <c r="D317" s="2108">
        <f>D298-D302</f>
        <v>0</v>
      </c>
      <c r="E317" s="2086" t="s">
        <v>61</v>
      </c>
      <c r="F317" s="2081">
        <f>F298-F302</f>
        <v>53034399</v>
      </c>
      <c r="G317" s="2108">
        <f>G298-G302</f>
        <v>4429860</v>
      </c>
    </row>
    <row r="318" spans="1:7" s="77" customFormat="1">
      <c r="A318" s="75"/>
      <c r="B318" s="2112" t="s">
        <v>23</v>
      </c>
      <c r="C318" s="2081">
        <f>C322+C323</f>
        <v>-53034399</v>
      </c>
      <c r="D318" s="2108">
        <f>D322+D323</f>
        <v>0</v>
      </c>
      <c r="E318" s="2086" t="s">
        <v>23</v>
      </c>
      <c r="F318" s="2081">
        <f>F322+F323</f>
        <v>-53034399</v>
      </c>
      <c r="G318" s="2108">
        <f>G322+G323</f>
        <v>-4429860</v>
      </c>
    </row>
    <row r="319" spans="1:7" s="77" customFormat="1">
      <c r="A319" s="75"/>
      <c r="B319" s="2088" t="s">
        <v>119</v>
      </c>
      <c r="C319" s="2083">
        <f>-C321</f>
        <v>-295957337</v>
      </c>
      <c r="D319" s="2109">
        <f>-D321</f>
        <v>0</v>
      </c>
      <c r="E319" s="2088" t="s">
        <v>119</v>
      </c>
      <c r="F319" s="2083">
        <f>-F321</f>
        <v>-295957337</v>
      </c>
      <c r="G319" s="2109">
        <f>-G321</f>
        <v>0</v>
      </c>
    </row>
    <row r="320" spans="1:7" s="77" customFormat="1">
      <c r="A320" s="75"/>
      <c r="B320" s="2088" t="s">
        <v>24</v>
      </c>
      <c r="C320" s="2083">
        <f>C321+C322</f>
        <v>297163790</v>
      </c>
      <c r="D320" s="2109">
        <f>D321+D322</f>
        <v>0</v>
      </c>
      <c r="E320" s="2088" t="s">
        <v>24</v>
      </c>
      <c r="F320" s="2083">
        <f>F321+F322</f>
        <v>297163790</v>
      </c>
      <c r="G320" s="2109">
        <f>G321+G322</f>
        <v>0</v>
      </c>
    </row>
    <row r="321" spans="1:8" s="77" customFormat="1" ht="26.4">
      <c r="A321" s="75"/>
      <c r="B321" s="2084" t="s">
        <v>565</v>
      </c>
      <c r="C321" s="2083">
        <v>295957337</v>
      </c>
      <c r="D321" s="2109"/>
      <c r="E321" s="2084" t="s">
        <v>565</v>
      </c>
      <c r="F321" s="2083">
        <v>295957337</v>
      </c>
      <c r="G321" s="2109"/>
    </row>
    <row r="322" spans="1:8" s="77" customFormat="1" ht="39.6">
      <c r="A322" s="75"/>
      <c r="B322" s="2084" t="s">
        <v>59</v>
      </c>
      <c r="C322" s="2083">
        <v>1206453</v>
      </c>
      <c r="D322" s="2109"/>
      <c r="E322" s="2084" t="s">
        <v>59</v>
      </c>
      <c r="F322" s="2083">
        <v>1206453</v>
      </c>
      <c r="G322" s="2109"/>
    </row>
    <row r="323" spans="1:8" s="77" customFormat="1">
      <c r="A323" s="75"/>
      <c r="B323" s="2136" t="s">
        <v>566</v>
      </c>
      <c r="C323" s="2137">
        <v>-54240852</v>
      </c>
      <c r="D323" s="2141">
        <f>D290</f>
        <v>0</v>
      </c>
      <c r="E323" s="2136" t="s">
        <v>566</v>
      </c>
      <c r="F323" s="2137">
        <v>-54240852</v>
      </c>
      <c r="G323" s="2141">
        <f>G271</f>
        <v>-4429860</v>
      </c>
    </row>
    <row r="324" spans="1:8" s="77" customFormat="1">
      <c r="A324" s="75"/>
      <c r="B324" s="2090"/>
      <c r="C324" s="2077"/>
      <c r="D324" s="2090"/>
      <c r="E324" s="2090" t="s">
        <v>62</v>
      </c>
      <c r="F324" s="2077"/>
      <c r="G324" s="2090"/>
    </row>
    <row r="325" spans="1:8" s="77" customFormat="1">
      <c r="A325" s="75"/>
      <c r="B325" s="2330"/>
      <c r="C325" s="3546"/>
      <c r="D325" s="2332"/>
      <c r="E325" s="2326" t="s">
        <v>48</v>
      </c>
      <c r="F325" s="2633">
        <v>-138444259</v>
      </c>
      <c r="G325" s="2328">
        <f>-D302-G302</f>
        <v>4429860</v>
      </c>
    </row>
    <row r="326" spans="1:8" s="77" customFormat="1" ht="13.8" thickBot="1">
      <c r="A326" s="75"/>
      <c r="B326" s="2117"/>
      <c r="C326" s="2118"/>
      <c r="D326" s="2634"/>
      <c r="E326" s="2117"/>
      <c r="F326" s="2118"/>
      <c r="G326" s="2634"/>
    </row>
    <row r="327" spans="1:8" s="77" customFormat="1" ht="270" customHeight="1" thickBot="1">
      <c r="A327" s="75"/>
      <c r="B327" s="3733" t="s">
        <v>573</v>
      </c>
      <c r="C327" s="3734"/>
      <c r="D327" s="3734"/>
      <c r="E327" s="3734"/>
      <c r="F327" s="3734"/>
      <c r="G327" s="3735"/>
    </row>
    <row r="328" spans="1:8" s="77" customFormat="1">
      <c r="A328" s="75"/>
      <c r="B328" s="1329"/>
      <c r="C328" s="1329"/>
      <c r="D328" s="1329"/>
    </row>
    <row r="329" spans="1:8" s="77" customFormat="1">
      <c r="A329" s="75"/>
      <c r="B329" s="128" t="s">
        <v>187</v>
      </c>
      <c r="C329" s="561"/>
      <c r="D329" s="561"/>
    </row>
    <row r="330" spans="1:8" s="77" customFormat="1" ht="13.8" thickBot="1">
      <c r="A330" s="75"/>
      <c r="B330" s="2315"/>
      <c r="C330" s="2315"/>
      <c r="D330" s="2315"/>
      <c r="E330" s="3740"/>
      <c r="F330" s="3740"/>
      <c r="G330" s="3740"/>
    </row>
    <row r="331" spans="1:8" s="77" customFormat="1" ht="13.8">
      <c r="A331" s="547">
        <f>A259+1</f>
        <v>24</v>
      </c>
      <c r="B331" s="2123" t="s">
        <v>559</v>
      </c>
      <c r="C331" s="818"/>
      <c r="D331" s="2124"/>
      <c r="E331" s="2074" t="s">
        <v>559</v>
      </c>
      <c r="F331" s="2075"/>
      <c r="G331" s="2076"/>
      <c r="H331" s="945" t="s">
        <v>33</v>
      </c>
    </row>
    <row r="332" spans="1:8" s="77" customFormat="1">
      <c r="A332" s="75"/>
      <c r="B332" s="123" t="s">
        <v>22</v>
      </c>
      <c r="C332" s="2077"/>
      <c r="D332" s="2090"/>
      <c r="E332" s="123" t="s">
        <v>22</v>
      </c>
      <c r="F332" s="2077"/>
      <c r="G332" s="643"/>
    </row>
    <row r="333" spans="1:8" s="77" customFormat="1" ht="13.8">
      <c r="A333" s="75"/>
      <c r="B333" s="2142" t="s">
        <v>570</v>
      </c>
      <c r="C333" s="2079"/>
      <c r="D333" s="2125"/>
      <c r="E333" s="2078" t="s">
        <v>561</v>
      </c>
      <c r="F333" s="2079"/>
      <c r="G333" s="1009"/>
    </row>
    <row r="334" spans="1:8" s="77" customFormat="1">
      <c r="A334" s="75"/>
      <c r="B334" s="2080" t="s">
        <v>4</v>
      </c>
      <c r="C334" s="2126">
        <f>C335+C336</f>
        <v>114271307</v>
      </c>
      <c r="D334" s="2127">
        <f>D335+D336</f>
        <v>-286419</v>
      </c>
      <c r="E334" s="2080" t="s">
        <v>4</v>
      </c>
      <c r="F334" s="2081">
        <f>F335</f>
        <v>247010546</v>
      </c>
      <c r="G334" s="928">
        <f>G335</f>
        <v>286419</v>
      </c>
    </row>
    <row r="335" spans="1:8" s="77" customFormat="1" ht="26.4">
      <c r="A335" s="75"/>
      <c r="B335" s="2082" t="s">
        <v>36</v>
      </c>
      <c r="C335" s="2128">
        <v>132549</v>
      </c>
      <c r="D335" s="2129"/>
      <c r="E335" s="2082" t="s">
        <v>10</v>
      </c>
      <c r="F335" s="2083">
        <f>F336</f>
        <v>247010546</v>
      </c>
      <c r="G335" s="931">
        <f>G336</f>
        <v>286419</v>
      </c>
    </row>
    <row r="336" spans="1:8" s="77" customFormat="1" ht="26.4">
      <c r="A336" s="75"/>
      <c r="B336" s="2082" t="s">
        <v>10</v>
      </c>
      <c r="C336" s="2128">
        <f>C337</f>
        <v>114138758</v>
      </c>
      <c r="D336" s="2129">
        <f>D337</f>
        <v>-286419</v>
      </c>
      <c r="E336" s="2084" t="s">
        <v>11</v>
      </c>
      <c r="F336" s="2083">
        <v>247010546</v>
      </c>
      <c r="G336" s="2085">
        <v>286419</v>
      </c>
    </row>
    <row r="337" spans="1:7" s="77" customFormat="1" ht="26.4">
      <c r="A337" s="75"/>
      <c r="B337" s="2130" t="s">
        <v>11</v>
      </c>
      <c r="C337" s="2128">
        <v>114138758</v>
      </c>
      <c r="D337" s="2129">
        <v>-286419</v>
      </c>
      <c r="E337" s="2086" t="s">
        <v>28</v>
      </c>
      <c r="F337" s="2081">
        <f t="shared" ref="F337:G339" si="12">F338</f>
        <v>247010546</v>
      </c>
      <c r="G337" s="2087">
        <f t="shared" si="12"/>
        <v>286419</v>
      </c>
    </row>
    <row r="338" spans="1:7" s="77" customFormat="1">
      <c r="A338" s="75"/>
      <c r="B338" s="2080" t="s">
        <v>28</v>
      </c>
      <c r="C338" s="2126">
        <f>C339+C344</f>
        <v>114271307</v>
      </c>
      <c r="D338" s="2127">
        <f>D339+D344</f>
        <v>-286419</v>
      </c>
      <c r="E338" s="2088" t="s">
        <v>2</v>
      </c>
      <c r="F338" s="2083">
        <f t="shared" si="12"/>
        <v>247010546</v>
      </c>
      <c r="G338" s="2085">
        <f t="shared" si="12"/>
        <v>286419</v>
      </c>
    </row>
    <row r="339" spans="1:7" s="77" customFormat="1" ht="26.4">
      <c r="A339" s="75"/>
      <c r="B339" s="2082" t="s">
        <v>2</v>
      </c>
      <c r="C339" s="2128">
        <f>C340</f>
        <v>98476697</v>
      </c>
      <c r="D339" s="2129">
        <f>D340</f>
        <v>0</v>
      </c>
      <c r="E339" s="2084" t="s">
        <v>49</v>
      </c>
      <c r="F339" s="2083">
        <f t="shared" si="12"/>
        <v>247010546</v>
      </c>
      <c r="G339" s="2085">
        <f t="shared" si="12"/>
        <v>286419</v>
      </c>
    </row>
    <row r="340" spans="1:7" s="77" customFormat="1">
      <c r="A340" s="75"/>
      <c r="B340" s="2130" t="s">
        <v>12</v>
      </c>
      <c r="C340" s="2128">
        <f>C341+C343</f>
        <v>98476697</v>
      </c>
      <c r="D340" s="2129">
        <f>D341+D343</f>
        <v>0</v>
      </c>
      <c r="E340" s="2089" t="s">
        <v>118</v>
      </c>
      <c r="F340" s="2083">
        <v>247010546</v>
      </c>
      <c r="G340" s="2085">
        <v>286419</v>
      </c>
    </row>
    <row r="341" spans="1:7" s="77" customFormat="1">
      <c r="A341" s="75"/>
      <c r="B341" s="2131" t="s">
        <v>37</v>
      </c>
      <c r="C341" s="2128">
        <v>59426800</v>
      </c>
      <c r="D341" s="2129"/>
      <c r="E341" s="2089"/>
      <c r="F341" s="2083"/>
      <c r="G341" s="2085"/>
    </row>
    <row r="342" spans="1:7" s="77" customFormat="1">
      <c r="A342" s="75"/>
      <c r="B342" s="2132" t="s">
        <v>35</v>
      </c>
      <c r="C342" s="2128">
        <v>47086607</v>
      </c>
      <c r="D342" s="2129"/>
      <c r="E342" s="2089"/>
      <c r="F342" s="2083"/>
      <c r="G342" s="2085"/>
    </row>
    <row r="343" spans="1:7" s="77" customFormat="1">
      <c r="A343" s="75"/>
      <c r="B343" s="2131" t="s">
        <v>15</v>
      </c>
      <c r="C343" s="2128">
        <v>39049897</v>
      </c>
      <c r="D343" s="2129"/>
      <c r="E343" s="2089"/>
      <c r="F343" s="2083"/>
      <c r="G343" s="2085"/>
    </row>
    <row r="344" spans="1:7" s="77" customFormat="1">
      <c r="A344" s="75"/>
      <c r="B344" s="2082" t="s">
        <v>3</v>
      </c>
      <c r="C344" s="2128">
        <f>C345</f>
        <v>15794610</v>
      </c>
      <c r="D344" s="2129">
        <f>D345</f>
        <v>-286419</v>
      </c>
      <c r="E344" s="2089"/>
      <c r="F344" s="2083"/>
      <c r="G344" s="2085"/>
    </row>
    <row r="345" spans="1:7" s="77" customFormat="1">
      <c r="A345" s="75"/>
      <c r="B345" s="2084" t="s">
        <v>20</v>
      </c>
      <c r="C345" s="2128">
        <v>15794610</v>
      </c>
      <c r="D345" s="2129">
        <v>-286419</v>
      </c>
      <c r="E345" s="2089"/>
      <c r="F345" s="2083"/>
      <c r="G345" s="2085"/>
    </row>
    <row r="346" spans="1:7" s="77" customFormat="1">
      <c r="A346" s="75"/>
      <c r="B346" s="2084"/>
      <c r="C346" s="2128"/>
      <c r="D346" s="2129"/>
      <c r="E346" s="2090" t="s">
        <v>54</v>
      </c>
      <c r="F346" s="2083"/>
      <c r="G346" s="2085"/>
    </row>
    <row r="347" spans="1:7" s="77" customFormat="1" ht="26.4">
      <c r="A347" s="75"/>
      <c r="B347" s="2084"/>
      <c r="C347" s="2128"/>
      <c r="D347" s="2129"/>
      <c r="E347" s="2091" t="s">
        <v>563</v>
      </c>
      <c r="F347" s="2083"/>
      <c r="G347" s="2085"/>
    </row>
    <row r="348" spans="1:7" s="77" customFormat="1">
      <c r="A348" s="75"/>
      <c r="B348" s="2084"/>
      <c r="C348" s="2128"/>
      <c r="D348" s="2129"/>
      <c r="E348" s="2091" t="s">
        <v>87</v>
      </c>
      <c r="F348" s="2083"/>
      <c r="G348" s="2085"/>
    </row>
    <row r="349" spans="1:7" s="77" customFormat="1">
      <c r="A349" s="75"/>
      <c r="B349" s="2084"/>
      <c r="C349" s="2128"/>
      <c r="D349" s="2129"/>
      <c r="E349" s="2086" t="s">
        <v>4</v>
      </c>
      <c r="F349" s="2081">
        <f>F350</f>
        <v>247010546</v>
      </c>
      <c r="G349" s="2087">
        <f>G350</f>
        <v>286419</v>
      </c>
    </row>
    <row r="350" spans="1:7" s="77" customFormat="1">
      <c r="A350" s="75"/>
      <c r="B350" s="2084"/>
      <c r="C350" s="2128"/>
      <c r="D350" s="2129"/>
      <c r="E350" s="2088" t="s">
        <v>10</v>
      </c>
      <c r="F350" s="2083">
        <f>F351</f>
        <v>247010546</v>
      </c>
      <c r="G350" s="2085">
        <f>G351</f>
        <v>286419</v>
      </c>
    </row>
    <row r="351" spans="1:7" s="77" customFormat="1" ht="26.4">
      <c r="A351" s="75"/>
      <c r="B351" s="2084"/>
      <c r="C351" s="2128"/>
      <c r="D351" s="2129"/>
      <c r="E351" s="2084" t="s">
        <v>11</v>
      </c>
      <c r="F351" s="2083">
        <v>247010546</v>
      </c>
      <c r="G351" s="2085">
        <f>G336</f>
        <v>286419</v>
      </c>
    </row>
    <row r="352" spans="1:7" s="77" customFormat="1">
      <c r="A352" s="75"/>
      <c r="B352" s="2084"/>
      <c r="C352" s="2128"/>
      <c r="D352" s="2129"/>
      <c r="E352" s="2086" t="s">
        <v>28</v>
      </c>
      <c r="F352" s="2081">
        <f t="shared" ref="F352:G354" si="13">F353</f>
        <v>247010546</v>
      </c>
      <c r="G352" s="2087">
        <f t="shared" si="13"/>
        <v>286419</v>
      </c>
    </row>
    <row r="353" spans="1:8" s="77" customFormat="1">
      <c r="A353" s="75"/>
      <c r="B353" s="2084"/>
      <c r="C353" s="2128"/>
      <c r="D353" s="2129"/>
      <c r="E353" s="2088" t="s">
        <v>2</v>
      </c>
      <c r="F353" s="2083">
        <f t="shared" si="13"/>
        <v>247010546</v>
      </c>
      <c r="G353" s="2085">
        <f t="shared" si="13"/>
        <v>286419</v>
      </c>
    </row>
    <row r="354" spans="1:8" s="77" customFormat="1" ht="26.4">
      <c r="A354" s="75"/>
      <c r="B354" s="2084"/>
      <c r="C354" s="2128"/>
      <c r="D354" s="2129"/>
      <c r="E354" s="2084" t="s">
        <v>49</v>
      </c>
      <c r="F354" s="2083">
        <f t="shared" si="13"/>
        <v>247010546</v>
      </c>
      <c r="G354" s="2085">
        <f t="shared" si="13"/>
        <v>286419</v>
      </c>
    </row>
    <row r="355" spans="1:8" s="77" customFormat="1" ht="13.8" thickBot="1">
      <c r="A355" s="75"/>
      <c r="B355" s="2093"/>
      <c r="C355" s="2134"/>
      <c r="D355" s="2135"/>
      <c r="E355" s="2143" t="s">
        <v>118</v>
      </c>
      <c r="F355" s="2137">
        <v>247010546</v>
      </c>
      <c r="G355" s="2095">
        <f>G340</f>
        <v>286419</v>
      </c>
    </row>
    <row r="356" spans="1:8" s="77" customFormat="1" ht="168" customHeight="1" thickBot="1">
      <c r="A356" s="75"/>
      <c r="B356" s="3733" t="s">
        <v>574</v>
      </c>
      <c r="C356" s="3734"/>
      <c r="D356" s="3734"/>
      <c r="E356" s="3734"/>
      <c r="F356" s="3734"/>
      <c r="G356" s="3735"/>
    </row>
    <row r="357" spans="1:8" s="77" customFormat="1">
      <c r="A357" s="75"/>
      <c r="B357" s="561"/>
      <c r="C357" s="561"/>
      <c r="D357" s="561"/>
      <c r="E357" s="2144"/>
      <c r="F357" s="2122"/>
      <c r="G357" s="1911"/>
    </row>
    <row r="358" spans="1:8" s="77" customFormat="1">
      <c r="A358" s="75"/>
      <c r="B358" s="128" t="s">
        <v>190</v>
      </c>
      <c r="C358" s="561"/>
      <c r="D358" s="561"/>
      <c r="E358" s="2144"/>
      <c r="F358" s="2122"/>
      <c r="G358" s="1911"/>
    </row>
    <row r="359" spans="1:8" s="77" customFormat="1" ht="13.95" customHeight="1" thickBot="1">
      <c r="A359" s="75"/>
      <c r="B359" s="3732"/>
      <c r="C359" s="3732"/>
      <c r="D359" s="3732"/>
      <c r="E359" s="2145"/>
      <c r="F359" s="2145"/>
      <c r="G359" s="2145"/>
    </row>
    <row r="360" spans="1:8" s="77" customFormat="1" ht="13.8">
      <c r="A360" s="75">
        <f>A331</f>
        <v>24</v>
      </c>
      <c r="B360" s="2096" t="s">
        <v>559</v>
      </c>
      <c r="C360" s="2097"/>
      <c r="D360" s="2098"/>
      <c r="E360" s="2096" t="s">
        <v>559</v>
      </c>
      <c r="F360" s="2097"/>
      <c r="G360" s="2098"/>
      <c r="H360" s="945" t="s">
        <v>33</v>
      </c>
    </row>
    <row r="361" spans="1:8" s="77" customFormat="1">
      <c r="A361" s="75"/>
      <c r="B361" s="2099" t="s">
        <v>82</v>
      </c>
      <c r="C361" s="2100"/>
      <c r="D361" s="2101"/>
      <c r="E361" s="2099" t="s">
        <v>82</v>
      </c>
      <c r="F361" s="2100"/>
      <c r="G361" s="2101"/>
    </row>
    <row r="362" spans="1:8" s="77" customFormat="1">
      <c r="A362" s="75"/>
      <c r="B362" s="2102" t="s">
        <v>83</v>
      </c>
      <c r="C362" s="2103"/>
      <c r="D362" s="2104"/>
      <c r="E362" s="2102" t="s">
        <v>83</v>
      </c>
      <c r="F362" s="2103"/>
      <c r="G362" s="2104"/>
    </row>
    <row r="363" spans="1:8" s="77" customFormat="1">
      <c r="A363" s="75"/>
      <c r="B363" s="2105" t="s">
        <v>87</v>
      </c>
      <c r="C363" s="2106"/>
      <c r="D363" s="2107"/>
      <c r="E363" s="2105" t="s">
        <v>87</v>
      </c>
      <c r="F363" s="2106"/>
      <c r="G363" s="2107"/>
    </row>
    <row r="364" spans="1:8" s="77" customFormat="1">
      <c r="A364" s="75"/>
      <c r="B364" s="2086" t="s">
        <v>4</v>
      </c>
      <c r="C364" s="2081">
        <f>C365+C366</f>
        <v>826570031</v>
      </c>
      <c r="D364" s="2108">
        <f>D365+D366</f>
        <v>-286419</v>
      </c>
      <c r="E364" s="2086" t="s">
        <v>4</v>
      </c>
      <c r="F364" s="2081">
        <f>F365+F366</f>
        <v>826570031</v>
      </c>
      <c r="G364" s="2108">
        <f>G365+G366</f>
        <v>286419</v>
      </c>
    </row>
    <row r="365" spans="1:8" s="77" customFormat="1" ht="26.4">
      <c r="A365" s="75"/>
      <c r="B365" s="2088" t="s">
        <v>36</v>
      </c>
      <c r="C365" s="2083">
        <v>3442825</v>
      </c>
      <c r="D365" s="2109"/>
      <c r="E365" s="2088" t="s">
        <v>36</v>
      </c>
      <c r="F365" s="2083">
        <v>3442825</v>
      </c>
      <c r="G365" s="2109"/>
    </row>
    <row r="366" spans="1:8" s="77" customFormat="1">
      <c r="A366" s="75"/>
      <c r="B366" s="2088" t="s">
        <v>10</v>
      </c>
      <c r="C366" s="2083">
        <f>C367</f>
        <v>823127206</v>
      </c>
      <c r="D366" s="2109">
        <f>D367</f>
        <v>-286419</v>
      </c>
      <c r="E366" s="2088" t="s">
        <v>10</v>
      </c>
      <c r="F366" s="2083">
        <f>F367</f>
        <v>823127206</v>
      </c>
      <c r="G366" s="2109">
        <f>G367</f>
        <v>286419</v>
      </c>
    </row>
    <row r="367" spans="1:8" s="77" customFormat="1" ht="26.4">
      <c r="A367" s="75"/>
      <c r="B367" s="2084" t="s">
        <v>11</v>
      </c>
      <c r="C367" s="2083">
        <v>823127206</v>
      </c>
      <c r="D367" s="2109">
        <v>-286419</v>
      </c>
      <c r="E367" s="2084" t="s">
        <v>11</v>
      </c>
      <c r="F367" s="2083">
        <v>823127206</v>
      </c>
      <c r="G367" s="2109">
        <f>G351</f>
        <v>286419</v>
      </c>
    </row>
    <row r="368" spans="1:8" s="77" customFormat="1">
      <c r="A368" s="75"/>
      <c r="B368" s="2086" t="s">
        <v>28</v>
      </c>
      <c r="C368" s="2081">
        <f>C369+C381</f>
        <v>773535632</v>
      </c>
      <c r="D368" s="2108">
        <f>D369+D381</f>
        <v>-286419</v>
      </c>
      <c r="E368" s="2086" t="s">
        <v>28</v>
      </c>
      <c r="F368" s="2081">
        <f>F369+F381</f>
        <v>773535632</v>
      </c>
      <c r="G368" s="2108">
        <f>G369+G381</f>
        <v>286419</v>
      </c>
    </row>
    <row r="369" spans="1:7" s="77" customFormat="1">
      <c r="A369" s="75"/>
      <c r="B369" s="2088" t="s">
        <v>2</v>
      </c>
      <c r="C369" s="2083">
        <f>C370+C374+C375+C378</f>
        <v>741514013</v>
      </c>
      <c r="D369" s="2109">
        <f>D370+D374+D375+D378</f>
        <v>0</v>
      </c>
      <c r="E369" s="2088" t="s">
        <v>2</v>
      </c>
      <c r="F369" s="2083">
        <f>F370+F374+F375+F378</f>
        <v>741514013</v>
      </c>
      <c r="G369" s="2109">
        <f>G370+G374+G375+G378</f>
        <v>286419</v>
      </c>
    </row>
    <row r="370" spans="1:7" s="77" customFormat="1">
      <c r="A370" s="75"/>
      <c r="B370" s="2084" t="s">
        <v>12</v>
      </c>
      <c r="C370" s="2083">
        <f>C371+C373</f>
        <v>125466549</v>
      </c>
      <c r="D370" s="2109">
        <f>D371+D373</f>
        <v>0</v>
      </c>
      <c r="E370" s="2084" t="s">
        <v>12</v>
      </c>
      <c r="F370" s="2083">
        <f>F371+F373</f>
        <v>125466549</v>
      </c>
      <c r="G370" s="2109">
        <f>G371+G373</f>
        <v>0</v>
      </c>
    </row>
    <row r="371" spans="1:7" s="77" customFormat="1">
      <c r="A371" s="75"/>
      <c r="B371" s="2089" t="s">
        <v>37</v>
      </c>
      <c r="C371" s="2083">
        <v>74698132</v>
      </c>
      <c r="D371" s="2109"/>
      <c r="E371" s="2089" t="s">
        <v>37</v>
      </c>
      <c r="F371" s="2083">
        <v>74698132</v>
      </c>
      <c r="G371" s="2110"/>
    </row>
    <row r="372" spans="1:7" s="77" customFormat="1">
      <c r="A372" s="75"/>
      <c r="B372" s="2111" t="s">
        <v>35</v>
      </c>
      <c r="C372" s="2083">
        <v>58507471</v>
      </c>
      <c r="D372" s="2109"/>
      <c r="E372" s="2111" t="s">
        <v>35</v>
      </c>
      <c r="F372" s="2083">
        <v>58507471</v>
      </c>
      <c r="G372" s="2110"/>
    </row>
    <row r="373" spans="1:7" s="77" customFormat="1">
      <c r="A373" s="75"/>
      <c r="B373" s="2089" t="s">
        <v>15</v>
      </c>
      <c r="C373" s="2083">
        <v>50768417</v>
      </c>
      <c r="D373" s="2109"/>
      <c r="E373" s="2089" t="s">
        <v>15</v>
      </c>
      <c r="F373" s="2083">
        <v>50768417</v>
      </c>
      <c r="G373" s="2109"/>
    </row>
    <row r="374" spans="1:7" s="77" customFormat="1">
      <c r="A374" s="75"/>
      <c r="B374" s="2084" t="s">
        <v>117</v>
      </c>
      <c r="C374" s="2083">
        <v>368381512</v>
      </c>
      <c r="D374" s="2109"/>
      <c r="E374" s="2084" t="s">
        <v>117</v>
      </c>
      <c r="F374" s="2083">
        <v>368381512</v>
      </c>
      <c r="G374" s="2109"/>
    </row>
    <row r="375" spans="1:7" s="77" customFormat="1">
      <c r="A375" s="75"/>
      <c r="B375" s="2084" t="s">
        <v>16</v>
      </c>
      <c r="C375" s="2083">
        <f>C376+C377</f>
        <v>512234</v>
      </c>
      <c r="D375" s="2109">
        <f>D376+D377</f>
        <v>0</v>
      </c>
      <c r="E375" s="2084" t="s">
        <v>16</v>
      </c>
      <c r="F375" s="2083">
        <f>F376+F377</f>
        <v>512234</v>
      </c>
      <c r="G375" s="2109">
        <f>G376+G377</f>
        <v>0</v>
      </c>
    </row>
    <row r="376" spans="1:7" s="77" customFormat="1">
      <c r="A376" s="75"/>
      <c r="B376" s="2089" t="s">
        <v>17</v>
      </c>
      <c r="C376" s="2083">
        <v>35572</v>
      </c>
      <c r="D376" s="2109"/>
      <c r="E376" s="2089" t="s">
        <v>17</v>
      </c>
      <c r="F376" s="2083">
        <v>35572</v>
      </c>
      <c r="G376" s="2109"/>
    </row>
    <row r="377" spans="1:7" s="77" customFormat="1">
      <c r="A377" s="75"/>
      <c r="B377" s="2089" t="s">
        <v>93</v>
      </c>
      <c r="C377" s="2083">
        <v>476662</v>
      </c>
      <c r="D377" s="2109"/>
      <c r="E377" s="2089" t="s">
        <v>93</v>
      </c>
      <c r="F377" s="2083">
        <v>476662</v>
      </c>
      <c r="G377" s="2109"/>
    </row>
    <row r="378" spans="1:7" s="77" customFormat="1" ht="26.4">
      <c r="A378" s="75"/>
      <c r="B378" s="2084" t="s">
        <v>49</v>
      </c>
      <c r="C378" s="2083">
        <f>C379+C380</f>
        <v>247153718</v>
      </c>
      <c r="D378" s="2109">
        <f>D379+D380</f>
        <v>0</v>
      </c>
      <c r="E378" s="2084" t="s">
        <v>49</v>
      </c>
      <c r="F378" s="2083">
        <f>F379+F380</f>
        <v>247153718</v>
      </c>
      <c r="G378" s="2109">
        <f>G379+G380</f>
        <v>286419</v>
      </c>
    </row>
    <row r="379" spans="1:7" s="77" customFormat="1">
      <c r="A379" s="75"/>
      <c r="B379" s="2089" t="s">
        <v>118</v>
      </c>
      <c r="C379" s="2083">
        <v>247010546</v>
      </c>
      <c r="D379" s="2109"/>
      <c r="E379" s="2089" t="s">
        <v>118</v>
      </c>
      <c r="F379" s="2083">
        <v>247010546</v>
      </c>
      <c r="G379" s="2109">
        <f>G355</f>
        <v>286419</v>
      </c>
    </row>
    <row r="380" spans="1:7" s="77" customFormat="1">
      <c r="A380" s="75"/>
      <c r="B380" s="2089" t="s">
        <v>38</v>
      </c>
      <c r="C380" s="2083">
        <v>143172</v>
      </c>
      <c r="D380" s="2109"/>
      <c r="E380" s="2089" t="s">
        <v>38</v>
      </c>
      <c r="F380" s="2083">
        <v>143172</v>
      </c>
      <c r="G380" s="2109"/>
    </row>
    <row r="381" spans="1:7" s="77" customFormat="1">
      <c r="A381" s="75"/>
      <c r="B381" s="2088" t="s">
        <v>3</v>
      </c>
      <c r="C381" s="2083">
        <f>C382</f>
        <v>32021619</v>
      </c>
      <c r="D381" s="2109">
        <f>D382</f>
        <v>-286419</v>
      </c>
      <c r="E381" s="2088" t="s">
        <v>3</v>
      </c>
      <c r="F381" s="2083">
        <f>F382</f>
        <v>32021619</v>
      </c>
      <c r="G381" s="2109">
        <f>G382</f>
        <v>0</v>
      </c>
    </row>
    <row r="382" spans="1:7" s="77" customFormat="1">
      <c r="A382" s="75"/>
      <c r="B382" s="2084" t="s">
        <v>20</v>
      </c>
      <c r="C382" s="2083">
        <v>32021619</v>
      </c>
      <c r="D382" s="2109">
        <v>-286419</v>
      </c>
      <c r="E382" s="2084" t="s">
        <v>20</v>
      </c>
      <c r="F382" s="2083">
        <v>32021619</v>
      </c>
      <c r="G382" s="2109"/>
    </row>
    <row r="383" spans="1:7" s="77" customFormat="1">
      <c r="A383" s="75"/>
      <c r="B383" s="2112" t="s">
        <v>61</v>
      </c>
      <c r="C383" s="2081">
        <f>C364-C368</f>
        <v>53034399</v>
      </c>
      <c r="D383" s="2108">
        <f>D364-D368</f>
        <v>0</v>
      </c>
      <c r="E383" s="2112" t="s">
        <v>61</v>
      </c>
      <c r="F383" s="2081">
        <f>F364-F368</f>
        <v>53034399</v>
      </c>
      <c r="G383" s="2108">
        <f>G364-G368</f>
        <v>0</v>
      </c>
    </row>
    <row r="384" spans="1:7" s="77" customFormat="1">
      <c r="A384" s="75"/>
      <c r="B384" s="2112" t="s">
        <v>23</v>
      </c>
      <c r="C384" s="2081">
        <f>C388+C389</f>
        <v>-53034399</v>
      </c>
      <c r="D384" s="2108">
        <f>D388+D389</f>
        <v>0</v>
      </c>
      <c r="E384" s="2112" t="s">
        <v>23</v>
      </c>
      <c r="F384" s="2081">
        <f>F388+F389</f>
        <v>-53034399</v>
      </c>
      <c r="G384" s="2108">
        <f>G388+G389</f>
        <v>0</v>
      </c>
    </row>
    <row r="385" spans="1:8" s="77" customFormat="1">
      <c r="A385" s="75"/>
      <c r="B385" s="2088" t="s">
        <v>119</v>
      </c>
      <c r="C385" s="2083">
        <f>-C387</f>
        <v>-295957337</v>
      </c>
      <c r="D385" s="2109">
        <f>-D387</f>
        <v>0</v>
      </c>
      <c r="E385" s="2088" t="s">
        <v>119</v>
      </c>
      <c r="F385" s="2083">
        <f>-F387</f>
        <v>-295957337</v>
      </c>
      <c r="G385" s="2109">
        <f>-G387</f>
        <v>0</v>
      </c>
    </row>
    <row r="386" spans="1:8" s="77" customFormat="1">
      <c r="A386" s="75"/>
      <c r="B386" s="2088" t="s">
        <v>24</v>
      </c>
      <c r="C386" s="2083">
        <f>C387+C388</f>
        <v>297163790</v>
      </c>
      <c r="D386" s="2109">
        <f>D387+D388</f>
        <v>0</v>
      </c>
      <c r="E386" s="2088" t="s">
        <v>24</v>
      </c>
      <c r="F386" s="2083">
        <f>F387+F388</f>
        <v>297163790</v>
      </c>
      <c r="G386" s="2109">
        <f>G387+G388</f>
        <v>0</v>
      </c>
    </row>
    <row r="387" spans="1:8" s="77" customFormat="1" ht="26.4">
      <c r="A387" s="75"/>
      <c r="B387" s="2084" t="s">
        <v>565</v>
      </c>
      <c r="C387" s="2083">
        <v>295957337</v>
      </c>
      <c r="D387" s="2109"/>
      <c r="E387" s="2084" t="s">
        <v>565</v>
      </c>
      <c r="F387" s="2083">
        <v>295957337</v>
      </c>
      <c r="G387" s="2109"/>
    </row>
    <row r="388" spans="1:8" s="77" customFormat="1" ht="39.6">
      <c r="A388" s="75"/>
      <c r="B388" s="2084" t="s">
        <v>59</v>
      </c>
      <c r="C388" s="2083">
        <v>1206453</v>
      </c>
      <c r="D388" s="2109"/>
      <c r="E388" s="2084" t="s">
        <v>59</v>
      </c>
      <c r="F388" s="2083">
        <v>1206453</v>
      </c>
      <c r="G388" s="2109"/>
    </row>
    <row r="389" spans="1:8" s="77" customFormat="1" ht="13.8" thickBot="1">
      <c r="A389" s="75"/>
      <c r="B389" s="2136" t="s">
        <v>566</v>
      </c>
      <c r="C389" s="2137">
        <v>-54240852</v>
      </c>
      <c r="D389" s="2141">
        <f>D356</f>
        <v>0</v>
      </c>
      <c r="E389" s="2088" t="s">
        <v>566</v>
      </c>
      <c r="F389" s="2083">
        <v>-54240852</v>
      </c>
      <c r="G389" s="2110"/>
    </row>
    <row r="390" spans="1:8" s="77" customFormat="1" ht="173.4" customHeight="1" thickBot="1">
      <c r="A390" s="75"/>
      <c r="B390" s="3733" t="s">
        <v>574</v>
      </c>
      <c r="C390" s="3734"/>
      <c r="D390" s="3734"/>
      <c r="E390" s="3734"/>
      <c r="F390" s="3734"/>
      <c r="G390" s="3735"/>
    </row>
    <row r="391" spans="1:8" s="77" customFormat="1">
      <c r="A391" s="75"/>
      <c r="B391" s="1329"/>
      <c r="C391" s="1329"/>
      <c r="D391" s="1329"/>
    </row>
    <row r="392" spans="1:8" s="77" customFormat="1">
      <c r="A392" s="75"/>
      <c r="B392" s="128" t="s">
        <v>187</v>
      </c>
      <c r="C392" s="561"/>
      <c r="D392" s="561"/>
    </row>
    <row r="393" spans="1:8" s="77" customFormat="1" ht="13.8" thickBot="1">
      <c r="A393" s="75"/>
      <c r="B393" s="2315"/>
      <c r="C393" s="2315"/>
      <c r="D393" s="2315"/>
    </row>
    <row r="394" spans="1:8" s="77" customFormat="1" ht="13.8">
      <c r="A394" s="547">
        <f>A331+1</f>
        <v>25</v>
      </c>
      <c r="B394" s="2146" t="s">
        <v>559</v>
      </c>
      <c r="C394" s="2147"/>
      <c r="D394" s="2148"/>
      <c r="E394" s="2120" t="s">
        <v>559</v>
      </c>
      <c r="F394" s="818"/>
      <c r="G394" s="921"/>
      <c r="H394" s="945" t="s">
        <v>33</v>
      </c>
    </row>
    <row r="395" spans="1:8" s="77" customFormat="1">
      <c r="A395" s="75"/>
      <c r="B395" s="2090" t="s">
        <v>22</v>
      </c>
      <c r="C395" s="2149"/>
      <c r="D395" s="2090"/>
      <c r="E395" s="123" t="s">
        <v>22</v>
      </c>
      <c r="F395" s="2077"/>
      <c r="G395" s="643"/>
    </row>
    <row r="396" spans="1:8" s="77" customFormat="1" ht="27.6">
      <c r="A396" s="75"/>
      <c r="B396" s="2150" t="s">
        <v>575</v>
      </c>
      <c r="C396" s="2151"/>
      <c r="D396" s="2125"/>
      <c r="E396" s="2078" t="s">
        <v>561</v>
      </c>
      <c r="F396" s="2079"/>
      <c r="G396" s="1009"/>
    </row>
    <row r="397" spans="1:8" s="77" customFormat="1">
      <c r="A397" s="75"/>
      <c r="B397" s="2152" t="s">
        <v>4</v>
      </c>
      <c r="C397" s="2153">
        <f>C398</f>
        <v>28092469</v>
      </c>
      <c r="D397" s="2087">
        <f>D398</f>
        <v>-3128474</v>
      </c>
      <c r="E397" s="2080" t="s">
        <v>4</v>
      </c>
      <c r="F397" s="2081">
        <f>F398</f>
        <v>247010546</v>
      </c>
      <c r="G397" s="928">
        <f>G398</f>
        <v>3128474</v>
      </c>
    </row>
    <row r="398" spans="1:8" s="77" customFormat="1">
      <c r="A398" s="75"/>
      <c r="B398" s="2154" t="s">
        <v>10</v>
      </c>
      <c r="C398" s="1485">
        <f>C399</f>
        <v>28092469</v>
      </c>
      <c r="D398" s="2085">
        <f>D399</f>
        <v>-3128474</v>
      </c>
      <c r="E398" s="2082" t="s">
        <v>10</v>
      </c>
      <c r="F398" s="2083">
        <f>F399</f>
        <v>247010546</v>
      </c>
      <c r="G398" s="931">
        <f>G399</f>
        <v>3128474</v>
      </c>
    </row>
    <row r="399" spans="1:8" s="77" customFormat="1" ht="26.4">
      <c r="A399" s="75"/>
      <c r="B399" s="2155" t="s">
        <v>11</v>
      </c>
      <c r="C399" s="1485">
        <v>28092469</v>
      </c>
      <c r="D399" s="2085">
        <v>-3128474</v>
      </c>
      <c r="E399" s="2084" t="s">
        <v>11</v>
      </c>
      <c r="F399" s="2083">
        <v>247010546</v>
      </c>
      <c r="G399" s="2085">
        <v>3128474</v>
      </c>
    </row>
    <row r="400" spans="1:8" s="77" customFormat="1">
      <c r="A400" s="75"/>
      <c r="B400" s="2112" t="s">
        <v>28</v>
      </c>
      <c r="C400" s="2156">
        <f>C401</f>
        <v>15602623</v>
      </c>
      <c r="D400" s="2087">
        <f>D401</f>
        <v>-3128474</v>
      </c>
      <c r="E400" s="2086" t="s">
        <v>28</v>
      </c>
      <c r="F400" s="2081">
        <f t="shared" ref="F400:G402" si="14">F401</f>
        <v>247010546</v>
      </c>
      <c r="G400" s="2087">
        <f t="shared" si="14"/>
        <v>3128474</v>
      </c>
    </row>
    <row r="401" spans="1:7" s="77" customFormat="1">
      <c r="A401" s="75"/>
      <c r="B401" s="2157" t="s">
        <v>3</v>
      </c>
      <c r="C401" s="1485">
        <f>C402</f>
        <v>15602623</v>
      </c>
      <c r="D401" s="2085">
        <f>D402</f>
        <v>-3128474</v>
      </c>
      <c r="E401" s="2088" t="s">
        <v>2</v>
      </c>
      <c r="F401" s="2083">
        <f t="shared" si="14"/>
        <v>247010546</v>
      </c>
      <c r="G401" s="2085">
        <f t="shared" si="14"/>
        <v>3128474</v>
      </c>
    </row>
    <row r="402" spans="1:7" s="77" customFormat="1" ht="26.4">
      <c r="A402" s="75"/>
      <c r="B402" s="2158" t="s">
        <v>20</v>
      </c>
      <c r="C402" s="1485">
        <v>15602623</v>
      </c>
      <c r="D402" s="2085">
        <v>-3128474</v>
      </c>
      <c r="E402" s="2084" t="s">
        <v>49</v>
      </c>
      <c r="F402" s="2083">
        <f t="shared" si="14"/>
        <v>247010546</v>
      </c>
      <c r="G402" s="2085">
        <f t="shared" si="14"/>
        <v>3128474</v>
      </c>
    </row>
    <row r="403" spans="1:7" s="77" customFormat="1">
      <c r="A403" s="75"/>
      <c r="B403" s="2112" t="s">
        <v>61</v>
      </c>
      <c r="C403" s="2156">
        <f>C397-C400</f>
        <v>12489846</v>
      </c>
      <c r="D403" s="2087">
        <f>D397-D400</f>
        <v>0</v>
      </c>
      <c r="E403" s="2089" t="s">
        <v>118</v>
      </c>
      <c r="F403" s="2083">
        <v>247010546</v>
      </c>
      <c r="G403" s="2085">
        <v>3128474</v>
      </c>
    </row>
    <row r="404" spans="1:7" s="77" customFormat="1">
      <c r="A404" s="75"/>
      <c r="B404" s="2112" t="s">
        <v>23</v>
      </c>
      <c r="C404" s="2156">
        <f>C405</f>
        <v>-12489846</v>
      </c>
      <c r="D404" s="2087">
        <f>D405</f>
        <v>0</v>
      </c>
      <c r="E404" s="2089"/>
      <c r="F404" s="2083"/>
      <c r="G404" s="2085"/>
    </row>
    <row r="405" spans="1:7" s="77" customFormat="1">
      <c r="A405" s="75"/>
      <c r="B405" s="2157" t="s">
        <v>566</v>
      </c>
      <c r="C405" s="1485">
        <v>-12489846</v>
      </c>
      <c r="D405" s="2085"/>
      <c r="E405" s="2089"/>
      <c r="F405" s="2083"/>
      <c r="G405" s="2085"/>
    </row>
    <row r="406" spans="1:7" s="77" customFormat="1">
      <c r="A406" s="75"/>
      <c r="B406" s="2090" t="s">
        <v>54</v>
      </c>
      <c r="C406" s="1485"/>
      <c r="D406" s="2085"/>
      <c r="E406" s="2090" t="s">
        <v>54</v>
      </c>
      <c r="F406" s="2083"/>
      <c r="G406" s="2085"/>
    </row>
    <row r="407" spans="1:7" s="77" customFormat="1" ht="26.4">
      <c r="A407" s="75"/>
      <c r="B407" s="2091" t="s">
        <v>576</v>
      </c>
      <c r="C407" s="1485"/>
      <c r="D407" s="2085"/>
      <c r="E407" s="2091" t="s">
        <v>563</v>
      </c>
      <c r="F407" s="2083"/>
      <c r="G407" s="2085"/>
    </row>
    <row r="408" spans="1:7" s="77" customFormat="1" ht="26.4">
      <c r="A408" s="75"/>
      <c r="B408" s="2159" t="s">
        <v>577</v>
      </c>
      <c r="C408" s="1485"/>
      <c r="D408" s="2085"/>
      <c r="E408" s="2091"/>
      <c r="F408" s="2083"/>
      <c r="G408" s="2085"/>
    </row>
    <row r="409" spans="1:7" s="77" customFormat="1">
      <c r="A409" s="75"/>
      <c r="B409" s="2091" t="s">
        <v>87</v>
      </c>
      <c r="C409" s="1485"/>
      <c r="D409" s="2085"/>
      <c r="E409" s="2091" t="s">
        <v>87</v>
      </c>
      <c r="F409" s="2083"/>
      <c r="G409" s="2085"/>
    </row>
    <row r="410" spans="1:7" s="77" customFormat="1">
      <c r="A410" s="75"/>
      <c r="B410" s="2152" t="s">
        <v>4</v>
      </c>
      <c r="C410" s="2153">
        <f>C411</f>
        <v>3056154</v>
      </c>
      <c r="D410" s="2087">
        <f>D411</f>
        <v>-2371058</v>
      </c>
      <c r="E410" s="2086" t="s">
        <v>4</v>
      </c>
      <c r="F410" s="2081">
        <f>F411</f>
        <v>247010546</v>
      </c>
      <c r="G410" s="2087">
        <f>G411</f>
        <v>3128474</v>
      </c>
    </row>
    <row r="411" spans="1:7" s="77" customFormat="1">
      <c r="A411" s="75"/>
      <c r="B411" s="2154" t="s">
        <v>10</v>
      </c>
      <c r="C411" s="1487">
        <f>C412</f>
        <v>3056154</v>
      </c>
      <c r="D411" s="2085">
        <f>D412</f>
        <v>-2371058</v>
      </c>
      <c r="E411" s="2088" t="s">
        <v>10</v>
      </c>
      <c r="F411" s="2083">
        <f>F412</f>
        <v>247010546</v>
      </c>
      <c r="G411" s="2085">
        <f>G412</f>
        <v>3128474</v>
      </c>
    </row>
    <row r="412" spans="1:7" s="77" customFormat="1" ht="26.4">
      <c r="A412" s="75"/>
      <c r="B412" s="2155" t="s">
        <v>11</v>
      </c>
      <c r="C412" s="1487">
        <f>C413</f>
        <v>3056154</v>
      </c>
      <c r="D412" s="2085">
        <v>-2371058</v>
      </c>
      <c r="E412" s="2084" t="s">
        <v>11</v>
      </c>
      <c r="F412" s="2083">
        <v>247010546</v>
      </c>
      <c r="G412" s="2085">
        <v>3128474</v>
      </c>
    </row>
    <row r="413" spans="1:7" s="77" customFormat="1">
      <c r="A413" s="75"/>
      <c r="B413" s="2112" t="s">
        <v>28</v>
      </c>
      <c r="C413" s="2153">
        <f>C414</f>
        <v>3056154</v>
      </c>
      <c r="D413" s="2087">
        <f>D414</f>
        <v>-2371058</v>
      </c>
      <c r="E413" s="2086" t="s">
        <v>28</v>
      </c>
      <c r="F413" s="2081">
        <f t="shared" ref="F413:G415" si="15">F414</f>
        <v>247010546</v>
      </c>
      <c r="G413" s="2087">
        <f t="shared" si="15"/>
        <v>3128474</v>
      </c>
    </row>
    <row r="414" spans="1:7" s="77" customFormat="1">
      <c r="A414" s="75"/>
      <c r="B414" s="2157" t="s">
        <v>3</v>
      </c>
      <c r="C414" s="1487">
        <f>C415</f>
        <v>3056154</v>
      </c>
      <c r="D414" s="2085">
        <f>D415</f>
        <v>-2371058</v>
      </c>
      <c r="E414" s="2088" t="s">
        <v>2</v>
      </c>
      <c r="F414" s="2083">
        <f t="shared" si="15"/>
        <v>247010546</v>
      </c>
      <c r="G414" s="2085">
        <f t="shared" si="15"/>
        <v>3128474</v>
      </c>
    </row>
    <row r="415" spans="1:7" s="77" customFormat="1" ht="26.4">
      <c r="A415" s="75"/>
      <c r="B415" s="2160" t="s">
        <v>20</v>
      </c>
      <c r="C415" s="2161">
        <v>3056154</v>
      </c>
      <c r="D415" s="2095">
        <v>-2371058</v>
      </c>
      <c r="E415" s="2084" t="s">
        <v>49</v>
      </c>
      <c r="F415" s="2083">
        <f t="shared" si="15"/>
        <v>247010546</v>
      </c>
      <c r="G415" s="2085">
        <f t="shared" si="15"/>
        <v>3128474</v>
      </c>
    </row>
    <row r="416" spans="1:7" s="77" customFormat="1" ht="26.4">
      <c r="A416" s="75"/>
      <c r="B416" s="2159" t="s">
        <v>578</v>
      </c>
      <c r="C416" s="1485"/>
      <c r="D416" s="2085"/>
      <c r="E416" s="2089" t="s">
        <v>118</v>
      </c>
      <c r="F416" s="2083">
        <v>247010546</v>
      </c>
      <c r="G416" s="2085">
        <v>3128474</v>
      </c>
    </row>
    <row r="417" spans="1:8" s="77" customFormat="1">
      <c r="A417" s="75"/>
      <c r="B417" s="2091" t="s">
        <v>87</v>
      </c>
      <c r="C417" s="1485"/>
      <c r="D417" s="2085"/>
      <c r="E417" s="2089"/>
      <c r="F417" s="2083"/>
      <c r="G417" s="2085"/>
    </row>
    <row r="418" spans="1:8" s="77" customFormat="1">
      <c r="A418" s="75"/>
      <c r="B418" s="2152" t="s">
        <v>4</v>
      </c>
      <c r="C418" s="2153">
        <f>C419</f>
        <v>2112111</v>
      </c>
      <c r="D418" s="2087">
        <f>D419</f>
        <v>-757416</v>
      </c>
      <c r="E418" s="2089"/>
      <c r="F418" s="2083"/>
      <c r="G418" s="2085"/>
    </row>
    <row r="419" spans="1:8" s="77" customFormat="1">
      <c r="A419" s="75"/>
      <c r="B419" s="2154" t="s">
        <v>10</v>
      </c>
      <c r="C419" s="1487">
        <f>C420</f>
        <v>2112111</v>
      </c>
      <c r="D419" s="2085">
        <f>D420</f>
        <v>-757416</v>
      </c>
      <c r="E419" s="2089"/>
      <c r="F419" s="2083"/>
      <c r="G419" s="2085"/>
    </row>
    <row r="420" spans="1:8" s="77" customFormat="1" ht="26.4">
      <c r="A420" s="75"/>
      <c r="B420" s="2155" t="s">
        <v>11</v>
      </c>
      <c r="C420" s="1487">
        <f>C421</f>
        <v>2112111</v>
      </c>
      <c r="D420" s="2085">
        <v>-757416</v>
      </c>
      <c r="E420" s="2089"/>
      <c r="F420" s="2083"/>
      <c r="G420" s="2085"/>
    </row>
    <row r="421" spans="1:8" s="77" customFormat="1">
      <c r="A421" s="75"/>
      <c r="B421" s="2112" t="s">
        <v>28</v>
      </c>
      <c r="C421" s="2153">
        <f>C422</f>
        <v>2112111</v>
      </c>
      <c r="D421" s="2087">
        <f>D422</f>
        <v>-757416</v>
      </c>
      <c r="E421" s="2089"/>
      <c r="F421" s="2083"/>
      <c r="G421" s="2085"/>
    </row>
    <row r="422" spans="1:8" s="77" customFormat="1">
      <c r="A422" s="75"/>
      <c r="B422" s="2157" t="s">
        <v>3</v>
      </c>
      <c r="C422" s="1487">
        <f>C423</f>
        <v>2112111</v>
      </c>
      <c r="D422" s="2085">
        <f>D423</f>
        <v>-757416</v>
      </c>
      <c r="E422" s="2089"/>
      <c r="F422" s="2083"/>
      <c r="G422" s="2085"/>
    </row>
    <row r="423" spans="1:8" s="77" customFormat="1" ht="13.8" thickBot="1">
      <c r="A423" s="75"/>
      <c r="B423" s="2158" t="s">
        <v>20</v>
      </c>
      <c r="C423" s="1487">
        <v>2112111</v>
      </c>
      <c r="D423" s="2085">
        <v>-757416</v>
      </c>
      <c r="E423" s="2162"/>
      <c r="F423" s="2118"/>
      <c r="G423" s="2163"/>
    </row>
    <row r="424" spans="1:8" s="77" customFormat="1" ht="86.25" customHeight="1" thickBot="1">
      <c r="A424" s="75"/>
      <c r="B424" s="3736" t="s">
        <v>579</v>
      </c>
      <c r="C424" s="3737"/>
      <c r="D424" s="3737"/>
      <c r="E424" s="3737"/>
      <c r="F424" s="3737"/>
      <c r="G424" s="3738"/>
    </row>
    <row r="425" spans="1:8" s="77" customFormat="1">
      <c r="A425" s="75"/>
      <c r="B425" s="561"/>
      <c r="C425" s="561"/>
      <c r="D425" s="561"/>
      <c r="E425" s="2164"/>
      <c r="F425" s="2139"/>
      <c r="G425" s="2140"/>
    </row>
    <row r="426" spans="1:8" s="77" customFormat="1">
      <c r="A426" s="75"/>
      <c r="B426" s="128" t="s">
        <v>190</v>
      </c>
      <c r="C426" s="561"/>
      <c r="D426" s="561"/>
      <c r="E426" s="2199"/>
      <c r="F426" s="2122"/>
      <c r="G426" s="1911"/>
    </row>
    <row r="427" spans="1:8" s="77" customFormat="1" ht="13.95" customHeight="1" thickBot="1">
      <c r="A427" s="75"/>
      <c r="B427" s="3732"/>
      <c r="C427" s="3732"/>
      <c r="D427" s="3732"/>
      <c r="E427" s="2165"/>
      <c r="F427" s="2166"/>
      <c r="G427" s="1909"/>
    </row>
    <row r="428" spans="1:8" s="77" customFormat="1" ht="13.8">
      <c r="A428" s="75">
        <f>A394</f>
        <v>25</v>
      </c>
      <c r="B428" s="2096" t="s">
        <v>559</v>
      </c>
      <c r="C428" s="2097"/>
      <c r="D428" s="2098"/>
      <c r="E428" s="2096" t="s">
        <v>559</v>
      </c>
      <c r="F428" s="2097"/>
      <c r="G428" s="2098"/>
      <c r="H428" s="945" t="s">
        <v>33</v>
      </c>
    </row>
    <row r="429" spans="1:8" s="77" customFormat="1">
      <c r="A429" s="75"/>
      <c r="B429" s="2099" t="s">
        <v>82</v>
      </c>
      <c r="C429" s="2100"/>
      <c r="D429" s="2101"/>
      <c r="E429" s="2099" t="s">
        <v>82</v>
      </c>
      <c r="F429" s="2100"/>
      <c r="G429" s="2101"/>
    </row>
    <row r="430" spans="1:8" s="77" customFormat="1">
      <c r="A430" s="75"/>
      <c r="B430" s="2102" t="s">
        <v>83</v>
      </c>
      <c r="C430" s="2103"/>
      <c r="D430" s="2104"/>
      <c r="E430" s="2102" t="s">
        <v>83</v>
      </c>
      <c r="F430" s="2103"/>
      <c r="G430" s="2104"/>
    </row>
    <row r="431" spans="1:8" s="77" customFormat="1">
      <c r="A431" s="75"/>
      <c r="B431" s="2105" t="s">
        <v>87</v>
      </c>
      <c r="C431" s="2106"/>
      <c r="D431" s="2107"/>
      <c r="E431" s="2105" t="s">
        <v>87</v>
      </c>
      <c r="F431" s="2106"/>
      <c r="G431" s="2107"/>
    </row>
    <row r="432" spans="1:8" s="77" customFormat="1">
      <c r="A432" s="75"/>
      <c r="B432" s="2086" t="s">
        <v>4</v>
      </c>
      <c r="C432" s="2167">
        <f>C433+C434</f>
        <v>826570031</v>
      </c>
      <c r="D432" s="2108">
        <f>D433+D434</f>
        <v>-3128474</v>
      </c>
      <c r="E432" s="2086" t="s">
        <v>4</v>
      </c>
      <c r="F432" s="2081">
        <f>F433+F434</f>
        <v>826570031</v>
      </c>
      <c r="G432" s="2108">
        <f>G433+G434</f>
        <v>3128474</v>
      </c>
    </row>
    <row r="433" spans="1:7" s="77" customFormat="1" ht="26.4">
      <c r="A433" s="75"/>
      <c r="B433" s="2088" t="s">
        <v>36</v>
      </c>
      <c r="C433" s="2083">
        <v>3442825</v>
      </c>
      <c r="D433" s="2109"/>
      <c r="E433" s="2088" t="s">
        <v>36</v>
      </c>
      <c r="F433" s="2083">
        <v>3442825</v>
      </c>
      <c r="G433" s="2109"/>
    </row>
    <row r="434" spans="1:7" s="77" customFormat="1">
      <c r="A434" s="75"/>
      <c r="B434" s="2088" t="s">
        <v>10</v>
      </c>
      <c r="C434" s="2083">
        <f>C435</f>
        <v>823127206</v>
      </c>
      <c r="D434" s="2109">
        <f>D435</f>
        <v>-3128474</v>
      </c>
      <c r="E434" s="2088" t="s">
        <v>10</v>
      </c>
      <c r="F434" s="2083">
        <f>F435</f>
        <v>823127206</v>
      </c>
      <c r="G434" s="2109">
        <f>G435</f>
        <v>3128474</v>
      </c>
    </row>
    <row r="435" spans="1:7" s="77" customFormat="1" ht="26.4">
      <c r="A435" s="75"/>
      <c r="B435" s="2084" t="s">
        <v>11</v>
      </c>
      <c r="C435" s="2083">
        <v>823127206</v>
      </c>
      <c r="D435" s="2109">
        <v>-3128474</v>
      </c>
      <c r="E435" s="2084" t="s">
        <v>11</v>
      </c>
      <c r="F435" s="2083">
        <v>823127206</v>
      </c>
      <c r="G435" s="2109">
        <v>3128474</v>
      </c>
    </row>
    <row r="436" spans="1:7" s="77" customFormat="1">
      <c r="A436" s="75"/>
      <c r="B436" s="2086" t="s">
        <v>28</v>
      </c>
      <c r="C436" s="2081">
        <f>C437+C449</f>
        <v>773535632</v>
      </c>
      <c r="D436" s="2108">
        <f>D437+D449</f>
        <v>-3128474</v>
      </c>
      <c r="E436" s="2086" t="s">
        <v>28</v>
      </c>
      <c r="F436" s="2081">
        <f>F437+F449</f>
        <v>773535632</v>
      </c>
      <c r="G436" s="2108">
        <f>G437+G449</f>
        <v>3128474</v>
      </c>
    </row>
    <row r="437" spans="1:7" s="77" customFormat="1">
      <c r="A437" s="75"/>
      <c r="B437" s="2088" t="s">
        <v>2</v>
      </c>
      <c r="C437" s="2083">
        <f>C438+C442+C443+C446</f>
        <v>741514013</v>
      </c>
      <c r="D437" s="2109">
        <f>D438+D442+D443+D446</f>
        <v>0</v>
      </c>
      <c r="E437" s="2088" t="s">
        <v>2</v>
      </c>
      <c r="F437" s="2083">
        <f>F438+F442+F443+F446</f>
        <v>741514013</v>
      </c>
      <c r="G437" s="2109">
        <f>G438+G442+G443+G446</f>
        <v>3128474</v>
      </c>
    </row>
    <row r="438" spans="1:7" s="77" customFormat="1">
      <c r="A438" s="75"/>
      <c r="B438" s="2084" t="s">
        <v>12</v>
      </c>
      <c r="C438" s="2083">
        <f>C439+C441</f>
        <v>125466549</v>
      </c>
      <c r="D438" s="2109">
        <f>D439+D441</f>
        <v>0</v>
      </c>
      <c r="E438" s="2084" t="s">
        <v>12</v>
      </c>
      <c r="F438" s="2083">
        <f>F439+F441</f>
        <v>125466549</v>
      </c>
      <c r="G438" s="2109">
        <f>G439+G441</f>
        <v>0</v>
      </c>
    </row>
    <row r="439" spans="1:7" s="77" customFormat="1">
      <c r="A439" s="75"/>
      <c r="B439" s="2089" t="s">
        <v>37</v>
      </c>
      <c r="C439" s="2083">
        <v>74698132</v>
      </c>
      <c r="D439" s="2110"/>
      <c r="E439" s="2089" t="s">
        <v>37</v>
      </c>
      <c r="F439" s="2083">
        <v>74698132</v>
      </c>
      <c r="G439" s="2110"/>
    </row>
    <row r="440" spans="1:7" s="77" customFormat="1">
      <c r="A440" s="75"/>
      <c r="B440" s="2111" t="s">
        <v>35</v>
      </c>
      <c r="C440" s="2083">
        <v>58507471</v>
      </c>
      <c r="D440" s="2110"/>
      <c r="E440" s="2111" t="s">
        <v>35</v>
      </c>
      <c r="F440" s="2083">
        <v>58507471</v>
      </c>
      <c r="G440" s="2110"/>
    </row>
    <row r="441" spans="1:7" s="77" customFormat="1">
      <c r="A441" s="75"/>
      <c r="B441" s="2089" t="s">
        <v>15</v>
      </c>
      <c r="C441" s="2083">
        <v>50768417</v>
      </c>
      <c r="D441" s="2109"/>
      <c r="E441" s="2089" t="s">
        <v>15</v>
      </c>
      <c r="F441" s="2083">
        <v>50768417</v>
      </c>
      <c r="G441" s="2109"/>
    </row>
    <row r="442" spans="1:7" s="77" customFormat="1">
      <c r="A442" s="75"/>
      <c r="B442" s="2084" t="s">
        <v>117</v>
      </c>
      <c r="C442" s="2083">
        <v>368381512</v>
      </c>
      <c r="D442" s="2109"/>
      <c r="E442" s="2084" t="s">
        <v>117</v>
      </c>
      <c r="F442" s="2083">
        <v>368381512</v>
      </c>
      <c r="G442" s="2109"/>
    </row>
    <row r="443" spans="1:7" s="77" customFormat="1">
      <c r="A443" s="75"/>
      <c r="B443" s="2084" t="s">
        <v>16</v>
      </c>
      <c r="C443" s="2083">
        <f>C444+C445</f>
        <v>512234</v>
      </c>
      <c r="D443" s="2109">
        <f>D444+D445</f>
        <v>0</v>
      </c>
      <c r="E443" s="2084" t="s">
        <v>16</v>
      </c>
      <c r="F443" s="2083">
        <f>F444+F445</f>
        <v>512234</v>
      </c>
      <c r="G443" s="2109">
        <f>G444+G445</f>
        <v>0</v>
      </c>
    </row>
    <row r="444" spans="1:7" s="77" customFormat="1">
      <c r="A444" s="75"/>
      <c r="B444" s="2089" t="s">
        <v>17</v>
      </c>
      <c r="C444" s="2083">
        <v>35572</v>
      </c>
      <c r="D444" s="2109"/>
      <c r="E444" s="2089" t="s">
        <v>17</v>
      </c>
      <c r="F444" s="2083">
        <v>35572</v>
      </c>
      <c r="G444" s="2109"/>
    </row>
    <row r="445" spans="1:7" s="77" customFormat="1">
      <c r="A445" s="75"/>
      <c r="B445" s="2089" t="s">
        <v>93</v>
      </c>
      <c r="C445" s="2083">
        <v>476662</v>
      </c>
      <c r="D445" s="2109"/>
      <c r="E445" s="2089" t="s">
        <v>93</v>
      </c>
      <c r="F445" s="2083">
        <v>476662</v>
      </c>
      <c r="G445" s="2109"/>
    </row>
    <row r="446" spans="1:7" s="77" customFormat="1" ht="26.4">
      <c r="A446" s="75"/>
      <c r="B446" s="2084" t="s">
        <v>49</v>
      </c>
      <c r="C446" s="2083">
        <f>C447+C448</f>
        <v>247153718</v>
      </c>
      <c r="D446" s="2109">
        <f>D447+D448</f>
        <v>0</v>
      </c>
      <c r="E446" s="2084" t="s">
        <v>49</v>
      </c>
      <c r="F446" s="2083">
        <f>F447+F448</f>
        <v>247153718</v>
      </c>
      <c r="G446" s="2109">
        <f>G447+G448</f>
        <v>3128474</v>
      </c>
    </row>
    <row r="447" spans="1:7" s="77" customFormat="1">
      <c r="A447" s="75"/>
      <c r="B447" s="2089" t="s">
        <v>118</v>
      </c>
      <c r="C447" s="2083">
        <v>247010546</v>
      </c>
      <c r="D447" s="2109"/>
      <c r="E447" s="2089" t="s">
        <v>118</v>
      </c>
      <c r="F447" s="2083">
        <v>247010546</v>
      </c>
      <c r="G447" s="2109">
        <v>3128474</v>
      </c>
    </row>
    <row r="448" spans="1:7" s="77" customFormat="1">
      <c r="A448" s="75"/>
      <c r="B448" s="2089" t="s">
        <v>38</v>
      </c>
      <c r="C448" s="2083">
        <v>143172</v>
      </c>
      <c r="D448" s="2109"/>
      <c r="E448" s="2089" t="s">
        <v>38</v>
      </c>
      <c r="F448" s="2083">
        <v>143172</v>
      </c>
      <c r="G448" s="2109"/>
    </row>
    <row r="449" spans="1:8" s="77" customFormat="1">
      <c r="A449" s="75"/>
      <c r="B449" s="2088" t="s">
        <v>3</v>
      </c>
      <c r="C449" s="2083">
        <f>C450</f>
        <v>32021619</v>
      </c>
      <c r="D449" s="2109">
        <f>D450</f>
        <v>-3128474</v>
      </c>
      <c r="E449" s="2088" t="s">
        <v>3</v>
      </c>
      <c r="F449" s="2083">
        <f>F450</f>
        <v>32021619</v>
      </c>
      <c r="G449" s="2109">
        <f>G450</f>
        <v>0</v>
      </c>
    </row>
    <row r="450" spans="1:8" s="77" customFormat="1">
      <c r="A450" s="75"/>
      <c r="B450" s="2084" t="s">
        <v>20</v>
      </c>
      <c r="C450" s="2083">
        <v>32021619</v>
      </c>
      <c r="D450" s="2109">
        <v>-3128474</v>
      </c>
      <c r="E450" s="2084" t="s">
        <v>20</v>
      </c>
      <c r="F450" s="2083">
        <v>32021619</v>
      </c>
      <c r="G450" s="2109"/>
    </row>
    <row r="451" spans="1:8" s="77" customFormat="1">
      <c r="A451" s="75"/>
      <c r="B451" s="2112" t="s">
        <v>61</v>
      </c>
      <c r="C451" s="2081">
        <f>C432-C436</f>
        <v>53034399</v>
      </c>
      <c r="D451" s="2108">
        <f>D432-D436</f>
        <v>0</v>
      </c>
      <c r="E451" s="2112" t="s">
        <v>61</v>
      </c>
      <c r="F451" s="2081">
        <f>F432-F436</f>
        <v>53034399</v>
      </c>
      <c r="G451" s="2108">
        <f>G432-G436</f>
        <v>0</v>
      </c>
    </row>
    <row r="452" spans="1:8" s="77" customFormat="1">
      <c r="A452" s="75"/>
      <c r="B452" s="2112" t="s">
        <v>23</v>
      </c>
      <c r="C452" s="2081">
        <f>C456+C457</f>
        <v>-53034399</v>
      </c>
      <c r="D452" s="2108">
        <f>D456+D457</f>
        <v>0</v>
      </c>
      <c r="E452" s="2112" t="s">
        <v>23</v>
      </c>
      <c r="F452" s="2081">
        <f>F456+F457</f>
        <v>-53034399</v>
      </c>
      <c r="G452" s="2108">
        <f>G456+G457</f>
        <v>0</v>
      </c>
    </row>
    <row r="453" spans="1:8" s="77" customFormat="1">
      <c r="A453" s="75"/>
      <c r="B453" s="2088" t="s">
        <v>119</v>
      </c>
      <c r="C453" s="2083">
        <f>-C455</f>
        <v>-295957337</v>
      </c>
      <c r="D453" s="2109">
        <f>-D455</f>
        <v>0</v>
      </c>
      <c r="E453" s="2088" t="s">
        <v>119</v>
      </c>
      <c r="F453" s="2083">
        <f>-F455</f>
        <v>-295957337</v>
      </c>
      <c r="G453" s="2109">
        <f>-G455</f>
        <v>0</v>
      </c>
    </row>
    <row r="454" spans="1:8" s="77" customFormat="1">
      <c r="A454" s="75"/>
      <c r="B454" s="2088" t="s">
        <v>24</v>
      </c>
      <c r="C454" s="2083">
        <f>C455+C456</f>
        <v>297163790</v>
      </c>
      <c r="D454" s="2109">
        <f>D455+D456</f>
        <v>0</v>
      </c>
      <c r="E454" s="2088" t="s">
        <v>24</v>
      </c>
      <c r="F454" s="2083">
        <f>F455+F456</f>
        <v>297163790</v>
      </c>
      <c r="G454" s="2109">
        <f>G455+G456</f>
        <v>0</v>
      </c>
    </row>
    <row r="455" spans="1:8" s="77" customFormat="1" ht="26.4">
      <c r="A455" s="75"/>
      <c r="B455" s="2084" t="s">
        <v>565</v>
      </c>
      <c r="C455" s="2083">
        <v>295957337</v>
      </c>
      <c r="D455" s="2109"/>
      <c r="E455" s="2084" t="s">
        <v>565</v>
      </c>
      <c r="F455" s="2083">
        <v>295957337</v>
      </c>
      <c r="G455" s="2109"/>
    </row>
    <row r="456" spans="1:8" s="77" customFormat="1" ht="39.6">
      <c r="A456" s="75"/>
      <c r="B456" s="2084" t="s">
        <v>59</v>
      </c>
      <c r="C456" s="2083">
        <v>1206453</v>
      </c>
      <c r="D456" s="2109"/>
      <c r="E456" s="2084" t="s">
        <v>59</v>
      </c>
      <c r="F456" s="2083">
        <v>1206453</v>
      </c>
      <c r="G456" s="2109"/>
    </row>
    <row r="457" spans="1:8" s="77" customFormat="1" ht="13.8" thickBot="1">
      <c r="A457" s="75"/>
      <c r="B457" s="2088" t="s">
        <v>566</v>
      </c>
      <c r="C457" s="2083">
        <v>-54240852</v>
      </c>
      <c r="D457" s="2110"/>
      <c r="E457" s="2088" t="s">
        <v>566</v>
      </c>
      <c r="F457" s="2083">
        <v>-54240852</v>
      </c>
      <c r="G457" s="2110"/>
    </row>
    <row r="458" spans="1:8" s="77" customFormat="1" ht="92.25" customHeight="1" thickBot="1">
      <c r="A458" s="75"/>
      <c r="B458" s="3736" t="s">
        <v>580</v>
      </c>
      <c r="C458" s="3737"/>
      <c r="D458" s="3737"/>
      <c r="E458" s="3737"/>
      <c r="F458" s="3737"/>
      <c r="G458" s="3738"/>
    </row>
    <row r="459" spans="1:8" s="77" customFormat="1">
      <c r="A459" s="75"/>
      <c r="B459" s="2168"/>
      <c r="C459" s="2169"/>
      <c r="D459" s="2170"/>
      <c r="E459" s="2171"/>
      <c r="F459" s="2171"/>
      <c r="G459" s="2171"/>
    </row>
    <row r="460" spans="1:8" s="77" customFormat="1">
      <c r="A460" s="75"/>
      <c r="B460" s="128" t="s">
        <v>187</v>
      </c>
      <c r="C460" s="561"/>
      <c r="D460" s="561"/>
      <c r="E460" s="89"/>
      <c r="F460" s="89"/>
      <c r="G460" s="89"/>
      <c r="H460" s="89"/>
    </row>
    <row r="461" spans="1:8" s="77" customFormat="1" ht="13.8" thickBot="1">
      <c r="A461" s="75"/>
      <c r="B461" s="2315"/>
      <c r="C461" s="2315"/>
      <c r="D461" s="2315"/>
      <c r="E461" s="89"/>
      <c r="F461" s="89"/>
      <c r="G461" s="89"/>
      <c r="H461" s="89"/>
    </row>
    <row r="462" spans="1:8" s="77" customFormat="1" ht="13.8">
      <c r="A462" s="547">
        <f>A394+1</f>
        <v>26</v>
      </c>
      <c r="B462" s="2146" t="s">
        <v>559</v>
      </c>
      <c r="C462" s="2147"/>
      <c r="D462" s="2148"/>
      <c r="E462" s="2173"/>
      <c r="F462" s="2174"/>
      <c r="G462" s="2175"/>
      <c r="H462" s="945" t="s">
        <v>33</v>
      </c>
    </row>
    <row r="463" spans="1:8" s="77" customFormat="1">
      <c r="A463" s="75"/>
      <c r="B463" s="2090" t="s">
        <v>22</v>
      </c>
      <c r="C463" s="2149"/>
      <c r="D463" s="2090"/>
      <c r="E463" s="2176"/>
      <c r="F463" s="277"/>
      <c r="G463" s="278"/>
      <c r="H463" s="89"/>
    </row>
    <row r="464" spans="1:8" s="77" customFormat="1" ht="27.6">
      <c r="A464" s="75"/>
      <c r="B464" s="2150" t="s">
        <v>575</v>
      </c>
      <c r="C464" s="2151"/>
      <c r="D464" s="2125"/>
      <c r="E464" s="2177"/>
      <c r="F464" s="277"/>
      <c r="G464" s="278"/>
      <c r="H464" s="89"/>
    </row>
    <row r="465" spans="1:8" s="77" customFormat="1">
      <c r="A465" s="75"/>
      <c r="B465" s="2152" t="s">
        <v>4</v>
      </c>
      <c r="C465" s="2153">
        <f>C466</f>
        <v>28092469</v>
      </c>
      <c r="D465" s="2087">
        <f>D466</f>
        <v>0</v>
      </c>
      <c r="E465" s="2178"/>
      <c r="F465" s="2179"/>
      <c r="G465" s="2180"/>
      <c r="H465" s="89"/>
    </row>
    <row r="466" spans="1:8" s="77" customFormat="1">
      <c r="A466" s="75"/>
      <c r="B466" s="2154" t="s">
        <v>10</v>
      </c>
      <c r="C466" s="1485">
        <f>C467</f>
        <v>28092469</v>
      </c>
      <c r="D466" s="2085">
        <f>D467</f>
        <v>0</v>
      </c>
      <c r="E466" s="2181"/>
      <c r="F466" s="481"/>
      <c r="G466" s="2182"/>
      <c r="H466" s="89"/>
    </row>
    <row r="467" spans="1:8" s="77" customFormat="1" ht="26.4">
      <c r="A467" s="75"/>
      <c r="B467" s="2155" t="s">
        <v>11</v>
      </c>
      <c r="C467" s="1485">
        <v>28092469</v>
      </c>
      <c r="D467" s="2085">
        <f>D483+D491</f>
        <v>0</v>
      </c>
      <c r="E467" s="2183"/>
      <c r="F467" s="481"/>
      <c r="G467" s="2182"/>
      <c r="H467" s="89"/>
    </row>
    <row r="468" spans="1:8" s="77" customFormat="1">
      <c r="A468" s="75"/>
      <c r="B468" s="2112" t="s">
        <v>28</v>
      </c>
      <c r="C468" s="2156">
        <f>C472</f>
        <v>15602623</v>
      </c>
      <c r="D468" s="2087">
        <f>D469+D472</f>
        <v>0</v>
      </c>
      <c r="E468" s="2184"/>
      <c r="F468" s="1048"/>
      <c r="G468" s="2180"/>
      <c r="H468" s="89"/>
    </row>
    <row r="469" spans="1:8" s="77" customFormat="1">
      <c r="A469" s="75"/>
      <c r="B469" s="2088" t="s">
        <v>2</v>
      </c>
      <c r="C469" s="2156"/>
      <c r="D469" s="2631">
        <f>D470</f>
        <v>47648</v>
      </c>
      <c r="E469" s="2184"/>
      <c r="F469" s="1048"/>
      <c r="G469" s="2180"/>
      <c r="H469" s="89"/>
    </row>
    <row r="470" spans="1:8" s="77" customFormat="1">
      <c r="A470" s="75"/>
      <c r="B470" s="2084" t="s">
        <v>12</v>
      </c>
      <c r="C470" s="2156"/>
      <c r="D470" s="2631">
        <f>D471</f>
        <v>47648</v>
      </c>
      <c r="E470" s="2184"/>
      <c r="F470" s="1048"/>
      <c r="G470" s="2180"/>
      <c r="H470" s="89"/>
    </row>
    <row r="471" spans="1:8" s="77" customFormat="1">
      <c r="A471" s="75"/>
      <c r="B471" s="2089" t="s">
        <v>15</v>
      </c>
      <c r="C471" s="2156"/>
      <c r="D471" s="2631">
        <v>47648</v>
      </c>
      <c r="E471" s="2184"/>
      <c r="F471" s="1048"/>
      <c r="G471" s="2180"/>
      <c r="H471" s="89"/>
    </row>
    <row r="472" spans="1:8" s="77" customFormat="1">
      <c r="A472" s="75"/>
      <c r="B472" s="2157" t="s">
        <v>3</v>
      </c>
      <c r="C472" s="1485">
        <f>C473</f>
        <v>15602623</v>
      </c>
      <c r="D472" s="2085">
        <f>D473</f>
        <v>-47648</v>
      </c>
      <c r="E472" s="2185"/>
      <c r="F472" s="481"/>
      <c r="G472" s="2182"/>
      <c r="H472" s="89"/>
    </row>
    <row r="473" spans="1:8" s="77" customFormat="1">
      <c r="A473" s="75"/>
      <c r="B473" s="2158" t="s">
        <v>20</v>
      </c>
      <c r="C473" s="1485">
        <v>15602623</v>
      </c>
      <c r="D473" s="2085">
        <v>-47648</v>
      </c>
      <c r="E473" s="2186"/>
      <c r="F473" s="481"/>
      <c r="G473" s="2182"/>
      <c r="H473" s="89"/>
    </row>
    <row r="474" spans="1:8" s="77" customFormat="1">
      <c r="A474" s="75"/>
      <c r="B474" s="2112" t="s">
        <v>61</v>
      </c>
      <c r="C474" s="2156">
        <f>C465-C468</f>
        <v>12489846</v>
      </c>
      <c r="D474" s="2087">
        <f>D465-D468</f>
        <v>0</v>
      </c>
      <c r="E474" s="2184"/>
      <c r="F474" s="1048"/>
      <c r="G474" s="2180"/>
      <c r="H474" s="89"/>
    </row>
    <row r="475" spans="1:8" s="77" customFormat="1">
      <c r="A475" s="75"/>
      <c r="B475" s="2112" t="s">
        <v>23</v>
      </c>
      <c r="C475" s="2156">
        <f>C476</f>
        <v>-12489846</v>
      </c>
      <c r="D475" s="2087">
        <f>D476</f>
        <v>0</v>
      </c>
      <c r="E475" s="2184"/>
      <c r="F475" s="1048"/>
      <c r="G475" s="2180"/>
      <c r="H475" s="89"/>
    </row>
    <row r="476" spans="1:8" s="77" customFormat="1">
      <c r="A476" s="75"/>
      <c r="B476" s="2157" t="s">
        <v>566</v>
      </c>
      <c r="C476" s="1485">
        <v>-12489846</v>
      </c>
      <c r="D476" s="2085"/>
      <c r="E476" s="2185"/>
      <c r="F476" s="481"/>
      <c r="G476" s="2182"/>
      <c r="H476" s="89"/>
    </row>
    <row r="477" spans="1:8" s="77" customFormat="1">
      <c r="A477" s="75"/>
      <c r="B477" s="2090" t="s">
        <v>54</v>
      </c>
      <c r="C477" s="1485"/>
      <c r="D477" s="2085"/>
      <c r="E477" s="2176"/>
      <c r="F477" s="481"/>
      <c r="G477" s="2182"/>
      <c r="H477" s="89"/>
    </row>
    <row r="478" spans="1:8" s="77" customFormat="1">
      <c r="A478" s="75"/>
      <c r="B478" s="2091" t="s">
        <v>576</v>
      </c>
      <c r="C478" s="1485"/>
      <c r="D478" s="2085"/>
      <c r="E478" s="2187"/>
      <c r="F478" s="481"/>
      <c r="G478" s="2182"/>
      <c r="H478" s="89"/>
    </row>
    <row r="479" spans="1:8" s="77" customFormat="1" ht="26.4">
      <c r="A479" s="75"/>
      <c r="B479" s="2159" t="s">
        <v>578</v>
      </c>
      <c r="C479" s="1485"/>
      <c r="D479" s="2085"/>
      <c r="H479" s="89"/>
    </row>
    <row r="480" spans="1:8" s="77" customFormat="1">
      <c r="A480" s="75"/>
      <c r="B480" s="2091" t="s">
        <v>87</v>
      </c>
      <c r="C480" s="1485"/>
      <c r="D480" s="2085"/>
      <c r="H480" s="89"/>
    </row>
    <row r="481" spans="1:8" s="77" customFormat="1">
      <c r="A481" s="75"/>
      <c r="B481" s="2152" t="s">
        <v>4</v>
      </c>
      <c r="C481" s="2153">
        <f>C482</f>
        <v>2112111</v>
      </c>
      <c r="D481" s="2087">
        <f>D482</f>
        <v>-300914</v>
      </c>
      <c r="H481" s="89"/>
    </row>
    <row r="482" spans="1:8" s="77" customFormat="1">
      <c r="A482" s="75"/>
      <c r="B482" s="2154" t="s">
        <v>10</v>
      </c>
      <c r="C482" s="1487">
        <f>C483</f>
        <v>2112111</v>
      </c>
      <c r="D482" s="2085">
        <f>D483</f>
        <v>-300914</v>
      </c>
      <c r="H482" s="89"/>
    </row>
    <row r="483" spans="1:8" s="77" customFormat="1" ht="26.4">
      <c r="A483" s="75"/>
      <c r="B483" s="2155" t="s">
        <v>11</v>
      </c>
      <c r="C483" s="1487">
        <f>C484</f>
        <v>2112111</v>
      </c>
      <c r="D483" s="2085">
        <v>-300914</v>
      </c>
      <c r="H483" s="89"/>
    </row>
    <row r="484" spans="1:8" s="77" customFormat="1">
      <c r="A484" s="75"/>
      <c r="B484" s="2112" t="s">
        <v>28</v>
      </c>
      <c r="C484" s="2153">
        <f>C485</f>
        <v>2112111</v>
      </c>
      <c r="D484" s="2087">
        <f>D485</f>
        <v>-300914</v>
      </c>
      <c r="H484" s="89"/>
    </row>
    <row r="485" spans="1:8" s="77" customFormat="1">
      <c r="A485" s="75"/>
      <c r="B485" s="2157" t="s">
        <v>3</v>
      </c>
      <c r="C485" s="1487">
        <f>C486</f>
        <v>2112111</v>
      </c>
      <c r="D485" s="2085">
        <f>D486</f>
        <v>-300914</v>
      </c>
      <c r="H485" s="89"/>
    </row>
    <row r="486" spans="1:8" s="77" customFormat="1">
      <c r="A486" s="75"/>
      <c r="B486" s="2158" t="s">
        <v>20</v>
      </c>
      <c r="C486" s="1487">
        <v>2112111</v>
      </c>
      <c r="D486" s="2085">
        <v>-300914</v>
      </c>
      <c r="H486" s="89"/>
    </row>
    <row r="487" spans="1:8" s="77" customFormat="1" ht="26.4">
      <c r="A487" s="75"/>
      <c r="B487" s="2188" t="s">
        <v>581</v>
      </c>
      <c r="C487" s="1485"/>
      <c r="D487" s="2085"/>
      <c r="E487" s="2189"/>
      <c r="F487" s="378"/>
      <c r="G487" s="1911"/>
      <c r="H487" s="89"/>
    </row>
    <row r="488" spans="1:8" s="77" customFormat="1">
      <c r="A488" s="75"/>
      <c r="B488" s="2091" t="s">
        <v>87</v>
      </c>
      <c r="C488" s="1485"/>
      <c r="D488" s="2085"/>
      <c r="E488" s="2189"/>
      <c r="F488" s="378"/>
      <c r="G488" s="1911"/>
      <c r="H488" s="89"/>
    </row>
    <row r="489" spans="1:8" s="77" customFormat="1">
      <c r="A489" s="75"/>
      <c r="B489" s="2152" t="s">
        <v>4</v>
      </c>
      <c r="C489" s="2153">
        <f>C490</f>
        <v>0</v>
      </c>
      <c r="D489" s="2087">
        <f>D490</f>
        <v>300914</v>
      </c>
      <c r="E489" s="2189"/>
      <c r="F489" s="378"/>
      <c r="G489" s="1911"/>
      <c r="H489" s="89"/>
    </row>
    <row r="490" spans="1:8" s="77" customFormat="1">
      <c r="A490" s="75"/>
      <c r="B490" s="2154" t="s">
        <v>10</v>
      </c>
      <c r="C490" s="1487">
        <f>C491</f>
        <v>0</v>
      </c>
      <c r="D490" s="2085">
        <f>D491</f>
        <v>300914</v>
      </c>
      <c r="E490" s="2189"/>
      <c r="F490" s="378"/>
      <c r="G490" s="1911"/>
      <c r="H490" s="89"/>
    </row>
    <row r="491" spans="1:8" s="77" customFormat="1" ht="26.4">
      <c r="A491" s="75"/>
      <c r="B491" s="2155" t="s">
        <v>11</v>
      </c>
      <c r="C491" s="1487">
        <v>0</v>
      </c>
      <c r="D491" s="2085">
        <v>300914</v>
      </c>
      <c r="E491" s="2189"/>
      <c r="F491" s="378"/>
      <c r="G491" s="1911"/>
      <c r="H491" s="89"/>
    </row>
    <row r="492" spans="1:8" s="77" customFormat="1">
      <c r="A492" s="75"/>
      <c r="B492" s="2112" t="s">
        <v>28</v>
      </c>
      <c r="C492" s="2153">
        <f>C496</f>
        <v>0</v>
      </c>
      <c r="D492" s="2087">
        <f>D493+D496</f>
        <v>300914</v>
      </c>
      <c r="E492" s="2189"/>
      <c r="F492" s="378"/>
      <c r="G492" s="1911"/>
      <c r="H492" s="89"/>
    </row>
    <row r="493" spans="1:8" s="77" customFormat="1">
      <c r="A493" s="75"/>
      <c r="B493" s="2088" t="s">
        <v>2</v>
      </c>
      <c r="C493" s="2153"/>
      <c r="D493" s="2631">
        <f>D494</f>
        <v>47648</v>
      </c>
      <c r="E493" s="2189"/>
      <c r="F493" s="378"/>
      <c r="G493" s="1911"/>
      <c r="H493" s="89"/>
    </row>
    <row r="494" spans="1:8" s="77" customFormat="1">
      <c r="A494" s="75"/>
      <c r="B494" s="2084" t="s">
        <v>12</v>
      </c>
      <c r="C494" s="2153"/>
      <c r="D494" s="2631">
        <f>D495</f>
        <v>47648</v>
      </c>
      <c r="E494" s="2189"/>
      <c r="F494" s="378"/>
      <c r="G494" s="1911"/>
      <c r="H494" s="89"/>
    </row>
    <row r="495" spans="1:8" s="77" customFormat="1">
      <c r="A495" s="75"/>
      <c r="B495" s="2089" t="s">
        <v>15</v>
      </c>
      <c r="C495" s="2153"/>
      <c r="D495" s="2631">
        <v>47648</v>
      </c>
      <c r="E495" s="2189"/>
      <c r="F495" s="378"/>
      <c r="G495" s="1911"/>
      <c r="H495" s="89"/>
    </row>
    <row r="496" spans="1:8" s="77" customFormat="1">
      <c r="A496" s="75"/>
      <c r="B496" s="2088" t="s">
        <v>3</v>
      </c>
      <c r="C496" s="1487">
        <f>C497</f>
        <v>0</v>
      </c>
      <c r="D496" s="2631">
        <f>D497</f>
        <v>253266</v>
      </c>
      <c r="E496" s="2189"/>
      <c r="F496" s="378"/>
      <c r="G496" s="1911"/>
      <c r="H496" s="89"/>
    </row>
    <row r="497" spans="1:8" s="77" customFormat="1" ht="13.8" thickBot="1">
      <c r="A497" s="75"/>
      <c r="B497" s="2084" t="s">
        <v>20</v>
      </c>
      <c r="C497" s="1487">
        <v>0</v>
      </c>
      <c r="D497" s="2631">
        <v>253266</v>
      </c>
      <c r="E497" s="2189"/>
      <c r="F497" s="378"/>
      <c r="G497" s="1911"/>
      <c r="H497" s="89"/>
    </row>
    <row r="498" spans="1:8" s="77" customFormat="1" ht="168.75" customHeight="1" thickBot="1">
      <c r="A498" s="75"/>
      <c r="B498" s="3736" t="s">
        <v>582</v>
      </c>
      <c r="C498" s="3737"/>
      <c r="D498" s="3738"/>
      <c r="E498" s="2189"/>
      <c r="F498" s="378"/>
      <c r="G498" s="1911"/>
      <c r="H498" s="89"/>
    </row>
    <row r="499" spans="1:8" s="77" customFormat="1">
      <c r="A499" s="75"/>
      <c r="B499" s="2190"/>
      <c r="C499" s="2191"/>
      <c r="D499" s="1911"/>
      <c r="E499" s="2189"/>
      <c r="F499" s="378"/>
      <c r="G499" s="1911"/>
      <c r="H499" s="89"/>
    </row>
    <row r="500" spans="1:8" s="77" customFormat="1" ht="13.5" customHeight="1">
      <c r="B500" s="3743" t="s">
        <v>1029</v>
      </c>
      <c r="C500" s="3743"/>
      <c r="D500" s="3743"/>
      <c r="E500" s="2189"/>
      <c r="F500" s="378"/>
      <c r="G500" s="1911"/>
      <c r="H500" s="89"/>
    </row>
    <row r="501" spans="1:8" s="77" customFormat="1" ht="13.5" customHeight="1" thickBot="1">
      <c r="A501" s="75"/>
      <c r="B501" s="3332"/>
      <c r="C501" s="3332"/>
      <c r="D501" s="3332"/>
      <c r="E501" s="2189"/>
      <c r="F501" s="378"/>
      <c r="G501" s="1911"/>
      <c r="H501" s="89"/>
    </row>
    <row r="502" spans="1:8" s="77" customFormat="1" ht="13.8">
      <c r="A502" s="99">
        <f>A462</f>
        <v>26</v>
      </c>
      <c r="B502" s="3333" t="s">
        <v>559</v>
      </c>
      <c r="C502" s="3334"/>
      <c r="D502" s="3335"/>
      <c r="E502" s="2189"/>
      <c r="F502" s="378"/>
      <c r="G502" s="1911"/>
      <c r="H502" s="945" t="s">
        <v>33</v>
      </c>
    </row>
    <row r="503" spans="1:8" s="77" customFormat="1">
      <c r="A503" s="75"/>
      <c r="B503" s="2648" t="s">
        <v>82</v>
      </c>
      <c r="C503" s="3336"/>
      <c r="D503" s="3337"/>
      <c r="E503" s="2189"/>
      <c r="F503" s="378"/>
      <c r="G503" s="1911"/>
      <c r="H503" s="89"/>
    </row>
    <row r="504" spans="1:8" s="77" customFormat="1">
      <c r="A504" s="75"/>
      <c r="B504" s="3338" t="s">
        <v>83</v>
      </c>
      <c r="C504" s="2646"/>
      <c r="D504" s="2647"/>
      <c r="E504" s="2189"/>
      <c r="F504" s="378"/>
      <c r="G504" s="1911"/>
      <c r="H504" s="89"/>
    </row>
    <row r="505" spans="1:8" s="77" customFormat="1">
      <c r="A505" s="75"/>
      <c r="B505" s="2334" t="s">
        <v>87</v>
      </c>
      <c r="C505" s="3339"/>
      <c r="D505" s="2336"/>
      <c r="E505" s="2189"/>
      <c r="F505" s="378"/>
      <c r="G505" s="1911"/>
      <c r="H505" s="89"/>
    </row>
    <row r="506" spans="1:8" s="77" customFormat="1">
      <c r="A506" s="75"/>
      <c r="B506" s="2086" t="s">
        <v>4</v>
      </c>
      <c r="C506" s="2167">
        <f>C507+C508</f>
        <v>826570031</v>
      </c>
      <c r="D506" s="2108">
        <f>D507+D508</f>
        <v>0</v>
      </c>
      <c r="E506" s="2189"/>
      <c r="F506" s="378"/>
      <c r="G506" s="1911"/>
      <c r="H506" s="89"/>
    </row>
    <row r="507" spans="1:8" s="77" customFormat="1" ht="26.4">
      <c r="A507" s="75"/>
      <c r="B507" s="2088" t="s">
        <v>36</v>
      </c>
      <c r="C507" s="2083">
        <v>3442825</v>
      </c>
      <c r="D507" s="2109"/>
      <c r="E507" s="2189"/>
      <c r="F507" s="378"/>
      <c r="G507" s="1911"/>
      <c r="H507" s="89"/>
    </row>
    <row r="508" spans="1:8" s="77" customFormat="1">
      <c r="A508" s="75"/>
      <c r="B508" s="2088" t="s">
        <v>10</v>
      </c>
      <c r="C508" s="2083">
        <f>C509</f>
        <v>823127206</v>
      </c>
      <c r="D508" s="2109">
        <f>D509</f>
        <v>0</v>
      </c>
      <c r="E508" s="2189"/>
      <c r="F508" s="378"/>
      <c r="G508" s="1911"/>
      <c r="H508" s="89"/>
    </row>
    <row r="509" spans="1:8" s="77" customFormat="1" ht="26.4">
      <c r="A509" s="75"/>
      <c r="B509" s="2084" t="s">
        <v>11</v>
      </c>
      <c r="C509" s="2083">
        <v>823127206</v>
      </c>
      <c r="D509" s="2109">
        <f>D462</f>
        <v>0</v>
      </c>
      <c r="E509" s="2189"/>
      <c r="F509" s="378"/>
      <c r="G509" s="1911"/>
      <c r="H509" s="89"/>
    </row>
    <row r="510" spans="1:8" s="77" customFormat="1">
      <c r="A510" s="75"/>
      <c r="B510" s="2086" t="s">
        <v>28</v>
      </c>
      <c r="C510" s="2081">
        <f>C511+C523</f>
        <v>773535632</v>
      </c>
      <c r="D510" s="2108">
        <f>D511+D523</f>
        <v>0</v>
      </c>
      <c r="E510" s="2189"/>
      <c r="F510" s="378"/>
      <c r="G510" s="1911"/>
      <c r="H510" s="89"/>
    </row>
    <row r="511" spans="1:8" s="77" customFormat="1">
      <c r="A511" s="75"/>
      <c r="B511" s="2088" t="s">
        <v>2</v>
      </c>
      <c r="C511" s="2083">
        <f>C512+C516+C517+C520</f>
        <v>741514013</v>
      </c>
      <c r="D511" s="2109">
        <f>D512+D516+D517+D520</f>
        <v>47648</v>
      </c>
      <c r="E511" s="2189"/>
      <c r="F511" s="378"/>
      <c r="G511" s="1911"/>
      <c r="H511" s="89"/>
    </row>
    <row r="512" spans="1:8" s="77" customFormat="1">
      <c r="A512" s="75"/>
      <c r="B512" s="2084" t="s">
        <v>12</v>
      </c>
      <c r="C512" s="2083">
        <f>C513+C515</f>
        <v>125466549</v>
      </c>
      <c r="D512" s="2109">
        <f>D513+D515</f>
        <v>47648</v>
      </c>
      <c r="E512" s="2189"/>
      <c r="F512" s="378"/>
      <c r="G512" s="1911"/>
      <c r="H512" s="89"/>
    </row>
    <row r="513" spans="1:8" s="77" customFormat="1">
      <c r="A513" s="75"/>
      <c r="B513" s="2089" t="s">
        <v>37</v>
      </c>
      <c r="C513" s="2083">
        <v>74698132</v>
      </c>
      <c r="D513" s="3340"/>
      <c r="E513" s="2189"/>
      <c r="F513" s="378"/>
      <c r="G513" s="1911"/>
      <c r="H513" s="89"/>
    </row>
    <row r="514" spans="1:8" s="77" customFormat="1">
      <c r="A514" s="75"/>
      <c r="B514" s="2111" t="s">
        <v>35</v>
      </c>
      <c r="C514" s="2083">
        <v>58507471</v>
      </c>
      <c r="D514" s="3340"/>
      <c r="E514" s="2189"/>
      <c r="F514" s="378"/>
      <c r="G514" s="1911"/>
      <c r="H514" s="89"/>
    </row>
    <row r="515" spans="1:8" s="77" customFormat="1">
      <c r="A515" s="75"/>
      <c r="B515" s="2089" t="s">
        <v>15</v>
      </c>
      <c r="C515" s="2083">
        <v>50768417</v>
      </c>
      <c r="D515" s="2109">
        <f>D471</f>
        <v>47648</v>
      </c>
      <c r="E515" s="2189"/>
      <c r="F515" s="378"/>
      <c r="G515" s="1911"/>
      <c r="H515" s="89"/>
    </row>
    <row r="516" spans="1:8" s="77" customFormat="1">
      <c r="A516" s="75"/>
      <c r="B516" s="2084" t="s">
        <v>117</v>
      </c>
      <c r="C516" s="2083">
        <v>368381512</v>
      </c>
      <c r="D516" s="2109"/>
      <c r="E516" s="2189"/>
      <c r="F516" s="378"/>
      <c r="G516" s="1911"/>
      <c r="H516" s="89"/>
    </row>
    <row r="517" spans="1:8" s="77" customFormat="1">
      <c r="A517" s="75"/>
      <c r="B517" s="2084" t="s">
        <v>16</v>
      </c>
      <c r="C517" s="2083">
        <f>C518+C519</f>
        <v>512234</v>
      </c>
      <c r="D517" s="2109">
        <f>D518+D519</f>
        <v>0</v>
      </c>
      <c r="E517" s="2189"/>
      <c r="F517" s="378"/>
      <c r="G517" s="1911"/>
      <c r="H517" s="89"/>
    </row>
    <row r="518" spans="1:8" s="77" customFormat="1">
      <c r="A518" s="75"/>
      <c r="B518" s="2089" t="s">
        <v>17</v>
      </c>
      <c r="C518" s="2083">
        <v>35572</v>
      </c>
      <c r="D518" s="2109">
        <f>D466</f>
        <v>0</v>
      </c>
      <c r="E518" s="2189"/>
      <c r="F518" s="378"/>
      <c r="G518" s="1911"/>
      <c r="H518" s="89"/>
    </row>
    <row r="519" spans="1:8" s="77" customFormat="1">
      <c r="A519" s="75"/>
      <c r="B519" s="2089" t="s">
        <v>93</v>
      </c>
      <c r="C519" s="2083">
        <v>476662</v>
      </c>
      <c r="D519" s="2109"/>
      <c r="E519" s="2189"/>
      <c r="F519" s="378"/>
      <c r="G519" s="1911"/>
      <c r="H519" s="89"/>
    </row>
    <row r="520" spans="1:8" s="77" customFormat="1" ht="26.4">
      <c r="A520" s="75"/>
      <c r="B520" s="2084" t="s">
        <v>49</v>
      </c>
      <c r="C520" s="2083">
        <f>C521+C522</f>
        <v>247153718</v>
      </c>
      <c r="D520" s="2109">
        <f>D521+D522</f>
        <v>0</v>
      </c>
      <c r="E520" s="2189"/>
      <c r="F520" s="378"/>
      <c r="G520" s="1911"/>
      <c r="H520" s="89"/>
    </row>
    <row r="521" spans="1:8" s="77" customFormat="1">
      <c r="A521" s="75"/>
      <c r="B521" s="2089" t="s">
        <v>118</v>
      </c>
      <c r="C521" s="2083">
        <v>247010546</v>
      </c>
      <c r="D521" s="2109"/>
      <c r="E521" s="2189"/>
      <c r="F521" s="378"/>
      <c r="G521" s="1911"/>
      <c r="H521" s="89"/>
    </row>
    <row r="522" spans="1:8" s="77" customFormat="1">
      <c r="A522" s="75"/>
      <c r="B522" s="2089" t="s">
        <v>38</v>
      </c>
      <c r="C522" s="2083">
        <v>143172</v>
      </c>
      <c r="D522" s="2109"/>
      <c r="E522" s="2189"/>
      <c r="F522" s="378"/>
      <c r="G522" s="1911"/>
      <c r="H522" s="89"/>
    </row>
    <row r="523" spans="1:8" s="77" customFormat="1">
      <c r="A523" s="75"/>
      <c r="B523" s="2088" t="s">
        <v>3</v>
      </c>
      <c r="C523" s="2083">
        <f>C524</f>
        <v>32021619</v>
      </c>
      <c r="D523" s="2109">
        <f>D524</f>
        <v>-47648</v>
      </c>
      <c r="E523" s="2189"/>
      <c r="F523" s="378"/>
      <c r="G523" s="1911"/>
      <c r="H523" s="89"/>
    </row>
    <row r="524" spans="1:8" s="77" customFormat="1">
      <c r="A524" s="75"/>
      <c r="B524" s="2084" t="s">
        <v>20</v>
      </c>
      <c r="C524" s="2083">
        <v>32021619</v>
      </c>
      <c r="D524" s="2109">
        <f>D473</f>
        <v>-47648</v>
      </c>
      <c r="E524" s="2189"/>
      <c r="F524" s="378"/>
      <c r="G524" s="1911"/>
      <c r="H524" s="89"/>
    </row>
    <row r="525" spans="1:8" s="77" customFormat="1">
      <c r="A525" s="75"/>
      <c r="B525" s="2086" t="s">
        <v>61</v>
      </c>
      <c r="C525" s="2081">
        <f>C506-C510</f>
        <v>53034399</v>
      </c>
      <c r="D525" s="2108">
        <f>D506-D510</f>
        <v>0</v>
      </c>
      <c r="E525" s="2189"/>
      <c r="F525" s="378"/>
      <c r="G525" s="1911"/>
      <c r="H525" s="89"/>
    </row>
    <row r="526" spans="1:8" s="77" customFormat="1">
      <c r="A526" s="75"/>
      <c r="B526" s="2086" t="s">
        <v>23</v>
      </c>
      <c r="C526" s="2081">
        <f>C530+C531</f>
        <v>-53034399</v>
      </c>
      <c r="D526" s="2108">
        <f>D530+D531</f>
        <v>0</v>
      </c>
      <c r="E526" s="2189"/>
      <c r="F526" s="378"/>
      <c r="G526" s="1911"/>
      <c r="H526" s="89"/>
    </row>
    <row r="527" spans="1:8" s="77" customFormat="1">
      <c r="A527" s="75"/>
      <c r="B527" s="2088" t="s">
        <v>119</v>
      </c>
      <c r="C527" s="2083">
        <f>-C529</f>
        <v>-295957337</v>
      </c>
      <c r="D527" s="2109">
        <f>-D529</f>
        <v>0</v>
      </c>
      <c r="E527" s="2189"/>
      <c r="F527" s="378"/>
      <c r="G527" s="1911"/>
      <c r="H527" s="89"/>
    </row>
    <row r="528" spans="1:8" s="77" customFormat="1">
      <c r="A528" s="75"/>
      <c r="B528" s="2088" t="s">
        <v>24</v>
      </c>
      <c r="C528" s="2083">
        <f>C529+C530</f>
        <v>297163790</v>
      </c>
      <c r="D528" s="2109">
        <f>D529+D530</f>
        <v>0</v>
      </c>
      <c r="E528" s="2189"/>
      <c r="F528" s="378"/>
      <c r="G528" s="1911"/>
      <c r="H528" s="89"/>
    </row>
    <row r="529" spans="1:8" s="77" customFormat="1" ht="26.4">
      <c r="A529" s="75"/>
      <c r="B529" s="2084" t="s">
        <v>565</v>
      </c>
      <c r="C529" s="2083">
        <v>295957337</v>
      </c>
      <c r="D529" s="2109"/>
      <c r="E529" s="2189"/>
      <c r="F529" s="378"/>
      <c r="G529" s="1911"/>
      <c r="H529" s="89"/>
    </row>
    <row r="530" spans="1:8" s="77" customFormat="1" ht="39.6">
      <c r="A530" s="75"/>
      <c r="B530" s="2084" t="s">
        <v>59</v>
      </c>
      <c r="C530" s="2083">
        <v>1206453</v>
      </c>
      <c r="D530" s="2109"/>
      <c r="E530" s="2189"/>
      <c r="F530" s="378"/>
      <c r="G530" s="1911"/>
      <c r="H530" s="89"/>
    </row>
    <row r="531" spans="1:8" s="77" customFormat="1" ht="18" customHeight="1" thickBot="1">
      <c r="A531" s="75"/>
      <c r="B531" s="2088" t="s">
        <v>566</v>
      </c>
      <c r="C531" s="2083">
        <v>-54240852</v>
      </c>
      <c r="D531" s="3340"/>
      <c r="E531" s="2189"/>
      <c r="F531" s="378"/>
      <c r="G531" s="1911"/>
      <c r="H531" s="89"/>
    </row>
    <row r="532" spans="1:8" s="77" customFormat="1" ht="168" customHeight="1" thickBot="1">
      <c r="A532" s="75"/>
      <c r="B532" s="3733" t="s">
        <v>582</v>
      </c>
      <c r="C532" s="3734"/>
      <c r="D532" s="3735"/>
      <c r="E532" s="2189"/>
      <c r="F532" s="378"/>
      <c r="G532" s="1911"/>
      <c r="H532" s="89"/>
    </row>
    <row r="533" spans="1:8" s="77" customFormat="1">
      <c r="A533" s="75"/>
      <c r="B533" s="2189"/>
      <c r="C533" s="378"/>
      <c r="D533" s="1911"/>
      <c r="E533" s="2189"/>
      <c r="F533" s="378"/>
      <c r="G533" s="1911"/>
      <c r="H533" s="89"/>
    </row>
    <row r="534" spans="1:8" s="77" customFormat="1">
      <c r="A534" s="75"/>
      <c r="B534" s="128" t="s">
        <v>187</v>
      </c>
      <c r="C534" s="561"/>
      <c r="D534" s="561"/>
      <c r="H534" s="89"/>
    </row>
    <row r="535" spans="1:8" s="77" customFormat="1" ht="13.8" thickBot="1">
      <c r="A535" s="75"/>
      <c r="B535" s="2315"/>
      <c r="C535" s="2315"/>
      <c r="D535" s="2315"/>
      <c r="E535" s="2192"/>
      <c r="F535" s="2192"/>
      <c r="G535" s="2192"/>
      <c r="H535" s="89"/>
    </row>
    <row r="536" spans="1:8" s="77" customFormat="1" ht="13.8">
      <c r="A536" s="547">
        <f>A462+1</f>
        <v>27</v>
      </c>
      <c r="B536" s="2146" t="s">
        <v>559</v>
      </c>
      <c r="C536" s="2147"/>
      <c r="D536" s="2193"/>
      <c r="E536" s="2173"/>
      <c r="F536" s="2174"/>
      <c r="G536" s="2175"/>
      <c r="H536" s="945" t="s">
        <v>33</v>
      </c>
    </row>
    <row r="537" spans="1:8" s="77" customFormat="1">
      <c r="A537" s="75"/>
      <c r="B537" s="2090" t="s">
        <v>22</v>
      </c>
      <c r="C537" s="2149"/>
      <c r="D537" s="123"/>
      <c r="E537" s="2176"/>
      <c r="F537" s="277"/>
      <c r="G537" s="278"/>
      <c r="H537" s="89"/>
    </row>
    <row r="538" spans="1:8" s="77" customFormat="1" ht="27.6">
      <c r="A538" s="75"/>
      <c r="B538" s="2150" t="s">
        <v>575</v>
      </c>
      <c r="C538" s="2151"/>
      <c r="D538" s="2194"/>
      <c r="E538" s="2177"/>
      <c r="F538" s="277"/>
      <c r="G538" s="278"/>
      <c r="H538" s="89"/>
    </row>
    <row r="539" spans="1:8" s="77" customFormat="1">
      <c r="A539" s="75"/>
      <c r="B539" s="2152" t="s">
        <v>4</v>
      </c>
      <c r="C539" s="2153">
        <f>C540</f>
        <v>28092469</v>
      </c>
      <c r="D539" s="2195">
        <f>D540</f>
        <v>0</v>
      </c>
      <c r="E539" s="2178"/>
      <c r="F539" s="2179"/>
      <c r="G539" s="2180"/>
      <c r="H539" s="89"/>
    </row>
    <row r="540" spans="1:8" s="77" customFormat="1">
      <c r="A540" s="75"/>
      <c r="B540" s="2154" t="s">
        <v>10</v>
      </c>
      <c r="C540" s="1485">
        <f>C541</f>
        <v>28092469</v>
      </c>
      <c r="D540" s="2196">
        <f>D541</f>
        <v>0</v>
      </c>
      <c r="E540" s="2181"/>
      <c r="F540" s="481"/>
      <c r="G540" s="2182"/>
      <c r="H540" s="89"/>
    </row>
    <row r="541" spans="1:8" s="77" customFormat="1" ht="26.4">
      <c r="A541" s="75"/>
      <c r="B541" s="2155" t="s">
        <v>11</v>
      </c>
      <c r="C541" s="1485">
        <v>28092469</v>
      </c>
      <c r="D541" s="2196">
        <f>D557+D565</f>
        <v>0</v>
      </c>
      <c r="E541" s="2183"/>
      <c r="F541" s="481"/>
      <c r="G541" s="2182"/>
      <c r="H541" s="89"/>
    </row>
    <row r="542" spans="1:8" s="77" customFormat="1">
      <c r="A542" s="75"/>
      <c r="B542" s="2112" t="s">
        <v>28</v>
      </c>
      <c r="C542" s="2156">
        <f>C546+C543</f>
        <v>15602623</v>
      </c>
      <c r="D542" s="2195">
        <f>D546+D543</f>
        <v>0</v>
      </c>
      <c r="E542" s="2184"/>
      <c r="F542" s="1048"/>
      <c r="G542" s="2180"/>
      <c r="H542" s="89"/>
    </row>
    <row r="543" spans="1:8" s="77" customFormat="1">
      <c r="A543" s="75"/>
      <c r="B543" s="2088" t="s">
        <v>2</v>
      </c>
      <c r="C543" s="1485">
        <f>C544</f>
        <v>0</v>
      </c>
      <c r="D543" s="2085">
        <f>D544</f>
        <v>4984</v>
      </c>
      <c r="E543" s="2184"/>
      <c r="F543" s="1048"/>
      <c r="G543" s="2180"/>
      <c r="H543" s="89"/>
    </row>
    <row r="544" spans="1:8" s="77" customFormat="1">
      <c r="A544" s="75"/>
      <c r="B544" s="2084" t="s">
        <v>16</v>
      </c>
      <c r="C544" s="1485">
        <f>C545</f>
        <v>0</v>
      </c>
      <c r="D544" s="2085">
        <f>D545</f>
        <v>4984</v>
      </c>
      <c r="E544" s="2184"/>
      <c r="F544" s="1048"/>
      <c r="G544" s="2180"/>
      <c r="H544" s="89"/>
    </row>
    <row r="545" spans="1:8" s="77" customFormat="1">
      <c r="A545" s="75"/>
      <c r="B545" s="2089" t="s">
        <v>17</v>
      </c>
      <c r="C545" s="1485"/>
      <c r="D545" s="2085">
        <v>4984</v>
      </c>
      <c r="E545" s="2184"/>
      <c r="F545" s="1048"/>
      <c r="G545" s="2180"/>
      <c r="H545" s="89"/>
    </row>
    <row r="546" spans="1:8" s="77" customFormat="1">
      <c r="A546" s="75"/>
      <c r="B546" s="2157" t="s">
        <v>3</v>
      </c>
      <c r="C546" s="1485">
        <f>C547</f>
        <v>15602623</v>
      </c>
      <c r="D546" s="2196">
        <f>D547</f>
        <v>-4984</v>
      </c>
      <c r="E546" s="2185"/>
      <c r="F546" s="481"/>
      <c r="G546" s="2182"/>
      <c r="H546" s="89"/>
    </row>
    <row r="547" spans="1:8" s="77" customFormat="1">
      <c r="A547" s="75"/>
      <c r="B547" s="2158" t="s">
        <v>20</v>
      </c>
      <c r="C547" s="1485">
        <v>15602623</v>
      </c>
      <c r="D547" s="2196">
        <f>D560+D571</f>
        <v>-4984</v>
      </c>
      <c r="E547" s="2186"/>
      <c r="F547" s="481"/>
      <c r="G547" s="2182"/>
      <c r="H547" s="89"/>
    </row>
    <row r="548" spans="1:8" s="77" customFormat="1">
      <c r="A548" s="75"/>
      <c r="B548" s="2112" t="s">
        <v>61</v>
      </c>
      <c r="C548" s="2156">
        <f>C539-C542</f>
        <v>12489846</v>
      </c>
      <c r="D548" s="2195">
        <f>D539-D542</f>
        <v>0</v>
      </c>
      <c r="E548" s="2197"/>
      <c r="F548" s="481"/>
      <c r="G548" s="2182"/>
      <c r="H548" s="89"/>
    </row>
    <row r="549" spans="1:8" s="77" customFormat="1">
      <c r="A549" s="75"/>
      <c r="B549" s="2112" t="s">
        <v>23</v>
      </c>
      <c r="C549" s="2156">
        <f>C550</f>
        <v>-12489846</v>
      </c>
      <c r="D549" s="2195">
        <f>D550</f>
        <v>0</v>
      </c>
      <c r="E549" s="2185"/>
      <c r="F549" s="481"/>
      <c r="G549" s="2182"/>
      <c r="H549" s="89"/>
    </row>
    <row r="550" spans="1:8" s="77" customFormat="1">
      <c r="A550" s="75"/>
      <c r="B550" s="2157" t="s">
        <v>566</v>
      </c>
      <c r="C550" s="1485">
        <v>-12489846</v>
      </c>
      <c r="D550" s="2196"/>
      <c r="E550" s="2186"/>
      <c r="F550" s="481"/>
      <c r="G550" s="2182"/>
      <c r="H550" s="89"/>
    </row>
    <row r="551" spans="1:8" s="77" customFormat="1">
      <c r="A551" s="75"/>
      <c r="B551" s="2090" t="s">
        <v>54</v>
      </c>
      <c r="C551" s="1485"/>
      <c r="D551" s="2196"/>
      <c r="E551" s="2184"/>
      <c r="F551" s="1048"/>
      <c r="G551" s="2180"/>
      <c r="H551" s="89"/>
    </row>
    <row r="552" spans="1:8" s="77" customFormat="1">
      <c r="A552" s="75"/>
      <c r="B552" s="2091" t="s">
        <v>576</v>
      </c>
      <c r="C552" s="1485"/>
      <c r="D552" s="2196"/>
      <c r="E552" s="2184"/>
      <c r="F552" s="1048"/>
      <c r="G552" s="2180"/>
      <c r="H552" s="89"/>
    </row>
    <row r="553" spans="1:8" s="77" customFormat="1" ht="26.4">
      <c r="A553" s="75"/>
      <c r="B553" s="2159" t="s">
        <v>578</v>
      </c>
      <c r="C553" s="1485"/>
      <c r="D553" s="2196"/>
      <c r="E553" s="2185"/>
      <c r="F553" s="481"/>
      <c r="G553" s="2182"/>
      <c r="H553" s="89"/>
    </row>
    <row r="554" spans="1:8" s="77" customFormat="1">
      <c r="A554" s="75"/>
      <c r="B554" s="2091" t="s">
        <v>87</v>
      </c>
      <c r="C554" s="1485"/>
      <c r="D554" s="2196"/>
      <c r="E554" s="2185"/>
      <c r="F554" s="2122"/>
      <c r="G554" s="2198"/>
      <c r="H554" s="89"/>
    </row>
    <row r="555" spans="1:8" s="77" customFormat="1">
      <c r="A555" s="75"/>
      <c r="B555" s="2152" t="s">
        <v>4</v>
      </c>
      <c r="C555" s="2153">
        <f>C556</f>
        <v>2112111</v>
      </c>
      <c r="D555" s="2195">
        <f>D556</f>
        <v>-97471</v>
      </c>
      <c r="E555" s="2185"/>
      <c r="F555" s="2122"/>
      <c r="G555" s="2198"/>
      <c r="H555" s="89"/>
    </row>
    <row r="556" spans="1:8" s="77" customFormat="1">
      <c r="A556" s="75"/>
      <c r="B556" s="2154" t="s">
        <v>10</v>
      </c>
      <c r="C556" s="1487">
        <f>C557</f>
        <v>2112111</v>
      </c>
      <c r="D556" s="2196">
        <f>D557</f>
        <v>-97471</v>
      </c>
      <c r="E556" s="2185"/>
      <c r="F556" s="2122"/>
      <c r="G556" s="2198"/>
      <c r="H556" s="89"/>
    </row>
    <row r="557" spans="1:8" s="77" customFormat="1" ht="26.4">
      <c r="A557" s="75"/>
      <c r="B557" s="2155" t="s">
        <v>11</v>
      </c>
      <c r="C557" s="1487">
        <f>C558</f>
        <v>2112111</v>
      </c>
      <c r="D557" s="2196">
        <v>-97471</v>
      </c>
      <c r="E557" s="2185"/>
      <c r="F557" s="2122"/>
      <c r="G557" s="2198"/>
      <c r="H557" s="89"/>
    </row>
    <row r="558" spans="1:8" s="77" customFormat="1">
      <c r="A558" s="75"/>
      <c r="B558" s="2112" t="s">
        <v>28</v>
      </c>
      <c r="C558" s="2153">
        <f>C559</f>
        <v>2112111</v>
      </c>
      <c r="D558" s="2195">
        <f>D559</f>
        <v>-97471</v>
      </c>
      <c r="E558" s="2185"/>
      <c r="F558" s="2122"/>
      <c r="G558" s="2198"/>
      <c r="H558" s="89"/>
    </row>
    <row r="559" spans="1:8" s="77" customFormat="1">
      <c r="A559" s="75"/>
      <c r="B559" s="2157" t="s">
        <v>3</v>
      </c>
      <c r="C559" s="1487">
        <f>C560</f>
        <v>2112111</v>
      </c>
      <c r="D559" s="2196">
        <f>D560</f>
        <v>-97471</v>
      </c>
      <c r="E559" s="2185"/>
      <c r="F559" s="2122"/>
      <c r="G559" s="2198"/>
      <c r="H559" s="89"/>
    </row>
    <row r="560" spans="1:8" s="77" customFormat="1">
      <c r="A560" s="75"/>
      <c r="B560" s="2158" t="s">
        <v>20</v>
      </c>
      <c r="C560" s="1487">
        <v>2112111</v>
      </c>
      <c r="D560" s="2085">
        <v>-97471</v>
      </c>
      <c r="H560" s="89"/>
    </row>
    <row r="561" spans="1:8" s="77" customFormat="1" ht="39.6">
      <c r="A561" s="75"/>
      <c r="B561" s="2159" t="s">
        <v>583</v>
      </c>
      <c r="C561" s="1485"/>
      <c r="D561" s="2085"/>
      <c r="H561" s="89"/>
    </row>
    <row r="562" spans="1:8" s="77" customFormat="1">
      <c r="A562" s="75"/>
      <c r="B562" s="2091" t="s">
        <v>87</v>
      </c>
      <c r="C562" s="1485"/>
      <c r="D562" s="2085"/>
      <c r="H562" s="89"/>
    </row>
    <row r="563" spans="1:8" s="77" customFormat="1">
      <c r="A563" s="75"/>
      <c r="B563" s="2152" t="s">
        <v>4</v>
      </c>
      <c r="C563" s="2153">
        <f>C564</f>
        <v>0</v>
      </c>
      <c r="D563" s="2087">
        <f>D564</f>
        <v>97471</v>
      </c>
      <c r="H563" s="89"/>
    </row>
    <row r="564" spans="1:8" s="77" customFormat="1">
      <c r="A564" s="75"/>
      <c r="B564" s="2154" t="s">
        <v>10</v>
      </c>
      <c r="C564" s="1487">
        <f>C565</f>
        <v>0</v>
      </c>
      <c r="D564" s="2085">
        <f>D565</f>
        <v>97471</v>
      </c>
      <c r="H564" s="89"/>
    </row>
    <row r="565" spans="1:8" s="77" customFormat="1" ht="26.4">
      <c r="A565" s="75"/>
      <c r="B565" s="2155" t="s">
        <v>11</v>
      </c>
      <c r="C565" s="1487"/>
      <c r="D565" s="2085">
        <v>97471</v>
      </c>
      <c r="H565" s="89"/>
    </row>
    <row r="566" spans="1:8" s="77" customFormat="1">
      <c r="A566" s="75"/>
      <c r="B566" s="2112" t="s">
        <v>28</v>
      </c>
      <c r="C566" s="2153">
        <f>C567+C570</f>
        <v>0</v>
      </c>
      <c r="D566" s="2087">
        <f>D567+D570</f>
        <v>97471</v>
      </c>
      <c r="H566" s="89"/>
    </row>
    <row r="567" spans="1:8" s="77" customFormat="1">
      <c r="A567" s="75"/>
      <c r="B567" s="2088" t="s">
        <v>2</v>
      </c>
      <c r="C567" s="1485">
        <f>C568</f>
        <v>0</v>
      </c>
      <c r="D567" s="2085">
        <f>D568</f>
        <v>4984</v>
      </c>
      <c r="H567" s="89"/>
    </row>
    <row r="568" spans="1:8" s="77" customFormat="1">
      <c r="A568" s="75"/>
      <c r="B568" s="2084" t="s">
        <v>16</v>
      </c>
      <c r="C568" s="1485">
        <f>C569</f>
        <v>0</v>
      </c>
      <c r="D568" s="2085">
        <f>D569</f>
        <v>4984</v>
      </c>
      <c r="H568" s="89"/>
    </row>
    <row r="569" spans="1:8" s="77" customFormat="1">
      <c r="A569" s="75"/>
      <c r="B569" s="2089" t="s">
        <v>17</v>
      </c>
      <c r="C569" s="1485"/>
      <c r="D569" s="2085">
        <v>4984</v>
      </c>
      <c r="H569" s="89"/>
    </row>
    <row r="570" spans="1:8" s="77" customFormat="1">
      <c r="A570" s="75"/>
      <c r="B570" s="2157" t="s">
        <v>3</v>
      </c>
      <c r="C570" s="1487"/>
      <c r="D570" s="2085">
        <f>D571</f>
        <v>92487</v>
      </c>
      <c r="H570" s="89"/>
    </row>
    <row r="571" spans="1:8" s="77" customFormat="1">
      <c r="A571" s="75"/>
      <c r="B571" s="2158" t="s">
        <v>20</v>
      </c>
      <c r="C571" s="1487"/>
      <c r="D571" s="2085">
        <v>92487</v>
      </c>
      <c r="H571" s="89"/>
    </row>
    <row r="572" spans="1:8" s="77" customFormat="1">
      <c r="A572" s="75"/>
      <c r="B572" s="2112" t="s">
        <v>61</v>
      </c>
      <c r="C572" s="2153">
        <f>C563-C566</f>
        <v>0</v>
      </c>
      <c r="D572" s="2087">
        <f>D563-D566</f>
        <v>0</v>
      </c>
      <c r="H572" s="89"/>
    </row>
    <row r="573" spans="1:8" s="77" customFormat="1">
      <c r="A573" s="75"/>
      <c r="B573" s="2112" t="s">
        <v>23</v>
      </c>
      <c r="C573" s="2153">
        <f>C574</f>
        <v>0</v>
      </c>
      <c r="D573" s="2087">
        <f>D574</f>
        <v>0</v>
      </c>
      <c r="H573" s="89"/>
    </row>
    <row r="574" spans="1:8" s="77" customFormat="1" ht="13.8" thickBot="1">
      <c r="A574" s="75"/>
      <c r="B574" s="2157" t="s">
        <v>566</v>
      </c>
      <c r="C574" s="1487"/>
      <c r="D574" s="2085"/>
      <c r="H574" s="89"/>
    </row>
    <row r="575" spans="1:8" s="77" customFormat="1" ht="118.5" customHeight="1" thickBot="1">
      <c r="A575" s="75"/>
      <c r="B575" s="3736" t="s">
        <v>584</v>
      </c>
      <c r="C575" s="3737"/>
      <c r="D575" s="3738"/>
      <c r="E575" s="3741"/>
      <c r="F575" s="3741"/>
      <c r="G575" s="3741"/>
      <c r="H575" s="89"/>
    </row>
    <row r="576" spans="1:8" s="77" customFormat="1">
      <c r="A576" s="75"/>
      <c r="B576" s="561"/>
      <c r="C576" s="561"/>
      <c r="D576" s="561"/>
      <c r="E576" s="278"/>
      <c r="F576" s="481"/>
      <c r="G576" s="1911"/>
      <c r="H576" s="89"/>
    </row>
    <row r="577" spans="1:8" s="77" customFormat="1">
      <c r="A577" s="75"/>
      <c r="B577" s="128" t="s">
        <v>190</v>
      </c>
      <c r="C577" s="561"/>
      <c r="D577" s="561"/>
      <c r="E577" s="278"/>
      <c r="F577" s="481"/>
      <c r="G577" s="1911"/>
      <c r="H577" s="89"/>
    </row>
    <row r="578" spans="1:8" s="77" customFormat="1" ht="13.95" customHeight="1" thickBot="1">
      <c r="A578" s="75"/>
      <c r="B578" s="3732"/>
      <c r="C578" s="3732"/>
      <c r="D578" s="3732"/>
      <c r="E578" s="2199"/>
      <c r="F578" s="481"/>
      <c r="G578" s="1911"/>
      <c r="H578" s="89"/>
    </row>
    <row r="579" spans="1:8" s="77" customFormat="1" ht="13.8">
      <c r="A579" s="75">
        <f>A536</f>
        <v>27</v>
      </c>
      <c r="B579" s="2096" t="s">
        <v>559</v>
      </c>
      <c r="C579" s="2097"/>
      <c r="D579" s="2098"/>
      <c r="H579" s="945" t="s">
        <v>33</v>
      </c>
    </row>
    <row r="580" spans="1:8" s="77" customFormat="1">
      <c r="A580" s="75"/>
      <c r="B580" s="2099" t="s">
        <v>82</v>
      </c>
      <c r="C580" s="2100"/>
      <c r="D580" s="2101"/>
      <c r="H580" s="89"/>
    </row>
    <row r="581" spans="1:8" s="77" customFormat="1">
      <c r="A581" s="75"/>
      <c r="B581" s="2102" t="s">
        <v>83</v>
      </c>
      <c r="C581" s="2103"/>
      <c r="D581" s="2104"/>
      <c r="H581" s="89"/>
    </row>
    <row r="582" spans="1:8" s="77" customFormat="1">
      <c r="A582" s="75"/>
      <c r="B582" s="2105" t="s">
        <v>87</v>
      </c>
      <c r="C582" s="2106"/>
      <c r="D582" s="2107"/>
      <c r="H582" s="89"/>
    </row>
    <row r="583" spans="1:8" s="77" customFormat="1">
      <c r="A583" s="75"/>
      <c r="B583" s="2086" t="s">
        <v>4</v>
      </c>
      <c r="C583" s="2167">
        <f>C584+C585</f>
        <v>826570031</v>
      </c>
      <c r="D583" s="2108">
        <f>D584+D585</f>
        <v>0</v>
      </c>
      <c r="H583" s="89"/>
    </row>
    <row r="584" spans="1:8" s="77" customFormat="1" ht="26.4">
      <c r="A584" s="75"/>
      <c r="B584" s="2088" t="s">
        <v>36</v>
      </c>
      <c r="C584" s="2083">
        <v>3442825</v>
      </c>
      <c r="D584" s="2109"/>
      <c r="H584" s="89"/>
    </row>
    <row r="585" spans="1:8" s="77" customFormat="1">
      <c r="A585" s="75"/>
      <c r="B585" s="2088" t="s">
        <v>10</v>
      </c>
      <c r="C585" s="2083">
        <f>C586</f>
        <v>823127206</v>
      </c>
      <c r="D585" s="2109">
        <f>D586</f>
        <v>0</v>
      </c>
      <c r="H585" s="89"/>
    </row>
    <row r="586" spans="1:8" s="77" customFormat="1" ht="26.4">
      <c r="A586" s="75"/>
      <c r="B586" s="2084" t="s">
        <v>11</v>
      </c>
      <c r="C586" s="2083">
        <v>823127206</v>
      </c>
      <c r="D586" s="2109">
        <f>D541</f>
        <v>0</v>
      </c>
      <c r="H586" s="89"/>
    </row>
    <row r="587" spans="1:8" s="77" customFormat="1">
      <c r="A587" s="75"/>
      <c r="B587" s="2086" t="s">
        <v>28</v>
      </c>
      <c r="C587" s="2081">
        <f>C588+C600</f>
        <v>773535632</v>
      </c>
      <c r="D587" s="2108">
        <f>D588+D600</f>
        <v>0</v>
      </c>
      <c r="H587" s="89"/>
    </row>
    <row r="588" spans="1:8" s="77" customFormat="1">
      <c r="A588" s="75"/>
      <c r="B588" s="2088" t="s">
        <v>2</v>
      </c>
      <c r="C588" s="2083">
        <f>C589+C593+C594+C597</f>
        <v>741514013</v>
      </c>
      <c r="D588" s="2109">
        <f>D589+D593+D594+D597</f>
        <v>4984</v>
      </c>
      <c r="H588" s="89"/>
    </row>
    <row r="589" spans="1:8" s="77" customFormat="1">
      <c r="A589" s="75"/>
      <c r="B589" s="2084" t="s">
        <v>12</v>
      </c>
      <c r="C589" s="2083">
        <f>C590+C592</f>
        <v>125466549</v>
      </c>
      <c r="D589" s="2109">
        <f>D590+D592</f>
        <v>0</v>
      </c>
      <c r="H589" s="89"/>
    </row>
    <row r="590" spans="1:8" s="77" customFormat="1">
      <c r="A590" s="75"/>
      <c r="B590" s="2089" t="s">
        <v>37</v>
      </c>
      <c r="C590" s="2083">
        <v>74698132</v>
      </c>
      <c r="D590" s="2110"/>
      <c r="H590" s="89"/>
    </row>
    <row r="591" spans="1:8" s="77" customFormat="1">
      <c r="A591" s="75"/>
      <c r="B591" s="2111" t="s">
        <v>35</v>
      </c>
      <c r="C591" s="2083">
        <v>58507471</v>
      </c>
      <c r="D591" s="2110"/>
      <c r="H591" s="89"/>
    </row>
    <row r="592" spans="1:8" s="77" customFormat="1">
      <c r="A592" s="75"/>
      <c r="B592" s="2089" t="s">
        <v>15</v>
      </c>
      <c r="C592" s="2083">
        <v>50768417</v>
      </c>
      <c r="D592" s="2109"/>
      <c r="H592" s="89"/>
    </row>
    <row r="593" spans="1:8" s="77" customFormat="1">
      <c r="A593" s="75"/>
      <c r="B593" s="2084" t="s">
        <v>117</v>
      </c>
      <c r="C593" s="2083">
        <v>368381512</v>
      </c>
      <c r="D593" s="2109"/>
      <c r="H593" s="89"/>
    </row>
    <row r="594" spans="1:8" s="77" customFormat="1">
      <c r="A594" s="75"/>
      <c r="B594" s="2084" t="s">
        <v>16</v>
      </c>
      <c r="C594" s="2083">
        <f>C595+C596</f>
        <v>512234</v>
      </c>
      <c r="D594" s="2109">
        <f>D595+D596</f>
        <v>4984</v>
      </c>
      <c r="E594" s="84"/>
      <c r="F594" s="85"/>
      <c r="G594" s="85"/>
      <c r="H594" s="89"/>
    </row>
    <row r="595" spans="1:8" s="77" customFormat="1">
      <c r="A595" s="75"/>
      <c r="B595" s="2089" t="s">
        <v>17</v>
      </c>
      <c r="C595" s="2083">
        <v>35572</v>
      </c>
      <c r="D595" s="2109">
        <f>D545</f>
        <v>4984</v>
      </c>
      <c r="E595" s="3742"/>
      <c r="F595" s="3739"/>
      <c r="G595" s="3739"/>
      <c r="H595" s="89"/>
    </row>
    <row r="596" spans="1:8" s="77" customFormat="1" ht="13.8">
      <c r="A596" s="75"/>
      <c r="B596" s="2089" t="s">
        <v>93</v>
      </c>
      <c r="C596" s="2083">
        <v>476662</v>
      </c>
      <c r="D596" s="2109"/>
      <c r="E596" s="2200"/>
      <c r="F596" s="343"/>
      <c r="G596" s="387"/>
      <c r="H596" s="89"/>
    </row>
    <row r="597" spans="1:8" s="77" customFormat="1" ht="26.4">
      <c r="A597" s="75"/>
      <c r="B597" s="2084" t="s">
        <v>49</v>
      </c>
      <c r="C597" s="2083">
        <f>C598+C599</f>
        <v>247153718</v>
      </c>
      <c r="D597" s="2109">
        <f>D598+D599</f>
        <v>0</v>
      </c>
      <c r="E597" s="2201"/>
      <c r="F597" s="343"/>
      <c r="G597" s="387"/>
      <c r="H597" s="89"/>
    </row>
    <row r="598" spans="1:8" s="77" customFormat="1">
      <c r="A598" s="75"/>
      <c r="B598" s="2089" t="s">
        <v>118</v>
      </c>
      <c r="C598" s="2083">
        <v>247010546</v>
      </c>
      <c r="D598" s="2109"/>
      <c r="E598" s="2202"/>
      <c r="F598" s="2203"/>
      <c r="G598" s="712"/>
      <c r="H598" s="89"/>
    </row>
    <row r="599" spans="1:8" s="77" customFormat="1">
      <c r="A599" s="75"/>
      <c r="B599" s="2089" t="s">
        <v>38</v>
      </c>
      <c r="C599" s="2083">
        <v>143172</v>
      </c>
      <c r="D599" s="2109"/>
      <c r="E599" s="2204"/>
      <c r="F599" s="2205"/>
      <c r="G599" s="2206"/>
      <c r="H599" s="89"/>
    </row>
    <row r="600" spans="1:8" s="77" customFormat="1">
      <c r="A600" s="75"/>
      <c r="B600" s="2088" t="s">
        <v>3</v>
      </c>
      <c r="C600" s="2083">
        <f>C601</f>
        <v>32021619</v>
      </c>
      <c r="D600" s="2109">
        <f>D601</f>
        <v>-4984</v>
      </c>
      <c r="E600" s="2184"/>
      <c r="F600" s="2207"/>
      <c r="G600" s="2208"/>
      <c r="H600" s="89"/>
    </row>
    <row r="601" spans="1:8" s="77" customFormat="1">
      <c r="A601" s="75"/>
      <c r="B601" s="2084" t="s">
        <v>20</v>
      </c>
      <c r="C601" s="2083">
        <v>32021619</v>
      </c>
      <c r="D601" s="2109">
        <f>D547</f>
        <v>-4984</v>
      </c>
      <c r="E601" s="2185"/>
      <c r="F601" s="2122"/>
      <c r="G601" s="2172"/>
      <c r="H601" s="89"/>
    </row>
    <row r="602" spans="1:8" s="77" customFormat="1">
      <c r="A602" s="75"/>
      <c r="B602" s="2112" t="s">
        <v>61</v>
      </c>
      <c r="C602" s="2081">
        <f>C583-C587</f>
        <v>53034399</v>
      </c>
      <c r="D602" s="2108">
        <f>D583-D587</f>
        <v>0</v>
      </c>
      <c r="E602" s="2185"/>
      <c r="F602" s="2122"/>
      <c r="G602" s="2172"/>
      <c r="H602" s="89"/>
    </row>
    <row r="603" spans="1:8" s="77" customFormat="1">
      <c r="A603" s="75"/>
      <c r="B603" s="2112" t="s">
        <v>23</v>
      </c>
      <c r="C603" s="2081">
        <f>C607+C608</f>
        <v>-53034399</v>
      </c>
      <c r="D603" s="2108">
        <f>D607+D608</f>
        <v>0</v>
      </c>
      <c r="E603" s="2186"/>
      <c r="F603" s="2122"/>
      <c r="G603" s="2172"/>
      <c r="H603" s="89"/>
    </row>
    <row r="604" spans="1:8" s="77" customFormat="1">
      <c r="A604" s="75"/>
      <c r="B604" s="2088" t="s">
        <v>119</v>
      </c>
      <c r="C604" s="2083">
        <f>-C606</f>
        <v>-295957337</v>
      </c>
      <c r="D604" s="2109">
        <f>-D606</f>
        <v>0</v>
      </c>
      <c r="E604" s="2184"/>
      <c r="F604" s="2166"/>
      <c r="G604" s="2208"/>
      <c r="H604" s="89"/>
    </row>
    <row r="605" spans="1:8" s="77" customFormat="1">
      <c r="A605" s="75"/>
      <c r="B605" s="2088" t="s">
        <v>24</v>
      </c>
      <c r="C605" s="2083">
        <f>C606+C607</f>
        <v>297163790</v>
      </c>
      <c r="D605" s="2109">
        <f>D606+D607</f>
        <v>0</v>
      </c>
      <c r="E605" s="2185"/>
      <c r="F605" s="2122"/>
      <c r="G605" s="2172"/>
      <c r="H605" s="89"/>
    </row>
    <row r="606" spans="1:8" s="77" customFormat="1" ht="26.4">
      <c r="A606" s="75"/>
      <c r="B606" s="2084" t="s">
        <v>565</v>
      </c>
      <c r="C606" s="2083">
        <v>295957337</v>
      </c>
      <c r="D606" s="2109"/>
      <c r="E606" s="2185"/>
      <c r="F606" s="2122"/>
      <c r="G606" s="2172"/>
      <c r="H606" s="89"/>
    </row>
    <row r="607" spans="1:8" s="77" customFormat="1" ht="39.6">
      <c r="A607" s="75"/>
      <c r="B607" s="2084" t="s">
        <v>59</v>
      </c>
      <c r="C607" s="2083">
        <v>1206453</v>
      </c>
      <c r="D607" s="2109"/>
      <c r="E607" s="2185"/>
      <c r="F607" s="2122"/>
      <c r="G607" s="2172"/>
      <c r="H607" s="89"/>
    </row>
    <row r="608" spans="1:8" s="77" customFormat="1" ht="13.8" thickBot="1">
      <c r="A608" s="75"/>
      <c r="B608" s="2088" t="s">
        <v>566</v>
      </c>
      <c r="C608" s="2083">
        <v>-54240852</v>
      </c>
      <c r="D608" s="2110"/>
      <c r="E608" s="2185"/>
      <c r="F608" s="2122"/>
      <c r="G608" s="2172"/>
      <c r="H608" s="89"/>
    </row>
    <row r="609" spans="1:8" s="77" customFormat="1" ht="116.4" customHeight="1" thickBot="1">
      <c r="A609" s="75"/>
      <c r="B609" s="3736" t="s">
        <v>585</v>
      </c>
      <c r="C609" s="3737"/>
      <c r="D609" s="3738"/>
      <c r="E609" s="2197"/>
      <c r="F609" s="2122"/>
      <c r="G609" s="2172"/>
      <c r="H609" s="89"/>
    </row>
    <row r="610" spans="1:8" s="77" customFormat="1">
      <c r="A610" s="75"/>
      <c r="B610" s="2189"/>
      <c r="C610" s="2209"/>
      <c r="D610" s="1911"/>
      <c r="E610" s="2210"/>
      <c r="F610" s="2122"/>
      <c r="G610" s="2172"/>
      <c r="H610" s="89"/>
    </row>
    <row r="611" spans="1:8" s="77" customFormat="1">
      <c r="A611" s="75"/>
      <c r="B611" s="128" t="s">
        <v>187</v>
      </c>
      <c r="C611" s="561"/>
      <c r="D611" s="561"/>
      <c r="E611" s="2210"/>
      <c r="F611" s="2122"/>
      <c r="G611" s="2172"/>
      <c r="H611" s="89"/>
    </row>
    <row r="612" spans="1:8" s="77" customFormat="1" ht="13.8" thickBot="1">
      <c r="A612" s="75"/>
      <c r="B612" s="2315"/>
      <c r="C612" s="2315"/>
      <c r="D612" s="2315"/>
      <c r="E612" s="2144"/>
      <c r="F612" s="2122"/>
      <c r="G612" s="2172"/>
      <c r="H612" s="89"/>
    </row>
    <row r="613" spans="1:8" s="77" customFormat="1" ht="13.8">
      <c r="A613" s="547">
        <f>A536+1</f>
        <v>28</v>
      </c>
      <c r="B613" s="2146"/>
      <c r="C613" s="2147"/>
      <c r="D613" s="2148"/>
      <c r="E613" s="2146" t="s">
        <v>559</v>
      </c>
      <c r="F613" s="2147"/>
      <c r="G613" s="2148"/>
      <c r="H613" s="945" t="s">
        <v>33</v>
      </c>
    </row>
    <row r="614" spans="1:8" s="77" customFormat="1">
      <c r="A614" s="75"/>
      <c r="B614" s="2090" t="s">
        <v>62</v>
      </c>
      <c r="C614" s="2077"/>
      <c r="D614" s="2090"/>
      <c r="E614" s="2090" t="s">
        <v>22</v>
      </c>
      <c r="F614" s="2149"/>
      <c r="G614" s="2090"/>
      <c r="H614" s="89"/>
    </row>
    <row r="615" spans="1:8" s="77" customFormat="1" ht="27.6">
      <c r="A615" s="75"/>
      <c r="B615" s="2326" t="s">
        <v>48</v>
      </c>
      <c r="C615" s="2633">
        <v>-138444259</v>
      </c>
      <c r="D615" s="2328">
        <f>-G619</f>
        <v>-53215</v>
      </c>
      <c r="E615" s="3547" t="s">
        <v>575</v>
      </c>
      <c r="F615" s="3548"/>
      <c r="G615" s="3549"/>
      <c r="H615" s="89"/>
    </row>
    <row r="616" spans="1:8" s="77" customFormat="1">
      <c r="A616" s="75"/>
      <c r="B616" s="2154"/>
      <c r="C616" s="1485"/>
      <c r="D616" s="2085"/>
      <c r="E616" s="2152" t="s">
        <v>4</v>
      </c>
      <c r="F616" s="2153">
        <f>F617</f>
        <v>28092469</v>
      </c>
      <c r="G616" s="2087">
        <f>G617</f>
        <v>-12436631</v>
      </c>
      <c r="H616" s="89"/>
    </row>
    <row r="617" spans="1:8" s="77" customFormat="1">
      <c r="A617" s="75"/>
      <c r="B617" s="2154"/>
      <c r="C617" s="1485"/>
      <c r="D617" s="2085"/>
      <c r="E617" s="2154" t="s">
        <v>10</v>
      </c>
      <c r="F617" s="1485">
        <f>F618</f>
        <v>28092469</v>
      </c>
      <c r="G617" s="2085">
        <f>G618</f>
        <v>-12436631</v>
      </c>
      <c r="H617" s="89"/>
    </row>
    <row r="618" spans="1:8" s="77" customFormat="1" ht="26.4">
      <c r="A618" s="75"/>
      <c r="B618" s="2155"/>
      <c r="C618" s="1485"/>
      <c r="D618" s="2085"/>
      <c r="E618" s="2155" t="s">
        <v>11</v>
      </c>
      <c r="F618" s="1485">
        <v>28092469</v>
      </c>
      <c r="G618" s="2085">
        <f>G631+G642+G650+G658</f>
        <v>-12436631</v>
      </c>
      <c r="H618" s="89"/>
    </row>
    <row r="619" spans="1:8" s="77" customFormat="1">
      <c r="A619" s="75"/>
      <c r="B619" s="2112"/>
      <c r="C619" s="2156"/>
      <c r="D619" s="2087"/>
      <c r="E619" s="2112" t="s">
        <v>28</v>
      </c>
      <c r="F619" s="2156">
        <f>F620</f>
        <v>15602623</v>
      </c>
      <c r="G619" s="2087">
        <f>G620</f>
        <v>53215</v>
      </c>
      <c r="H619" s="89"/>
    </row>
    <row r="620" spans="1:8" s="77" customFormat="1">
      <c r="A620" s="75"/>
      <c r="B620" s="2157"/>
      <c r="C620" s="1485"/>
      <c r="D620" s="2085"/>
      <c r="E620" s="2157" t="s">
        <v>3</v>
      </c>
      <c r="F620" s="1485">
        <f>F621</f>
        <v>15602623</v>
      </c>
      <c r="G620" s="2085">
        <f>G621</f>
        <v>53215</v>
      </c>
      <c r="H620" s="89"/>
    </row>
    <row r="621" spans="1:8" s="77" customFormat="1">
      <c r="A621" s="75"/>
      <c r="B621" s="2158"/>
      <c r="C621" s="1485"/>
      <c r="D621" s="2085"/>
      <c r="E621" s="2158" t="s">
        <v>20</v>
      </c>
      <c r="F621" s="1485">
        <v>15602623</v>
      </c>
      <c r="G621" s="2085">
        <f>G634+G645+G653+G661</f>
        <v>53215</v>
      </c>
      <c r="H621" s="89"/>
    </row>
    <row r="622" spans="1:8" s="77" customFormat="1">
      <c r="A622" s="75"/>
      <c r="B622" s="2086"/>
      <c r="C622" s="2156"/>
      <c r="D622" s="2324"/>
      <c r="E622" s="2086" t="s">
        <v>61</v>
      </c>
      <c r="F622" s="2156">
        <f>F616-F619</f>
        <v>12489846</v>
      </c>
      <c r="G622" s="2324">
        <f>G616-G619</f>
        <v>-12489846</v>
      </c>
      <c r="H622" s="89"/>
    </row>
    <row r="623" spans="1:8" s="77" customFormat="1">
      <c r="A623" s="75"/>
      <c r="B623" s="2086"/>
      <c r="C623" s="2156"/>
      <c r="D623" s="2324"/>
      <c r="E623" s="2086" t="s">
        <v>23</v>
      </c>
      <c r="F623" s="2156">
        <f>F624</f>
        <v>-12489846</v>
      </c>
      <c r="G623" s="2324">
        <f>G624</f>
        <v>12489846</v>
      </c>
      <c r="H623" s="89"/>
    </row>
    <row r="624" spans="1:8" s="77" customFormat="1">
      <c r="A624" s="75"/>
      <c r="B624" s="2088"/>
      <c r="C624" s="1485"/>
      <c r="D624" s="2631"/>
      <c r="E624" s="2088" t="s">
        <v>566</v>
      </c>
      <c r="F624" s="1485">
        <v>-12489846</v>
      </c>
      <c r="G624" s="2631">
        <v>12489846</v>
      </c>
      <c r="H624" s="89"/>
    </row>
    <row r="625" spans="1:8" s="77" customFormat="1">
      <c r="A625" s="75"/>
      <c r="B625" s="2090"/>
      <c r="C625" s="1485"/>
      <c r="D625" s="2631"/>
      <c r="E625" s="2090" t="s">
        <v>54</v>
      </c>
      <c r="F625" s="1485"/>
      <c r="G625" s="2631"/>
      <c r="H625" s="89"/>
    </row>
    <row r="626" spans="1:8" s="77" customFormat="1">
      <c r="A626" s="75"/>
      <c r="B626" s="2091"/>
      <c r="C626" s="1485"/>
      <c r="D626" s="2631"/>
      <c r="E626" s="2091" t="s">
        <v>576</v>
      </c>
      <c r="F626" s="1485"/>
      <c r="G626" s="2631"/>
      <c r="H626" s="89"/>
    </row>
    <row r="627" spans="1:8" s="77" customFormat="1" ht="39.6">
      <c r="A627" s="75"/>
      <c r="B627" s="2159"/>
      <c r="C627" s="1485"/>
      <c r="D627" s="2631"/>
      <c r="E627" s="2159" t="s">
        <v>586</v>
      </c>
      <c r="F627" s="1485"/>
      <c r="G627" s="2631"/>
      <c r="H627" s="89"/>
    </row>
    <row r="628" spans="1:8" s="77" customFormat="1">
      <c r="A628" s="75"/>
      <c r="B628" s="2091"/>
      <c r="C628" s="1485"/>
      <c r="D628" s="2631"/>
      <c r="E628" s="2091" t="s">
        <v>87</v>
      </c>
      <c r="F628" s="1485"/>
      <c r="G628" s="2631"/>
      <c r="H628" s="89"/>
    </row>
    <row r="629" spans="1:8" s="77" customFormat="1">
      <c r="A629" s="75"/>
      <c r="B629" s="2635"/>
      <c r="C629" s="2153"/>
      <c r="D629" s="2324"/>
      <c r="E629" s="2635" t="s">
        <v>4</v>
      </c>
      <c r="F629" s="2153">
        <f>F630</f>
        <v>12489846</v>
      </c>
      <c r="G629" s="2324">
        <f>G630</f>
        <v>-11429986</v>
      </c>
      <c r="H629" s="89"/>
    </row>
    <row r="630" spans="1:8" s="77" customFormat="1">
      <c r="A630" s="75"/>
      <c r="B630" s="2636"/>
      <c r="C630" s="1487"/>
      <c r="D630" s="2631"/>
      <c r="E630" s="2636" t="s">
        <v>10</v>
      </c>
      <c r="F630" s="1487">
        <f>F631</f>
        <v>12489846</v>
      </c>
      <c r="G630" s="2631">
        <f>G631</f>
        <v>-11429986</v>
      </c>
      <c r="H630" s="89"/>
    </row>
    <row r="631" spans="1:8" s="77" customFormat="1" ht="26.4">
      <c r="A631" s="75"/>
      <c r="B631" s="2637"/>
      <c r="C631" s="1487"/>
      <c r="D631" s="2631"/>
      <c r="E631" s="2637" t="s">
        <v>11</v>
      </c>
      <c r="F631" s="1487">
        <v>12489846</v>
      </c>
      <c r="G631" s="2631">
        <v>-11429986</v>
      </c>
      <c r="H631" s="89"/>
    </row>
    <row r="632" spans="1:8" s="77" customFormat="1">
      <c r="A632" s="75"/>
      <c r="B632" s="2086"/>
      <c r="C632" s="2153"/>
      <c r="D632" s="2324"/>
      <c r="E632" s="2086" t="s">
        <v>28</v>
      </c>
      <c r="F632" s="2153"/>
      <c r="G632" s="2324">
        <f>G633</f>
        <v>1059860</v>
      </c>
      <c r="H632" s="89"/>
    </row>
    <row r="633" spans="1:8" s="77" customFormat="1">
      <c r="A633" s="75"/>
      <c r="B633" s="2088"/>
      <c r="C633" s="1487"/>
      <c r="D633" s="2631"/>
      <c r="E633" s="2088" t="s">
        <v>3</v>
      </c>
      <c r="F633" s="1487"/>
      <c r="G633" s="2631">
        <f>G634</f>
        <v>1059860</v>
      </c>
      <c r="H633" s="89"/>
    </row>
    <row r="634" spans="1:8" s="77" customFormat="1">
      <c r="A634" s="75"/>
      <c r="B634" s="2084"/>
      <c r="C634" s="1487"/>
      <c r="D634" s="2631"/>
      <c r="E634" s="2084" t="s">
        <v>20</v>
      </c>
      <c r="F634" s="1487"/>
      <c r="G634" s="2631">
        <v>1059860</v>
      </c>
      <c r="H634" s="89"/>
    </row>
    <row r="635" spans="1:8" s="77" customFormat="1">
      <c r="A635" s="75"/>
      <c r="B635" s="2086"/>
      <c r="C635" s="2153"/>
      <c r="D635" s="2324"/>
      <c r="E635" s="2086" t="s">
        <v>61</v>
      </c>
      <c r="F635" s="2153">
        <f>F629-F632</f>
        <v>12489846</v>
      </c>
      <c r="G635" s="2324">
        <f>G629-G632</f>
        <v>-12489846</v>
      </c>
      <c r="H635" s="89"/>
    </row>
    <row r="636" spans="1:8" s="77" customFormat="1">
      <c r="A636" s="75"/>
      <c r="B636" s="2086"/>
      <c r="C636" s="2153"/>
      <c r="D636" s="2324"/>
      <c r="E636" s="2086" t="s">
        <v>23</v>
      </c>
      <c r="F636" s="2153">
        <f>F637</f>
        <v>-12489846</v>
      </c>
      <c r="G636" s="2324">
        <f>G637</f>
        <v>12489846</v>
      </c>
      <c r="H636" s="89"/>
    </row>
    <row r="637" spans="1:8" s="77" customFormat="1">
      <c r="A637" s="75"/>
      <c r="B637" s="2088"/>
      <c r="C637" s="1487"/>
      <c r="D637" s="2631"/>
      <c r="E637" s="2088" t="s">
        <v>566</v>
      </c>
      <c r="F637" s="1487">
        <v>-12489846</v>
      </c>
      <c r="G637" s="2631">
        <v>12489846</v>
      </c>
      <c r="H637" s="89"/>
    </row>
    <row r="638" spans="1:8" s="77" customFormat="1" ht="39.6">
      <c r="A638" s="75"/>
      <c r="B638" s="2159"/>
      <c r="C638" s="1485"/>
      <c r="D638" s="2631"/>
      <c r="E638" s="2159" t="s">
        <v>587</v>
      </c>
      <c r="F638" s="1485"/>
      <c r="G638" s="2631"/>
      <c r="H638" s="89"/>
    </row>
    <row r="639" spans="1:8" s="77" customFormat="1">
      <c r="A639" s="75"/>
      <c r="B639" s="2091"/>
      <c r="C639" s="1485"/>
      <c r="D639" s="2085"/>
      <c r="E639" s="2091" t="s">
        <v>87</v>
      </c>
      <c r="F639" s="1485"/>
      <c r="G639" s="2085"/>
      <c r="H639" s="89"/>
    </row>
    <row r="640" spans="1:8" s="77" customFormat="1">
      <c r="A640" s="75"/>
      <c r="B640" s="2152"/>
      <c r="C640" s="2153"/>
      <c r="D640" s="2087"/>
      <c r="E640" s="2152" t="s">
        <v>4</v>
      </c>
      <c r="F640" s="2153">
        <f>F641</f>
        <v>554894</v>
      </c>
      <c r="G640" s="2087">
        <f>G641</f>
        <v>-138435</v>
      </c>
      <c r="H640" s="89"/>
    </row>
    <row r="641" spans="1:8" s="77" customFormat="1">
      <c r="A641" s="75"/>
      <c r="B641" s="2154"/>
      <c r="C641" s="1487"/>
      <c r="D641" s="2085"/>
      <c r="E641" s="2154" t="s">
        <v>10</v>
      </c>
      <c r="F641" s="1487">
        <f>F642</f>
        <v>554894</v>
      </c>
      <c r="G641" s="2085">
        <f>G642</f>
        <v>-138435</v>
      </c>
      <c r="H641" s="89"/>
    </row>
    <row r="642" spans="1:8" s="77" customFormat="1" ht="26.4">
      <c r="A642" s="75"/>
      <c r="B642" s="2155"/>
      <c r="C642" s="1487"/>
      <c r="D642" s="2085"/>
      <c r="E642" s="2155" t="s">
        <v>11</v>
      </c>
      <c r="F642" s="1487">
        <f>F643</f>
        <v>554894</v>
      </c>
      <c r="G642" s="2085">
        <v>-138435</v>
      </c>
      <c r="H642" s="89"/>
    </row>
    <row r="643" spans="1:8" s="77" customFormat="1">
      <c r="A643" s="75"/>
      <c r="B643" s="2112"/>
      <c r="C643" s="2153"/>
      <c r="D643" s="2087"/>
      <c r="E643" s="2112" t="s">
        <v>28</v>
      </c>
      <c r="F643" s="2153">
        <f>F644</f>
        <v>554894</v>
      </c>
      <c r="G643" s="2087">
        <f>G644</f>
        <v>-138435</v>
      </c>
      <c r="H643" s="89"/>
    </row>
    <row r="644" spans="1:8" s="77" customFormat="1">
      <c r="A644" s="75"/>
      <c r="B644" s="2157"/>
      <c r="C644" s="1487"/>
      <c r="D644" s="2085"/>
      <c r="E644" s="2157" t="s">
        <v>3</v>
      </c>
      <c r="F644" s="1487">
        <f>F645</f>
        <v>554894</v>
      </c>
      <c r="G644" s="2085">
        <f>G645</f>
        <v>-138435</v>
      </c>
      <c r="H644" s="89"/>
    </row>
    <row r="645" spans="1:8" s="77" customFormat="1">
      <c r="A645" s="75"/>
      <c r="B645" s="2158"/>
      <c r="C645" s="1487"/>
      <c r="D645" s="2085"/>
      <c r="E645" s="2158" t="s">
        <v>20</v>
      </c>
      <c r="F645" s="1487">
        <v>554894</v>
      </c>
      <c r="G645" s="2085">
        <v>-138435</v>
      </c>
      <c r="H645" s="89"/>
    </row>
    <row r="646" spans="1:8" s="77" customFormat="1" ht="26.4">
      <c r="A646" s="75"/>
      <c r="B646" s="2159"/>
      <c r="C646" s="1485"/>
      <c r="D646" s="2085"/>
      <c r="E646" s="2159" t="s">
        <v>588</v>
      </c>
      <c r="F646" s="1485"/>
      <c r="G646" s="2085"/>
      <c r="H646" s="89"/>
    </row>
    <row r="647" spans="1:8" s="77" customFormat="1">
      <c r="A647" s="75"/>
      <c r="B647" s="2091"/>
      <c r="C647" s="1485"/>
      <c r="D647" s="2085"/>
      <c r="E647" s="2091" t="s">
        <v>87</v>
      </c>
      <c r="F647" s="1485"/>
      <c r="G647" s="2085"/>
      <c r="H647" s="89"/>
    </row>
    <row r="648" spans="1:8" s="77" customFormat="1">
      <c r="A648" s="75"/>
      <c r="B648" s="2152"/>
      <c r="C648" s="2153"/>
      <c r="D648" s="2087"/>
      <c r="E648" s="2152" t="s">
        <v>4</v>
      </c>
      <c r="F648" s="2153">
        <f>F649</f>
        <v>561273</v>
      </c>
      <c r="G648" s="2087">
        <f>G649</f>
        <v>-399016</v>
      </c>
      <c r="H648" s="89"/>
    </row>
    <row r="649" spans="1:8" s="77" customFormat="1">
      <c r="A649" s="75"/>
      <c r="B649" s="2154"/>
      <c r="C649" s="1487"/>
      <c r="D649" s="2085"/>
      <c r="E649" s="2154" t="s">
        <v>10</v>
      </c>
      <c r="F649" s="1487">
        <f>F650</f>
        <v>561273</v>
      </c>
      <c r="G649" s="2085">
        <f>G650</f>
        <v>-399016</v>
      </c>
      <c r="H649" s="89"/>
    </row>
    <row r="650" spans="1:8" s="77" customFormat="1" ht="26.4">
      <c r="A650" s="75"/>
      <c r="B650" s="2155"/>
      <c r="C650" s="1487"/>
      <c r="D650" s="2085"/>
      <c r="E650" s="2155" t="s">
        <v>11</v>
      </c>
      <c r="F650" s="1487">
        <f>F651</f>
        <v>561273</v>
      </c>
      <c r="G650" s="2085">
        <v>-399016</v>
      </c>
      <c r="H650" s="89"/>
    </row>
    <row r="651" spans="1:8" s="77" customFormat="1">
      <c r="A651" s="75"/>
      <c r="B651" s="2112"/>
      <c r="C651" s="2153"/>
      <c r="D651" s="2087"/>
      <c r="E651" s="2112" t="s">
        <v>28</v>
      </c>
      <c r="F651" s="2153">
        <f>F652</f>
        <v>561273</v>
      </c>
      <c r="G651" s="2087">
        <f>G652</f>
        <v>-399016</v>
      </c>
      <c r="H651" s="89"/>
    </row>
    <row r="652" spans="1:8" s="77" customFormat="1">
      <c r="A652" s="75"/>
      <c r="B652" s="2157"/>
      <c r="C652" s="1487"/>
      <c r="D652" s="2085"/>
      <c r="E652" s="2157" t="s">
        <v>3</v>
      </c>
      <c r="F652" s="1487">
        <f>F653</f>
        <v>561273</v>
      </c>
      <c r="G652" s="2085">
        <f>G653</f>
        <v>-399016</v>
      </c>
      <c r="H652" s="89"/>
    </row>
    <row r="653" spans="1:8" s="77" customFormat="1">
      <c r="A653" s="75"/>
      <c r="B653" s="2158"/>
      <c r="C653" s="1487"/>
      <c r="D653" s="2085"/>
      <c r="E653" s="2158" t="s">
        <v>20</v>
      </c>
      <c r="F653" s="1487">
        <v>561273</v>
      </c>
      <c r="G653" s="2085">
        <v>-399016</v>
      </c>
      <c r="H653" s="89"/>
    </row>
    <row r="654" spans="1:8" s="77" customFormat="1" ht="26.4">
      <c r="A654" s="75"/>
      <c r="B654" s="2159"/>
      <c r="C654" s="1485"/>
      <c r="D654" s="2085"/>
      <c r="E654" s="2159" t="s">
        <v>578</v>
      </c>
      <c r="F654" s="1485"/>
      <c r="G654" s="2085"/>
      <c r="H654" s="89"/>
    </row>
    <row r="655" spans="1:8" s="77" customFormat="1">
      <c r="A655" s="75"/>
      <c r="B655" s="2091"/>
      <c r="C655" s="1485"/>
      <c r="D655" s="2085"/>
      <c r="E655" s="2091" t="s">
        <v>87</v>
      </c>
      <c r="F655" s="1485"/>
      <c r="G655" s="2085"/>
      <c r="H655" s="89"/>
    </row>
    <row r="656" spans="1:8" s="77" customFormat="1">
      <c r="A656" s="75"/>
      <c r="B656" s="2152"/>
      <c r="C656" s="2153"/>
      <c r="D656" s="2087"/>
      <c r="E656" s="2152" t="s">
        <v>4</v>
      </c>
      <c r="F656" s="2153">
        <f>F657</f>
        <v>2112111</v>
      </c>
      <c r="G656" s="2087">
        <f>G657</f>
        <v>-469194</v>
      </c>
      <c r="H656" s="89"/>
    </row>
    <row r="657" spans="1:8" s="77" customFormat="1">
      <c r="A657" s="75"/>
      <c r="B657" s="2154"/>
      <c r="C657" s="1487"/>
      <c r="D657" s="2085"/>
      <c r="E657" s="2154" t="s">
        <v>10</v>
      </c>
      <c r="F657" s="1487">
        <f>F658</f>
        <v>2112111</v>
      </c>
      <c r="G657" s="2085">
        <f>G658</f>
        <v>-469194</v>
      </c>
      <c r="H657" s="89"/>
    </row>
    <row r="658" spans="1:8" s="77" customFormat="1" ht="26.4">
      <c r="A658" s="75"/>
      <c r="B658" s="2155"/>
      <c r="C658" s="1487"/>
      <c r="D658" s="2085"/>
      <c r="E658" s="2155" t="s">
        <v>11</v>
      </c>
      <c r="F658" s="1487">
        <f>F659</f>
        <v>2112111</v>
      </c>
      <c r="G658" s="2085">
        <v>-469194</v>
      </c>
      <c r="H658" s="89"/>
    </row>
    <row r="659" spans="1:8" s="77" customFormat="1">
      <c r="A659" s="75"/>
      <c r="B659" s="2112"/>
      <c r="C659" s="2153"/>
      <c r="D659" s="2087"/>
      <c r="E659" s="2112" t="s">
        <v>28</v>
      </c>
      <c r="F659" s="2153">
        <f>F660</f>
        <v>2112111</v>
      </c>
      <c r="G659" s="2087">
        <f>G660</f>
        <v>-469194</v>
      </c>
      <c r="H659" s="89"/>
    </row>
    <row r="660" spans="1:8" s="77" customFormat="1">
      <c r="A660" s="75"/>
      <c r="B660" s="2157"/>
      <c r="C660" s="1487"/>
      <c r="D660" s="2085"/>
      <c r="E660" s="2157" t="s">
        <v>3</v>
      </c>
      <c r="F660" s="1487">
        <f>F661</f>
        <v>2112111</v>
      </c>
      <c r="G660" s="2085">
        <f>G661</f>
        <v>-469194</v>
      </c>
      <c r="H660" s="89"/>
    </row>
    <row r="661" spans="1:8" s="77" customFormat="1" ht="13.8" thickBot="1">
      <c r="A661" s="75"/>
      <c r="B661" s="2160"/>
      <c r="C661" s="2161"/>
      <c r="D661" s="2095"/>
      <c r="E661" s="2160" t="s">
        <v>20</v>
      </c>
      <c r="F661" s="2161">
        <v>2112111</v>
      </c>
      <c r="G661" s="2095">
        <v>-469194</v>
      </c>
      <c r="H661" s="89"/>
    </row>
    <row r="662" spans="1:8" s="77" customFormat="1" ht="100.5" customHeight="1" thickBot="1">
      <c r="A662" s="75"/>
      <c r="B662" s="3736" t="s">
        <v>589</v>
      </c>
      <c r="C662" s="3737"/>
      <c r="D662" s="3737"/>
      <c r="E662" s="3737"/>
      <c r="F662" s="3737"/>
      <c r="G662" s="3738"/>
      <c r="H662" s="89"/>
    </row>
    <row r="663" spans="1:8" s="77" customFormat="1">
      <c r="A663" s="75"/>
      <c r="B663" s="561"/>
      <c r="C663" s="561"/>
      <c r="D663" s="561"/>
      <c r="E663" s="2121"/>
      <c r="F663" s="2122"/>
      <c r="G663" s="2212"/>
      <c r="H663" s="89"/>
    </row>
    <row r="664" spans="1:8" s="77" customFormat="1">
      <c r="A664" s="75"/>
      <c r="B664" s="128" t="s">
        <v>190</v>
      </c>
      <c r="C664" s="561"/>
      <c r="D664" s="561"/>
      <c r="E664" s="2121"/>
      <c r="F664" s="2122"/>
      <c r="G664" s="2212"/>
      <c r="H664" s="89"/>
    </row>
    <row r="665" spans="1:8" s="77" customFormat="1" ht="13.95" customHeight="1" thickBot="1">
      <c r="A665" s="75"/>
      <c r="B665" s="3732"/>
      <c r="C665" s="3732"/>
      <c r="D665" s="3732"/>
      <c r="E665" s="2121"/>
      <c r="F665" s="2122"/>
      <c r="G665" s="2212"/>
      <c r="H665" s="89"/>
    </row>
    <row r="666" spans="1:8" s="77" customFormat="1" ht="13.8">
      <c r="A666" s="75">
        <f>A613</f>
        <v>28</v>
      </c>
      <c r="B666" s="2096"/>
      <c r="C666" s="2097"/>
      <c r="D666" s="2098"/>
      <c r="E666" s="2096" t="s">
        <v>559</v>
      </c>
      <c r="F666" s="2097"/>
      <c r="G666" s="2098"/>
      <c r="H666" s="945" t="s">
        <v>33</v>
      </c>
    </row>
    <row r="667" spans="1:8" s="77" customFormat="1">
      <c r="A667" s="75"/>
      <c r="B667" s="2099"/>
      <c r="C667" s="2100"/>
      <c r="D667" s="2101"/>
      <c r="E667" s="2099" t="s">
        <v>82</v>
      </c>
      <c r="F667" s="2100"/>
      <c r="G667" s="2101"/>
      <c r="H667" s="89"/>
    </row>
    <row r="668" spans="1:8" s="77" customFormat="1">
      <c r="A668" s="75"/>
      <c r="B668" s="2102"/>
      <c r="C668" s="2103"/>
      <c r="D668" s="2104"/>
      <c r="E668" s="2102" t="s">
        <v>83</v>
      </c>
      <c r="F668" s="2103"/>
      <c r="G668" s="2104"/>
      <c r="H668" s="89"/>
    </row>
    <row r="669" spans="1:8" s="77" customFormat="1">
      <c r="A669" s="75"/>
      <c r="B669" s="2090" t="s">
        <v>62</v>
      </c>
      <c r="C669" s="2077"/>
      <c r="D669" s="2090"/>
      <c r="E669" s="2105" t="s">
        <v>87</v>
      </c>
      <c r="F669" s="2106"/>
      <c r="G669" s="2107"/>
      <c r="H669" s="89"/>
    </row>
    <row r="670" spans="1:8" s="77" customFormat="1">
      <c r="A670" s="75"/>
      <c r="B670" s="2326" t="s">
        <v>48</v>
      </c>
      <c r="C670" s="2633">
        <v>-138444259</v>
      </c>
      <c r="D670" s="2328">
        <f>-G674</f>
        <v>-53215</v>
      </c>
      <c r="E670" s="2086" t="s">
        <v>4</v>
      </c>
      <c r="F670" s="2167">
        <v>826570031</v>
      </c>
      <c r="G670" s="2108">
        <v>-12436631</v>
      </c>
      <c r="H670" s="89"/>
    </row>
    <row r="671" spans="1:8" s="77" customFormat="1" ht="26.4">
      <c r="A671" s="75"/>
      <c r="B671" s="2088"/>
      <c r="C671" s="2083"/>
      <c r="D671" s="2109"/>
      <c r="E671" s="2088" t="s">
        <v>36</v>
      </c>
      <c r="F671" s="2083">
        <v>3442825</v>
      </c>
      <c r="G671" s="2109"/>
      <c r="H671" s="89"/>
    </row>
    <row r="672" spans="1:8" s="77" customFormat="1">
      <c r="A672" s="75"/>
      <c r="B672" s="2088"/>
      <c r="C672" s="2083"/>
      <c r="D672" s="2109"/>
      <c r="E672" s="2088" t="s">
        <v>10</v>
      </c>
      <c r="F672" s="2083">
        <v>823127206</v>
      </c>
      <c r="G672" s="2109">
        <v>-12436631</v>
      </c>
      <c r="H672" s="89"/>
    </row>
    <row r="673" spans="1:8" s="77" customFormat="1" ht="26.4">
      <c r="A673" s="75"/>
      <c r="B673" s="2084"/>
      <c r="C673" s="2083"/>
      <c r="D673" s="2109"/>
      <c r="E673" s="2084" t="s">
        <v>11</v>
      </c>
      <c r="F673" s="2083">
        <v>823127206</v>
      </c>
      <c r="G673" s="2109">
        <v>-12436631</v>
      </c>
      <c r="H673" s="89"/>
    </row>
    <row r="674" spans="1:8" s="77" customFormat="1">
      <c r="A674" s="75"/>
      <c r="B674" s="2086"/>
      <c r="C674" s="2081"/>
      <c r="D674" s="2108"/>
      <c r="E674" s="2086" t="s">
        <v>28</v>
      </c>
      <c r="F674" s="2081">
        <v>773535632</v>
      </c>
      <c r="G674" s="2108">
        <v>53215</v>
      </c>
      <c r="H674" s="89"/>
    </row>
    <row r="675" spans="1:8" s="77" customFormat="1">
      <c r="A675" s="75"/>
      <c r="B675" s="2088"/>
      <c r="C675" s="2083"/>
      <c r="D675" s="2109"/>
      <c r="E675" s="2088" t="s">
        <v>2</v>
      </c>
      <c r="F675" s="2083">
        <v>741514013</v>
      </c>
      <c r="G675" s="2109">
        <v>0</v>
      </c>
      <c r="H675" s="89"/>
    </row>
    <row r="676" spans="1:8" s="77" customFormat="1">
      <c r="A676" s="75"/>
      <c r="B676" s="2084"/>
      <c r="C676" s="2083"/>
      <c r="D676" s="2109"/>
      <c r="E676" s="2084" t="s">
        <v>12</v>
      </c>
      <c r="F676" s="2083">
        <v>125466549</v>
      </c>
      <c r="G676" s="2109">
        <v>0</v>
      </c>
      <c r="H676" s="89"/>
    </row>
    <row r="677" spans="1:8" s="77" customFormat="1">
      <c r="A677" s="75"/>
      <c r="B677" s="2089"/>
      <c r="C677" s="2083"/>
      <c r="D677" s="2110"/>
      <c r="E677" s="2089" t="s">
        <v>37</v>
      </c>
      <c r="F677" s="2083">
        <v>74698132</v>
      </c>
      <c r="G677" s="2110"/>
      <c r="H677" s="89"/>
    </row>
    <row r="678" spans="1:8" s="77" customFormat="1">
      <c r="A678" s="75"/>
      <c r="B678" s="2111"/>
      <c r="C678" s="2083"/>
      <c r="D678" s="2110"/>
      <c r="E678" s="2111" t="s">
        <v>35</v>
      </c>
      <c r="F678" s="2083">
        <v>58507471</v>
      </c>
      <c r="G678" s="2110"/>
      <c r="H678" s="89"/>
    </row>
    <row r="679" spans="1:8" s="77" customFormat="1">
      <c r="A679" s="75"/>
      <c r="B679" s="2089"/>
      <c r="C679" s="2083"/>
      <c r="D679" s="2109"/>
      <c r="E679" s="2089" t="s">
        <v>15</v>
      </c>
      <c r="F679" s="2083">
        <v>50768417</v>
      </c>
      <c r="G679" s="2109"/>
      <c r="H679" s="89"/>
    </row>
    <row r="680" spans="1:8" s="77" customFormat="1">
      <c r="A680" s="75"/>
      <c r="B680" s="2084"/>
      <c r="C680" s="2083"/>
      <c r="D680" s="2109"/>
      <c r="E680" s="2084" t="s">
        <v>117</v>
      </c>
      <c r="F680" s="2083">
        <v>368381512</v>
      </c>
      <c r="G680" s="2109"/>
      <c r="H680" s="89"/>
    </row>
    <row r="681" spans="1:8" s="77" customFormat="1">
      <c r="A681" s="75"/>
      <c r="B681" s="2084"/>
      <c r="C681" s="2083"/>
      <c r="D681" s="2109"/>
      <c r="E681" s="2084" t="s">
        <v>16</v>
      </c>
      <c r="F681" s="2083">
        <v>512234</v>
      </c>
      <c r="G681" s="2109">
        <v>0</v>
      </c>
      <c r="H681" s="89"/>
    </row>
    <row r="682" spans="1:8" s="77" customFormat="1">
      <c r="A682" s="75"/>
      <c r="B682" s="2089"/>
      <c r="C682" s="2083"/>
      <c r="D682" s="2109"/>
      <c r="E682" s="2089" t="s">
        <v>17</v>
      </c>
      <c r="F682" s="2083">
        <v>35572</v>
      </c>
      <c r="G682" s="2109"/>
      <c r="H682" s="89"/>
    </row>
    <row r="683" spans="1:8" s="77" customFormat="1">
      <c r="A683" s="75"/>
      <c r="B683" s="2089"/>
      <c r="C683" s="2083"/>
      <c r="D683" s="2109"/>
      <c r="E683" s="2089" t="s">
        <v>93</v>
      </c>
      <c r="F683" s="2083">
        <v>476662</v>
      </c>
      <c r="G683" s="2109"/>
      <c r="H683" s="89"/>
    </row>
    <row r="684" spans="1:8" s="77" customFormat="1" ht="26.4">
      <c r="A684" s="75"/>
      <c r="B684" s="2084"/>
      <c r="C684" s="2083"/>
      <c r="D684" s="2109"/>
      <c r="E684" s="2084" t="s">
        <v>49</v>
      </c>
      <c r="F684" s="2083">
        <v>247153718</v>
      </c>
      <c r="G684" s="2109">
        <v>0</v>
      </c>
      <c r="H684" s="89"/>
    </row>
    <row r="685" spans="1:8" s="77" customFormat="1">
      <c r="A685" s="75"/>
      <c r="B685" s="2089"/>
      <c r="C685" s="2083"/>
      <c r="D685" s="2109"/>
      <c r="E685" s="2089" t="s">
        <v>118</v>
      </c>
      <c r="F685" s="2083">
        <v>247010546</v>
      </c>
      <c r="G685" s="2109"/>
      <c r="H685" s="89"/>
    </row>
    <row r="686" spans="1:8" s="77" customFormat="1">
      <c r="A686" s="75"/>
      <c r="B686" s="2089"/>
      <c r="C686" s="2083"/>
      <c r="D686" s="2109"/>
      <c r="E686" s="2089" t="s">
        <v>38</v>
      </c>
      <c r="F686" s="2083">
        <v>143172</v>
      </c>
      <c r="G686" s="2109"/>
      <c r="H686" s="89"/>
    </row>
    <row r="687" spans="1:8" s="77" customFormat="1">
      <c r="A687" s="75"/>
      <c r="B687" s="2088"/>
      <c r="C687" s="2083"/>
      <c r="D687" s="2109"/>
      <c r="E687" s="2088" t="s">
        <v>3</v>
      </c>
      <c r="F687" s="2083">
        <v>32021619</v>
      </c>
      <c r="G687" s="2109">
        <v>53215</v>
      </c>
      <c r="H687" s="89"/>
    </row>
    <row r="688" spans="1:8" s="77" customFormat="1">
      <c r="A688" s="75"/>
      <c r="B688" s="2084"/>
      <c r="C688" s="2083"/>
      <c r="D688" s="2109"/>
      <c r="E688" s="2084" t="s">
        <v>20</v>
      </c>
      <c r="F688" s="2083">
        <v>32021619</v>
      </c>
      <c r="G688" s="2109">
        <v>53215</v>
      </c>
      <c r="H688" s="89"/>
    </row>
    <row r="689" spans="1:8" s="77" customFormat="1">
      <c r="A689" s="75"/>
      <c r="B689" s="2086"/>
      <c r="C689" s="2081"/>
      <c r="D689" s="2108"/>
      <c r="E689" s="2086" t="s">
        <v>61</v>
      </c>
      <c r="F689" s="2081">
        <v>53034399</v>
      </c>
      <c r="G689" s="2108">
        <v>-12489846</v>
      </c>
      <c r="H689" s="89"/>
    </row>
    <row r="690" spans="1:8" s="77" customFormat="1">
      <c r="A690" s="75"/>
      <c r="B690" s="2086"/>
      <c r="C690" s="2081"/>
      <c r="D690" s="2108"/>
      <c r="E690" s="2086" t="s">
        <v>23</v>
      </c>
      <c r="F690" s="2081">
        <v>-53034399</v>
      </c>
      <c r="G690" s="2108">
        <v>12489846</v>
      </c>
      <c r="H690" s="89"/>
    </row>
    <row r="691" spans="1:8" s="77" customFormat="1">
      <c r="A691" s="75"/>
      <c r="B691" s="2088"/>
      <c r="C691" s="2083"/>
      <c r="D691" s="2109"/>
      <c r="E691" s="2088" t="s">
        <v>119</v>
      </c>
      <c r="F691" s="2083">
        <v>-295957337</v>
      </c>
      <c r="G691" s="2109">
        <v>0</v>
      </c>
      <c r="H691" s="89"/>
    </row>
    <row r="692" spans="1:8" s="77" customFormat="1">
      <c r="A692" s="75"/>
      <c r="B692" s="2088"/>
      <c r="C692" s="2083"/>
      <c r="D692" s="2109"/>
      <c r="E692" s="2088" t="s">
        <v>24</v>
      </c>
      <c r="F692" s="2083">
        <v>297163790</v>
      </c>
      <c r="G692" s="2109">
        <v>0</v>
      </c>
      <c r="H692" s="89"/>
    </row>
    <row r="693" spans="1:8" s="77" customFormat="1" ht="26.4">
      <c r="A693" s="75"/>
      <c r="B693" s="2084"/>
      <c r="C693" s="2083"/>
      <c r="D693" s="2109"/>
      <c r="E693" s="2084" t="s">
        <v>565</v>
      </c>
      <c r="F693" s="2083">
        <v>295957337</v>
      </c>
      <c r="G693" s="2109"/>
      <c r="H693" s="89"/>
    </row>
    <row r="694" spans="1:8" s="77" customFormat="1" ht="39.6">
      <c r="A694" s="75"/>
      <c r="B694" s="2084"/>
      <c r="C694" s="2083"/>
      <c r="D694" s="2109"/>
      <c r="E694" s="2084" t="s">
        <v>59</v>
      </c>
      <c r="F694" s="2083">
        <v>1206453</v>
      </c>
      <c r="G694" s="2109"/>
      <c r="H694" s="89"/>
    </row>
    <row r="695" spans="1:8" s="77" customFormat="1" ht="13.8" thickBot="1">
      <c r="A695" s="75"/>
      <c r="B695" s="2136"/>
      <c r="C695" s="2137"/>
      <c r="D695" s="2141"/>
      <c r="E695" s="2136" t="s">
        <v>566</v>
      </c>
      <c r="F695" s="2137">
        <v>-54240852</v>
      </c>
      <c r="G695" s="2141">
        <v>12489846</v>
      </c>
      <c r="H695" s="89"/>
    </row>
    <row r="696" spans="1:8" s="77" customFormat="1" ht="94.95" customHeight="1" thickBot="1">
      <c r="A696" s="75"/>
      <c r="B696" s="3736" t="s">
        <v>589</v>
      </c>
      <c r="C696" s="3737"/>
      <c r="D696" s="3737"/>
      <c r="E696" s="3737"/>
      <c r="F696" s="3737"/>
      <c r="G696" s="3738"/>
      <c r="H696" s="89"/>
    </row>
    <row r="697" spans="1:8" s="77" customFormat="1">
      <c r="A697" s="75"/>
      <c r="B697" s="2168"/>
      <c r="C697" s="2169"/>
      <c r="D697" s="2170"/>
      <c r="E697" s="2121"/>
      <c r="F697" s="2122"/>
      <c r="G697" s="2212"/>
      <c r="H697" s="89"/>
    </row>
    <row r="698" spans="1:8" s="77" customFormat="1">
      <c r="A698" s="75"/>
      <c r="B698" s="128" t="s">
        <v>187</v>
      </c>
      <c r="C698" s="561"/>
      <c r="D698" s="561"/>
      <c r="E698" s="2121"/>
      <c r="F698" s="2122"/>
      <c r="G698" s="2212"/>
    </row>
    <row r="699" spans="1:8" s="77" customFormat="1" ht="13.8" thickBot="1">
      <c r="A699" s="75"/>
      <c r="B699" s="2315"/>
      <c r="C699" s="2315"/>
      <c r="D699" s="2315"/>
      <c r="E699" s="2121"/>
      <c r="F699" s="2122"/>
      <c r="G699" s="2212"/>
    </row>
    <row r="700" spans="1:8" s="77" customFormat="1" ht="13.8">
      <c r="A700" s="547">
        <f>A613+1</f>
        <v>29</v>
      </c>
      <c r="B700" s="2146" t="s">
        <v>559</v>
      </c>
      <c r="C700" s="2147"/>
      <c r="D700" s="2148"/>
      <c r="E700" s="2120" t="s">
        <v>559</v>
      </c>
      <c r="F700" s="818"/>
      <c r="G700" s="921"/>
      <c r="H700" s="945" t="s">
        <v>33</v>
      </c>
    </row>
    <row r="701" spans="1:8" s="77" customFormat="1">
      <c r="A701" s="75"/>
      <c r="B701" s="2090" t="s">
        <v>54</v>
      </c>
      <c r="C701" s="1485"/>
      <c r="D701" s="2085"/>
      <c r="E701" s="2090" t="s">
        <v>54</v>
      </c>
      <c r="F701" s="2083"/>
      <c r="G701" s="2085"/>
    </row>
    <row r="702" spans="1:8" s="77" customFormat="1" ht="26.4">
      <c r="A702" s="75"/>
      <c r="B702" s="2091" t="s">
        <v>576</v>
      </c>
      <c r="C702" s="1485"/>
      <c r="D702" s="2085"/>
      <c r="E702" s="2091" t="s">
        <v>563</v>
      </c>
      <c r="F702" s="2083"/>
      <c r="G702" s="2085"/>
    </row>
    <row r="703" spans="1:8" s="77" customFormat="1" ht="26.4">
      <c r="A703" s="75"/>
      <c r="B703" s="2159" t="s">
        <v>578</v>
      </c>
      <c r="C703" s="1485"/>
      <c r="D703" s="2085"/>
      <c r="E703" s="2091"/>
      <c r="F703" s="2083"/>
      <c r="G703" s="2085"/>
    </row>
    <row r="704" spans="1:8" s="77" customFormat="1">
      <c r="A704" s="75"/>
      <c r="B704" s="2091" t="s">
        <v>88</v>
      </c>
      <c r="C704" s="1487"/>
      <c r="D704" s="2085"/>
      <c r="E704" s="2091" t="s">
        <v>88</v>
      </c>
      <c r="F704" s="2083"/>
      <c r="G704" s="2085"/>
    </row>
    <row r="705" spans="1:7" s="77" customFormat="1">
      <c r="A705" s="75"/>
      <c r="B705" s="2152" t="s">
        <v>4</v>
      </c>
      <c r="C705" s="2153">
        <f>C706</f>
        <v>3129032</v>
      </c>
      <c r="D705" s="2087">
        <f>D706</f>
        <v>-364835</v>
      </c>
      <c r="E705" s="2086" t="s">
        <v>4</v>
      </c>
      <c r="F705" s="2081">
        <f>F706</f>
        <v>41745169</v>
      </c>
      <c r="G705" s="2087">
        <f>G706</f>
        <v>364835</v>
      </c>
    </row>
    <row r="706" spans="1:7" s="77" customFormat="1">
      <c r="A706" s="75"/>
      <c r="B706" s="2154" t="s">
        <v>10</v>
      </c>
      <c r="C706" s="1487">
        <f>C707</f>
        <v>3129032</v>
      </c>
      <c r="D706" s="2085">
        <f>D707</f>
        <v>-364835</v>
      </c>
      <c r="E706" s="2088" t="s">
        <v>10</v>
      </c>
      <c r="F706" s="2083">
        <f>F707</f>
        <v>41745169</v>
      </c>
      <c r="G706" s="2085">
        <f>G707</f>
        <v>364835</v>
      </c>
    </row>
    <row r="707" spans="1:7" s="77" customFormat="1" ht="26.4">
      <c r="A707" s="75"/>
      <c r="B707" s="2155" t="s">
        <v>11</v>
      </c>
      <c r="C707" s="1487">
        <f>C708</f>
        <v>3129032</v>
      </c>
      <c r="D707" s="2085">
        <v>-364835</v>
      </c>
      <c r="E707" s="2084" t="s">
        <v>11</v>
      </c>
      <c r="F707" s="2083">
        <v>41745169</v>
      </c>
      <c r="G707" s="2085">
        <v>364835</v>
      </c>
    </row>
    <row r="708" spans="1:7" s="77" customFormat="1">
      <c r="A708" s="75"/>
      <c r="B708" s="2112" t="s">
        <v>28</v>
      </c>
      <c r="C708" s="2153">
        <f>C709</f>
        <v>3129032</v>
      </c>
      <c r="D708" s="2087">
        <f>D709</f>
        <v>-364835</v>
      </c>
      <c r="E708" s="2086" t="s">
        <v>28</v>
      </c>
      <c r="F708" s="2081">
        <f t="shared" ref="F708:G710" si="16">F709</f>
        <v>68230</v>
      </c>
      <c r="G708" s="2087">
        <f t="shared" si="16"/>
        <v>62014</v>
      </c>
    </row>
    <row r="709" spans="1:7" s="77" customFormat="1">
      <c r="A709" s="75"/>
      <c r="B709" s="2157" t="s">
        <v>3</v>
      </c>
      <c r="C709" s="1487">
        <f>C710</f>
        <v>3129032</v>
      </c>
      <c r="D709" s="2085">
        <f>D710</f>
        <v>-364835</v>
      </c>
      <c r="E709" s="2088" t="s">
        <v>2</v>
      </c>
      <c r="F709" s="2083">
        <f t="shared" si="16"/>
        <v>68230</v>
      </c>
      <c r="G709" s="2085">
        <f t="shared" si="16"/>
        <v>62014</v>
      </c>
    </row>
    <row r="710" spans="1:7" s="77" customFormat="1" ht="26.4">
      <c r="A710" s="75"/>
      <c r="B710" s="2158" t="s">
        <v>20</v>
      </c>
      <c r="C710" s="1487">
        <v>3129032</v>
      </c>
      <c r="D710" s="2085">
        <v>-364835</v>
      </c>
      <c r="E710" s="2084" t="s">
        <v>49</v>
      </c>
      <c r="F710" s="2083">
        <f t="shared" si="16"/>
        <v>68230</v>
      </c>
      <c r="G710" s="2085">
        <f t="shared" si="16"/>
        <v>62014</v>
      </c>
    </row>
    <row r="711" spans="1:7" s="77" customFormat="1">
      <c r="A711" s="75"/>
      <c r="B711" s="2112"/>
      <c r="C711" s="2153"/>
      <c r="D711" s="2087"/>
      <c r="E711" s="2089" t="s">
        <v>38</v>
      </c>
      <c r="F711" s="2083">
        <v>68230</v>
      </c>
      <c r="G711" s="2631">
        <v>62014</v>
      </c>
    </row>
    <row r="712" spans="1:7" s="77" customFormat="1">
      <c r="A712" s="75"/>
      <c r="B712" s="2090"/>
      <c r="C712" s="2077"/>
      <c r="D712" s="2090"/>
      <c r="E712" s="2115" t="s">
        <v>61</v>
      </c>
      <c r="F712" s="2081">
        <f>F705-F708</f>
        <v>41676939</v>
      </c>
      <c r="G712" s="2324">
        <f>G705-G708</f>
        <v>302821</v>
      </c>
    </row>
    <row r="713" spans="1:7" s="77" customFormat="1">
      <c r="A713" s="75"/>
      <c r="B713" s="2112"/>
      <c r="C713" s="2153"/>
      <c r="D713" s="2087"/>
      <c r="E713" s="2086" t="s">
        <v>23</v>
      </c>
      <c r="F713" s="2081">
        <f>F714</f>
        <v>-41676939</v>
      </c>
      <c r="G713" s="2087">
        <f>G714</f>
        <v>-302821</v>
      </c>
    </row>
    <row r="714" spans="1:7" s="77" customFormat="1">
      <c r="A714" s="75"/>
      <c r="B714" s="2090"/>
      <c r="C714" s="2077"/>
      <c r="D714" s="2090"/>
      <c r="E714" s="2136" t="s">
        <v>566</v>
      </c>
      <c r="F714" s="2137">
        <v>-41676939</v>
      </c>
      <c r="G714" s="2095">
        <v>-302821</v>
      </c>
    </row>
    <row r="715" spans="1:7" s="77" customFormat="1">
      <c r="A715" s="75"/>
      <c r="B715" s="2112"/>
      <c r="C715" s="2153"/>
      <c r="D715" s="2087"/>
      <c r="E715" s="2090" t="s">
        <v>62</v>
      </c>
      <c r="F715" s="2077"/>
      <c r="G715" s="2090"/>
    </row>
    <row r="716" spans="1:7" s="77" customFormat="1" ht="13.8" thickBot="1">
      <c r="A716" s="75"/>
      <c r="B716" s="2090"/>
      <c r="C716" s="2077"/>
      <c r="D716" s="2090"/>
      <c r="E716" s="2326" t="s">
        <v>48</v>
      </c>
      <c r="F716" s="2327">
        <v>406158063</v>
      </c>
      <c r="G716" s="2328">
        <f>-D708-G708</f>
        <v>302821</v>
      </c>
    </row>
    <row r="717" spans="1:7" s="77" customFormat="1" ht="135.75" customHeight="1" thickBot="1">
      <c r="A717" s="75"/>
      <c r="B717" s="3733" t="s">
        <v>590</v>
      </c>
      <c r="C717" s="3734"/>
      <c r="D717" s="3734"/>
      <c r="E717" s="3734"/>
      <c r="F717" s="3734"/>
      <c r="G717" s="3735"/>
    </row>
    <row r="718" spans="1:7" s="77" customFormat="1" ht="13.8">
      <c r="A718" s="75"/>
      <c r="B718" s="561"/>
      <c r="C718" s="561"/>
      <c r="D718" s="561"/>
      <c r="E718" s="2213"/>
      <c r="F718" s="2214"/>
      <c r="G718" s="2215"/>
    </row>
    <row r="719" spans="1:7" s="77" customFormat="1" ht="13.8">
      <c r="A719" s="75"/>
      <c r="B719" s="128" t="s">
        <v>190</v>
      </c>
      <c r="C719" s="561"/>
      <c r="D719" s="561"/>
      <c r="E719" s="2318"/>
      <c r="F719" s="277"/>
      <c r="G719" s="278"/>
    </row>
    <row r="720" spans="1:7" s="77" customFormat="1" ht="13.95" customHeight="1" thickBot="1">
      <c r="A720" s="75"/>
      <c r="B720" s="3732"/>
      <c r="C720" s="3732"/>
      <c r="D720" s="3732"/>
      <c r="E720" s="2165"/>
      <c r="F720" s="2166"/>
      <c r="G720" s="1909"/>
    </row>
    <row r="721" spans="1:8" s="77" customFormat="1" ht="13.8">
      <c r="A721" s="75">
        <f>A700</f>
        <v>29</v>
      </c>
      <c r="B721" s="2096" t="s">
        <v>559</v>
      </c>
      <c r="C721" s="2097"/>
      <c r="D721" s="2098"/>
      <c r="E721" s="2096" t="s">
        <v>559</v>
      </c>
      <c r="F721" s="2097"/>
      <c r="G721" s="2098"/>
      <c r="H721" s="945" t="s">
        <v>33</v>
      </c>
    </row>
    <row r="722" spans="1:8" s="77" customFormat="1">
      <c r="A722" s="75"/>
      <c r="B722" s="2099" t="s">
        <v>82</v>
      </c>
      <c r="C722" s="2100"/>
      <c r="D722" s="2101"/>
      <c r="E722" s="2099" t="s">
        <v>82</v>
      </c>
      <c r="F722" s="2100"/>
      <c r="G722" s="2101"/>
    </row>
    <row r="723" spans="1:8" s="77" customFormat="1">
      <c r="A723" s="75"/>
      <c r="B723" s="2102" t="s">
        <v>83</v>
      </c>
      <c r="C723" s="2103"/>
      <c r="D723" s="2104"/>
      <c r="E723" s="2102" t="s">
        <v>83</v>
      </c>
      <c r="F723" s="2103"/>
      <c r="G723" s="2104"/>
    </row>
    <row r="724" spans="1:8" s="77" customFormat="1">
      <c r="A724" s="75"/>
      <c r="B724" s="2105" t="s">
        <v>88</v>
      </c>
      <c r="C724" s="2113"/>
      <c r="D724" s="2107"/>
      <c r="E724" s="2105" t="s">
        <v>88</v>
      </c>
      <c r="F724" s="2113"/>
      <c r="G724" s="2107"/>
    </row>
    <row r="725" spans="1:8" s="77" customFormat="1">
      <c r="A725" s="75"/>
      <c r="B725" s="2086" t="s">
        <v>4</v>
      </c>
      <c r="C725" s="2081">
        <f>C726+C727</f>
        <v>852197816</v>
      </c>
      <c r="D725" s="2108">
        <f>D726+D727</f>
        <v>-364835</v>
      </c>
      <c r="E725" s="2086" t="s">
        <v>4</v>
      </c>
      <c r="F725" s="2081">
        <f>F726+F727</f>
        <v>852197816</v>
      </c>
      <c r="G725" s="2108">
        <f>G726+G727</f>
        <v>364835</v>
      </c>
    </row>
    <row r="726" spans="1:8" s="77" customFormat="1" ht="26.4">
      <c r="A726" s="75"/>
      <c r="B726" s="2088" t="s">
        <v>36</v>
      </c>
      <c r="C726" s="2083">
        <v>3513968</v>
      </c>
      <c r="D726" s="2109"/>
      <c r="E726" s="2088" t="s">
        <v>36</v>
      </c>
      <c r="F726" s="2083">
        <v>3513968</v>
      </c>
      <c r="G726" s="2109"/>
    </row>
    <row r="727" spans="1:8" s="77" customFormat="1">
      <c r="A727" s="75"/>
      <c r="B727" s="2088" t="s">
        <v>10</v>
      </c>
      <c r="C727" s="2083">
        <f>C728</f>
        <v>848683848</v>
      </c>
      <c r="D727" s="2109">
        <f>D728</f>
        <v>-364835</v>
      </c>
      <c r="E727" s="2088" t="s">
        <v>10</v>
      </c>
      <c r="F727" s="2083">
        <f>F728</f>
        <v>848683848</v>
      </c>
      <c r="G727" s="2109">
        <f>G728</f>
        <v>364835</v>
      </c>
    </row>
    <row r="728" spans="1:8" s="77" customFormat="1" ht="26.4">
      <c r="A728" s="75"/>
      <c r="B728" s="2084" t="s">
        <v>11</v>
      </c>
      <c r="C728" s="2083">
        <v>848683848</v>
      </c>
      <c r="D728" s="2109">
        <f>D707</f>
        <v>-364835</v>
      </c>
      <c r="E728" s="2084" t="s">
        <v>11</v>
      </c>
      <c r="F728" s="2083">
        <v>848683848</v>
      </c>
      <c r="G728" s="2109">
        <f>G707</f>
        <v>364835</v>
      </c>
    </row>
    <row r="729" spans="1:8" s="77" customFormat="1">
      <c r="A729" s="75"/>
      <c r="B729" s="2086" t="s">
        <v>28</v>
      </c>
      <c r="C729" s="2081">
        <f>C730+C742</f>
        <v>802443182</v>
      </c>
      <c r="D729" s="2108">
        <f>D730+D742</f>
        <v>-364835</v>
      </c>
      <c r="E729" s="2086" t="s">
        <v>28</v>
      </c>
      <c r="F729" s="2081">
        <f>F730+F742</f>
        <v>802443182</v>
      </c>
      <c r="G729" s="2108">
        <f>G730+G742</f>
        <v>62014</v>
      </c>
    </row>
    <row r="730" spans="1:8" s="77" customFormat="1">
      <c r="A730" s="75"/>
      <c r="B730" s="2088" t="s">
        <v>2</v>
      </c>
      <c r="C730" s="2083">
        <f>C731+C735+C736+C739</f>
        <v>756281441</v>
      </c>
      <c r="D730" s="2109">
        <f>D731+D735+D736+D739</f>
        <v>0</v>
      </c>
      <c r="E730" s="2088" t="s">
        <v>2</v>
      </c>
      <c r="F730" s="2083">
        <f>F731+F735+F736+F739</f>
        <v>756281441</v>
      </c>
      <c r="G730" s="2109">
        <f>G731+G735+G736+G739</f>
        <v>62014</v>
      </c>
    </row>
    <row r="731" spans="1:8" s="77" customFormat="1">
      <c r="A731" s="75"/>
      <c r="B731" s="2084" t="s">
        <v>12</v>
      </c>
      <c r="C731" s="2083">
        <f>C732+C734</f>
        <v>119604712</v>
      </c>
      <c r="D731" s="2109">
        <f>D732+D734</f>
        <v>0</v>
      </c>
      <c r="E731" s="2084" t="s">
        <v>12</v>
      </c>
      <c r="F731" s="2083">
        <f>F732+F734</f>
        <v>119604712</v>
      </c>
      <c r="G731" s="2109">
        <f>G732+G734</f>
        <v>0</v>
      </c>
    </row>
    <row r="732" spans="1:8" s="77" customFormat="1">
      <c r="A732" s="75"/>
      <c r="B732" s="2089" t="s">
        <v>37</v>
      </c>
      <c r="C732" s="2083">
        <v>75340685</v>
      </c>
      <c r="D732" s="2114"/>
      <c r="E732" s="2089" t="s">
        <v>37</v>
      </c>
      <c r="F732" s="2083">
        <v>75340685</v>
      </c>
      <c r="G732" s="2114"/>
    </row>
    <row r="733" spans="1:8" s="77" customFormat="1">
      <c r="A733" s="75"/>
      <c r="B733" s="2111" t="s">
        <v>35</v>
      </c>
      <c r="C733" s="2083">
        <v>59043150</v>
      </c>
      <c r="D733" s="2114"/>
      <c r="E733" s="2111" t="s">
        <v>35</v>
      </c>
      <c r="F733" s="2083">
        <v>59043150</v>
      </c>
      <c r="G733" s="2114"/>
    </row>
    <row r="734" spans="1:8" s="77" customFormat="1">
      <c r="A734" s="75"/>
      <c r="B734" s="2089" t="s">
        <v>15</v>
      </c>
      <c r="C734" s="2083">
        <v>44264027</v>
      </c>
      <c r="D734" s="2108"/>
      <c r="E734" s="2089" t="s">
        <v>15</v>
      </c>
      <c r="F734" s="2083">
        <v>44264027</v>
      </c>
      <c r="G734" s="2108"/>
    </row>
    <row r="735" spans="1:8" s="77" customFormat="1">
      <c r="A735" s="75"/>
      <c r="B735" s="2084" t="s">
        <v>117</v>
      </c>
      <c r="C735" s="2083">
        <v>374072999</v>
      </c>
      <c r="D735" s="2108"/>
      <c r="E735" s="2084" t="s">
        <v>117</v>
      </c>
      <c r="F735" s="2083">
        <v>374072999</v>
      </c>
      <c r="G735" s="2108"/>
    </row>
    <row r="736" spans="1:8" s="77" customFormat="1">
      <c r="A736" s="75"/>
      <c r="B736" s="2084" t="s">
        <v>16</v>
      </c>
      <c r="C736" s="2083">
        <f>C737+C738</f>
        <v>509388</v>
      </c>
      <c r="D736" s="2109">
        <f>D737+D738</f>
        <v>0</v>
      </c>
      <c r="E736" s="2084" t="s">
        <v>16</v>
      </c>
      <c r="F736" s="2083">
        <f>F737+F738</f>
        <v>509388</v>
      </c>
      <c r="G736" s="2109">
        <f>G737+G738</f>
        <v>0</v>
      </c>
    </row>
    <row r="737" spans="1:7" s="77" customFormat="1">
      <c r="A737" s="75"/>
      <c r="B737" s="2089" t="s">
        <v>17</v>
      </c>
      <c r="C737" s="2083">
        <v>35572</v>
      </c>
      <c r="D737" s="2109"/>
      <c r="E737" s="2089" t="s">
        <v>17</v>
      </c>
      <c r="F737" s="2083">
        <v>35572</v>
      </c>
      <c r="G737" s="2109"/>
    </row>
    <row r="738" spans="1:7" s="77" customFormat="1">
      <c r="A738" s="75"/>
      <c r="B738" s="2089" t="s">
        <v>93</v>
      </c>
      <c r="C738" s="2083">
        <v>473816</v>
      </c>
      <c r="D738" s="2109"/>
      <c r="E738" s="2089" t="s">
        <v>93</v>
      </c>
      <c r="F738" s="2083">
        <v>473816</v>
      </c>
      <c r="G738" s="2109"/>
    </row>
    <row r="739" spans="1:7" s="77" customFormat="1" ht="26.4">
      <c r="A739" s="75"/>
      <c r="B739" s="2084" t="s">
        <v>49</v>
      </c>
      <c r="C739" s="2083">
        <f>C740+C741</f>
        <v>262094342</v>
      </c>
      <c r="D739" s="2109">
        <f>D740+D741</f>
        <v>0</v>
      </c>
      <c r="E739" s="2084" t="s">
        <v>49</v>
      </c>
      <c r="F739" s="2083">
        <f>F740+F741</f>
        <v>262094342</v>
      </c>
      <c r="G739" s="2109">
        <f>G740+G741</f>
        <v>62014</v>
      </c>
    </row>
    <row r="740" spans="1:7" s="77" customFormat="1">
      <c r="A740" s="75"/>
      <c r="B740" s="2089" t="s">
        <v>118</v>
      </c>
      <c r="C740" s="2083">
        <v>261950700</v>
      </c>
      <c r="D740" s="2108"/>
      <c r="E740" s="2089" t="s">
        <v>118</v>
      </c>
      <c r="F740" s="2083">
        <v>261950700</v>
      </c>
      <c r="G740" s="2108"/>
    </row>
    <row r="741" spans="1:7" s="77" customFormat="1">
      <c r="A741" s="75"/>
      <c r="B741" s="2089" t="s">
        <v>38</v>
      </c>
      <c r="C741" s="2083">
        <v>143642</v>
      </c>
      <c r="D741" s="2108"/>
      <c r="E741" s="2089" t="s">
        <v>38</v>
      </c>
      <c r="F741" s="2083">
        <v>143642</v>
      </c>
      <c r="G741" s="2109">
        <f>G711</f>
        <v>62014</v>
      </c>
    </row>
    <row r="742" spans="1:7" s="77" customFormat="1">
      <c r="A742" s="75"/>
      <c r="B742" s="2088" t="s">
        <v>3</v>
      </c>
      <c r="C742" s="2083">
        <f>C743</f>
        <v>46161741</v>
      </c>
      <c r="D742" s="2109">
        <f>D743</f>
        <v>-364835</v>
      </c>
      <c r="E742" s="2088" t="s">
        <v>3</v>
      </c>
      <c r="F742" s="2083">
        <f>F743</f>
        <v>46161741</v>
      </c>
      <c r="G742" s="2109">
        <f>G743</f>
        <v>0</v>
      </c>
    </row>
    <row r="743" spans="1:7" s="77" customFormat="1">
      <c r="A743" s="75"/>
      <c r="B743" s="2084" t="s">
        <v>20</v>
      </c>
      <c r="C743" s="2083">
        <v>46161741</v>
      </c>
      <c r="D743" s="2109">
        <f>D710</f>
        <v>-364835</v>
      </c>
      <c r="E743" s="2084" t="s">
        <v>20</v>
      </c>
      <c r="F743" s="2083">
        <v>46161741</v>
      </c>
      <c r="G743" s="2109"/>
    </row>
    <row r="744" spans="1:7" s="77" customFormat="1">
      <c r="A744" s="75"/>
      <c r="B744" s="2115" t="s">
        <v>61</v>
      </c>
      <c r="C744" s="2081">
        <f>C725-C729</f>
        <v>49754634</v>
      </c>
      <c r="D744" s="2108">
        <f>D725-D729</f>
        <v>0</v>
      </c>
      <c r="E744" s="2115" t="s">
        <v>61</v>
      </c>
      <c r="F744" s="2081">
        <f>F725-F729</f>
        <v>49754634</v>
      </c>
      <c r="G744" s="2108">
        <f>G725-G729</f>
        <v>302821</v>
      </c>
    </row>
    <row r="745" spans="1:7" s="77" customFormat="1">
      <c r="A745" s="75"/>
      <c r="B745" s="2086" t="s">
        <v>23</v>
      </c>
      <c r="C745" s="2081">
        <f>C750+C749</f>
        <v>-49754634</v>
      </c>
      <c r="D745" s="2108">
        <f>D750+D749</f>
        <v>0</v>
      </c>
      <c r="E745" s="2086" t="s">
        <v>23</v>
      </c>
      <c r="F745" s="2081">
        <f>F750+F749</f>
        <v>-49754634</v>
      </c>
      <c r="G745" s="2108">
        <f>G750+G749</f>
        <v>-302821</v>
      </c>
    </row>
    <row r="746" spans="1:7" s="77" customFormat="1">
      <c r="A746" s="75"/>
      <c r="B746" s="2088" t="s">
        <v>119</v>
      </c>
      <c r="C746" s="2083">
        <f>C748</f>
        <v>295957337</v>
      </c>
      <c r="D746" s="2109">
        <f>D748</f>
        <v>0</v>
      </c>
      <c r="E746" s="2088" t="s">
        <v>119</v>
      </c>
      <c r="F746" s="2083">
        <f>F748</f>
        <v>295957337</v>
      </c>
      <c r="G746" s="2109">
        <f>G748</f>
        <v>0</v>
      </c>
    </row>
    <row r="747" spans="1:7" s="77" customFormat="1">
      <c r="A747" s="75"/>
      <c r="B747" s="2088" t="s">
        <v>24</v>
      </c>
      <c r="C747" s="2083">
        <f>C748+C749</f>
        <v>297247028</v>
      </c>
      <c r="D747" s="2109">
        <f>D748+D749</f>
        <v>0</v>
      </c>
      <c r="E747" s="2088" t="s">
        <v>24</v>
      </c>
      <c r="F747" s="2083">
        <f>F748+F749</f>
        <v>297247028</v>
      </c>
      <c r="G747" s="2109">
        <f>G748+G749</f>
        <v>0</v>
      </c>
    </row>
    <row r="748" spans="1:7" s="77" customFormat="1" ht="26.4">
      <c r="A748" s="75"/>
      <c r="B748" s="2084" t="s">
        <v>565</v>
      </c>
      <c r="C748" s="2083">
        <v>295957337</v>
      </c>
      <c r="D748" s="2109"/>
      <c r="E748" s="2084" t="s">
        <v>565</v>
      </c>
      <c r="F748" s="2083">
        <v>295957337</v>
      </c>
      <c r="G748" s="2109"/>
    </row>
    <row r="749" spans="1:7" s="77" customFormat="1" ht="39.6">
      <c r="A749" s="75"/>
      <c r="B749" s="2084" t="s">
        <v>59</v>
      </c>
      <c r="C749" s="2083">
        <v>1289691</v>
      </c>
      <c r="D749" s="2109"/>
      <c r="E749" s="2084" t="s">
        <v>59</v>
      </c>
      <c r="F749" s="2083">
        <v>1289691</v>
      </c>
      <c r="G749" s="2109"/>
    </row>
    <row r="750" spans="1:7" s="77" customFormat="1">
      <c r="A750" s="75"/>
      <c r="B750" s="2136" t="s">
        <v>566</v>
      </c>
      <c r="C750" s="2137">
        <v>-51044325</v>
      </c>
      <c r="D750" s="2216">
        <f>D713</f>
        <v>0</v>
      </c>
      <c r="E750" s="2136" t="s">
        <v>566</v>
      </c>
      <c r="F750" s="2137">
        <v>-51044325</v>
      </c>
      <c r="G750" s="2216">
        <f>G714</f>
        <v>-302821</v>
      </c>
    </row>
    <row r="751" spans="1:7" s="77" customFormat="1">
      <c r="A751" s="75"/>
      <c r="B751" s="2090"/>
      <c r="C751" s="2077"/>
      <c r="D751" s="2090"/>
      <c r="E751" s="2090" t="s">
        <v>62</v>
      </c>
      <c r="F751" s="2077"/>
      <c r="G751" s="2090"/>
    </row>
    <row r="752" spans="1:7" s="77" customFormat="1">
      <c r="A752" s="75"/>
      <c r="B752" s="2330"/>
      <c r="C752" s="2331"/>
      <c r="D752" s="2332"/>
      <c r="E752" s="2326" t="s">
        <v>48</v>
      </c>
      <c r="F752" s="2327">
        <v>406158063</v>
      </c>
      <c r="G752" s="2328">
        <f>-D729-G729</f>
        <v>302821</v>
      </c>
    </row>
    <row r="753" spans="1:8" s="77" customFormat="1" ht="13.8" thickBot="1">
      <c r="A753" s="75"/>
      <c r="B753" s="2117"/>
      <c r="C753" s="2118"/>
      <c r="D753" s="2119"/>
      <c r="E753" s="2117"/>
      <c r="F753" s="2118"/>
      <c r="G753" s="2119"/>
    </row>
    <row r="754" spans="1:8" s="77" customFormat="1" ht="139.5" customHeight="1" thickBot="1">
      <c r="A754" s="75"/>
      <c r="B754" s="3733" t="s">
        <v>591</v>
      </c>
      <c r="C754" s="3734"/>
      <c r="D754" s="3734"/>
      <c r="E754" s="3734"/>
      <c r="F754" s="3734"/>
      <c r="G754" s="3735"/>
    </row>
    <row r="755" spans="1:8" s="77" customFormat="1">
      <c r="A755" s="75"/>
      <c r="B755" s="84"/>
      <c r="C755" s="85"/>
      <c r="D755" s="85"/>
    </row>
    <row r="756" spans="1:8" s="77" customFormat="1">
      <c r="A756" s="75"/>
      <c r="B756" s="128" t="s">
        <v>187</v>
      </c>
      <c r="C756" s="561"/>
      <c r="D756" s="561"/>
    </row>
    <row r="757" spans="1:8" s="77" customFormat="1" ht="13.8" thickBot="1">
      <c r="A757" s="75"/>
      <c r="B757" s="2315"/>
      <c r="C757" s="2315"/>
      <c r="D757" s="2315"/>
    </row>
    <row r="758" spans="1:8" s="77" customFormat="1" ht="13.8">
      <c r="A758" s="547">
        <f>A700+1</f>
        <v>30</v>
      </c>
      <c r="B758" s="2829" t="s">
        <v>559</v>
      </c>
      <c r="C758" s="2147"/>
      <c r="D758" s="2148"/>
      <c r="H758" s="945" t="s">
        <v>33</v>
      </c>
    </row>
    <row r="759" spans="1:8" s="77" customFormat="1">
      <c r="A759" s="75"/>
      <c r="B759" s="2090" t="s">
        <v>54</v>
      </c>
      <c r="C759" s="1485"/>
      <c r="D759" s="2631"/>
    </row>
    <row r="760" spans="1:8" s="77" customFormat="1" ht="26.4">
      <c r="A760" s="75"/>
      <c r="B760" s="2091" t="s">
        <v>563</v>
      </c>
      <c r="C760" s="1485"/>
      <c r="D760" s="2631"/>
    </row>
    <row r="761" spans="1:8" s="77" customFormat="1">
      <c r="A761" s="75"/>
      <c r="B761" s="2091" t="s">
        <v>594</v>
      </c>
      <c r="C761" s="2218"/>
      <c r="D761" s="2631"/>
    </row>
    <row r="762" spans="1:8" s="77" customFormat="1">
      <c r="A762" s="75"/>
      <c r="B762" s="2635" t="s">
        <v>4</v>
      </c>
      <c r="C762" s="2219">
        <f>C763</f>
        <v>80760000</v>
      </c>
      <c r="D762" s="2324">
        <f>D763</f>
        <v>7720000</v>
      </c>
    </row>
    <row r="763" spans="1:8" s="77" customFormat="1">
      <c r="A763" s="75"/>
      <c r="B763" s="2636" t="s">
        <v>10</v>
      </c>
      <c r="C763" s="2218">
        <f>C764</f>
        <v>80760000</v>
      </c>
      <c r="D763" s="2631">
        <f>D764</f>
        <v>7720000</v>
      </c>
    </row>
    <row r="764" spans="1:8" s="77" customFormat="1" ht="26.4">
      <c r="A764" s="75"/>
      <c r="B764" s="2830" t="s">
        <v>11</v>
      </c>
      <c r="C764" s="2218">
        <v>80760000</v>
      </c>
      <c r="D764" s="2631">
        <v>7720000</v>
      </c>
    </row>
    <row r="765" spans="1:8" s="77" customFormat="1">
      <c r="A765" s="75"/>
      <c r="B765" s="2115" t="s">
        <v>61</v>
      </c>
      <c r="C765" s="2219">
        <f>C762</f>
        <v>80760000</v>
      </c>
      <c r="D765" s="2324">
        <f>D762</f>
        <v>7720000</v>
      </c>
    </row>
    <row r="766" spans="1:8" s="77" customFormat="1">
      <c r="A766" s="75"/>
      <c r="B766" s="2086" t="s">
        <v>23</v>
      </c>
      <c r="C766" s="2218">
        <f>-C765</f>
        <v>-80760000</v>
      </c>
      <c r="D766" s="2631">
        <f>-D765</f>
        <v>-7720000</v>
      </c>
    </row>
    <row r="767" spans="1:8" s="77" customFormat="1" ht="13.8" thickBot="1">
      <c r="A767" s="75"/>
      <c r="B767" s="2831" t="s">
        <v>566</v>
      </c>
      <c r="C767" s="2218">
        <f>C766</f>
        <v>-80760000</v>
      </c>
      <c r="D767" s="2631">
        <f>D766</f>
        <v>-7720000</v>
      </c>
    </row>
    <row r="768" spans="1:8" s="77" customFormat="1" ht="33" customHeight="1" thickBot="1">
      <c r="A768" s="75"/>
      <c r="B768" s="3733" t="s">
        <v>887</v>
      </c>
      <c r="C768" s="3734"/>
      <c r="D768" s="3735"/>
    </row>
    <row r="769" spans="1:8" s="77" customFormat="1">
      <c r="A769" s="75"/>
      <c r="B769" s="84"/>
      <c r="C769" s="85"/>
      <c r="D769" s="85"/>
    </row>
    <row r="770" spans="1:8" s="77" customFormat="1">
      <c r="A770" s="75"/>
      <c r="B770" s="128" t="s">
        <v>187</v>
      </c>
      <c r="C770" s="561"/>
      <c r="D770" s="561"/>
    </row>
    <row r="771" spans="1:8" s="77" customFormat="1" ht="13.8" thickBot="1">
      <c r="A771" s="75"/>
      <c r="B771" s="2315"/>
      <c r="C771" s="2315"/>
      <c r="D771" s="2315"/>
      <c r="H771" s="89"/>
    </row>
    <row r="772" spans="1:8" s="77" customFormat="1" ht="13.8">
      <c r="A772" s="547">
        <f>A758+1</f>
        <v>31</v>
      </c>
      <c r="B772" s="2146"/>
      <c r="C772" s="2147"/>
      <c r="D772" s="2148"/>
      <c r="E772" s="2146" t="s">
        <v>559</v>
      </c>
      <c r="F772" s="2147"/>
      <c r="G772" s="2148"/>
      <c r="H772" s="945" t="s">
        <v>33</v>
      </c>
    </row>
    <row r="773" spans="1:8" s="77" customFormat="1">
      <c r="A773" s="75"/>
      <c r="B773" s="2090"/>
      <c r="C773" s="1485"/>
      <c r="D773" s="2085"/>
      <c r="E773" s="2090" t="s">
        <v>54</v>
      </c>
      <c r="F773" s="1485"/>
      <c r="G773" s="2085"/>
      <c r="H773" s="89"/>
    </row>
    <row r="774" spans="1:8" s="77" customFormat="1">
      <c r="A774" s="75"/>
      <c r="B774" s="2091"/>
      <c r="C774" s="1485"/>
      <c r="D774" s="2085"/>
      <c r="E774" s="2091" t="s">
        <v>576</v>
      </c>
      <c r="F774" s="1485"/>
      <c r="G774" s="2085"/>
      <c r="H774" s="89"/>
    </row>
    <row r="775" spans="1:8" s="77" customFormat="1" ht="39.6">
      <c r="A775" s="75"/>
      <c r="B775" s="2159"/>
      <c r="C775" s="1485"/>
      <c r="D775" s="2085"/>
      <c r="E775" s="2159" t="s">
        <v>587</v>
      </c>
      <c r="F775" s="1485"/>
      <c r="G775" s="2085"/>
      <c r="H775" s="89"/>
    </row>
    <row r="776" spans="1:8" s="77" customFormat="1">
      <c r="A776" s="75"/>
      <c r="B776" s="123" t="s">
        <v>62</v>
      </c>
      <c r="C776" s="2077"/>
      <c r="D776" s="2090"/>
      <c r="E776" s="2091" t="s">
        <v>88</v>
      </c>
      <c r="F776" s="1487"/>
      <c r="G776" s="2085"/>
      <c r="H776" s="89"/>
    </row>
    <row r="777" spans="1:8" s="77" customFormat="1">
      <c r="A777" s="75"/>
      <c r="B777" s="2639" t="s">
        <v>48</v>
      </c>
      <c r="C777" s="2327">
        <v>406158063</v>
      </c>
      <c r="D777" s="2328">
        <f>G793-G796</f>
        <v>-9367386</v>
      </c>
      <c r="E777" s="2152" t="s">
        <v>4</v>
      </c>
      <c r="F777" s="2153">
        <f>F778</f>
        <v>6294236</v>
      </c>
      <c r="G777" s="2087">
        <f>G778</f>
        <v>-4587856</v>
      </c>
      <c r="H777" s="89"/>
    </row>
    <row r="778" spans="1:8" s="77" customFormat="1">
      <c r="A778" s="75"/>
      <c r="B778" s="2154"/>
      <c r="C778" s="1487"/>
      <c r="D778" s="2085"/>
      <c r="E778" s="2154" t="s">
        <v>10</v>
      </c>
      <c r="F778" s="1487">
        <f>F779</f>
        <v>6294236</v>
      </c>
      <c r="G778" s="2085">
        <f>G779</f>
        <v>-4587856</v>
      </c>
      <c r="H778" s="89"/>
    </row>
    <row r="779" spans="1:8" s="77" customFormat="1" ht="26.4">
      <c r="A779" s="75"/>
      <c r="B779" s="2155"/>
      <c r="C779" s="1487"/>
      <c r="D779" s="2085"/>
      <c r="E779" s="2155" t="s">
        <v>11</v>
      </c>
      <c r="F779" s="1487">
        <f>F780</f>
        <v>6294236</v>
      </c>
      <c r="G779" s="2085">
        <v>-4587856</v>
      </c>
      <c r="H779" s="89"/>
    </row>
    <row r="780" spans="1:8" s="77" customFormat="1">
      <c r="A780" s="75"/>
      <c r="B780" s="2112"/>
      <c r="C780" s="2153"/>
      <c r="D780" s="2087"/>
      <c r="E780" s="2112" t="s">
        <v>28</v>
      </c>
      <c r="F780" s="2153">
        <f>F781</f>
        <v>6294236</v>
      </c>
      <c r="G780" s="2087">
        <f>G781</f>
        <v>-4587856</v>
      </c>
      <c r="H780" s="89"/>
    </row>
    <row r="781" spans="1:8" s="77" customFormat="1">
      <c r="A781" s="75"/>
      <c r="B781" s="2157"/>
      <c r="C781" s="1487"/>
      <c r="D781" s="2085"/>
      <c r="E781" s="2157" t="s">
        <v>3</v>
      </c>
      <c r="F781" s="1487">
        <f>F782</f>
        <v>6294236</v>
      </c>
      <c r="G781" s="2085">
        <f>G782</f>
        <v>-4587856</v>
      </c>
      <c r="H781" s="89"/>
    </row>
    <row r="782" spans="1:8" s="77" customFormat="1">
      <c r="A782" s="75"/>
      <c r="B782" s="2158"/>
      <c r="C782" s="1487"/>
      <c r="D782" s="2085"/>
      <c r="E782" s="2158" t="s">
        <v>20</v>
      </c>
      <c r="F782" s="1487">
        <v>6294236</v>
      </c>
      <c r="G782" s="2085">
        <v>-4587856</v>
      </c>
      <c r="H782" s="89"/>
    </row>
    <row r="783" spans="1:8" s="77" customFormat="1" ht="26.4">
      <c r="A783" s="75"/>
      <c r="B783" s="2159"/>
      <c r="C783" s="1485"/>
      <c r="D783" s="2085"/>
      <c r="E783" s="2159" t="s">
        <v>578</v>
      </c>
      <c r="F783" s="1485"/>
      <c r="G783" s="2085"/>
      <c r="H783" s="89"/>
    </row>
    <row r="784" spans="1:8" s="77" customFormat="1">
      <c r="A784" s="75"/>
      <c r="B784" s="2091"/>
      <c r="C784" s="1487"/>
      <c r="D784" s="2085"/>
      <c r="E784" s="2091" t="s">
        <v>88</v>
      </c>
      <c r="F784" s="1487"/>
      <c r="G784" s="2085"/>
      <c r="H784" s="89"/>
    </row>
    <row r="785" spans="1:8" s="77" customFormat="1">
      <c r="A785" s="75"/>
      <c r="B785" s="2152"/>
      <c r="C785" s="2153"/>
      <c r="D785" s="2087"/>
      <c r="E785" s="2152" t="s">
        <v>4</v>
      </c>
      <c r="F785" s="2153">
        <f>F786</f>
        <v>3129032</v>
      </c>
      <c r="G785" s="2087">
        <f>G786</f>
        <v>-134692</v>
      </c>
      <c r="H785" s="89"/>
    </row>
    <row r="786" spans="1:8" s="77" customFormat="1">
      <c r="A786" s="75"/>
      <c r="B786" s="2154"/>
      <c r="C786" s="1487"/>
      <c r="D786" s="2085"/>
      <c r="E786" s="2154" t="s">
        <v>10</v>
      </c>
      <c r="F786" s="1487">
        <f>F787</f>
        <v>3129032</v>
      </c>
      <c r="G786" s="2085">
        <f>G787</f>
        <v>-134692</v>
      </c>
      <c r="H786" s="89"/>
    </row>
    <row r="787" spans="1:8" s="77" customFormat="1" ht="26.4">
      <c r="A787" s="75"/>
      <c r="B787" s="2155"/>
      <c r="C787" s="1487"/>
      <c r="D787" s="2085"/>
      <c r="E787" s="2155" t="s">
        <v>11</v>
      </c>
      <c r="F787" s="1487">
        <f>F788</f>
        <v>3129032</v>
      </c>
      <c r="G787" s="2085">
        <v>-134692</v>
      </c>
      <c r="H787" s="89"/>
    </row>
    <row r="788" spans="1:8" s="77" customFormat="1">
      <c r="A788" s="75"/>
      <c r="B788" s="2112"/>
      <c r="C788" s="2153"/>
      <c r="D788" s="2087"/>
      <c r="E788" s="2112" t="s">
        <v>28</v>
      </c>
      <c r="F788" s="2153">
        <f>F789</f>
        <v>3129032</v>
      </c>
      <c r="G788" s="2087">
        <f>G789</f>
        <v>-134692</v>
      </c>
      <c r="H788" s="89"/>
    </row>
    <row r="789" spans="1:8" s="77" customFormat="1">
      <c r="A789" s="75"/>
      <c r="B789" s="2157"/>
      <c r="C789" s="1487"/>
      <c r="D789" s="2085"/>
      <c r="E789" s="2157" t="s">
        <v>3</v>
      </c>
      <c r="F789" s="1487">
        <f>F790</f>
        <v>3129032</v>
      </c>
      <c r="G789" s="2085">
        <f>G790</f>
        <v>-134692</v>
      </c>
      <c r="H789" s="89"/>
    </row>
    <row r="790" spans="1:8" s="77" customFormat="1">
      <c r="A790" s="75"/>
      <c r="B790" s="2158"/>
      <c r="C790" s="1487"/>
      <c r="D790" s="2085"/>
      <c r="E790" s="2158" t="s">
        <v>20</v>
      </c>
      <c r="F790" s="1487">
        <v>3129032</v>
      </c>
      <c r="G790" s="2085">
        <v>-134692</v>
      </c>
      <c r="H790" s="89"/>
    </row>
    <row r="791" spans="1:8" s="77" customFormat="1" ht="39.6">
      <c r="A791" s="75"/>
      <c r="B791" s="2159"/>
      <c r="C791" s="1485"/>
      <c r="D791" s="2085"/>
      <c r="E791" s="2159" t="s">
        <v>586</v>
      </c>
      <c r="F791" s="1485"/>
      <c r="G791" s="2085"/>
      <c r="H791" s="89"/>
    </row>
    <row r="792" spans="1:8" s="77" customFormat="1">
      <c r="A792" s="75"/>
      <c r="B792" s="2091"/>
      <c r="C792" s="1487"/>
      <c r="D792" s="2085"/>
      <c r="E792" s="2091" t="s">
        <v>88</v>
      </c>
      <c r="F792" s="1487"/>
      <c r="G792" s="2085"/>
      <c r="H792" s="89"/>
    </row>
    <row r="793" spans="1:8" s="77" customFormat="1">
      <c r="A793" s="75"/>
      <c r="B793" s="2152"/>
      <c r="C793" s="2153"/>
      <c r="D793" s="2087"/>
      <c r="E793" s="2152" t="s">
        <v>4</v>
      </c>
      <c r="F793" s="2153">
        <f>F794</f>
        <v>9367386</v>
      </c>
      <c r="G793" s="2087">
        <f>G794</f>
        <v>1698312</v>
      </c>
      <c r="H793" s="89"/>
    </row>
    <row r="794" spans="1:8" s="77" customFormat="1">
      <c r="A794" s="75"/>
      <c r="B794" s="2154"/>
      <c r="C794" s="1487"/>
      <c r="D794" s="2085"/>
      <c r="E794" s="2154" t="s">
        <v>10</v>
      </c>
      <c r="F794" s="1487">
        <f>F795</f>
        <v>9367386</v>
      </c>
      <c r="G794" s="2085">
        <f>G795</f>
        <v>1698312</v>
      </c>
      <c r="H794" s="89"/>
    </row>
    <row r="795" spans="1:8" s="77" customFormat="1" ht="26.4">
      <c r="A795" s="75"/>
      <c r="B795" s="2155"/>
      <c r="C795" s="1487"/>
      <c r="D795" s="2085"/>
      <c r="E795" s="2155" t="s">
        <v>11</v>
      </c>
      <c r="F795" s="1487">
        <v>9367386</v>
      </c>
      <c r="G795" s="2085">
        <v>1698312</v>
      </c>
      <c r="H795" s="89"/>
    </row>
    <row r="796" spans="1:8" s="77" customFormat="1">
      <c r="A796" s="75"/>
      <c r="B796" s="2086"/>
      <c r="C796" s="2153"/>
      <c r="D796" s="2324"/>
      <c r="E796" s="2086" t="s">
        <v>28</v>
      </c>
      <c r="F796" s="2153"/>
      <c r="G796" s="2324">
        <f>G797</f>
        <v>11065698</v>
      </c>
      <c r="H796" s="89"/>
    </row>
    <row r="797" spans="1:8" s="77" customFormat="1">
      <c r="A797" s="75"/>
      <c r="B797" s="2088"/>
      <c r="C797" s="1487"/>
      <c r="D797" s="2631"/>
      <c r="E797" s="2088" t="s">
        <v>3</v>
      </c>
      <c r="F797" s="1487"/>
      <c r="G797" s="2631">
        <f>G798</f>
        <v>11065698</v>
      </c>
      <c r="H797" s="89"/>
    </row>
    <row r="798" spans="1:8" s="77" customFormat="1">
      <c r="A798" s="75"/>
      <c r="B798" s="2084"/>
      <c r="C798" s="1487"/>
      <c r="D798" s="2631"/>
      <c r="E798" s="2084" t="s">
        <v>20</v>
      </c>
      <c r="F798" s="1487"/>
      <c r="G798" s="2631">
        <v>11065698</v>
      </c>
      <c r="H798" s="89"/>
    </row>
    <row r="799" spans="1:8" s="77" customFormat="1">
      <c r="A799" s="75"/>
      <c r="B799" s="2086"/>
      <c r="C799" s="2153"/>
      <c r="D799" s="2324"/>
      <c r="E799" s="2086" t="s">
        <v>61</v>
      </c>
      <c r="F799" s="2153">
        <f>F793-F796</f>
        <v>9367386</v>
      </c>
      <c r="G799" s="2324">
        <f>G793-G796</f>
        <v>-9367386</v>
      </c>
      <c r="H799" s="89"/>
    </row>
    <row r="800" spans="1:8" s="77" customFormat="1">
      <c r="A800" s="75"/>
      <c r="B800" s="2086"/>
      <c r="C800" s="2153"/>
      <c r="D800" s="2324"/>
      <c r="E800" s="2086" t="s">
        <v>23</v>
      </c>
      <c r="F800" s="2153">
        <f>F801</f>
        <v>-9367386</v>
      </c>
      <c r="G800" s="2324">
        <f>G801</f>
        <v>9367386</v>
      </c>
      <c r="H800" s="89"/>
    </row>
    <row r="801" spans="1:8" s="77" customFormat="1">
      <c r="A801" s="75"/>
      <c r="B801" s="2088"/>
      <c r="C801" s="1487"/>
      <c r="D801" s="2631"/>
      <c r="E801" s="2088" t="s">
        <v>566</v>
      </c>
      <c r="F801" s="1487">
        <v>-9367386</v>
      </c>
      <c r="G801" s="2631">
        <f>-F801</f>
        <v>9367386</v>
      </c>
      <c r="H801" s="89"/>
    </row>
    <row r="802" spans="1:8" s="77" customFormat="1" ht="26.4">
      <c r="A802" s="75"/>
      <c r="B802" s="2159"/>
      <c r="C802" s="1485"/>
      <c r="D802" s="2085"/>
      <c r="E802" s="2159" t="s">
        <v>588</v>
      </c>
      <c r="F802" s="1485"/>
      <c r="G802" s="2085"/>
      <c r="H802" s="89"/>
    </row>
    <row r="803" spans="1:8" s="77" customFormat="1">
      <c r="A803" s="75"/>
      <c r="B803" s="2091"/>
      <c r="C803" s="1487"/>
      <c r="D803" s="2085"/>
      <c r="E803" s="2091" t="s">
        <v>88</v>
      </c>
      <c r="F803" s="1487"/>
      <c r="G803" s="2085"/>
      <c r="H803" s="89"/>
    </row>
    <row r="804" spans="1:8" s="77" customFormat="1">
      <c r="A804" s="75"/>
      <c r="B804" s="2152"/>
      <c r="C804" s="2153"/>
      <c r="D804" s="2087"/>
      <c r="E804" s="2152" t="s">
        <v>4</v>
      </c>
      <c r="F804" s="2153">
        <f>F805</f>
        <v>278566</v>
      </c>
      <c r="G804" s="2087">
        <f>G805</f>
        <v>429949</v>
      </c>
      <c r="H804" s="89"/>
    </row>
    <row r="805" spans="1:8" s="77" customFormat="1">
      <c r="A805" s="75"/>
      <c r="B805" s="2154"/>
      <c r="C805" s="1487"/>
      <c r="D805" s="2085"/>
      <c r="E805" s="2154" t="s">
        <v>10</v>
      </c>
      <c r="F805" s="1487">
        <f>F806</f>
        <v>278566</v>
      </c>
      <c r="G805" s="2085">
        <f>G806</f>
        <v>429949</v>
      </c>
      <c r="H805" s="89"/>
    </row>
    <row r="806" spans="1:8" s="77" customFormat="1" ht="26.4">
      <c r="A806" s="75"/>
      <c r="B806" s="2155"/>
      <c r="C806" s="1487"/>
      <c r="D806" s="2085"/>
      <c r="E806" s="2155" t="s">
        <v>11</v>
      </c>
      <c r="F806" s="1487">
        <f>F807</f>
        <v>278566</v>
      </c>
      <c r="G806" s="2085">
        <v>429949</v>
      </c>
      <c r="H806" s="89"/>
    </row>
    <row r="807" spans="1:8" s="77" customFormat="1">
      <c r="A807" s="75"/>
      <c r="B807" s="2112"/>
      <c r="C807" s="2153"/>
      <c r="D807" s="2087"/>
      <c r="E807" s="2112" t="s">
        <v>28</v>
      </c>
      <c r="F807" s="2153">
        <f>F808</f>
        <v>278566</v>
      </c>
      <c r="G807" s="2087">
        <f>G808</f>
        <v>429949</v>
      </c>
      <c r="H807" s="89"/>
    </row>
    <row r="808" spans="1:8" s="77" customFormat="1">
      <c r="A808" s="75"/>
      <c r="B808" s="2157"/>
      <c r="C808" s="1487"/>
      <c r="D808" s="2085"/>
      <c r="E808" s="2157" t="s">
        <v>3</v>
      </c>
      <c r="F808" s="1487">
        <f>F809</f>
        <v>278566</v>
      </c>
      <c r="G808" s="2085">
        <f>G809</f>
        <v>429949</v>
      </c>
      <c r="H808" s="89"/>
    </row>
    <row r="809" spans="1:8" s="77" customFormat="1">
      <c r="A809" s="75"/>
      <c r="B809" s="2158"/>
      <c r="C809" s="1487"/>
      <c r="D809" s="2085"/>
      <c r="E809" s="2158" t="s">
        <v>20</v>
      </c>
      <c r="F809" s="1487">
        <v>278566</v>
      </c>
      <c r="G809" s="2085">
        <v>429949</v>
      </c>
      <c r="H809" s="89"/>
    </row>
    <row r="810" spans="1:8" s="77" customFormat="1" ht="26.4">
      <c r="A810" s="75"/>
      <c r="B810" s="2159"/>
      <c r="C810" s="1485"/>
      <c r="D810" s="2085"/>
      <c r="E810" s="2159" t="s">
        <v>577</v>
      </c>
      <c r="F810" s="1485"/>
      <c r="G810" s="2085"/>
      <c r="H810" s="89"/>
    </row>
    <row r="811" spans="1:8" s="77" customFormat="1">
      <c r="A811" s="75"/>
      <c r="B811" s="2091"/>
      <c r="C811" s="1487"/>
      <c r="D811" s="2085"/>
      <c r="E811" s="2091" t="s">
        <v>88</v>
      </c>
      <c r="F811" s="1487"/>
      <c r="G811" s="2085"/>
      <c r="H811" s="89"/>
    </row>
    <row r="812" spans="1:8" s="77" customFormat="1">
      <c r="A812" s="75"/>
      <c r="B812" s="2152"/>
      <c r="C812" s="2153"/>
      <c r="D812" s="2087"/>
      <c r="E812" s="2152" t="s">
        <v>4</v>
      </c>
      <c r="F812" s="2153">
        <f>F813</f>
        <v>0</v>
      </c>
      <c r="G812" s="2087">
        <f>G813</f>
        <v>2594287</v>
      </c>
      <c r="H812" s="89"/>
    </row>
    <row r="813" spans="1:8" s="77" customFormat="1">
      <c r="A813" s="75"/>
      <c r="B813" s="2154"/>
      <c r="C813" s="1487"/>
      <c r="D813" s="2085"/>
      <c r="E813" s="2154" t="s">
        <v>10</v>
      </c>
      <c r="F813" s="1487">
        <f>F814</f>
        <v>0</v>
      </c>
      <c r="G813" s="2085">
        <f>G814</f>
        <v>2594287</v>
      </c>
      <c r="H813" s="89"/>
    </row>
    <row r="814" spans="1:8" s="77" customFormat="1" ht="26.4">
      <c r="A814" s="75"/>
      <c r="B814" s="2155"/>
      <c r="C814" s="1487"/>
      <c r="D814" s="2085"/>
      <c r="E814" s="2155" t="s">
        <v>11</v>
      </c>
      <c r="F814" s="1487">
        <f>F815</f>
        <v>0</v>
      </c>
      <c r="G814" s="2085">
        <v>2594287</v>
      </c>
      <c r="H814" s="89"/>
    </row>
    <row r="815" spans="1:8" s="77" customFormat="1">
      <c r="A815" s="75"/>
      <c r="B815" s="2112"/>
      <c r="C815" s="2153"/>
      <c r="D815" s="2087"/>
      <c r="E815" s="2112" t="s">
        <v>28</v>
      </c>
      <c r="F815" s="2153">
        <f>F816</f>
        <v>0</v>
      </c>
      <c r="G815" s="2087">
        <f>G816</f>
        <v>2594287</v>
      </c>
      <c r="H815" s="89"/>
    </row>
    <row r="816" spans="1:8" s="77" customFormat="1">
      <c r="A816" s="75"/>
      <c r="B816" s="2157"/>
      <c r="C816" s="1487"/>
      <c r="D816" s="2085"/>
      <c r="E816" s="2157" t="s">
        <v>3</v>
      </c>
      <c r="F816" s="1487">
        <f>F817</f>
        <v>0</v>
      </c>
      <c r="G816" s="2085">
        <f>G817</f>
        <v>2594287</v>
      </c>
      <c r="H816" s="89"/>
    </row>
    <row r="817" spans="1:8" s="77" customFormat="1" ht="13.8" thickBot="1">
      <c r="A817" s="75"/>
      <c r="B817" s="2160"/>
      <c r="C817" s="2161"/>
      <c r="D817" s="2095"/>
      <c r="E817" s="2160" t="s">
        <v>20</v>
      </c>
      <c r="F817" s="2161"/>
      <c r="G817" s="2095">
        <v>2594287</v>
      </c>
      <c r="H817" s="89"/>
    </row>
    <row r="818" spans="1:8" s="77" customFormat="1" ht="109.2" customHeight="1" thickBot="1">
      <c r="A818" s="75"/>
      <c r="B818" s="3736" t="s">
        <v>592</v>
      </c>
      <c r="C818" s="3737"/>
      <c r="D818" s="3737"/>
      <c r="E818" s="3737"/>
      <c r="F818" s="3737"/>
      <c r="G818" s="3738"/>
      <c r="H818" s="89"/>
    </row>
    <row r="819" spans="1:8" s="77" customFormat="1">
      <c r="A819" s="75"/>
      <c r="B819" s="561"/>
      <c r="C819" s="561"/>
      <c r="D819" s="561"/>
      <c r="H819" s="89"/>
    </row>
    <row r="820" spans="1:8" s="77" customFormat="1">
      <c r="A820" s="75"/>
      <c r="B820" s="128" t="s">
        <v>190</v>
      </c>
      <c r="C820" s="561"/>
      <c r="D820" s="561"/>
      <c r="H820" s="89"/>
    </row>
    <row r="821" spans="1:8" s="77" customFormat="1" ht="13.95" customHeight="1" thickBot="1">
      <c r="A821" s="75"/>
      <c r="B821" s="3732"/>
      <c r="C821" s="3732"/>
      <c r="D821" s="3732"/>
      <c r="H821" s="89"/>
    </row>
    <row r="822" spans="1:8" s="77" customFormat="1" ht="13.8">
      <c r="A822" s="75">
        <f>A772</f>
        <v>31</v>
      </c>
      <c r="B822" s="2096"/>
      <c r="C822" s="2097"/>
      <c r="D822" s="2098"/>
      <c r="E822" s="2096" t="s">
        <v>559</v>
      </c>
      <c r="F822" s="2097"/>
      <c r="G822" s="2098"/>
      <c r="H822" s="945" t="s">
        <v>33</v>
      </c>
    </row>
    <row r="823" spans="1:8" s="77" customFormat="1">
      <c r="A823" s="75"/>
      <c r="B823" s="2099"/>
      <c r="C823" s="2100"/>
      <c r="D823" s="2101"/>
      <c r="E823" s="2099" t="s">
        <v>82</v>
      </c>
      <c r="F823" s="2100"/>
      <c r="G823" s="2101"/>
      <c r="H823" s="89"/>
    </row>
    <row r="824" spans="1:8" s="77" customFormat="1">
      <c r="A824" s="75"/>
      <c r="B824" s="2102"/>
      <c r="C824" s="2103"/>
      <c r="D824" s="2104"/>
      <c r="E824" s="2102" t="s">
        <v>83</v>
      </c>
      <c r="F824" s="2103"/>
      <c r="G824" s="2104"/>
      <c r="H824" s="89"/>
    </row>
    <row r="825" spans="1:8" s="77" customFormat="1">
      <c r="A825" s="75"/>
      <c r="B825" s="123" t="s">
        <v>62</v>
      </c>
      <c r="C825" s="2077"/>
      <c r="D825" s="2090"/>
      <c r="E825" s="2105" t="s">
        <v>88</v>
      </c>
      <c r="F825" s="2113"/>
      <c r="G825" s="2107"/>
      <c r="H825" s="89"/>
    </row>
    <row r="826" spans="1:8" s="77" customFormat="1">
      <c r="A826" s="75"/>
      <c r="B826" s="2639" t="s">
        <v>48</v>
      </c>
      <c r="C826" s="2327">
        <v>406158063</v>
      </c>
      <c r="D826" s="2328">
        <f>-G830</f>
        <v>-9367386</v>
      </c>
      <c r="E826" s="2086" t="s">
        <v>4</v>
      </c>
      <c r="F826" s="2081">
        <v>852197816</v>
      </c>
      <c r="G826" s="2108">
        <v>0</v>
      </c>
      <c r="H826" s="89"/>
    </row>
    <row r="827" spans="1:8" s="77" customFormat="1" ht="26.4">
      <c r="A827" s="75"/>
      <c r="B827" s="2088"/>
      <c r="C827" s="2083"/>
      <c r="D827" s="2109"/>
      <c r="E827" s="2088" t="s">
        <v>36</v>
      </c>
      <c r="F827" s="2083">
        <v>3513968</v>
      </c>
      <c r="G827" s="2109"/>
      <c r="H827" s="89"/>
    </row>
    <row r="828" spans="1:8" s="77" customFormat="1">
      <c r="A828" s="75"/>
      <c r="B828" s="2088"/>
      <c r="C828" s="2083"/>
      <c r="D828" s="2109"/>
      <c r="E828" s="2088" t="s">
        <v>10</v>
      </c>
      <c r="F828" s="2083">
        <v>848683848</v>
      </c>
      <c r="G828" s="2109">
        <v>0</v>
      </c>
      <c r="H828" s="89"/>
    </row>
    <row r="829" spans="1:8" s="77" customFormat="1" ht="26.4">
      <c r="A829" s="75"/>
      <c r="B829" s="2084"/>
      <c r="C829" s="2083"/>
      <c r="D829" s="2109"/>
      <c r="E829" s="2084" t="s">
        <v>11</v>
      </c>
      <c r="F829" s="2083">
        <v>848683848</v>
      </c>
      <c r="G829" s="2109">
        <v>0</v>
      </c>
      <c r="H829" s="89"/>
    </row>
    <row r="830" spans="1:8" s="77" customFormat="1">
      <c r="A830" s="75"/>
      <c r="B830" s="2086"/>
      <c r="C830" s="2081"/>
      <c r="D830" s="2108"/>
      <c r="E830" s="2086" t="s">
        <v>28</v>
      </c>
      <c r="F830" s="2081">
        <v>802443182</v>
      </c>
      <c r="G830" s="2108">
        <v>9367386</v>
      </c>
      <c r="H830" s="89"/>
    </row>
    <row r="831" spans="1:8" s="77" customFormat="1">
      <c r="A831" s="75"/>
      <c r="B831" s="2088"/>
      <c r="C831" s="2083"/>
      <c r="D831" s="2109"/>
      <c r="E831" s="2088" t="s">
        <v>2</v>
      </c>
      <c r="F831" s="2083">
        <v>756281441</v>
      </c>
      <c r="G831" s="2109">
        <v>0</v>
      </c>
      <c r="H831" s="89"/>
    </row>
    <row r="832" spans="1:8" s="77" customFormat="1">
      <c r="A832" s="75"/>
      <c r="B832" s="2084"/>
      <c r="C832" s="2083"/>
      <c r="D832" s="2109"/>
      <c r="E832" s="2084" t="s">
        <v>12</v>
      </c>
      <c r="F832" s="2083">
        <v>119604712</v>
      </c>
      <c r="G832" s="2109">
        <v>0</v>
      </c>
      <c r="H832" s="89"/>
    </row>
    <row r="833" spans="1:8" s="77" customFormat="1">
      <c r="A833" s="75"/>
      <c r="B833" s="2089"/>
      <c r="C833" s="2083"/>
      <c r="D833" s="2114"/>
      <c r="E833" s="2089" t="s">
        <v>37</v>
      </c>
      <c r="F833" s="2083">
        <v>75340685</v>
      </c>
      <c r="G833" s="2114"/>
      <c r="H833" s="89"/>
    </row>
    <row r="834" spans="1:8" s="77" customFormat="1">
      <c r="A834" s="75"/>
      <c r="B834" s="2111"/>
      <c r="C834" s="2083"/>
      <c r="D834" s="2114"/>
      <c r="E834" s="2111" t="s">
        <v>35</v>
      </c>
      <c r="F834" s="2083">
        <v>59043150</v>
      </c>
      <c r="G834" s="2114"/>
      <c r="H834" s="89"/>
    </row>
    <row r="835" spans="1:8" s="77" customFormat="1">
      <c r="A835" s="75"/>
      <c r="B835" s="2089"/>
      <c r="C835" s="2083"/>
      <c r="D835" s="2108"/>
      <c r="E835" s="2089" t="s">
        <v>15</v>
      </c>
      <c r="F835" s="2083">
        <v>44264027</v>
      </c>
      <c r="G835" s="2108"/>
      <c r="H835" s="89"/>
    </row>
    <row r="836" spans="1:8" s="77" customFormat="1">
      <c r="A836" s="75"/>
      <c r="B836" s="2084"/>
      <c r="C836" s="2083"/>
      <c r="D836" s="2108"/>
      <c r="E836" s="2084" t="s">
        <v>117</v>
      </c>
      <c r="F836" s="2083">
        <v>374072999</v>
      </c>
      <c r="G836" s="2108"/>
      <c r="H836" s="89"/>
    </row>
    <row r="837" spans="1:8" s="77" customFormat="1">
      <c r="A837" s="75"/>
      <c r="B837" s="2084"/>
      <c r="C837" s="2083"/>
      <c r="D837" s="2109"/>
      <c r="E837" s="2084" t="s">
        <v>16</v>
      </c>
      <c r="F837" s="2083">
        <v>509388</v>
      </c>
      <c r="G837" s="2109">
        <v>0</v>
      </c>
      <c r="H837" s="89"/>
    </row>
    <row r="838" spans="1:8" s="77" customFormat="1">
      <c r="A838" s="75"/>
      <c r="B838" s="2089"/>
      <c r="C838" s="2083"/>
      <c r="D838" s="2109"/>
      <c r="E838" s="2089" t="s">
        <v>17</v>
      </c>
      <c r="F838" s="2083">
        <v>35572</v>
      </c>
      <c r="G838" s="2109"/>
      <c r="H838" s="89"/>
    </row>
    <row r="839" spans="1:8" s="77" customFormat="1">
      <c r="A839" s="75"/>
      <c r="B839" s="2089"/>
      <c r="C839" s="2083"/>
      <c r="D839" s="2109"/>
      <c r="E839" s="2089" t="s">
        <v>93</v>
      </c>
      <c r="F839" s="2083">
        <v>473816</v>
      </c>
      <c r="G839" s="2109"/>
      <c r="H839" s="89"/>
    </row>
    <row r="840" spans="1:8" s="77" customFormat="1" ht="26.4">
      <c r="A840" s="75"/>
      <c r="B840" s="2084"/>
      <c r="C840" s="2083"/>
      <c r="D840" s="2109"/>
      <c r="E840" s="2084" t="s">
        <v>49</v>
      </c>
      <c r="F840" s="2083">
        <v>262094342</v>
      </c>
      <c r="G840" s="2109">
        <v>0</v>
      </c>
      <c r="H840" s="89"/>
    </row>
    <row r="841" spans="1:8" s="77" customFormat="1">
      <c r="A841" s="75"/>
      <c r="B841" s="2089"/>
      <c r="C841" s="2083"/>
      <c r="D841" s="2108"/>
      <c r="E841" s="2089" t="s">
        <v>118</v>
      </c>
      <c r="F841" s="2083">
        <v>261950700</v>
      </c>
      <c r="G841" s="2108"/>
      <c r="H841" s="89"/>
    </row>
    <row r="842" spans="1:8" s="77" customFormat="1">
      <c r="A842" s="75"/>
      <c r="B842" s="2089"/>
      <c r="C842" s="2083"/>
      <c r="D842" s="2108"/>
      <c r="E842" s="2089" t="s">
        <v>38</v>
      </c>
      <c r="F842" s="2083">
        <v>143642</v>
      </c>
      <c r="G842" s="2108"/>
      <c r="H842" s="89"/>
    </row>
    <row r="843" spans="1:8" s="77" customFormat="1">
      <c r="A843" s="75"/>
      <c r="B843" s="2088"/>
      <c r="C843" s="2083"/>
      <c r="D843" s="2109"/>
      <c r="E843" s="2088" t="s">
        <v>3</v>
      </c>
      <c r="F843" s="2083">
        <v>46161741</v>
      </c>
      <c r="G843" s="2109">
        <v>9367386</v>
      </c>
      <c r="H843" s="89"/>
    </row>
    <row r="844" spans="1:8" s="77" customFormat="1">
      <c r="A844" s="75"/>
      <c r="B844" s="2084"/>
      <c r="C844" s="2083"/>
      <c r="D844" s="2109"/>
      <c r="E844" s="2084" t="s">
        <v>20</v>
      </c>
      <c r="F844" s="2083">
        <v>46161741</v>
      </c>
      <c r="G844" s="2109">
        <v>9367386</v>
      </c>
      <c r="H844" s="89"/>
    </row>
    <row r="845" spans="1:8" s="77" customFormat="1">
      <c r="A845" s="75"/>
      <c r="B845" s="2115"/>
      <c r="C845" s="2081"/>
      <c r="D845" s="2108"/>
      <c r="E845" s="2115" t="s">
        <v>61</v>
      </c>
      <c r="F845" s="2081">
        <v>49754634</v>
      </c>
      <c r="G845" s="2108">
        <v>-9367386</v>
      </c>
      <c r="H845" s="89"/>
    </row>
    <row r="846" spans="1:8" s="77" customFormat="1">
      <c r="A846" s="75"/>
      <c r="B846" s="2086"/>
      <c r="C846" s="2081"/>
      <c r="D846" s="2108"/>
      <c r="E846" s="2086" t="s">
        <v>23</v>
      </c>
      <c r="F846" s="2081">
        <v>-49754634</v>
      </c>
      <c r="G846" s="2108">
        <v>9367386</v>
      </c>
      <c r="H846" s="89"/>
    </row>
    <row r="847" spans="1:8" s="77" customFormat="1">
      <c r="A847" s="75"/>
      <c r="B847" s="2088"/>
      <c r="C847" s="2083"/>
      <c r="D847" s="2109"/>
      <c r="E847" s="2088" t="s">
        <v>119</v>
      </c>
      <c r="F847" s="2083">
        <v>295957337</v>
      </c>
      <c r="G847" s="2109">
        <v>0</v>
      </c>
      <c r="H847" s="89"/>
    </row>
    <row r="848" spans="1:8" s="77" customFormat="1">
      <c r="A848" s="75"/>
      <c r="B848" s="2088"/>
      <c r="C848" s="2083"/>
      <c r="D848" s="2109"/>
      <c r="E848" s="2088" t="s">
        <v>24</v>
      </c>
      <c r="F848" s="2083">
        <v>297247028</v>
      </c>
      <c r="G848" s="2109">
        <v>0</v>
      </c>
      <c r="H848" s="89"/>
    </row>
    <row r="849" spans="1:8" s="77" customFormat="1" ht="26.4">
      <c r="A849" s="75"/>
      <c r="B849" s="2084"/>
      <c r="C849" s="2083"/>
      <c r="D849" s="2109"/>
      <c r="E849" s="2084" t="s">
        <v>565</v>
      </c>
      <c r="F849" s="2083">
        <v>295957337</v>
      </c>
      <c r="G849" s="2109"/>
      <c r="H849" s="89"/>
    </row>
    <row r="850" spans="1:8" s="77" customFormat="1" ht="13.5" customHeight="1">
      <c r="A850" s="75"/>
      <c r="B850" s="2084"/>
      <c r="C850" s="2083"/>
      <c r="D850" s="2109"/>
      <c r="E850" s="2084" t="s">
        <v>59</v>
      </c>
      <c r="F850" s="2083">
        <v>1289691</v>
      </c>
      <c r="G850" s="2109"/>
      <c r="H850" s="89"/>
    </row>
    <row r="851" spans="1:8" s="77" customFormat="1" ht="13.8" thickBot="1">
      <c r="A851" s="75"/>
      <c r="B851" s="2136"/>
      <c r="C851" s="2137"/>
      <c r="D851" s="2216"/>
      <c r="E851" s="2136" t="s">
        <v>566</v>
      </c>
      <c r="F851" s="2137">
        <v>-51044325</v>
      </c>
      <c r="G851" s="2216">
        <v>9367386</v>
      </c>
      <c r="H851" s="89"/>
    </row>
    <row r="852" spans="1:8" s="77" customFormat="1" ht="109.95" customHeight="1" thickBot="1">
      <c r="A852" s="75"/>
      <c r="B852" s="3736" t="s">
        <v>592</v>
      </c>
      <c r="C852" s="3737"/>
      <c r="D852" s="3737"/>
      <c r="E852" s="3737"/>
      <c r="F852" s="3737"/>
      <c r="G852" s="3738"/>
      <c r="H852" s="89"/>
    </row>
    <row r="853" spans="1:8" s="77" customFormat="1">
      <c r="A853" s="75"/>
      <c r="E853" s="2121"/>
      <c r="F853" s="2122"/>
      <c r="G853" s="2212"/>
      <c r="H853" s="89"/>
    </row>
    <row r="854" spans="1:8" s="77" customFormat="1">
      <c r="A854" s="75"/>
      <c r="B854" s="128" t="s">
        <v>187</v>
      </c>
      <c r="C854" s="561"/>
      <c r="D854" s="561"/>
      <c r="E854" s="2121"/>
      <c r="F854" s="2122"/>
      <c r="G854" s="2212"/>
      <c r="H854" s="89"/>
    </row>
    <row r="855" spans="1:8" s="77" customFormat="1" ht="13.8" thickBot="1">
      <c r="A855" s="75"/>
      <c r="B855" s="2315"/>
      <c r="C855" s="2315"/>
      <c r="D855" s="2315"/>
      <c r="E855" s="2121"/>
      <c r="F855" s="2122"/>
      <c r="G855" s="2212"/>
      <c r="H855" s="89"/>
    </row>
    <row r="856" spans="1:8" s="77" customFormat="1" ht="13.8">
      <c r="A856" s="547">
        <f>A772+1</f>
        <v>32</v>
      </c>
      <c r="B856" s="2146" t="s">
        <v>559</v>
      </c>
      <c r="C856" s="2147"/>
      <c r="D856" s="2193"/>
      <c r="E856" s="2185"/>
      <c r="F856" s="2122"/>
      <c r="G856" s="2212"/>
      <c r="H856" s="945" t="s">
        <v>33</v>
      </c>
    </row>
    <row r="857" spans="1:8" s="77" customFormat="1">
      <c r="A857" s="75"/>
      <c r="B857" s="2090" t="s">
        <v>54</v>
      </c>
      <c r="C857" s="1485"/>
      <c r="D857" s="2196"/>
      <c r="E857" s="2185"/>
      <c r="F857" s="2122"/>
      <c r="G857" s="2212"/>
      <c r="H857" s="89"/>
    </row>
    <row r="858" spans="1:8" s="77" customFormat="1">
      <c r="A858" s="75"/>
      <c r="B858" s="2091" t="s">
        <v>576</v>
      </c>
      <c r="C858" s="1485"/>
      <c r="D858" s="2196"/>
      <c r="E858" s="2185"/>
      <c r="F858" s="2122"/>
      <c r="G858" s="2212"/>
      <c r="H858" s="89"/>
    </row>
    <row r="859" spans="1:8" s="77" customFormat="1" ht="26.4">
      <c r="A859" s="75"/>
      <c r="B859" s="2159" t="s">
        <v>578</v>
      </c>
      <c r="C859" s="1485"/>
      <c r="D859" s="2196"/>
      <c r="E859" s="2185"/>
      <c r="F859" s="2122"/>
      <c r="G859" s="2212"/>
      <c r="H859" s="89"/>
    </row>
    <row r="860" spans="1:8" s="77" customFormat="1">
      <c r="A860" s="75"/>
      <c r="B860" s="2091" t="s">
        <v>88</v>
      </c>
      <c r="C860" s="1487"/>
      <c r="D860" s="2196"/>
      <c r="E860" s="2185"/>
      <c r="F860" s="2122"/>
      <c r="G860" s="2212"/>
      <c r="H860" s="89"/>
    </row>
    <row r="861" spans="1:8" s="77" customFormat="1">
      <c r="A861" s="75"/>
      <c r="B861" s="2152" t="s">
        <v>4</v>
      </c>
      <c r="C861" s="2153">
        <f>C862</f>
        <v>3129032</v>
      </c>
      <c r="D861" s="2195">
        <f>D862</f>
        <v>-1405646</v>
      </c>
      <c r="E861" s="2185"/>
      <c r="F861" s="2122"/>
      <c r="G861" s="2212"/>
      <c r="H861" s="89"/>
    </row>
    <row r="862" spans="1:8" s="77" customFormat="1">
      <c r="A862" s="75"/>
      <c r="B862" s="2154" t="s">
        <v>10</v>
      </c>
      <c r="C862" s="1487">
        <f>C863</f>
        <v>3129032</v>
      </c>
      <c r="D862" s="2196">
        <f>D863</f>
        <v>-1405646</v>
      </c>
      <c r="E862" s="2185"/>
      <c r="F862" s="2122"/>
      <c r="G862" s="2212"/>
      <c r="H862" s="89"/>
    </row>
    <row r="863" spans="1:8" s="77" customFormat="1" ht="26.4">
      <c r="A863" s="75"/>
      <c r="B863" s="2155" t="s">
        <v>11</v>
      </c>
      <c r="C863" s="1487">
        <f>C864</f>
        <v>3129032</v>
      </c>
      <c r="D863" s="2196">
        <v>-1405646</v>
      </c>
      <c r="E863" s="2185"/>
      <c r="F863" s="2122"/>
      <c r="G863" s="2212"/>
      <c r="H863" s="89"/>
    </row>
    <row r="864" spans="1:8" s="77" customFormat="1">
      <c r="A864" s="75"/>
      <c r="B864" s="2112" t="s">
        <v>28</v>
      </c>
      <c r="C864" s="2153">
        <f>C865</f>
        <v>3129032</v>
      </c>
      <c r="D864" s="2195">
        <f>D865</f>
        <v>-1405646</v>
      </c>
      <c r="E864" s="2185"/>
      <c r="F864" s="2122"/>
      <c r="G864" s="2212"/>
      <c r="H864" s="89"/>
    </row>
    <row r="865" spans="1:8" s="77" customFormat="1">
      <c r="A865" s="75"/>
      <c r="B865" s="2157" t="s">
        <v>3</v>
      </c>
      <c r="C865" s="1487">
        <f>C866</f>
        <v>3129032</v>
      </c>
      <c r="D865" s="2196">
        <f>D866</f>
        <v>-1405646</v>
      </c>
      <c r="E865" s="2185"/>
      <c r="F865" s="2122"/>
      <c r="G865" s="2212"/>
      <c r="H865" s="89"/>
    </row>
    <row r="866" spans="1:8" s="77" customFormat="1" ht="13.8" thickBot="1">
      <c r="A866" s="75"/>
      <c r="B866" s="2158" t="s">
        <v>20</v>
      </c>
      <c r="C866" s="1487">
        <v>3129032</v>
      </c>
      <c r="D866" s="2196">
        <v>-1405646</v>
      </c>
      <c r="E866" s="2185"/>
      <c r="F866" s="2122"/>
      <c r="G866" s="2212"/>
      <c r="H866" s="89"/>
    </row>
    <row r="867" spans="1:8" s="77" customFormat="1" ht="93.75" customHeight="1" thickBot="1">
      <c r="A867" s="75"/>
      <c r="B867" s="3736" t="s">
        <v>593</v>
      </c>
      <c r="C867" s="3737"/>
      <c r="D867" s="3737"/>
      <c r="E867" s="2185"/>
      <c r="F867" s="2122"/>
      <c r="G867" s="2212"/>
      <c r="H867" s="89"/>
    </row>
    <row r="868" spans="1:8" s="77" customFormat="1">
      <c r="A868" s="75"/>
      <c r="B868" s="561"/>
      <c r="C868" s="561"/>
      <c r="D868" s="561"/>
      <c r="E868" s="2121"/>
      <c r="F868" s="2122"/>
      <c r="G868" s="2212"/>
    </row>
    <row r="869" spans="1:8" s="77" customFormat="1">
      <c r="A869" s="75"/>
      <c r="B869" s="128" t="s">
        <v>190</v>
      </c>
      <c r="C869" s="561"/>
      <c r="D869" s="561"/>
      <c r="E869" s="2121"/>
      <c r="F869" s="2122"/>
      <c r="G869" s="2212"/>
      <c r="H869" s="89"/>
    </row>
    <row r="870" spans="1:8" s="77" customFormat="1" ht="13.95" customHeight="1" thickBot="1">
      <c r="A870" s="75"/>
      <c r="B870" s="3732"/>
      <c r="C870" s="3732"/>
      <c r="D870" s="3732"/>
      <c r="E870" s="2121"/>
      <c r="F870" s="2122"/>
      <c r="G870" s="2212"/>
      <c r="H870" s="89"/>
    </row>
    <row r="871" spans="1:8" s="77" customFormat="1" ht="13.8">
      <c r="A871" s="75">
        <f>A856+1</f>
        <v>33</v>
      </c>
      <c r="B871" s="2096"/>
      <c r="C871" s="2097"/>
      <c r="D871" s="2098"/>
      <c r="E871" s="2096" t="s">
        <v>559</v>
      </c>
      <c r="F871" s="2097"/>
      <c r="G871" s="2098"/>
      <c r="H871" s="945" t="s">
        <v>33</v>
      </c>
    </row>
    <row r="872" spans="1:8" s="77" customFormat="1">
      <c r="A872" s="75"/>
      <c r="B872" s="2099"/>
      <c r="C872" s="2100"/>
      <c r="D872" s="2101"/>
      <c r="E872" s="2099" t="s">
        <v>82</v>
      </c>
      <c r="F872" s="2100"/>
      <c r="G872" s="2101"/>
      <c r="H872" s="89"/>
    </row>
    <row r="873" spans="1:8" s="77" customFormat="1">
      <c r="A873" s="75"/>
      <c r="B873" s="2102"/>
      <c r="C873" s="2103"/>
      <c r="D873" s="2104"/>
      <c r="E873" s="2102" t="s">
        <v>83</v>
      </c>
      <c r="F873" s="2103"/>
      <c r="G873" s="2104"/>
      <c r="H873" s="89"/>
    </row>
    <row r="874" spans="1:8" s="77" customFormat="1">
      <c r="A874" s="75"/>
      <c r="B874" s="2105"/>
      <c r="C874" s="2113"/>
      <c r="D874" s="2107"/>
      <c r="E874" s="2105" t="s">
        <v>88</v>
      </c>
      <c r="F874" s="2113"/>
      <c r="G874" s="2107"/>
      <c r="H874" s="89"/>
    </row>
    <row r="875" spans="1:8" s="77" customFormat="1">
      <c r="A875" s="75"/>
      <c r="B875" s="123" t="s">
        <v>62</v>
      </c>
      <c r="C875" s="2077"/>
      <c r="D875" s="2090"/>
      <c r="E875" s="2086" t="s">
        <v>4</v>
      </c>
      <c r="F875" s="2081">
        <f>F876+F877</f>
        <v>852197816</v>
      </c>
      <c r="G875" s="2108">
        <f>G876+G877</f>
        <v>3038436</v>
      </c>
      <c r="H875" s="89"/>
    </row>
    <row r="876" spans="1:8" s="77" customFormat="1" ht="26.4">
      <c r="A876" s="75"/>
      <c r="B876" s="2639" t="s">
        <v>48</v>
      </c>
      <c r="C876" s="2327">
        <v>406158063</v>
      </c>
      <c r="D876" s="2328">
        <f>-G879</f>
        <v>-3038436</v>
      </c>
      <c r="E876" s="2088" t="s">
        <v>36</v>
      </c>
      <c r="F876" s="2083">
        <v>3513968</v>
      </c>
      <c r="G876" s="2109"/>
      <c r="H876" s="89"/>
    </row>
    <row r="877" spans="1:8" s="77" customFormat="1">
      <c r="A877" s="75"/>
      <c r="B877" s="2088"/>
      <c r="C877" s="2083"/>
      <c r="D877" s="2109"/>
      <c r="E877" s="2088" t="s">
        <v>10</v>
      </c>
      <c r="F877" s="2083">
        <f>F878</f>
        <v>848683848</v>
      </c>
      <c r="G877" s="2109">
        <f>G878</f>
        <v>3038436</v>
      </c>
      <c r="H877" s="89"/>
    </row>
    <row r="878" spans="1:8" s="77" customFormat="1" ht="26.4">
      <c r="A878" s="75"/>
      <c r="B878" s="2084"/>
      <c r="C878" s="2083"/>
      <c r="D878" s="2109"/>
      <c r="E878" s="2084" t="s">
        <v>11</v>
      </c>
      <c r="F878" s="2083">
        <v>848683848</v>
      </c>
      <c r="G878" s="2109">
        <v>3038436</v>
      </c>
      <c r="H878" s="89"/>
    </row>
    <row r="879" spans="1:8" s="77" customFormat="1">
      <c r="A879" s="75"/>
      <c r="B879" s="2086"/>
      <c r="C879" s="2081"/>
      <c r="D879" s="2108"/>
      <c r="E879" s="2086" t="s">
        <v>28</v>
      </c>
      <c r="F879" s="2081">
        <f>F880+F892</f>
        <v>802443182</v>
      </c>
      <c r="G879" s="2108">
        <f>G880+G892</f>
        <v>3038436</v>
      </c>
      <c r="H879" s="89"/>
    </row>
    <row r="880" spans="1:8" s="77" customFormat="1">
      <c r="A880" s="75"/>
      <c r="B880" s="2088"/>
      <c r="C880" s="2083"/>
      <c r="D880" s="2109"/>
      <c r="E880" s="2088" t="s">
        <v>2</v>
      </c>
      <c r="F880" s="2083">
        <f>F881+F885+F886+F889</f>
        <v>756281441</v>
      </c>
      <c r="G880" s="2109">
        <f>G881+G885+G886+G889</f>
        <v>-711</v>
      </c>
      <c r="H880" s="89"/>
    </row>
    <row r="881" spans="1:8" s="77" customFormat="1">
      <c r="A881" s="75"/>
      <c r="B881" s="2084"/>
      <c r="C881" s="2083"/>
      <c r="D881" s="2109"/>
      <c r="E881" s="2084" t="s">
        <v>12</v>
      </c>
      <c r="F881" s="2083">
        <f>F882+F884</f>
        <v>119604712</v>
      </c>
      <c r="G881" s="2109">
        <f>G882+G884</f>
        <v>-711</v>
      </c>
      <c r="H881" s="89"/>
    </row>
    <row r="882" spans="1:8" s="77" customFormat="1">
      <c r="A882" s="75"/>
      <c r="B882" s="2089"/>
      <c r="C882" s="2083"/>
      <c r="D882" s="2114"/>
      <c r="E882" s="2089" t="s">
        <v>37</v>
      </c>
      <c r="F882" s="2083">
        <v>75340685</v>
      </c>
      <c r="G882" s="2114"/>
      <c r="H882" s="89"/>
    </row>
    <row r="883" spans="1:8" s="77" customFormat="1">
      <c r="A883" s="75"/>
      <c r="B883" s="2111"/>
      <c r="C883" s="2083"/>
      <c r="D883" s="2114"/>
      <c r="E883" s="2111" t="s">
        <v>35</v>
      </c>
      <c r="F883" s="2083">
        <v>59043150</v>
      </c>
      <c r="G883" s="2114"/>
      <c r="H883" s="89"/>
    </row>
    <row r="884" spans="1:8" s="77" customFormat="1">
      <c r="A884" s="75"/>
      <c r="B884" s="2089"/>
      <c r="C884" s="2083"/>
      <c r="D884" s="2108"/>
      <c r="E884" s="2089" t="s">
        <v>15</v>
      </c>
      <c r="F884" s="2083">
        <v>44264027</v>
      </c>
      <c r="G884" s="2108">
        <v>-711</v>
      </c>
      <c r="H884" s="89"/>
    </row>
    <row r="885" spans="1:8" s="77" customFormat="1">
      <c r="A885" s="75"/>
      <c r="B885" s="2084"/>
      <c r="C885" s="2083"/>
      <c r="D885" s="2108"/>
      <c r="E885" s="2084" t="s">
        <v>117</v>
      </c>
      <c r="F885" s="2083">
        <v>374072999</v>
      </c>
      <c r="G885" s="2108"/>
      <c r="H885" s="89"/>
    </row>
    <row r="886" spans="1:8" s="77" customFormat="1">
      <c r="A886" s="75"/>
      <c r="B886" s="2084"/>
      <c r="C886" s="2083"/>
      <c r="D886" s="2109"/>
      <c r="E886" s="2084" t="s">
        <v>16</v>
      </c>
      <c r="F886" s="2083">
        <f>F887+F888</f>
        <v>509388</v>
      </c>
      <c r="G886" s="2109">
        <f>G887+G888</f>
        <v>0</v>
      </c>
      <c r="H886" s="89"/>
    </row>
    <row r="887" spans="1:8" s="77" customFormat="1">
      <c r="A887" s="75"/>
      <c r="B887" s="2089"/>
      <c r="C887" s="2083"/>
      <c r="D887" s="2109"/>
      <c r="E887" s="2089" t="s">
        <v>17</v>
      </c>
      <c r="F887" s="2083">
        <v>35572</v>
      </c>
      <c r="G887" s="2109"/>
      <c r="H887" s="89"/>
    </row>
    <row r="888" spans="1:8" s="77" customFormat="1">
      <c r="A888" s="75"/>
      <c r="B888" s="2089"/>
      <c r="C888" s="2083"/>
      <c r="D888" s="2109"/>
      <c r="E888" s="2089" t="s">
        <v>93</v>
      </c>
      <c r="F888" s="2083">
        <v>473816</v>
      </c>
      <c r="G888" s="2109"/>
      <c r="H888" s="89"/>
    </row>
    <row r="889" spans="1:8" s="77" customFormat="1" ht="26.4">
      <c r="A889" s="75"/>
      <c r="B889" s="2084"/>
      <c r="C889" s="2083"/>
      <c r="D889" s="2109"/>
      <c r="E889" s="2084" t="s">
        <v>49</v>
      </c>
      <c r="F889" s="2083">
        <f>F890+F891</f>
        <v>262094342</v>
      </c>
      <c r="G889" s="2109">
        <f>G890+G891</f>
        <v>0</v>
      </c>
      <c r="H889" s="89"/>
    </row>
    <row r="890" spans="1:8" s="77" customFormat="1">
      <c r="A890" s="75"/>
      <c r="B890" s="2089"/>
      <c r="C890" s="2083"/>
      <c r="D890" s="2108"/>
      <c r="E890" s="2089" t="s">
        <v>118</v>
      </c>
      <c r="F890" s="2083">
        <v>261950700</v>
      </c>
      <c r="G890" s="2108"/>
      <c r="H890" s="89"/>
    </row>
    <row r="891" spans="1:8" s="77" customFormat="1">
      <c r="A891" s="75"/>
      <c r="B891" s="2089"/>
      <c r="C891" s="2083"/>
      <c r="D891" s="2108"/>
      <c r="E891" s="2089" t="s">
        <v>38</v>
      </c>
      <c r="F891" s="2083">
        <v>143642</v>
      </c>
      <c r="G891" s="2108"/>
      <c r="H891" s="89"/>
    </row>
    <row r="892" spans="1:8" s="77" customFormat="1">
      <c r="A892" s="75"/>
      <c r="B892" s="2088"/>
      <c r="C892" s="2083"/>
      <c r="D892" s="2109"/>
      <c r="E892" s="2088" t="s">
        <v>3</v>
      </c>
      <c r="F892" s="2083">
        <f>F893</f>
        <v>46161741</v>
      </c>
      <c r="G892" s="2109">
        <f>G893</f>
        <v>3039147</v>
      </c>
      <c r="H892" s="89"/>
    </row>
    <row r="893" spans="1:8" s="77" customFormat="1">
      <c r="A893" s="75"/>
      <c r="B893" s="2084"/>
      <c r="C893" s="2083"/>
      <c r="D893" s="2109"/>
      <c r="E893" s="2084" t="s">
        <v>20</v>
      </c>
      <c r="F893" s="2083">
        <v>46161741</v>
      </c>
      <c r="G893" s="2109">
        <v>3039147</v>
      </c>
      <c r="H893" s="89"/>
    </row>
    <row r="894" spans="1:8" s="77" customFormat="1">
      <c r="A894" s="75"/>
      <c r="B894" s="2115"/>
      <c r="C894" s="2081"/>
      <c r="D894" s="2108"/>
      <c r="E894" s="2115" t="s">
        <v>61</v>
      </c>
      <c r="F894" s="2081">
        <f>F875-F879</f>
        <v>49754634</v>
      </c>
      <c r="G894" s="2108">
        <f>G875-G879</f>
        <v>0</v>
      </c>
      <c r="H894" s="89"/>
    </row>
    <row r="895" spans="1:8" s="77" customFormat="1">
      <c r="A895" s="75"/>
      <c r="B895" s="2086"/>
      <c r="C895" s="2081"/>
      <c r="D895" s="2108"/>
      <c r="E895" s="2086" t="s">
        <v>23</v>
      </c>
      <c r="F895" s="2081">
        <f>F900+F899</f>
        <v>-49754634</v>
      </c>
      <c r="G895" s="2108">
        <f>G900+G899</f>
        <v>0</v>
      </c>
      <c r="H895" s="89"/>
    </row>
    <row r="896" spans="1:8" s="77" customFormat="1">
      <c r="A896" s="75"/>
      <c r="B896" s="2088"/>
      <c r="C896" s="2083"/>
      <c r="D896" s="2109"/>
      <c r="E896" s="2088" t="s">
        <v>119</v>
      </c>
      <c r="F896" s="2083">
        <f>F898</f>
        <v>295957337</v>
      </c>
      <c r="G896" s="2109">
        <f>G898</f>
        <v>0</v>
      </c>
      <c r="H896" s="89"/>
    </row>
    <row r="897" spans="1:8" s="77" customFormat="1">
      <c r="A897" s="75"/>
      <c r="B897" s="2088"/>
      <c r="C897" s="2083"/>
      <c r="D897" s="2109"/>
      <c r="E897" s="2088" t="s">
        <v>24</v>
      </c>
      <c r="F897" s="2083">
        <f>F898+F899</f>
        <v>297247028</v>
      </c>
      <c r="G897" s="2109">
        <f>G898+G899</f>
        <v>0</v>
      </c>
      <c r="H897" s="89"/>
    </row>
    <row r="898" spans="1:8" s="77" customFormat="1" ht="26.4">
      <c r="A898" s="75"/>
      <c r="B898" s="2084"/>
      <c r="C898" s="2083"/>
      <c r="D898" s="2109"/>
      <c r="E898" s="2084" t="s">
        <v>565</v>
      </c>
      <c r="F898" s="2083">
        <v>295957337</v>
      </c>
      <c r="G898" s="2109"/>
      <c r="H898" s="89"/>
    </row>
    <row r="899" spans="1:8" s="77" customFormat="1" ht="39.6">
      <c r="A899" s="75"/>
      <c r="B899" s="2084"/>
      <c r="C899" s="2083"/>
      <c r="D899" s="2109"/>
      <c r="E899" s="2084" t="s">
        <v>59</v>
      </c>
      <c r="F899" s="2083">
        <v>1289691</v>
      </c>
      <c r="G899" s="2109"/>
      <c r="H899" s="89"/>
    </row>
    <row r="900" spans="1:8" s="77" customFormat="1" ht="13.8" thickBot="1">
      <c r="A900" s="75"/>
      <c r="B900" s="2088"/>
      <c r="C900" s="2083"/>
      <c r="D900" s="2114"/>
      <c r="E900" s="2088" t="s">
        <v>566</v>
      </c>
      <c r="F900" s="2083">
        <v>-51044325</v>
      </c>
      <c r="G900" s="2114"/>
      <c r="H900" s="89"/>
    </row>
    <row r="901" spans="1:8" s="77" customFormat="1" ht="159.6" customHeight="1" thickBot="1">
      <c r="A901" s="75"/>
      <c r="B901" s="3733" t="s">
        <v>704</v>
      </c>
      <c r="C901" s="3734"/>
      <c r="D901" s="3734"/>
      <c r="E901" s="3734"/>
      <c r="F901" s="3734"/>
      <c r="G901" s="3735"/>
      <c r="H901" s="89"/>
    </row>
    <row r="902" spans="1:8" s="77" customFormat="1">
      <c r="A902" s="75"/>
      <c r="B902" s="1329"/>
      <c r="C902" s="1329"/>
      <c r="D902" s="1329"/>
      <c r="E902" s="2121"/>
      <c r="F902" s="2122"/>
      <c r="G902" s="2212"/>
      <c r="H902" s="89"/>
    </row>
    <row r="903" spans="1:8" s="77" customFormat="1">
      <c r="A903" s="75"/>
      <c r="B903" s="128" t="s">
        <v>187</v>
      </c>
      <c r="C903" s="561"/>
      <c r="D903" s="561"/>
      <c r="E903" s="2121"/>
      <c r="F903" s="2122"/>
      <c r="G903" s="2212"/>
      <c r="H903" s="89"/>
    </row>
    <row r="904" spans="1:8" s="77" customFormat="1" ht="13.8" thickBot="1">
      <c r="A904" s="75"/>
      <c r="B904" s="2315"/>
      <c r="C904" s="2315"/>
      <c r="D904" s="2315"/>
      <c r="E904" s="2121"/>
      <c r="F904" s="2122"/>
      <c r="G904" s="2212"/>
      <c r="H904" s="89"/>
    </row>
    <row r="905" spans="1:8" s="77" customFormat="1" ht="13.8">
      <c r="A905" s="547">
        <f>A871+1</f>
        <v>34</v>
      </c>
      <c r="B905" s="2146" t="s">
        <v>559</v>
      </c>
      <c r="C905" s="2147"/>
      <c r="D905" s="2148"/>
      <c r="E905" s="2121"/>
      <c r="F905" s="2122"/>
      <c r="G905" s="2212"/>
      <c r="H905" s="945" t="s">
        <v>33</v>
      </c>
    </row>
    <row r="906" spans="1:8" s="77" customFormat="1">
      <c r="A906" s="75"/>
      <c r="B906" s="2090" t="s">
        <v>54</v>
      </c>
      <c r="C906" s="1485"/>
      <c r="D906" s="2085"/>
      <c r="E906" s="2121"/>
      <c r="F906" s="2122"/>
      <c r="G906" s="2212"/>
      <c r="H906" s="89"/>
    </row>
    <row r="907" spans="1:8" s="77" customFormat="1">
      <c r="A907" s="75"/>
      <c r="B907" s="2091" t="s">
        <v>576</v>
      </c>
      <c r="C907" s="1485"/>
      <c r="D907" s="2085"/>
      <c r="E907" s="2121"/>
      <c r="F907" s="2122"/>
      <c r="G907" s="2212"/>
      <c r="H907" s="89"/>
    </row>
    <row r="908" spans="1:8" s="77" customFormat="1" ht="39.6">
      <c r="A908" s="75"/>
      <c r="B908" s="2159" t="s">
        <v>587</v>
      </c>
      <c r="C908" s="1485"/>
      <c r="D908" s="2085"/>
      <c r="E908" s="2121"/>
      <c r="F908" s="2122"/>
      <c r="G908" s="2212"/>
      <c r="H908" s="89"/>
    </row>
    <row r="909" spans="1:8" s="77" customFormat="1">
      <c r="A909" s="75"/>
      <c r="B909" s="2091" t="s">
        <v>594</v>
      </c>
      <c r="C909" s="2218"/>
      <c r="D909" s="2085"/>
      <c r="E909" s="2121"/>
      <c r="F909" s="2122"/>
      <c r="G909" s="2212"/>
      <c r="H909" s="89"/>
    </row>
    <row r="910" spans="1:8" s="77" customFormat="1">
      <c r="A910" s="75"/>
      <c r="B910" s="2152" t="s">
        <v>4</v>
      </c>
      <c r="C910" s="2219">
        <v>7160278</v>
      </c>
      <c r="D910" s="2087">
        <v>11033076</v>
      </c>
      <c r="E910" s="2121"/>
      <c r="F910" s="2122"/>
      <c r="G910" s="2212"/>
      <c r="H910" s="89"/>
    </row>
    <row r="911" spans="1:8" s="77" customFormat="1">
      <c r="A911" s="75"/>
      <c r="B911" s="2154" t="s">
        <v>10</v>
      </c>
      <c r="C911" s="2218">
        <v>7160278</v>
      </c>
      <c r="D911" s="2085">
        <v>11033076</v>
      </c>
      <c r="E911" s="2121"/>
      <c r="F911" s="2122"/>
      <c r="G911" s="2212"/>
      <c r="H911" s="89"/>
    </row>
    <row r="912" spans="1:8" s="77" customFormat="1" ht="26.4">
      <c r="A912" s="75"/>
      <c r="B912" s="2155" t="s">
        <v>11</v>
      </c>
      <c r="C912" s="2218">
        <v>7160278</v>
      </c>
      <c r="D912" s="2085">
        <v>11033076</v>
      </c>
      <c r="E912" s="2121"/>
      <c r="F912" s="2122"/>
      <c r="G912" s="2212"/>
      <c r="H912" s="89"/>
    </row>
    <row r="913" spans="1:8" s="77" customFormat="1">
      <c r="A913" s="75"/>
      <c r="B913" s="2112" t="s">
        <v>28</v>
      </c>
      <c r="C913" s="2219">
        <v>7160278</v>
      </c>
      <c r="D913" s="2087">
        <v>11033076</v>
      </c>
      <c r="E913" s="2121"/>
      <c r="F913" s="2122"/>
      <c r="G913" s="2212"/>
      <c r="H913" s="89"/>
    </row>
    <row r="914" spans="1:8" s="77" customFormat="1">
      <c r="A914" s="75"/>
      <c r="B914" s="2157" t="s">
        <v>3</v>
      </c>
      <c r="C914" s="2218">
        <v>7160278</v>
      </c>
      <c r="D914" s="2085">
        <v>11033076</v>
      </c>
      <c r="E914" s="2121"/>
      <c r="F914" s="2122"/>
      <c r="G914" s="2212"/>
      <c r="H914" s="89"/>
    </row>
    <row r="915" spans="1:8" s="77" customFormat="1" ht="13.8" thickBot="1">
      <c r="A915" s="75"/>
      <c r="B915" s="2158" t="s">
        <v>20</v>
      </c>
      <c r="C915" s="2218">
        <v>7160278</v>
      </c>
      <c r="D915" s="2085">
        <v>11033076</v>
      </c>
      <c r="E915" s="2121"/>
      <c r="F915" s="2122"/>
      <c r="G915" s="2212"/>
      <c r="H915" s="89"/>
    </row>
    <row r="916" spans="1:8" s="77" customFormat="1" ht="81.75" customHeight="1" thickBot="1">
      <c r="A916" s="75"/>
      <c r="B916" s="3736" t="s">
        <v>595</v>
      </c>
      <c r="C916" s="3737"/>
      <c r="D916" s="3738"/>
      <c r="E916" s="2121"/>
      <c r="F916" s="2122"/>
      <c r="G916" s="2212"/>
      <c r="H916" s="89"/>
    </row>
    <row r="917" spans="1:8" s="77" customFormat="1">
      <c r="A917" s="75"/>
      <c r="B917" s="1329"/>
      <c r="C917" s="1329"/>
      <c r="D917" s="1329"/>
      <c r="E917" s="2121"/>
      <c r="F917" s="2122"/>
      <c r="G917" s="2212"/>
      <c r="H917" s="89"/>
    </row>
    <row r="918" spans="1:8" s="77" customFormat="1">
      <c r="A918" s="75"/>
      <c r="B918" s="1329"/>
      <c r="C918" s="1329"/>
      <c r="D918" s="1329"/>
      <c r="E918" s="2121"/>
      <c r="F918" s="2122"/>
      <c r="G918" s="2212"/>
      <c r="H918" s="89"/>
    </row>
    <row r="919" spans="1:8" s="77" customFormat="1" ht="13.8" thickBot="1">
      <c r="A919" s="75"/>
      <c r="B919" s="3740" t="s">
        <v>187</v>
      </c>
      <c r="C919" s="3740"/>
      <c r="D919" s="3740"/>
      <c r="E919" s="2121"/>
      <c r="F919" s="2122"/>
      <c r="G919" s="2212"/>
      <c r="H919" s="89"/>
    </row>
    <row r="920" spans="1:8" s="77" customFormat="1" ht="13.8">
      <c r="A920" s="547">
        <f>A905+1</f>
        <v>35</v>
      </c>
      <c r="B920" s="2146" t="s">
        <v>559</v>
      </c>
      <c r="C920" s="2147"/>
      <c r="D920" s="2148"/>
      <c r="E920" s="2121"/>
      <c r="F920" s="2122"/>
      <c r="G920" s="2212"/>
      <c r="H920" s="945" t="s">
        <v>33</v>
      </c>
    </row>
    <row r="921" spans="1:8" s="77" customFormat="1">
      <c r="A921" s="75"/>
      <c r="B921" s="2090" t="s">
        <v>54</v>
      </c>
      <c r="C921" s="1485"/>
      <c r="D921" s="2085"/>
      <c r="E921" s="2121"/>
      <c r="F921" s="2122"/>
      <c r="G921" s="2212"/>
      <c r="H921" s="89"/>
    </row>
    <row r="922" spans="1:8" s="77" customFormat="1">
      <c r="A922" s="75"/>
      <c r="B922" s="2091" t="s">
        <v>576</v>
      </c>
      <c r="C922" s="1485"/>
      <c r="D922" s="2085"/>
      <c r="E922" s="2121"/>
      <c r="F922" s="2122"/>
      <c r="G922" s="2212"/>
      <c r="H922" s="89"/>
    </row>
    <row r="923" spans="1:8" s="77" customFormat="1" ht="39.6">
      <c r="A923" s="75"/>
      <c r="B923" s="2159" t="s">
        <v>587</v>
      </c>
      <c r="C923" s="1485"/>
      <c r="D923" s="2085"/>
      <c r="E923" s="2121"/>
      <c r="F923" s="2122"/>
      <c r="G923" s="2212"/>
      <c r="H923" s="89"/>
    </row>
    <row r="924" spans="1:8" s="77" customFormat="1">
      <c r="A924" s="75"/>
      <c r="B924" s="2091" t="s">
        <v>189</v>
      </c>
      <c r="C924" s="1487"/>
      <c r="D924" s="2085"/>
      <c r="E924" s="2121"/>
      <c r="F924" s="2122"/>
      <c r="G924" s="2212"/>
      <c r="H924" s="89"/>
    </row>
    <row r="925" spans="1:8" s="77" customFormat="1">
      <c r="A925" s="75"/>
      <c r="B925" s="2152" t="s">
        <v>4</v>
      </c>
      <c r="C925" s="2153">
        <f>C926</f>
        <v>10740418</v>
      </c>
      <c r="D925" s="2087">
        <f>D926</f>
        <v>-5661208</v>
      </c>
      <c r="E925" s="2121"/>
      <c r="F925" s="2122"/>
      <c r="G925" s="2212"/>
      <c r="H925" s="89"/>
    </row>
    <row r="926" spans="1:8" s="77" customFormat="1">
      <c r="A926" s="75"/>
      <c r="B926" s="2154" t="s">
        <v>10</v>
      </c>
      <c r="C926" s="1487">
        <f>C927</f>
        <v>10740418</v>
      </c>
      <c r="D926" s="2085">
        <f>D927</f>
        <v>-5661208</v>
      </c>
      <c r="E926" s="2121"/>
      <c r="F926" s="2122"/>
      <c r="G926" s="2212"/>
      <c r="H926" s="89"/>
    </row>
    <row r="927" spans="1:8" s="77" customFormat="1" ht="26.4">
      <c r="A927" s="75"/>
      <c r="B927" s="2155" t="s">
        <v>11</v>
      </c>
      <c r="C927" s="1487">
        <f>C928</f>
        <v>10740418</v>
      </c>
      <c r="D927" s="2085">
        <v>-5661208</v>
      </c>
      <c r="E927" s="2121"/>
      <c r="F927" s="2122"/>
      <c r="G927" s="2212"/>
      <c r="H927" s="89"/>
    </row>
    <row r="928" spans="1:8" s="77" customFormat="1">
      <c r="A928" s="75"/>
      <c r="B928" s="2112" t="s">
        <v>28</v>
      </c>
      <c r="C928" s="2153">
        <f>C929</f>
        <v>10740418</v>
      </c>
      <c r="D928" s="2087">
        <f>D929</f>
        <v>-5661208</v>
      </c>
      <c r="E928" s="2121"/>
      <c r="F928" s="2122"/>
      <c r="G928" s="2212"/>
      <c r="H928" s="89"/>
    </row>
    <row r="929" spans="1:8" s="77" customFormat="1">
      <c r="A929" s="75"/>
      <c r="B929" s="2157" t="s">
        <v>3</v>
      </c>
      <c r="C929" s="1487">
        <f>C930</f>
        <v>10740418</v>
      </c>
      <c r="D929" s="2085">
        <f>D930</f>
        <v>-5661208</v>
      </c>
      <c r="E929" s="2121"/>
      <c r="F929" s="2122"/>
      <c r="G929" s="2212"/>
      <c r="H929" s="89"/>
    </row>
    <row r="930" spans="1:8" s="77" customFormat="1">
      <c r="A930" s="75"/>
      <c r="B930" s="2158" t="s">
        <v>20</v>
      </c>
      <c r="C930" s="1487">
        <v>10740418</v>
      </c>
      <c r="D930" s="2085">
        <v>-5661208</v>
      </c>
      <c r="E930" s="2121"/>
      <c r="F930" s="2122"/>
      <c r="G930" s="2212"/>
      <c r="H930" s="89"/>
    </row>
    <row r="931" spans="1:8" s="77" customFormat="1" ht="39.6">
      <c r="A931" s="75"/>
      <c r="B931" s="2159" t="s">
        <v>586</v>
      </c>
      <c r="C931" s="1485"/>
      <c r="D931" s="2085"/>
      <c r="E931" s="2121"/>
      <c r="F931" s="2122"/>
      <c r="G931" s="2212"/>
      <c r="H931" s="89"/>
    </row>
    <row r="932" spans="1:8" s="77" customFormat="1">
      <c r="A932" s="75"/>
      <c r="B932" s="2091" t="s">
        <v>189</v>
      </c>
      <c r="C932" s="1487"/>
      <c r="D932" s="2085"/>
      <c r="E932" s="2121"/>
      <c r="F932" s="2122"/>
      <c r="G932" s="2212"/>
      <c r="H932" s="89"/>
    </row>
    <row r="933" spans="1:8" s="77" customFormat="1">
      <c r="A933" s="75"/>
      <c r="B933" s="2152" t="s">
        <v>4</v>
      </c>
      <c r="C933" s="2153"/>
      <c r="D933" s="2087">
        <f>D934</f>
        <v>5661208</v>
      </c>
      <c r="E933" s="2121"/>
      <c r="F933" s="2122"/>
      <c r="G933" s="2212"/>
      <c r="H933" s="89"/>
    </row>
    <row r="934" spans="1:8" s="77" customFormat="1">
      <c r="A934" s="75"/>
      <c r="B934" s="2154" t="s">
        <v>10</v>
      </c>
      <c r="C934" s="1487"/>
      <c r="D934" s="2085">
        <f>D935</f>
        <v>5661208</v>
      </c>
      <c r="E934" s="2121"/>
      <c r="F934" s="2122"/>
      <c r="G934" s="2212"/>
      <c r="H934" s="89"/>
    </row>
    <row r="935" spans="1:8" s="77" customFormat="1" ht="26.4">
      <c r="A935" s="75"/>
      <c r="B935" s="2155" t="s">
        <v>11</v>
      </c>
      <c r="C935" s="1487"/>
      <c r="D935" s="2085">
        <v>5661208</v>
      </c>
      <c r="E935" s="2121"/>
      <c r="F935" s="2122"/>
      <c r="G935" s="2212"/>
      <c r="H935" s="89"/>
    </row>
    <row r="936" spans="1:8" s="77" customFormat="1">
      <c r="A936" s="75"/>
      <c r="B936" s="2112" t="s">
        <v>28</v>
      </c>
      <c r="C936" s="2153"/>
      <c r="D936" s="2087">
        <f>D937</f>
        <v>5661208</v>
      </c>
      <c r="E936" s="2121"/>
      <c r="F936" s="2122"/>
      <c r="G936" s="2212"/>
      <c r="H936" s="89"/>
    </row>
    <row r="937" spans="1:8" s="77" customFormat="1">
      <c r="A937" s="75"/>
      <c r="B937" s="2157" t="s">
        <v>3</v>
      </c>
      <c r="C937" s="1487"/>
      <c r="D937" s="2085">
        <f>D938</f>
        <v>5661208</v>
      </c>
      <c r="E937" s="2121"/>
      <c r="F937" s="2122"/>
      <c r="G937" s="2212"/>
      <c r="H937" s="89"/>
    </row>
    <row r="938" spans="1:8" s="77" customFormat="1" ht="13.8" thickBot="1">
      <c r="A938" s="75"/>
      <c r="B938" s="2158" t="s">
        <v>20</v>
      </c>
      <c r="C938" s="1487"/>
      <c r="D938" s="2085">
        <v>5661208</v>
      </c>
      <c r="E938" s="2121"/>
      <c r="F938" s="2122"/>
      <c r="G938" s="2212"/>
      <c r="H938" s="89"/>
    </row>
    <row r="939" spans="1:8" s="77" customFormat="1" ht="85.5" customHeight="1" thickBot="1">
      <c r="A939" s="75"/>
      <c r="B939" s="3736" t="s">
        <v>596</v>
      </c>
      <c r="C939" s="3737"/>
      <c r="D939" s="3738"/>
      <c r="E939" s="2121"/>
      <c r="F939" s="2122"/>
      <c r="G939" s="2212"/>
      <c r="H939" s="89"/>
    </row>
    <row r="940" spans="1:8" s="77" customFormat="1">
      <c r="A940" s="75"/>
      <c r="B940" s="1329"/>
      <c r="C940" s="1329"/>
      <c r="D940" s="1329"/>
      <c r="E940" s="2121"/>
      <c r="F940" s="2122"/>
      <c r="G940" s="2212"/>
    </row>
    <row r="941" spans="1:8" s="77" customFormat="1">
      <c r="A941" s="75"/>
      <c r="B941" s="128" t="s">
        <v>187</v>
      </c>
      <c r="C941" s="561"/>
      <c r="D941" s="561"/>
      <c r="E941" s="2121"/>
      <c r="F941" s="2122"/>
      <c r="G941" s="2212"/>
    </row>
    <row r="942" spans="1:8" s="77" customFormat="1" ht="13.8" thickBot="1">
      <c r="A942" s="75"/>
      <c r="B942" s="2315"/>
      <c r="C942" s="2315"/>
      <c r="D942" s="2315"/>
      <c r="E942" s="2121"/>
      <c r="F942" s="2122"/>
      <c r="G942" s="2212"/>
    </row>
    <row r="943" spans="1:8" s="77" customFormat="1" ht="13.8">
      <c r="A943" s="547">
        <f>A920+1</f>
        <v>36</v>
      </c>
      <c r="B943" s="2120" t="s">
        <v>559</v>
      </c>
      <c r="C943" s="818"/>
      <c r="D943" s="921"/>
      <c r="E943" s="2146" t="s">
        <v>559</v>
      </c>
      <c r="F943" s="2147"/>
      <c r="G943" s="2148"/>
      <c r="H943" s="945" t="s">
        <v>33</v>
      </c>
    </row>
    <row r="944" spans="1:8" s="77" customFormat="1">
      <c r="A944" s="75"/>
      <c r="B944" s="2090" t="s">
        <v>54</v>
      </c>
      <c r="C944" s="2083"/>
      <c r="D944" s="2085"/>
      <c r="E944" s="2090" t="s">
        <v>54</v>
      </c>
      <c r="F944" s="2083"/>
      <c r="G944" s="2085"/>
    </row>
    <row r="945" spans="1:9" s="77" customFormat="1">
      <c r="A945" s="75"/>
      <c r="B945" s="2091" t="s">
        <v>562</v>
      </c>
      <c r="C945" s="2083"/>
      <c r="D945" s="2085"/>
      <c r="E945" s="2091" t="s">
        <v>576</v>
      </c>
      <c r="F945" s="2083"/>
      <c r="G945" s="2085"/>
    </row>
    <row r="946" spans="1:9" s="77" customFormat="1" ht="39.6">
      <c r="A946" s="75"/>
      <c r="B946" s="2091"/>
      <c r="C946" s="2083"/>
      <c r="D946" s="2085"/>
      <c r="E946" s="2159" t="s">
        <v>586</v>
      </c>
      <c r="F946" s="1485"/>
      <c r="G946" s="2085"/>
    </row>
    <row r="947" spans="1:9" s="77" customFormat="1">
      <c r="A947" s="75"/>
      <c r="B947" s="2091" t="s">
        <v>189</v>
      </c>
      <c r="C947" s="2083"/>
      <c r="D947" s="2085"/>
      <c r="E947" s="2091" t="s">
        <v>189</v>
      </c>
      <c r="F947" s="1487"/>
      <c r="G947" s="2085"/>
    </row>
    <row r="948" spans="1:9" s="77" customFormat="1">
      <c r="A948" s="75"/>
      <c r="B948" s="2086" t="s">
        <v>4</v>
      </c>
      <c r="C948" s="2081">
        <f>C949</f>
        <v>364207365</v>
      </c>
      <c r="D948" s="2087">
        <f>D949</f>
        <v>-11873526</v>
      </c>
      <c r="E948" s="2152" t="s">
        <v>4</v>
      </c>
      <c r="F948" s="2153"/>
      <c r="G948" s="2087">
        <f>G949</f>
        <v>7958874</v>
      </c>
      <c r="I948" s="85"/>
    </row>
    <row r="949" spans="1:9" s="77" customFormat="1">
      <c r="A949" s="75"/>
      <c r="B949" s="2082" t="s">
        <v>10</v>
      </c>
      <c r="C949" s="2083">
        <f>C950</f>
        <v>364207365</v>
      </c>
      <c r="D949" s="2085">
        <f>D950</f>
        <v>-11873526</v>
      </c>
      <c r="E949" s="2154" t="s">
        <v>10</v>
      </c>
      <c r="F949" s="1487"/>
      <c r="G949" s="2085">
        <f>G950</f>
        <v>7958874</v>
      </c>
    </row>
    <row r="950" spans="1:9" s="77" customFormat="1" ht="26.4">
      <c r="A950" s="75"/>
      <c r="B950" s="2084" t="s">
        <v>11</v>
      </c>
      <c r="C950" s="2092">
        <v>364207365</v>
      </c>
      <c r="D950" s="2085">
        <v>-11873526</v>
      </c>
      <c r="E950" s="2155" t="s">
        <v>11</v>
      </c>
      <c r="F950" s="1487"/>
      <c r="G950" s="2085">
        <v>7958874</v>
      </c>
    </row>
    <row r="951" spans="1:9" s="77" customFormat="1">
      <c r="A951" s="75"/>
      <c r="B951" s="2086" t="s">
        <v>28</v>
      </c>
      <c r="C951" s="2081">
        <f>C952</f>
        <v>364207365</v>
      </c>
      <c r="D951" s="2087">
        <f>D952</f>
        <v>-11873526</v>
      </c>
      <c r="E951" s="2112" t="s">
        <v>28</v>
      </c>
      <c r="F951" s="2153"/>
      <c r="G951" s="2087">
        <f>G952</f>
        <v>7958874</v>
      </c>
    </row>
    <row r="952" spans="1:9" s="77" customFormat="1">
      <c r="A952" s="75"/>
      <c r="B952" s="2088" t="s">
        <v>2</v>
      </c>
      <c r="C952" s="2083">
        <f>C953+C955</f>
        <v>364207365</v>
      </c>
      <c r="D952" s="2085">
        <f>D953+D955</f>
        <v>-11873526</v>
      </c>
      <c r="E952" s="2157" t="s">
        <v>3</v>
      </c>
      <c r="F952" s="1487"/>
      <c r="G952" s="2085">
        <f>G953</f>
        <v>7958874</v>
      </c>
    </row>
    <row r="953" spans="1:9" s="77" customFormat="1">
      <c r="A953" s="75"/>
      <c r="B953" s="2084" t="s">
        <v>12</v>
      </c>
      <c r="C953" s="2083">
        <f>C954</f>
        <v>3367074</v>
      </c>
      <c r="D953" s="2085">
        <f>D954</f>
        <v>0</v>
      </c>
      <c r="E953" s="2158" t="s">
        <v>20</v>
      </c>
      <c r="F953" s="1487"/>
      <c r="G953" s="2085">
        <v>7958874</v>
      </c>
    </row>
    <row r="954" spans="1:9" s="77" customFormat="1" ht="26.4">
      <c r="A954" s="75"/>
      <c r="B954" s="2089" t="s">
        <v>15</v>
      </c>
      <c r="C954" s="2092">
        <v>3367074</v>
      </c>
      <c r="D954" s="2085"/>
      <c r="E954" s="2159" t="s">
        <v>578</v>
      </c>
      <c r="F954" s="2083"/>
      <c r="G954" s="2085"/>
    </row>
    <row r="955" spans="1:9" s="77" customFormat="1">
      <c r="A955" s="75"/>
      <c r="B955" s="2093" t="s">
        <v>117</v>
      </c>
      <c r="C955" s="2094">
        <v>360840291</v>
      </c>
      <c r="D955" s="2095">
        <v>-11873526</v>
      </c>
      <c r="E955" s="2091" t="s">
        <v>189</v>
      </c>
      <c r="F955" s="1487"/>
      <c r="G955" s="2085"/>
    </row>
    <row r="956" spans="1:9" s="77" customFormat="1">
      <c r="A956" s="75"/>
      <c r="B956" s="2093"/>
      <c r="C956" s="2094"/>
      <c r="D956" s="2095"/>
      <c r="E956" s="2152" t="s">
        <v>4</v>
      </c>
      <c r="F956" s="2153">
        <f>F957</f>
        <v>1603649</v>
      </c>
      <c r="G956" s="2087">
        <f>G957</f>
        <v>3914652</v>
      </c>
    </row>
    <row r="957" spans="1:9" s="77" customFormat="1">
      <c r="A957" s="75"/>
      <c r="B957" s="2093"/>
      <c r="C957" s="2094"/>
      <c r="D957" s="2095"/>
      <c r="E957" s="2154" t="s">
        <v>10</v>
      </c>
      <c r="F957" s="1487">
        <f>F958</f>
        <v>1603649</v>
      </c>
      <c r="G957" s="2085">
        <f>G958</f>
        <v>3914652</v>
      </c>
    </row>
    <row r="958" spans="1:9" s="77" customFormat="1" ht="26.4">
      <c r="A958" s="75"/>
      <c r="B958" s="2093"/>
      <c r="C958" s="2094"/>
      <c r="D958" s="2095"/>
      <c r="E958" s="2155" t="s">
        <v>11</v>
      </c>
      <c r="F958" s="1487">
        <f>F959</f>
        <v>1603649</v>
      </c>
      <c r="G958" s="2085">
        <v>3914652</v>
      </c>
    </row>
    <row r="959" spans="1:9" s="77" customFormat="1">
      <c r="A959" s="75"/>
      <c r="B959" s="2093"/>
      <c r="C959" s="2094"/>
      <c r="D959" s="2095"/>
      <c r="E959" s="2112" t="s">
        <v>28</v>
      </c>
      <c r="F959" s="2153">
        <f>F960</f>
        <v>1603649</v>
      </c>
      <c r="G959" s="2087">
        <f>G960</f>
        <v>3914652</v>
      </c>
    </row>
    <row r="960" spans="1:9" s="77" customFormat="1">
      <c r="A960" s="75"/>
      <c r="B960" s="2093"/>
      <c r="C960" s="2094"/>
      <c r="D960" s="2095"/>
      <c r="E960" s="2157" t="s">
        <v>3</v>
      </c>
      <c r="F960" s="1487">
        <f>F961</f>
        <v>1603649</v>
      </c>
      <c r="G960" s="2085">
        <f>G961</f>
        <v>3914652</v>
      </c>
    </row>
    <row r="961" spans="1:8" s="77" customFormat="1" ht="13.8" thickBot="1">
      <c r="A961" s="75"/>
      <c r="B961" s="2093"/>
      <c r="C961" s="2094"/>
      <c r="D961" s="2095"/>
      <c r="E961" s="2158" t="s">
        <v>20</v>
      </c>
      <c r="F961" s="1487">
        <v>1603649</v>
      </c>
      <c r="G961" s="2085">
        <v>3914652</v>
      </c>
    </row>
    <row r="962" spans="1:8" s="77" customFormat="1" ht="83.25" customHeight="1" thickBot="1">
      <c r="A962" s="75"/>
      <c r="B962" s="3736" t="s">
        <v>597</v>
      </c>
      <c r="C962" s="3737"/>
      <c r="D962" s="3737"/>
      <c r="E962" s="3737"/>
      <c r="F962" s="3737"/>
      <c r="G962" s="3738"/>
    </row>
    <row r="963" spans="1:8" s="77" customFormat="1">
      <c r="A963" s="75"/>
      <c r="B963" s="561"/>
      <c r="C963" s="561"/>
      <c r="D963" s="561"/>
      <c r="E963" s="2320"/>
      <c r="F963" s="2320"/>
      <c r="G963" s="2320"/>
    </row>
    <row r="964" spans="1:8" s="77" customFormat="1">
      <c r="A964" s="2220"/>
      <c r="B964" s="128" t="s">
        <v>190</v>
      </c>
      <c r="C964" s="561"/>
      <c r="D964" s="561"/>
      <c r="E964" s="2222"/>
      <c r="F964" s="2166"/>
      <c r="G964" s="1909"/>
    </row>
    <row r="965" spans="1:8" s="77" customFormat="1" ht="13.95" customHeight="1" thickBot="1">
      <c r="A965" s="75"/>
      <c r="B965" s="3732"/>
      <c r="C965" s="3732"/>
      <c r="D965" s="3732"/>
      <c r="E965" s="3732"/>
      <c r="F965" s="3732"/>
      <c r="G965" s="3732"/>
    </row>
    <row r="966" spans="1:8" s="77" customFormat="1" ht="13.8">
      <c r="A966" s="75">
        <f>A943</f>
        <v>36</v>
      </c>
      <c r="B966" s="2096" t="s">
        <v>559</v>
      </c>
      <c r="C966" s="2097"/>
      <c r="D966" s="2098"/>
      <c r="E966" s="2096" t="s">
        <v>559</v>
      </c>
      <c r="F966" s="2097"/>
      <c r="G966" s="2098"/>
      <c r="H966" s="945" t="s">
        <v>33</v>
      </c>
    </row>
    <row r="967" spans="1:8" s="77" customFormat="1">
      <c r="A967" s="75"/>
      <c r="B967" s="2099" t="s">
        <v>82</v>
      </c>
      <c r="C967" s="2100"/>
      <c r="D967" s="2101"/>
      <c r="E967" s="2099" t="s">
        <v>82</v>
      </c>
      <c r="F967" s="2100"/>
      <c r="G967" s="2101"/>
    </row>
    <row r="968" spans="1:8" s="77" customFormat="1">
      <c r="A968" s="75"/>
      <c r="B968" s="2102" t="s">
        <v>83</v>
      </c>
      <c r="C968" s="2103"/>
      <c r="D968" s="2104"/>
      <c r="E968" s="2102" t="s">
        <v>83</v>
      </c>
      <c r="F968" s="2103"/>
      <c r="G968" s="2104"/>
    </row>
    <row r="969" spans="1:8" s="77" customFormat="1">
      <c r="A969" s="75"/>
      <c r="B969" s="2105" t="s">
        <v>189</v>
      </c>
      <c r="C969" s="2113"/>
      <c r="D969" s="2107"/>
      <c r="E969" s="2105" t="s">
        <v>189</v>
      </c>
      <c r="F969" s="2113"/>
      <c r="G969" s="2107"/>
    </row>
    <row r="970" spans="1:8" s="77" customFormat="1">
      <c r="A970" s="75"/>
      <c r="B970" s="2086" t="s">
        <v>4</v>
      </c>
      <c r="C970" s="2081">
        <f>C971+C972</f>
        <v>836672988</v>
      </c>
      <c r="D970" s="2108">
        <f>D971+D972</f>
        <v>-11873526</v>
      </c>
      <c r="E970" s="2086" t="s">
        <v>4</v>
      </c>
      <c r="F970" s="2081">
        <f>F971+F972</f>
        <v>836672988</v>
      </c>
      <c r="G970" s="2108">
        <f>G971+G972</f>
        <v>11873526</v>
      </c>
    </row>
    <row r="971" spans="1:8" s="77" customFormat="1" ht="26.4">
      <c r="A971" s="75"/>
      <c r="B971" s="2088" t="s">
        <v>36</v>
      </c>
      <c r="C971" s="2083">
        <v>3513968</v>
      </c>
      <c r="D971" s="2109"/>
      <c r="E971" s="2088" t="s">
        <v>36</v>
      </c>
      <c r="F971" s="2083">
        <v>3513968</v>
      </c>
      <c r="G971" s="2109"/>
    </row>
    <row r="972" spans="1:8" s="77" customFormat="1">
      <c r="A972" s="75"/>
      <c r="B972" s="2088" t="s">
        <v>10</v>
      </c>
      <c r="C972" s="2083">
        <f>C973</f>
        <v>833159020</v>
      </c>
      <c r="D972" s="2109">
        <f>D973</f>
        <v>-11873526</v>
      </c>
      <c r="E972" s="2088" t="s">
        <v>10</v>
      </c>
      <c r="F972" s="2083">
        <f>F973</f>
        <v>833159020</v>
      </c>
      <c r="G972" s="2109">
        <f>G973</f>
        <v>11873526</v>
      </c>
    </row>
    <row r="973" spans="1:8" s="77" customFormat="1" ht="26.4">
      <c r="A973" s="75"/>
      <c r="B973" s="2084" t="s">
        <v>11</v>
      </c>
      <c r="C973" s="2083">
        <v>833159020</v>
      </c>
      <c r="D973" s="2109">
        <f>D950</f>
        <v>-11873526</v>
      </c>
      <c r="E973" s="2084" t="s">
        <v>11</v>
      </c>
      <c r="F973" s="2083">
        <v>833159020</v>
      </c>
      <c r="G973" s="2109">
        <f>G950+G958</f>
        <v>11873526</v>
      </c>
    </row>
    <row r="974" spans="1:8" s="77" customFormat="1">
      <c r="A974" s="75"/>
      <c r="B974" s="2086" t="s">
        <v>28</v>
      </c>
      <c r="C974" s="2081">
        <f>C975+C987</f>
        <v>796371692</v>
      </c>
      <c r="D974" s="2108">
        <f>D975+D987</f>
        <v>-11873526</v>
      </c>
      <c r="E974" s="2086" t="s">
        <v>28</v>
      </c>
      <c r="F974" s="2081">
        <f>F975+F987</f>
        <v>796371692</v>
      </c>
      <c r="G974" s="2108">
        <f>G975+G987</f>
        <v>11873526</v>
      </c>
    </row>
    <row r="975" spans="1:8" s="77" customFormat="1">
      <c r="A975" s="75"/>
      <c r="B975" s="2088" t="s">
        <v>2</v>
      </c>
      <c r="C975" s="2083">
        <f>C976+C980+C981+C984</f>
        <v>757245788</v>
      </c>
      <c r="D975" s="2109">
        <f>D976+D980+D981+D984</f>
        <v>-11873526</v>
      </c>
      <c r="E975" s="2088" t="s">
        <v>2</v>
      </c>
      <c r="F975" s="2083">
        <f>F976+F980+F981+F984</f>
        <v>757245788</v>
      </c>
      <c r="G975" s="2109">
        <f>G976+G980+G981+G984</f>
        <v>0</v>
      </c>
    </row>
    <row r="976" spans="1:8" s="77" customFormat="1">
      <c r="A976" s="75"/>
      <c r="B976" s="2084" t="s">
        <v>12</v>
      </c>
      <c r="C976" s="2083">
        <f>C977+C979</f>
        <v>117722376</v>
      </c>
      <c r="D976" s="2109">
        <f>D977+D979</f>
        <v>0</v>
      </c>
      <c r="E976" s="2084" t="s">
        <v>12</v>
      </c>
      <c r="F976" s="2083">
        <f>F977+F979</f>
        <v>117722376</v>
      </c>
      <c r="G976" s="2109">
        <f>G977+G979</f>
        <v>0</v>
      </c>
    </row>
    <row r="977" spans="1:7" s="77" customFormat="1">
      <c r="A977" s="75"/>
      <c r="B977" s="2089" t="s">
        <v>37</v>
      </c>
      <c r="C977" s="2083">
        <v>75528245</v>
      </c>
      <c r="D977" s="2114"/>
      <c r="E977" s="2089" t="s">
        <v>37</v>
      </c>
      <c r="F977" s="2083">
        <v>75528245</v>
      </c>
      <c r="G977" s="2114"/>
    </row>
    <row r="978" spans="1:7" s="77" customFormat="1">
      <c r="A978" s="75"/>
      <c r="B978" s="2111" t="s">
        <v>35</v>
      </c>
      <c r="C978" s="2083">
        <v>59335769</v>
      </c>
      <c r="D978" s="2114"/>
      <c r="E978" s="2111" t="s">
        <v>35</v>
      </c>
      <c r="F978" s="2083">
        <v>59335769</v>
      </c>
      <c r="G978" s="2114"/>
    </row>
    <row r="979" spans="1:7" s="77" customFormat="1">
      <c r="A979" s="75"/>
      <c r="B979" s="2089" t="s">
        <v>15</v>
      </c>
      <c r="C979" s="2083">
        <v>42194131</v>
      </c>
      <c r="D979" s="2108"/>
      <c r="E979" s="2089" t="s">
        <v>15</v>
      </c>
      <c r="F979" s="2083">
        <v>42194131</v>
      </c>
      <c r="G979" s="2108"/>
    </row>
    <row r="980" spans="1:7" s="77" customFormat="1">
      <c r="A980" s="75"/>
      <c r="B980" s="2084" t="s">
        <v>117</v>
      </c>
      <c r="C980" s="2083">
        <v>360840291</v>
      </c>
      <c r="D980" s="2109">
        <f>D955</f>
        <v>-11873526</v>
      </c>
      <c r="E980" s="2084" t="s">
        <v>117</v>
      </c>
      <c r="F980" s="2083">
        <v>360840291</v>
      </c>
      <c r="G980" s="2109">
        <f>G955</f>
        <v>0</v>
      </c>
    </row>
    <row r="981" spans="1:7" s="77" customFormat="1">
      <c r="A981" s="75"/>
      <c r="B981" s="2084" t="s">
        <v>16</v>
      </c>
      <c r="C981" s="2083">
        <f>C982+C983</f>
        <v>509388</v>
      </c>
      <c r="D981" s="2109">
        <f>D982+D983</f>
        <v>0</v>
      </c>
      <c r="E981" s="2084" t="s">
        <v>16</v>
      </c>
      <c r="F981" s="2083">
        <f>F982+F983</f>
        <v>509388</v>
      </c>
      <c r="G981" s="2109">
        <f>G982+G983</f>
        <v>0</v>
      </c>
    </row>
    <row r="982" spans="1:7" s="77" customFormat="1">
      <c r="A982" s="75"/>
      <c r="B982" s="2089" t="s">
        <v>17</v>
      </c>
      <c r="C982" s="2083">
        <v>35572</v>
      </c>
      <c r="D982" s="2109"/>
      <c r="E982" s="2089" t="s">
        <v>17</v>
      </c>
      <c r="F982" s="2083">
        <v>35572</v>
      </c>
      <c r="G982" s="2109"/>
    </row>
    <row r="983" spans="1:7" s="77" customFormat="1">
      <c r="A983" s="75"/>
      <c r="B983" s="2089" t="s">
        <v>93</v>
      </c>
      <c r="C983" s="2083">
        <v>473816</v>
      </c>
      <c r="D983" s="2109"/>
      <c r="E983" s="2089" t="s">
        <v>93</v>
      </c>
      <c r="F983" s="2083">
        <v>473816</v>
      </c>
      <c r="G983" s="2109"/>
    </row>
    <row r="984" spans="1:7" s="77" customFormat="1" ht="26.4">
      <c r="A984" s="75"/>
      <c r="B984" s="2084" t="s">
        <v>49</v>
      </c>
      <c r="C984" s="2083">
        <f>C985+C986</f>
        <v>278173733</v>
      </c>
      <c r="D984" s="2109">
        <f>D985+D986</f>
        <v>0</v>
      </c>
      <c r="E984" s="2084" t="s">
        <v>49</v>
      </c>
      <c r="F984" s="2083">
        <f>F985+F986</f>
        <v>278173733</v>
      </c>
      <c r="G984" s="2109">
        <f>G985+G986</f>
        <v>0</v>
      </c>
    </row>
    <row r="985" spans="1:7" s="77" customFormat="1">
      <c r="A985" s="75"/>
      <c r="B985" s="2089" t="s">
        <v>118</v>
      </c>
      <c r="C985" s="2083">
        <v>278029152</v>
      </c>
      <c r="D985" s="2108"/>
      <c r="E985" s="2089" t="s">
        <v>118</v>
      </c>
      <c r="F985" s="2083">
        <v>278029152</v>
      </c>
      <c r="G985" s="2108"/>
    </row>
    <row r="986" spans="1:7" s="77" customFormat="1">
      <c r="A986" s="75"/>
      <c r="B986" s="2089" t="s">
        <v>38</v>
      </c>
      <c r="C986" s="2083">
        <v>144581</v>
      </c>
      <c r="D986" s="2108">
        <f>D953</f>
        <v>0</v>
      </c>
      <c r="E986" s="2089" t="s">
        <v>38</v>
      </c>
      <c r="F986" s="2083">
        <v>144581</v>
      </c>
      <c r="G986" s="2108"/>
    </row>
    <row r="987" spans="1:7" s="77" customFormat="1">
      <c r="A987" s="75"/>
      <c r="B987" s="2088" t="s">
        <v>3</v>
      </c>
      <c r="C987" s="2083">
        <f>C988</f>
        <v>39125904</v>
      </c>
      <c r="D987" s="2109">
        <f>D988</f>
        <v>0</v>
      </c>
      <c r="E987" s="2088" t="s">
        <v>3</v>
      </c>
      <c r="F987" s="2083">
        <f>F988</f>
        <v>39125904</v>
      </c>
      <c r="G987" s="2109">
        <f>G988</f>
        <v>11873526</v>
      </c>
    </row>
    <row r="988" spans="1:7" s="77" customFormat="1">
      <c r="A988" s="75"/>
      <c r="B988" s="2084" t="s">
        <v>20</v>
      </c>
      <c r="C988" s="2083">
        <v>39125904</v>
      </c>
      <c r="D988" s="2109"/>
      <c r="E988" s="2084" t="s">
        <v>20</v>
      </c>
      <c r="F988" s="2083">
        <v>39125904</v>
      </c>
      <c r="G988" s="2109">
        <f>G961+G953</f>
        <v>11873526</v>
      </c>
    </row>
    <row r="989" spans="1:7" s="77" customFormat="1">
      <c r="A989" s="75"/>
      <c r="B989" s="2115" t="s">
        <v>61</v>
      </c>
      <c r="C989" s="2081">
        <f>C970-C974</f>
        <v>40301296</v>
      </c>
      <c r="D989" s="2108">
        <f>D970-D974</f>
        <v>0</v>
      </c>
      <c r="E989" s="2115" t="s">
        <v>61</v>
      </c>
      <c r="F989" s="2081">
        <f>F970-F974</f>
        <v>40301296</v>
      </c>
      <c r="G989" s="2108">
        <f>G970-G974</f>
        <v>0</v>
      </c>
    </row>
    <row r="990" spans="1:7" s="77" customFormat="1">
      <c r="A990" s="75"/>
      <c r="B990" s="2086" t="s">
        <v>23</v>
      </c>
      <c r="C990" s="2081">
        <f>C994+C995</f>
        <v>-40301296</v>
      </c>
      <c r="D990" s="2108">
        <f>D994+D995</f>
        <v>0</v>
      </c>
      <c r="E990" s="2086" t="s">
        <v>23</v>
      </c>
      <c r="F990" s="2081">
        <f>F994+F995</f>
        <v>-40301296</v>
      </c>
      <c r="G990" s="2108">
        <f>G994+G995</f>
        <v>0</v>
      </c>
    </row>
    <row r="991" spans="1:7" s="77" customFormat="1">
      <c r="A991" s="75"/>
      <c r="B991" s="2088" t="s">
        <v>119</v>
      </c>
      <c r="C991" s="2083">
        <f>-C993</f>
        <v>-295957337</v>
      </c>
      <c r="D991" s="2109">
        <f>-D993</f>
        <v>0</v>
      </c>
      <c r="E991" s="2088" t="s">
        <v>119</v>
      </c>
      <c r="F991" s="2083">
        <f>-F993</f>
        <v>-295957337</v>
      </c>
      <c r="G991" s="2109">
        <f>-G993</f>
        <v>0</v>
      </c>
    </row>
    <row r="992" spans="1:7" s="77" customFormat="1">
      <c r="A992" s="75"/>
      <c r="B992" s="2088" t="s">
        <v>24</v>
      </c>
      <c r="C992" s="2083">
        <f>C993+C994</f>
        <v>297338590</v>
      </c>
      <c r="D992" s="2109">
        <f>D993+D994</f>
        <v>0</v>
      </c>
      <c r="E992" s="2088" t="s">
        <v>24</v>
      </c>
      <c r="F992" s="2083">
        <f>F993+F994</f>
        <v>297338590</v>
      </c>
      <c r="G992" s="2109">
        <f>G993+G994</f>
        <v>0</v>
      </c>
    </row>
    <row r="993" spans="1:8" s="77" customFormat="1" ht="26.4">
      <c r="A993" s="75"/>
      <c r="B993" s="2084" t="s">
        <v>565</v>
      </c>
      <c r="C993" s="2083">
        <v>295957337</v>
      </c>
      <c r="D993" s="2109"/>
      <c r="E993" s="2084" t="s">
        <v>565</v>
      </c>
      <c r="F993" s="2083">
        <v>295957337</v>
      </c>
      <c r="G993" s="2109"/>
    </row>
    <row r="994" spans="1:8" s="77" customFormat="1" ht="39.6">
      <c r="A994" s="75"/>
      <c r="B994" s="2084" t="s">
        <v>59</v>
      </c>
      <c r="C994" s="2083">
        <v>1381253</v>
      </c>
      <c r="D994" s="2116"/>
      <c r="E994" s="2084" t="s">
        <v>59</v>
      </c>
      <c r="F994" s="2083">
        <v>1381253</v>
      </c>
      <c r="G994" s="2116"/>
    </row>
    <row r="995" spans="1:8" s="77" customFormat="1" ht="13.8" thickBot="1">
      <c r="A995" s="75"/>
      <c r="B995" s="2117" t="s">
        <v>566</v>
      </c>
      <c r="C995" s="2118">
        <v>-41682549</v>
      </c>
      <c r="D995" s="2119"/>
      <c r="E995" s="2117" t="s">
        <v>566</v>
      </c>
      <c r="F995" s="2118">
        <v>-41682549</v>
      </c>
      <c r="G995" s="2119"/>
    </row>
    <row r="996" spans="1:8" s="77" customFormat="1" ht="87" customHeight="1" thickBot="1">
      <c r="A996" s="75"/>
      <c r="B996" s="3736" t="s">
        <v>598</v>
      </c>
      <c r="C996" s="3737"/>
      <c r="D996" s="3737"/>
      <c r="E996" s="3737"/>
      <c r="F996" s="3737"/>
      <c r="G996" s="3738"/>
    </row>
    <row r="997" spans="1:8" s="77" customFormat="1">
      <c r="A997" s="75"/>
      <c r="B997" s="1329"/>
      <c r="C997" s="1329"/>
      <c r="D997" s="1329"/>
      <c r="E997" s="2121"/>
      <c r="F997" s="2122"/>
      <c r="G997" s="2212"/>
    </row>
    <row r="998" spans="1:8" s="77" customFormat="1">
      <c r="A998" s="75"/>
      <c r="B998" s="128" t="s">
        <v>187</v>
      </c>
      <c r="C998" s="561"/>
      <c r="D998" s="561"/>
      <c r="E998" s="2121"/>
      <c r="F998" s="2122"/>
      <c r="G998" s="2212"/>
    </row>
    <row r="999" spans="1:8" s="77" customFormat="1" ht="13.8" thickBot="1">
      <c r="A999" s="75"/>
      <c r="B999" s="2315"/>
      <c r="C999" s="2315"/>
      <c r="D999" s="2315"/>
      <c r="E999" s="2121"/>
      <c r="F999" s="2122"/>
      <c r="G999" s="2212"/>
      <c r="H999" s="89"/>
    </row>
    <row r="1000" spans="1:8" s="77" customFormat="1" ht="13.8">
      <c r="A1000" s="547">
        <f>A943+1</f>
        <v>37</v>
      </c>
      <c r="B1000" s="2120" t="s">
        <v>559</v>
      </c>
      <c r="C1000" s="818"/>
      <c r="D1000" s="921"/>
      <c r="E1000" s="2223"/>
      <c r="F1000" s="2174"/>
      <c r="G1000" s="2175"/>
      <c r="H1000" s="945" t="s">
        <v>33</v>
      </c>
    </row>
    <row r="1001" spans="1:8" s="77" customFormat="1">
      <c r="A1001" s="75"/>
      <c r="B1001" s="2090" t="s">
        <v>54</v>
      </c>
      <c r="C1001" s="2083"/>
      <c r="D1001" s="2085"/>
      <c r="E1001" s="278"/>
      <c r="F1001" s="2122"/>
      <c r="G1001" s="1911"/>
      <c r="H1001" s="89"/>
    </row>
    <row r="1002" spans="1:8" s="77" customFormat="1">
      <c r="A1002" s="75"/>
      <c r="B1002" s="2091" t="s">
        <v>562</v>
      </c>
      <c r="C1002" s="2083"/>
      <c r="D1002" s="2085"/>
      <c r="E1002" s="2199"/>
      <c r="F1002" s="2122"/>
      <c r="G1002" s="1911"/>
      <c r="H1002" s="89"/>
    </row>
    <row r="1003" spans="1:8" s="77" customFormat="1">
      <c r="A1003" s="75"/>
      <c r="B1003" s="2091"/>
      <c r="C1003" s="2083"/>
      <c r="D1003" s="2085"/>
      <c r="E1003" s="2175"/>
      <c r="F1003" s="481"/>
      <c r="G1003" s="1911"/>
      <c r="H1003" s="89"/>
    </row>
    <row r="1004" spans="1:8" s="77" customFormat="1">
      <c r="A1004" s="75"/>
      <c r="B1004" s="2091" t="s">
        <v>189</v>
      </c>
      <c r="C1004" s="2083"/>
      <c r="D1004" s="2085"/>
      <c r="E1004" s="2199"/>
      <c r="F1004" s="378"/>
      <c r="G1004" s="1911"/>
      <c r="H1004" s="89"/>
    </row>
    <row r="1005" spans="1:8" s="77" customFormat="1">
      <c r="A1005" s="75"/>
      <c r="B1005" s="2086" t="s">
        <v>4</v>
      </c>
      <c r="C1005" s="2081">
        <f>C1006</f>
        <v>364207365</v>
      </c>
      <c r="D1005" s="2087">
        <f>D1006</f>
        <v>-140004</v>
      </c>
      <c r="E1005" s="408"/>
      <c r="F1005" s="2179"/>
      <c r="G1005" s="1909"/>
      <c r="H1005" s="89"/>
    </row>
    <row r="1006" spans="1:8" s="77" customFormat="1">
      <c r="A1006" s="75"/>
      <c r="B1006" s="2082" t="s">
        <v>10</v>
      </c>
      <c r="C1006" s="2083">
        <f>C1007</f>
        <v>364207365</v>
      </c>
      <c r="D1006" s="2085">
        <f>D1007</f>
        <v>-140004</v>
      </c>
      <c r="E1006" s="711"/>
      <c r="F1006" s="378"/>
      <c r="G1006" s="1911"/>
      <c r="H1006" s="89"/>
    </row>
    <row r="1007" spans="1:8" s="77" customFormat="1" ht="26.4">
      <c r="A1007" s="75"/>
      <c r="B1007" s="2084" t="s">
        <v>11</v>
      </c>
      <c r="C1007" s="2092">
        <v>364207365</v>
      </c>
      <c r="D1007" s="2085">
        <v>-140004</v>
      </c>
      <c r="E1007" s="710"/>
      <c r="F1007" s="378"/>
      <c r="G1007" s="1911"/>
      <c r="H1007" s="89"/>
    </row>
    <row r="1008" spans="1:8" s="77" customFormat="1">
      <c r="A1008" s="75"/>
      <c r="B1008" s="2086" t="s">
        <v>28</v>
      </c>
      <c r="C1008" s="2081">
        <f>C1009</f>
        <v>364207365</v>
      </c>
      <c r="D1008" s="2087">
        <f>D1009</f>
        <v>-140004</v>
      </c>
      <c r="E1008" s="2211"/>
      <c r="F1008" s="2179"/>
      <c r="G1008" s="1909"/>
      <c r="H1008" s="89"/>
    </row>
    <row r="1009" spans="1:8" s="77" customFormat="1">
      <c r="A1009" s="75"/>
      <c r="B1009" s="2088" t="s">
        <v>2</v>
      </c>
      <c r="C1009" s="2083">
        <f>C1010+C1012</f>
        <v>364207365</v>
      </c>
      <c r="D1009" s="2085">
        <f>D1010+D1012</f>
        <v>-140004</v>
      </c>
      <c r="E1009" s="2224"/>
      <c r="F1009" s="378"/>
      <c r="G1009" s="1911"/>
      <c r="H1009" s="89"/>
    </row>
    <row r="1010" spans="1:8" s="77" customFormat="1">
      <c r="A1010" s="75"/>
      <c r="B1010" s="2084" t="s">
        <v>12</v>
      </c>
      <c r="C1010" s="2083">
        <f>C1011</f>
        <v>3367074</v>
      </c>
      <c r="D1010" s="2085">
        <f>D1011</f>
        <v>0</v>
      </c>
      <c r="E1010" s="2189"/>
      <c r="F1010" s="378"/>
      <c r="G1010" s="1911"/>
      <c r="H1010" s="89"/>
    </row>
    <row r="1011" spans="1:8" s="77" customFormat="1">
      <c r="A1011" s="75"/>
      <c r="B1011" s="2089" t="s">
        <v>15</v>
      </c>
      <c r="C1011" s="2092">
        <v>3367074</v>
      </c>
      <c r="D1011" s="2085"/>
      <c r="E1011" s="2175"/>
      <c r="F1011" s="2122"/>
      <c r="G1011" s="1911"/>
      <c r="H1011" s="89"/>
    </row>
    <row r="1012" spans="1:8" s="77" customFormat="1">
      <c r="A1012" s="75"/>
      <c r="B1012" s="2093" t="s">
        <v>117</v>
      </c>
      <c r="C1012" s="2094">
        <v>360840291</v>
      </c>
      <c r="D1012" s="2095">
        <v>-140004</v>
      </c>
      <c r="E1012" s="2199"/>
      <c r="F1012" s="378"/>
      <c r="G1012" s="1911"/>
      <c r="H1012" s="89"/>
    </row>
    <row r="1013" spans="1:8" s="77" customFormat="1">
      <c r="A1013" s="75"/>
      <c r="B1013" s="2093"/>
      <c r="C1013" s="2094"/>
      <c r="D1013" s="2095"/>
      <c r="E1013" s="408"/>
      <c r="F1013" s="2179"/>
      <c r="G1013" s="1909"/>
      <c r="H1013" s="89"/>
    </row>
    <row r="1014" spans="1:8" s="77" customFormat="1">
      <c r="A1014" s="75"/>
      <c r="B1014" s="2093"/>
      <c r="C1014" s="2094"/>
      <c r="D1014" s="2095"/>
      <c r="E1014" s="711"/>
      <c r="F1014" s="378"/>
      <c r="G1014" s="1911"/>
      <c r="H1014" s="89"/>
    </row>
    <row r="1015" spans="1:8" s="77" customFormat="1">
      <c r="A1015" s="75"/>
      <c r="B1015" s="2093"/>
      <c r="C1015" s="2094"/>
      <c r="D1015" s="2095"/>
      <c r="E1015" s="710"/>
      <c r="F1015" s="378"/>
      <c r="G1015" s="1911"/>
      <c r="H1015" s="89"/>
    </row>
    <row r="1016" spans="1:8" s="77" customFormat="1">
      <c r="A1016" s="75"/>
      <c r="B1016" s="2093"/>
      <c r="C1016" s="2094"/>
      <c r="D1016" s="2095"/>
      <c r="E1016" s="2211"/>
      <c r="F1016" s="2179"/>
      <c r="G1016" s="1909"/>
      <c r="H1016" s="89"/>
    </row>
    <row r="1017" spans="1:8" s="77" customFormat="1">
      <c r="A1017" s="75"/>
      <c r="B1017" s="2093"/>
      <c r="C1017" s="2094"/>
      <c r="D1017" s="2095"/>
      <c r="E1017" s="2224"/>
      <c r="F1017" s="378"/>
      <c r="G1017" s="1911"/>
      <c r="H1017" s="89"/>
    </row>
    <row r="1018" spans="1:8" s="77" customFormat="1" ht="13.8" thickBot="1">
      <c r="A1018" s="75"/>
      <c r="B1018" s="2093"/>
      <c r="C1018" s="2094"/>
      <c r="D1018" s="2095"/>
      <c r="E1018" s="2189"/>
      <c r="F1018" s="378"/>
      <c r="G1018" s="1911"/>
      <c r="H1018" s="89"/>
    </row>
    <row r="1019" spans="1:8" s="77" customFormat="1" ht="60" customHeight="1" thickBot="1">
      <c r="A1019" s="75"/>
      <c r="B1019" s="3736" t="s">
        <v>599</v>
      </c>
      <c r="C1019" s="3737"/>
      <c r="D1019" s="3738"/>
      <c r="E1019" s="2217"/>
      <c r="F1019" s="2217"/>
      <c r="G1019" s="2217"/>
      <c r="H1019" s="89"/>
    </row>
    <row r="1020" spans="1:8" s="77" customFormat="1">
      <c r="A1020" s="75"/>
      <c r="B1020" s="561"/>
      <c r="C1020" s="561"/>
      <c r="D1020" s="561"/>
      <c r="E1020" s="2222"/>
      <c r="F1020" s="2166"/>
      <c r="G1020" s="1909"/>
      <c r="H1020" s="89"/>
    </row>
    <row r="1021" spans="1:8" s="77" customFormat="1">
      <c r="A1021" s="75"/>
      <c r="B1021" s="128" t="s">
        <v>190</v>
      </c>
      <c r="C1021" s="561"/>
      <c r="D1021" s="561"/>
      <c r="E1021" s="2222"/>
      <c r="F1021" s="2166"/>
      <c r="G1021" s="1909"/>
      <c r="H1021" s="89"/>
    </row>
    <row r="1022" spans="1:8" s="77" customFormat="1" ht="13.95" customHeight="1" thickBot="1">
      <c r="A1022" s="75"/>
      <c r="B1022" s="3732"/>
      <c r="C1022" s="3732"/>
      <c r="D1022" s="3732"/>
      <c r="E1022" s="3739"/>
      <c r="F1022" s="3739"/>
      <c r="G1022" s="3739"/>
      <c r="H1022" s="89"/>
    </row>
    <row r="1023" spans="1:8" s="77" customFormat="1" ht="13.8">
      <c r="A1023" s="75">
        <f>A1000</f>
        <v>37</v>
      </c>
      <c r="B1023" s="2096" t="s">
        <v>559</v>
      </c>
      <c r="C1023" s="2097"/>
      <c r="D1023" s="2098"/>
      <c r="E1023" s="2096"/>
      <c r="F1023" s="2097"/>
      <c r="G1023" s="2098"/>
      <c r="H1023" s="945" t="s">
        <v>33</v>
      </c>
    </row>
    <row r="1024" spans="1:8" s="77" customFormat="1">
      <c r="A1024" s="75"/>
      <c r="B1024" s="2099" t="s">
        <v>82</v>
      </c>
      <c r="C1024" s="2100"/>
      <c r="D1024" s="2101"/>
      <c r="E1024" s="2099"/>
      <c r="F1024" s="2100"/>
      <c r="G1024" s="2101"/>
      <c r="H1024" s="89"/>
    </row>
    <row r="1025" spans="1:8" s="77" customFormat="1" ht="12" customHeight="1">
      <c r="A1025" s="75"/>
      <c r="B1025" s="2102" t="s">
        <v>83</v>
      </c>
      <c r="C1025" s="2103"/>
      <c r="D1025" s="2104"/>
      <c r="E1025" s="2102"/>
      <c r="F1025" s="2103"/>
      <c r="G1025" s="2104"/>
      <c r="H1025" s="89"/>
    </row>
    <row r="1026" spans="1:8" s="77" customFormat="1">
      <c r="A1026" s="75"/>
      <c r="B1026" s="2105" t="s">
        <v>189</v>
      </c>
      <c r="C1026" s="2113"/>
      <c r="D1026" s="2107"/>
      <c r="E1026" s="123" t="s">
        <v>62</v>
      </c>
      <c r="F1026" s="2077"/>
      <c r="G1026" s="2090"/>
      <c r="H1026" s="89"/>
    </row>
    <row r="1027" spans="1:8" s="77" customFormat="1">
      <c r="A1027" s="75"/>
      <c r="B1027" s="2086" t="s">
        <v>4</v>
      </c>
      <c r="C1027" s="2081">
        <f>C1028+C1029</f>
        <v>836672988</v>
      </c>
      <c r="D1027" s="2108">
        <f>D1028+D1029</f>
        <v>-140004</v>
      </c>
      <c r="E1027" s="2639" t="s">
        <v>48</v>
      </c>
      <c r="F1027" s="2327">
        <v>-239013812</v>
      </c>
      <c r="G1027" s="2328">
        <f>-D1031</f>
        <v>140004</v>
      </c>
      <c r="H1027" s="89"/>
    </row>
    <row r="1028" spans="1:8" s="77" customFormat="1" ht="26.4">
      <c r="A1028" s="75"/>
      <c r="B1028" s="2088" t="s">
        <v>36</v>
      </c>
      <c r="C1028" s="2083">
        <v>3513968</v>
      </c>
      <c r="D1028" s="2109"/>
      <c r="E1028" s="2082"/>
      <c r="F1028" s="2083"/>
      <c r="G1028" s="2109"/>
      <c r="H1028" s="89"/>
    </row>
    <row r="1029" spans="1:8" s="77" customFormat="1">
      <c r="A1029" s="75"/>
      <c r="B1029" s="2088" t="s">
        <v>10</v>
      </c>
      <c r="C1029" s="2083">
        <f>C1030</f>
        <v>833159020</v>
      </c>
      <c r="D1029" s="2109">
        <f>D1030</f>
        <v>-140004</v>
      </c>
      <c r="E1029" s="2088"/>
      <c r="F1029" s="2083"/>
      <c r="G1029" s="2109"/>
      <c r="H1029" s="89"/>
    </row>
    <row r="1030" spans="1:8" s="77" customFormat="1" ht="26.4">
      <c r="A1030" s="75"/>
      <c r="B1030" s="2084" t="s">
        <v>11</v>
      </c>
      <c r="C1030" s="2083">
        <v>833159020</v>
      </c>
      <c r="D1030" s="2109">
        <f>D1007</f>
        <v>-140004</v>
      </c>
      <c r="E1030" s="2084"/>
      <c r="F1030" s="2083"/>
      <c r="G1030" s="2109"/>
      <c r="H1030" s="89"/>
    </row>
    <row r="1031" spans="1:8" s="77" customFormat="1">
      <c r="A1031" s="75"/>
      <c r="B1031" s="2086" t="s">
        <v>28</v>
      </c>
      <c r="C1031" s="2081">
        <f>C1032+C1044</f>
        <v>796371692</v>
      </c>
      <c r="D1031" s="2108">
        <f>D1032+D1044</f>
        <v>-140004</v>
      </c>
      <c r="E1031" s="2086"/>
      <c r="F1031" s="2081"/>
      <c r="G1031" s="2108"/>
      <c r="H1031" s="89"/>
    </row>
    <row r="1032" spans="1:8" s="77" customFormat="1">
      <c r="A1032" s="75"/>
      <c r="B1032" s="2088" t="s">
        <v>2</v>
      </c>
      <c r="C1032" s="2083">
        <f>C1033+C1037+C1038+C1041</f>
        <v>757245788</v>
      </c>
      <c r="D1032" s="2109">
        <f>D1033+D1037+D1038+D1041</f>
        <v>-140004</v>
      </c>
      <c r="E1032" s="2088"/>
      <c r="F1032" s="2083"/>
      <c r="G1032" s="2109"/>
      <c r="H1032" s="89"/>
    </row>
    <row r="1033" spans="1:8" s="77" customFormat="1">
      <c r="A1033" s="75"/>
      <c r="B1033" s="2084" t="s">
        <v>12</v>
      </c>
      <c r="C1033" s="2083">
        <f>C1034+C1036</f>
        <v>117722376</v>
      </c>
      <c r="D1033" s="2109">
        <f>D1034+D1036</f>
        <v>0</v>
      </c>
      <c r="E1033" s="2084"/>
      <c r="F1033" s="2083"/>
      <c r="G1033" s="2109"/>
      <c r="H1033" s="89"/>
    </row>
    <row r="1034" spans="1:8" s="81" customFormat="1">
      <c r="A1034" s="2225"/>
      <c r="B1034" s="2089" t="s">
        <v>37</v>
      </c>
      <c r="C1034" s="2083">
        <v>75528245</v>
      </c>
      <c r="D1034" s="2114"/>
      <c r="E1034" s="2089"/>
      <c r="F1034" s="2083"/>
      <c r="G1034" s="2114"/>
      <c r="H1034" s="2226"/>
    </row>
    <row r="1035" spans="1:8" s="81" customFormat="1" ht="15" customHeight="1">
      <c r="A1035" s="2225"/>
      <c r="B1035" s="2111" t="s">
        <v>35</v>
      </c>
      <c r="C1035" s="2083">
        <v>59335769</v>
      </c>
      <c r="D1035" s="2114"/>
      <c r="E1035" s="2111"/>
      <c r="F1035" s="2083"/>
      <c r="G1035" s="2114"/>
      <c r="H1035" s="2226"/>
    </row>
    <row r="1036" spans="1:8" s="81" customFormat="1" ht="15" customHeight="1">
      <c r="A1036" s="2225"/>
      <c r="B1036" s="2089" t="s">
        <v>15</v>
      </c>
      <c r="C1036" s="2083">
        <v>42194131</v>
      </c>
      <c r="D1036" s="2108"/>
      <c r="E1036" s="2089"/>
      <c r="F1036" s="2083"/>
      <c r="G1036" s="2108"/>
      <c r="H1036" s="2226"/>
    </row>
    <row r="1037" spans="1:8" s="81" customFormat="1" ht="15" customHeight="1">
      <c r="A1037" s="2225"/>
      <c r="B1037" s="2084" t="s">
        <v>117</v>
      </c>
      <c r="C1037" s="2083">
        <v>360840291</v>
      </c>
      <c r="D1037" s="2109">
        <f>D1012</f>
        <v>-140004</v>
      </c>
      <c r="E1037" s="2084"/>
      <c r="F1037" s="2083"/>
      <c r="G1037" s="2109"/>
      <c r="H1037" s="2226"/>
    </row>
    <row r="1038" spans="1:8" s="81" customFormat="1">
      <c r="A1038" s="2225"/>
      <c r="B1038" s="2084" t="s">
        <v>16</v>
      </c>
      <c r="C1038" s="2083">
        <f>C1039+C1040</f>
        <v>509388</v>
      </c>
      <c r="D1038" s="2109">
        <f>D1039+D1040</f>
        <v>0</v>
      </c>
      <c r="E1038" s="2084"/>
      <c r="F1038" s="2083"/>
      <c r="G1038" s="2109"/>
      <c r="H1038" s="2226"/>
    </row>
    <row r="1039" spans="1:8" s="81" customFormat="1" ht="15" customHeight="1">
      <c r="A1039" s="2225"/>
      <c r="B1039" s="2089" t="s">
        <v>17</v>
      </c>
      <c r="C1039" s="2083">
        <v>35572</v>
      </c>
      <c r="D1039" s="2109"/>
      <c r="E1039" s="2089"/>
      <c r="F1039" s="2083"/>
      <c r="G1039" s="2109"/>
      <c r="H1039" s="2226"/>
    </row>
    <row r="1040" spans="1:8" s="81" customFormat="1">
      <c r="A1040" s="2225"/>
      <c r="B1040" s="2089" t="s">
        <v>93</v>
      </c>
      <c r="C1040" s="2083">
        <v>473816</v>
      </c>
      <c r="D1040" s="2109"/>
      <c r="E1040" s="2089"/>
      <c r="F1040" s="2083"/>
      <c r="G1040" s="2109"/>
      <c r="H1040" s="2226"/>
    </row>
    <row r="1041" spans="1:8" s="81" customFormat="1" ht="26.4">
      <c r="A1041" s="2225"/>
      <c r="B1041" s="2084" t="s">
        <v>49</v>
      </c>
      <c r="C1041" s="2083">
        <f>C1042+C1043</f>
        <v>278173733</v>
      </c>
      <c r="D1041" s="2109">
        <f>D1042+D1043</f>
        <v>0</v>
      </c>
      <c r="E1041" s="2084"/>
      <c r="F1041" s="2083"/>
      <c r="G1041" s="2109"/>
      <c r="H1041" s="2226"/>
    </row>
    <row r="1042" spans="1:8" s="81" customFormat="1">
      <c r="A1042" s="2225"/>
      <c r="B1042" s="2089" t="s">
        <v>118</v>
      </c>
      <c r="C1042" s="2083">
        <v>278029152</v>
      </c>
      <c r="D1042" s="2108"/>
      <c r="E1042" s="2089"/>
      <c r="F1042" s="2083"/>
      <c r="G1042" s="2108"/>
      <c r="H1042" s="2226"/>
    </row>
    <row r="1043" spans="1:8" s="81" customFormat="1">
      <c r="A1043" s="2225"/>
      <c r="B1043" s="2089" t="s">
        <v>38</v>
      </c>
      <c r="C1043" s="2083">
        <v>144581</v>
      </c>
      <c r="D1043" s="2108">
        <f>D1010</f>
        <v>0</v>
      </c>
      <c r="E1043" s="2089"/>
      <c r="F1043" s="2083"/>
      <c r="G1043" s="2108"/>
      <c r="H1043" s="2226"/>
    </row>
    <row r="1044" spans="1:8" s="81" customFormat="1">
      <c r="A1044" s="2225"/>
      <c r="B1044" s="2088" t="s">
        <v>3</v>
      </c>
      <c r="C1044" s="2083">
        <f>C1045</f>
        <v>39125904</v>
      </c>
      <c r="D1044" s="2109">
        <f>D1045</f>
        <v>0</v>
      </c>
      <c r="E1044" s="2088"/>
      <c r="F1044" s="2083"/>
      <c r="G1044" s="2109"/>
      <c r="H1044" s="2226"/>
    </row>
    <row r="1045" spans="1:8" s="81" customFormat="1">
      <c r="A1045" s="2225"/>
      <c r="B1045" s="2084" t="s">
        <v>20</v>
      </c>
      <c r="C1045" s="2083">
        <v>39125904</v>
      </c>
      <c r="D1045" s="2109"/>
      <c r="E1045" s="2084"/>
      <c r="F1045" s="2083"/>
      <c r="G1045" s="2109"/>
      <c r="H1045" s="2226"/>
    </row>
    <row r="1046" spans="1:8" s="81" customFormat="1">
      <c r="A1046" s="2225"/>
      <c r="B1046" s="2115" t="s">
        <v>61</v>
      </c>
      <c r="C1046" s="2081">
        <f>C1027-C1031</f>
        <v>40301296</v>
      </c>
      <c r="D1046" s="2108">
        <f>D1027-D1031</f>
        <v>0</v>
      </c>
      <c r="E1046" s="2115"/>
      <c r="F1046" s="2081"/>
      <c r="G1046" s="2108"/>
      <c r="H1046" s="2226"/>
    </row>
    <row r="1047" spans="1:8" s="81" customFormat="1">
      <c r="A1047" s="2225"/>
      <c r="B1047" s="2086" t="s">
        <v>23</v>
      </c>
      <c r="C1047" s="2081">
        <f>C1051+C1052</f>
        <v>-40301296</v>
      </c>
      <c r="D1047" s="2108">
        <f>D1051+D1052</f>
        <v>0</v>
      </c>
      <c r="E1047" s="2086"/>
      <c r="F1047" s="2081"/>
      <c r="G1047" s="2108"/>
      <c r="H1047" s="2226"/>
    </row>
    <row r="1048" spans="1:8" s="81" customFormat="1">
      <c r="A1048" s="2225"/>
      <c r="B1048" s="2088" t="s">
        <v>119</v>
      </c>
      <c r="C1048" s="2083">
        <f>-C1050</f>
        <v>-295957337</v>
      </c>
      <c r="D1048" s="2109">
        <f>-D1050</f>
        <v>0</v>
      </c>
      <c r="E1048" s="2088"/>
      <c r="F1048" s="2083"/>
      <c r="G1048" s="2109"/>
      <c r="H1048" s="2226"/>
    </row>
    <row r="1049" spans="1:8" s="81" customFormat="1">
      <c r="A1049" s="2225"/>
      <c r="B1049" s="2088" t="s">
        <v>24</v>
      </c>
      <c r="C1049" s="2083">
        <f>C1050+C1051</f>
        <v>297338590</v>
      </c>
      <c r="D1049" s="2109">
        <f>D1050+D1051</f>
        <v>0</v>
      </c>
      <c r="E1049" s="2088"/>
      <c r="F1049" s="2083"/>
      <c r="G1049" s="2109"/>
      <c r="H1049" s="2226"/>
    </row>
    <row r="1050" spans="1:8" s="81" customFormat="1" ht="26.4">
      <c r="A1050" s="2225"/>
      <c r="B1050" s="2084" t="s">
        <v>565</v>
      </c>
      <c r="C1050" s="2083">
        <v>295957337</v>
      </c>
      <c r="D1050" s="2109"/>
      <c r="E1050" s="2084"/>
      <c r="F1050" s="2083"/>
      <c r="G1050" s="2109"/>
      <c r="H1050" s="2226"/>
    </row>
    <row r="1051" spans="1:8" s="81" customFormat="1" ht="39.6">
      <c r="A1051" s="2225"/>
      <c r="B1051" s="2084" t="s">
        <v>59</v>
      </c>
      <c r="C1051" s="2083">
        <v>1381253</v>
      </c>
      <c r="D1051" s="2116"/>
      <c r="E1051" s="2084"/>
      <c r="F1051" s="2083"/>
      <c r="G1051" s="2109"/>
      <c r="H1051" s="2226"/>
    </row>
    <row r="1052" spans="1:8" s="81" customFormat="1" ht="13.8" thickBot="1">
      <c r="A1052" s="2225"/>
      <c r="B1052" s="2136" t="s">
        <v>566</v>
      </c>
      <c r="C1052" s="2137">
        <v>-41682549</v>
      </c>
      <c r="D1052" s="2216"/>
      <c r="E1052" s="2136"/>
      <c r="F1052" s="2137"/>
      <c r="G1052" s="2216"/>
      <c r="H1052" s="2226"/>
    </row>
    <row r="1053" spans="1:8" s="81" customFormat="1" ht="30.6" customHeight="1" thickBot="1">
      <c r="A1053" s="2225"/>
      <c r="B1053" s="3736" t="s">
        <v>599</v>
      </c>
      <c r="C1053" s="3737"/>
      <c r="D1053" s="3737"/>
      <c r="E1053" s="3737"/>
      <c r="F1053" s="3737"/>
      <c r="G1053" s="3738"/>
      <c r="H1053" s="2226"/>
    </row>
    <row r="1054" spans="1:8" s="81" customFormat="1">
      <c r="A1054" s="2225"/>
      <c r="B1054" s="1329"/>
      <c r="C1054" s="1329"/>
      <c r="D1054" s="1329"/>
      <c r="E1054" s="359"/>
      <c r="F1054" s="2227"/>
      <c r="G1054" s="2180"/>
      <c r="H1054" s="2226"/>
    </row>
    <row r="1055" spans="1:8" s="81" customFormat="1">
      <c r="A1055" s="2225"/>
      <c r="B1055" s="128" t="s">
        <v>187</v>
      </c>
      <c r="C1055" s="561"/>
      <c r="D1055" s="561"/>
      <c r="E1055" s="359"/>
      <c r="F1055" s="2227"/>
      <c r="G1055" s="2180"/>
      <c r="H1055" s="2226"/>
    </row>
    <row r="1056" spans="1:8" s="77" customFormat="1" ht="13.8" thickBot="1">
      <c r="A1056" s="75"/>
      <c r="B1056" s="2315"/>
      <c r="C1056" s="2315"/>
      <c r="D1056" s="2315"/>
      <c r="H1056" s="89"/>
    </row>
    <row r="1057" spans="1:8" s="77" customFormat="1" ht="13.8">
      <c r="A1057" s="547">
        <f>A1000+1</f>
        <v>38</v>
      </c>
      <c r="B1057" s="2123" t="s">
        <v>600</v>
      </c>
      <c r="C1057" s="2228"/>
      <c r="D1057" s="2124"/>
      <c r="H1057" s="945" t="s">
        <v>33</v>
      </c>
    </row>
    <row r="1058" spans="1:8" s="77" customFormat="1">
      <c r="A1058" s="75"/>
      <c r="B1058" s="2090" t="s">
        <v>22</v>
      </c>
      <c r="C1058" s="2149"/>
      <c r="D1058" s="2090"/>
      <c r="H1058" s="89"/>
    </row>
    <row r="1059" spans="1:8" s="77" customFormat="1" ht="27.6">
      <c r="A1059" s="75"/>
      <c r="B1059" s="2150" t="s">
        <v>601</v>
      </c>
      <c r="C1059" s="2151"/>
      <c r="D1059" s="2125"/>
      <c r="H1059" s="89"/>
    </row>
    <row r="1060" spans="1:8" s="77" customFormat="1">
      <c r="A1060" s="75"/>
      <c r="B1060" s="2080" t="s">
        <v>4</v>
      </c>
      <c r="C1060" s="2126">
        <f>C1061</f>
        <v>95297</v>
      </c>
      <c r="D1060" s="2127">
        <f>D1061</f>
        <v>0</v>
      </c>
      <c r="H1060" s="89"/>
    </row>
    <row r="1061" spans="1:8" s="77" customFormat="1">
      <c r="A1061" s="75"/>
      <c r="B1061" s="2082" t="s">
        <v>10</v>
      </c>
      <c r="C1061" s="2128">
        <f>C1062</f>
        <v>95297</v>
      </c>
      <c r="D1061" s="2127">
        <f>D1062</f>
        <v>0</v>
      </c>
      <c r="H1061" s="89"/>
    </row>
    <row r="1062" spans="1:8" s="77" customFormat="1" ht="26.4">
      <c r="A1062" s="75"/>
      <c r="B1062" s="2130" t="s">
        <v>11</v>
      </c>
      <c r="C1062" s="2128">
        <v>95297</v>
      </c>
      <c r="D1062" s="2129"/>
      <c r="H1062" s="89"/>
    </row>
    <row r="1063" spans="1:8" s="77" customFormat="1">
      <c r="A1063" s="75"/>
      <c r="B1063" s="2080" t="s">
        <v>28</v>
      </c>
      <c r="C1063" s="2126">
        <f>C1064+C1069</f>
        <v>95297</v>
      </c>
      <c r="D1063" s="2127">
        <f>D1064+D1069</f>
        <v>0</v>
      </c>
      <c r="H1063" s="89"/>
    </row>
    <row r="1064" spans="1:8" s="77" customFormat="1">
      <c r="A1064" s="75"/>
      <c r="B1064" s="2082" t="s">
        <v>2</v>
      </c>
      <c r="C1064" s="2128">
        <f>C1065</f>
        <v>93590</v>
      </c>
      <c r="D1064" s="2129">
        <f>D1065</f>
        <v>0</v>
      </c>
      <c r="H1064" s="89"/>
    </row>
    <row r="1065" spans="1:8" s="77" customFormat="1">
      <c r="A1065" s="75"/>
      <c r="B1065" s="2130" t="s">
        <v>12</v>
      </c>
      <c r="C1065" s="2128">
        <f>C1066+C1068</f>
        <v>93590</v>
      </c>
      <c r="D1065" s="2129">
        <f>D1066+D1068</f>
        <v>0</v>
      </c>
      <c r="H1065" s="89"/>
    </row>
    <row r="1066" spans="1:8" s="77" customFormat="1">
      <c r="A1066" s="75"/>
      <c r="B1066" s="2131" t="s">
        <v>37</v>
      </c>
      <c r="C1066" s="2128">
        <v>18462</v>
      </c>
      <c r="D1066" s="2129">
        <v>39063</v>
      </c>
      <c r="H1066" s="89"/>
    </row>
    <row r="1067" spans="1:8" s="77" customFormat="1">
      <c r="A1067" s="75"/>
      <c r="B1067" s="2132" t="s">
        <v>35</v>
      </c>
      <c r="C1067" s="2128">
        <v>14086</v>
      </c>
      <c r="D1067" s="2129">
        <v>32271</v>
      </c>
      <c r="H1067" s="89"/>
    </row>
    <row r="1068" spans="1:8" s="77" customFormat="1">
      <c r="A1068" s="75"/>
      <c r="B1068" s="2131" t="s">
        <v>15</v>
      </c>
      <c r="C1068" s="2128">
        <v>75128</v>
      </c>
      <c r="D1068" s="2129">
        <v>-39063</v>
      </c>
      <c r="H1068" s="89"/>
    </row>
    <row r="1069" spans="1:8" s="77" customFormat="1">
      <c r="A1069" s="75"/>
      <c r="B1069" s="2082" t="s">
        <v>3</v>
      </c>
      <c r="C1069" s="2128">
        <f>C1070</f>
        <v>1707</v>
      </c>
      <c r="D1069" s="2129">
        <f>D1070</f>
        <v>0</v>
      </c>
      <c r="H1069" s="89"/>
    </row>
    <row r="1070" spans="1:8" s="77" customFormat="1" ht="13.8" thickBot="1">
      <c r="A1070" s="75"/>
      <c r="B1070" s="2130" t="s">
        <v>20</v>
      </c>
      <c r="C1070" s="2229">
        <v>1707</v>
      </c>
      <c r="D1070" s="2129"/>
      <c r="H1070" s="89"/>
    </row>
    <row r="1071" spans="1:8" s="77" customFormat="1" ht="70.5" customHeight="1" thickBot="1">
      <c r="A1071" s="75"/>
      <c r="B1071" s="3733" t="s">
        <v>602</v>
      </c>
      <c r="C1071" s="3734"/>
      <c r="D1071" s="3735"/>
      <c r="H1071" s="89"/>
    </row>
    <row r="1072" spans="1:8" s="77" customFormat="1">
      <c r="A1072" s="75"/>
      <c r="B1072" s="561"/>
      <c r="C1072" s="561"/>
      <c r="D1072" s="561"/>
      <c r="H1072" s="89"/>
    </row>
    <row r="1073" spans="1:8" s="77" customFormat="1">
      <c r="A1073" s="75"/>
      <c r="B1073" s="128" t="s">
        <v>190</v>
      </c>
      <c r="C1073" s="561"/>
      <c r="D1073" s="561"/>
      <c r="H1073" s="89"/>
    </row>
    <row r="1074" spans="1:8" s="77" customFormat="1" ht="13.95" customHeight="1" thickBot="1">
      <c r="A1074" s="75"/>
      <c r="B1074" s="3732"/>
      <c r="C1074" s="3732"/>
      <c r="D1074" s="3732"/>
      <c r="H1074" s="89"/>
    </row>
    <row r="1075" spans="1:8" s="77" customFormat="1" ht="13.8">
      <c r="A1075" s="75">
        <f>A1057</f>
        <v>38</v>
      </c>
      <c r="B1075" s="335" t="s">
        <v>559</v>
      </c>
      <c r="C1075" s="201"/>
      <c r="D1075" s="2230"/>
      <c r="H1075" s="945" t="s">
        <v>33</v>
      </c>
    </row>
    <row r="1076" spans="1:8" s="77" customFormat="1">
      <c r="A1076" s="75"/>
      <c r="B1076" s="163" t="s">
        <v>82</v>
      </c>
      <c r="C1076" s="607"/>
      <c r="D1076" s="785"/>
      <c r="H1076" s="89"/>
    </row>
    <row r="1077" spans="1:8" s="77" customFormat="1">
      <c r="A1077" s="75"/>
      <c r="B1077" s="668" t="s">
        <v>83</v>
      </c>
      <c r="C1077" s="682"/>
      <c r="D1077" s="2231"/>
      <c r="H1077" s="89"/>
    </row>
    <row r="1078" spans="1:8" s="77" customFormat="1">
      <c r="A1078" s="75"/>
      <c r="B1078" s="164" t="s">
        <v>87</v>
      </c>
      <c r="C1078" s="2232"/>
      <c r="D1078" s="2233"/>
      <c r="H1078" s="89"/>
    </row>
    <row r="1079" spans="1:8" s="77" customFormat="1">
      <c r="A1079" s="75"/>
      <c r="B1079" s="336" t="s">
        <v>4</v>
      </c>
      <c r="C1079" s="2234">
        <f>C1080+C1081</f>
        <v>826570031</v>
      </c>
      <c r="D1079" s="2235">
        <f>D1080+D1081</f>
        <v>0</v>
      </c>
      <c r="E1079" s="86"/>
      <c r="H1079" s="89"/>
    </row>
    <row r="1080" spans="1:8" s="77" customFormat="1" ht="26.4">
      <c r="A1080" s="75"/>
      <c r="B1080" s="751" t="s">
        <v>36</v>
      </c>
      <c r="C1080" s="1649">
        <v>3442825</v>
      </c>
      <c r="D1080" s="2236"/>
      <c r="H1080" s="89"/>
    </row>
    <row r="1081" spans="1:8" s="77" customFormat="1">
      <c r="A1081" s="75"/>
      <c r="B1081" s="751" t="s">
        <v>10</v>
      </c>
      <c r="C1081" s="1649">
        <f>C1082</f>
        <v>823127206</v>
      </c>
      <c r="D1081" s="2236">
        <f>D1082</f>
        <v>0</v>
      </c>
      <c r="H1081" s="89"/>
    </row>
    <row r="1082" spans="1:8" s="77" customFormat="1" ht="26.4">
      <c r="A1082" s="75"/>
      <c r="B1082" s="754" t="s">
        <v>11</v>
      </c>
      <c r="C1082" s="1649">
        <v>823127206</v>
      </c>
      <c r="D1082" s="2236"/>
      <c r="H1082" s="89"/>
    </row>
    <row r="1083" spans="1:8" s="77" customFormat="1">
      <c r="A1083" s="75"/>
      <c r="B1083" s="336" t="s">
        <v>28</v>
      </c>
      <c r="C1083" s="984">
        <f>C1084+C1096</f>
        <v>773535632</v>
      </c>
      <c r="D1083" s="2235">
        <f>D1084+D1096</f>
        <v>0</v>
      </c>
      <c r="H1083" s="89"/>
    </row>
    <row r="1084" spans="1:8" s="77" customFormat="1">
      <c r="A1084" s="75"/>
      <c r="B1084" s="751" t="s">
        <v>2</v>
      </c>
      <c r="C1084" s="1649">
        <f>C1085+C1089+C1090+C1093</f>
        <v>741514013</v>
      </c>
      <c r="D1084" s="2236">
        <f>D1085+D1089+D1090+D1093</f>
        <v>0</v>
      </c>
      <c r="H1084" s="89"/>
    </row>
    <row r="1085" spans="1:8" s="77" customFormat="1">
      <c r="A1085" s="75"/>
      <c r="B1085" s="754" t="s">
        <v>12</v>
      </c>
      <c r="C1085" s="1649">
        <f>C1086+C1088</f>
        <v>125466549</v>
      </c>
      <c r="D1085" s="2236">
        <f>D1086+D1088</f>
        <v>0</v>
      </c>
      <c r="H1085" s="89"/>
    </row>
    <row r="1086" spans="1:8" s="77" customFormat="1">
      <c r="A1086" s="75"/>
      <c r="B1086" s="756" t="s">
        <v>37</v>
      </c>
      <c r="C1086" s="1649">
        <v>74698132</v>
      </c>
      <c r="D1086" s="2237">
        <f>D1066</f>
        <v>39063</v>
      </c>
      <c r="H1086" s="89"/>
    </row>
    <row r="1087" spans="1:8" s="77" customFormat="1">
      <c r="A1087" s="75"/>
      <c r="B1087" s="757" t="s">
        <v>35</v>
      </c>
      <c r="C1087" s="1649">
        <v>58507471</v>
      </c>
      <c r="D1087" s="2237">
        <f>D1067</f>
        <v>32271</v>
      </c>
      <c r="H1087" s="89"/>
    </row>
    <row r="1088" spans="1:8" s="77" customFormat="1">
      <c r="A1088" s="75"/>
      <c r="B1088" s="756" t="s">
        <v>15</v>
      </c>
      <c r="C1088" s="1649">
        <v>50768417</v>
      </c>
      <c r="D1088" s="2236">
        <f>D1068</f>
        <v>-39063</v>
      </c>
      <c r="H1088" s="89"/>
    </row>
    <row r="1089" spans="1:8" s="77" customFormat="1">
      <c r="A1089" s="75"/>
      <c r="B1089" s="754" t="s">
        <v>117</v>
      </c>
      <c r="C1089" s="1649">
        <v>368381512</v>
      </c>
      <c r="D1089" s="2236"/>
      <c r="H1089" s="89"/>
    </row>
    <row r="1090" spans="1:8" s="77" customFormat="1">
      <c r="A1090" s="75"/>
      <c r="B1090" s="754" t="s">
        <v>16</v>
      </c>
      <c r="C1090" s="1649">
        <f>C1091+C1092</f>
        <v>512234</v>
      </c>
      <c r="D1090" s="2236">
        <f>D1091+D1092</f>
        <v>0</v>
      </c>
      <c r="H1090" s="89"/>
    </row>
    <row r="1091" spans="1:8" s="77" customFormat="1">
      <c r="A1091" s="75"/>
      <c r="B1091" s="756" t="s">
        <v>17</v>
      </c>
      <c r="C1091" s="1649">
        <v>35572</v>
      </c>
      <c r="D1091" s="2236"/>
      <c r="H1091" s="89"/>
    </row>
    <row r="1092" spans="1:8" s="77" customFormat="1">
      <c r="A1092" s="75"/>
      <c r="B1092" s="756" t="s">
        <v>93</v>
      </c>
      <c r="C1092" s="1649">
        <v>476662</v>
      </c>
      <c r="D1092" s="2236"/>
      <c r="H1092" s="89"/>
    </row>
    <row r="1093" spans="1:8" s="77" customFormat="1" ht="26.4">
      <c r="A1093" s="75"/>
      <c r="B1093" s="754" t="s">
        <v>49</v>
      </c>
      <c r="C1093" s="1649">
        <f>C1094+C1095</f>
        <v>247153718</v>
      </c>
      <c r="D1093" s="2236">
        <f>D1094+D1095</f>
        <v>0</v>
      </c>
      <c r="H1093" s="89"/>
    </row>
    <row r="1094" spans="1:8" s="77" customFormat="1">
      <c r="A1094" s="75"/>
      <c r="B1094" s="756" t="s">
        <v>118</v>
      </c>
      <c r="C1094" s="1649">
        <v>247010546</v>
      </c>
      <c r="D1094" s="2236"/>
      <c r="H1094" s="89"/>
    </row>
    <row r="1095" spans="1:8" s="77" customFormat="1">
      <c r="A1095" s="75"/>
      <c r="B1095" s="756" t="s">
        <v>38</v>
      </c>
      <c r="C1095" s="1649">
        <v>143172</v>
      </c>
      <c r="D1095" s="2236"/>
      <c r="H1095" s="89"/>
    </row>
    <row r="1096" spans="1:8" s="77" customFormat="1">
      <c r="A1096" s="75"/>
      <c r="B1096" s="751" t="s">
        <v>3</v>
      </c>
      <c r="C1096" s="1649">
        <f>C1097</f>
        <v>32021619</v>
      </c>
      <c r="D1096" s="2236">
        <f>D1097</f>
        <v>0</v>
      </c>
      <c r="H1096" s="89"/>
    </row>
    <row r="1097" spans="1:8" s="77" customFormat="1">
      <c r="A1097" s="75"/>
      <c r="B1097" s="754" t="s">
        <v>20</v>
      </c>
      <c r="C1097" s="1649">
        <v>32021619</v>
      </c>
      <c r="D1097" s="2236"/>
      <c r="H1097" s="89"/>
    </row>
    <row r="1098" spans="1:8" s="77" customFormat="1">
      <c r="A1098" s="75"/>
      <c r="B1098" s="183" t="s">
        <v>61</v>
      </c>
      <c r="C1098" s="984">
        <f>C1079-C1083</f>
        <v>53034399</v>
      </c>
      <c r="D1098" s="2235">
        <f>D1079-D1083</f>
        <v>0</v>
      </c>
      <c r="H1098" s="89"/>
    </row>
    <row r="1099" spans="1:8" s="77" customFormat="1">
      <c r="A1099" s="75"/>
      <c r="B1099" s="183" t="s">
        <v>23</v>
      </c>
      <c r="C1099" s="984">
        <f>C1103+C1104</f>
        <v>-53034399</v>
      </c>
      <c r="D1099" s="2235">
        <f>D1103+D1104</f>
        <v>0</v>
      </c>
      <c r="H1099" s="89"/>
    </row>
    <row r="1100" spans="1:8" s="77" customFormat="1">
      <c r="A1100" s="75"/>
      <c r="B1100" s="751" t="s">
        <v>119</v>
      </c>
      <c r="C1100" s="1649">
        <f>-C1102</f>
        <v>-295957337</v>
      </c>
      <c r="D1100" s="2236">
        <f>-D1102</f>
        <v>0</v>
      </c>
      <c r="H1100" s="89"/>
    </row>
    <row r="1101" spans="1:8" s="77" customFormat="1">
      <c r="A1101" s="75"/>
      <c r="B1101" s="751" t="s">
        <v>24</v>
      </c>
      <c r="C1101" s="1649">
        <f>C1102+C1103</f>
        <v>297163790</v>
      </c>
      <c r="D1101" s="2236">
        <f>D1102+D1103</f>
        <v>0</v>
      </c>
      <c r="H1101" s="89"/>
    </row>
    <row r="1102" spans="1:8" s="77" customFormat="1" ht="26.4">
      <c r="A1102" s="75"/>
      <c r="B1102" s="754" t="s">
        <v>565</v>
      </c>
      <c r="C1102" s="1649">
        <v>295957337</v>
      </c>
      <c r="D1102" s="2236"/>
      <c r="H1102" s="89"/>
    </row>
    <row r="1103" spans="1:8" s="77" customFormat="1" ht="39.6">
      <c r="A1103" s="75"/>
      <c r="B1103" s="754" t="s">
        <v>59</v>
      </c>
      <c r="C1103" s="1649">
        <v>1206453</v>
      </c>
      <c r="D1103" s="2236"/>
      <c r="H1103" s="89"/>
    </row>
    <row r="1104" spans="1:8" s="77" customFormat="1">
      <c r="A1104" s="75"/>
      <c r="B1104" s="751" t="s">
        <v>566</v>
      </c>
      <c r="C1104" s="1649">
        <v>-54240852</v>
      </c>
      <c r="D1104" s="2237"/>
      <c r="H1104" s="89"/>
    </row>
    <row r="1105" spans="1:8" s="77" customFormat="1">
      <c r="A1105" s="75"/>
      <c r="B1105" s="164" t="s">
        <v>88</v>
      </c>
      <c r="C1105" s="2238"/>
      <c r="D1105" s="2233"/>
      <c r="H1105" s="89"/>
    </row>
    <row r="1106" spans="1:8" s="77" customFormat="1">
      <c r="A1106" s="75"/>
      <c r="B1106" s="336" t="s">
        <v>4</v>
      </c>
      <c r="C1106" s="984">
        <f>C1107+C1108</f>
        <v>852197816</v>
      </c>
      <c r="D1106" s="2235">
        <f>D1107+D1108</f>
        <v>0</v>
      </c>
      <c r="H1106" s="89"/>
    </row>
    <row r="1107" spans="1:8" s="77" customFormat="1" ht="26.4">
      <c r="A1107" s="75"/>
      <c r="B1107" s="751" t="s">
        <v>36</v>
      </c>
      <c r="C1107" s="1649">
        <v>3513968</v>
      </c>
      <c r="D1107" s="2236"/>
      <c r="H1107" s="89"/>
    </row>
    <row r="1108" spans="1:8" s="77" customFormat="1">
      <c r="A1108" s="75"/>
      <c r="B1108" s="751" t="s">
        <v>10</v>
      </c>
      <c r="C1108" s="1649">
        <f>C1109</f>
        <v>848683848</v>
      </c>
      <c r="D1108" s="2236">
        <f>D1109</f>
        <v>0</v>
      </c>
      <c r="H1108" s="89"/>
    </row>
    <row r="1109" spans="1:8" s="77" customFormat="1" ht="26.4">
      <c r="A1109" s="75"/>
      <c r="B1109" s="754" t="s">
        <v>11</v>
      </c>
      <c r="C1109" s="1649">
        <v>848683848</v>
      </c>
      <c r="D1109" s="2236"/>
      <c r="H1109" s="89"/>
    </row>
    <row r="1110" spans="1:8" s="77" customFormat="1">
      <c r="A1110" s="75"/>
      <c r="B1110" s="336" t="s">
        <v>28</v>
      </c>
      <c r="C1110" s="984">
        <f>C1111+C1123</f>
        <v>802443182</v>
      </c>
      <c r="D1110" s="2235">
        <f>D1111+D1123</f>
        <v>0</v>
      </c>
      <c r="H1110" s="89"/>
    </row>
    <row r="1111" spans="1:8" s="77" customFormat="1">
      <c r="A1111" s="75"/>
      <c r="B1111" s="751" t="s">
        <v>2</v>
      </c>
      <c r="C1111" s="1649">
        <f>C1112+C1116+C1117+C1120</f>
        <v>756281441</v>
      </c>
      <c r="D1111" s="2236">
        <f>D1112+D1116+D1117+D1120</f>
        <v>0</v>
      </c>
      <c r="H1111" s="89"/>
    </row>
    <row r="1112" spans="1:8" s="77" customFormat="1">
      <c r="A1112" s="75"/>
      <c r="B1112" s="754" t="s">
        <v>12</v>
      </c>
      <c r="C1112" s="1649">
        <f>C1113+C1115</f>
        <v>119604712</v>
      </c>
      <c r="D1112" s="2236">
        <f>D1113+D1115</f>
        <v>0</v>
      </c>
      <c r="H1112" s="89"/>
    </row>
    <row r="1113" spans="1:8" s="77" customFormat="1">
      <c r="A1113" s="75"/>
      <c r="B1113" s="756" t="s">
        <v>37</v>
      </c>
      <c r="C1113" s="1649">
        <v>75340685</v>
      </c>
      <c r="D1113" s="1049">
        <f>D1086</f>
        <v>39063</v>
      </c>
      <c r="H1113" s="89"/>
    </row>
    <row r="1114" spans="1:8" s="77" customFormat="1">
      <c r="A1114" s="75"/>
      <c r="B1114" s="757" t="s">
        <v>35</v>
      </c>
      <c r="C1114" s="1649">
        <v>59043150</v>
      </c>
      <c r="D1114" s="1049">
        <f>D1087</f>
        <v>32271</v>
      </c>
      <c r="H1114" s="89"/>
    </row>
    <row r="1115" spans="1:8" s="77" customFormat="1">
      <c r="A1115" s="75"/>
      <c r="B1115" s="756" t="s">
        <v>15</v>
      </c>
      <c r="C1115" s="1649">
        <v>44264027</v>
      </c>
      <c r="D1115" s="2236">
        <f>D1088</f>
        <v>-39063</v>
      </c>
      <c r="H1115" s="89"/>
    </row>
    <row r="1116" spans="1:8" s="77" customFormat="1">
      <c r="A1116" s="75"/>
      <c r="B1116" s="754" t="s">
        <v>117</v>
      </c>
      <c r="C1116" s="1649">
        <v>374072999</v>
      </c>
      <c r="D1116" s="2235"/>
      <c r="H1116" s="89"/>
    </row>
    <row r="1117" spans="1:8" s="77" customFormat="1">
      <c r="A1117" s="75"/>
      <c r="B1117" s="754" t="s">
        <v>16</v>
      </c>
      <c r="C1117" s="1649">
        <f>C1118+C1119</f>
        <v>509388</v>
      </c>
      <c r="D1117" s="2236">
        <f>D1118+D1119</f>
        <v>0</v>
      </c>
      <c r="H1117" s="89"/>
    </row>
    <row r="1118" spans="1:8" s="77" customFormat="1">
      <c r="A1118" s="75"/>
      <c r="B1118" s="756" t="s">
        <v>17</v>
      </c>
      <c r="C1118" s="1649">
        <v>35572</v>
      </c>
      <c r="D1118" s="2236"/>
      <c r="H1118" s="89"/>
    </row>
    <row r="1119" spans="1:8" s="77" customFormat="1">
      <c r="A1119" s="75"/>
      <c r="B1119" s="756" t="s">
        <v>93</v>
      </c>
      <c r="C1119" s="1649">
        <v>473816</v>
      </c>
      <c r="D1119" s="2236"/>
      <c r="H1119" s="89"/>
    </row>
    <row r="1120" spans="1:8" s="77" customFormat="1" ht="26.4">
      <c r="A1120" s="75"/>
      <c r="B1120" s="754" t="s">
        <v>49</v>
      </c>
      <c r="C1120" s="1649">
        <f>C1121+C1122</f>
        <v>262094342</v>
      </c>
      <c r="D1120" s="2236">
        <f>D1121+D1122</f>
        <v>0</v>
      </c>
      <c r="H1120" s="89"/>
    </row>
    <row r="1121" spans="1:8" s="77" customFormat="1">
      <c r="A1121" s="75"/>
      <c r="B1121" s="756" t="s">
        <v>118</v>
      </c>
      <c r="C1121" s="1649">
        <v>261950700</v>
      </c>
      <c r="D1121" s="2235"/>
      <c r="H1121" s="89"/>
    </row>
    <row r="1122" spans="1:8" s="77" customFormat="1">
      <c r="A1122" s="75"/>
      <c r="B1122" s="756" t="s">
        <v>38</v>
      </c>
      <c r="C1122" s="1649">
        <v>143642</v>
      </c>
      <c r="D1122" s="2235"/>
      <c r="H1122" s="89"/>
    </row>
    <row r="1123" spans="1:8" s="77" customFormat="1">
      <c r="A1123" s="75"/>
      <c r="B1123" s="751" t="s">
        <v>3</v>
      </c>
      <c r="C1123" s="1649">
        <f>C1124</f>
        <v>46161741</v>
      </c>
      <c r="D1123" s="2236">
        <f>D1124</f>
        <v>0</v>
      </c>
      <c r="H1123" s="89"/>
    </row>
    <row r="1124" spans="1:8" s="77" customFormat="1">
      <c r="A1124" s="75"/>
      <c r="B1124" s="754" t="s">
        <v>20</v>
      </c>
      <c r="C1124" s="1649">
        <v>46161741</v>
      </c>
      <c r="D1124" s="2236"/>
      <c r="H1124" s="89"/>
    </row>
    <row r="1125" spans="1:8" s="77" customFormat="1">
      <c r="A1125" s="75"/>
      <c r="B1125" s="2239" t="s">
        <v>61</v>
      </c>
      <c r="C1125" s="984">
        <f>C1106-C1110</f>
        <v>49754634</v>
      </c>
      <c r="D1125" s="2235">
        <f>D1106-D1110</f>
        <v>0</v>
      </c>
      <c r="H1125" s="89"/>
    </row>
    <row r="1126" spans="1:8" s="77" customFormat="1">
      <c r="A1126" s="75"/>
      <c r="B1126" s="336" t="s">
        <v>23</v>
      </c>
      <c r="C1126" s="984">
        <f>C1131+C1130</f>
        <v>-49754634</v>
      </c>
      <c r="D1126" s="2235">
        <f>D1131+D1130</f>
        <v>0</v>
      </c>
      <c r="H1126" s="89"/>
    </row>
    <row r="1127" spans="1:8" s="77" customFormat="1">
      <c r="A1127" s="75"/>
      <c r="B1127" s="751" t="s">
        <v>119</v>
      </c>
      <c r="C1127" s="1649">
        <f>C1129</f>
        <v>295957337</v>
      </c>
      <c r="D1127" s="2236">
        <f>D1129</f>
        <v>0</v>
      </c>
      <c r="H1127" s="89"/>
    </row>
    <row r="1128" spans="1:8" s="77" customFormat="1">
      <c r="A1128" s="75"/>
      <c r="B1128" s="751" t="s">
        <v>24</v>
      </c>
      <c r="C1128" s="1649">
        <f>C1129+C1130</f>
        <v>297247028</v>
      </c>
      <c r="D1128" s="2236">
        <f>D1129+D1130</f>
        <v>0</v>
      </c>
      <c r="H1128" s="89"/>
    </row>
    <row r="1129" spans="1:8" s="77" customFormat="1" ht="26.4">
      <c r="A1129" s="75"/>
      <c r="B1129" s="754" t="s">
        <v>565</v>
      </c>
      <c r="C1129" s="1649">
        <v>295957337</v>
      </c>
      <c r="D1129" s="2236"/>
      <c r="H1129" s="89"/>
    </row>
    <row r="1130" spans="1:8" s="77" customFormat="1" ht="39.6">
      <c r="A1130" s="75"/>
      <c r="B1130" s="754" t="s">
        <v>59</v>
      </c>
      <c r="C1130" s="1649">
        <v>1289691</v>
      </c>
      <c r="D1130" s="2236"/>
      <c r="H1130" s="89"/>
    </row>
    <row r="1131" spans="1:8" s="77" customFormat="1">
      <c r="A1131" s="75"/>
      <c r="B1131" s="751" t="s">
        <v>566</v>
      </c>
      <c r="C1131" s="1649">
        <v>-51044325</v>
      </c>
      <c r="D1131" s="1049"/>
      <c r="H1131" s="89"/>
    </row>
    <row r="1132" spans="1:8" s="77" customFormat="1">
      <c r="A1132" s="75"/>
      <c r="B1132" s="164" t="s">
        <v>189</v>
      </c>
      <c r="C1132" s="2238"/>
      <c r="D1132" s="2233"/>
      <c r="H1132" s="89"/>
    </row>
    <row r="1133" spans="1:8" s="77" customFormat="1">
      <c r="A1133" s="75"/>
      <c r="B1133" s="336" t="s">
        <v>4</v>
      </c>
      <c r="C1133" s="984">
        <f>C1134+C1135</f>
        <v>836672988</v>
      </c>
      <c r="D1133" s="2235">
        <f>D1134+D1135</f>
        <v>0</v>
      </c>
      <c r="H1133" s="89"/>
    </row>
    <row r="1134" spans="1:8" s="77" customFormat="1" ht="26.4">
      <c r="A1134" s="75"/>
      <c r="B1134" s="751" t="s">
        <v>36</v>
      </c>
      <c r="C1134" s="1649">
        <v>3513968</v>
      </c>
      <c r="D1134" s="2236"/>
      <c r="H1134" s="89"/>
    </row>
    <row r="1135" spans="1:8" s="77" customFormat="1">
      <c r="A1135" s="75"/>
      <c r="B1135" s="751" t="s">
        <v>10</v>
      </c>
      <c r="C1135" s="1649">
        <f>C1136</f>
        <v>833159020</v>
      </c>
      <c r="D1135" s="2236">
        <f>D1136</f>
        <v>0</v>
      </c>
      <c r="H1135" s="89"/>
    </row>
    <row r="1136" spans="1:8" s="77" customFormat="1" ht="26.4">
      <c r="A1136" s="75"/>
      <c r="B1136" s="754" t="s">
        <v>11</v>
      </c>
      <c r="C1136" s="1649">
        <v>833159020</v>
      </c>
      <c r="D1136" s="2236"/>
      <c r="H1136" s="89"/>
    </row>
    <row r="1137" spans="1:8" s="77" customFormat="1">
      <c r="A1137" s="75"/>
      <c r="B1137" s="336" t="s">
        <v>28</v>
      </c>
      <c r="C1137" s="984">
        <f>C1138+C1150</f>
        <v>796371692</v>
      </c>
      <c r="D1137" s="2235">
        <f>D1138+D1150</f>
        <v>0</v>
      </c>
      <c r="H1137" s="89"/>
    </row>
    <row r="1138" spans="1:8" s="77" customFormat="1">
      <c r="A1138" s="75"/>
      <c r="B1138" s="751" t="s">
        <v>2</v>
      </c>
      <c r="C1138" s="1649">
        <f>C1139+C1143+C1144+C1147</f>
        <v>757245788</v>
      </c>
      <c r="D1138" s="2236">
        <f>D1139+D1143+D1144+D1147</f>
        <v>0</v>
      </c>
      <c r="H1138" s="89"/>
    </row>
    <row r="1139" spans="1:8" s="77" customFormat="1">
      <c r="A1139" s="75"/>
      <c r="B1139" s="754" t="s">
        <v>12</v>
      </c>
      <c r="C1139" s="1649">
        <f>C1140+C1142</f>
        <v>117722376</v>
      </c>
      <c r="D1139" s="2236">
        <f>D1140+D1142</f>
        <v>0</v>
      </c>
      <c r="H1139" s="89"/>
    </row>
    <row r="1140" spans="1:8" s="77" customFormat="1">
      <c r="A1140" s="75"/>
      <c r="B1140" s="756" t="s">
        <v>37</v>
      </c>
      <c r="C1140" s="1649">
        <v>75528245</v>
      </c>
      <c r="D1140" s="1049">
        <f>D1086</f>
        <v>39063</v>
      </c>
      <c r="H1140" s="89"/>
    </row>
    <row r="1141" spans="1:8" s="77" customFormat="1">
      <c r="A1141" s="75"/>
      <c r="B1141" s="757" t="s">
        <v>35</v>
      </c>
      <c r="C1141" s="1649">
        <v>59335769</v>
      </c>
      <c r="D1141" s="1049">
        <f>D1087</f>
        <v>32271</v>
      </c>
      <c r="H1141" s="89"/>
    </row>
    <row r="1142" spans="1:8" s="77" customFormat="1">
      <c r="A1142" s="75"/>
      <c r="B1142" s="756" t="s">
        <v>15</v>
      </c>
      <c r="C1142" s="1649">
        <v>42194131</v>
      </c>
      <c r="D1142" s="2236">
        <f>D1088</f>
        <v>-39063</v>
      </c>
      <c r="H1142" s="89"/>
    </row>
    <row r="1143" spans="1:8" s="77" customFormat="1">
      <c r="A1143" s="75"/>
      <c r="B1143" s="754" t="s">
        <v>117</v>
      </c>
      <c r="C1143" s="1649">
        <v>360840291</v>
      </c>
      <c r="D1143" s="2235"/>
      <c r="H1143" s="89"/>
    </row>
    <row r="1144" spans="1:8" s="77" customFormat="1">
      <c r="A1144" s="75"/>
      <c r="B1144" s="754" t="s">
        <v>16</v>
      </c>
      <c r="C1144" s="1649">
        <f>C1145+C1146</f>
        <v>509388</v>
      </c>
      <c r="D1144" s="2236">
        <f>D1145+D1146</f>
        <v>0</v>
      </c>
      <c r="H1144" s="89"/>
    </row>
    <row r="1145" spans="1:8" s="77" customFormat="1">
      <c r="A1145" s="75"/>
      <c r="B1145" s="756" t="s">
        <v>17</v>
      </c>
      <c r="C1145" s="1649">
        <v>35572</v>
      </c>
      <c r="D1145" s="2236"/>
      <c r="H1145" s="89"/>
    </row>
    <row r="1146" spans="1:8" s="77" customFormat="1">
      <c r="A1146" s="75"/>
      <c r="B1146" s="756" t="s">
        <v>93</v>
      </c>
      <c r="C1146" s="1649">
        <v>473816</v>
      </c>
      <c r="D1146" s="2236"/>
      <c r="H1146" s="89"/>
    </row>
    <row r="1147" spans="1:8" s="77" customFormat="1" ht="26.4">
      <c r="A1147" s="75"/>
      <c r="B1147" s="754" t="s">
        <v>49</v>
      </c>
      <c r="C1147" s="1649">
        <f>C1148+C1149</f>
        <v>278173733</v>
      </c>
      <c r="D1147" s="2236">
        <f>D1148+D1149</f>
        <v>0</v>
      </c>
      <c r="H1147" s="89"/>
    </row>
    <row r="1148" spans="1:8" s="77" customFormat="1">
      <c r="A1148" s="75"/>
      <c r="B1148" s="756" t="s">
        <v>118</v>
      </c>
      <c r="C1148" s="1649">
        <v>278029152</v>
      </c>
      <c r="D1148" s="2235"/>
      <c r="H1148" s="89"/>
    </row>
    <row r="1149" spans="1:8" s="77" customFormat="1">
      <c r="A1149" s="75"/>
      <c r="B1149" s="756" t="s">
        <v>38</v>
      </c>
      <c r="C1149" s="1649">
        <v>144581</v>
      </c>
      <c r="D1149" s="2235"/>
      <c r="H1149" s="89"/>
    </row>
    <row r="1150" spans="1:8" s="77" customFormat="1">
      <c r="A1150" s="75"/>
      <c r="B1150" s="751" t="s">
        <v>3</v>
      </c>
      <c r="C1150" s="1649">
        <f>C1151</f>
        <v>39125904</v>
      </c>
      <c r="D1150" s="2236">
        <f>D1151</f>
        <v>0</v>
      </c>
      <c r="H1150" s="89"/>
    </row>
    <row r="1151" spans="1:8" s="77" customFormat="1">
      <c r="A1151" s="75"/>
      <c r="B1151" s="754" t="s">
        <v>20</v>
      </c>
      <c r="C1151" s="1649">
        <v>39125904</v>
      </c>
      <c r="D1151" s="2236"/>
      <c r="H1151" s="89"/>
    </row>
    <row r="1152" spans="1:8" s="77" customFormat="1">
      <c r="A1152" s="75"/>
      <c r="B1152" s="2239" t="s">
        <v>61</v>
      </c>
      <c r="C1152" s="984">
        <f>C1133-C1137</f>
        <v>40301296</v>
      </c>
      <c r="D1152" s="2235">
        <f>D1133-D1137</f>
        <v>0</v>
      </c>
      <c r="H1152" s="89"/>
    </row>
    <row r="1153" spans="1:8" s="77" customFormat="1">
      <c r="A1153" s="75"/>
      <c r="B1153" s="336" t="s">
        <v>23</v>
      </c>
      <c r="C1153" s="984">
        <f>C1157+C1158</f>
        <v>-40301296</v>
      </c>
      <c r="D1153" s="2235">
        <f>D1157+D1158</f>
        <v>0</v>
      </c>
      <c r="H1153" s="89"/>
    </row>
    <row r="1154" spans="1:8" s="77" customFormat="1">
      <c r="A1154" s="75"/>
      <c r="B1154" s="751" t="s">
        <v>119</v>
      </c>
      <c r="C1154" s="1649">
        <f>-C1156</f>
        <v>-295957337</v>
      </c>
      <c r="D1154" s="2236">
        <f>-D1156</f>
        <v>0</v>
      </c>
      <c r="H1154" s="89"/>
    </row>
    <row r="1155" spans="1:8" s="77" customFormat="1">
      <c r="A1155" s="75"/>
      <c r="B1155" s="751" t="s">
        <v>24</v>
      </c>
      <c r="C1155" s="1649">
        <f>C1156+C1157</f>
        <v>297338590</v>
      </c>
      <c r="D1155" s="2236">
        <f>D1156+D1157</f>
        <v>0</v>
      </c>
      <c r="H1155" s="89"/>
    </row>
    <row r="1156" spans="1:8" s="77" customFormat="1" ht="26.4">
      <c r="A1156" s="75"/>
      <c r="B1156" s="754" t="s">
        <v>565</v>
      </c>
      <c r="C1156" s="1649">
        <v>295957337</v>
      </c>
      <c r="D1156" s="2236"/>
      <c r="H1156" s="89"/>
    </row>
    <row r="1157" spans="1:8" s="77" customFormat="1" ht="39.6">
      <c r="A1157" s="75"/>
      <c r="B1157" s="754" t="s">
        <v>59</v>
      </c>
      <c r="C1157" s="1649">
        <v>1381253</v>
      </c>
      <c r="D1157" s="2240"/>
      <c r="H1157" s="89"/>
    </row>
    <row r="1158" spans="1:8" s="77" customFormat="1" ht="13.8" thickBot="1">
      <c r="A1158" s="75"/>
      <c r="B1158" s="2241" t="s">
        <v>566</v>
      </c>
      <c r="C1158" s="1736">
        <v>-41682549</v>
      </c>
      <c r="D1158" s="1051"/>
      <c r="H1158" s="89"/>
    </row>
    <row r="1159" spans="1:8" s="77" customFormat="1" ht="68.25" customHeight="1" thickBot="1">
      <c r="A1159" s="75"/>
      <c r="B1159" s="3733" t="s">
        <v>602</v>
      </c>
      <c r="C1159" s="3734"/>
      <c r="D1159" s="3735"/>
      <c r="H1159" s="89"/>
    </row>
    <row r="1160" spans="1:8" s="77" customFormat="1">
      <c r="A1160" s="75"/>
      <c r="B1160" s="1329"/>
      <c r="C1160" s="1329"/>
      <c r="D1160" s="1329"/>
      <c r="H1160" s="89"/>
    </row>
    <row r="1161" spans="1:8" s="77" customFormat="1">
      <c r="A1161" s="75"/>
      <c r="B1161" s="128" t="s">
        <v>187</v>
      </c>
      <c r="C1161" s="561"/>
      <c r="D1161" s="561"/>
      <c r="H1161" s="89"/>
    </row>
    <row r="1162" spans="1:8" s="77" customFormat="1" ht="13.8" thickBot="1">
      <c r="A1162" s="75"/>
      <c r="B1162" s="2315"/>
      <c r="C1162" s="2315"/>
      <c r="D1162" s="2315"/>
    </row>
    <row r="1163" spans="1:8" s="77" customFormat="1" ht="27.6">
      <c r="A1163" s="547">
        <f>A1057+1</f>
        <v>39</v>
      </c>
      <c r="B1163" s="2123" t="s">
        <v>603</v>
      </c>
      <c r="C1163" s="818"/>
      <c r="D1163" s="2148"/>
      <c r="E1163" s="2146" t="s">
        <v>559</v>
      </c>
      <c r="F1163" s="2242"/>
      <c r="G1163" s="2243"/>
      <c r="H1163" s="945" t="s">
        <v>33</v>
      </c>
    </row>
    <row r="1164" spans="1:8" s="77" customFormat="1">
      <c r="A1164" s="75"/>
      <c r="B1164" s="2090" t="s">
        <v>22</v>
      </c>
      <c r="C1164" s="2077"/>
      <c r="D1164" s="2090"/>
      <c r="E1164" s="2090" t="s">
        <v>22</v>
      </c>
      <c r="F1164" s="2077"/>
      <c r="G1164" s="2090"/>
    </row>
    <row r="1165" spans="1:8" s="77" customFormat="1" ht="41.4">
      <c r="A1165" s="75"/>
      <c r="B1165" s="2150" t="s">
        <v>107</v>
      </c>
      <c r="C1165" s="2079"/>
      <c r="D1165" s="2125"/>
      <c r="E1165" s="2150" t="s">
        <v>604</v>
      </c>
      <c r="F1165" s="2079"/>
      <c r="G1165" s="2125"/>
    </row>
    <row r="1166" spans="1:8" s="77" customFormat="1">
      <c r="A1166" s="75"/>
      <c r="B1166" s="2080" t="s">
        <v>4</v>
      </c>
      <c r="C1166" s="2126">
        <f>C1167</f>
        <v>213114917</v>
      </c>
      <c r="D1166" s="2087">
        <f>D1167</f>
        <v>-146360</v>
      </c>
      <c r="E1166" s="2086" t="s">
        <v>4</v>
      </c>
      <c r="F1166" s="2244">
        <f>F1167</f>
        <v>0</v>
      </c>
      <c r="G1166" s="2087">
        <f>G1167</f>
        <v>146360</v>
      </c>
    </row>
    <row r="1167" spans="1:8" s="77" customFormat="1">
      <c r="A1167" s="75"/>
      <c r="B1167" s="2082" t="s">
        <v>10</v>
      </c>
      <c r="C1167" s="2128">
        <f>C1168</f>
        <v>213114917</v>
      </c>
      <c r="D1167" s="2085">
        <f>D1168</f>
        <v>-146360</v>
      </c>
      <c r="E1167" s="2088" t="s">
        <v>10</v>
      </c>
      <c r="F1167" s="2114">
        <f>F1168</f>
        <v>0</v>
      </c>
      <c r="G1167" s="2085">
        <f>G1168</f>
        <v>146360</v>
      </c>
    </row>
    <row r="1168" spans="1:8" s="77" customFormat="1" ht="26.4">
      <c r="A1168" s="75"/>
      <c r="B1168" s="2130" t="s">
        <v>11</v>
      </c>
      <c r="C1168" s="2128">
        <v>213114917</v>
      </c>
      <c r="D1168" s="2085">
        <v>-146360</v>
      </c>
      <c r="E1168" s="2084" t="s">
        <v>11</v>
      </c>
      <c r="F1168" s="2114"/>
      <c r="G1168" s="2085">
        <v>146360</v>
      </c>
    </row>
    <row r="1169" spans="1:7" s="77" customFormat="1">
      <c r="A1169" s="75"/>
      <c r="B1169" s="2080" t="s">
        <v>28</v>
      </c>
      <c r="C1169" s="2126">
        <f t="shared" ref="C1169:D1171" si="17">C1170</f>
        <v>213114917</v>
      </c>
      <c r="D1169" s="2087">
        <f t="shared" si="17"/>
        <v>-146360</v>
      </c>
      <c r="E1169" s="2086" t="s">
        <v>28</v>
      </c>
      <c r="F1169" s="2244">
        <f t="shared" ref="F1169:G1171" si="18">F1170</f>
        <v>0</v>
      </c>
      <c r="G1169" s="2087">
        <f t="shared" si="18"/>
        <v>146360</v>
      </c>
    </row>
    <row r="1170" spans="1:7" s="77" customFormat="1">
      <c r="A1170" s="75"/>
      <c r="B1170" s="2082" t="s">
        <v>2</v>
      </c>
      <c r="C1170" s="2128">
        <f t="shared" si="17"/>
        <v>213114917</v>
      </c>
      <c r="D1170" s="2085">
        <f t="shared" si="17"/>
        <v>-146360</v>
      </c>
      <c r="E1170" s="2088" t="s">
        <v>2</v>
      </c>
      <c r="F1170" s="2114">
        <f t="shared" si="18"/>
        <v>0</v>
      </c>
      <c r="G1170" s="2085">
        <f t="shared" si="18"/>
        <v>146360</v>
      </c>
    </row>
    <row r="1171" spans="1:7" s="77" customFormat="1">
      <c r="A1171" s="75"/>
      <c r="B1171" s="754" t="s">
        <v>16</v>
      </c>
      <c r="C1171" s="2128">
        <f t="shared" si="17"/>
        <v>213114917</v>
      </c>
      <c r="D1171" s="2085">
        <f t="shared" si="17"/>
        <v>-146360</v>
      </c>
      <c r="E1171" s="2084" t="s">
        <v>16</v>
      </c>
      <c r="F1171" s="2114">
        <f t="shared" si="18"/>
        <v>0</v>
      </c>
      <c r="G1171" s="2085">
        <f t="shared" si="18"/>
        <v>146360</v>
      </c>
    </row>
    <row r="1172" spans="1:7" s="77" customFormat="1">
      <c r="A1172" s="75"/>
      <c r="B1172" s="756" t="s">
        <v>17</v>
      </c>
      <c r="C1172" s="2128">
        <v>213114917</v>
      </c>
      <c r="D1172" s="2085">
        <v>-146360</v>
      </c>
      <c r="E1172" s="2089" t="s">
        <v>17</v>
      </c>
      <c r="F1172" s="2244"/>
      <c r="G1172" s="2085">
        <v>146360</v>
      </c>
    </row>
    <row r="1173" spans="1:7" s="77" customFormat="1">
      <c r="A1173" s="75"/>
      <c r="B1173" s="2090" t="s">
        <v>54</v>
      </c>
      <c r="C1173" s="2245"/>
      <c r="D1173" s="2087"/>
      <c r="E1173" s="2090" t="s">
        <v>54</v>
      </c>
      <c r="F1173" s="2244"/>
      <c r="G1173" s="2087"/>
    </row>
    <row r="1174" spans="1:7" s="77" customFormat="1" ht="39.6">
      <c r="A1174" s="75"/>
      <c r="B1174" s="2091" t="s">
        <v>605</v>
      </c>
      <c r="C1174" s="2245"/>
      <c r="D1174" s="2087"/>
      <c r="E1174" s="2091" t="s">
        <v>606</v>
      </c>
      <c r="F1174" s="2244"/>
      <c r="G1174" s="2087"/>
    </row>
    <row r="1175" spans="1:7" s="77" customFormat="1">
      <c r="A1175" s="75"/>
      <c r="B1175" s="2091"/>
      <c r="C1175" s="1487"/>
      <c r="D1175" s="2087"/>
      <c r="E1175" s="2159" t="s">
        <v>607</v>
      </c>
      <c r="F1175" s="2244"/>
      <c r="G1175" s="2087"/>
    </row>
    <row r="1176" spans="1:7" s="77" customFormat="1">
      <c r="A1176" s="75"/>
      <c r="B1176" s="2091" t="s">
        <v>87</v>
      </c>
      <c r="C1176" s="2246"/>
      <c r="D1176" s="2087"/>
      <c r="E1176" s="2091" t="s">
        <v>87</v>
      </c>
      <c r="F1176" s="2244"/>
      <c r="G1176" s="2087"/>
    </row>
    <row r="1177" spans="1:7" s="77" customFormat="1">
      <c r="A1177" s="75"/>
      <c r="B1177" s="2080" t="s">
        <v>4</v>
      </c>
      <c r="C1177" s="2126">
        <f>C1178</f>
        <v>213114917</v>
      </c>
      <c r="D1177" s="2087">
        <f>D1178</f>
        <v>-146360</v>
      </c>
      <c r="E1177" s="2086" t="s">
        <v>4</v>
      </c>
      <c r="F1177" s="2244">
        <f>F1178</f>
        <v>0</v>
      </c>
      <c r="G1177" s="2087">
        <f>G1178</f>
        <v>146360</v>
      </c>
    </row>
    <row r="1178" spans="1:7" s="77" customFormat="1">
      <c r="A1178" s="75"/>
      <c r="B1178" s="2082" t="s">
        <v>10</v>
      </c>
      <c r="C1178" s="2128">
        <f>C1179</f>
        <v>213114917</v>
      </c>
      <c r="D1178" s="2085">
        <f>D1179</f>
        <v>-146360</v>
      </c>
      <c r="E1178" s="2088" t="s">
        <v>10</v>
      </c>
      <c r="F1178" s="2114">
        <f>F1179</f>
        <v>0</v>
      </c>
      <c r="G1178" s="2085">
        <f>G1179</f>
        <v>146360</v>
      </c>
    </row>
    <row r="1179" spans="1:7" s="77" customFormat="1" ht="26.4">
      <c r="A1179" s="75"/>
      <c r="B1179" s="2130" t="s">
        <v>11</v>
      </c>
      <c r="C1179" s="2128">
        <f>C1168</f>
        <v>213114917</v>
      </c>
      <c r="D1179" s="2085">
        <v>-146360</v>
      </c>
      <c r="E1179" s="2084" t="s">
        <v>11</v>
      </c>
      <c r="F1179" s="2114"/>
      <c r="G1179" s="2085">
        <v>146360</v>
      </c>
    </row>
    <row r="1180" spans="1:7" s="77" customFormat="1">
      <c r="A1180" s="75"/>
      <c r="B1180" s="2080" t="s">
        <v>28</v>
      </c>
      <c r="C1180" s="2126">
        <f t="shared" ref="C1180:D1182" si="19">C1181</f>
        <v>213114917</v>
      </c>
      <c r="D1180" s="2087">
        <f t="shared" si="19"/>
        <v>-146360</v>
      </c>
      <c r="E1180" s="2086" t="s">
        <v>28</v>
      </c>
      <c r="F1180" s="2244">
        <f t="shared" ref="F1180:G1182" si="20">F1181</f>
        <v>0</v>
      </c>
      <c r="G1180" s="2087">
        <f t="shared" si="20"/>
        <v>146360</v>
      </c>
    </row>
    <row r="1181" spans="1:7" s="77" customFormat="1">
      <c r="A1181" s="75"/>
      <c r="B1181" s="2082" t="s">
        <v>2</v>
      </c>
      <c r="C1181" s="2128">
        <f t="shared" si="19"/>
        <v>213114917</v>
      </c>
      <c r="D1181" s="2085">
        <f t="shared" si="19"/>
        <v>-146360</v>
      </c>
      <c r="E1181" s="2088" t="s">
        <v>2</v>
      </c>
      <c r="F1181" s="2114">
        <f t="shared" si="20"/>
        <v>0</v>
      </c>
      <c r="G1181" s="2085">
        <f t="shared" si="20"/>
        <v>146360</v>
      </c>
    </row>
    <row r="1182" spans="1:7" s="77" customFormat="1">
      <c r="A1182" s="75"/>
      <c r="B1182" s="754" t="s">
        <v>16</v>
      </c>
      <c r="C1182" s="2128">
        <f t="shared" si="19"/>
        <v>213114917</v>
      </c>
      <c r="D1182" s="2085">
        <f t="shared" si="19"/>
        <v>-146360</v>
      </c>
      <c r="E1182" s="2084" t="s">
        <v>16</v>
      </c>
      <c r="F1182" s="2114">
        <f t="shared" si="20"/>
        <v>0</v>
      </c>
      <c r="G1182" s="2085">
        <f t="shared" si="20"/>
        <v>146360</v>
      </c>
    </row>
    <row r="1183" spans="1:7" s="77" customFormat="1" ht="13.8" thickBot="1">
      <c r="A1183" s="75"/>
      <c r="B1183" s="756" t="s">
        <v>17</v>
      </c>
      <c r="C1183" s="2128">
        <f>C1168</f>
        <v>213114917</v>
      </c>
      <c r="D1183" s="2085">
        <v>-146360</v>
      </c>
      <c r="E1183" s="2162" t="s">
        <v>17</v>
      </c>
      <c r="F1183" s="2114"/>
      <c r="G1183" s="2085">
        <v>146360</v>
      </c>
    </row>
    <row r="1184" spans="1:7" s="77" customFormat="1" ht="60" customHeight="1" thickBot="1">
      <c r="A1184" s="75"/>
      <c r="B1184" s="3729" t="s">
        <v>608</v>
      </c>
      <c r="C1184" s="3730"/>
      <c r="D1184" s="3730"/>
      <c r="E1184" s="3730"/>
      <c r="F1184" s="3730"/>
      <c r="G1184" s="3731"/>
    </row>
    <row r="1185" spans="1:8" s="77" customFormat="1">
      <c r="A1185" s="75"/>
      <c r="B1185" s="561"/>
      <c r="C1185" s="561"/>
      <c r="D1185" s="561"/>
    </row>
    <row r="1186" spans="1:8" s="77" customFormat="1">
      <c r="A1186" s="75"/>
      <c r="B1186" s="128" t="s">
        <v>190</v>
      </c>
      <c r="C1186" s="561"/>
      <c r="D1186" s="561"/>
    </row>
    <row r="1187" spans="1:8" s="77" customFormat="1" ht="13.95" customHeight="1" thickBot="1">
      <c r="A1187" s="75"/>
      <c r="B1187" s="3732"/>
      <c r="C1187" s="3732"/>
      <c r="D1187" s="3732"/>
    </row>
    <row r="1188" spans="1:8" s="77" customFormat="1" ht="27.6">
      <c r="A1188" s="75">
        <f>A1163</f>
        <v>39</v>
      </c>
      <c r="B1188" s="2096" t="s">
        <v>603</v>
      </c>
      <c r="C1188" s="2247"/>
      <c r="D1188" s="2247"/>
      <c r="E1188" s="2096" t="s">
        <v>559</v>
      </c>
      <c r="F1188" s="2097"/>
      <c r="G1188" s="2248"/>
      <c r="H1188" s="945" t="s">
        <v>33</v>
      </c>
    </row>
    <row r="1189" spans="1:8" s="77" customFormat="1" ht="13.8">
      <c r="A1189" s="75"/>
      <c r="B1189" s="2099" t="s">
        <v>82</v>
      </c>
      <c r="C1189" s="2249"/>
      <c r="D1189" s="2249"/>
      <c r="E1189" s="2099" t="s">
        <v>82</v>
      </c>
      <c r="F1189" s="2100"/>
      <c r="G1189" s="2250"/>
    </row>
    <row r="1190" spans="1:8" s="77" customFormat="1" ht="26.4">
      <c r="A1190" s="75"/>
      <c r="B1190" s="2102" t="s">
        <v>86</v>
      </c>
      <c r="C1190" s="2103"/>
      <c r="D1190" s="2103"/>
      <c r="E1190" s="2102" t="s">
        <v>86</v>
      </c>
      <c r="F1190" s="2103"/>
      <c r="G1190" s="2251"/>
    </row>
    <row r="1191" spans="1:8" s="77" customFormat="1">
      <c r="A1191" s="75"/>
      <c r="B1191" s="2105" t="s">
        <v>87</v>
      </c>
      <c r="C1191" s="2252"/>
      <c r="D1191" s="2252"/>
      <c r="E1191" s="2105" t="s">
        <v>87</v>
      </c>
      <c r="F1191" s="2106"/>
      <c r="G1191" s="2253"/>
    </row>
    <row r="1192" spans="1:8" s="77" customFormat="1">
      <c r="A1192" s="75"/>
      <c r="B1192" s="2152" t="s">
        <v>4</v>
      </c>
      <c r="C1192" s="2254">
        <f>C1193</f>
        <v>213114917</v>
      </c>
      <c r="D1192" s="2254">
        <f>D1193</f>
        <v>-146360</v>
      </c>
      <c r="E1192" s="2086" t="s">
        <v>4</v>
      </c>
      <c r="F1192" s="2167">
        <f>F1193+F1195+F1200</f>
        <v>117135858</v>
      </c>
      <c r="G1192" s="2255">
        <f>G1193+G1195+G1200</f>
        <v>146360</v>
      </c>
    </row>
    <row r="1193" spans="1:8" s="77" customFormat="1">
      <c r="A1193" s="75"/>
      <c r="B1193" s="2154" t="s">
        <v>10</v>
      </c>
      <c r="C1193" s="2256">
        <f>C1194</f>
        <v>213114917</v>
      </c>
      <c r="D1193" s="2256">
        <f>D1194</f>
        <v>-146360</v>
      </c>
      <c r="E1193" s="2088" t="s">
        <v>65</v>
      </c>
      <c r="F1193" s="2257">
        <v>7231413</v>
      </c>
      <c r="G1193" s="2258"/>
    </row>
    <row r="1194" spans="1:8" s="77" customFormat="1" ht="26.4">
      <c r="A1194" s="75"/>
      <c r="B1194" s="2155" t="s">
        <v>11</v>
      </c>
      <c r="C1194" s="2256">
        <f>C1195</f>
        <v>213114917</v>
      </c>
      <c r="D1194" s="2256">
        <f>D1168</f>
        <v>-146360</v>
      </c>
      <c r="E1194" s="2089" t="s">
        <v>6</v>
      </c>
      <c r="F1194" s="2257">
        <v>5782975</v>
      </c>
      <c r="G1194" s="2258"/>
    </row>
    <row r="1195" spans="1:8" s="77" customFormat="1">
      <c r="A1195" s="75"/>
      <c r="B1195" s="2112" t="s">
        <v>28</v>
      </c>
      <c r="C1195" s="2254">
        <f>C1196</f>
        <v>213114917</v>
      </c>
      <c r="D1195" s="2254">
        <f>D1196</f>
        <v>-146360</v>
      </c>
      <c r="E1195" s="2088" t="s">
        <v>7</v>
      </c>
      <c r="F1195" s="2257">
        <f t="shared" ref="F1195:G1198" si="21">F1196</f>
        <v>88139</v>
      </c>
      <c r="G1195" s="2258">
        <f t="shared" si="21"/>
        <v>0</v>
      </c>
    </row>
    <row r="1196" spans="1:8" s="77" customFormat="1">
      <c r="A1196" s="75"/>
      <c r="B1196" s="2157" t="s">
        <v>2</v>
      </c>
      <c r="C1196" s="2256">
        <f>C1197</f>
        <v>213114917</v>
      </c>
      <c r="D1196" s="2256">
        <f>D1197</f>
        <v>-146360</v>
      </c>
      <c r="E1196" s="2084" t="s">
        <v>8</v>
      </c>
      <c r="F1196" s="2257">
        <f t="shared" si="21"/>
        <v>88139</v>
      </c>
      <c r="G1196" s="2258">
        <f t="shared" si="21"/>
        <v>0</v>
      </c>
    </row>
    <row r="1197" spans="1:8" s="77" customFormat="1">
      <c r="A1197" s="75"/>
      <c r="B1197" s="2158" t="s">
        <v>16</v>
      </c>
      <c r="C1197" s="2256">
        <f>C1198</f>
        <v>213114917</v>
      </c>
      <c r="D1197" s="2256">
        <f>D1198</f>
        <v>-146360</v>
      </c>
      <c r="E1197" s="2089" t="s">
        <v>9</v>
      </c>
      <c r="F1197" s="2257">
        <f t="shared" si="21"/>
        <v>88139</v>
      </c>
      <c r="G1197" s="2258">
        <f t="shared" si="21"/>
        <v>0</v>
      </c>
    </row>
    <row r="1198" spans="1:8" s="77" customFormat="1" ht="26.4">
      <c r="A1198" s="75"/>
      <c r="B1198" s="2259" t="s">
        <v>17</v>
      </c>
      <c r="C1198" s="2256">
        <v>213114917</v>
      </c>
      <c r="D1198" s="2256">
        <f>D1167</f>
        <v>-146360</v>
      </c>
      <c r="E1198" s="2111" t="s">
        <v>57</v>
      </c>
      <c r="F1198" s="2257">
        <f t="shared" si="21"/>
        <v>88139</v>
      </c>
      <c r="G1198" s="2258">
        <f t="shared" si="21"/>
        <v>0</v>
      </c>
    </row>
    <row r="1199" spans="1:8" s="77" customFormat="1" ht="26.4">
      <c r="A1199" s="75"/>
      <c r="B1199" s="2260"/>
      <c r="C1199" s="2257"/>
      <c r="D1199" s="2258"/>
      <c r="E1199" s="2260" t="s">
        <v>126</v>
      </c>
      <c r="F1199" s="2257">
        <v>88139</v>
      </c>
      <c r="G1199" s="2258"/>
    </row>
    <row r="1200" spans="1:8" s="77" customFormat="1">
      <c r="A1200" s="75"/>
      <c r="B1200" s="2088"/>
      <c r="C1200" s="2257"/>
      <c r="D1200" s="2258"/>
      <c r="E1200" s="2088" t="s">
        <v>10</v>
      </c>
      <c r="F1200" s="2257">
        <f>F1201+F1202</f>
        <v>109816306</v>
      </c>
      <c r="G1200" s="2258">
        <f>G1201+G1202</f>
        <v>146360</v>
      </c>
    </row>
    <row r="1201" spans="1:7" s="77" customFormat="1" ht="26.4">
      <c r="A1201" s="75"/>
      <c r="B1201" s="2084"/>
      <c r="C1201" s="2257"/>
      <c r="D1201" s="2258"/>
      <c r="E1201" s="2084" t="s">
        <v>11</v>
      </c>
      <c r="F1201" s="2257">
        <v>66349497</v>
      </c>
      <c r="G1201" s="2258">
        <f>G1179</f>
        <v>146360</v>
      </c>
    </row>
    <row r="1202" spans="1:7" s="77" customFormat="1" ht="26.4">
      <c r="A1202" s="75"/>
      <c r="B1202" s="2084"/>
      <c r="C1202" s="2257"/>
      <c r="D1202" s="2258"/>
      <c r="E1202" s="2084" t="s">
        <v>60</v>
      </c>
      <c r="F1202" s="2257">
        <v>43466809</v>
      </c>
      <c r="G1202" s="2258"/>
    </row>
    <row r="1203" spans="1:7" s="77" customFormat="1">
      <c r="A1203" s="75"/>
      <c r="B1203" s="2086"/>
      <c r="C1203" s="2167"/>
      <c r="D1203" s="2255"/>
      <c r="E1203" s="2086" t="s">
        <v>28</v>
      </c>
      <c r="F1203" s="2167">
        <f>F1204+F1218</f>
        <v>117135858</v>
      </c>
      <c r="G1203" s="2255">
        <f>G1204+G1218</f>
        <v>146360</v>
      </c>
    </row>
    <row r="1204" spans="1:7" s="77" customFormat="1">
      <c r="A1204" s="75"/>
      <c r="B1204" s="2088"/>
      <c r="C1204" s="2257"/>
      <c r="D1204" s="2258"/>
      <c r="E1204" s="2088" t="s">
        <v>2</v>
      </c>
      <c r="F1204" s="2257">
        <f>F1205+F1209+F1211</f>
        <v>67709022</v>
      </c>
      <c r="G1204" s="2258">
        <f>G1205+G1209+G1211</f>
        <v>146360</v>
      </c>
    </row>
    <row r="1205" spans="1:7" s="77" customFormat="1">
      <c r="A1205" s="75"/>
      <c r="B1205" s="2084"/>
      <c r="C1205" s="2257"/>
      <c r="D1205" s="2258"/>
      <c r="E1205" s="2084" t="s">
        <v>12</v>
      </c>
      <c r="F1205" s="2257">
        <f>F1206+F1208</f>
        <v>6895979</v>
      </c>
      <c r="G1205" s="2258">
        <f>G1206+G1208</f>
        <v>0</v>
      </c>
    </row>
    <row r="1206" spans="1:7" s="77" customFormat="1">
      <c r="A1206" s="75"/>
      <c r="B1206" s="2089"/>
      <c r="C1206" s="2257"/>
      <c r="D1206" s="2085"/>
      <c r="E1206" s="2089" t="s">
        <v>37</v>
      </c>
      <c r="F1206" s="2257">
        <v>4561354</v>
      </c>
      <c r="G1206" s="2085"/>
    </row>
    <row r="1207" spans="1:7" s="77" customFormat="1">
      <c r="A1207" s="75"/>
      <c r="B1207" s="2111"/>
      <c r="C1207" s="2257"/>
      <c r="D1207" s="2085"/>
      <c r="E1207" s="2111" t="s">
        <v>35</v>
      </c>
      <c r="F1207" s="2257">
        <v>3457746</v>
      </c>
      <c r="G1207" s="2085"/>
    </row>
    <row r="1208" spans="1:7" s="77" customFormat="1">
      <c r="A1208" s="75"/>
      <c r="B1208" s="2089"/>
      <c r="C1208" s="2257"/>
      <c r="D1208" s="2085"/>
      <c r="E1208" s="2089" t="s">
        <v>15</v>
      </c>
      <c r="F1208" s="2257">
        <v>2334625</v>
      </c>
      <c r="G1208" s="2085"/>
    </row>
    <row r="1209" spans="1:7" s="77" customFormat="1">
      <c r="A1209" s="75"/>
      <c r="B1209" s="2084"/>
      <c r="C1209" s="2257"/>
      <c r="D1209" s="2258"/>
      <c r="E1209" s="2084" t="s">
        <v>16</v>
      </c>
      <c r="F1209" s="2257">
        <f>F1210</f>
        <v>33864664</v>
      </c>
      <c r="G1209" s="2258">
        <f>G1210</f>
        <v>146360</v>
      </c>
    </row>
    <row r="1210" spans="1:7" s="77" customFormat="1">
      <c r="A1210" s="75"/>
      <c r="B1210" s="2089"/>
      <c r="C1210" s="2257"/>
      <c r="D1210" s="2258"/>
      <c r="E1210" s="2089" t="s">
        <v>17</v>
      </c>
      <c r="F1210" s="2257">
        <v>33864664</v>
      </c>
      <c r="G1210" s="2258">
        <f>G1183</f>
        <v>146360</v>
      </c>
    </row>
    <row r="1211" spans="1:7" s="77" customFormat="1">
      <c r="A1211" s="75"/>
      <c r="B1211" s="2084"/>
      <c r="C1211" s="2257"/>
      <c r="D1211" s="2258"/>
      <c r="E1211" s="2084" t="s">
        <v>19</v>
      </c>
      <c r="F1211" s="2257">
        <f>F1212+F1215+F1217</f>
        <v>26948379</v>
      </c>
      <c r="G1211" s="2258">
        <f>G1212+G1215+G1217</f>
        <v>0</v>
      </c>
    </row>
    <row r="1212" spans="1:7" s="77" customFormat="1">
      <c r="A1212" s="75"/>
      <c r="B1212" s="2089"/>
      <c r="C1212" s="2257"/>
      <c r="D1212" s="2258"/>
      <c r="E1212" s="2089" t="s">
        <v>84</v>
      </c>
      <c r="F1212" s="2257">
        <f>F1213</f>
        <v>26877</v>
      </c>
      <c r="G1212" s="2258">
        <f>G1213</f>
        <v>0</v>
      </c>
    </row>
    <row r="1213" spans="1:7" s="77" customFormat="1" ht="26.4">
      <c r="A1213" s="75"/>
      <c r="B1213" s="2111"/>
      <c r="C1213" s="2257"/>
      <c r="D1213" s="2258"/>
      <c r="E1213" s="2111" t="s">
        <v>85</v>
      </c>
      <c r="F1213" s="2257">
        <f>F1214</f>
        <v>26877</v>
      </c>
      <c r="G1213" s="2258">
        <f>G1214</f>
        <v>0</v>
      </c>
    </row>
    <row r="1214" spans="1:7" s="77" customFormat="1" ht="39.6">
      <c r="A1214" s="75"/>
      <c r="B1214" s="2260"/>
      <c r="C1214" s="2257"/>
      <c r="D1214" s="2258"/>
      <c r="E1214" s="2260" t="s">
        <v>63</v>
      </c>
      <c r="F1214" s="2257">
        <v>26877</v>
      </c>
      <c r="G1214" s="2258"/>
    </row>
    <row r="1215" spans="1:7" s="77" customFormat="1" ht="26.4">
      <c r="A1215" s="75"/>
      <c r="B1215" s="2089"/>
      <c r="C1215" s="2257"/>
      <c r="D1215" s="2258"/>
      <c r="E1215" s="2089" t="s">
        <v>51</v>
      </c>
      <c r="F1215" s="2257">
        <f>F1216</f>
        <v>263702</v>
      </c>
      <c r="G1215" s="2258">
        <f>G1216</f>
        <v>0</v>
      </c>
    </row>
    <row r="1216" spans="1:7" s="77" customFormat="1" ht="52.8">
      <c r="A1216" s="75"/>
      <c r="B1216" s="2111"/>
      <c r="C1216" s="2257"/>
      <c r="D1216" s="2258"/>
      <c r="E1216" s="2111" t="s">
        <v>67</v>
      </c>
      <c r="F1216" s="2257">
        <v>263702</v>
      </c>
      <c r="G1216" s="2258"/>
    </row>
    <row r="1217" spans="1:8" s="77" customFormat="1" ht="26.4">
      <c r="A1217" s="75"/>
      <c r="B1217" s="2089"/>
      <c r="C1217" s="2257"/>
      <c r="D1217" s="2258"/>
      <c r="E1217" s="2089" t="s">
        <v>79</v>
      </c>
      <c r="F1217" s="2257">
        <v>26657800</v>
      </c>
      <c r="G1217" s="2258"/>
    </row>
    <row r="1218" spans="1:8" s="77" customFormat="1">
      <c r="A1218" s="75"/>
      <c r="B1218" s="2088"/>
      <c r="C1218" s="2257"/>
      <c r="D1218" s="2258"/>
      <c r="E1218" s="2088" t="s">
        <v>3</v>
      </c>
      <c r="F1218" s="2257">
        <f>F1219+F1220</f>
        <v>49426836</v>
      </c>
      <c r="G1218" s="2258">
        <f>G1219+G1220</f>
        <v>0</v>
      </c>
    </row>
    <row r="1219" spans="1:8" s="77" customFormat="1">
      <c r="A1219" s="75"/>
      <c r="B1219" s="2084"/>
      <c r="C1219" s="2257"/>
      <c r="D1219" s="2258"/>
      <c r="E1219" s="2084" t="s">
        <v>20</v>
      </c>
      <c r="F1219" s="2257">
        <v>2179745</v>
      </c>
      <c r="G1219" s="2258"/>
    </row>
    <row r="1220" spans="1:8" s="77" customFormat="1">
      <c r="A1220" s="75"/>
      <c r="B1220" s="2084"/>
      <c r="C1220" s="2257"/>
      <c r="D1220" s="2258"/>
      <c r="E1220" s="2084" t="s">
        <v>55</v>
      </c>
      <c r="F1220" s="2257">
        <f>F1221+F1223</f>
        <v>47247091</v>
      </c>
      <c r="G1220" s="2258">
        <f>G1221+G1223</f>
        <v>0</v>
      </c>
    </row>
    <row r="1221" spans="1:8" s="77" customFormat="1" ht="26.4">
      <c r="A1221" s="75"/>
      <c r="B1221" s="2089"/>
      <c r="C1221" s="2257"/>
      <c r="D1221" s="2258"/>
      <c r="E1221" s="2089" t="s">
        <v>56</v>
      </c>
      <c r="F1221" s="2257">
        <f>F1222</f>
        <v>24655107</v>
      </c>
      <c r="G1221" s="2258">
        <f>G1222</f>
        <v>0</v>
      </c>
    </row>
    <row r="1222" spans="1:8" s="77" customFormat="1" ht="52.8">
      <c r="A1222" s="75"/>
      <c r="B1222" s="2111"/>
      <c r="C1222" s="2257"/>
      <c r="D1222" s="2258"/>
      <c r="E1222" s="2111" t="s">
        <v>73</v>
      </c>
      <c r="F1222" s="2257">
        <v>24655107</v>
      </c>
      <c r="G1222" s="2258"/>
    </row>
    <row r="1223" spans="1:8" s="77" customFormat="1" ht="27" thickBot="1">
      <c r="A1223" s="75"/>
      <c r="B1223" s="2089"/>
      <c r="C1223" s="2257"/>
      <c r="D1223" s="2258"/>
      <c r="E1223" s="2089" t="s">
        <v>121</v>
      </c>
      <c r="F1223" s="2257">
        <v>22591984</v>
      </c>
      <c r="G1223" s="2258"/>
    </row>
    <row r="1224" spans="1:8" s="77" customFormat="1" ht="62.25" customHeight="1" thickBot="1">
      <c r="A1224" s="75"/>
      <c r="B1224" s="3729" t="s">
        <v>608</v>
      </c>
      <c r="C1224" s="3730"/>
      <c r="D1224" s="3730"/>
      <c r="E1224" s="3730"/>
      <c r="F1224" s="3730"/>
      <c r="G1224" s="3731"/>
    </row>
    <row r="1225" spans="1:8" s="77" customFormat="1">
      <c r="A1225" s="75"/>
      <c r="B1225" s="1329"/>
      <c r="C1225" s="1329"/>
      <c r="D1225" s="1329"/>
      <c r="E1225" s="361"/>
      <c r="F1225" s="2227"/>
      <c r="G1225" s="2180"/>
    </row>
    <row r="1226" spans="1:8" s="77" customFormat="1">
      <c r="A1226" s="75"/>
      <c r="B1226" s="128" t="s">
        <v>187</v>
      </c>
      <c r="C1226" s="561"/>
      <c r="D1226" s="561"/>
      <c r="E1226" s="361"/>
      <c r="F1226" s="2227"/>
      <c r="G1226" s="2180"/>
    </row>
    <row r="1227" spans="1:8" s="77" customFormat="1" ht="13.8" thickBot="1">
      <c r="A1227" s="75"/>
      <c r="B1227" s="2315"/>
      <c r="C1227" s="2315"/>
      <c r="D1227" s="2315"/>
      <c r="E1227" s="2317"/>
      <c r="F1227" s="2261"/>
      <c r="G1227" s="2261"/>
    </row>
    <row r="1228" spans="1:8" s="77" customFormat="1" ht="27.6">
      <c r="A1228" s="547">
        <f>A1163+1</f>
        <v>40</v>
      </c>
      <c r="B1228" s="2074" t="s">
        <v>559</v>
      </c>
      <c r="C1228" s="818"/>
      <c r="D1228" s="2124"/>
      <c r="E1228" s="2123" t="s">
        <v>603</v>
      </c>
      <c r="F1228" s="2262"/>
      <c r="G1228" s="2148"/>
      <c r="H1228" s="945" t="s">
        <v>33</v>
      </c>
    </row>
    <row r="1229" spans="1:8" s="77" customFormat="1">
      <c r="A1229" s="75"/>
      <c r="B1229" s="123" t="s">
        <v>22</v>
      </c>
      <c r="C1229" s="2077"/>
      <c r="D1229" s="2090"/>
      <c r="E1229" s="2090" t="s">
        <v>22</v>
      </c>
      <c r="F1229" s="2263"/>
      <c r="G1229" s="2090"/>
    </row>
    <row r="1230" spans="1:8" s="77" customFormat="1" ht="41.4">
      <c r="A1230" s="75"/>
      <c r="B1230" s="2078" t="s">
        <v>609</v>
      </c>
      <c r="C1230" s="2079"/>
      <c r="D1230" s="2125"/>
      <c r="E1230" s="2150" t="s">
        <v>107</v>
      </c>
      <c r="F1230" s="2264"/>
      <c r="G1230" s="2125"/>
    </row>
    <row r="1231" spans="1:8" s="77" customFormat="1">
      <c r="A1231" s="75"/>
      <c r="B1231" s="2265" t="s">
        <v>4</v>
      </c>
      <c r="C1231" s="2126">
        <f>C1232</f>
        <v>1652892</v>
      </c>
      <c r="D1231" s="2127">
        <f>D1232</f>
        <v>-1008970</v>
      </c>
      <c r="E1231" s="2265" t="s">
        <v>4</v>
      </c>
      <c r="F1231" s="2126">
        <f t="shared" ref="F1231:G1235" si="22">F1232</f>
        <v>213114917</v>
      </c>
      <c r="G1231" s="2127">
        <f t="shared" si="22"/>
        <v>1008970</v>
      </c>
    </row>
    <row r="1232" spans="1:8" s="77" customFormat="1">
      <c r="A1232" s="75"/>
      <c r="B1232" s="2266" t="s">
        <v>10</v>
      </c>
      <c r="C1232" s="2128">
        <f>C1233</f>
        <v>1652892</v>
      </c>
      <c r="D1232" s="2127">
        <f>D1233</f>
        <v>-1008970</v>
      </c>
      <c r="E1232" s="2266" t="s">
        <v>10</v>
      </c>
      <c r="F1232" s="2128">
        <f t="shared" si="22"/>
        <v>213114917</v>
      </c>
      <c r="G1232" s="2127">
        <f t="shared" si="22"/>
        <v>1008970</v>
      </c>
    </row>
    <row r="1233" spans="1:7" s="77" customFormat="1" ht="26.4">
      <c r="A1233" s="75"/>
      <c r="B1233" s="2267" t="s">
        <v>11</v>
      </c>
      <c r="C1233" s="2128">
        <v>1652892</v>
      </c>
      <c r="D1233" s="2129">
        <v>-1008970</v>
      </c>
      <c r="E1233" s="2267" t="s">
        <v>11</v>
      </c>
      <c r="F1233" s="2128">
        <f t="shared" si="22"/>
        <v>213114917</v>
      </c>
      <c r="G1233" s="2129">
        <f t="shared" si="22"/>
        <v>1008970</v>
      </c>
    </row>
    <row r="1234" spans="1:7" s="77" customFormat="1">
      <c r="A1234" s="75"/>
      <c r="B1234" s="2265" t="s">
        <v>28</v>
      </c>
      <c r="C1234" s="2126">
        <f>C1235</f>
        <v>1652892</v>
      </c>
      <c r="D1234" s="2127">
        <f>D1235</f>
        <v>-1008970</v>
      </c>
      <c r="E1234" s="2265" t="s">
        <v>28</v>
      </c>
      <c r="F1234" s="2126">
        <f t="shared" si="22"/>
        <v>213114917</v>
      </c>
      <c r="G1234" s="2127">
        <f t="shared" si="22"/>
        <v>1008970</v>
      </c>
    </row>
    <row r="1235" spans="1:7" s="77" customFormat="1">
      <c r="A1235" s="75"/>
      <c r="B1235" s="2266" t="s">
        <v>3</v>
      </c>
      <c r="C1235" s="2128">
        <f>C1236</f>
        <v>1652892</v>
      </c>
      <c r="D1235" s="2129">
        <f>D1236</f>
        <v>-1008970</v>
      </c>
      <c r="E1235" s="2082" t="s">
        <v>2</v>
      </c>
      <c r="F1235" s="2128">
        <f t="shared" si="22"/>
        <v>213114917</v>
      </c>
      <c r="G1235" s="2129">
        <f t="shared" si="22"/>
        <v>1008970</v>
      </c>
    </row>
    <row r="1236" spans="1:7" s="77" customFormat="1">
      <c r="A1236" s="75"/>
      <c r="B1236" s="2267" t="s">
        <v>20</v>
      </c>
      <c r="C1236" s="2128">
        <v>1652892</v>
      </c>
      <c r="D1236" s="2129">
        <v>-1008970</v>
      </c>
      <c r="E1236" s="754" t="s">
        <v>16</v>
      </c>
      <c r="F1236" s="2128">
        <f>F1237+F1239</f>
        <v>213114917</v>
      </c>
      <c r="G1236" s="2129">
        <f>G1237+G1239</f>
        <v>1008970</v>
      </c>
    </row>
    <row r="1237" spans="1:7" s="77" customFormat="1">
      <c r="A1237" s="75"/>
      <c r="B1237" s="2267"/>
      <c r="C1237" s="2268"/>
      <c r="D1237" s="2129"/>
      <c r="E1237" s="756" t="s">
        <v>17</v>
      </c>
      <c r="F1237" s="2128">
        <v>213114917</v>
      </c>
      <c r="G1237" s="2129">
        <v>1008970</v>
      </c>
    </row>
    <row r="1238" spans="1:7" s="77" customFormat="1">
      <c r="A1238" s="75"/>
      <c r="B1238" s="123" t="s">
        <v>54</v>
      </c>
      <c r="C1238" s="2269"/>
      <c r="D1238" s="2085"/>
      <c r="E1238" s="2090" t="s">
        <v>54</v>
      </c>
      <c r="F1238" s="2270"/>
      <c r="G1238" s="2085"/>
    </row>
    <row r="1239" spans="1:7" s="77" customFormat="1" ht="26.4">
      <c r="A1239" s="75"/>
      <c r="B1239" s="291" t="s">
        <v>610</v>
      </c>
      <c r="C1239" s="2271"/>
      <c r="D1239" s="2085"/>
      <c r="E1239" s="2091" t="s">
        <v>605</v>
      </c>
      <c r="F1239" s="2272"/>
      <c r="G1239" s="2085"/>
    </row>
    <row r="1240" spans="1:7" s="77" customFormat="1" ht="26.4">
      <c r="A1240" s="75"/>
      <c r="B1240" s="290" t="s">
        <v>611</v>
      </c>
      <c r="C1240" s="2271"/>
      <c r="D1240" s="2085"/>
      <c r="E1240" s="2159"/>
      <c r="F1240" s="2272"/>
      <c r="G1240" s="2085"/>
    </row>
    <row r="1241" spans="1:7" s="77" customFormat="1">
      <c r="A1241" s="75"/>
      <c r="B1241" s="291" t="s">
        <v>87</v>
      </c>
      <c r="C1241" s="2271"/>
      <c r="D1241" s="2085"/>
      <c r="E1241" s="2091" t="s">
        <v>87</v>
      </c>
      <c r="F1241" s="2272"/>
      <c r="G1241" s="2085"/>
    </row>
    <row r="1242" spans="1:7" s="77" customFormat="1">
      <c r="A1242" s="75"/>
      <c r="B1242" s="2265" t="s">
        <v>4</v>
      </c>
      <c r="C1242" s="2126">
        <f>C1243</f>
        <v>1509296</v>
      </c>
      <c r="D1242" s="2127">
        <f>D1243</f>
        <v>-1008970</v>
      </c>
      <c r="E1242" s="2265" t="s">
        <v>4</v>
      </c>
      <c r="F1242" s="2126">
        <f t="shared" ref="F1242:G1247" si="23">F1243</f>
        <v>213114917</v>
      </c>
      <c r="G1242" s="2127">
        <f t="shared" si="23"/>
        <v>1008970</v>
      </c>
    </row>
    <row r="1243" spans="1:7" s="77" customFormat="1">
      <c r="A1243" s="75"/>
      <c r="B1243" s="2266" t="s">
        <v>10</v>
      </c>
      <c r="C1243" s="2128">
        <f>C1244</f>
        <v>1509296</v>
      </c>
      <c r="D1243" s="2127">
        <f>D1244</f>
        <v>-1008970</v>
      </c>
      <c r="E1243" s="2266" t="s">
        <v>10</v>
      </c>
      <c r="F1243" s="2128">
        <f t="shared" si="23"/>
        <v>213114917</v>
      </c>
      <c r="G1243" s="2127">
        <f t="shared" si="23"/>
        <v>1008970</v>
      </c>
    </row>
    <row r="1244" spans="1:7" s="77" customFormat="1" ht="26.4">
      <c r="A1244" s="75"/>
      <c r="B1244" s="2267" t="s">
        <v>11</v>
      </c>
      <c r="C1244" s="2128">
        <v>1509296</v>
      </c>
      <c r="D1244" s="2129">
        <v>-1008970</v>
      </c>
      <c r="E1244" s="2267" t="s">
        <v>11</v>
      </c>
      <c r="F1244" s="2128">
        <f t="shared" si="23"/>
        <v>213114917</v>
      </c>
      <c r="G1244" s="2129">
        <f t="shared" si="23"/>
        <v>1008970</v>
      </c>
    </row>
    <row r="1245" spans="1:7" s="77" customFormat="1">
      <c r="A1245" s="75"/>
      <c r="B1245" s="2265" t="s">
        <v>28</v>
      </c>
      <c r="C1245" s="2126">
        <f>C1246</f>
        <v>1509296</v>
      </c>
      <c r="D1245" s="2127">
        <f>D1246</f>
        <v>-1008970</v>
      </c>
      <c r="E1245" s="2265" t="s">
        <v>28</v>
      </c>
      <c r="F1245" s="2126">
        <f t="shared" si="23"/>
        <v>213114917</v>
      </c>
      <c r="G1245" s="2127">
        <f t="shared" si="23"/>
        <v>1008970</v>
      </c>
    </row>
    <row r="1246" spans="1:7" s="77" customFormat="1">
      <c r="A1246" s="75"/>
      <c r="B1246" s="2266" t="s">
        <v>3</v>
      </c>
      <c r="C1246" s="2128">
        <f>C1247</f>
        <v>1509296</v>
      </c>
      <c r="D1246" s="2129">
        <f>D1247</f>
        <v>-1008970</v>
      </c>
      <c r="E1246" s="2266" t="s">
        <v>2</v>
      </c>
      <c r="F1246" s="2128">
        <f t="shared" si="23"/>
        <v>213114917</v>
      </c>
      <c r="G1246" s="2129">
        <f t="shared" si="23"/>
        <v>1008970</v>
      </c>
    </row>
    <row r="1247" spans="1:7" s="77" customFormat="1">
      <c r="A1247" s="75"/>
      <c r="B1247" s="2273" t="s">
        <v>20</v>
      </c>
      <c r="C1247" s="2134">
        <v>1509296</v>
      </c>
      <c r="D1247" s="2135">
        <v>-1008970</v>
      </c>
      <c r="E1247" s="2274" t="s">
        <v>16</v>
      </c>
      <c r="F1247" s="2134">
        <f t="shared" si="23"/>
        <v>213114917</v>
      </c>
      <c r="G1247" s="2135">
        <f t="shared" si="23"/>
        <v>1008970</v>
      </c>
    </row>
    <row r="1248" spans="1:7" s="77" customFormat="1" ht="13.8" thickBot="1">
      <c r="A1248" s="75"/>
      <c r="B1248" s="2275"/>
      <c r="C1248" s="2229"/>
      <c r="D1248" s="2276"/>
      <c r="E1248" s="756" t="s">
        <v>17</v>
      </c>
      <c r="F1248" s="2229">
        <v>213114917</v>
      </c>
      <c r="G1248" s="2276">
        <v>1008970</v>
      </c>
    </row>
    <row r="1249" spans="1:8" s="77" customFormat="1" ht="48.75" customHeight="1" thickBot="1">
      <c r="A1249" s="75"/>
      <c r="B1249" s="3729" t="s">
        <v>612</v>
      </c>
      <c r="C1249" s="3730"/>
      <c r="D1249" s="3730"/>
      <c r="E1249" s="3730"/>
      <c r="F1249" s="3730"/>
      <c r="G1249" s="3731"/>
    </row>
    <row r="1250" spans="1:8" s="77" customFormat="1">
      <c r="A1250" s="75"/>
      <c r="B1250" s="561"/>
      <c r="C1250" s="561"/>
      <c r="D1250" s="561"/>
      <c r="E1250" s="2261"/>
      <c r="F1250" s="2261"/>
      <c r="G1250" s="2261"/>
    </row>
    <row r="1251" spans="1:8" s="77" customFormat="1">
      <c r="A1251" s="75"/>
      <c r="B1251" s="128" t="s">
        <v>190</v>
      </c>
      <c r="C1251" s="561"/>
      <c r="D1251" s="561"/>
      <c r="E1251" s="2261"/>
      <c r="F1251" s="2261"/>
      <c r="G1251" s="2261"/>
    </row>
    <row r="1252" spans="1:8" s="77" customFormat="1" ht="13.95" customHeight="1" thickBot="1">
      <c r="A1252" s="75"/>
      <c r="B1252" s="3732"/>
      <c r="C1252" s="3732"/>
      <c r="D1252" s="3732"/>
      <c r="E1252" s="2319"/>
      <c r="F1252" s="2261"/>
      <c r="G1252" s="2261"/>
    </row>
    <row r="1253" spans="1:8" s="77" customFormat="1" ht="27.6">
      <c r="A1253" s="75">
        <f>A1228</f>
        <v>40</v>
      </c>
      <c r="B1253" s="2096" t="s">
        <v>559</v>
      </c>
      <c r="C1253" s="2097"/>
      <c r="D1253" s="2248"/>
      <c r="E1253" s="2096" t="s">
        <v>603</v>
      </c>
      <c r="F1253" s="2247"/>
      <c r="G1253" s="2247"/>
      <c r="H1253" s="945" t="s">
        <v>33</v>
      </c>
    </row>
    <row r="1254" spans="1:8" s="77" customFormat="1" ht="13.8">
      <c r="A1254" s="75"/>
      <c r="B1254" s="2099" t="s">
        <v>82</v>
      </c>
      <c r="C1254" s="2100"/>
      <c r="D1254" s="2250"/>
      <c r="E1254" s="2099" t="s">
        <v>82</v>
      </c>
      <c r="F1254" s="2249"/>
      <c r="G1254" s="2249"/>
    </row>
    <row r="1255" spans="1:8" s="77" customFormat="1" ht="26.4">
      <c r="A1255" s="75"/>
      <c r="B1255" s="2103" t="s">
        <v>86</v>
      </c>
      <c r="C1255" s="2103"/>
      <c r="D1255" s="2251"/>
      <c r="E1255" s="2103" t="s">
        <v>86</v>
      </c>
      <c r="F1255" s="2103"/>
      <c r="G1255" s="2103"/>
    </row>
    <row r="1256" spans="1:8" s="77" customFormat="1">
      <c r="A1256" s="75"/>
      <c r="B1256" s="2105" t="s">
        <v>87</v>
      </c>
      <c r="C1256" s="2277"/>
      <c r="D1256" s="2253"/>
      <c r="E1256" s="2105" t="s">
        <v>87</v>
      </c>
      <c r="F1256" s="2278"/>
      <c r="G1256" s="2278"/>
    </row>
    <row r="1257" spans="1:8" s="77" customFormat="1">
      <c r="A1257" s="75"/>
      <c r="B1257" s="2279" t="s">
        <v>4</v>
      </c>
      <c r="C1257" s="2280">
        <f>C1258+C1260+C1265</f>
        <v>117135858</v>
      </c>
      <c r="D1257" s="2255">
        <f>D1258+D1260+D1265</f>
        <v>-1008970</v>
      </c>
      <c r="E1257" s="2152" t="s">
        <v>4</v>
      </c>
      <c r="F1257" s="2254">
        <f>F1258</f>
        <v>213114917</v>
      </c>
      <c r="G1257" s="2254">
        <f>G1258</f>
        <v>1008970</v>
      </c>
    </row>
    <row r="1258" spans="1:8" s="77" customFormat="1">
      <c r="A1258" s="75"/>
      <c r="B1258" s="2281" t="s">
        <v>65</v>
      </c>
      <c r="C1258" s="2282">
        <v>7231413</v>
      </c>
      <c r="D1258" s="2258"/>
      <c r="E1258" s="2283" t="s">
        <v>10</v>
      </c>
      <c r="F1258" s="2256">
        <f>F1259</f>
        <v>213114917</v>
      </c>
      <c r="G1258" s="2256">
        <f>G1259</f>
        <v>1008970</v>
      </c>
    </row>
    <row r="1259" spans="1:8" s="77" customFormat="1" ht="26.4">
      <c r="A1259" s="75"/>
      <c r="B1259" s="2284" t="s">
        <v>6</v>
      </c>
      <c r="C1259" s="2282">
        <v>5782975</v>
      </c>
      <c r="D1259" s="2258"/>
      <c r="E1259" s="2285" t="s">
        <v>11</v>
      </c>
      <c r="F1259" s="2256">
        <f>F1260</f>
        <v>213114917</v>
      </c>
      <c r="G1259" s="2256">
        <f>G1244</f>
        <v>1008970</v>
      </c>
    </row>
    <row r="1260" spans="1:8" s="77" customFormat="1">
      <c r="A1260" s="75"/>
      <c r="B1260" s="2281" t="s">
        <v>7</v>
      </c>
      <c r="C1260" s="2282">
        <f t="shared" ref="C1260:D1263" si="24">C1261</f>
        <v>88139</v>
      </c>
      <c r="D1260" s="2258">
        <f t="shared" si="24"/>
        <v>0</v>
      </c>
      <c r="E1260" s="2286" t="s">
        <v>28</v>
      </c>
      <c r="F1260" s="2254">
        <f>F1261</f>
        <v>213114917</v>
      </c>
      <c r="G1260" s="2254">
        <f>G1261</f>
        <v>1008970</v>
      </c>
    </row>
    <row r="1261" spans="1:8" s="77" customFormat="1">
      <c r="A1261" s="75"/>
      <c r="B1261" s="2287" t="s">
        <v>8</v>
      </c>
      <c r="C1261" s="2282">
        <f t="shared" si="24"/>
        <v>88139</v>
      </c>
      <c r="D1261" s="2258">
        <f t="shared" si="24"/>
        <v>0</v>
      </c>
      <c r="E1261" s="2288" t="s">
        <v>2</v>
      </c>
      <c r="F1261" s="2256">
        <f>F1262</f>
        <v>213114917</v>
      </c>
      <c r="G1261" s="2256">
        <f>G1262</f>
        <v>1008970</v>
      </c>
    </row>
    <row r="1262" spans="1:8" s="77" customFormat="1">
      <c r="A1262" s="75"/>
      <c r="B1262" s="2284" t="s">
        <v>9</v>
      </c>
      <c r="C1262" s="2282">
        <f t="shared" si="24"/>
        <v>88139</v>
      </c>
      <c r="D1262" s="2258">
        <f t="shared" si="24"/>
        <v>0</v>
      </c>
      <c r="E1262" s="2289" t="s">
        <v>16</v>
      </c>
      <c r="F1262" s="2256">
        <f>F1263</f>
        <v>213114917</v>
      </c>
      <c r="G1262" s="2256">
        <f>G1263</f>
        <v>1008970</v>
      </c>
    </row>
    <row r="1263" spans="1:8" s="77" customFormat="1" ht="26.4">
      <c r="A1263" s="75"/>
      <c r="B1263" s="2290" t="s">
        <v>57</v>
      </c>
      <c r="C1263" s="2282">
        <f t="shared" si="24"/>
        <v>88139</v>
      </c>
      <c r="D1263" s="2258">
        <f t="shared" si="24"/>
        <v>0</v>
      </c>
      <c r="E1263" s="2291" t="s">
        <v>17</v>
      </c>
      <c r="F1263" s="2128">
        <v>213114917</v>
      </c>
      <c r="G1263" s="2256">
        <f>G1248</f>
        <v>1008970</v>
      </c>
    </row>
    <row r="1264" spans="1:8" s="77" customFormat="1" ht="26.4">
      <c r="A1264" s="75"/>
      <c r="B1264" s="2292" t="s">
        <v>126</v>
      </c>
      <c r="C1264" s="2282">
        <v>88139</v>
      </c>
      <c r="D1264" s="2258"/>
      <c r="E1264" s="2292"/>
      <c r="F1264" s="2282"/>
      <c r="G1264" s="2258"/>
    </row>
    <row r="1265" spans="1:7" s="77" customFormat="1">
      <c r="A1265" s="75"/>
      <c r="B1265" s="2281" t="s">
        <v>10</v>
      </c>
      <c r="C1265" s="2282">
        <f>C1266+C1267</f>
        <v>109816306</v>
      </c>
      <c r="D1265" s="2258">
        <f>D1266+D1267</f>
        <v>-1008970</v>
      </c>
      <c r="E1265" s="2281"/>
      <c r="F1265" s="2282"/>
      <c r="G1265" s="2258"/>
    </row>
    <row r="1266" spans="1:7" s="77" customFormat="1" ht="26.4">
      <c r="A1266" s="75"/>
      <c r="B1266" s="2287" t="s">
        <v>11</v>
      </c>
      <c r="C1266" s="2282">
        <v>66349497</v>
      </c>
      <c r="D1266" s="2258">
        <f>D1244</f>
        <v>-1008970</v>
      </c>
      <c r="E1266" s="2287"/>
      <c r="F1266" s="2282"/>
      <c r="G1266" s="2258"/>
    </row>
    <row r="1267" spans="1:7" s="77" customFormat="1" ht="26.4">
      <c r="A1267" s="75"/>
      <c r="B1267" s="2287" t="s">
        <v>60</v>
      </c>
      <c r="C1267" s="2282">
        <v>43466809</v>
      </c>
      <c r="D1267" s="2258"/>
      <c r="E1267" s="2287"/>
      <c r="F1267" s="2282"/>
      <c r="G1267" s="2258"/>
    </row>
    <row r="1268" spans="1:7" s="77" customFormat="1">
      <c r="A1268" s="75"/>
      <c r="B1268" s="2279" t="s">
        <v>28</v>
      </c>
      <c r="C1268" s="2280">
        <f>C1269+C1283</f>
        <v>117135858</v>
      </c>
      <c r="D1268" s="2255">
        <f>D1269+D1283</f>
        <v>-1008970</v>
      </c>
      <c r="E1268" s="2279"/>
      <c r="F1268" s="2280"/>
      <c r="G1268" s="2255"/>
    </row>
    <row r="1269" spans="1:7" s="77" customFormat="1">
      <c r="A1269" s="75"/>
      <c r="B1269" s="2281" t="s">
        <v>2</v>
      </c>
      <c r="C1269" s="2282">
        <f>C1270+C1274+C1276</f>
        <v>67709022</v>
      </c>
      <c r="D1269" s="2258">
        <f>D1270+D1274+D1276</f>
        <v>0</v>
      </c>
      <c r="E1269" s="2281"/>
      <c r="F1269" s="2282"/>
      <c r="G1269" s="2258"/>
    </row>
    <row r="1270" spans="1:7" s="77" customFormat="1">
      <c r="A1270" s="75"/>
      <c r="B1270" s="2287" t="s">
        <v>12</v>
      </c>
      <c r="C1270" s="2282">
        <f>C1271+C1273</f>
        <v>6895979</v>
      </c>
      <c r="D1270" s="2258">
        <f>D1271+D1273</f>
        <v>0</v>
      </c>
      <c r="E1270" s="2287"/>
      <c r="F1270" s="2282"/>
      <c r="G1270" s="2258"/>
    </row>
    <row r="1271" spans="1:7" s="77" customFormat="1">
      <c r="A1271" s="75"/>
      <c r="B1271" s="2284" t="s">
        <v>37</v>
      </c>
      <c r="C1271" s="2282">
        <v>4561354</v>
      </c>
      <c r="D1271" s="2085"/>
      <c r="E1271" s="2284"/>
      <c r="F1271" s="2282"/>
      <c r="G1271" s="2085"/>
    </row>
    <row r="1272" spans="1:7" s="77" customFormat="1">
      <c r="A1272" s="75"/>
      <c r="B1272" s="2290" t="s">
        <v>35</v>
      </c>
      <c r="C1272" s="2282">
        <v>3457746</v>
      </c>
      <c r="D1272" s="2085"/>
      <c r="E1272" s="2290"/>
      <c r="F1272" s="2282"/>
      <c r="G1272" s="2085"/>
    </row>
    <row r="1273" spans="1:7" s="77" customFormat="1">
      <c r="A1273" s="75"/>
      <c r="B1273" s="2284" t="s">
        <v>15</v>
      </c>
      <c r="C1273" s="2282">
        <v>2334625</v>
      </c>
      <c r="D1273" s="2085"/>
      <c r="E1273" s="2284"/>
      <c r="F1273" s="2282"/>
      <c r="G1273" s="2085"/>
    </row>
    <row r="1274" spans="1:7" s="77" customFormat="1">
      <c r="A1274" s="75"/>
      <c r="B1274" s="2287" t="s">
        <v>16</v>
      </c>
      <c r="C1274" s="2282">
        <f>C1275</f>
        <v>33864664</v>
      </c>
      <c r="D1274" s="2258">
        <f>D1275</f>
        <v>0</v>
      </c>
      <c r="E1274" s="2287"/>
      <c r="F1274" s="2282"/>
      <c r="G1274" s="2258"/>
    </row>
    <row r="1275" spans="1:7" s="77" customFormat="1">
      <c r="A1275" s="75"/>
      <c r="B1275" s="2284" t="s">
        <v>17</v>
      </c>
      <c r="C1275" s="2282">
        <v>33864664</v>
      </c>
      <c r="D1275" s="2258"/>
      <c r="E1275" s="2284"/>
      <c r="F1275" s="2282"/>
      <c r="G1275" s="2258"/>
    </row>
    <row r="1276" spans="1:7" s="77" customFormat="1">
      <c r="A1276" s="75"/>
      <c r="B1276" s="2287" t="s">
        <v>19</v>
      </c>
      <c r="C1276" s="2282">
        <f>C1277+C1280+C1282</f>
        <v>26948379</v>
      </c>
      <c r="D1276" s="2258">
        <f>D1277+D1280+D1282</f>
        <v>0</v>
      </c>
      <c r="E1276" s="2287"/>
      <c r="F1276" s="2282"/>
      <c r="G1276" s="2258"/>
    </row>
    <row r="1277" spans="1:7" s="77" customFormat="1">
      <c r="A1277" s="75"/>
      <c r="B1277" s="2284" t="s">
        <v>84</v>
      </c>
      <c r="C1277" s="2282">
        <f>C1278</f>
        <v>26877</v>
      </c>
      <c r="D1277" s="2258">
        <f>D1278</f>
        <v>0</v>
      </c>
      <c r="E1277" s="2284"/>
      <c r="F1277" s="2282"/>
      <c r="G1277" s="2258"/>
    </row>
    <row r="1278" spans="1:7" s="77" customFormat="1" ht="26.4">
      <c r="A1278" s="75"/>
      <c r="B1278" s="2290" t="s">
        <v>85</v>
      </c>
      <c r="C1278" s="2282">
        <f>C1279</f>
        <v>26877</v>
      </c>
      <c r="D1278" s="2258">
        <f>D1279</f>
        <v>0</v>
      </c>
      <c r="E1278" s="2290"/>
      <c r="F1278" s="2282"/>
      <c r="G1278" s="2258"/>
    </row>
    <row r="1279" spans="1:7" s="77" customFormat="1" ht="39.6">
      <c r="A1279" s="75"/>
      <c r="B1279" s="2292" t="s">
        <v>63</v>
      </c>
      <c r="C1279" s="2282">
        <v>26877</v>
      </c>
      <c r="D1279" s="2258"/>
      <c r="E1279" s="2292"/>
      <c r="F1279" s="2282"/>
      <c r="G1279" s="2258"/>
    </row>
    <row r="1280" spans="1:7" s="77" customFormat="1" ht="26.4">
      <c r="A1280" s="75"/>
      <c r="B1280" s="2284" t="s">
        <v>51</v>
      </c>
      <c r="C1280" s="2282">
        <f>C1281</f>
        <v>263702</v>
      </c>
      <c r="D1280" s="2258">
        <f>D1281</f>
        <v>0</v>
      </c>
      <c r="E1280" s="2284"/>
      <c r="F1280" s="2282"/>
      <c r="G1280" s="2258"/>
    </row>
    <row r="1281" spans="1:8" s="77" customFormat="1" ht="52.8">
      <c r="A1281" s="75"/>
      <c r="B1281" s="2290" t="s">
        <v>67</v>
      </c>
      <c r="C1281" s="2282">
        <v>263702</v>
      </c>
      <c r="D1281" s="2258"/>
      <c r="E1281" s="2290"/>
      <c r="F1281" s="2282"/>
      <c r="G1281" s="2258"/>
    </row>
    <row r="1282" spans="1:8" s="77" customFormat="1" ht="26.4">
      <c r="A1282" s="75"/>
      <c r="B1282" s="2284" t="s">
        <v>79</v>
      </c>
      <c r="C1282" s="2282">
        <v>26657800</v>
      </c>
      <c r="D1282" s="2258"/>
      <c r="E1282" s="2284"/>
      <c r="F1282" s="2282"/>
      <c r="G1282" s="2258"/>
    </row>
    <row r="1283" spans="1:8" s="77" customFormat="1">
      <c r="A1283" s="75"/>
      <c r="B1283" s="2281" t="s">
        <v>3</v>
      </c>
      <c r="C1283" s="2282">
        <f>C1284+C1285</f>
        <v>49426836</v>
      </c>
      <c r="D1283" s="2258">
        <f>D1284+D1285</f>
        <v>-1008970</v>
      </c>
      <c r="E1283" s="2281"/>
      <c r="F1283" s="2282"/>
      <c r="G1283" s="2258"/>
    </row>
    <row r="1284" spans="1:8" s="77" customFormat="1">
      <c r="A1284" s="75"/>
      <c r="B1284" s="2287" t="s">
        <v>20</v>
      </c>
      <c r="C1284" s="2282">
        <v>2179745</v>
      </c>
      <c r="D1284" s="2258">
        <f>D1247</f>
        <v>-1008970</v>
      </c>
      <c r="E1284" s="2287"/>
      <c r="F1284" s="2282"/>
      <c r="G1284" s="2258"/>
    </row>
    <row r="1285" spans="1:8" s="77" customFormat="1">
      <c r="A1285" s="75"/>
      <c r="B1285" s="2287" t="s">
        <v>55</v>
      </c>
      <c r="C1285" s="2282">
        <f>C1286+C1288</f>
        <v>47247091</v>
      </c>
      <c r="D1285" s="2258">
        <f>D1286+D1288</f>
        <v>0</v>
      </c>
      <c r="E1285" s="2287"/>
      <c r="F1285" s="2282"/>
      <c r="G1285" s="2258"/>
    </row>
    <row r="1286" spans="1:8" s="77" customFormat="1" ht="26.4">
      <c r="A1286" s="75"/>
      <c r="B1286" s="2284" t="s">
        <v>56</v>
      </c>
      <c r="C1286" s="2282">
        <f>C1287</f>
        <v>24655107</v>
      </c>
      <c r="D1286" s="2258">
        <f>D1287</f>
        <v>0</v>
      </c>
      <c r="E1286" s="2284"/>
      <c r="F1286" s="2282"/>
      <c r="G1286" s="2258"/>
    </row>
    <row r="1287" spans="1:8" s="77" customFormat="1" ht="52.8">
      <c r="A1287" s="75"/>
      <c r="B1287" s="2290" t="s">
        <v>73</v>
      </c>
      <c r="C1287" s="2282">
        <v>24655107</v>
      </c>
      <c r="D1287" s="2258"/>
      <c r="E1287" s="2290"/>
      <c r="F1287" s="2282"/>
      <c r="G1287" s="2258"/>
    </row>
    <row r="1288" spans="1:8" s="77" customFormat="1" ht="27" thickBot="1">
      <c r="A1288" s="75"/>
      <c r="B1288" s="2293" t="s">
        <v>121</v>
      </c>
      <c r="C1288" s="2294">
        <v>22591984</v>
      </c>
      <c r="D1288" s="2295"/>
      <c r="E1288" s="2293"/>
      <c r="F1288" s="2294"/>
      <c r="G1288" s="2295"/>
    </row>
    <row r="1289" spans="1:8" s="77" customFormat="1" ht="48.75" customHeight="1" thickBot="1">
      <c r="A1289" s="75"/>
      <c r="B1289" s="3729" t="s">
        <v>612</v>
      </c>
      <c r="C1289" s="3730"/>
      <c r="D1289" s="3730"/>
      <c r="E1289" s="3730"/>
      <c r="F1289" s="3730"/>
      <c r="G1289" s="3731"/>
    </row>
    <row r="1290" spans="1:8" s="77" customFormat="1">
      <c r="A1290" s="75"/>
      <c r="B1290" s="1329"/>
      <c r="C1290" s="1329"/>
      <c r="D1290" s="1329"/>
      <c r="E1290" s="361"/>
      <c r="F1290" s="2227"/>
      <c r="G1290" s="2180"/>
    </row>
    <row r="1291" spans="1:8" s="77" customFormat="1">
      <c r="A1291" s="75"/>
      <c r="B1291" s="128" t="s">
        <v>187</v>
      </c>
      <c r="C1291" s="561"/>
      <c r="D1291" s="561"/>
      <c r="E1291" s="361"/>
      <c r="F1291" s="2227"/>
      <c r="G1291" s="2180"/>
    </row>
    <row r="1292" spans="1:8" s="77" customFormat="1" ht="13.8" thickBot="1">
      <c r="A1292" s="75"/>
      <c r="B1292" s="2315"/>
      <c r="C1292" s="2315"/>
      <c r="D1292" s="2315"/>
      <c r="E1292" s="2317"/>
      <c r="F1292" s="2261"/>
      <c r="G1292" s="2261"/>
    </row>
    <row r="1293" spans="1:8" s="77" customFormat="1" ht="27.6">
      <c r="A1293" s="547">
        <f>A1228+1</f>
        <v>41</v>
      </c>
      <c r="B1293" s="2123" t="s">
        <v>603</v>
      </c>
      <c r="C1293" s="2228"/>
      <c r="D1293" s="2124"/>
      <c r="E1293" s="2074" t="s">
        <v>559</v>
      </c>
      <c r="F1293" s="818"/>
      <c r="G1293" s="2148"/>
      <c r="H1293" s="945" t="s">
        <v>33</v>
      </c>
    </row>
    <row r="1294" spans="1:8" s="77" customFormat="1">
      <c r="A1294" s="75"/>
      <c r="B1294" s="2090" t="s">
        <v>22</v>
      </c>
      <c r="C1294" s="2149"/>
      <c r="D1294" s="2090"/>
      <c r="E1294" s="123" t="s">
        <v>22</v>
      </c>
      <c r="F1294" s="2077"/>
      <c r="G1294" s="2090"/>
    </row>
    <row r="1295" spans="1:8" s="77" customFormat="1" ht="41.4">
      <c r="A1295" s="75"/>
      <c r="B1295" s="2150" t="s">
        <v>107</v>
      </c>
      <c r="C1295" s="2151"/>
      <c r="D1295" s="2125"/>
      <c r="E1295" s="2078" t="s">
        <v>609</v>
      </c>
      <c r="F1295" s="2079"/>
      <c r="G1295" s="2125"/>
    </row>
    <row r="1296" spans="1:8" s="77" customFormat="1">
      <c r="A1296" s="75"/>
      <c r="B1296" s="2265" t="s">
        <v>4</v>
      </c>
      <c r="C1296" s="2126">
        <f t="shared" ref="C1296:D1300" si="25">C1297</f>
        <v>213114917</v>
      </c>
      <c r="D1296" s="2127">
        <f t="shared" si="25"/>
        <v>-456721</v>
      </c>
      <c r="E1296" s="2265" t="s">
        <v>4</v>
      </c>
      <c r="F1296" s="2126">
        <f>F1297</f>
        <v>1652892</v>
      </c>
      <c r="G1296" s="2127">
        <f>G1297</f>
        <v>456721</v>
      </c>
    </row>
    <row r="1297" spans="1:7" s="77" customFormat="1">
      <c r="A1297" s="75"/>
      <c r="B1297" s="2266" t="s">
        <v>10</v>
      </c>
      <c r="C1297" s="2128">
        <f t="shared" si="25"/>
        <v>213114917</v>
      </c>
      <c r="D1297" s="2127">
        <f t="shared" si="25"/>
        <v>-456721</v>
      </c>
      <c r="E1297" s="2266" t="s">
        <v>10</v>
      </c>
      <c r="F1297" s="2128">
        <f>F1298</f>
        <v>1652892</v>
      </c>
      <c r="G1297" s="2127">
        <f>G1298</f>
        <v>456721</v>
      </c>
    </row>
    <row r="1298" spans="1:7" s="77" customFormat="1" ht="26.4">
      <c r="A1298" s="75"/>
      <c r="B1298" s="2267" t="s">
        <v>11</v>
      </c>
      <c r="C1298" s="2128">
        <f t="shared" si="25"/>
        <v>213114917</v>
      </c>
      <c r="D1298" s="2129">
        <f t="shared" si="25"/>
        <v>-456721</v>
      </c>
      <c r="E1298" s="2267" t="s">
        <v>11</v>
      </c>
      <c r="F1298" s="2128">
        <v>1652892</v>
      </c>
      <c r="G1298" s="2129">
        <v>456721</v>
      </c>
    </row>
    <row r="1299" spans="1:7" s="77" customFormat="1">
      <c r="A1299" s="75"/>
      <c r="B1299" s="2265" t="s">
        <v>28</v>
      </c>
      <c r="C1299" s="2126">
        <f t="shared" si="25"/>
        <v>213114917</v>
      </c>
      <c r="D1299" s="2127">
        <f t="shared" si="25"/>
        <v>-456721</v>
      </c>
      <c r="E1299" s="2265" t="s">
        <v>28</v>
      </c>
      <c r="F1299" s="2126">
        <f>F1300</f>
        <v>1652892</v>
      </c>
      <c r="G1299" s="2127">
        <f>G1300</f>
        <v>456721</v>
      </c>
    </row>
    <row r="1300" spans="1:7" s="77" customFormat="1">
      <c r="A1300" s="75"/>
      <c r="B1300" s="2082" t="s">
        <v>2</v>
      </c>
      <c r="C1300" s="2128">
        <f t="shared" si="25"/>
        <v>213114917</v>
      </c>
      <c r="D1300" s="2129">
        <f t="shared" si="25"/>
        <v>-456721</v>
      </c>
      <c r="E1300" s="2266" t="s">
        <v>3</v>
      </c>
      <c r="F1300" s="2128">
        <f>F1301</f>
        <v>1652892</v>
      </c>
      <c r="G1300" s="2129">
        <f>G1301</f>
        <v>456721</v>
      </c>
    </row>
    <row r="1301" spans="1:7" s="77" customFormat="1">
      <c r="A1301" s="75"/>
      <c r="B1301" s="754" t="s">
        <v>16</v>
      </c>
      <c r="C1301" s="2128">
        <f>C1302+C1304</f>
        <v>213114917</v>
      </c>
      <c r="D1301" s="2129">
        <f>D1302+D1304</f>
        <v>-456721</v>
      </c>
      <c r="E1301" s="2267" t="s">
        <v>20</v>
      </c>
      <c r="F1301" s="2128">
        <v>1652892</v>
      </c>
      <c r="G1301" s="2129">
        <v>456721</v>
      </c>
    </row>
    <row r="1302" spans="1:7" s="77" customFormat="1">
      <c r="A1302" s="75"/>
      <c r="B1302" s="756" t="s">
        <v>17</v>
      </c>
      <c r="C1302" s="2128">
        <v>213114917</v>
      </c>
      <c r="D1302" s="2129">
        <v>-456721</v>
      </c>
      <c r="E1302" s="2267"/>
      <c r="F1302" s="2268"/>
      <c r="G1302" s="2129"/>
    </row>
    <row r="1303" spans="1:7" s="77" customFormat="1">
      <c r="A1303" s="75"/>
      <c r="B1303" s="2090" t="s">
        <v>54</v>
      </c>
      <c r="C1303" s="2296"/>
      <c r="D1303" s="2085"/>
      <c r="E1303" s="123" t="s">
        <v>54</v>
      </c>
      <c r="F1303" s="2269"/>
      <c r="G1303" s="2085"/>
    </row>
    <row r="1304" spans="1:7" s="77" customFormat="1" ht="39.6">
      <c r="A1304" s="75"/>
      <c r="B1304" s="2091" t="s">
        <v>605</v>
      </c>
      <c r="C1304" s="1485"/>
      <c r="D1304" s="2085"/>
      <c r="E1304" s="291" t="s">
        <v>610</v>
      </c>
      <c r="F1304" s="2271"/>
      <c r="G1304" s="2085"/>
    </row>
    <row r="1305" spans="1:7" s="77" customFormat="1" ht="26.4">
      <c r="A1305" s="75"/>
      <c r="B1305" s="2159"/>
      <c r="C1305" s="1485"/>
      <c r="D1305" s="2085"/>
      <c r="E1305" s="290" t="s">
        <v>613</v>
      </c>
      <c r="F1305" s="2271"/>
      <c r="G1305" s="2085"/>
    </row>
    <row r="1306" spans="1:7" s="77" customFormat="1">
      <c r="A1306" s="75"/>
      <c r="B1306" s="2091" t="s">
        <v>87</v>
      </c>
      <c r="C1306" s="1485"/>
      <c r="D1306" s="2085"/>
      <c r="E1306" s="291" t="s">
        <v>87</v>
      </c>
      <c r="F1306" s="2271"/>
      <c r="G1306" s="2085"/>
    </row>
    <row r="1307" spans="1:7" s="77" customFormat="1">
      <c r="A1307" s="75"/>
      <c r="B1307" s="2265" t="s">
        <v>4</v>
      </c>
      <c r="C1307" s="2126">
        <f t="shared" ref="C1307:D1312" si="26">C1308</f>
        <v>213114917</v>
      </c>
      <c r="D1307" s="2127">
        <f t="shared" si="26"/>
        <v>-456721</v>
      </c>
      <c r="E1307" s="2265" t="s">
        <v>4</v>
      </c>
      <c r="F1307" s="2126">
        <f>F1308</f>
        <v>0</v>
      </c>
      <c r="G1307" s="2127">
        <f>G1308</f>
        <v>456721</v>
      </c>
    </row>
    <row r="1308" spans="1:7" s="77" customFormat="1">
      <c r="A1308" s="75"/>
      <c r="B1308" s="2266" t="s">
        <v>10</v>
      </c>
      <c r="C1308" s="2128">
        <f t="shared" si="26"/>
        <v>213114917</v>
      </c>
      <c r="D1308" s="2127">
        <f t="shared" si="26"/>
        <v>-456721</v>
      </c>
      <c r="E1308" s="2266" t="s">
        <v>10</v>
      </c>
      <c r="F1308" s="2128">
        <f>F1309</f>
        <v>0</v>
      </c>
      <c r="G1308" s="2127">
        <f>G1309</f>
        <v>456721</v>
      </c>
    </row>
    <row r="1309" spans="1:7" s="77" customFormat="1" ht="26.4">
      <c r="A1309" s="75"/>
      <c r="B1309" s="2267" t="s">
        <v>11</v>
      </c>
      <c r="C1309" s="2128">
        <f t="shared" si="26"/>
        <v>213114917</v>
      </c>
      <c r="D1309" s="2129">
        <f t="shared" si="26"/>
        <v>-456721</v>
      </c>
      <c r="E1309" s="2267" t="s">
        <v>11</v>
      </c>
      <c r="F1309" s="2128"/>
      <c r="G1309" s="2129">
        <v>456721</v>
      </c>
    </row>
    <row r="1310" spans="1:7" s="77" customFormat="1">
      <c r="A1310" s="75"/>
      <c r="B1310" s="2265" t="s">
        <v>28</v>
      </c>
      <c r="C1310" s="2126">
        <f t="shared" si="26"/>
        <v>213114917</v>
      </c>
      <c r="D1310" s="2127">
        <f t="shared" si="26"/>
        <v>-456721</v>
      </c>
      <c r="E1310" s="2265" t="s">
        <v>28</v>
      </c>
      <c r="F1310" s="2126">
        <f>F1311</f>
        <v>0</v>
      </c>
      <c r="G1310" s="2127">
        <f>G1311</f>
        <v>456721</v>
      </c>
    </row>
    <row r="1311" spans="1:7" s="77" customFormat="1">
      <c r="A1311" s="75"/>
      <c r="B1311" s="2266" t="s">
        <v>2</v>
      </c>
      <c r="C1311" s="2128">
        <f t="shared" si="26"/>
        <v>213114917</v>
      </c>
      <c r="D1311" s="2129">
        <f t="shared" si="26"/>
        <v>-456721</v>
      </c>
      <c r="E1311" s="2266" t="s">
        <v>3</v>
      </c>
      <c r="F1311" s="2128">
        <f>F1312</f>
        <v>0</v>
      </c>
      <c r="G1311" s="2129">
        <f>G1312</f>
        <v>456721</v>
      </c>
    </row>
    <row r="1312" spans="1:7" s="77" customFormat="1">
      <c r="A1312" s="75"/>
      <c r="B1312" s="2274" t="s">
        <v>16</v>
      </c>
      <c r="C1312" s="2134">
        <f t="shared" si="26"/>
        <v>213114917</v>
      </c>
      <c r="D1312" s="2135">
        <f t="shared" si="26"/>
        <v>-456721</v>
      </c>
      <c r="E1312" s="2273" t="s">
        <v>20</v>
      </c>
      <c r="F1312" s="2134"/>
      <c r="G1312" s="2135">
        <v>456721</v>
      </c>
    </row>
    <row r="1313" spans="1:8" s="77" customFormat="1" ht="13.8" thickBot="1">
      <c r="A1313" s="75"/>
      <c r="B1313" s="756" t="s">
        <v>17</v>
      </c>
      <c r="C1313" s="2128">
        <v>213114917</v>
      </c>
      <c r="D1313" s="2129">
        <v>-456721</v>
      </c>
      <c r="E1313" s="2275"/>
      <c r="F1313" s="2229"/>
      <c r="G1313" s="2276"/>
    </row>
    <row r="1314" spans="1:8" s="77" customFormat="1" ht="51" customHeight="1" thickBot="1">
      <c r="A1314" s="75"/>
      <c r="B1314" s="3729" t="s">
        <v>614</v>
      </c>
      <c r="C1314" s="3730"/>
      <c r="D1314" s="3730"/>
      <c r="E1314" s="3730"/>
      <c r="F1314" s="3730"/>
      <c r="G1314" s="3731"/>
    </row>
    <row r="1315" spans="1:8" s="77" customFormat="1">
      <c r="A1315" s="75"/>
      <c r="B1315" s="561"/>
      <c r="C1315" s="561"/>
      <c r="D1315" s="561"/>
      <c r="E1315" s="2261"/>
      <c r="F1315" s="2261"/>
      <c r="G1315" s="2261"/>
    </row>
    <row r="1316" spans="1:8" s="77" customFormat="1">
      <c r="A1316" s="75"/>
      <c r="B1316" s="128" t="s">
        <v>190</v>
      </c>
      <c r="C1316" s="561"/>
      <c r="D1316" s="561"/>
      <c r="E1316" s="2261"/>
      <c r="F1316" s="2261"/>
      <c r="G1316" s="2261"/>
    </row>
    <row r="1317" spans="1:8" s="77" customFormat="1" ht="13.95" customHeight="1" thickBot="1">
      <c r="A1317" s="75"/>
      <c r="B1317" s="3732"/>
      <c r="C1317" s="3732"/>
      <c r="D1317" s="3732"/>
      <c r="E1317" s="2319"/>
      <c r="F1317" s="2261"/>
      <c r="G1317" s="2261"/>
    </row>
    <row r="1318" spans="1:8" s="77" customFormat="1" ht="27.6">
      <c r="A1318" s="75">
        <f>A1293</f>
        <v>41</v>
      </c>
      <c r="B1318" s="2096" t="s">
        <v>603</v>
      </c>
      <c r="C1318" s="2247"/>
      <c r="D1318" s="2247"/>
      <c r="E1318" s="2096" t="s">
        <v>559</v>
      </c>
      <c r="F1318" s="2097"/>
      <c r="G1318" s="2248"/>
      <c r="H1318" s="945" t="s">
        <v>33</v>
      </c>
    </row>
    <row r="1319" spans="1:8" s="77" customFormat="1" ht="13.8">
      <c r="A1319" s="75"/>
      <c r="B1319" s="2099" t="s">
        <v>82</v>
      </c>
      <c r="C1319" s="2249"/>
      <c r="D1319" s="2249"/>
      <c r="E1319" s="2099" t="s">
        <v>82</v>
      </c>
      <c r="F1319" s="2100"/>
      <c r="G1319" s="2250"/>
    </row>
    <row r="1320" spans="1:8" s="77" customFormat="1" ht="26.4">
      <c r="A1320" s="75"/>
      <c r="B1320" s="2103" t="s">
        <v>86</v>
      </c>
      <c r="C1320" s="2103"/>
      <c r="D1320" s="2103"/>
      <c r="E1320" s="2103" t="s">
        <v>86</v>
      </c>
      <c r="F1320" s="2103"/>
      <c r="G1320" s="2251"/>
    </row>
    <row r="1321" spans="1:8" s="77" customFormat="1">
      <c r="A1321" s="75"/>
      <c r="B1321" s="2105" t="s">
        <v>87</v>
      </c>
      <c r="C1321" s="2278"/>
      <c r="D1321" s="2278"/>
      <c r="E1321" s="2105" t="s">
        <v>87</v>
      </c>
      <c r="F1321" s="2277"/>
      <c r="G1321" s="2253"/>
    </row>
    <row r="1322" spans="1:8" s="77" customFormat="1">
      <c r="A1322" s="75"/>
      <c r="B1322" s="2152" t="s">
        <v>4</v>
      </c>
      <c r="C1322" s="2254">
        <f>C1323</f>
        <v>213114917</v>
      </c>
      <c r="D1322" s="2254">
        <f>D1323</f>
        <v>-456721</v>
      </c>
      <c r="E1322" s="2279" t="s">
        <v>4</v>
      </c>
      <c r="F1322" s="2280">
        <f>F1323+F1325+F1330</f>
        <v>117135858</v>
      </c>
      <c r="G1322" s="2255">
        <f>G1323+G1325+G1330</f>
        <v>456721</v>
      </c>
    </row>
    <row r="1323" spans="1:8" s="77" customFormat="1">
      <c r="A1323" s="75"/>
      <c r="B1323" s="2283" t="s">
        <v>10</v>
      </c>
      <c r="C1323" s="2256">
        <f>C1324</f>
        <v>213114917</v>
      </c>
      <c r="D1323" s="2256">
        <f>D1324</f>
        <v>-456721</v>
      </c>
      <c r="E1323" s="2281" t="s">
        <v>65</v>
      </c>
      <c r="F1323" s="2282">
        <v>7231413</v>
      </c>
      <c r="G1323" s="2258"/>
    </row>
    <row r="1324" spans="1:8" s="77" customFormat="1" ht="26.4">
      <c r="A1324" s="75"/>
      <c r="B1324" s="2285" t="s">
        <v>11</v>
      </c>
      <c r="C1324" s="2256">
        <f>C1325</f>
        <v>213114917</v>
      </c>
      <c r="D1324" s="2256">
        <f>D1309</f>
        <v>-456721</v>
      </c>
      <c r="E1324" s="2284" t="s">
        <v>6</v>
      </c>
      <c r="F1324" s="2282">
        <v>5782975</v>
      </c>
      <c r="G1324" s="2258"/>
    </row>
    <row r="1325" spans="1:8" s="77" customFormat="1">
      <c r="A1325" s="75"/>
      <c r="B1325" s="2286" t="s">
        <v>28</v>
      </c>
      <c r="C1325" s="2254">
        <f>C1326</f>
        <v>213114917</v>
      </c>
      <c r="D1325" s="2254">
        <f>D1326</f>
        <v>-456721</v>
      </c>
      <c r="E1325" s="2281" t="s">
        <v>7</v>
      </c>
      <c r="F1325" s="2282">
        <f t="shared" ref="F1325:G1328" si="27">F1326</f>
        <v>88139</v>
      </c>
      <c r="G1325" s="2258">
        <f t="shared" si="27"/>
        <v>0</v>
      </c>
    </row>
    <row r="1326" spans="1:8" s="77" customFormat="1">
      <c r="A1326" s="75"/>
      <c r="B1326" s="2288" t="s">
        <v>2</v>
      </c>
      <c r="C1326" s="2256">
        <f>C1327</f>
        <v>213114917</v>
      </c>
      <c r="D1326" s="2256">
        <f>D1327</f>
        <v>-456721</v>
      </c>
      <c r="E1326" s="2287" t="s">
        <v>8</v>
      </c>
      <c r="F1326" s="2282">
        <f t="shared" si="27"/>
        <v>88139</v>
      </c>
      <c r="G1326" s="2258">
        <f t="shared" si="27"/>
        <v>0</v>
      </c>
    </row>
    <row r="1327" spans="1:8" s="77" customFormat="1">
      <c r="A1327" s="75"/>
      <c r="B1327" s="2289" t="s">
        <v>16</v>
      </c>
      <c r="C1327" s="2256">
        <f>C1328</f>
        <v>213114917</v>
      </c>
      <c r="D1327" s="2256">
        <f>D1328</f>
        <v>-456721</v>
      </c>
      <c r="E1327" s="2284" t="s">
        <v>9</v>
      </c>
      <c r="F1327" s="2282">
        <f t="shared" si="27"/>
        <v>88139</v>
      </c>
      <c r="G1327" s="2258">
        <f t="shared" si="27"/>
        <v>0</v>
      </c>
    </row>
    <row r="1328" spans="1:8" s="77" customFormat="1" ht="26.4">
      <c r="A1328" s="75"/>
      <c r="B1328" s="2291" t="s">
        <v>17</v>
      </c>
      <c r="C1328" s="2128">
        <v>213114917</v>
      </c>
      <c r="D1328" s="2256">
        <f>D1313</f>
        <v>-456721</v>
      </c>
      <c r="E1328" s="2290" t="s">
        <v>57</v>
      </c>
      <c r="F1328" s="2282">
        <f t="shared" si="27"/>
        <v>88139</v>
      </c>
      <c r="G1328" s="2258">
        <f t="shared" si="27"/>
        <v>0</v>
      </c>
    </row>
    <row r="1329" spans="1:7" s="77" customFormat="1" ht="26.4">
      <c r="A1329" s="75"/>
      <c r="B1329" s="2292"/>
      <c r="C1329" s="2282"/>
      <c r="D1329" s="2258"/>
      <c r="E1329" s="2292" t="s">
        <v>126</v>
      </c>
      <c r="F1329" s="2282">
        <v>88139</v>
      </c>
      <c r="G1329" s="2258"/>
    </row>
    <row r="1330" spans="1:7" s="77" customFormat="1">
      <c r="A1330" s="75"/>
      <c r="B1330" s="2281"/>
      <c r="C1330" s="2282"/>
      <c r="D1330" s="2258"/>
      <c r="E1330" s="2281" t="s">
        <v>10</v>
      </c>
      <c r="F1330" s="2282">
        <f>F1331+F1332</f>
        <v>109816306</v>
      </c>
      <c r="G1330" s="2258">
        <f>G1331+G1332</f>
        <v>456721</v>
      </c>
    </row>
    <row r="1331" spans="1:7" s="77" customFormat="1" ht="26.4">
      <c r="A1331" s="75"/>
      <c r="B1331" s="2287"/>
      <c r="C1331" s="2282"/>
      <c r="D1331" s="2258"/>
      <c r="E1331" s="2287" t="s">
        <v>11</v>
      </c>
      <c r="F1331" s="2282">
        <v>66349497</v>
      </c>
      <c r="G1331" s="2258">
        <f>G1309</f>
        <v>456721</v>
      </c>
    </row>
    <row r="1332" spans="1:7" s="77" customFormat="1" ht="26.4">
      <c r="A1332" s="75"/>
      <c r="B1332" s="2287"/>
      <c r="C1332" s="2282"/>
      <c r="D1332" s="2258"/>
      <c r="E1332" s="2287" t="s">
        <v>60</v>
      </c>
      <c r="F1332" s="2282">
        <v>43466809</v>
      </c>
      <c r="G1332" s="2258"/>
    </row>
    <row r="1333" spans="1:7" s="77" customFormat="1">
      <c r="A1333" s="75"/>
      <c r="B1333" s="2279"/>
      <c r="C1333" s="2280"/>
      <c r="D1333" s="2255"/>
      <c r="E1333" s="2279" t="s">
        <v>28</v>
      </c>
      <c r="F1333" s="2280">
        <f>F1334+F1348</f>
        <v>117135858</v>
      </c>
      <c r="G1333" s="2255">
        <f>G1334+G1348</f>
        <v>456721</v>
      </c>
    </row>
    <row r="1334" spans="1:7" s="77" customFormat="1">
      <c r="A1334" s="75"/>
      <c r="B1334" s="2281"/>
      <c r="C1334" s="2282"/>
      <c r="D1334" s="2258"/>
      <c r="E1334" s="2281" t="s">
        <v>2</v>
      </c>
      <c r="F1334" s="2282">
        <f>F1335+F1339+F1341</f>
        <v>67709022</v>
      </c>
      <c r="G1334" s="2258">
        <f>G1335+G1339+G1341</f>
        <v>0</v>
      </c>
    </row>
    <row r="1335" spans="1:7" s="77" customFormat="1">
      <c r="A1335" s="75"/>
      <c r="B1335" s="2287"/>
      <c r="C1335" s="2282"/>
      <c r="D1335" s="2258"/>
      <c r="E1335" s="2287" t="s">
        <v>12</v>
      </c>
      <c r="F1335" s="2282">
        <f>F1336+F1338</f>
        <v>6895979</v>
      </c>
      <c r="G1335" s="2258">
        <f>G1336+G1338</f>
        <v>0</v>
      </c>
    </row>
    <row r="1336" spans="1:7" s="77" customFormat="1">
      <c r="A1336" s="75"/>
      <c r="B1336" s="2284"/>
      <c r="C1336" s="2282"/>
      <c r="D1336" s="2085"/>
      <c r="E1336" s="2284" t="s">
        <v>37</v>
      </c>
      <c r="F1336" s="2282">
        <v>4561354</v>
      </c>
      <c r="G1336" s="2085"/>
    </row>
    <row r="1337" spans="1:7" s="77" customFormat="1">
      <c r="A1337" s="75"/>
      <c r="B1337" s="2290"/>
      <c r="C1337" s="2282"/>
      <c r="D1337" s="2085"/>
      <c r="E1337" s="2290" t="s">
        <v>35</v>
      </c>
      <c r="F1337" s="2282">
        <v>3457746</v>
      </c>
      <c r="G1337" s="2085"/>
    </row>
    <row r="1338" spans="1:7" s="77" customFormat="1">
      <c r="A1338" s="75"/>
      <c r="B1338" s="2284"/>
      <c r="C1338" s="2282"/>
      <c r="D1338" s="2085"/>
      <c r="E1338" s="2284" t="s">
        <v>15</v>
      </c>
      <c r="F1338" s="2282">
        <v>2334625</v>
      </c>
      <c r="G1338" s="2085"/>
    </row>
    <row r="1339" spans="1:7" s="77" customFormat="1">
      <c r="A1339" s="75"/>
      <c r="B1339" s="2287"/>
      <c r="C1339" s="2282"/>
      <c r="D1339" s="2258"/>
      <c r="E1339" s="2287" t="s">
        <v>16</v>
      </c>
      <c r="F1339" s="2282">
        <f>F1340</f>
        <v>33864664</v>
      </c>
      <c r="G1339" s="2258">
        <f>G1340</f>
        <v>0</v>
      </c>
    </row>
    <row r="1340" spans="1:7" s="77" customFormat="1">
      <c r="A1340" s="75"/>
      <c r="B1340" s="2284"/>
      <c r="C1340" s="2282"/>
      <c r="D1340" s="2258"/>
      <c r="E1340" s="2284" t="s">
        <v>17</v>
      </c>
      <c r="F1340" s="2282">
        <v>33864664</v>
      </c>
      <c r="G1340" s="2258"/>
    </row>
    <row r="1341" spans="1:7" s="77" customFormat="1">
      <c r="A1341" s="75"/>
      <c r="B1341" s="2287"/>
      <c r="C1341" s="2282"/>
      <c r="D1341" s="2258"/>
      <c r="E1341" s="2287" t="s">
        <v>19</v>
      </c>
      <c r="F1341" s="2282">
        <f>F1342+F1345+F1347</f>
        <v>26948379</v>
      </c>
      <c r="G1341" s="2258">
        <f>G1342+G1345+G1347</f>
        <v>0</v>
      </c>
    </row>
    <row r="1342" spans="1:7" s="77" customFormat="1">
      <c r="A1342" s="75"/>
      <c r="B1342" s="2284"/>
      <c r="C1342" s="2282"/>
      <c r="D1342" s="2258"/>
      <c r="E1342" s="2284" t="s">
        <v>84</v>
      </c>
      <c r="F1342" s="2282">
        <f>F1343</f>
        <v>26877</v>
      </c>
      <c r="G1342" s="2258">
        <f>G1343</f>
        <v>0</v>
      </c>
    </row>
    <row r="1343" spans="1:7" s="77" customFormat="1" ht="26.4">
      <c r="A1343" s="75"/>
      <c r="B1343" s="2290"/>
      <c r="C1343" s="2282"/>
      <c r="D1343" s="2258"/>
      <c r="E1343" s="2290" t="s">
        <v>85</v>
      </c>
      <c r="F1343" s="2282">
        <f>F1344</f>
        <v>26877</v>
      </c>
      <c r="G1343" s="2258">
        <f>G1344</f>
        <v>0</v>
      </c>
    </row>
    <row r="1344" spans="1:7" s="77" customFormat="1" ht="39.6">
      <c r="A1344" s="75"/>
      <c r="B1344" s="2292"/>
      <c r="C1344" s="2282"/>
      <c r="D1344" s="2258"/>
      <c r="E1344" s="2292" t="s">
        <v>63</v>
      </c>
      <c r="F1344" s="2282">
        <v>26877</v>
      </c>
      <c r="G1344" s="2258"/>
    </row>
    <row r="1345" spans="1:8" s="77" customFormat="1" ht="26.4">
      <c r="A1345" s="75"/>
      <c r="B1345" s="2284"/>
      <c r="C1345" s="2282"/>
      <c r="D1345" s="2258"/>
      <c r="E1345" s="2284" t="s">
        <v>51</v>
      </c>
      <c r="F1345" s="2282">
        <f>F1346</f>
        <v>263702</v>
      </c>
      <c r="G1345" s="2258">
        <f>G1346</f>
        <v>0</v>
      </c>
    </row>
    <row r="1346" spans="1:8" s="77" customFormat="1" ht="52.8">
      <c r="A1346" s="75"/>
      <c r="B1346" s="2290"/>
      <c r="C1346" s="2282"/>
      <c r="D1346" s="2258"/>
      <c r="E1346" s="2290" t="s">
        <v>67</v>
      </c>
      <c r="F1346" s="2282">
        <v>263702</v>
      </c>
      <c r="G1346" s="2258"/>
    </row>
    <row r="1347" spans="1:8" s="77" customFormat="1" ht="26.4">
      <c r="A1347" s="75"/>
      <c r="B1347" s="2284"/>
      <c r="C1347" s="2282"/>
      <c r="D1347" s="2258"/>
      <c r="E1347" s="2284" t="s">
        <v>79</v>
      </c>
      <c r="F1347" s="2282">
        <v>26657800</v>
      </c>
      <c r="G1347" s="2258"/>
    </row>
    <row r="1348" spans="1:8" s="77" customFormat="1">
      <c r="A1348" s="75"/>
      <c r="B1348" s="2281"/>
      <c r="C1348" s="2282"/>
      <c r="D1348" s="2258"/>
      <c r="E1348" s="2281" t="s">
        <v>3</v>
      </c>
      <c r="F1348" s="2282">
        <f>F1349+F1350</f>
        <v>49426836</v>
      </c>
      <c r="G1348" s="2258">
        <f>G1349+G1350</f>
        <v>456721</v>
      </c>
    </row>
    <row r="1349" spans="1:8" s="77" customFormat="1">
      <c r="A1349" s="75"/>
      <c r="B1349" s="2287"/>
      <c r="C1349" s="2282"/>
      <c r="D1349" s="2258"/>
      <c r="E1349" s="2287" t="s">
        <v>20</v>
      </c>
      <c r="F1349" s="2282">
        <v>2179745</v>
      </c>
      <c r="G1349" s="2258">
        <f>G1312</f>
        <v>456721</v>
      </c>
    </row>
    <row r="1350" spans="1:8" s="77" customFormat="1">
      <c r="A1350" s="75"/>
      <c r="B1350" s="2287"/>
      <c r="C1350" s="2282"/>
      <c r="D1350" s="2258"/>
      <c r="E1350" s="2287" t="s">
        <v>55</v>
      </c>
      <c r="F1350" s="2282">
        <f>F1351+F1353</f>
        <v>47247091</v>
      </c>
      <c r="G1350" s="2258">
        <f>G1351+G1353</f>
        <v>0</v>
      </c>
    </row>
    <row r="1351" spans="1:8" s="77" customFormat="1" ht="26.4">
      <c r="A1351" s="75"/>
      <c r="B1351" s="2284"/>
      <c r="C1351" s="2282"/>
      <c r="D1351" s="2258"/>
      <c r="E1351" s="2284" t="s">
        <v>56</v>
      </c>
      <c r="F1351" s="2282">
        <f>F1352</f>
        <v>24655107</v>
      </c>
      <c r="G1351" s="2258">
        <f>G1352</f>
        <v>0</v>
      </c>
    </row>
    <row r="1352" spans="1:8" s="77" customFormat="1" ht="52.8">
      <c r="A1352" s="75"/>
      <c r="B1352" s="2290"/>
      <c r="C1352" s="2282"/>
      <c r="D1352" s="2258"/>
      <c r="E1352" s="2290" t="s">
        <v>73</v>
      </c>
      <c r="F1352" s="2282">
        <v>24655107</v>
      </c>
      <c r="G1352" s="2258"/>
    </row>
    <row r="1353" spans="1:8" s="77" customFormat="1" ht="27" thickBot="1">
      <c r="A1353" s="75"/>
      <c r="B1353" s="2293"/>
      <c r="C1353" s="2294"/>
      <c r="D1353" s="2295"/>
      <c r="E1353" s="2293" t="s">
        <v>121</v>
      </c>
      <c r="F1353" s="2294">
        <v>22591984</v>
      </c>
      <c r="G1353" s="2295"/>
    </row>
    <row r="1354" spans="1:8" s="77" customFormat="1" ht="51.75" customHeight="1" thickBot="1">
      <c r="A1354" s="75"/>
      <c r="B1354" s="3729" t="s">
        <v>614</v>
      </c>
      <c r="C1354" s="3730"/>
      <c r="D1354" s="3730"/>
      <c r="E1354" s="3730"/>
      <c r="F1354" s="3730"/>
      <c r="G1354" s="3731"/>
    </row>
    <row r="1355" spans="1:8" s="77" customFormat="1">
      <c r="A1355" s="75"/>
      <c r="B1355" s="1329"/>
      <c r="C1355" s="1329"/>
      <c r="D1355" s="1329"/>
      <c r="E1355" s="361"/>
      <c r="F1355" s="2227"/>
      <c r="G1355" s="2180"/>
    </row>
    <row r="1356" spans="1:8" s="77" customFormat="1">
      <c r="A1356" s="75"/>
      <c r="B1356" s="128" t="s">
        <v>187</v>
      </c>
      <c r="C1356" s="561"/>
      <c r="D1356" s="561"/>
      <c r="E1356" s="361"/>
      <c r="F1356" s="2227"/>
      <c r="G1356" s="2180"/>
    </row>
    <row r="1357" spans="1:8" s="77" customFormat="1" ht="13.8" thickBot="1">
      <c r="A1357" s="75"/>
      <c r="B1357" s="2315"/>
      <c r="C1357" s="2315"/>
      <c r="D1357" s="2315"/>
    </row>
    <row r="1358" spans="1:8" s="77" customFormat="1" ht="27.6">
      <c r="A1358" s="547">
        <f>A1293+1</f>
        <v>42</v>
      </c>
      <c r="B1358" s="2123" t="s">
        <v>603</v>
      </c>
      <c r="C1358" s="2228"/>
      <c r="D1358" s="2124"/>
      <c r="E1358" s="2146" t="s">
        <v>559</v>
      </c>
      <c r="F1358" s="2147"/>
      <c r="G1358" s="2148"/>
      <c r="H1358" s="945" t="s">
        <v>33</v>
      </c>
    </row>
    <row r="1359" spans="1:8" s="77" customFormat="1">
      <c r="A1359" s="75"/>
      <c r="B1359" s="2090" t="s">
        <v>22</v>
      </c>
      <c r="C1359" s="2149"/>
      <c r="D1359" s="2090"/>
      <c r="E1359" s="2090" t="s">
        <v>22</v>
      </c>
      <c r="F1359" s="2149"/>
      <c r="G1359" s="2090"/>
    </row>
    <row r="1360" spans="1:8" s="77" customFormat="1" ht="41.4">
      <c r="A1360" s="75"/>
      <c r="B1360" s="2150" t="s">
        <v>107</v>
      </c>
      <c r="C1360" s="2151"/>
      <c r="D1360" s="2125"/>
      <c r="E1360" s="2150" t="s">
        <v>615</v>
      </c>
      <c r="F1360" s="2151"/>
      <c r="G1360" s="2125"/>
    </row>
    <row r="1361" spans="1:7" s="77" customFormat="1">
      <c r="A1361" s="75"/>
      <c r="B1361" s="2080" t="s">
        <v>4</v>
      </c>
      <c r="C1361" s="2126">
        <f>C1362</f>
        <v>213114917</v>
      </c>
      <c r="D1361" s="2127">
        <f>D1362</f>
        <v>-392067</v>
      </c>
      <c r="E1361" s="2080" t="s">
        <v>4</v>
      </c>
      <c r="F1361" s="2126">
        <f>F1362</f>
        <v>0</v>
      </c>
      <c r="G1361" s="2127">
        <f>G1362</f>
        <v>392067</v>
      </c>
    </row>
    <row r="1362" spans="1:7" s="77" customFormat="1">
      <c r="A1362" s="75"/>
      <c r="B1362" s="2082" t="s">
        <v>10</v>
      </c>
      <c r="C1362" s="2128">
        <f>C1363</f>
        <v>213114917</v>
      </c>
      <c r="D1362" s="2127">
        <f>D1363</f>
        <v>-392067</v>
      </c>
      <c r="E1362" s="2082" t="s">
        <v>10</v>
      </c>
      <c r="F1362" s="2128">
        <f>F1363</f>
        <v>0</v>
      </c>
      <c r="G1362" s="2127">
        <f>G1363</f>
        <v>392067</v>
      </c>
    </row>
    <row r="1363" spans="1:7" s="77" customFormat="1" ht="26.4">
      <c r="A1363" s="75"/>
      <c r="B1363" s="2130" t="s">
        <v>11</v>
      </c>
      <c r="C1363" s="2128">
        <v>213114917</v>
      </c>
      <c r="D1363" s="2129">
        <v>-392067</v>
      </c>
      <c r="E1363" s="2130" t="s">
        <v>11</v>
      </c>
      <c r="F1363" s="2128"/>
      <c r="G1363" s="2129">
        <v>392067</v>
      </c>
    </row>
    <row r="1364" spans="1:7" s="77" customFormat="1">
      <c r="A1364" s="75"/>
      <c r="B1364" s="2080" t="s">
        <v>28</v>
      </c>
      <c r="C1364" s="2126">
        <f>C1365+C1370</f>
        <v>213114917</v>
      </c>
      <c r="D1364" s="2127">
        <f>D1365+D1370</f>
        <v>-392067</v>
      </c>
      <c r="E1364" s="2080" t="s">
        <v>28</v>
      </c>
      <c r="F1364" s="2126">
        <f>F1365+F1370</f>
        <v>0</v>
      </c>
      <c r="G1364" s="2127">
        <f>G1365+G1370</f>
        <v>392067</v>
      </c>
    </row>
    <row r="1365" spans="1:7" s="77" customFormat="1">
      <c r="A1365" s="75"/>
      <c r="B1365" s="2082" t="s">
        <v>2</v>
      </c>
      <c r="C1365" s="2128">
        <f>C1366</f>
        <v>213114917</v>
      </c>
      <c r="D1365" s="2129">
        <f>D1366</f>
        <v>-392067</v>
      </c>
      <c r="E1365" s="2082" t="s">
        <v>2</v>
      </c>
      <c r="F1365" s="2128">
        <f>F1366</f>
        <v>0</v>
      </c>
      <c r="G1365" s="2129">
        <f>G1366</f>
        <v>377838</v>
      </c>
    </row>
    <row r="1366" spans="1:7" s="77" customFormat="1">
      <c r="A1366" s="75"/>
      <c r="B1366" s="754" t="s">
        <v>16</v>
      </c>
      <c r="C1366" s="2128">
        <f>C1367+C1369</f>
        <v>213114917</v>
      </c>
      <c r="D1366" s="2129">
        <f>D1367+D1369</f>
        <v>-392067</v>
      </c>
      <c r="E1366" s="2130" t="s">
        <v>12</v>
      </c>
      <c r="F1366" s="2128">
        <f>F1367+F1369</f>
        <v>0</v>
      </c>
      <c r="G1366" s="2129">
        <f>G1367+G1369</f>
        <v>377838</v>
      </c>
    </row>
    <row r="1367" spans="1:7" s="77" customFormat="1">
      <c r="A1367" s="75"/>
      <c r="B1367" s="756" t="s">
        <v>17</v>
      </c>
      <c r="C1367" s="2128">
        <v>213114917</v>
      </c>
      <c r="D1367" s="2129">
        <v>-392067</v>
      </c>
      <c r="E1367" s="2131" t="s">
        <v>37</v>
      </c>
      <c r="F1367" s="2128"/>
      <c r="G1367" s="2129">
        <v>5407</v>
      </c>
    </row>
    <row r="1368" spans="1:7" s="77" customFormat="1">
      <c r="A1368" s="75"/>
      <c r="B1368" s="2132"/>
      <c r="C1368" s="2297"/>
      <c r="D1368" s="2129"/>
      <c r="E1368" s="2132" t="s">
        <v>35</v>
      </c>
      <c r="F1368" s="2128"/>
      <c r="G1368" s="2129">
        <v>4357</v>
      </c>
    </row>
    <row r="1369" spans="1:7" s="77" customFormat="1">
      <c r="A1369" s="75"/>
      <c r="B1369" s="2131"/>
      <c r="C1369" s="2297"/>
      <c r="D1369" s="2129"/>
      <c r="E1369" s="2131" t="s">
        <v>15</v>
      </c>
      <c r="F1369" s="2128"/>
      <c r="G1369" s="2129">
        <v>372431</v>
      </c>
    </row>
    <row r="1370" spans="1:7" s="77" customFormat="1">
      <c r="A1370" s="75"/>
      <c r="B1370" s="2082"/>
      <c r="C1370" s="2297"/>
      <c r="D1370" s="2129"/>
      <c r="E1370" s="2082" t="s">
        <v>3</v>
      </c>
      <c r="F1370" s="2128">
        <f>F1371</f>
        <v>0</v>
      </c>
      <c r="G1370" s="2129">
        <f>G1371</f>
        <v>14229</v>
      </c>
    </row>
    <row r="1371" spans="1:7" s="77" customFormat="1">
      <c r="A1371" s="75"/>
      <c r="B1371" s="2130"/>
      <c r="C1371" s="2297"/>
      <c r="D1371" s="2129"/>
      <c r="E1371" s="2130" t="s">
        <v>20</v>
      </c>
      <c r="F1371" s="2128"/>
      <c r="G1371" s="2129">
        <v>14229</v>
      </c>
    </row>
    <row r="1372" spans="1:7" s="77" customFormat="1">
      <c r="A1372" s="75"/>
      <c r="B1372" s="2090" t="s">
        <v>54</v>
      </c>
      <c r="C1372" s="2298"/>
      <c r="D1372" s="2085"/>
      <c r="E1372" s="2090" t="s">
        <v>54</v>
      </c>
      <c r="F1372" s="2296"/>
      <c r="G1372" s="2085"/>
    </row>
    <row r="1373" spans="1:7" s="77" customFormat="1" ht="39.6">
      <c r="A1373" s="75"/>
      <c r="B1373" s="2091" t="s">
        <v>605</v>
      </c>
      <c r="C1373" s="2246"/>
      <c r="D1373" s="2085"/>
      <c r="E1373" s="2091" t="s">
        <v>616</v>
      </c>
      <c r="F1373" s="1485"/>
      <c r="G1373" s="2085"/>
    </row>
    <row r="1374" spans="1:7" s="77" customFormat="1" ht="26.4">
      <c r="A1374" s="75"/>
      <c r="B1374" s="2299"/>
      <c r="C1374" s="2246"/>
      <c r="D1374" s="2085"/>
      <c r="E1374" s="2159" t="s">
        <v>617</v>
      </c>
      <c r="F1374" s="1485"/>
      <c r="G1374" s="2085"/>
    </row>
    <row r="1375" spans="1:7" s="77" customFormat="1">
      <c r="A1375" s="75"/>
      <c r="B1375" s="2091" t="s">
        <v>87</v>
      </c>
      <c r="C1375" s="2246"/>
      <c r="D1375" s="2085"/>
      <c r="E1375" s="2091" t="s">
        <v>87</v>
      </c>
      <c r="F1375" s="1485"/>
      <c r="G1375" s="2085"/>
    </row>
    <row r="1376" spans="1:7" s="77" customFormat="1">
      <c r="A1376" s="75"/>
      <c r="B1376" s="2080" t="s">
        <v>4</v>
      </c>
      <c r="C1376" s="2126">
        <f>C1377</f>
        <v>213114917</v>
      </c>
      <c r="D1376" s="2127">
        <f>D1377</f>
        <v>-392067</v>
      </c>
      <c r="E1376" s="2080" t="s">
        <v>4</v>
      </c>
      <c r="F1376" s="2126">
        <f>F1377</f>
        <v>0</v>
      </c>
      <c r="G1376" s="2127">
        <f>G1377</f>
        <v>392067</v>
      </c>
    </row>
    <row r="1377" spans="1:8" s="77" customFormat="1">
      <c r="A1377" s="75"/>
      <c r="B1377" s="2082" t="s">
        <v>10</v>
      </c>
      <c r="C1377" s="2128">
        <f>C1378</f>
        <v>213114917</v>
      </c>
      <c r="D1377" s="2127">
        <f>D1378</f>
        <v>-392067</v>
      </c>
      <c r="E1377" s="2082" t="s">
        <v>10</v>
      </c>
      <c r="F1377" s="2128">
        <f>F1378</f>
        <v>0</v>
      </c>
      <c r="G1377" s="2127">
        <f>G1378</f>
        <v>392067</v>
      </c>
    </row>
    <row r="1378" spans="1:8" s="77" customFormat="1" ht="26.4">
      <c r="A1378" s="75"/>
      <c r="B1378" s="2130" t="s">
        <v>11</v>
      </c>
      <c r="C1378" s="2128">
        <f>C1363</f>
        <v>213114917</v>
      </c>
      <c r="D1378" s="2129">
        <v>-392067</v>
      </c>
      <c r="E1378" s="2130" t="s">
        <v>11</v>
      </c>
      <c r="F1378" s="2128"/>
      <c r="G1378" s="2129">
        <f>G1363</f>
        <v>392067</v>
      </c>
    </row>
    <row r="1379" spans="1:8" s="77" customFormat="1">
      <c r="A1379" s="75"/>
      <c r="B1379" s="2080" t="s">
        <v>28</v>
      </c>
      <c r="C1379" s="2126">
        <f>C1380+C1385</f>
        <v>213114917</v>
      </c>
      <c r="D1379" s="2127">
        <f>D1380+D1385</f>
        <v>-392067</v>
      </c>
      <c r="E1379" s="2080" t="s">
        <v>28</v>
      </c>
      <c r="F1379" s="2126">
        <f>F1380+F1385</f>
        <v>0</v>
      </c>
      <c r="G1379" s="2127">
        <f>G1380+G1385</f>
        <v>392067</v>
      </c>
    </row>
    <row r="1380" spans="1:8" s="77" customFormat="1">
      <c r="A1380" s="75"/>
      <c r="B1380" s="2082" t="s">
        <v>2</v>
      </c>
      <c r="C1380" s="2128">
        <f>C1381</f>
        <v>213114917</v>
      </c>
      <c r="D1380" s="2129">
        <f>D1381</f>
        <v>-392067</v>
      </c>
      <c r="E1380" s="2082" t="s">
        <v>2</v>
      </c>
      <c r="F1380" s="2128">
        <f>F1381</f>
        <v>0</v>
      </c>
      <c r="G1380" s="2129">
        <f>G1381</f>
        <v>377838</v>
      </c>
    </row>
    <row r="1381" spans="1:8" s="77" customFormat="1">
      <c r="A1381" s="75"/>
      <c r="B1381" s="754" t="s">
        <v>16</v>
      </c>
      <c r="C1381" s="2128">
        <f>C1382+C1384</f>
        <v>213114917</v>
      </c>
      <c r="D1381" s="2129">
        <f>D1382+D1384</f>
        <v>-392067</v>
      </c>
      <c r="E1381" s="2130" t="s">
        <v>12</v>
      </c>
      <c r="F1381" s="2128">
        <f>F1382+F1384</f>
        <v>0</v>
      </c>
      <c r="G1381" s="2129">
        <f>G1382+G1384</f>
        <v>377838</v>
      </c>
    </row>
    <row r="1382" spans="1:8" s="77" customFormat="1">
      <c r="A1382" s="75"/>
      <c r="B1382" s="756" t="s">
        <v>17</v>
      </c>
      <c r="C1382" s="2128">
        <f>C1367</f>
        <v>213114917</v>
      </c>
      <c r="D1382" s="2129">
        <v>-392067</v>
      </c>
      <c r="E1382" s="2131" t="s">
        <v>37</v>
      </c>
      <c r="F1382" s="2128"/>
      <c r="G1382" s="2129">
        <f>G1367</f>
        <v>5407</v>
      </c>
    </row>
    <row r="1383" spans="1:8" s="77" customFormat="1">
      <c r="A1383" s="75"/>
      <c r="B1383" s="2132"/>
      <c r="C1383" s="2128"/>
      <c r="D1383" s="2129"/>
      <c r="E1383" s="2132" t="s">
        <v>35</v>
      </c>
      <c r="F1383" s="2128"/>
      <c r="G1383" s="2129">
        <f>G1368</f>
        <v>4357</v>
      </c>
    </row>
    <row r="1384" spans="1:8" s="77" customFormat="1">
      <c r="A1384" s="75"/>
      <c r="B1384" s="2131"/>
      <c r="C1384" s="2128"/>
      <c r="D1384" s="2129"/>
      <c r="E1384" s="2131" t="s">
        <v>15</v>
      </c>
      <c r="F1384" s="2128"/>
      <c r="G1384" s="2129">
        <f>G1369</f>
        <v>372431</v>
      </c>
    </row>
    <row r="1385" spans="1:8" s="77" customFormat="1">
      <c r="A1385" s="75"/>
      <c r="B1385" s="2082"/>
      <c r="C1385" s="2128"/>
      <c r="D1385" s="2129"/>
      <c r="E1385" s="2082" t="s">
        <v>3</v>
      </c>
      <c r="F1385" s="2128">
        <f>F1386</f>
        <v>0</v>
      </c>
      <c r="G1385" s="2129">
        <f>G1386</f>
        <v>14229</v>
      </c>
    </row>
    <row r="1386" spans="1:8" s="77" customFormat="1" ht="13.8" thickBot="1">
      <c r="A1386" s="75"/>
      <c r="B1386" s="2130"/>
      <c r="C1386" s="2128"/>
      <c r="D1386" s="2129"/>
      <c r="E1386" s="2300" t="s">
        <v>20</v>
      </c>
      <c r="F1386" s="2229"/>
      <c r="G1386" s="2276">
        <f>G1371</f>
        <v>14229</v>
      </c>
    </row>
    <row r="1387" spans="1:8" s="77" customFormat="1" ht="56.25" customHeight="1" thickBot="1">
      <c r="A1387" s="75"/>
      <c r="B1387" s="3729" t="s">
        <v>618</v>
      </c>
      <c r="C1387" s="3730"/>
      <c r="D1387" s="3730"/>
      <c r="E1387" s="3730"/>
      <c r="F1387" s="3730"/>
      <c r="G1387" s="3731"/>
    </row>
    <row r="1388" spans="1:8" s="77" customFormat="1">
      <c r="A1388" s="75"/>
      <c r="B1388" s="561"/>
      <c r="C1388" s="561"/>
      <c r="D1388" s="561"/>
    </row>
    <row r="1389" spans="1:8" s="77" customFormat="1">
      <c r="A1389" s="75"/>
      <c r="B1389" s="128" t="s">
        <v>190</v>
      </c>
      <c r="C1389" s="561"/>
      <c r="D1389" s="561"/>
    </row>
    <row r="1390" spans="1:8" s="77" customFormat="1" ht="13.5" customHeight="1" thickBot="1">
      <c r="A1390" s="75"/>
      <c r="B1390" s="3732"/>
      <c r="C1390" s="3732"/>
      <c r="D1390" s="3732"/>
      <c r="E1390" s="2319"/>
    </row>
    <row r="1391" spans="1:8" s="77" customFormat="1" ht="27.6">
      <c r="A1391" s="75">
        <f>A1358</f>
        <v>42</v>
      </c>
      <c r="B1391" s="2096" t="s">
        <v>603</v>
      </c>
      <c r="C1391" s="2247"/>
      <c r="D1391" s="2247"/>
      <c r="E1391" s="2096" t="s">
        <v>559</v>
      </c>
      <c r="F1391" s="2097"/>
      <c r="G1391" s="2248"/>
      <c r="H1391" s="945" t="s">
        <v>33</v>
      </c>
    </row>
    <row r="1392" spans="1:8" s="77" customFormat="1" ht="13.8">
      <c r="A1392" s="75"/>
      <c r="B1392" s="2099" t="s">
        <v>82</v>
      </c>
      <c r="C1392" s="2249"/>
      <c r="D1392" s="2249"/>
      <c r="E1392" s="2099" t="s">
        <v>82</v>
      </c>
      <c r="F1392" s="2100"/>
      <c r="G1392" s="2250"/>
    </row>
    <row r="1393" spans="1:7" s="77" customFormat="1" ht="26.4">
      <c r="A1393" s="75"/>
      <c r="B1393" s="2102" t="s">
        <v>86</v>
      </c>
      <c r="C1393" s="2103"/>
      <c r="D1393" s="2103"/>
      <c r="E1393" s="2102" t="s">
        <v>86</v>
      </c>
      <c r="F1393" s="2103"/>
      <c r="G1393" s="2251"/>
    </row>
    <row r="1394" spans="1:7" s="77" customFormat="1">
      <c r="A1394" s="75"/>
      <c r="B1394" s="2105" t="s">
        <v>87</v>
      </c>
      <c r="C1394" s="2252"/>
      <c r="D1394" s="2252"/>
      <c r="E1394" s="2105" t="s">
        <v>87</v>
      </c>
      <c r="F1394" s="2106"/>
      <c r="G1394" s="2253"/>
    </row>
    <row r="1395" spans="1:7" s="77" customFormat="1">
      <c r="A1395" s="75"/>
      <c r="B1395" s="2152" t="s">
        <v>4</v>
      </c>
      <c r="C1395" s="2254">
        <f>C1396</f>
        <v>213114917</v>
      </c>
      <c r="D1395" s="2254">
        <f>D1396</f>
        <v>-392067</v>
      </c>
      <c r="E1395" s="2086" t="s">
        <v>4</v>
      </c>
      <c r="F1395" s="2167">
        <f>F1396+F1398+F1403</f>
        <v>117135858</v>
      </c>
      <c r="G1395" s="2255">
        <f>G1396+G1398+G1403</f>
        <v>392067</v>
      </c>
    </row>
    <row r="1396" spans="1:7" s="77" customFormat="1">
      <c r="A1396" s="75"/>
      <c r="B1396" s="2154" t="s">
        <v>10</v>
      </c>
      <c r="C1396" s="2256">
        <f>C1397</f>
        <v>213114917</v>
      </c>
      <c r="D1396" s="2256">
        <f>D1397</f>
        <v>-392067</v>
      </c>
      <c r="E1396" s="2088" t="s">
        <v>65</v>
      </c>
      <c r="F1396" s="2257">
        <v>7231413</v>
      </c>
      <c r="G1396" s="2258"/>
    </row>
    <row r="1397" spans="1:7" s="77" customFormat="1" ht="26.4">
      <c r="A1397" s="75"/>
      <c r="B1397" s="2155" t="s">
        <v>11</v>
      </c>
      <c r="C1397" s="2256">
        <f>C1398</f>
        <v>213114917</v>
      </c>
      <c r="D1397" s="2256">
        <f>D1378</f>
        <v>-392067</v>
      </c>
      <c r="E1397" s="2089" t="s">
        <v>6</v>
      </c>
      <c r="F1397" s="2257">
        <v>5782975</v>
      </c>
      <c r="G1397" s="2258"/>
    </row>
    <row r="1398" spans="1:7" s="77" customFormat="1">
      <c r="A1398" s="75"/>
      <c r="B1398" s="2112" t="s">
        <v>28</v>
      </c>
      <c r="C1398" s="2254">
        <f>C1399</f>
        <v>213114917</v>
      </c>
      <c r="D1398" s="2254">
        <f>D1399</f>
        <v>-392067</v>
      </c>
      <c r="E1398" s="2088" t="s">
        <v>7</v>
      </c>
      <c r="F1398" s="2257">
        <f t="shared" ref="F1398:G1401" si="28">F1399</f>
        <v>88139</v>
      </c>
      <c r="G1398" s="2258">
        <f t="shared" si="28"/>
        <v>0</v>
      </c>
    </row>
    <row r="1399" spans="1:7" s="77" customFormat="1">
      <c r="A1399" s="75"/>
      <c r="B1399" s="2157" t="s">
        <v>2</v>
      </c>
      <c r="C1399" s="2256">
        <f>C1400</f>
        <v>213114917</v>
      </c>
      <c r="D1399" s="2256">
        <f>D1400</f>
        <v>-392067</v>
      </c>
      <c r="E1399" s="2084" t="s">
        <v>8</v>
      </c>
      <c r="F1399" s="2257">
        <f t="shared" si="28"/>
        <v>88139</v>
      </c>
      <c r="G1399" s="2258">
        <f t="shared" si="28"/>
        <v>0</v>
      </c>
    </row>
    <row r="1400" spans="1:7" s="77" customFormat="1">
      <c r="A1400" s="75"/>
      <c r="B1400" s="2158" t="s">
        <v>16</v>
      </c>
      <c r="C1400" s="2256">
        <f>C1401</f>
        <v>213114917</v>
      </c>
      <c r="D1400" s="2256">
        <f>D1401</f>
        <v>-392067</v>
      </c>
      <c r="E1400" s="2089" t="s">
        <v>9</v>
      </c>
      <c r="F1400" s="2257">
        <f t="shared" si="28"/>
        <v>88139</v>
      </c>
      <c r="G1400" s="2258">
        <f t="shared" si="28"/>
        <v>0</v>
      </c>
    </row>
    <row r="1401" spans="1:7" s="77" customFormat="1" ht="26.4">
      <c r="A1401" s="75"/>
      <c r="B1401" s="2259" t="s">
        <v>17</v>
      </c>
      <c r="C1401" s="2256">
        <v>213114917</v>
      </c>
      <c r="D1401" s="2256">
        <f>D1382</f>
        <v>-392067</v>
      </c>
      <c r="E1401" s="2111" t="s">
        <v>57</v>
      </c>
      <c r="F1401" s="2257">
        <f t="shared" si="28"/>
        <v>88139</v>
      </c>
      <c r="G1401" s="2258">
        <f t="shared" si="28"/>
        <v>0</v>
      </c>
    </row>
    <row r="1402" spans="1:7" s="77" customFormat="1" ht="26.4">
      <c r="A1402" s="75"/>
      <c r="B1402" s="2260"/>
      <c r="C1402" s="2257"/>
      <c r="D1402" s="2258"/>
      <c r="E1402" s="2260" t="s">
        <v>126</v>
      </c>
      <c r="F1402" s="2257">
        <v>88139</v>
      </c>
      <c r="G1402" s="2258"/>
    </row>
    <row r="1403" spans="1:7" s="77" customFormat="1">
      <c r="A1403" s="75"/>
      <c r="B1403" s="2088"/>
      <c r="C1403" s="2257"/>
      <c r="D1403" s="2258"/>
      <c r="E1403" s="2088" t="s">
        <v>10</v>
      </c>
      <c r="F1403" s="2257">
        <f>F1404+F1405</f>
        <v>109816306</v>
      </c>
      <c r="G1403" s="2258">
        <f>G1404+G1405</f>
        <v>392067</v>
      </c>
    </row>
    <row r="1404" spans="1:7" s="77" customFormat="1" ht="26.4">
      <c r="A1404" s="75"/>
      <c r="B1404" s="2084"/>
      <c r="C1404" s="2257"/>
      <c r="D1404" s="2258"/>
      <c r="E1404" s="2084" t="s">
        <v>11</v>
      </c>
      <c r="F1404" s="2257">
        <v>66349497</v>
      </c>
      <c r="G1404" s="2258">
        <v>392067</v>
      </c>
    </row>
    <row r="1405" spans="1:7" s="77" customFormat="1" ht="26.4">
      <c r="A1405" s="75"/>
      <c r="B1405" s="2084"/>
      <c r="C1405" s="2257"/>
      <c r="D1405" s="2258"/>
      <c r="E1405" s="2084" t="s">
        <v>60</v>
      </c>
      <c r="F1405" s="2257">
        <v>43466809</v>
      </c>
      <c r="G1405" s="2258"/>
    </row>
    <row r="1406" spans="1:7" s="77" customFormat="1">
      <c r="A1406" s="75"/>
      <c r="B1406" s="2086"/>
      <c r="C1406" s="2167"/>
      <c r="D1406" s="2255"/>
      <c r="E1406" s="2086" t="s">
        <v>28</v>
      </c>
      <c r="F1406" s="2167">
        <f>F1407+F1421</f>
        <v>117135858</v>
      </c>
      <c r="G1406" s="2255">
        <f>G1407+G1421</f>
        <v>392067</v>
      </c>
    </row>
    <row r="1407" spans="1:7" s="77" customFormat="1">
      <c r="A1407" s="75"/>
      <c r="B1407" s="2088"/>
      <c r="C1407" s="2257"/>
      <c r="D1407" s="2258"/>
      <c r="E1407" s="2088" t="s">
        <v>2</v>
      </c>
      <c r="F1407" s="2257">
        <f>F1408+F1412+F1414</f>
        <v>67709022</v>
      </c>
      <c r="G1407" s="2258">
        <f>G1408+G1412+G1414</f>
        <v>377838</v>
      </c>
    </row>
    <row r="1408" spans="1:7" s="77" customFormat="1">
      <c r="A1408" s="75"/>
      <c r="B1408" s="2084"/>
      <c r="C1408" s="2257"/>
      <c r="D1408" s="2258"/>
      <c r="E1408" s="2084" t="s">
        <v>12</v>
      </c>
      <c r="F1408" s="2257">
        <f>F1409+F1411</f>
        <v>6895979</v>
      </c>
      <c r="G1408" s="2258">
        <f>G1409+G1411</f>
        <v>377838</v>
      </c>
    </row>
    <row r="1409" spans="1:7" s="77" customFormat="1">
      <c r="A1409" s="75"/>
      <c r="B1409" s="2089"/>
      <c r="C1409" s="2257"/>
      <c r="D1409" s="2085"/>
      <c r="E1409" s="2089" t="s">
        <v>37</v>
      </c>
      <c r="F1409" s="2257">
        <v>4561354</v>
      </c>
      <c r="G1409" s="2085">
        <v>5407</v>
      </c>
    </row>
    <row r="1410" spans="1:7" s="77" customFormat="1">
      <c r="A1410" s="75"/>
      <c r="B1410" s="2111"/>
      <c r="C1410" s="2257"/>
      <c r="D1410" s="2085"/>
      <c r="E1410" s="2111" t="s">
        <v>35</v>
      </c>
      <c r="F1410" s="2257">
        <v>3457746</v>
      </c>
      <c r="G1410" s="2085">
        <v>4357</v>
      </c>
    </row>
    <row r="1411" spans="1:7" s="77" customFormat="1">
      <c r="A1411" s="75"/>
      <c r="B1411" s="2089"/>
      <c r="C1411" s="2257"/>
      <c r="D1411" s="2085"/>
      <c r="E1411" s="2089" t="s">
        <v>15</v>
      </c>
      <c r="F1411" s="2257">
        <v>2334625</v>
      </c>
      <c r="G1411" s="2085">
        <v>372431</v>
      </c>
    </row>
    <row r="1412" spans="1:7" s="77" customFormat="1">
      <c r="A1412" s="75"/>
      <c r="B1412" s="2084"/>
      <c r="C1412" s="2257"/>
      <c r="D1412" s="2258"/>
      <c r="E1412" s="2084" t="s">
        <v>16</v>
      </c>
      <c r="F1412" s="2257">
        <f>F1413</f>
        <v>33864664</v>
      </c>
      <c r="G1412" s="2258">
        <f>G1413</f>
        <v>0</v>
      </c>
    </row>
    <row r="1413" spans="1:7" s="77" customFormat="1">
      <c r="A1413" s="75"/>
      <c r="B1413" s="2089"/>
      <c r="C1413" s="2257"/>
      <c r="D1413" s="2258"/>
      <c r="E1413" s="2089" t="s">
        <v>17</v>
      </c>
      <c r="F1413" s="2257">
        <v>33864664</v>
      </c>
      <c r="G1413" s="2258"/>
    </row>
    <row r="1414" spans="1:7" s="77" customFormat="1">
      <c r="A1414" s="75"/>
      <c r="B1414" s="2084"/>
      <c r="C1414" s="2257"/>
      <c r="D1414" s="2258"/>
      <c r="E1414" s="2084" t="s">
        <v>19</v>
      </c>
      <c r="F1414" s="2257">
        <f>F1415+F1418+F1420</f>
        <v>26948379</v>
      </c>
      <c r="G1414" s="2258">
        <f>G1415+G1418+G1420</f>
        <v>0</v>
      </c>
    </row>
    <row r="1415" spans="1:7" s="77" customFormat="1">
      <c r="A1415" s="75"/>
      <c r="B1415" s="2089"/>
      <c r="C1415" s="2257"/>
      <c r="D1415" s="2258"/>
      <c r="E1415" s="2089" t="s">
        <v>84</v>
      </c>
      <c r="F1415" s="2257">
        <f>F1416</f>
        <v>26877</v>
      </c>
      <c r="G1415" s="2258">
        <f>G1416</f>
        <v>0</v>
      </c>
    </row>
    <row r="1416" spans="1:7" s="77" customFormat="1" ht="26.4">
      <c r="A1416" s="75"/>
      <c r="B1416" s="2111"/>
      <c r="C1416" s="2257"/>
      <c r="D1416" s="2258"/>
      <c r="E1416" s="2111" t="s">
        <v>85</v>
      </c>
      <c r="F1416" s="2257">
        <f>F1417</f>
        <v>26877</v>
      </c>
      <c r="G1416" s="2258">
        <f>G1417</f>
        <v>0</v>
      </c>
    </row>
    <row r="1417" spans="1:7" s="77" customFormat="1" ht="39.6">
      <c r="A1417" s="75"/>
      <c r="B1417" s="2260"/>
      <c r="C1417" s="2257"/>
      <c r="D1417" s="2258"/>
      <c r="E1417" s="2260" t="s">
        <v>63</v>
      </c>
      <c r="F1417" s="2257">
        <v>26877</v>
      </c>
      <c r="G1417" s="2258"/>
    </row>
    <row r="1418" spans="1:7" s="77" customFormat="1" ht="26.4">
      <c r="A1418" s="75"/>
      <c r="B1418" s="2089"/>
      <c r="C1418" s="2257"/>
      <c r="D1418" s="2258"/>
      <c r="E1418" s="2089" t="s">
        <v>51</v>
      </c>
      <c r="F1418" s="2257">
        <f>F1419</f>
        <v>263702</v>
      </c>
      <c r="G1418" s="2258">
        <f>G1419</f>
        <v>0</v>
      </c>
    </row>
    <row r="1419" spans="1:7" s="77" customFormat="1" ht="52.8">
      <c r="A1419" s="75"/>
      <c r="B1419" s="2111"/>
      <c r="C1419" s="2257"/>
      <c r="D1419" s="2258"/>
      <c r="E1419" s="2111" t="s">
        <v>67</v>
      </c>
      <c r="F1419" s="2257">
        <v>263702</v>
      </c>
      <c r="G1419" s="2258"/>
    </row>
    <row r="1420" spans="1:7" s="77" customFormat="1" ht="26.4">
      <c r="A1420" s="75"/>
      <c r="B1420" s="2089"/>
      <c r="C1420" s="2257"/>
      <c r="D1420" s="2258"/>
      <c r="E1420" s="2089" t="s">
        <v>79</v>
      </c>
      <c r="F1420" s="2257">
        <v>26657800</v>
      </c>
      <c r="G1420" s="2258"/>
    </row>
    <row r="1421" spans="1:7" s="77" customFormat="1">
      <c r="A1421" s="75"/>
      <c r="B1421" s="2088"/>
      <c r="C1421" s="2257"/>
      <c r="D1421" s="2258"/>
      <c r="E1421" s="2088" t="s">
        <v>3</v>
      </c>
      <c r="F1421" s="2257">
        <f>F1422+F1423</f>
        <v>49426836</v>
      </c>
      <c r="G1421" s="2258">
        <f>G1422+G1423</f>
        <v>14229</v>
      </c>
    </row>
    <row r="1422" spans="1:7" s="77" customFormat="1">
      <c r="A1422" s="75"/>
      <c r="B1422" s="2084"/>
      <c r="C1422" s="2257"/>
      <c r="D1422" s="2258"/>
      <c r="E1422" s="2084" t="s">
        <v>20</v>
      </c>
      <c r="F1422" s="2257">
        <v>2179745</v>
      </c>
      <c r="G1422" s="2258">
        <v>14229</v>
      </c>
    </row>
    <row r="1423" spans="1:7" s="77" customFormat="1">
      <c r="A1423" s="75"/>
      <c r="B1423" s="2084"/>
      <c r="C1423" s="2257"/>
      <c r="D1423" s="2258"/>
      <c r="E1423" s="2084" t="s">
        <v>55</v>
      </c>
      <c r="F1423" s="2257">
        <f>F1424+F1426</f>
        <v>47247091</v>
      </c>
      <c r="G1423" s="2258">
        <f>G1424+G1426</f>
        <v>0</v>
      </c>
    </row>
    <row r="1424" spans="1:7" s="77" customFormat="1" ht="26.4">
      <c r="A1424" s="75"/>
      <c r="B1424" s="2089"/>
      <c r="C1424" s="2257"/>
      <c r="D1424" s="2258"/>
      <c r="E1424" s="2089" t="s">
        <v>56</v>
      </c>
      <c r="F1424" s="2257">
        <f>F1425</f>
        <v>24655107</v>
      </c>
      <c r="G1424" s="2258">
        <f>G1425</f>
        <v>0</v>
      </c>
    </row>
    <row r="1425" spans="1:8" s="77" customFormat="1" ht="52.8">
      <c r="A1425" s="75"/>
      <c r="B1425" s="2111"/>
      <c r="C1425" s="2257"/>
      <c r="D1425" s="2258"/>
      <c r="E1425" s="2111" t="s">
        <v>73</v>
      </c>
      <c r="F1425" s="2257">
        <v>24655107</v>
      </c>
      <c r="G1425" s="2258"/>
    </row>
    <row r="1426" spans="1:8" s="77" customFormat="1" ht="27" thickBot="1">
      <c r="A1426" s="75"/>
      <c r="B1426" s="2089"/>
      <c r="C1426" s="2257"/>
      <c r="D1426" s="2258"/>
      <c r="E1426" s="2089" t="s">
        <v>121</v>
      </c>
      <c r="F1426" s="2257">
        <v>22591984</v>
      </c>
      <c r="G1426" s="2258"/>
    </row>
    <row r="1427" spans="1:8" s="77" customFormat="1" ht="54.75" customHeight="1" thickBot="1">
      <c r="A1427" s="75"/>
      <c r="B1427" s="3729" t="s">
        <v>618</v>
      </c>
      <c r="C1427" s="3730"/>
      <c r="D1427" s="3730"/>
      <c r="E1427" s="3730"/>
      <c r="F1427" s="3730"/>
      <c r="G1427" s="3731"/>
    </row>
    <row r="1428" spans="1:8" s="77" customFormat="1">
      <c r="A1428" s="75"/>
      <c r="B1428" s="1329"/>
      <c r="C1428" s="1329"/>
      <c r="D1428" s="1329"/>
    </row>
    <row r="1429" spans="1:8" s="77" customFormat="1">
      <c r="A1429" s="75"/>
      <c r="B1429" s="128" t="s">
        <v>187</v>
      </c>
      <c r="C1429" s="561"/>
      <c r="D1429" s="561"/>
    </row>
    <row r="1430" spans="1:8" s="77" customFormat="1" ht="13.8" thickBot="1">
      <c r="A1430" s="75"/>
      <c r="B1430" s="2315"/>
      <c r="C1430" s="2315"/>
      <c r="D1430" s="2315"/>
    </row>
    <row r="1431" spans="1:8" s="77" customFormat="1" ht="27.6">
      <c r="A1431" s="547">
        <f>A1358+1</f>
        <v>43</v>
      </c>
      <c r="B1431" s="2123" t="s">
        <v>603</v>
      </c>
      <c r="C1431" s="2228"/>
      <c r="D1431" s="2124"/>
      <c r="E1431" s="2146" t="s">
        <v>559</v>
      </c>
      <c r="F1431" s="2147"/>
      <c r="G1431" s="2148"/>
      <c r="H1431" s="945" t="s">
        <v>33</v>
      </c>
    </row>
    <row r="1432" spans="1:8" s="77" customFormat="1">
      <c r="A1432" s="75"/>
      <c r="B1432" s="2090" t="s">
        <v>22</v>
      </c>
      <c r="C1432" s="2149"/>
      <c r="D1432" s="2090"/>
      <c r="E1432" s="2090" t="s">
        <v>22</v>
      </c>
      <c r="F1432" s="2149"/>
      <c r="G1432" s="2090"/>
    </row>
    <row r="1433" spans="1:8" s="77" customFormat="1" ht="41.4">
      <c r="A1433" s="75"/>
      <c r="B1433" s="2150" t="s">
        <v>107</v>
      </c>
      <c r="C1433" s="2151"/>
      <c r="D1433" s="2125"/>
      <c r="E1433" s="2150" t="s">
        <v>619</v>
      </c>
      <c r="F1433" s="2151"/>
      <c r="G1433" s="2125"/>
    </row>
    <row r="1434" spans="1:8" s="77" customFormat="1">
      <c r="A1434" s="75"/>
      <c r="B1434" s="2080" t="s">
        <v>4</v>
      </c>
      <c r="C1434" s="2126">
        <f>C1435</f>
        <v>213114917</v>
      </c>
      <c r="D1434" s="2127">
        <f>D1435</f>
        <v>-17162</v>
      </c>
      <c r="E1434" s="2080" t="s">
        <v>4</v>
      </c>
      <c r="F1434" s="2126">
        <f>F1435</f>
        <v>43459</v>
      </c>
      <c r="G1434" s="2127">
        <f>G1435</f>
        <v>17162</v>
      </c>
    </row>
    <row r="1435" spans="1:8" s="77" customFormat="1">
      <c r="A1435" s="75"/>
      <c r="B1435" s="2082" t="s">
        <v>10</v>
      </c>
      <c r="C1435" s="2128">
        <f>C1436</f>
        <v>213114917</v>
      </c>
      <c r="D1435" s="2127">
        <f>D1436</f>
        <v>-17162</v>
      </c>
      <c r="E1435" s="2082" t="s">
        <v>10</v>
      </c>
      <c r="F1435" s="2128">
        <f>F1436</f>
        <v>43459</v>
      </c>
      <c r="G1435" s="2127">
        <f>G1436</f>
        <v>17162</v>
      </c>
    </row>
    <row r="1436" spans="1:8" s="77" customFormat="1" ht="26.4">
      <c r="A1436" s="75"/>
      <c r="B1436" s="2130" t="s">
        <v>11</v>
      </c>
      <c r="C1436" s="2128">
        <v>213114917</v>
      </c>
      <c r="D1436" s="2129">
        <v>-17162</v>
      </c>
      <c r="E1436" s="2130" t="s">
        <v>11</v>
      </c>
      <c r="F1436" s="2128">
        <v>43459</v>
      </c>
      <c r="G1436" s="2129">
        <f>G1449</f>
        <v>17162</v>
      </c>
    </row>
    <row r="1437" spans="1:8" s="77" customFormat="1">
      <c r="A1437" s="75"/>
      <c r="B1437" s="2080" t="s">
        <v>28</v>
      </c>
      <c r="C1437" s="2126">
        <f>C1438</f>
        <v>213114917</v>
      </c>
      <c r="D1437" s="2127">
        <f>D1438</f>
        <v>-17162</v>
      </c>
      <c r="E1437" s="2080" t="s">
        <v>28</v>
      </c>
      <c r="F1437" s="2126">
        <f>F1438</f>
        <v>43459</v>
      </c>
      <c r="G1437" s="2127">
        <f>G1438</f>
        <v>17162</v>
      </c>
    </row>
    <row r="1438" spans="1:8" s="77" customFormat="1">
      <c r="A1438" s="75"/>
      <c r="B1438" s="2082" t="s">
        <v>2</v>
      </c>
      <c r="C1438" s="2128">
        <f>C1439</f>
        <v>213114917</v>
      </c>
      <c r="D1438" s="2129">
        <f>D1439</f>
        <v>-17162</v>
      </c>
      <c r="E1438" s="2082" t="s">
        <v>2</v>
      </c>
      <c r="F1438" s="2128">
        <f>F1439</f>
        <v>43459</v>
      </c>
      <c r="G1438" s="2129">
        <f>G1439</f>
        <v>17162</v>
      </c>
    </row>
    <row r="1439" spans="1:8" s="77" customFormat="1">
      <c r="A1439" s="75"/>
      <c r="B1439" s="754" t="s">
        <v>16</v>
      </c>
      <c r="C1439" s="2128">
        <f>C1440+C1442</f>
        <v>213114917</v>
      </c>
      <c r="D1439" s="2129">
        <f>D1440+D1442</f>
        <v>-17162</v>
      </c>
      <c r="E1439" s="2130" t="s">
        <v>12</v>
      </c>
      <c r="F1439" s="2128">
        <f>F1440+F1442</f>
        <v>43459</v>
      </c>
      <c r="G1439" s="2129">
        <f>G1440+G1442</f>
        <v>17162</v>
      </c>
    </row>
    <row r="1440" spans="1:8" s="77" customFormat="1">
      <c r="A1440" s="75"/>
      <c r="B1440" s="756" t="s">
        <v>17</v>
      </c>
      <c r="C1440" s="2128">
        <v>213114917</v>
      </c>
      <c r="D1440" s="2129">
        <v>-17162</v>
      </c>
      <c r="E1440" s="2131" t="s">
        <v>37</v>
      </c>
      <c r="F1440" s="2128">
        <v>11329</v>
      </c>
      <c r="G1440" s="2129"/>
    </row>
    <row r="1441" spans="1:7" s="77" customFormat="1">
      <c r="A1441" s="75"/>
      <c r="B1441" s="2132"/>
      <c r="C1441" s="2128"/>
      <c r="D1441" s="2129"/>
      <c r="E1441" s="2132" t="s">
        <v>35</v>
      </c>
      <c r="F1441" s="2128">
        <v>8046</v>
      </c>
      <c r="G1441" s="2129"/>
    </row>
    <row r="1442" spans="1:7" s="77" customFormat="1">
      <c r="A1442" s="75"/>
      <c r="B1442" s="2131"/>
      <c r="C1442" s="2128"/>
      <c r="D1442" s="2129"/>
      <c r="E1442" s="2131" t="s">
        <v>15</v>
      </c>
      <c r="F1442" s="2128">
        <v>32130</v>
      </c>
      <c r="G1442" s="2129">
        <f>G1455</f>
        <v>17162</v>
      </c>
    </row>
    <row r="1443" spans="1:7" s="77" customFormat="1">
      <c r="A1443" s="75"/>
      <c r="B1443" s="2090" t="s">
        <v>54</v>
      </c>
      <c r="C1443" s="2296"/>
      <c r="D1443" s="2085"/>
      <c r="E1443" s="2090" t="s">
        <v>54</v>
      </c>
      <c r="F1443" s="2296"/>
      <c r="G1443" s="2085"/>
    </row>
    <row r="1444" spans="1:7" s="77" customFormat="1" ht="39.6">
      <c r="A1444" s="75"/>
      <c r="B1444" s="2091" t="s">
        <v>605</v>
      </c>
      <c r="C1444" s="1485"/>
      <c r="D1444" s="2085"/>
      <c r="E1444" s="2091" t="s">
        <v>620</v>
      </c>
      <c r="F1444" s="1485"/>
      <c r="G1444" s="2085"/>
    </row>
    <row r="1445" spans="1:7" s="77" customFormat="1">
      <c r="A1445" s="75"/>
      <c r="B1445" s="2299"/>
      <c r="C1445" s="1485"/>
      <c r="D1445" s="2085"/>
      <c r="E1445" s="2159" t="s">
        <v>621</v>
      </c>
      <c r="F1445" s="1485"/>
      <c r="G1445" s="2085"/>
    </row>
    <row r="1446" spans="1:7" s="77" customFormat="1">
      <c r="A1446" s="75"/>
      <c r="B1446" s="2091" t="s">
        <v>87</v>
      </c>
      <c r="C1446" s="1485"/>
      <c r="D1446" s="2085"/>
      <c r="E1446" s="2091" t="s">
        <v>87</v>
      </c>
      <c r="F1446" s="1485"/>
      <c r="G1446" s="2085"/>
    </row>
    <row r="1447" spans="1:7" s="77" customFormat="1">
      <c r="A1447" s="75"/>
      <c r="B1447" s="2080" t="s">
        <v>4</v>
      </c>
      <c r="C1447" s="2126">
        <f>C1448</f>
        <v>213114917</v>
      </c>
      <c r="D1447" s="2127">
        <f>D1448</f>
        <v>-17162</v>
      </c>
      <c r="E1447" s="2080" t="s">
        <v>4</v>
      </c>
      <c r="F1447" s="2126">
        <f>F1448</f>
        <v>15183</v>
      </c>
      <c r="G1447" s="2127">
        <f>G1448</f>
        <v>17162</v>
      </c>
    </row>
    <row r="1448" spans="1:7" s="77" customFormat="1">
      <c r="A1448" s="75"/>
      <c r="B1448" s="2082" t="s">
        <v>10</v>
      </c>
      <c r="C1448" s="2128">
        <f>C1449</f>
        <v>213114917</v>
      </c>
      <c r="D1448" s="2127">
        <f>D1449</f>
        <v>-17162</v>
      </c>
      <c r="E1448" s="2082" t="s">
        <v>10</v>
      </c>
      <c r="F1448" s="2128">
        <f>F1449</f>
        <v>15183</v>
      </c>
      <c r="G1448" s="2127">
        <f>G1449</f>
        <v>17162</v>
      </c>
    </row>
    <row r="1449" spans="1:7" s="77" customFormat="1" ht="26.4">
      <c r="A1449" s="75"/>
      <c r="B1449" s="2130" t="s">
        <v>11</v>
      </c>
      <c r="C1449" s="2128">
        <v>213114917</v>
      </c>
      <c r="D1449" s="2129">
        <v>-17162</v>
      </c>
      <c r="E1449" s="2130" t="s">
        <v>11</v>
      </c>
      <c r="F1449" s="2128">
        <v>15183</v>
      </c>
      <c r="G1449" s="2129">
        <v>17162</v>
      </c>
    </row>
    <row r="1450" spans="1:7" s="77" customFormat="1">
      <c r="A1450" s="75"/>
      <c r="B1450" s="2080" t="s">
        <v>28</v>
      </c>
      <c r="C1450" s="2126">
        <f>C1451</f>
        <v>213114917</v>
      </c>
      <c r="D1450" s="2127">
        <f>D1451</f>
        <v>-17162</v>
      </c>
      <c r="E1450" s="2080" t="s">
        <v>28</v>
      </c>
      <c r="F1450" s="2126">
        <f>F1451</f>
        <v>15183</v>
      </c>
      <c r="G1450" s="2127">
        <f>G1451</f>
        <v>17162</v>
      </c>
    </row>
    <row r="1451" spans="1:7" s="77" customFormat="1">
      <c r="A1451" s="75"/>
      <c r="B1451" s="2082" t="s">
        <v>2</v>
      </c>
      <c r="C1451" s="2128">
        <f>C1452</f>
        <v>213114917</v>
      </c>
      <c r="D1451" s="2129">
        <f>D1452</f>
        <v>-17162</v>
      </c>
      <c r="E1451" s="2082" t="s">
        <v>2</v>
      </c>
      <c r="F1451" s="2128">
        <f>F1452</f>
        <v>15183</v>
      </c>
      <c r="G1451" s="2129">
        <f>G1452</f>
        <v>17162</v>
      </c>
    </row>
    <row r="1452" spans="1:7" s="77" customFormat="1">
      <c r="A1452" s="75"/>
      <c r="B1452" s="754" t="s">
        <v>16</v>
      </c>
      <c r="C1452" s="2128">
        <f>C1453+C1455</f>
        <v>213114917</v>
      </c>
      <c r="D1452" s="2129">
        <f>D1453+D1455</f>
        <v>-17162</v>
      </c>
      <c r="E1452" s="2130" t="s">
        <v>12</v>
      </c>
      <c r="F1452" s="2128">
        <f>F1453+F1455</f>
        <v>15183</v>
      </c>
      <c r="G1452" s="2129">
        <f>G1453+G1455</f>
        <v>17162</v>
      </c>
    </row>
    <row r="1453" spans="1:7" s="77" customFormat="1">
      <c r="A1453" s="75"/>
      <c r="B1453" s="756" t="s">
        <v>17</v>
      </c>
      <c r="C1453" s="2128">
        <v>213114917</v>
      </c>
      <c r="D1453" s="2129">
        <v>-17162</v>
      </c>
      <c r="E1453" s="2131" t="s">
        <v>37</v>
      </c>
      <c r="F1453" s="2128">
        <v>11329</v>
      </c>
      <c r="G1453" s="2129"/>
    </row>
    <row r="1454" spans="1:7" s="77" customFormat="1">
      <c r="A1454" s="75"/>
      <c r="B1454" s="2132"/>
      <c r="C1454" s="2128"/>
      <c r="D1454" s="2129"/>
      <c r="E1454" s="2132" t="s">
        <v>35</v>
      </c>
      <c r="F1454" s="2128">
        <v>8046</v>
      </c>
      <c r="G1454" s="2129"/>
    </row>
    <row r="1455" spans="1:7" s="77" customFormat="1" ht="13.5" customHeight="1" thickBot="1">
      <c r="A1455" s="75"/>
      <c r="B1455" s="2131"/>
      <c r="C1455" s="2128"/>
      <c r="D1455" s="2129"/>
      <c r="E1455" s="2301" t="s">
        <v>15</v>
      </c>
      <c r="F1455" s="2229">
        <v>3854</v>
      </c>
      <c r="G1455" s="2276">
        <v>17162</v>
      </c>
    </row>
    <row r="1456" spans="1:7" s="77" customFormat="1" ht="72" customHeight="1" thickBot="1">
      <c r="A1456" s="75"/>
      <c r="B1456" s="3729" t="s">
        <v>622</v>
      </c>
      <c r="C1456" s="3730"/>
      <c r="D1456" s="3730"/>
      <c r="E1456" s="3730"/>
      <c r="F1456" s="3730"/>
      <c r="G1456" s="3731"/>
    </row>
    <row r="1457" spans="1:8" s="77" customFormat="1">
      <c r="A1457" s="75"/>
      <c r="B1457" s="561"/>
      <c r="C1457" s="561"/>
      <c r="D1457" s="561"/>
    </row>
    <row r="1458" spans="1:8" s="77" customFormat="1">
      <c r="A1458" s="75"/>
      <c r="B1458" s="128" t="s">
        <v>190</v>
      </c>
      <c r="C1458" s="561"/>
      <c r="D1458" s="561"/>
    </row>
    <row r="1459" spans="1:8" s="77" customFormat="1" ht="13.95" customHeight="1" thickBot="1">
      <c r="A1459" s="75"/>
      <c r="B1459" s="3732"/>
      <c r="C1459" s="3732"/>
      <c r="D1459" s="3732"/>
      <c r="E1459" s="2319"/>
    </row>
    <row r="1460" spans="1:8" s="77" customFormat="1" ht="27.6">
      <c r="A1460" s="75">
        <f>A1431</f>
        <v>43</v>
      </c>
      <c r="B1460" s="335" t="s">
        <v>603</v>
      </c>
      <c r="C1460" s="191"/>
      <c r="D1460" s="784"/>
      <c r="E1460" s="335" t="s">
        <v>559</v>
      </c>
      <c r="F1460" s="201"/>
      <c r="G1460" s="2302"/>
      <c r="H1460" s="945" t="s">
        <v>33</v>
      </c>
    </row>
    <row r="1461" spans="1:8" s="77" customFormat="1" ht="13.8">
      <c r="A1461" s="75"/>
      <c r="B1461" s="163" t="s">
        <v>82</v>
      </c>
      <c r="C1461" s="614"/>
      <c r="D1461" s="2303"/>
      <c r="E1461" s="163" t="s">
        <v>82</v>
      </c>
      <c r="F1461" s="607"/>
      <c r="G1461" s="2304"/>
    </row>
    <row r="1462" spans="1:8" s="77" customFormat="1" ht="26.4">
      <c r="A1462" s="75"/>
      <c r="B1462" s="668" t="s">
        <v>86</v>
      </c>
      <c r="C1462" s="682"/>
      <c r="D1462" s="226"/>
      <c r="E1462" s="668" t="s">
        <v>86</v>
      </c>
      <c r="F1462" s="682"/>
      <c r="G1462" s="2305"/>
    </row>
    <row r="1463" spans="1:8" s="77" customFormat="1">
      <c r="A1463" s="75"/>
      <c r="B1463" s="164" t="s">
        <v>87</v>
      </c>
      <c r="C1463" s="2306"/>
      <c r="D1463" s="2307"/>
      <c r="E1463" s="164" t="s">
        <v>87</v>
      </c>
      <c r="F1463" s="2232"/>
      <c r="G1463" s="165"/>
    </row>
    <row r="1464" spans="1:8" s="77" customFormat="1">
      <c r="A1464" s="75"/>
      <c r="B1464" s="142" t="s">
        <v>4</v>
      </c>
      <c r="C1464" s="2308">
        <f>C1465</f>
        <v>213114917</v>
      </c>
      <c r="D1464" s="2309">
        <f>D1465</f>
        <v>-17162</v>
      </c>
      <c r="E1464" s="336" t="s">
        <v>4</v>
      </c>
      <c r="F1464" s="2234">
        <f>F1465+F1467+F1472</f>
        <v>117135858</v>
      </c>
      <c r="G1464" s="2310">
        <f>G1465+G1467+G1472</f>
        <v>17162</v>
      </c>
    </row>
    <row r="1465" spans="1:8" s="77" customFormat="1">
      <c r="A1465" s="75"/>
      <c r="B1465" s="132" t="s">
        <v>10</v>
      </c>
      <c r="C1465" s="2311">
        <f>C1466</f>
        <v>213114917</v>
      </c>
      <c r="D1465" s="2312">
        <f>D1466</f>
        <v>-17162</v>
      </c>
      <c r="E1465" s="751" t="s">
        <v>65</v>
      </c>
      <c r="F1465" s="2313">
        <v>7231413</v>
      </c>
      <c r="G1465" s="1174"/>
    </row>
    <row r="1466" spans="1:8" s="77" customFormat="1" ht="26.4">
      <c r="A1466" s="75"/>
      <c r="B1466" s="133" t="s">
        <v>11</v>
      </c>
      <c r="C1466" s="2311">
        <f>C1467</f>
        <v>213114917</v>
      </c>
      <c r="D1466" s="2312">
        <v>-17162</v>
      </c>
      <c r="E1466" s="756" t="s">
        <v>6</v>
      </c>
      <c r="F1466" s="2313">
        <v>5782975</v>
      </c>
      <c r="G1466" s="1174"/>
    </row>
    <row r="1467" spans="1:8" s="77" customFormat="1">
      <c r="A1467" s="75"/>
      <c r="B1467" s="183" t="s">
        <v>28</v>
      </c>
      <c r="C1467" s="2308">
        <f>C1468</f>
        <v>213114917</v>
      </c>
      <c r="D1467" s="2309">
        <f>D1468</f>
        <v>-17162</v>
      </c>
      <c r="E1467" s="751" t="s">
        <v>7</v>
      </c>
      <c r="F1467" s="2313">
        <f t="shared" ref="F1467:G1470" si="29">F1468</f>
        <v>88139</v>
      </c>
      <c r="G1467" s="1174">
        <f t="shared" si="29"/>
        <v>0</v>
      </c>
    </row>
    <row r="1468" spans="1:8" s="77" customFormat="1">
      <c r="A1468" s="75"/>
      <c r="B1468" s="184" t="s">
        <v>2</v>
      </c>
      <c r="C1468" s="2311">
        <f>C1469</f>
        <v>213114917</v>
      </c>
      <c r="D1468" s="2312">
        <f>D1469</f>
        <v>-17162</v>
      </c>
      <c r="E1468" s="754" t="s">
        <v>8</v>
      </c>
      <c r="F1468" s="2313">
        <f t="shared" si="29"/>
        <v>88139</v>
      </c>
      <c r="G1468" s="1174">
        <f t="shared" si="29"/>
        <v>0</v>
      </c>
    </row>
    <row r="1469" spans="1:8" s="77" customFormat="1">
      <c r="A1469" s="75"/>
      <c r="B1469" s="185" t="s">
        <v>16</v>
      </c>
      <c r="C1469" s="2311">
        <f>C1470</f>
        <v>213114917</v>
      </c>
      <c r="D1469" s="2312">
        <f>D1470</f>
        <v>-17162</v>
      </c>
      <c r="E1469" s="756" t="s">
        <v>9</v>
      </c>
      <c r="F1469" s="2313">
        <f t="shared" si="29"/>
        <v>88139</v>
      </c>
      <c r="G1469" s="1174">
        <f t="shared" si="29"/>
        <v>0</v>
      </c>
    </row>
    <row r="1470" spans="1:8" s="77" customFormat="1" ht="26.4">
      <c r="A1470" s="75"/>
      <c r="B1470" s="196" t="s">
        <v>17</v>
      </c>
      <c r="C1470" s="2311">
        <f>C1440</f>
        <v>213114917</v>
      </c>
      <c r="D1470" s="2312">
        <v>-17162</v>
      </c>
      <c r="E1470" s="757" t="s">
        <v>57</v>
      </c>
      <c r="F1470" s="2313">
        <f t="shared" si="29"/>
        <v>88139</v>
      </c>
      <c r="G1470" s="1174">
        <f t="shared" si="29"/>
        <v>0</v>
      </c>
    </row>
    <row r="1471" spans="1:8" s="77" customFormat="1" ht="26.4">
      <c r="A1471" s="75"/>
      <c r="B1471" s="758"/>
      <c r="C1471" s="2313"/>
      <c r="D1471" s="1174"/>
      <c r="E1471" s="758" t="s">
        <v>126</v>
      </c>
      <c r="F1471" s="2313">
        <v>88139</v>
      </c>
      <c r="G1471" s="1174"/>
    </row>
    <row r="1472" spans="1:8" s="77" customFormat="1">
      <c r="A1472" s="75"/>
      <c r="B1472" s="751"/>
      <c r="C1472" s="2313"/>
      <c r="D1472" s="1174"/>
      <c r="E1472" s="751" t="s">
        <v>10</v>
      </c>
      <c r="F1472" s="2313">
        <f>F1473+F1474</f>
        <v>109816306</v>
      </c>
      <c r="G1472" s="1174">
        <f>G1473+G1474</f>
        <v>17162</v>
      </c>
    </row>
    <row r="1473" spans="1:7" s="77" customFormat="1" ht="26.4">
      <c r="A1473" s="75"/>
      <c r="B1473" s="754"/>
      <c r="C1473" s="2313"/>
      <c r="D1473" s="1174"/>
      <c r="E1473" s="754" t="s">
        <v>11</v>
      </c>
      <c r="F1473" s="2313">
        <v>66349497</v>
      </c>
      <c r="G1473" s="1174">
        <f>G1449</f>
        <v>17162</v>
      </c>
    </row>
    <row r="1474" spans="1:7" s="77" customFormat="1" ht="26.4">
      <c r="A1474" s="75"/>
      <c r="B1474" s="754"/>
      <c r="C1474" s="2313"/>
      <c r="D1474" s="1174"/>
      <c r="E1474" s="754" t="s">
        <v>60</v>
      </c>
      <c r="F1474" s="2313">
        <v>43466809</v>
      </c>
      <c r="G1474" s="1174"/>
    </row>
    <row r="1475" spans="1:7" s="77" customFormat="1">
      <c r="A1475" s="75"/>
      <c r="B1475" s="336"/>
      <c r="C1475" s="2234"/>
      <c r="D1475" s="2310"/>
      <c r="E1475" s="336" t="s">
        <v>28</v>
      </c>
      <c r="F1475" s="2234">
        <f>F1476+F1490</f>
        <v>117135858</v>
      </c>
      <c r="G1475" s="2310">
        <f>G1476+G1490</f>
        <v>17162</v>
      </c>
    </row>
    <row r="1476" spans="1:7" s="77" customFormat="1">
      <c r="A1476" s="75"/>
      <c r="B1476" s="751"/>
      <c r="C1476" s="2313"/>
      <c r="D1476" s="1174"/>
      <c r="E1476" s="751" t="s">
        <v>2</v>
      </c>
      <c r="F1476" s="2313">
        <f>F1477+F1481+F1483</f>
        <v>67709022</v>
      </c>
      <c r="G1476" s="1174">
        <f>G1477+G1481+G1483</f>
        <v>17162</v>
      </c>
    </row>
    <row r="1477" spans="1:7" s="77" customFormat="1">
      <c r="A1477" s="75"/>
      <c r="B1477" s="754"/>
      <c r="C1477" s="2313"/>
      <c r="D1477" s="1174"/>
      <c r="E1477" s="754" t="s">
        <v>12</v>
      </c>
      <c r="F1477" s="2313">
        <f>F1478+F1480</f>
        <v>6895979</v>
      </c>
      <c r="G1477" s="1174">
        <f>G1478+G1480</f>
        <v>17162</v>
      </c>
    </row>
    <row r="1478" spans="1:7" s="77" customFormat="1">
      <c r="A1478" s="75"/>
      <c r="B1478" s="756"/>
      <c r="C1478" s="2313"/>
      <c r="D1478" s="2314"/>
      <c r="E1478" s="756" t="s">
        <v>37</v>
      </c>
      <c r="F1478" s="2313">
        <v>4561354</v>
      </c>
      <c r="G1478" s="2314"/>
    </row>
    <row r="1479" spans="1:7" s="77" customFormat="1">
      <c r="A1479" s="75"/>
      <c r="B1479" s="757"/>
      <c r="C1479" s="2313"/>
      <c r="D1479" s="2314"/>
      <c r="E1479" s="757" t="s">
        <v>35</v>
      </c>
      <c r="F1479" s="2313">
        <v>3457746</v>
      </c>
      <c r="G1479" s="2314"/>
    </row>
    <row r="1480" spans="1:7" s="77" customFormat="1">
      <c r="A1480" s="75"/>
      <c r="B1480" s="756"/>
      <c r="C1480" s="2313"/>
      <c r="D1480" s="2314"/>
      <c r="E1480" s="756" t="s">
        <v>15</v>
      </c>
      <c r="F1480" s="2313">
        <v>2334625</v>
      </c>
      <c r="G1480" s="2314">
        <f>G1455</f>
        <v>17162</v>
      </c>
    </row>
    <row r="1481" spans="1:7" s="77" customFormat="1">
      <c r="A1481" s="75"/>
      <c r="B1481" s="754"/>
      <c r="C1481" s="2313"/>
      <c r="D1481" s="1174"/>
      <c r="E1481" s="754" t="s">
        <v>16</v>
      </c>
      <c r="F1481" s="2313">
        <f>F1482</f>
        <v>33864664</v>
      </c>
      <c r="G1481" s="1174">
        <f>G1482</f>
        <v>0</v>
      </c>
    </row>
    <row r="1482" spans="1:7" s="77" customFormat="1">
      <c r="A1482" s="75"/>
      <c r="B1482" s="756"/>
      <c r="C1482" s="2313"/>
      <c r="D1482" s="1174"/>
      <c r="E1482" s="756" t="s">
        <v>17</v>
      </c>
      <c r="F1482" s="2313">
        <v>33864664</v>
      </c>
      <c r="G1482" s="1174"/>
    </row>
    <row r="1483" spans="1:7" s="77" customFormat="1">
      <c r="A1483" s="75"/>
      <c r="B1483" s="754"/>
      <c r="C1483" s="2313"/>
      <c r="D1483" s="1174"/>
      <c r="E1483" s="754" t="s">
        <v>19</v>
      </c>
      <c r="F1483" s="2313">
        <f>F1484+F1487+F1489</f>
        <v>26948379</v>
      </c>
      <c r="G1483" s="1174">
        <f>G1484+G1487+G1489</f>
        <v>0</v>
      </c>
    </row>
    <row r="1484" spans="1:7" s="77" customFormat="1">
      <c r="A1484" s="75"/>
      <c r="B1484" s="756"/>
      <c r="C1484" s="2313"/>
      <c r="D1484" s="1174"/>
      <c r="E1484" s="756" t="s">
        <v>84</v>
      </c>
      <c r="F1484" s="2313">
        <f>F1485</f>
        <v>26877</v>
      </c>
      <c r="G1484" s="1174">
        <f>G1485</f>
        <v>0</v>
      </c>
    </row>
    <row r="1485" spans="1:7" s="77" customFormat="1" ht="26.4">
      <c r="A1485" s="75"/>
      <c r="B1485" s="757"/>
      <c r="C1485" s="2313"/>
      <c r="D1485" s="1174"/>
      <c r="E1485" s="757" t="s">
        <v>85</v>
      </c>
      <c r="F1485" s="2313">
        <f>F1486</f>
        <v>26877</v>
      </c>
      <c r="G1485" s="1174">
        <f>G1486</f>
        <v>0</v>
      </c>
    </row>
    <row r="1486" spans="1:7" s="77" customFormat="1" ht="39.6">
      <c r="A1486" s="75"/>
      <c r="B1486" s="758"/>
      <c r="C1486" s="2313"/>
      <c r="D1486" s="1174"/>
      <c r="E1486" s="758" t="s">
        <v>63</v>
      </c>
      <c r="F1486" s="2313">
        <v>26877</v>
      </c>
      <c r="G1486" s="1174"/>
    </row>
    <row r="1487" spans="1:7" s="77" customFormat="1" ht="26.4">
      <c r="A1487" s="75"/>
      <c r="B1487" s="756"/>
      <c r="C1487" s="2313"/>
      <c r="D1487" s="1174"/>
      <c r="E1487" s="756" t="s">
        <v>51</v>
      </c>
      <c r="F1487" s="2313">
        <f>F1488</f>
        <v>263702</v>
      </c>
      <c r="G1487" s="1174">
        <f>G1488</f>
        <v>0</v>
      </c>
    </row>
    <row r="1488" spans="1:7" s="77" customFormat="1" ht="52.8">
      <c r="A1488" s="75"/>
      <c r="B1488" s="757"/>
      <c r="C1488" s="2313"/>
      <c r="D1488" s="1174"/>
      <c r="E1488" s="757" t="s">
        <v>67</v>
      </c>
      <c r="F1488" s="2313">
        <v>263702</v>
      </c>
      <c r="G1488" s="1174"/>
    </row>
    <row r="1489" spans="1:8" s="77" customFormat="1" ht="26.4">
      <c r="A1489" s="75"/>
      <c r="B1489" s="756"/>
      <c r="C1489" s="2313"/>
      <c r="D1489" s="1174"/>
      <c r="E1489" s="756" t="s">
        <v>79</v>
      </c>
      <c r="F1489" s="2313">
        <v>26657800</v>
      </c>
      <c r="G1489" s="1174"/>
    </row>
    <row r="1490" spans="1:8" s="77" customFormat="1">
      <c r="A1490" s="75"/>
      <c r="B1490" s="751"/>
      <c r="C1490" s="2313"/>
      <c r="D1490" s="1174"/>
      <c r="E1490" s="751" t="s">
        <v>3</v>
      </c>
      <c r="F1490" s="2313">
        <f>F1491+F1492</f>
        <v>49426836</v>
      </c>
      <c r="G1490" s="1174">
        <f>G1491+G1492</f>
        <v>0</v>
      </c>
    </row>
    <row r="1491" spans="1:8" s="77" customFormat="1">
      <c r="A1491" s="75"/>
      <c r="B1491" s="754"/>
      <c r="C1491" s="2313"/>
      <c r="D1491" s="1174"/>
      <c r="E1491" s="754" t="s">
        <v>20</v>
      </c>
      <c r="F1491" s="2313">
        <v>2179745</v>
      </c>
      <c r="G1491" s="1174"/>
    </row>
    <row r="1492" spans="1:8" s="77" customFormat="1">
      <c r="A1492" s="75"/>
      <c r="B1492" s="754"/>
      <c r="C1492" s="2313"/>
      <c r="D1492" s="1174"/>
      <c r="E1492" s="754" t="s">
        <v>55</v>
      </c>
      <c r="F1492" s="2313">
        <f>F1493+F1495</f>
        <v>47247091</v>
      </c>
      <c r="G1492" s="1174">
        <f>G1493+G1495</f>
        <v>0</v>
      </c>
    </row>
    <row r="1493" spans="1:8" s="77" customFormat="1" ht="26.4">
      <c r="A1493" s="75"/>
      <c r="B1493" s="756"/>
      <c r="C1493" s="2313"/>
      <c r="D1493" s="1174"/>
      <c r="E1493" s="756" t="s">
        <v>56</v>
      </c>
      <c r="F1493" s="2313">
        <f>F1494</f>
        <v>24655107</v>
      </c>
      <c r="G1493" s="1174">
        <f>G1494</f>
        <v>0</v>
      </c>
    </row>
    <row r="1494" spans="1:8" s="77" customFormat="1" ht="52.8">
      <c r="A1494" s="75"/>
      <c r="B1494" s="757"/>
      <c r="C1494" s="2313"/>
      <c r="D1494" s="1174"/>
      <c r="E1494" s="757" t="s">
        <v>73</v>
      </c>
      <c r="F1494" s="2313">
        <v>24655107</v>
      </c>
      <c r="G1494" s="1174"/>
    </row>
    <row r="1495" spans="1:8" s="77" customFormat="1" ht="27" thickBot="1">
      <c r="A1495" s="75"/>
      <c r="B1495" s="756"/>
      <c r="C1495" s="2313"/>
      <c r="D1495" s="1174"/>
      <c r="E1495" s="756" t="s">
        <v>121</v>
      </c>
      <c r="F1495" s="2313">
        <v>22591984</v>
      </c>
      <c r="G1495" s="1174"/>
    </row>
    <row r="1496" spans="1:8" s="77" customFormat="1" ht="72.75" customHeight="1" thickBot="1">
      <c r="A1496" s="75"/>
      <c r="B1496" s="3729" t="s">
        <v>623</v>
      </c>
      <c r="C1496" s="3730"/>
      <c r="D1496" s="3730"/>
      <c r="E1496" s="3730"/>
      <c r="F1496" s="3730"/>
      <c r="G1496" s="3731"/>
    </row>
    <row r="1497" spans="1:8" s="77" customFormat="1">
      <c r="A1497" s="75"/>
      <c r="B1497" s="1329"/>
      <c r="C1497" s="1329"/>
      <c r="D1497" s="1329"/>
    </row>
    <row r="1498" spans="1:8" s="77" customFormat="1">
      <c r="A1498" s="75"/>
      <c r="B1498" s="128" t="s">
        <v>187</v>
      </c>
      <c r="C1498" s="561"/>
      <c r="D1498" s="561"/>
    </row>
    <row r="1499" spans="1:8" s="77" customFormat="1" ht="13.8" thickBot="1">
      <c r="A1499" s="75"/>
      <c r="B1499" s="2315"/>
      <c r="C1499" s="2315"/>
      <c r="D1499" s="2315"/>
      <c r="E1499" s="2317"/>
      <c r="F1499" s="2261"/>
      <c r="G1499" s="2261"/>
    </row>
    <row r="1500" spans="1:8" s="77" customFormat="1" ht="27.6">
      <c r="A1500" s="547">
        <f>A1431+1</f>
        <v>44</v>
      </c>
      <c r="B1500" s="2074" t="s">
        <v>559</v>
      </c>
      <c r="C1500" s="818"/>
      <c r="D1500" s="2124"/>
      <c r="E1500" s="2123" t="s">
        <v>603</v>
      </c>
      <c r="F1500" s="2262"/>
      <c r="G1500" s="2148"/>
      <c r="H1500" s="945" t="s">
        <v>33</v>
      </c>
    </row>
    <row r="1501" spans="1:8" s="77" customFormat="1">
      <c r="A1501" s="75"/>
      <c r="B1501" s="123" t="s">
        <v>22</v>
      </c>
      <c r="C1501" s="2077"/>
      <c r="D1501" s="2090"/>
      <c r="E1501" s="2090" t="s">
        <v>22</v>
      </c>
      <c r="F1501" s="2263"/>
      <c r="G1501" s="2090"/>
    </row>
    <row r="1502" spans="1:8" s="77" customFormat="1" ht="41.4">
      <c r="A1502" s="75"/>
      <c r="B1502" s="2078" t="s">
        <v>624</v>
      </c>
      <c r="C1502" s="2079"/>
      <c r="D1502" s="2125"/>
      <c r="E1502" s="2150" t="s">
        <v>107</v>
      </c>
      <c r="F1502" s="2264"/>
      <c r="G1502" s="2125"/>
    </row>
    <row r="1503" spans="1:8" s="77" customFormat="1">
      <c r="A1503" s="75"/>
      <c r="B1503" s="2265" t="s">
        <v>4</v>
      </c>
      <c r="C1503" s="2126">
        <f>C1504</f>
        <v>302550</v>
      </c>
      <c r="D1503" s="2127">
        <f>D1504</f>
        <v>-112896</v>
      </c>
      <c r="E1503" s="2265" t="s">
        <v>4</v>
      </c>
      <c r="F1503" s="2126">
        <f t="shared" ref="F1503:G1507" si="30">F1504</f>
        <v>213114917</v>
      </c>
      <c r="G1503" s="2127">
        <f t="shared" si="30"/>
        <v>112896</v>
      </c>
    </row>
    <row r="1504" spans="1:8" s="77" customFormat="1">
      <c r="A1504" s="75"/>
      <c r="B1504" s="2266" t="s">
        <v>10</v>
      </c>
      <c r="C1504" s="2128">
        <f>C1505</f>
        <v>302550</v>
      </c>
      <c r="D1504" s="2127">
        <f>D1505</f>
        <v>-112896</v>
      </c>
      <c r="E1504" s="2266" t="s">
        <v>10</v>
      </c>
      <c r="F1504" s="2128">
        <f t="shared" si="30"/>
        <v>213114917</v>
      </c>
      <c r="G1504" s="2127">
        <f t="shared" si="30"/>
        <v>112896</v>
      </c>
    </row>
    <row r="1505" spans="1:9" s="77" customFormat="1" ht="26.4">
      <c r="A1505" s="75"/>
      <c r="B1505" s="2267" t="s">
        <v>11</v>
      </c>
      <c r="C1505" s="2128">
        <v>302550</v>
      </c>
      <c r="D1505" s="2129">
        <v>-112896</v>
      </c>
      <c r="E1505" s="2267" t="s">
        <v>11</v>
      </c>
      <c r="F1505" s="2128">
        <f t="shared" si="30"/>
        <v>213114917</v>
      </c>
      <c r="G1505" s="2129">
        <f t="shared" si="30"/>
        <v>112896</v>
      </c>
    </row>
    <row r="1506" spans="1:9" s="77" customFormat="1">
      <c r="A1506" s="75"/>
      <c r="B1506" s="2265" t="s">
        <v>28</v>
      </c>
      <c r="C1506" s="2126">
        <f>C1507</f>
        <v>302550</v>
      </c>
      <c r="D1506" s="2127">
        <f>D1507</f>
        <v>-112896</v>
      </c>
      <c r="E1506" s="2265" t="s">
        <v>28</v>
      </c>
      <c r="F1506" s="2126">
        <f t="shared" si="30"/>
        <v>213114917</v>
      </c>
      <c r="G1506" s="2127">
        <f t="shared" si="30"/>
        <v>112896</v>
      </c>
      <c r="I1506" s="85"/>
    </row>
    <row r="1507" spans="1:9" s="77" customFormat="1">
      <c r="A1507" s="75"/>
      <c r="B1507" s="2266" t="s">
        <v>3</v>
      </c>
      <c r="C1507" s="2128">
        <f>C1508</f>
        <v>302550</v>
      </c>
      <c r="D1507" s="2129">
        <f>D1508</f>
        <v>-112896</v>
      </c>
      <c r="E1507" s="2082" t="s">
        <v>2</v>
      </c>
      <c r="F1507" s="2128">
        <f t="shared" si="30"/>
        <v>213114917</v>
      </c>
      <c r="G1507" s="2129">
        <f t="shared" si="30"/>
        <v>112896</v>
      </c>
      <c r="I1507" s="85"/>
    </row>
    <row r="1508" spans="1:9" s="77" customFormat="1" ht="13.5" customHeight="1">
      <c r="A1508" s="75"/>
      <c r="B1508" s="2267" t="s">
        <v>20</v>
      </c>
      <c r="C1508" s="2128">
        <v>302550</v>
      </c>
      <c r="D1508" s="2129">
        <v>-112896</v>
      </c>
      <c r="E1508" s="754" t="s">
        <v>16</v>
      </c>
      <c r="F1508" s="2128">
        <f>F1509+F1511</f>
        <v>213114917</v>
      </c>
      <c r="G1508" s="2129">
        <f>G1509+G1511</f>
        <v>112896</v>
      </c>
    </row>
    <row r="1509" spans="1:9" s="77" customFormat="1">
      <c r="A1509" s="75"/>
      <c r="B1509" s="2267"/>
      <c r="C1509" s="2268"/>
      <c r="D1509" s="2129"/>
      <c r="E1509" s="756" t="s">
        <v>17</v>
      </c>
      <c r="F1509" s="2128">
        <v>213114917</v>
      </c>
      <c r="G1509" s="2129">
        <v>112896</v>
      </c>
    </row>
    <row r="1510" spans="1:9" s="77" customFormat="1">
      <c r="A1510" s="75"/>
      <c r="B1510" s="123" t="s">
        <v>54</v>
      </c>
      <c r="C1510" s="2269"/>
      <c r="D1510" s="2085"/>
      <c r="E1510" s="2090" t="s">
        <v>54</v>
      </c>
      <c r="F1510" s="2270"/>
      <c r="G1510" s="2085"/>
    </row>
    <row r="1511" spans="1:9" s="77" customFormat="1" ht="26.4">
      <c r="A1511" s="75"/>
      <c r="B1511" s="291" t="s">
        <v>625</v>
      </c>
      <c r="C1511" s="2271"/>
      <c r="D1511" s="2085"/>
      <c r="E1511" s="2091" t="s">
        <v>605</v>
      </c>
      <c r="F1511" s="2272"/>
      <c r="G1511" s="2085"/>
    </row>
    <row r="1512" spans="1:9" s="77" customFormat="1" ht="26.4">
      <c r="A1512" s="75"/>
      <c r="B1512" s="290" t="s">
        <v>626</v>
      </c>
      <c r="C1512" s="2271"/>
      <c r="D1512" s="2085"/>
      <c r="E1512" s="2159"/>
      <c r="F1512" s="2272"/>
      <c r="G1512" s="2085"/>
    </row>
    <row r="1513" spans="1:9" s="77" customFormat="1">
      <c r="A1513" s="75"/>
      <c r="B1513" s="291" t="s">
        <v>87</v>
      </c>
      <c r="C1513" s="2271"/>
      <c r="D1513" s="2085"/>
      <c r="E1513" s="2091" t="s">
        <v>87</v>
      </c>
      <c r="F1513" s="2272"/>
      <c r="G1513" s="2085"/>
    </row>
    <row r="1514" spans="1:9" s="77" customFormat="1">
      <c r="A1514" s="75"/>
      <c r="B1514" s="2265" t="s">
        <v>4</v>
      </c>
      <c r="C1514" s="2126">
        <f>C1515</f>
        <v>112896</v>
      </c>
      <c r="D1514" s="2127">
        <f>D1515</f>
        <v>-112896</v>
      </c>
      <c r="E1514" s="2265" t="s">
        <v>4</v>
      </c>
      <c r="F1514" s="2126">
        <f t="shared" ref="F1514:G1519" si="31">F1515</f>
        <v>213114917</v>
      </c>
      <c r="G1514" s="2127">
        <f t="shared" si="31"/>
        <v>112896</v>
      </c>
    </row>
    <row r="1515" spans="1:9" s="77" customFormat="1">
      <c r="A1515" s="75"/>
      <c r="B1515" s="2266" t="s">
        <v>10</v>
      </c>
      <c r="C1515" s="2128">
        <f>C1516</f>
        <v>112896</v>
      </c>
      <c r="D1515" s="2127">
        <f>D1516</f>
        <v>-112896</v>
      </c>
      <c r="E1515" s="2266" t="s">
        <v>10</v>
      </c>
      <c r="F1515" s="2128">
        <f t="shared" si="31"/>
        <v>213114917</v>
      </c>
      <c r="G1515" s="2127">
        <f t="shared" si="31"/>
        <v>112896</v>
      </c>
    </row>
    <row r="1516" spans="1:9" s="77" customFormat="1" ht="26.4">
      <c r="A1516" s="75"/>
      <c r="B1516" s="2267" t="s">
        <v>11</v>
      </c>
      <c r="C1516" s="2128">
        <v>112896</v>
      </c>
      <c r="D1516" s="2129">
        <v>-112896</v>
      </c>
      <c r="E1516" s="2267" t="s">
        <v>11</v>
      </c>
      <c r="F1516" s="2128">
        <f t="shared" si="31"/>
        <v>213114917</v>
      </c>
      <c r="G1516" s="2129">
        <f t="shared" si="31"/>
        <v>112896</v>
      </c>
    </row>
    <row r="1517" spans="1:9" s="77" customFormat="1">
      <c r="A1517" s="75"/>
      <c r="B1517" s="2265" t="s">
        <v>28</v>
      </c>
      <c r="C1517" s="2126">
        <f>C1518</f>
        <v>112896</v>
      </c>
      <c r="D1517" s="2127">
        <f>D1518</f>
        <v>-112896</v>
      </c>
      <c r="E1517" s="2265" t="s">
        <v>28</v>
      </c>
      <c r="F1517" s="2126">
        <f t="shared" si="31"/>
        <v>213114917</v>
      </c>
      <c r="G1517" s="2127">
        <f t="shared" si="31"/>
        <v>112896</v>
      </c>
    </row>
    <row r="1518" spans="1:9" s="77" customFormat="1">
      <c r="A1518" s="75"/>
      <c r="B1518" s="2266" t="s">
        <v>3</v>
      </c>
      <c r="C1518" s="2128">
        <f>C1519</f>
        <v>112896</v>
      </c>
      <c r="D1518" s="2129">
        <f>D1519</f>
        <v>-112896</v>
      </c>
      <c r="E1518" s="2266" t="s">
        <v>2</v>
      </c>
      <c r="F1518" s="2128">
        <f t="shared" si="31"/>
        <v>213114917</v>
      </c>
      <c r="G1518" s="2129">
        <f t="shared" si="31"/>
        <v>112896</v>
      </c>
    </row>
    <row r="1519" spans="1:9" s="77" customFormat="1">
      <c r="A1519" s="75"/>
      <c r="B1519" s="2273" t="s">
        <v>20</v>
      </c>
      <c r="C1519" s="2128">
        <v>112896</v>
      </c>
      <c r="D1519" s="2135">
        <v>-112896</v>
      </c>
      <c r="E1519" s="2274" t="s">
        <v>16</v>
      </c>
      <c r="F1519" s="2134">
        <f t="shared" si="31"/>
        <v>213114917</v>
      </c>
      <c r="G1519" s="2135">
        <f t="shared" si="31"/>
        <v>112896</v>
      </c>
    </row>
    <row r="1520" spans="1:9" s="77" customFormat="1" ht="13.8" thickBot="1">
      <c r="A1520" s="75"/>
      <c r="B1520" s="2275"/>
      <c r="C1520" s="2229"/>
      <c r="D1520" s="2276"/>
      <c r="E1520" s="756" t="s">
        <v>17</v>
      </c>
      <c r="F1520" s="2229">
        <v>213114917</v>
      </c>
      <c r="G1520" s="2276">
        <v>112896</v>
      </c>
    </row>
    <row r="1521" spans="1:8" s="77" customFormat="1" ht="45" customHeight="1" thickBot="1">
      <c r="A1521" s="75"/>
      <c r="B1521" s="3729" t="s">
        <v>627</v>
      </c>
      <c r="C1521" s="3730"/>
      <c r="D1521" s="3730"/>
      <c r="E1521" s="3730"/>
      <c r="F1521" s="3730"/>
      <c r="G1521" s="3731"/>
    </row>
    <row r="1522" spans="1:8" s="77" customFormat="1">
      <c r="A1522" s="75"/>
      <c r="B1522" s="561"/>
      <c r="C1522" s="561"/>
      <c r="D1522" s="561"/>
      <c r="E1522" s="2261"/>
      <c r="F1522" s="2261"/>
      <c r="G1522" s="2261"/>
    </row>
    <row r="1523" spans="1:8" s="77" customFormat="1">
      <c r="A1523" s="75"/>
      <c r="B1523" s="128" t="s">
        <v>190</v>
      </c>
      <c r="C1523" s="561"/>
      <c r="D1523" s="561"/>
      <c r="E1523" s="2261"/>
      <c r="F1523" s="2261"/>
      <c r="G1523" s="2261"/>
    </row>
    <row r="1524" spans="1:8" s="77" customFormat="1" ht="13.95" customHeight="1" thickBot="1">
      <c r="A1524" s="75"/>
      <c r="B1524" s="3732"/>
      <c r="C1524" s="3732"/>
      <c r="D1524" s="3732"/>
      <c r="E1524" s="2319"/>
      <c r="F1524" s="2261"/>
      <c r="G1524" s="2261"/>
    </row>
    <row r="1525" spans="1:8" s="77" customFormat="1" ht="27.6">
      <c r="A1525" s="75">
        <f>A1500</f>
        <v>44</v>
      </c>
      <c r="B1525" s="2096" t="s">
        <v>559</v>
      </c>
      <c r="C1525" s="2097"/>
      <c r="D1525" s="2248"/>
      <c r="E1525" s="2096" t="s">
        <v>603</v>
      </c>
      <c r="F1525" s="2247"/>
      <c r="G1525" s="2247"/>
      <c r="H1525" s="945" t="s">
        <v>33</v>
      </c>
    </row>
    <row r="1526" spans="1:8" s="77" customFormat="1" ht="13.8">
      <c r="A1526" s="75"/>
      <c r="B1526" s="2099" t="s">
        <v>82</v>
      </c>
      <c r="C1526" s="2100"/>
      <c r="D1526" s="2250"/>
      <c r="E1526" s="2099" t="s">
        <v>82</v>
      </c>
      <c r="F1526" s="2249"/>
      <c r="G1526" s="2249"/>
    </row>
    <row r="1527" spans="1:8" s="77" customFormat="1" ht="26.4">
      <c r="A1527" s="75"/>
      <c r="B1527" s="2103" t="s">
        <v>86</v>
      </c>
      <c r="C1527" s="2103"/>
      <c r="D1527" s="2251"/>
      <c r="E1527" s="2103" t="s">
        <v>86</v>
      </c>
      <c r="F1527" s="2103"/>
      <c r="G1527" s="2103"/>
    </row>
    <row r="1528" spans="1:8" s="77" customFormat="1">
      <c r="A1528" s="75"/>
      <c r="B1528" s="2105" t="s">
        <v>87</v>
      </c>
      <c r="C1528" s="2277"/>
      <c r="D1528" s="2253"/>
      <c r="E1528" s="2105" t="s">
        <v>87</v>
      </c>
      <c r="F1528" s="2278"/>
      <c r="G1528" s="2278"/>
    </row>
    <row r="1529" spans="1:8" s="77" customFormat="1">
      <c r="A1529" s="75"/>
      <c r="B1529" s="2279" t="s">
        <v>4</v>
      </c>
      <c r="C1529" s="2280">
        <f>C1530+C1532+C1537</f>
        <v>117135858</v>
      </c>
      <c r="D1529" s="2255">
        <f>D1530+D1532+D1537</f>
        <v>-112896</v>
      </c>
      <c r="E1529" s="2152" t="s">
        <v>4</v>
      </c>
      <c r="F1529" s="2254">
        <f>F1530</f>
        <v>213114917</v>
      </c>
      <c r="G1529" s="2254">
        <f>G1530</f>
        <v>112896</v>
      </c>
    </row>
    <row r="1530" spans="1:8" s="77" customFormat="1">
      <c r="A1530" s="75"/>
      <c r="B1530" s="2281" t="s">
        <v>65</v>
      </c>
      <c r="C1530" s="2282">
        <v>7231413</v>
      </c>
      <c r="D1530" s="2258"/>
      <c r="E1530" s="2283" t="s">
        <v>10</v>
      </c>
      <c r="F1530" s="2256">
        <f>F1531</f>
        <v>213114917</v>
      </c>
      <c r="G1530" s="2256">
        <f>G1531</f>
        <v>112896</v>
      </c>
    </row>
    <row r="1531" spans="1:8" s="77" customFormat="1" ht="26.4">
      <c r="A1531" s="75"/>
      <c r="B1531" s="2284" t="s">
        <v>6</v>
      </c>
      <c r="C1531" s="2282">
        <v>5782975</v>
      </c>
      <c r="D1531" s="2258"/>
      <c r="E1531" s="2285" t="s">
        <v>11</v>
      </c>
      <c r="F1531" s="2256">
        <f>F1532</f>
        <v>213114917</v>
      </c>
      <c r="G1531" s="2256">
        <f>G1516</f>
        <v>112896</v>
      </c>
    </row>
    <row r="1532" spans="1:8" s="77" customFormat="1">
      <c r="A1532" s="75"/>
      <c r="B1532" s="2281" t="s">
        <v>7</v>
      </c>
      <c r="C1532" s="2282">
        <f t="shared" ref="C1532:D1535" si="32">C1533</f>
        <v>88139</v>
      </c>
      <c r="D1532" s="2258">
        <f t="shared" si="32"/>
        <v>0</v>
      </c>
      <c r="E1532" s="2286" t="s">
        <v>28</v>
      </c>
      <c r="F1532" s="2254">
        <f>F1533</f>
        <v>213114917</v>
      </c>
      <c r="G1532" s="2254">
        <f>G1533</f>
        <v>112896</v>
      </c>
    </row>
    <row r="1533" spans="1:8" s="77" customFormat="1">
      <c r="A1533" s="75"/>
      <c r="B1533" s="2287" t="s">
        <v>8</v>
      </c>
      <c r="C1533" s="2282">
        <f t="shared" si="32"/>
        <v>88139</v>
      </c>
      <c r="D1533" s="2258">
        <f t="shared" si="32"/>
        <v>0</v>
      </c>
      <c r="E1533" s="2288" t="s">
        <v>2</v>
      </c>
      <c r="F1533" s="2256">
        <f>F1534</f>
        <v>213114917</v>
      </c>
      <c r="G1533" s="2256">
        <f>G1534</f>
        <v>112896</v>
      </c>
    </row>
    <row r="1534" spans="1:8" s="77" customFormat="1">
      <c r="A1534" s="75"/>
      <c r="B1534" s="2284" t="s">
        <v>9</v>
      </c>
      <c r="C1534" s="2282">
        <f t="shared" si="32"/>
        <v>88139</v>
      </c>
      <c r="D1534" s="2258">
        <f t="shared" si="32"/>
        <v>0</v>
      </c>
      <c r="E1534" s="2289" t="s">
        <v>16</v>
      </c>
      <c r="F1534" s="2256">
        <f>F1535</f>
        <v>213114917</v>
      </c>
      <c r="G1534" s="2256">
        <f>G1535</f>
        <v>112896</v>
      </c>
    </row>
    <row r="1535" spans="1:8" s="77" customFormat="1" ht="26.4">
      <c r="A1535" s="75"/>
      <c r="B1535" s="2290" t="s">
        <v>57</v>
      </c>
      <c r="C1535" s="2282">
        <f t="shared" si="32"/>
        <v>88139</v>
      </c>
      <c r="D1535" s="2258">
        <f t="shared" si="32"/>
        <v>0</v>
      </c>
      <c r="E1535" s="2291" t="s">
        <v>17</v>
      </c>
      <c r="F1535" s="2128">
        <v>213114917</v>
      </c>
      <c r="G1535" s="2256">
        <f>G1520</f>
        <v>112896</v>
      </c>
    </row>
    <row r="1536" spans="1:8" s="77" customFormat="1" ht="26.4">
      <c r="A1536" s="75"/>
      <c r="B1536" s="2292" t="s">
        <v>126</v>
      </c>
      <c r="C1536" s="2282">
        <v>88139</v>
      </c>
      <c r="D1536" s="2258"/>
      <c r="E1536" s="2292"/>
      <c r="F1536" s="2282"/>
      <c r="G1536" s="2258"/>
    </row>
    <row r="1537" spans="1:7" s="77" customFormat="1">
      <c r="A1537" s="75"/>
      <c r="B1537" s="2281" t="s">
        <v>10</v>
      </c>
      <c r="C1537" s="2282">
        <f>C1538+C1539</f>
        <v>109816306</v>
      </c>
      <c r="D1537" s="2258">
        <f>D1538+D1539</f>
        <v>-112896</v>
      </c>
      <c r="E1537" s="2281"/>
      <c r="F1537" s="2282"/>
      <c r="G1537" s="2258"/>
    </row>
    <row r="1538" spans="1:7" s="77" customFormat="1" ht="26.4">
      <c r="A1538" s="75"/>
      <c r="B1538" s="2287" t="s">
        <v>11</v>
      </c>
      <c r="C1538" s="2282">
        <v>66349497</v>
      </c>
      <c r="D1538" s="2258">
        <f>D1516</f>
        <v>-112896</v>
      </c>
      <c r="E1538" s="2287"/>
      <c r="F1538" s="2282"/>
      <c r="G1538" s="2258"/>
    </row>
    <row r="1539" spans="1:7" s="77" customFormat="1" ht="26.4">
      <c r="A1539" s="75"/>
      <c r="B1539" s="2287" t="s">
        <v>60</v>
      </c>
      <c r="C1539" s="2282">
        <v>43466809</v>
      </c>
      <c r="D1539" s="2258"/>
      <c r="E1539" s="2287"/>
      <c r="F1539" s="2282"/>
      <c r="G1539" s="2258"/>
    </row>
    <row r="1540" spans="1:7" s="77" customFormat="1">
      <c r="A1540" s="75"/>
      <c r="B1540" s="2279" t="s">
        <v>28</v>
      </c>
      <c r="C1540" s="2280">
        <f>C1541+C1555</f>
        <v>117135858</v>
      </c>
      <c r="D1540" s="2255">
        <f>D1541+D1555</f>
        <v>-112896</v>
      </c>
      <c r="E1540" s="2279"/>
      <c r="F1540" s="2280"/>
      <c r="G1540" s="2255"/>
    </row>
    <row r="1541" spans="1:7" s="77" customFormat="1">
      <c r="A1541" s="75"/>
      <c r="B1541" s="2281" t="s">
        <v>2</v>
      </c>
      <c r="C1541" s="2282">
        <f>C1542+C1546+C1548</f>
        <v>67709022</v>
      </c>
      <c r="D1541" s="2258">
        <f>D1542+D1546+D1548</f>
        <v>0</v>
      </c>
      <c r="E1541" s="2281"/>
      <c r="F1541" s="2282"/>
      <c r="G1541" s="2258"/>
    </row>
    <row r="1542" spans="1:7" s="77" customFormat="1">
      <c r="A1542" s="75"/>
      <c r="B1542" s="2287" t="s">
        <v>12</v>
      </c>
      <c r="C1542" s="2282">
        <f>C1543+C1545</f>
        <v>6895979</v>
      </c>
      <c r="D1542" s="2258">
        <f>D1543+D1545</f>
        <v>0</v>
      </c>
      <c r="E1542" s="2287"/>
      <c r="F1542" s="2282"/>
      <c r="G1542" s="2258"/>
    </row>
    <row r="1543" spans="1:7" s="77" customFormat="1">
      <c r="A1543" s="75"/>
      <c r="B1543" s="2284" t="s">
        <v>37</v>
      </c>
      <c r="C1543" s="2282">
        <v>4561354</v>
      </c>
      <c r="D1543" s="2085"/>
      <c r="E1543" s="2284"/>
      <c r="F1543" s="2282"/>
      <c r="G1543" s="2085"/>
    </row>
    <row r="1544" spans="1:7" s="77" customFormat="1">
      <c r="A1544" s="75"/>
      <c r="B1544" s="2290" t="s">
        <v>35</v>
      </c>
      <c r="C1544" s="2282">
        <v>3457746</v>
      </c>
      <c r="D1544" s="2085"/>
      <c r="E1544" s="2290"/>
      <c r="F1544" s="2282"/>
      <c r="G1544" s="2085"/>
    </row>
    <row r="1545" spans="1:7" s="77" customFormat="1">
      <c r="A1545" s="75"/>
      <c r="B1545" s="2284" t="s">
        <v>15</v>
      </c>
      <c r="C1545" s="2282">
        <v>2334625</v>
      </c>
      <c r="D1545" s="2085"/>
      <c r="E1545" s="2284"/>
      <c r="F1545" s="2282"/>
      <c r="G1545" s="2085"/>
    </row>
    <row r="1546" spans="1:7" s="77" customFormat="1">
      <c r="A1546" s="75"/>
      <c r="B1546" s="2287" t="s">
        <v>16</v>
      </c>
      <c r="C1546" s="2282">
        <f>C1547</f>
        <v>33864664</v>
      </c>
      <c r="D1546" s="2258">
        <f>D1547</f>
        <v>0</v>
      </c>
      <c r="E1546" s="2287"/>
      <c r="F1546" s="2282"/>
      <c r="G1546" s="2258"/>
    </row>
    <row r="1547" spans="1:7" s="77" customFormat="1">
      <c r="A1547" s="75"/>
      <c r="B1547" s="2284" t="s">
        <v>17</v>
      </c>
      <c r="C1547" s="2282">
        <v>33864664</v>
      </c>
      <c r="D1547" s="2258"/>
      <c r="E1547" s="2284"/>
      <c r="F1547" s="2282"/>
      <c r="G1547" s="2258"/>
    </row>
    <row r="1548" spans="1:7" s="77" customFormat="1">
      <c r="A1548" s="75"/>
      <c r="B1548" s="2287" t="s">
        <v>19</v>
      </c>
      <c r="C1548" s="2282">
        <f>C1549+C1552+C1554</f>
        <v>26948379</v>
      </c>
      <c r="D1548" s="2258">
        <f>D1549+D1552+D1554</f>
        <v>0</v>
      </c>
      <c r="E1548" s="2287"/>
      <c r="F1548" s="2282"/>
      <c r="G1548" s="2258"/>
    </row>
    <row r="1549" spans="1:7" s="77" customFormat="1">
      <c r="A1549" s="75"/>
      <c r="B1549" s="2284" t="s">
        <v>84</v>
      </c>
      <c r="C1549" s="2282">
        <f>C1550</f>
        <v>26877</v>
      </c>
      <c r="D1549" s="2258">
        <f>D1550</f>
        <v>0</v>
      </c>
      <c r="E1549" s="2284"/>
      <c r="F1549" s="2282"/>
      <c r="G1549" s="2258"/>
    </row>
    <row r="1550" spans="1:7" s="77" customFormat="1" ht="26.4">
      <c r="A1550" s="75"/>
      <c r="B1550" s="2290" t="s">
        <v>85</v>
      </c>
      <c r="C1550" s="2282">
        <f>C1551</f>
        <v>26877</v>
      </c>
      <c r="D1550" s="2258">
        <f>D1551</f>
        <v>0</v>
      </c>
      <c r="E1550" s="2290"/>
      <c r="F1550" s="2282"/>
      <c r="G1550" s="2258"/>
    </row>
    <row r="1551" spans="1:7" s="77" customFormat="1" ht="39.6">
      <c r="A1551" s="75"/>
      <c r="B1551" s="2292" t="s">
        <v>63</v>
      </c>
      <c r="C1551" s="2282">
        <v>26877</v>
      </c>
      <c r="D1551" s="2258"/>
      <c r="E1551" s="2292"/>
      <c r="F1551" s="2282"/>
      <c r="G1551" s="2258"/>
    </row>
    <row r="1552" spans="1:7" s="77" customFormat="1" ht="26.4">
      <c r="A1552" s="75"/>
      <c r="B1552" s="2284" t="s">
        <v>51</v>
      </c>
      <c r="C1552" s="2282">
        <f>C1553</f>
        <v>263702</v>
      </c>
      <c r="D1552" s="2258">
        <f>D1553</f>
        <v>0</v>
      </c>
      <c r="E1552" s="2284"/>
      <c r="F1552" s="2282"/>
      <c r="G1552" s="2258"/>
    </row>
    <row r="1553" spans="1:8" s="77" customFormat="1" ht="52.8">
      <c r="A1553" s="75"/>
      <c r="B1553" s="2290" t="s">
        <v>67</v>
      </c>
      <c r="C1553" s="2282">
        <v>263702</v>
      </c>
      <c r="D1553" s="2258"/>
      <c r="E1553" s="2290"/>
      <c r="F1553" s="2282"/>
      <c r="G1553" s="2258"/>
    </row>
    <row r="1554" spans="1:8" s="77" customFormat="1" ht="26.4">
      <c r="A1554" s="75"/>
      <c r="B1554" s="2284" t="s">
        <v>79</v>
      </c>
      <c r="C1554" s="2282">
        <v>26657800</v>
      </c>
      <c r="D1554" s="2258"/>
      <c r="E1554" s="2284"/>
      <c r="F1554" s="2282"/>
      <c r="G1554" s="2258"/>
    </row>
    <row r="1555" spans="1:8" s="77" customFormat="1">
      <c r="A1555" s="75"/>
      <c r="B1555" s="2281" t="s">
        <v>3</v>
      </c>
      <c r="C1555" s="2282">
        <f>C1556+C1557</f>
        <v>49426836</v>
      </c>
      <c r="D1555" s="2258">
        <f>D1556+D1557</f>
        <v>-112896</v>
      </c>
      <c r="E1555" s="2281"/>
      <c r="F1555" s="2282"/>
      <c r="G1555" s="2258"/>
    </row>
    <row r="1556" spans="1:8" s="77" customFormat="1">
      <c r="A1556" s="75"/>
      <c r="B1556" s="2287" t="s">
        <v>20</v>
      </c>
      <c r="C1556" s="2282">
        <v>2179745</v>
      </c>
      <c r="D1556" s="2258">
        <f>D1519</f>
        <v>-112896</v>
      </c>
      <c r="E1556" s="2287"/>
      <c r="F1556" s="2282"/>
      <c r="G1556" s="2258"/>
    </row>
    <row r="1557" spans="1:8" s="77" customFormat="1">
      <c r="A1557" s="75"/>
      <c r="B1557" s="2287" t="s">
        <v>55</v>
      </c>
      <c r="C1557" s="2282">
        <f>C1558+C1560</f>
        <v>47247091</v>
      </c>
      <c r="D1557" s="2258">
        <f>D1558+D1560</f>
        <v>0</v>
      </c>
      <c r="E1557" s="2287"/>
      <c r="F1557" s="2282"/>
      <c r="G1557" s="2258"/>
    </row>
    <row r="1558" spans="1:8" s="77" customFormat="1" ht="26.4">
      <c r="A1558" s="75"/>
      <c r="B1558" s="2284" t="s">
        <v>56</v>
      </c>
      <c r="C1558" s="2282">
        <f>C1559</f>
        <v>24655107</v>
      </c>
      <c r="D1558" s="2258">
        <f>D1559</f>
        <v>0</v>
      </c>
      <c r="E1558" s="2284"/>
      <c r="F1558" s="2282"/>
      <c r="G1558" s="2258"/>
    </row>
    <row r="1559" spans="1:8" s="77" customFormat="1" ht="52.8">
      <c r="A1559" s="75"/>
      <c r="B1559" s="2290" t="s">
        <v>73</v>
      </c>
      <c r="C1559" s="2282">
        <v>24655107</v>
      </c>
      <c r="D1559" s="2258"/>
      <c r="E1559" s="2290"/>
      <c r="F1559" s="2282"/>
      <c r="G1559" s="2258"/>
    </row>
    <row r="1560" spans="1:8" s="77" customFormat="1" ht="27" thickBot="1">
      <c r="A1560" s="75"/>
      <c r="B1560" s="2293" t="s">
        <v>121</v>
      </c>
      <c r="C1560" s="2294">
        <v>22591984</v>
      </c>
      <c r="D1560" s="2295"/>
      <c r="E1560" s="2293"/>
      <c r="F1560" s="2294"/>
      <c r="G1560" s="2295"/>
    </row>
    <row r="1561" spans="1:8" s="77" customFormat="1" ht="43.5" customHeight="1" thickBot="1">
      <c r="A1561" s="75"/>
      <c r="B1561" s="3729" t="s">
        <v>627</v>
      </c>
      <c r="C1561" s="3730"/>
      <c r="D1561" s="3730"/>
      <c r="E1561" s="3730"/>
      <c r="F1561" s="3730"/>
      <c r="G1561" s="3731"/>
    </row>
    <row r="1562" spans="1:8" s="77" customFormat="1">
      <c r="A1562" s="75"/>
    </row>
    <row r="1563" spans="1:8" s="77" customFormat="1">
      <c r="A1563" s="75"/>
      <c r="B1563" s="128" t="s">
        <v>187</v>
      </c>
      <c r="C1563" s="561"/>
      <c r="D1563" s="561"/>
    </row>
    <row r="1564" spans="1:8" s="77" customFormat="1" ht="13.8" thickBot="1">
      <c r="A1564" s="75"/>
      <c r="B1564" s="2315"/>
      <c r="C1564" s="2315"/>
      <c r="D1564" s="2315"/>
      <c r="E1564" s="3740"/>
      <c r="F1564" s="3740"/>
      <c r="G1564" s="3740"/>
    </row>
    <row r="1565" spans="1:8" s="77" customFormat="1" ht="27.6">
      <c r="A1565" s="547">
        <f>A1500+1</f>
        <v>45</v>
      </c>
      <c r="B1565" s="2123" t="s">
        <v>559</v>
      </c>
      <c r="C1565" s="818"/>
      <c r="D1565" s="2124"/>
      <c r="E1565" s="2096" t="s">
        <v>603</v>
      </c>
      <c r="F1565" s="2075"/>
      <c r="G1565" s="2076"/>
      <c r="H1565" s="945" t="s">
        <v>33</v>
      </c>
    </row>
    <row r="1566" spans="1:8" s="77" customFormat="1">
      <c r="A1566" s="75"/>
      <c r="B1566" s="123" t="s">
        <v>22</v>
      </c>
      <c r="C1566" s="2077"/>
      <c r="D1566" s="2090"/>
      <c r="E1566" s="123" t="s">
        <v>22</v>
      </c>
      <c r="F1566" s="2077"/>
      <c r="G1566" s="643"/>
    </row>
    <row r="1567" spans="1:8" s="77" customFormat="1" ht="13.8">
      <c r="A1567" s="75"/>
      <c r="B1567" s="2078" t="s">
        <v>570</v>
      </c>
      <c r="C1567" s="2079"/>
      <c r="D1567" s="2125"/>
      <c r="E1567" s="3617" t="s">
        <v>41</v>
      </c>
      <c r="F1567" s="2079"/>
      <c r="G1567" s="1009"/>
    </row>
    <row r="1568" spans="1:8" s="77" customFormat="1">
      <c r="A1568" s="75"/>
      <c r="B1568" s="2080" t="s">
        <v>4</v>
      </c>
      <c r="C1568" s="2126">
        <f>C1569+C1570</f>
        <v>114271307</v>
      </c>
      <c r="D1568" s="2127">
        <f>D1569+D1570</f>
        <v>-1408268</v>
      </c>
      <c r="E1568" s="3618" t="s">
        <v>4</v>
      </c>
      <c r="F1568" s="2081">
        <f>F1569</f>
        <v>35571795</v>
      </c>
      <c r="G1568" s="928">
        <f>G1569</f>
        <v>1408268</v>
      </c>
    </row>
    <row r="1569" spans="1:7" s="77" customFormat="1" ht="24.75" customHeight="1">
      <c r="A1569" s="75"/>
      <c r="B1569" s="2082" t="s">
        <v>36</v>
      </c>
      <c r="C1569" s="2128">
        <v>132549</v>
      </c>
      <c r="D1569" s="2129"/>
      <c r="E1569" s="3619" t="s">
        <v>10</v>
      </c>
      <c r="F1569" s="2083">
        <f>F1570</f>
        <v>35571795</v>
      </c>
      <c r="G1569" s="931">
        <f>G1570</f>
        <v>1408268</v>
      </c>
    </row>
    <row r="1570" spans="1:7" s="77" customFormat="1" ht="28.5" customHeight="1">
      <c r="A1570" s="75"/>
      <c r="B1570" s="2082" t="s">
        <v>10</v>
      </c>
      <c r="C1570" s="2128">
        <f>C1571</f>
        <v>114138758</v>
      </c>
      <c r="D1570" s="2127">
        <f>D1571</f>
        <v>-1408268</v>
      </c>
      <c r="E1570" s="3620" t="s">
        <v>11</v>
      </c>
      <c r="F1570" s="2083">
        <v>35571795</v>
      </c>
      <c r="G1570" s="2085">
        <v>1408268</v>
      </c>
    </row>
    <row r="1571" spans="1:7" s="77" customFormat="1" ht="26.4">
      <c r="A1571" s="75"/>
      <c r="B1571" s="2130" t="s">
        <v>11</v>
      </c>
      <c r="C1571" s="2128">
        <v>114138758</v>
      </c>
      <c r="D1571" s="2129">
        <v>-1408268</v>
      </c>
      <c r="E1571" s="3621" t="s">
        <v>28</v>
      </c>
      <c r="F1571" s="2081">
        <f t="shared" ref="F1571:G1573" si="33">F1572</f>
        <v>35571795</v>
      </c>
      <c r="G1571" s="2087">
        <f t="shared" si="33"/>
        <v>1408268</v>
      </c>
    </row>
    <row r="1572" spans="1:7" s="77" customFormat="1">
      <c r="A1572" s="75"/>
      <c r="B1572" s="2080" t="s">
        <v>28</v>
      </c>
      <c r="C1572" s="2126">
        <f>C1573+C1578</f>
        <v>114271307</v>
      </c>
      <c r="D1572" s="2127">
        <f>D1573+D1578</f>
        <v>-1408268</v>
      </c>
      <c r="E1572" s="3622" t="s">
        <v>2</v>
      </c>
      <c r="F1572" s="2083">
        <f t="shared" si="33"/>
        <v>35571795</v>
      </c>
      <c r="G1572" s="2085">
        <f t="shared" si="33"/>
        <v>1408268</v>
      </c>
    </row>
    <row r="1573" spans="1:7" s="77" customFormat="1">
      <c r="A1573" s="75"/>
      <c r="B1573" s="2082" t="s">
        <v>2</v>
      </c>
      <c r="C1573" s="2128">
        <f>C1574</f>
        <v>98476697</v>
      </c>
      <c r="D1573" s="2129">
        <f>D1574</f>
        <v>-1332607</v>
      </c>
      <c r="E1573" s="3623" t="s">
        <v>16</v>
      </c>
      <c r="F1573" s="2083">
        <f t="shared" si="33"/>
        <v>35571795</v>
      </c>
      <c r="G1573" s="2085">
        <f t="shared" si="33"/>
        <v>1408268</v>
      </c>
    </row>
    <row r="1574" spans="1:7" s="77" customFormat="1">
      <c r="A1574" s="75"/>
      <c r="B1574" s="2130" t="s">
        <v>12</v>
      </c>
      <c r="C1574" s="2128">
        <f>C1575+C1577</f>
        <v>98476697</v>
      </c>
      <c r="D1574" s="2129">
        <f>D1575+D1577</f>
        <v>-1332607</v>
      </c>
      <c r="E1574" s="3624" t="s">
        <v>17</v>
      </c>
      <c r="F1574" s="2083">
        <v>35571795</v>
      </c>
      <c r="G1574" s="2631">
        <v>1408268</v>
      </c>
    </row>
    <row r="1575" spans="1:7" s="77" customFormat="1">
      <c r="A1575" s="75"/>
      <c r="B1575" s="2131" t="s">
        <v>37</v>
      </c>
      <c r="C1575" s="2128">
        <v>59426800</v>
      </c>
      <c r="D1575" s="2129">
        <v>-964351</v>
      </c>
      <c r="E1575" s="2115" t="s">
        <v>61</v>
      </c>
      <c r="F1575" s="2081"/>
      <c r="G1575" s="2324"/>
    </row>
    <row r="1576" spans="1:7" s="77" customFormat="1">
      <c r="A1576" s="75"/>
      <c r="B1576" s="2132" t="s">
        <v>35</v>
      </c>
      <c r="C1576" s="2128">
        <v>47086607</v>
      </c>
      <c r="D1576" s="2129">
        <v>-758379</v>
      </c>
      <c r="E1576" s="2086"/>
      <c r="F1576" s="2081"/>
      <c r="G1576" s="2324"/>
    </row>
    <row r="1577" spans="1:7" s="77" customFormat="1">
      <c r="A1577" s="75"/>
      <c r="B1577" s="2131" t="s">
        <v>15</v>
      </c>
      <c r="C1577" s="2128">
        <v>39049897</v>
      </c>
      <c r="D1577" s="2129">
        <v>-368256</v>
      </c>
      <c r="E1577" s="2088"/>
      <c r="F1577" s="2083"/>
      <c r="G1577" s="2631"/>
    </row>
    <row r="1578" spans="1:7" s="77" customFormat="1">
      <c r="A1578" s="75"/>
      <c r="B1578" s="2082" t="s">
        <v>3</v>
      </c>
      <c r="C1578" s="2128">
        <f>C1579</f>
        <v>15794610</v>
      </c>
      <c r="D1578" s="2129">
        <f>D1579</f>
        <v>-75661</v>
      </c>
      <c r="E1578" s="2088"/>
      <c r="F1578" s="2083"/>
      <c r="G1578" s="2631"/>
    </row>
    <row r="1579" spans="1:7" s="77" customFormat="1">
      <c r="A1579" s="75"/>
      <c r="B1579" s="2133" t="s">
        <v>20</v>
      </c>
      <c r="C1579" s="2134">
        <v>15794610</v>
      </c>
      <c r="D1579" s="2135">
        <v>-75661</v>
      </c>
      <c r="E1579" s="2136"/>
      <c r="F1579" s="2137"/>
      <c r="G1579" s="2632"/>
    </row>
    <row r="1580" spans="1:7" s="77" customFormat="1" ht="13.8" thickBot="1">
      <c r="A1580" s="75"/>
      <c r="B1580" s="2115" t="s">
        <v>61</v>
      </c>
      <c r="C1580" s="2134"/>
      <c r="D1580" s="2135"/>
      <c r="E1580" s="2090"/>
      <c r="F1580" s="2077"/>
      <c r="G1580" s="2090"/>
    </row>
    <row r="1581" spans="1:7" s="77" customFormat="1" ht="66.75" customHeight="1" thickBot="1">
      <c r="A1581" s="75"/>
      <c r="B1581" s="3744" t="s">
        <v>1100</v>
      </c>
      <c r="C1581" s="3745"/>
      <c r="D1581" s="3745"/>
      <c r="E1581" s="3745"/>
      <c r="F1581" s="3745"/>
      <c r="G1581" s="3746"/>
    </row>
    <row r="1582" spans="1:7" s="77" customFormat="1">
      <c r="A1582" s="75"/>
      <c r="B1582" s="561"/>
      <c r="C1582" s="561"/>
      <c r="D1582" s="561"/>
      <c r="E1582" s="3625"/>
      <c r="F1582" s="3626"/>
      <c r="G1582" s="3627"/>
    </row>
    <row r="1583" spans="1:7" s="77" customFormat="1">
      <c r="A1583" s="75"/>
      <c r="B1583" s="128" t="s">
        <v>190</v>
      </c>
      <c r="C1583" s="561"/>
      <c r="D1583" s="561"/>
      <c r="E1583" s="2121"/>
      <c r="F1583" s="2122"/>
      <c r="G1583" s="1911"/>
    </row>
    <row r="1584" spans="1:7" s="77" customFormat="1" ht="13.95" customHeight="1" thickBot="1">
      <c r="A1584" s="3739"/>
      <c r="B1584" s="3739"/>
      <c r="C1584" s="3739"/>
      <c r="D1584" s="3739"/>
      <c r="E1584" s="3739"/>
      <c r="F1584" s="3739"/>
    </row>
    <row r="1585" spans="1:8" s="77" customFormat="1" ht="27.6">
      <c r="A1585" s="3640">
        <f>A1565+1</f>
        <v>46</v>
      </c>
      <c r="B1585" s="1003" t="s">
        <v>559</v>
      </c>
      <c r="C1585" s="2097"/>
      <c r="D1585" s="3641"/>
      <c r="E1585" s="335" t="s">
        <v>603</v>
      </c>
      <c r="F1585" s="201"/>
      <c r="G1585" s="2230"/>
      <c r="H1585" s="945" t="s">
        <v>33</v>
      </c>
    </row>
    <row r="1586" spans="1:8" s="77" customFormat="1">
      <c r="A1586" s="75"/>
      <c r="B1586" s="288" t="s">
        <v>82</v>
      </c>
      <c r="C1586" s="2100"/>
      <c r="D1586" s="3628"/>
      <c r="E1586" s="163" t="s">
        <v>82</v>
      </c>
      <c r="F1586" s="607"/>
      <c r="G1586" s="785"/>
    </row>
    <row r="1587" spans="1:8" s="77" customFormat="1">
      <c r="A1587" s="75"/>
      <c r="B1587" s="3629" t="s">
        <v>83</v>
      </c>
      <c r="C1587" s="2103"/>
      <c r="D1587" s="3630"/>
      <c r="E1587" s="668" t="s">
        <v>83</v>
      </c>
      <c r="F1587" s="682"/>
      <c r="G1587" s="2231"/>
    </row>
    <row r="1588" spans="1:8" s="77" customFormat="1">
      <c r="A1588" s="75"/>
      <c r="B1588" s="1347" t="s">
        <v>87</v>
      </c>
      <c r="C1588" s="2106"/>
      <c r="D1588" s="3631"/>
      <c r="E1588" s="164" t="s">
        <v>87</v>
      </c>
      <c r="F1588" s="3632"/>
      <c r="G1588" s="2233"/>
    </row>
    <row r="1589" spans="1:8" s="77" customFormat="1">
      <c r="A1589" s="75"/>
      <c r="B1589" s="2080" t="s">
        <v>4</v>
      </c>
      <c r="C1589" s="2081">
        <f>C1590+C1591</f>
        <v>826570031</v>
      </c>
      <c r="D1589" s="3633">
        <f>D1590+D1591</f>
        <v>-1408268</v>
      </c>
      <c r="E1589" s="142" t="s">
        <v>4</v>
      </c>
      <c r="F1589" s="2308">
        <f>F1590</f>
        <v>40422101</v>
      </c>
      <c r="G1589" s="2235">
        <f>G1590</f>
        <v>1408268</v>
      </c>
    </row>
    <row r="1590" spans="1:8" s="77" customFormat="1" ht="26.4">
      <c r="A1590" s="75"/>
      <c r="B1590" s="2082" t="s">
        <v>36</v>
      </c>
      <c r="C1590" s="2083">
        <v>3442825</v>
      </c>
      <c r="D1590" s="3635"/>
      <c r="E1590" s="245" t="s">
        <v>10</v>
      </c>
      <c r="F1590" s="2311">
        <f>F1591</f>
        <v>40422101</v>
      </c>
      <c r="G1590" s="2236">
        <f>G1591</f>
        <v>1408268</v>
      </c>
    </row>
    <row r="1591" spans="1:8" s="77" customFormat="1" ht="26.4">
      <c r="A1591" s="75"/>
      <c r="B1591" s="2082" t="s">
        <v>10</v>
      </c>
      <c r="C1591" s="2083">
        <f>C1592</f>
        <v>823127206</v>
      </c>
      <c r="D1591" s="3635">
        <f>D1592</f>
        <v>-1408268</v>
      </c>
      <c r="E1591" s="247" t="s">
        <v>11</v>
      </c>
      <c r="F1591" s="2311">
        <v>40422101</v>
      </c>
      <c r="G1591" s="2236">
        <f>G1592</f>
        <v>1408268</v>
      </c>
    </row>
    <row r="1592" spans="1:8" s="77" customFormat="1" ht="26.4">
      <c r="A1592" s="75"/>
      <c r="B1592" s="2130" t="s">
        <v>11</v>
      </c>
      <c r="C1592" s="2083">
        <v>823127206</v>
      </c>
      <c r="D1592" s="3635">
        <f>D1571</f>
        <v>-1408268</v>
      </c>
      <c r="E1592" s="3139" t="s">
        <v>28</v>
      </c>
      <c r="F1592" s="2308">
        <f>F1593</f>
        <v>40422101</v>
      </c>
      <c r="G1592" s="2235">
        <f>G1570</f>
        <v>1408268</v>
      </c>
    </row>
    <row r="1593" spans="1:8" s="77" customFormat="1">
      <c r="A1593" s="75"/>
      <c r="B1593" s="2080" t="s">
        <v>28</v>
      </c>
      <c r="C1593" s="2081">
        <f>C1594+C1606</f>
        <v>773535632</v>
      </c>
      <c r="D1593" s="3633">
        <f>D1594+D1606</f>
        <v>-1408268</v>
      </c>
      <c r="E1593" s="2848" t="s">
        <v>2</v>
      </c>
      <c r="F1593" s="2311">
        <f>F1594</f>
        <v>40422101</v>
      </c>
      <c r="G1593" s="2236">
        <f>G1594</f>
        <v>1408268</v>
      </c>
    </row>
    <row r="1594" spans="1:8" s="77" customFormat="1">
      <c r="A1594" s="75"/>
      <c r="B1594" s="2082" t="s">
        <v>2</v>
      </c>
      <c r="C1594" s="2083">
        <f>C1595+C1599+C1600+C1603</f>
        <v>741514013</v>
      </c>
      <c r="D1594" s="3635">
        <f>D1595+D1599+D1600+D1603</f>
        <v>-1332607</v>
      </c>
      <c r="E1594" s="2849" t="s">
        <v>16</v>
      </c>
      <c r="F1594" s="2311">
        <f>F1595</f>
        <v>40422101</v>
      </c>
      <c r="G1594" s="2236">
        <f>G1595</f>
        <v>1408268</v>
      </c>
    </row>
    <row r="1595" spans="1:8" s="77" customFormat="1">
      <c r="A1595" s="75"/>
      <c r="B1595" s="2130" t="s">
        <v>12</v>
      </c>
      <c r="C1595" s="2083">
        <f>C1596+C1598</f>
        <v>125466549</v>
      </c>
      <c r="D1595" s="3635">
        <f>D1596+D1598</f>
        <v>-1332607</v>
      </c>
      <c r="E1595" s="2850" t="s">
        <v>17</v>
      </c>
      <c r="F1595" s="733">
        <v>40422101</v>
      </c>
      <c r="G1595" s="2236">
        <v>1408268</v>
      </c>
    </row>
    <row r="1596" spans="1:8" s="77" customFormat="1">
      <c r="A1596" s="75"/>
      <c r="B1596" s="2131" t="s">
        <v>37</v>
      </c>
      <c r="C1596" s="2083">
        <v>74698132</v>
      </c>
      <c r="D1596" s="3635">
        <f>D1575</f>
        <v>-964351</v>
      </c>
      <c r="E1596" s="2850"/>
      <c r="F1596" s="733"/>
      <c r="G1596" s="2237"/>
    </row>
    <row r="1597" spans="1:8" s="77" customFormat="1">
      <c r="A1597" s="75"/>
      <c r="B1597" s="2132" t="s">
        <v>35</v>
      </c>
      <c r="C1597" s="2083">
        <v>58507471</v>
      </c>
      <c r="D1597" s="3635">
        <f>D1576</f>
        <v>-758379</v>
      </c>
      <c r="E1597" s="164" t="s">
        <v>88</v>
      </c>
      <c r="F1597" s="1649"/>
      <c r="G1597" s="2237"/>
    </row>
    <row r="1598" spans="1:8" s="77" customFormat="1">
      <c r="A1598" s="75"/>
      <c r="B1598" s="2131" t="s">
        <v>15</v>
      </c>
      <c r="C1598" s="2083">
        <v>50768417</v>
      </c>
      <c r="D1598" s="3635">
        <f>D1577</f>
        <v>-368256</v>
      </c>
      <c r="E1598" s="142" t="s">
        <v>4</v>
      </c>
      <c r="F1598" s="3634">
        <f>F1599</f>
        <v>83294805</v>
      </c>
      <c r="G1598" s="2235">
        <f>G1599</f>
        <v>1326056</v>
      </c>
      <c r="H1598" s="89"/>
    </row>
    <row r="1599" spans="1:8" s="77" customFormat="1">
      <c r="A1599" s="75"/>
      <c r="B1599" s="2130" t="s">
        <v>117</v>
      </c>
      <c r="C1599" s="2083">
        <v>368381512</v>
      </c>
      <c r="D1599" s="3635"/>
      <c r="E1599" s="245" t="s">
        <v>10</v>
      </c>
      <c r="F1599" s="3636">
        <f>F1600</f>
        <v>83294805</v>
      </c>
      <c r="G1599" s="2236">
        <f>G1600</f>
        <v>1326056</v>
      </c>
      <c r="H1599" s="89"/>
    </row>
    <row r="1600" spans="1:8" s="77" customFormat="1" ht="26.4">
      <c r="A1600" s="75"/>
      <c r="B1600" s="2130" t="s">
        <v>16</v>
      </c>
      <c r="C1600" s="2083">
        <f>C1601+C1602</f>
        <v>512234</v>
      </c>
      <c r="D1600" s="3635">
        <f>D1601+D1602</f>
        <v>0</v>
      </c>
      <c r="E1600" s="247" t="s">
        <v>11</v>
      </c>
      <c r="F1600" s="1649">
        <v>83294805</v>
      </c>
      <c r="G1600" s="2236">
        <v>1326056</v>
      </c>
      <c r="H1600" s="89"/>
    </row>
    <row r="1601" spans="1:8" s="77" customFormat="1">
      <c r="A1601" s="75"/>
      <c r="B1601" s="2131" t="s">
        <v>17</v>
      </c>
      <c r="C1601" s="2083">
        <v>35572</v>
      </c>
      <c r="D1601" s="3635"/>
      <c r="E1601" s="3139" t="s">
        <v>28</v>
      </c>
      <c r="F1601" s="3634">
        <f t="shared" ref="F1601:G1603" si="34">F1602</f>
        <v>83294805</v>
      </c>
      <c r="G1601" s="2235">
        <f t="shared" si="34"/>
        <v>1326056</v>
      </c>
      <c r="H1601" s="89"/>
    </row>
    <row r="1602" spans="1:8" s="77" customFormat="1">
      <c r="A1602" s="75"/>
      <c r="B1602" s="2131" t="s">
        <v>93</v>
      </c>
      <c r="C1602" s="2083">
        <v>476662</v>
      </c>
      <c r="D1602" s="3635"/>
      <c r="E1602" s="2848" t="s">
        <v>2</v>
      </c>
      <c r="F1602" s="3636">
        <f t="shared" si="34"/>
        <v>83294805</v>
      </c>
      <c r="G1602" s="2236">
        <f t="shared" si="34"/>
        <v>1326056</v>
      </c>
      <c r="H1602" s="89"/>
    </row>
    <row r="1603" spans="1:8" s="77" customFormat="1" ht="26.4">
      <c r="A1603" s="75"/>
      <c r="B1603" s="2130" t="s">
        <v>49</v>
      </c>
      <c r="C1603" s="2083">
        <f>C1604+C1605</f>
        <v>247153718</v>
      </c>
      <c r="D1603" s="3635">
        <f>D1604+D1605</f>
        <v>0</v>
      </c>
      <c r="E1603" s="2849" t="s">
        <v>16</v>
      </c>
      <c r="F1603" s="3636">
        <f t="shared" si="34"/>
        <v>83294805</v>
      </c>
      <c r="G1603" s="2236">
        <f t="shared" si="34"/>
        <v>1326056</v>
      </c>
      <c r="H1603" s="89"/>
    </row>
    <row r="1604" spans="1:8" s="77" customFormat="1">
      <c r="A1604" s="75"/>
      <c r="B1604" s="2131" t="s">
        <v>118</v>
      </c>
      <c r="C1604" s="2083">
        <v>247010546</v>
      </c>
      <c r="D1604" s="3635"/>
      <c r="E1604" s="2850" t="s">
        <v>17</v>
      </c>
      <c r="F1604" s="1649">
        <v>83294805</v>
      </c>
      <c r="G1604" s="2236">
        <v>1326056</v>
      </c>
      <c r="H1604" s="89"/>
    </row>
    <row r="1605" spans="1:8" s="77" customFormat="1">
      <c r="A1605" s="75"/>
      <c r="B1605" s="2131" t="s">
        <v>38</v>
      </c>
      <c r="C1605" s="2083">
        <v>143172</v>
      </c>
      <c r="D1605" s="3635"/>
      <c r="E1605" s="2850"/>
      <c r="F1605" s="1649"/>
      <c r="G1605" s="2236"/>
      <c r="H1605" s="89"/>
    </row>
    <row r="1606" spans="1:8" s="77" customFormat="1">
      <c r="A1606" s="75"/>
      <c r="B1606" s="2082" t="s">
        <v>3</v>
      </c>
      <c r="C1606" s="2083">
        <f>C1607</f>
        <v>32021619</v>
      </c>
      <c r="D1606" s="3635">
        <f>D1607</f>
        <v>-75661</v>
      </c>
      <c r="E1606" s="164" t="s">
        <v>189</v>
      </c>
      <c r="F1606" s="1649"/>
      <c r="G1606" s="2236"/>
      <c r="H1606" s="89"/>
    </row>
    <row r="1607" spans="1:8" s="77" customFormat="1">
      <c r="A1607" s="75"/>
      <c r="B1607" s="2130" t="s">
        <v>20</v>
      </c>
      <c r="C1607" s="2083">
        <v>32021619</v>
      </c>
      <c r="D1607" s="3635">
        <f>D1579</f>
        <v>-75661</v>
      </c>
      <c r="E1607" s="142" t="s">
        <v>4</v>
      </c>
      <c r="F1607" s="3634">
        <f>F1608</f>
        <v>39840411</v>
      </c>
      <c r="G1607" s="2235">
        <f>G1608</f>
        <v>1326056</v>
      </c>
      <c r="H1607" s="89"/>
    </row>
    <row r="1608" spans="1:8" s="77" customFormat="1">
      <c r="A1608" s="75"/>
      <c r="B1608" s="208" t="s">
        <v>61</v>
      </c>
      <c r="C1608" s="2081">
        <f>C1589-C1593</f>
        <v>53034399</v>
      </c>
      <c r="D1608" s="3633">
        <f>D1589-D1593</f>
        <v>0</v>
      </c>
      <c r="E1608" s="245" t="s">
        <v>10</v>
      </c>
      <c r="F1608" s="3636">
        <f>F1609</f>
        <v>39840411</v>
      </c>
      <c r="G1608" s="2236">
        <f>G1609</f>
        <v>1326056</v>
      </c>
      <c r="H1608" s="89"/>
    </row>
    <row r="1609" spans="1:8" s="77" customFormat="1" ht="26.4">
      <c r="A1609" s="75"/>
      <c r="B1609" s="208" t="s">
        <v>23</v>
      </c>
      <c r="C1609" s="2081">
        <f>C1613+C1614</f>
        <v>-53034399</v>
      </c>
      <c r="D1609" s="3633">
        <f>D1613+D1614</f>
        <v>0</v>
      </c>
      <c r="E1609" s="247" t="s">
        <v>11</v>
      </c>
      <c r="F1609" s="995">
        <v>39840411</v>
      </c>
      <c r="G1609" s="2236">
        <v>1326056</v>
      </c>
      <c r="H1609" s="89"/>
    </row>
    <row r="1610" spans="1:8" s="77" customFormat="1">
      <c r="A1610" s="75"/>
      <c r="B1610" s="2082" t="s">
        <v>119</v>
      </c>
      <c r="C1610" s="2083">
        <f>-C1612</f>
        <v>-295957337</v>
      </c>
      <c r="D1610" s="3635">
        <f>-D1612</f>
        <v>0</v>
      </c>
      <c r="E1610" s="3139" t="s">
        <v>28</v>
      </c>
      <c r="F1610" s="3634">
        <f t="shared" ref="F1610:G1612" si="35">F1611</f>
        <v>39840411</v>
      </c>
      <c r="G1610" s="2235">
        <f t="shared" si="35"/>
        <v>1326056</v>
      </c>
      <c r="H1610" s="89"/>
    </row>
    <row r="1611" spans="1:8" s="77" customFormat="1">
      <c r="A1611" s="75"/>
      <c r="B1611" s="2082" t="s">
        <v>24</v>
      </c>
      <c r="C1611" s="2083">
        <f>C1612+C1613</f>
        <v>297163790</v>
      </c>
      <c r="D1611" s="3635">
        <f>D1612+D1613</f>
        <v>0</v>
      </c>
      <c r="E1611" s="2848" t="s">
        <v>2</v>
      </c>
      <c r="F1611" s="3636">
        <f t="shared" si="35"/>
        <v>39840411</v>
      </c>
      <c r="G1611" s="2236">
        <f t="shared" si="35"/>
        <v>1326056</v>
      </c>
      <c r="H1611" s="89"/>
    </row>
    <row r="1612" spans="1:8" s="77" customFormat="1" ht="26.4">
      <c r="A1612" s="75"/>
      <c r="B1612" s="2130" t="s">
        <v>565</v>
      </c>
      <c r="C1612" s="2083">
        <v>295957337</v>
      </c>
      <c r="D1612" s="3635"/>
      <c r="E1612" s="2849" t="s">
        <v>16</v>
      </c>
      <c r="F1612" s="3636">
        <f t="shared" si="35"/>
        <v>39840411</v>
      </c>
      <c r="G1612" s="2236">
        <f t="shared" si="35"/>
        <v>1326056</v>
      </c>
      <c r="H1612" s="89"/>
    </row>
    <row r="1613" spans="1:8" s="77" customFormat="1" ht="36.75" customHeight="1">
      <c r="A1613" s="75"/>
      <c r="B1613" s="2130" t="s">
        <v>59</v>
      </c>
      <c r="C1613" s="2083">
        <v>1206453</v>
      </c>
      <c r="D1613" s="3635"/>
      <c r="E1613" s="2850" t="s">
        <v>17</v>
      </c>
      <c r="F1613" s="1649">
        <v>39840411</v>
      </c>
      <c r="G1613" s="2236">
        <v>1326056</v>
      </c>
      <c r="H1613" s="89"/>
    </row>
    <row r="1614" spans="1:8" s="77" customFormat="1">
      <c r="A1614" s="75"/>
      <c r="B1614" s="3637" t="s">
        <v>566</v>
      </c>
      <c r="C1614" s="2137">
        <v>-54240852</v>
      </c>
      <c r="D1614" s="3638">
        <f>D1581</f>
        <v>0</v>
      </c>
      <c r="E1614" s="2850"/>
      <c r="F1614" s="1649"/>
      <c r="G1614" s="2237"/>
      <c r="H1614" s="89"/>
    </row>
    <row r="1615" spans="1:8" s="77" customFormat="1">
      <c r="A1615" s="75"/>
      <c r="B1615" s="123"/>
      <c r="C1615" s="2077"/>
      <c r="D1615" s="123"/>
      <c r="E1615" s="88"/>
      <c r="F1615" s="642"/>
      <c r="G1615" s="103"/>
      <c r="H1615" s="89"/>
    </row>
    <row r="1616" spans="1:8" s="77" customFormat="1">
      <c r="A1616" s="75"/>
      <c r="B1616" s="1347" t="s">
        <v>88</v>
      </c>
      <c r="C1616" s="2113"/>
      <c r="D1616" s="3631"/>
      <c r="E1616" s="2690"/>
      <c r="F1616" s="1389"/>
      <c r="G1616" s="219"/>
      <c r="H1616" s="89"/>
    </row>
    <row r="1617" spans="1:8" s="77" customFormat="1">
      <c r="A1617" s="75"/>
      <c r="B1617" s="2080" t="s">
        <v>4</v>
      </c>
      <c r="C1617" s="2081">
        <f>C1618+C1619</f>
        <v>852197816</v>
      </c>
      <c r="D1617" s="3633">
        <f>D1618+D1619</f>
        <v>-1326056</v>
      </c>
      <c r="E1617" s="2690"/>
      <c r="F1617" s="1389"/>
      <c r="G1617" s="219"/>
      <c r="H1617" s="89"/>
    </row>
    <row r="1618" spans="1:8" s="77" customFormat="1" ht="26.4">
      <c r="A1618" s="75"/>
      <c r="B1618" s="2082" t="s">
        <v>36</v>
      </c>
      <c r="C1618" s="2083">
        <v>3513968</v>
      </c>
      <c r="D1618" s="3635"/>
      <c r="E1618" s="2690"/>
      <c r="F1618" s="1389"/>
      <c r="G1618" s="219"/>
      <c r="H1618" s="89"/>
    </row>
    <row r="1619" spans="1:8" s="77" customFormat="1">
      <c r="A1619" s="75"/>
      <c r="B1619" s="2082" t="s">
        <v>10</v>
      </c>
      <c r="C1619" s="2083">
        <f>C1620</f>
        <v>848683848</v>
      </c>
      <c r="D1619" s="3635">
        <f>D1620</f>
        <v>-1326056</v>
      </c>
      <c r="E1619" s="2690"/>
      <c r="F1619" s="1389"/>
      <c r="G1619" s="219"/>
      <c r="H1619" s="89"/>
    </row>
    <row r="1620" spans="1:8" s="77" customFormat="1" ht="26.4">
      <c r="A1620" s="75"/>
      <c r="B1620" s="2130" t="s">
        <v>11</v>
      </c>
      <c r="C1620" s="2083">
        <v>848683848</v>
      </c>
      <c r="D1620" s="3635">
        <v>-1326056</v>
      </c>
      <c r="E1620" s="2690"/>
      <c r="F1620" s="1389"/>
      <c r="G1620" s="219"/>
      <c r="H1620" s="89"/>
    </row>
    <row r="1621" spans="1:8" s="77" customFormat="1">
      <c r="A1621" s="75"/>
      <c r="B1621" s="2080" t="s">
        <v>28</v>
      </c>
      <c r="C1621" s="2081">
        <f>C1622+C1634</f>
        <v>802443182</v>
      </c>
      <c r="D1621" s="3633">
        <f>D1622+D1634</f>
        <v>-1326056</v>
      </c>
      <c r="E1621" s="2690"/>
      <c r="F1621" s="1389"/>
      <c r="G1621" s="219"/>
      <c r="H1621" s="89"/>
    </row>
    <row r="1622" spans="1:8" s="77" customFormat="1">
      <c r="A1622" s="75"/>
      <c r="B1622" s="2082" t="s">
        <v>2</v>
      </c>
      <c r="C1622" s="2083">
        <f>C1623+C1627+C1628+C1631</f>
        <v>756281441</v>
      </c>
      <c r="D1622" s="3635">
        <f>D1623+D1627+D1628+D1631</f>
        <v>-1280952</v>
      </c>
      <c r="E1622" s="2690"/>
      <c r="F1622" s="1389"/>
      <c r="G1622" s="219"/>
      <c r="H1622" s="89"/>
    </row>
    <row r="1623" spans="1:8" s="77" customFormat="1">
      <c r="A1623" s="75"/>
      <c r="B1623" s="2130" t="s">
        <v>12</v>
      </c>
      <c r="C1623" s="2083">
        <f>C1624+C1626</f>
        <v>119604712</v>
      </c>
      <c r="D1623" s="3635">
        <f>D1624+D1626</f>
        <v>-1280952</v>
      </c>
      <c r="E1623" s="2690"/>
      <c r="F1623" s="1389"/>
      <c r="G1623" s="219"/>
      <c r="H1623" s="89"/>
    </row>
    <row r="1624" spans="1:8" s="77" customFormat="1">
      <c r="A1624" s="75"/>
      <c r="B1624" s="2131" t="s">
        <v>37</v>
      </c>
      <c r="C1624" s="2083">
        <v>75340685</v>
      </c>
      <c r="D1624" s="3642">
        <v>-964351</v>
      </c>
      <c r="E1624" s="2690"/>
      <c r="F1624" s="1389"/>
      <c r="G1624" s="219"/>
      <c r="H1624" s="89"/>
    </row>
    <row r="1625" spans="1:8" s="77" customFormat="1">
      <c r="A1625" s="75"/>
      <c r="B1625" s="2132" t="s">
        <v>35</v>
      </c>
      <c r="C1625" s="2083">
        <v>59043150</v>
      </c>
      <c r="D1625" s="3642">
        <v>-758379</v>
      </c>
      <c r="E1625" s="2690"/>
      <c r="F1625" s="1389"/>
      <c r="G1625" s="219"/>
      <c r="H1625" s="89"/>
    </row>
    <row r="1626" spans="1:8" s="77" customFormat="1">
      <c r="A1626" s="75"/>
      <c r="B1626" s="2131" t="s">
        <v>15</v>
      </c>
      <c r="C1626" s="2083">
        <v>44264027</v>
      </c>
      <c r="D1626" s="3635">
        <v>-316601</v>
      </c>
      <c r="E1626" s="2690"/>
      <c r="F1626" s="1389"/>
      <c r="G1626" s="219"/>
      <c r="H1626" s="89"/>
    </row>
    <row r="1627" spans="1:8" s="77" customFormat="1">
      <c r="A1627" s="75"/>
      <c r="B1627" s="2130" t="s">
        <v>117</v>
      </c>
      <c r="C1627" s="2083">
        <v>374072999</v>
      </c>
      <c r="D1627" s="3633"/>
      <c r="E1627" s="2690"/>
      <c r="F1627" s="1389"/>
      <c r="G1627" s="219"/>
      <c r="H1627" s="89"/>
    </row>
    <row r="1628" spans="1:8" s="77" customFormat="1">
      <c r="A1628" s="75"/>
      <c r="B1628" s="2130" t="s">
        <v>16</v>
      </c>
      <c r="C1628" s="2083">
        <f>C1629+C1630</f>
        <v>509388</v>
      </c>
      <c r="D1628" s="3635">
        <f>D1629+D1630</f>
        <v>0</v>
      </c>
      <c r="E1628" s="2690"/>
      <c r="F1628" s="1389"/>
      <c r="G1628" s="219"/>
      <c r="H1628" s="89"/>
    </row>
    <row r="1629" spans="1:8" s="77" customFormat="1">
      <c r="A1629" s="75"/>
      <c r="B1629" s="2131" t="s">
        <v>17</v>
      </c>
      <c r="C1629" s="2083">
        <v>35572</v>
      </c>
      <c r="D1629" s="3635"/>
      <c r="E1629" s="2690"/>
      <c r="F1629" s="1389"/>
      <c r="G1629" s="219"/>
      <c r="H1629" s="89"/>
    </row>
    <row r="1630" spans="1:8" s="77" customFormat="1">
      <c r="A1630" s="75"/>
      <c r="B1630" s="2131" t="s">
        <v>93</v>
      </c>
      <c r="C1630" s="2083">
        <v>473816</v>
      </c>
      <c r="D1630" s="3635"/>
      <c r="E1630" s="2690"/>
      <c r="F1630" s="1389"/>
      <c r="G1630" s="219"/>
      <c r="H1630" s="89"/>
    </row>
    <row r="1631" spans="1:8" s="77" customFormat="1" ht="26.4">
      <c r="A1631" s="75"/>
      <c r="B1631" s="2130" t="s">
        <v>49</v>
      </c>
      <c r="C1631" s="2083">
        <f>C1632+C1633</f>
        <v>262094342</v>
      </c>
      <c r="D1631" s="3635">
        <f>D1632+D1633</f>
        <v>0</v>
      </c>
      <c r="E1631" s="2690"/>
      <c r="F1631" s="1389"/>
      <c r="G1631" s="219"/>
      <c r="H1631" s="89"/>
    </row>
    <row r="1632" spans="1:8" s="77" customFormat="1">
      <c r="A1632" s="75"/>
      <c r="B1632" s="2131" t="s">
        <v>118</v>
      </c>
      <c r="C1632" s="2083">
        <v>261950700</v>
      </c>
      <c r="D1632" s="3633"/>
      <c r="E1632" s="2690"/>
      <c r="F1632" s="1389"/>
      <c r="G1632" s="219"/>
      <c r="H1632" s="89"/>
    </row>
    <row r="1633" spans="1:8" s="77" customFormat="1">
      <c r="A1633" s="75"/>
      <c r="B1633" s="2131" t="s">
        <v>38</v>
      </c>
      <c r="C1633" s="2083">
        <v>143642</v>
      </c>
      <c r="D1633" s="3633"/>
      <c r="E1633" s="2690"/>
      <c r="F1633" s="1389"/>
      <c r="G1633" s="219"/>
      <c r="H1633" s="89"/>
    </row>
    <row r="1634" spans="1:8" s="77" customFormat="1">
      <c r="A1634" s="75"/>
      <c r="B1634" s="2082" t="s">
        <v>3</v>
      </c>
      <c r="C1634" s="2083">
        <f>C1635</f>
        <v>46161741</v>
      </c>
      <c r="D1634" s="3635">
        <f>D1635</f>
        <v>-45104</v>
      </c>
      <c r="E1634" s="2690"/>
      <c r="F1634" s="1389"/>
      <c r="G1634" s="219"/>
      <c r="H1634" s="89"/>
    </row>
    <row r="1635" spans="1:8" s="77" customFormat="1">
      <c r="A1635" s="75"/>
      <c r="B1635" s="2130" t="s">
        <v>20</v>
      </c>
      <c r="C1635" s="2083">
        <v>46161741</v>
      </c>
      <c r="D1635" s="3635">
        <v>-45104</v>
      </c>
      <c r="E1635" s="2690"/>
      <c r="F1635" s="1389"/>
      <c r="G1635" s="219"/>
      <c r="H1635" s="89"/>
    </row>
    <row r="1636" spans="1:8" s="77" customFormat="1">
      <c r="A1636" s="75"/>
      <c r="B1636" s="3639" t="s">
        <v>61</v>
      </c>
      <c r="C1636" s="2081">
        <f>C1617-C1621</f>
        <v>49754634</v>
      </c>
      <c r="D1636" s="3633">
        <f>D1617-D1621</f>
        <v>0</v>
      </c>
      <c r="E1636" s="2690"/>
      <c r="F1636" s="1389"/>
      <c r="G1636" s="219"/>
      <c r="H1636" s="89"/>
    </row>
    <row r="1637" spans="1:8" s="77" customFormat="1">
      <c r="A1637" s="75"/>
      <c r="B1637" s="2080" t="s">
        <v>23</v>
      </c>
      <c r="C1637" s="2081">
        <f>C1642+C1641</f>
        <v>-49754634</v>
      </c>
      <c r="D1637" s="3633">
        <f>D1642+D1641</f>
        <v>0</v>
      </c>
      <c r="E1637" s="2690"/>
      <c r="F1637" s="1389"/>
      <c r="G1637" s="219"/>
      <c r="H1637" s="89"/>
    </row>
    <row r="1638" spans="1:8" s="77" customFormat="1">
      <c r="A1638" s="75"/>
      <c r="B1638" s="2082" t="s">
        <v>119</v>
      </c>
      <c r="C1638" s="2083">
        <f>C1640</f>
        <v>295957337</v>
      </c>
      <c r="D1638" s="3635">
        <f>D1640</f>
        <v>0</v>
      </c>
      <c r="E1638" s="2690"/>
      <c r="F1638" s="1389"/>
      <c r="G1638" s="219"/>
      <c r="H1638" s="89"/>
    </row>
    <row r="1639" spans="1:8" s="77" customFormat="1">
      <c r="A1639" s="75"/>
      <c r="B1639" s="2082" t="s">
        <v>24</v>
      </c>
      <c r="C1639" s="2083">
        <f>C1640+C1641</f>
        <v>297247028</v>
      </c>
      <c r="D1639" s="3635">
        <f>D1640+D1641</f>
        <v>0</v>
      </c>
      <c r="E1639" s="2690"/>
      <c r="F1639" s="1389"/>
      <c r="G1639" s="219"/>
      <c r="H1639" s="89"/>
    </row>
    <row r="1640" spans="1:8" s="77" customFormat="1" ht="26.4">
      <c r="A1640" s="75"/>
      <c r="B1640" s="2130" t="s">
        <v>565</v>
      </c>
      <c r="C1640" s="2083">
        <v>295957337</v>
      </c>
      <c r="D1640" s="3635"/>
      <c r="E1640" s="2690"/>
      <c r="F1640" s="1389"/>
      <c r="G1640" s="219"/>
      <c r="H1640" s="89"/>
    </row>
    <row r="1641" spans="1:8" s="77" customFormat="1" ht="39.6">
      <c r="A1641" s="75"/>
      <c r="B1641" s="2130" t="s">
        <v>59</v>
      </c>
      <c r="C1641" s="2083">
        <v>1289691</v>
      </c>
      <c r="D1641" s="3635"/>
      <c r="E1641" s="2690"/>
      <c r="F1641" s="1389"/>
      <c r="G1641" s="219"/>
      <c r="H1641" s="89"/>
    </row>
    <row r="1642" spans="1:8" s="77" customFormat="1">
      <c r="A1642" s="75"/>
      <c r="B1642" s="3637" t="s">
        <v>566</v>
      </c>
      <c r="C1642" s="2137">
        <v>-51044325</v>
      </c>
      <c r="D1642" s="3643"/>
      <c r="E1642" s="2690"/>
      <c r="F1642" s="1389"/>
      <c r="G1642" s="219"/>
      <c r="H1642" s="89"/>
    </row>
    <row r="1643" spans="1:8" s="77" customFormat="1">
      <c r="A1643" s="75"/>
      <c r="B1643" s="164" t="s">
        <v>189</v>
      </c>
      <c r="C1643" s="2238"/>
      <c r="D1643" s="3644"/>
      <c r="E1643" s="2690"/>
      <c r="F1643" s="1389"/>
      <c r="G1643" s="219"/>
      <c r="H1643" s="89"/>
    </row>
    <row r="1644" spans="1:8" s="77" customFormat="1">
      <c r="A1644" s="75"/>
      <c r="B1644" s="336" t="s">
        <v>4</v>
      </c>
      <c r="C1644" s="984">
        <f>C1645+C1646</f>
        <v>836672988</v>
      </c>
      <c r="D1644" s="3645">
        <f>D1645+D1646</f>
        <v>-1326056</v>
      </c>
      <c r="E1644" s="2690"/>
      <c r="F1644" s="1389"/>
      <c r="G1644" s="219"/>
      <c r="H1644" s="89"/>
    </row>
    <row r="1645" spans="1:8" s="77" customFormat="1" ht="26.4">
      <c r="A1645" s="75"/>
      <c r="B1645" s="751" t="s">
        <v>36</v>
      </c>
      <c r="C1645" s="1649">
        <v>3513968</v>
      </c>
      <c r="D1645" s="3646"/>
      <c r="E1645" s="2690"/>
      <c r="F1645" s="1389"/>
      <c r="G1645" s="219"/>
      <c r="H1645" s="89"/>
    </row>
    <row r="1646" spans="1:8" s="77" customFormat="1">
      <c r="A1646" s="75"/>
      <c r="B1646" s="751" t="s">
        <v>10</v>
      </c>
      <c r="C1646" s="1649">
        <f>C1647</f>
        <v>833159020</v>
      </c>
      <c r="D1646" s="3646">
        <f>D1647</f>
        <v>-1326056</v>
      </c>
      <c r="E1646" s="2690"/>
      <c r="F1646" s="1389"/>
      <c r="G1646" s="219"/>
      <c r="H1646" s="89"/>
    </row>
    <row r="1647" spans="1:8" s="77" customFormat="1" ht="26.4">
      <c r="A1647" s="75"/>
      <c r="B1647" s="754" t="s">
        <v>11</v>
      </c>
      <c r="C1647" s="1649">
        <v>833159020</v>
      </c>
      <c r="D1647" s="3646">
        <v>-1326056</v>
      </c>
      <c r="E1647" s="2690"/>
      <c r="F1647" s="1389"/>
      <c r="G1647" s="219"/>
      <c r="H1647" s="89"/>
    </row>
    <row r="1648" spans="1:8" s="77" customFormat="1">
      <c r="A1648" s="75"/>
      <c r="B1648" s="336" t="s">
        <v>28</v>
      </c>
      <c r="C1648" s="984">
        <f>C1649+C1661</f>
        <v>796371692</v>
      </c>
      <c r="D1648" s="3645">
        <f>D1649+D1661</f>
        <v>-1326056</v>
      </c>
      <c r="E1648" s="2690"/>
      <c r="F1648" s="1389"/>
      <c r="G1648" s="219"/>
      <c r="H1648" s="89"/>
    </row>
    <row r="1649" spans="1:8" s="77" customFormat="1">
      <c r="A1649" s="75"/>
      <c r="B1649" s="751" t="s">
        <v>2</v>
      </c>
      <c r="C1649" s="1649">
        <f>C1650+C1654+C1655+C1658</f>
        <v>757245788</v>
      </c>
      <c r="D1649" s="3646">
        <f>D1650+D1654+D1655+D1658</f>
        <v>-1280952</v>
      </c>
      <c r="E1649" s="2690"/>
      <c r="F1649" s="1389"/>
      <c r="G1649" s="219"/>
      <c r="H1649" s="89"/>
    </row>
    <row r="1650" spans="1:8" s="77" customFormat="1">
      <c r="A1650" s="75"/>
      <c r="B1650" s="754" t="s">
        <v>12</v>
      </c>
      <c r="C1650" s="1649">
        <f>C1651+C1653</f>
        <v>117722376</v>
      </c>
      <c r="D1650" s="3646">
        <f>D1651+D1653</f>
        <v>-1280952</v>
      </c>
      <c r="E1650" s="2690"/>
      <c r="F1650" s="1389"/>
      <c r="G1650" s="219"/>
      <c r="H1650" s="89"/>
    </row>
    <row r="1651" spans="1:8" s="77" customFormat="1">
      <c r="A1651" s="75"/>
      <c r="B1651" s="756" t="s">
        <v>37</v>
      </c>
      <c r="C1651" s="1649">
        <v>75528245</v>
      </c>
      <c r="D1651" s="3647">
        <v>-964351</v>
      </c>
      <c r="E1651" s="2690"/>
      <c r="F1651" s="1389"/>
      <c r="G1651" s="219"/>
      <c r="H1651" s="89"/>
    </row>
    <row r="1652" spans="1:8" s="77" customFormat="1">
      <c r="A1652" s="75"/>
      <c r="B1652" s="757" t="s">
        <v>35</v>
      </c>
      <c r="C1652" s="1649">
        <v>59335769</v>
      </c>
      <c r="D1652" s="3647">
        <v>-758379</v>
      </c>
      <c r="E1652" s="2690"/>
      <c r="F1652" s="1389"/>
      <c r="G1652" s="219"/>
      <c r="H1652" s="89"/>
    </row>
    <row r="1653" spans="1:8" s="77" customFormat="1">
      <c r="A1653" s="75"/>
      <c r="B1653" s="756" t="s">
        <v>15</v>
      </c>
      <c r="C1653" s="1649">
        <v>42194131</v>
      </c>
      <c r="D1653" s="3646">
        <v>-316601</v>
      </c>
      <c r="E1653" s="2690"/>
      <c r="F1653" s="1389"/>
      <c r="G1653" s="219"/>
      <c r="H1653" s="89"/>
    </row>
    <row r="1654" spans="1:8" s="77" customFormat="1">
      <c r="A1654" s="75"/>
      <c r="B1654" s="754" t="s">
        <v>117</v>
      </c>
      <c r="C1654" s="1649">
        <v>360840291</v>
      </c>
      <c r="D1654" s="3645"/>
      <c r="E1654" s="2690"/>
      <c r="F1654" s="1389"/>
      <c r="G1654" s="219"/>
      <c r="H1654" s="89"/>
    </row>
    <row r="1655" spans="1:8" s="77" customFormat="1">
      <c r="A1655" s="75"/>
      <c r="B1655" s="754" t="s">
        <v>16</v>
      </c>
      <c r="C1655" s="1649">
        <f>C1656+C1657</f>
        <v>509388</v>
      </c>
      <c r="D1655" s="3646">
        <f>D1656+D1657</f>
        <v>0</v>
      </c>
      <c r="E1655" s="2690"/>
      <c r="F1655" s="1389"/>
      <c r="G1655" s="219"/>
      <c r="H1655" s="89"/>
    </row>
    <row r="1656" spans="1:8" s="77" customFormat="1">
      <c r="A1656" s="75"/>
      <c r="B1656" s="756" t="s">
        <v>17</v>
      </c>
      <c r="C1656" s="1649">
        <v>35572</v>
      </c>
      <c r="D1656" s="3646"/>
      <c r="E1656" s="2690"/>
      <c r="F1656" s="1389"/>
      <c r="G1656" s="219"/>
      <c r="H1656" s="89"/>
    </row>
    <row r="1657" spans="1:8" s="77" customFormat="1">
      <c r="A1657" s="75"/>
      <c r="B1657" s="756" t="s">
        <v>93</v>
      </c>
      <c r="C1657" s="1649">
        <v>473816</v>
      </c>
      <c r="D1657" s="3646"/>
      <c r="E1657" s="2690"/>
      <c r="F1657" s="1389"/>
      <c r="G1657" s="219"/>
      <c r="H1657" s="89"/>
    </row>
    <row r="1658" spans="1:8" s="77" customFormat="1" ht="26.4">
      <c r="A1658" s="75"/>
      <c r="B1658" s="754" t="s">
        <v>49</v>
      </c>
      <c r="C1658" s="1649">
        <f>C1659+C1660</f>
        <v>278173733</v>
      </c>
      <c r="D1658" s="3646">
        <f>D1659+D1660</f>
        <v>0</v>
      </c>
      <c r="E1658" s="2690"/>
      <c r="F1658" s="1389"/>
      <c r="G1658" s="219"/>
      <c r="H1658" s="89"/>
    </row>
    <row r="1659" spans="1:8" s="77" customFormat="1">
      <c r="A1659" s="75"/>
      <c r="B1659" s="756" t="s">
        <v>118</v>
      </c>
      <c r="C1659" s="1649">
        <v>278029152</v>
      </c>
      <c r="D1659" s="3645"/>
      <c r="E1659" s="2690"/>
      <c r="F1659" s="1389"/>
      <c r="G1659" s="219"/>
      <c r="H1659" s="89"/>
    </row>
    <row r="1660" spans="1:8" s="77" customFormat="1">
      <c r="A1660" s="75"/>
      <c r="B1660" s="756" t="s">
        <v>38</v>
      </c>
      <c r="C1660" s="1649">
        <v>144581</v>
      </c>
      <c r="D1660" s="3645"/>
      <c r="E1660" s="2690"/>
      <c r="F1660" s="1389"/>
      <c r="G1660" s="219"/>
      <c r="H1660" s="89"/>
    </row>
    <row r="1661" spans="1:8" s="77" customFormat="1">
      <c r="A1661" s="75"/>
      <c r="B1661" s="751" t="s">
        <v>3</v>
      </c>
      <c r="C1661" s="1649">
        <f>C1662</f>
        <v>39125904</v>
      </c>
      <c r="D1661" s="3646">
        <f>D1662</f>
        <v>-45104</v>
      </c>
      <c r="E1661" s="2690"/>
      <c r="F1661" s="1389"/>
      <c r="G1661" s="219"/>
      <c r="H1661" s="89"/>
    </row>
    <row r="1662" spans="1:8" s="77" customFormat="1">
      <c r="A1662" s="75"/>
      <c r="B1662" s="754" t="s">
        <v>20</v>
      </c>
      <c r="C1662" s="1649">
        <v>39125904</v>
      </c>
      <c r="D1662" s="3646">
        <v>-45104</v>
      </c>
      <c r="E1662" s="2690"/>
      <c r="F1662" s="1389"/>
      <c r="G1662" s="219"/>
      <c r="H1662" s="89"/>
    </row>
    <row r="1663" spans="1:8" s="77" customFormat="1">
      <c r="A1663" s="75"/>
      <c r="B1663" s="2239" t="s">
        <v>61</v>
      </c>
      <c r="C1663" s="984">
        <f>C1644-C1648</f>
        <v>40301296</v>
      </c>
      <c r="D1663" s="3645">
        <f>D1644-D1648</f>
        <v>0</v>
      </c>
      <c r="E1663" s="2690"/>
      <c r="F1663" s="1389"/>
      <c r="G1663" s="219"/>
      <c r="H1663" s="89"/>
    </row>
    <row r="1664" spans="1:8" s="77" customFormat="1">
      <c r="A1664" s="75"/>
      <c r="B1664" s="336" t="s">
        <v>23</v>
      </c>
      <c r="C1664" s="984">
        <f>C1668+C1669</f>
        <v>-40301296</v>
      </c>
      <c r="D1664" s="3645">
        <f>D1668+D1669</f>
        <v>0</v>
      </c>
      <c r="E1664" s="2690"/>
      <c r="F1664" s="1389"/>
      <c r="G1664" s="219"/>
      <c r="H1664" s="89"/>
    </row>
    <row r="1665" spans="1:8" s="77" customFormat="1">
      <c r="A1665" s="75"/>
      <c r="B1665" s="751" t="s">
        <v>119</v>
      </c>
      <c r="C1665" s="1649">
        <f>-C1667</f>
        <v>-295957337</v>
      </c>
      <c r="D1665" s="3646">
        <f>-D1667</f>
        <v>0</v>
      </c>
      <c r="E1665" s="2690"/>
      <c r="F1665" s="1389"/>
      <c r="G1665" s="219"/>
      <c r="H1665" s="89"/>
    </row>
    <row r="1666" spans="1:8" s="77" customFormat="1">
      <c r="A1666" s="75"/>
      <c r="B1666" s="751" t="s">
        <v>24</v>
      </c>
      <c r="C1666" s="1649">
        <f>C1667+C1668</f>
        <v>297338590</v>
      </c>
      <c r="D1666" s="3646">
        <f>D1667+D1668</f>
        <v>0</v>
      </c>
      <c r="E1666" s="2690"/>
      <c r="F1666" s="1389"/>
      <c r="G1666" s="219"/>
      <c r="H1666" s="89"/>
    </row>
    <row r="1667" spans="1:8" s="77" customFormat="1" ht="26.4">
      <c r="A1667" s="75"/>
      <c r="B1667" s="754" t="s">
        <v>565</v>
      </c>
      <c r="C1667" s="1649">
        <v>295957337</v>
      </c>
      <c r="D1667" s="3646"/>
      <c r="E1667" s="2690"/>
      <c r="F1667" s="1389"/>
      <c r="G1667" s="219"/>
      <c r="H1667" s="89"/>
    </row>
    <row r="1668" spans="1:8" s="77" customFormat="1" ht="39.6">
      <c r="A1668" s="75"/>
      <c r="B1668" s="754" t="s">
        <v>59</v>
      </c>
      <c r="C1668" s="1649">
        <v>1381253</v>
      </c>
      <c r="D1668" s="3648"/>
      <c r="E1668" s="2690"/>
      <c r="F1668" s="1389"/>
      <c r="G1668" s="219"/>
      <c r="H1668" s="89"/>
    </row>
    <row r="1669" spans="1:8" s="77" customFormat="1" ht="13.8" thickBot="1">
      <c r="A1669" s="75"/>
      <c r="B1669" s="2241" t="s">
        <v>566</v>
      </c>
      <c r="C1669" s="1736">
        <v>-41682549</v>
      </c>
      <c r="D1669" s="3649"/>
      <c r="E1669" s="2691"/>
      <c r="F1669" s="3650"/>
      <c r="G1669" s="3651"/>
      <c r="H1669" s="89"/>
    </row>
    <row r="1670" spans="1:8" s="77" customFormat="1" ht="75.599999999999994" customHeight="1" thickBot="1">
      <c r="A1670" s="38"/>
      <c r="B1670" s="3744" t="s">
        <v>1100</v>
      </c>
      <c r="C1670" s="3745"/>
      <c r="D1670" s="3745"/>
      <c r="E1670" s="3745"/>
      <c r="F1670" s="3745"/>
      <c r="G1670" s="3746"/>
    </row>
  </sheetData>
  <mergeCells count="81">
    <mergeCell ref="E1564:G1564"/>
    <mergeCell ref="B1581:G1581"/>
    <mergeCell ref="A1584:C1584"/>
    <mergeCell ref="D1584:F1584"/>
    <mergeCell ref="B1670:G1670"/>
    <mergeCell ref="B498:D498"/>
    <mergeCell ref="B500:D500"/>
    <mergeCell ref="B532:D532"/>
    <mergeCell ref="H1:H2"/>
    <mergeCell ref="C1:C2"/>
    <mergeCell ref="D1:D2"/>
    <mergeCell ref="F1:F2"/>
    <mergeCell ref="G1:G2"/>
    <mergeCell ref="B188:G188"/>
    <mergeCell ref="B191:D191"/>
    <mergeCell ref="B255:G255"/>
    <mergeCell ref="E258:G258"/>
    <mergeCell ref="B62:G62"/>
    <mergeCell ref="B65:D65"/>
    <mergeCell ref="B150:G150"/>
    <mergeCell ref="B290:G290"/>
    <mergeCell ref="B293:D293"/>
    <mergeCell ref="E293:G293"/>
    <mergeCell ref="B327:G327"/>
    <mergeCell ref="E330:G330"/>
    <mergeCell ref="B427:D427"/>
    <mergeCell ref="B458:G458"/>
    <mergeCell ref="B356:G356"/>
    <mergeCell ref="B359:D359"/>
    <mergeCell ref="B390:G390"/>
    <mergeCell ref="B424:G424"/>
    <mergeCell ref="B696:G696"/>
    <mergeCell ref="B665:D665"/>
    <mergeCell ref="B662:G662"/>
    <mergeCell ref="B575:D575"/>
    <mergeCell ref="E575:G575"/>
    <mergeCell ref="B578:D578"/>
    <mergeCell ref="E595:G595"/>
    <mergeCell ref="B609:D609"/>
    <mergeCell ref="B821:D821"/>
    <mergeCell ref="B867:D867"/>
    <mergeCell ref="B818:G818"/>
    <mergeCell ref="B852:G852"/>
    <mergeCell ref="B717:G717"/>
    <mergeCell ref="B720:D720"/>
    <mergeCell ref="B754:G754"/>
    <mergeCell ref="B768:D768"/>
    <mergeCell ref="B939:D939"/>
    <mergeCell ref="B962:G962"/>
    <mergeCell ref="B965:D965"/>
    <mergeCell ref="E965:G965"/>
    <mergeCell ref="B870:D870"/>
    <mergeCell ref="B916:D916"/>
    <mergeCell ref="B919:D919"/>
    <mergeCell ref="B901:G901"/>
    <mergeCell ref="B996:G996"/>
    <mergeCell ref="B1019:D1019"/>
    <mergeCell ref="B1022:D1022"/>
    <mergeCell ref="E1022:G1022"/>
    <mergeCell ref="B1053:G1053"/>
    <mergeCell ref="B1184:G1184"/>
    <mergeCell ref="B1187:D1187"/>
    <mergeCell ref="B1224:G1224"/>
    <mergeCell ref="B1071:D1071"/>
    <mergeCell ref="B1074:D1074"/>
    <mergeCell ref="B1159:D1159"/>
    <mergeCell ref="B1521:G1521"/>
    <mergeCell ref="B1561:G1561"/>
    <mergeCell ref="B1524:D1524"/>
    <mergeCell ref="B1427:G1427"/>
    <mergeCell ref="B1456:G1456"/>
    <mergeCell ref="B1496:G1496"/>
    <mergeCell ref="B1459:D1459"/>
    <mergeCell ref="B1354:G1354"/>
    <mergeCell ref="B1387:G1387"/>
    <mergeCell ref="B1317:D1317"/>
    <mergeCell ref="B1390:D1390"/>
    <mergeCell ref="B1249:G1249"/>
    <mergeCell ref="B1289:G1289"/>
    <mergeCell ref="B1314:G1314"/>
    <mergeCell ref="B1252:D1252"/>
  </mergeCells>
  <pageMargins left="0.35433070866141736" right="0.27559055118110237" top="0.51181102362204722" bottom="0.6692913385826772" header="0.19685039370078741" footer="0.35433070866141736"/>
  <pageSetup paperSize="9" scale="75" orientation="landscape" horizontalDpi="200" verticalDpi="200" r:id="rId1"/>
  <headerFooter>
    <oddFooter>&amp;L&amp;F&amp;C&amp;P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1914"/>
  <sheetViews>
    <sheetView zoomScale="70" zoomScaleNormal="70" workbookViewId="0"/>
  </sheetViews>
  <sheetFormatPr defaultColWidth="9.109375" defaultRowHeight="13.2"/>
  <cols>
    <col min="1" max="1" width="5.88671875" style="25" customWidth="1"/>
    <col min="2" max="2" width="52.5546875" style="32" customWidth="1"/>
    <col min="3" max="3" width="13.88671875" style="33" customWidth="1"/>
    <col min="4" max="4" width="14.33203125" style="33" customWidth="1"/>
    <col min="5" max="5" width="52.5546875" style="48" customWidth="1"/>
    <col min="6" max="6" width="14.44140625" style="48" customWidth="1"/>
    <col min="7" max="7" width="13.88671875" style="48" customWidth="1"/>
    <col min="8" max="8" width="17.6640625" style="131" customWidth="1"/>
    <col min="9" max="9" width="9.109375" style="31"/>
    <col min="10" max="10" width="10.33203125" style="31" bestFit="1" customWidth="1"/>
    <col min="11" max="16384" width="9.109375" style="31"/>
  </cols>
  <sheetData>
    <row r="1" spans="1:8">
      <c r="B1" s="26"/>
      <c r="C1" s="3696" t="s">
        <v>91</v>
      </c>
      <c r="D1" s="3696" t="s">
        <v>30</v>
      </c>
      <c r="E1" s="69"/>
      <c r="F1" s="3696" t="s">
        <v>91</v>
      </c>
      <c r="G1" s="3696" t="s">
        <v>30</v>
      </c>
      <c r="H1" s="3767" t="s">
        <v>42</v>
      </c>
    </row>
    <row r="2" spans="1:8" ht="13.8" thickBot="1">
      <c r="B2" s="58"/>
      <c r="C2" s="3697"/>
      <c r="D2" s="3697"/>
      <c r="E2" s="70"/>
      <c r="F2" s="3697"/>
      <c r="G2" s="3697"/>
      <c r="H2" s="3768"/>
    </row>
    <row r="4" spans="1:8">
      <c r="B4" s="159" t="s">
        <v>80</v>
      </c>
    </row>
    <row r="5" spans="1:8" s="6" customFormat="1">
      <c r="A5" s="99"/>
      <c r="B5" s="21" t="s">
        <v>45</v>
      </c>
      <c r="C5" s="19"/>
      <c r="D5" s="37"/>
      <c r="E5" s="72" t="s">
        <v>46</v>
      </c>
      <c r="F5" s="8"/>
      <c r="G5" s="8"/>
      <c r="H5" s="392"/>
    </row>
    <row r="6" spans="1:8">
      <c r="B6" s="5" t="s">
        <v>48</v>
      </c>
      <c r="C6" s="112"/>
      <c r="E6" s="5" t="s">
        <v>48</v>
      </c>
      <c r="F6" s="112"/>
      <c r="G6" s="33"/>
    </row>
    <row r="7" spans="1:8">
      <c r="B7" s="271" t="s">
        <v>99</v>
      </c>
      <c r="C7" s="2065">
        <v>-138444259</v>
      </c>
      <c r="D7" s="33">
        <f>G203+G322+G380</f>
        <v>390923</v>
      </c>
      <c r="E7" s="271" t="s">
        <v>99</v>
      </c>
      <c r="F7" s="2065">
        <v>-138444259</v>
      </c>
      <c r="G7" s="33">
        <f>G203+G322+G380</f>
        <v>390923</v>
      </c>
    </row>
    <row r="8" spans="1:8">
      <c r="B8" s="271" t="s">
        <v>100</v>
      </c>
      <c r="C8" s="2065">
        <v>406158063</v>
      </c>
      <c r="D8" s="33">
        <f>G276</f>
        <v>588</v>
      </c>
      <c r="E8" s="271" t="s">
        <v>100</v>
      </c>
      <c r="F8" s="2065">
        <v>406158063</v>
      </c>
      <c r="G8" s="33">
        <f>G276</f>
        <v>588</v>
      </c>
    </row>
    <row r="9" spans="1:8">
      <c r="B9" s="271" t="s">
        <v>261</v>
      </c>
      <c r="C9" s="2065">
        <v>-239013812</v>
      </c>
      <c r="D9" s="33">
        <f>G296</f>
        <v>588</v>
      </c>
      <c r="E9" s="271" t="s">
        <v>261</v>
      </c>
      <c r="F9" s="2065">
        <v>-239013812</v>
      </c>
      <c r="G9" s="33">
        <f>G296</f>
        <v>588</v>
      </c>
    </row>
    <row r="10" spans="1:8" ht="39.6">
      <c r="B10" s="284" t="s">
        <v>1065</v>
      </c>
      <c r="C10" s="282"/>
      <c r="E10" s="284" t="s">
        <v>1005</v>
      </c>
      <c r="F10" s="282"/>
      <c r="G10" s="33"/>
    </row>
    <row r="11" spans="1:8">
      <c r="B11" s="271" t="s">
        <v>99</v>
      </c>
      <c r="C11" s="2070">
        <v>158036</v>
      </c>
      <c r="D11" s="33">
        <f>D659+D746+D838+D928+D1011+D1101+D1192</f>
        <v>2089675</v>
      </c>
      <c r="E11" s="271" t="s">
        <v>99</v>
      </c>
      <c r="F11" s="2070">
        <v>158036</v>
      </c>
      <c r="G11" s="33">
        <f>D659+D746+D838+D928+D1011+D1101+D1192</f>
        <v>2089675</v>
      </c>
    </row>
    <row r="12" spans="1:8">
      <c r="B12" s="271" t="s">
        <v>100</v>
      </c>
      <c r="C12" s="2070">
        <v>158036</v>
      </c>
      <c r="D12" s="33">
        <f>D701+D793+D883+D966+D1056+D1147+D1234</f>
        <v>2089675</v>
      </c>
      <c r="E12" s="271" t="s">
        <v>100</v>
      </c>
      <c r="F12" s="2070">
        <v>158036</v>
      </c>
      <c r="G12" s="33">
        <f>D701+D793+D883+D966+D1056+D1147+D1234</f>
        <v>2089675</v>
      </c>
    </row>
    <row r="13" spans="1:8">
      <c r="B13" s="271" t="s">
        <v>261</v>
      </c>
      <c r="C13" s="2070"/>
      <c r="D13" s="33">
        <f>D721+D813+D903+D986+D1076+D1167+D1254</f>
        <v>2058469</v>
      </c>
      <c r="E13" s="271" t="s">
        <v>261</v>
      </c>
      <c r="F13" s="2070"/>
      <c r="G13" s="33">
        <f>D721+D813+D903+D986+D1076+D1167+D1254</f>
        <v>2058469</v>
      </c>
    </row>
    <row r="14" spans="1:8">
      <c r="B14" s="271"/>
      <c r="C14" s="2070"/>
    </row>
    <row r="16" spans="1:8">
      <c r="B16" s="229" t="s">
        <v>187</v>
      </c>
    </row>
    <row r="17" spans="1:8" s="656" customFormat="1" ht="13.8" thickBot="1">
      <c r="A17" s="75"/>
      <c r="B17" s="229"/>
      <c r="C17" s="2338"/>
      <c r="D17" s="2338"/>
      <c r="E17" s="2339"/>
      <c r="F17" s="2338"/>
      <c r="G17" s="2338"/>
      <c r="H17" s="895"/>
    </row>
    <row r="18" spans="1:8" s="2340" customFormat="1" ht="13.8">
      <c r="A18" s="1968">
        <f>'13'!A1565+1</f>
        <v>46</v>
      </c>
      <c r="B18" s="379" t="s">
        <v>630</v>
      </c>
      <c r="C18" s="2341"/>
      <c r="D18" s="2342"/>
      <c r="E18" s="379" t="s">
        <v>631</v>
      </c>
      <c r="F18" s="2341"/>
      <c r="G18" s="2342"/>
      <c r="H18" s="895" t="s">
        <v>33</v>
      </c>
    </row>
    <row r="19" spans="1:8" s="82" customFormat="1">
      <c r="A19" s="3250"/>
      <c r="B19" s="123" t="s">
        <v>22</v>
      </c>
      <c r="C19" s="2343"/>
      <c r="D19" s="2344"/>
      <c r="E19" s="123" t="s">
        <v>22</v>
      </c>
      <c r="F19" s="2343"/>
      <c r="G19" s="2344"/>
      <c r="H19" s="351"/>
    </row>
    <row r="20" spans="1:8" s="82" customFormat="1" ht="26.4">
      <c r="A20" s="2348"/>
      <c r="B20" s="2345" t="s">
        <v>195</v>
      </c>
      <c r="C20" s="2346"/>
      <c r="D20" s="2347"/>
      <c r="E20" s="2345" t="s">
        <v>632</v>
      </c>
      <c r="F20" s="2346"/>
      <c r="G20" s="2347"/>
      <c r="H20" s="351"/>
    </row>
    <row r="21" spans="1:8" s="2352" customFormat="1">
      <c r="A21" s="2348"/>
      <c r="B21" s="2349" t="s">
        <v>4</v>
      </c>
      <c r="C21" s="657">
        <f>C22+C23</f>
        <v>111975705</v>
      </c>
      <c r="D21" s="2350">
        <f>D22+D23</f>
        <v>-34363</v>
      </c>
      <c r="E21" s="2349" t="s">
        <v>4</v>
      </c>
      <c r="F21" s="657">
        <f>F22+F23</f>
        <v>9232173</v>
      </c>
      <c r="G21" s="2350">
        <f>G22+G23</f>
        <v>34363</v>
      </c>
      <c r="H21" s="351"/>
    </row>
    <row r="22" spans="1:8" s="2355" customFormat="1">
      <c r="A22" s="2348"/>
      <c r="B22" s="2353" t="s">
        <v>34</v>
      </c>
      <c r="C22" s="642">
        <v>142287</v>
      </c>
      <c r="D22" s="2354"/>
      <c r="E22" s="2353" t="s">
        <v>34</v>
      </c>
      <c r="F22" s="642">
        <v>153057</v>
      </c>
      <c r="G22" s="2354"/>
      <c r="H22" s="2351"/>
    </row>
    <row r="23" spans="1:8" s="2355" customFormat="1">
      <c r="A23" s="2348"/>
      <c r="B23" s="2353" t="s">
        <v>10</v>
      </c>
      <c r="C23" s="642">
        <f>C24</f>
        <v>111833418</v>
      </c>
      <c r="D23" s="2354">
        <f>D24</f>
        <v>-34363</v>
      </c>
      <c r="E23" s="2353" t="s">
        <v>10</v>
      </c>
      <c r="F23" s="642">
        <f>F24</f>
        <v>9079116</v>
      </c>
      <c r="G23" s="2354">
        <f>G24</f>
        <v>34363</v>
      </c>
      <c r="H23" s="2351"/>
    </row>
    <row r="24" spans="1:8" s="2355" customFormat="1">
      <c r="A24" s="2348"/>
      <c r="B24" s="2356" t="s">
        <v>11</v>
      </c>
      <c r="C24" s="642">
        <v>111833418</v>
      </c>
      <c r="D24" s="2354">
        <v>-34363</v>
      </c>
      <c r="E24" s="2356" t="s">
        <v>11</v>
      </c>
      <c r="F24" s="642">
        <v>9079116</v>
      </c>
      <c r="G24" s="2354">
        <v>34363</v>
      </c>
      <c r="H24" s="2351"/>
    </row>
    <row r="25" spans="1:8" s="2352" customFormat="1">
      <c r="A25" s="2348"/>
      <c r="B25" s="2349" t="s">
        <v>28</v>
      </c>
      <c r="C25" s="657">
        <f>C26+C31</f>
        <v>111975705</v>
      </c>
      <c r="D25" s="2350">
        <f>D31+D26</f>
        <v>-34363</v>
      </c>
      <c r="E25" s="2349" t="s">
        <v>28</v>
      </c>
      <c r="F25" s="657">
        <f>F26+F31</f>
        <v>9232173</v>
      </c>
      <c r="G25" s="2350">
        <f>G31+G26</f>
        <v>34363</v>
      </c>
      <c r="H25" s="2351"/>
    </row>
    <row r="26" spans="1:8" s="2355" customFormat="1">
      <c r="A26" s="2348"/>
      <c r="B26" s="2353" t="s">
        <v>2</v>
      </c>
      <c r="C26" s="642">
        <f>C27</f>
        <v>78257950</v>
      </c>
      <c r="D26" s="2354">
        <f>D27</f>
        <v>0</v>
      </c>
      <c r="E26" s="2353" t="s">
        <v>2</v>
      </c>
      <c r="F26" s="642">
        <f>F27</f>
        <v>8309644</v>
      </c>
      <c r="G26" s="2354">
        <f>G27</f>
        <v>0</v>
      </c>
      <c r="H26" s="2351"/>
    </row>
    <row r="27" spans="1:8" s="2355" customFormat="1">
      <c r="A27" s="2348"/>
      <c r="B27" s="2356" t="s">
        <v>12</v>
      </c>
      <c r="C27" s="642">
        <f>C28+C30</f>
        <v>78257950</v>
      </c>
      <c r="D27" s="2354">
        <f>D28+D30</f>
        <v>0</v>
      </c>
      <c r="E27" s="2356" t="s">
        <v>12</v>
      </c>
      <c r="F27" s="642">
        <f>F28+F30</f>
        <v>8309644</v>
      </c>
      <c r="G27" s="2354">
        <f>G28+G30</f>
        <v>0</v>
      </c>
      <c r="H27" s="2351"/>
    </row>
    <row r="28" spans="1:8" s="2355" customFormat="1">
      <c r="A28" s="2348"/>
      <c r="B28" s="2357" t="s">
        <v>37</v>
      </c>
      <c r="C28" s="642"/>
      <c r="D28" s="2354"/>
      <c r="E28" s="2357" t="s">
        <v>37</v>
      </c>
      <c r="F28" s="642">
        <v>4185743</v>
      </c>
      <c r="G28" s="2354"/>
      <c r="H28" s="2351"/>
    </row>
    <row r="29" spans="1:8" s="2355" customFormat="1">
      <c r="A29" s="2348"/>
      <c r="B29" s="2357" t="s">
        <v>35</v>
      </c>
      <c r="C29" s="642"/>
      <c r="D29" s="2354"/>
      <c r="E29" s="2357" t="s">
        <v>35</v>
      </c>
      <c r="F29" s="642">
        <v>3289832</v>
      </c>
      <c r="G29" s="2354"/>
      <c r="H29" s="2351"/>
    </row>
    <row r="30" spans="1:8" s="2355" customFormat="1">
      <c r="A30" s="2348"/>
      <c r="B30" s="2357" t="s">
        <v>15</v>
      </c>
      <c r="C30" s="642">
        <v>78257950</v>
      </c>
      <c r="D30" s="2354"/>
      <c r="E30" s="2357" t="s">
        <v>15</v>
      </c>
      <c r="F30" s="642">
        <v>4123901</v>
      </c>
      <c r="G30" s="2354"/>
      <c r="H30" s="2351"/>
    </row>
    <row r="31" spans="1:8" s="2355" customFormat="1">
      <c r="A31" s="2348"/>
      <c r="B31" s="2358" t="s">
        <v>3</v>
      </c>
      <c r="C31" s="642">
        <f>C32</f>
        <v>33717755</v>
      </c>
      <c r="D31" s="2354">
        <f>D32</f>
        <v>-34363</v>
      </c>
      <c r="E31" s="2358" t="s">
        <v>3</v>
      </c>
      <c r="F31" s="642">
        <f>F32</f>
        <v>922529</v>
      </c>
      <c r="G31" s="2354">
        <f>G32</f>
        <v>34363</v>
      </c>
      <c r="H31" s="2351"/>
    </row>
    <row r="32" spans="1:8" s="2355" customFormat="1" ht="13.8" thickBot="1">
      <c r="A32" s="2348"/>
      <c r="B32" s="2356" t="s">
        <v>20</v>
      </c>
      <c r="C32" s="642">
        <v>33717755</v>
      </c>
      <c r="D32" s="2354">
        <v>-34363</v>
      </c>
      <c r="E32" s="2356" t="s">
        <v>20</v>
      </c>
      <c r="F32" s="642">
        <v>922529</v>
      </c>
      <c r="G32" s="2354">
        <v>34363</v>
      </c>
      <c r="H32" s="2351"/>
    </row>
    <row r="33" spans="1:8" s="2361" customFormat="1" ht="79.5" customHeight="1" thickBot="1">
      <c r="A33" s="2359"/>
      <c r="B33" s="3769" t="s">
        <v>633</v>
      </c>
      <c r="C33" s="3770"/>
      <c r="D33" s="3770"/>
      <c r="E33" s="3770"/>
      <c r="F33" s="3770"/>
      <c r="G33" s="3771"/>
      <c r="H33" s="2351"/>
    </row>
    <row r="34" spans="1:8" s="2361" customFormat="1">
      <c r="A34" s="2359"/>
      <c r="B34" s="561"/>
      <c r="C34" s="561"/>
      <c r="D34" s="561"/>
      <c r="E34" s="2362"/>
      <c r="F34" s="2362"/>
      <c r="G34" s="2363"/>
      <c r="H34" s="2360"/>
    </row>
    <row r="35" spans="1:8" s="2361" customFormat="1">
      <c r="A35" s="2359"/>
      <c r="B35" s="128" t="s">
        <v>190</v>
      </c>
      <c r="C35" s="561"/>
      <c r="D35" s="561"/>
      <c r="E35" s="2362"/>
      <c r="F35" s="2362"/>
      <c r="G35" s="2363"/>
      <c r="H35" s="2360"/>
    </row>
    <row r="36" spans="1:8" s="656" customFormat="1" ht="13.8" thickBot="1">
      <c r="A36" s="75"/>
      <c r="B36" s="3732"/>
      <c r="C36" s="3732"/>
      <c r="D36" s="3732"/>
      <c r="E36" s="2364"/>
      <c r="F36" s="2364"/>
      <c r="G36" s="2364"/>
      <c r="H36" s="2360"/>
    </row>
    <row r="37" spans="1:8" s="656" customFormat="1" ht="13.8">
      <c r="A37" s="3252">
        <f>A18</f>
        <v>46</v>
      </c>
      <c r="B37" s="379" t="s">
        <v>630</v>
      </c>
      <c r="C37" s="231"/>
      <c r="D37" s="232"/>
      <c r="E37" s="233" t="s">
        <v>634</v>
      </c>
      <c r="F37" s="231"/>
      <c r="G37" s="232"/>
      <c r="H37" s="895" t="s">
        <v>33</v>
      </c>
    </row>
    <row r="38" spans="1:8" s="656" customFormat="1">
      <c r="A38" s="2359"/>
      <c r="B38" s="658" t="s">
        <v>82</v>
      </c>
      <c r="C38" s="659"/>
      <c r="D38" s="660"/>
      <c r="E38" s="658" t="s">
        <v>82</v>
      </c>
      <c r="F38" s="659"/>
      <c r="G38" s="660"/>
      <c r="H38" s="895"/>
    </row>
    <row r="39" spans="1:8" s="656" customFormat="1">
      <c r="A39" s="2359"/>
      <c r="B39" s="2365" t="s">
        <v>83</v>
      </c>
      <c r="C39" s="661"/>
      <c r="D39" s="662"/>
      <c r="E39" s="2365" t="s">
        <v>83</v>
      </c>
      <c r="F39" s="661"/>
      <c r="G39" s="662"/>
      <c r="H39" s="895"/>
    </row>
    <row r="40" spans="1:8" s="656" customFormat="1">
      <c r="A40" s="2359"/>
      <c r="B40" s="663" t="s">
        <v>87</v>
      </c>
      <c r="C40" s="664"/>
      <c r="D40" s="665"/>
      <c r="E40" s="663" t="s">
        <v>87</v>
      </c>
      <c r="F40" s="664"/>
      <c r="G40" s="665"/>
      <c r="H40" s="895"/>
    </row>
    <row r="41" spans="1:8" s="656" customFormat="1">
      <c r="A41" s="2359"/>
      <c r="B41" s="2366" t="s">
        <v>4</v>
      </c>
      <c r="C41" s="666">
        <v>236026880</v>
      </c>
      <c r="D41" s="2367">
        <f>D42+D43</f>
        <v>-34363</v>
      </c>
      <c r="E41" s="249" t="s">
        <v>4</v>
      </c>
      <c r="F41" s="666">
        <f>F42+F43</f>
        <v>255809928</v>
      </c>
      <c r="G41" s="194">
        <f>G42+G43</f>
        <v>34363</v>
      </c>
      <c r="H41" s="895"/>
    </row>
    <row r="42" spans="1:8" s="656" customFormat="1" ht="26.4">
      <c r="A42" s="2359"/>
      <c r="B42" s="377" t="s">
        <v>36</v>
      </c>
      <c r="C42" s="667">
        <v>1199481</v>
      </c>
      <c r="D42" s="195"/>
      <c r="E42" s="377" t="s">
        <v>36</v>
      </c>
      <c r="F42" s="667">
        <v>7332771</v>
      </c>
      <c r="G42" s="195"/>
      <c r="H42" s="895"/>
    </row>
    <row r="43" spans="1:8" s="656" customFormat="1">
      <c r="A43" s="2359"/>
      <c r="B43" s="377" t="s">
        <v>10</v>
      </c>
      <c r="C43" s="667">
        <v>234827399</v>
      </c>
      <c r="D43" s="195">
        <f>D44</f>
        <v>-34363</v>
      </c>
      <c r="E43" s="377" t="s">
        <v>10</v>
      </c>
      <c r="F43" s="667">
        <f>F44</f>
        <v>248477157</v>
      </c>
      <c r="G43" s="195">
        <f>G44</f>
        <v>34363</v>
      </c>
      <c r="H43" s="895"/>
    </row>
    <row r="44" spans="1:8" s="656" customFormat="1">
      <c r="A44" s="2359"/>
      <c r="B44" s="377" t="s">
        <v>11</v>
      </c>
      <c r="C44" s="667">
        <v>234827399</v>
      </c>
      <c r="D44" s="195">
        <v>-34363</v>
      </c>
      <c r="E44" s="377" t="s">
        <v>11</v>
      </c>
      <c r="F44" s="667">
        <v>248477157</v>
      </c>
      <c r="G44" s="195">
        <v>34363</v>
      </c>
      <c r="H44" s="895"/>
    </row>
    <row r="45" spans="1:8" s="656" customFormat="1">
      <c r="A45" s="2359"/>
      <c r="B45" s="249" t="s">
        <v>28</v>
      </c>
      <c r="C45" s="666">
        <v>236621194</v>
      </c>
      <c r="D45" s="194">
        <f>D46+D60</f>
        <v>-34363</v>
      </c>
      <c r="E45" s="249" t="s">
        <v>28</v>
      </c>
      <c r="F45" s="666">
        <f>F46+F59</f>
        <v>255809928</v>
      </c>
      <c r="G45" s="194">
        <f>G46+G59</f>
        <v>34363</v>
      </c>
      <c r="H45" s="895"/>
    </row>
    <row r="46" spans="1:8" s="656" customFormat="1">
      <c r="A46" s="2359"/>
      <c r="B46" s="377" t="s">
        <v>2</v>
      </c>
      <c r="C46" s="667">
        <v>199989084</v>
      </c>
      <c r="D46" s="195"/>
      <c r="E46" s="377" t="s">
        <v>2</v>
      </c>
      <c r="F46" s="667">
        <f>F47+F51+F52+F54+F56</f>
        <v>249178909</v>
      </c>
      <c r="G46" s="195">
        <f>G47+G51+G52+G54+G56</f>
        <v>0</v>
      </c>
      <c r="H46" s="895"/>
    </row>
    <row r="47" spans="1:8" s="656" customFormat="1">
      <c r="A47" s="2359"/>
      <c r="B47" s="377" t="s">
        <v>12</v>
      </c>
      <c r="C47" s="667">
        <v>83447714</v>
      </c>
      <c r="D47" s="195"/>
      <c r="E47" s="377" t="s">
        <v>12</v>
      </c>
      <c r="F47" s="667">
        <f>F48+F50</f>
        <v>248704168</v>
      </c>
      <c r="G47" s="195">
        <f>G48+G50</f>
        <v>0</v>
      </c>
      <c r="H47" s="895"/>
    </row>
    <row r="48" spans="1:8" s="656" customFormat="1">
      <c r="A48" s="2359"/>
      <c r="B48" s="377" t="s">
        <v>37</v>
      </c>
      <c r="C48" s="667">
        <v>3410376</v>
      </c>
      <c r="D48" s="195"/>
      <c r="E48" s="377" t="s">
        <v>37</v>
      </c>
      <c r="F48" s="667">
        <v>168714272</v>
      </c>
      <c r="G48" s="195"/>
      <c r="H48" s="895"/>
    </row>
    <row r="49" spans="1:8" s="656" customFormat="1">
      <c r="A49" s="2359"/>
      <c r="B49" s="377" t="s">
        <v>35</v>
      </c>
      <c r="C49" s="667">
        <v>2483941</v>
      </c>
      <c r="D49" s="195"/>
      <c r="E49" s="377" t="s">
        <v>35</v>
      </c>
      <c r="F49" s="667">
        <v>131076531</v>
      </c>
      <c r="G49" s="195"/>
      <c r="H49" s="895"/>
    </row>
    <row r="50" spans="1:8" s="656" customFormat="1">
      <c r="A50" s="2359"/>
      <c r="B50" s="377" t="s">
        <v>15</v>
      </c>
      <c r="C50" s="667">
        <v>80037338</v>
      </c>
      <c r="D50" s="195"/>
      <c r="E50" s="377" t="s">
        <v>15</v>
      </c>
      <c r="F50" s="667">
        <v>79989896</v>
      </c>
      <c r="G50" s="195"/>
      <c r="H50" s="895"/>
    </row>
    <row r="51" spans="1:8" s="656" customFormat="1">
      <c r="A51" s="2359"/>
      <c r="B51" s="377" t="s">
        <v>16</v>
      </c>
      <c r="C51" s="667">
        <v>59408620</v>
      </c>
      <c r="D51" s="195"/>
      <c r="E51" s="377" t="s">
        <v>117</v>
      </c>
      <c r="F51" s="667">
        <v>1855</v>
      </c>
      <c r="G51" s="195"/>
      <c r="H51" s="895"/>
    </row>
    <row r="52" spans="1:8" s="656" customFormat="1">
      <c r="A52" s="2359"/>
      <c r="B52" s="377" t="s">
        <v>17</v>
      </c>
      <c r="C52" s="667">
        <v>59408620</v>
      </c>
      <c r="D52" s="195"/>
      <c r="E52" s="377" t="s">
        <v>16</v>
      </c>
      <c r="F52" s="667">
        <f>F53</f>
        <v>107057</v>
      </c>
      <c r="G52" s="195">
        <f>G53</f>
        <v>0</v>
      </c>
      <c r="H52" s="895"/>
    </row>
    <row r="53" spans="1:8" s="656" customFormat="1" ht="26.4">
      <c r="A53" s="2359"/>
      <c r="B53" s="377" t="s">
        <v>49</v>
      </c>
      <c r="C53" s="667">
        <v>293548</v>
      </c>
      <c r="D53" s="195"/>
      <c r="E53" s="377" t="s">
        <v>93</v>
      </c>
      <c r="F53" s="667">
        <v>107057</v>
      </c>
      <c r="G53" s="195"/>
      <c r="H53" s="895"/>
    </row>
    <row r="54" spans="1:8" s="656" customFormat="1" ht="26.4">
      <c r="A54" s="2359"/>
      <c r="B54" s="377" t="s">
        <v>38</v>
      </c>
      <c r="C54" s="667">
        <v>293548</v>
      </c>
      <c r="D54" s="195"/>
      <c r="E54" s="377" t="s">
        <v>49</v>
      </c>
      <c r="F54" s="667">
        <f>F55</f>
        <v>89800</v>
      </c>
      <c r="G54" s="195">
        <f>G55</f>
        <v>0</v>
      </c>
      <c r="H54" s="895"/>
    </row>
    <row r="55" spans="1:8" s="656" customFormat="1">
      <c r="A55" s="2359"/>
      <c r="B55" s="377" t="s">
        <v>19</v>
      </c>
      <c r="C55" s="667">
        <v>56839202</v>
      </c>
      <c r="D55" s="195"/>
      <c r="E55" s="377" t="s">
        <v>38</v>
      </c>
      <c r="F55" s="667">
        <v>89800</v>
      </c>
      <c r="G55" s="195"/>
      <c r="H55" s="895"/>
    </row>
    <row r="56" spans="1:8" s="656" customFormat="1" ht="26.4">
      <c r="A56" s="2359"/>
      <c r="B56" s="377" t="s">
        <v>51</v>
      </c>
      <c r="C56" s="667">
        <v>40645901</v>
      </c>
      <c r="D56" s="195"/>
      <c r="E56" s="377" t="s">
        <v>19</v>
      </c>
      <c r="F56" s="667">
        <f>F57</f>
        <v>276029</v>
      </c>
      <c r="G56" s="195">
        <f>G57</f>
        <v>0</v>
      </c>
      <c r="H56" s="895"/>
    </row>
    <row r="57" spans="1:8" s="656" customFormat="1" ht="26.4">
      <c r="A57" s="2359"/>
      <c r="B57" s="377" t="s">
        <v>52</v>
      </c>
      <c r="C57" s="667">
        <v>40645901</v>
      </c>
      <c r="D57" s="195"/>
      <c r="E57" s="377" t="s">
        <v>51</v>
      </c>
      <c r="F57" s="667">
        <f>F58</f>
        <v>276029</v>
      </c>
      <c r="G57" s="195">
        <f>G58</f>
        <v>0</v>
      </c>
      <c r="H57" s="895"/>
    </row>
    <row r="58" spans="1:8" s="656" customFormat="1" ht="39.6">
      <c r="A58" s="2359"/>
      <c r="B58" s="377" t="s">
        <v>50</v>
      </c>
      <c r="C58" s="667">
        <v>16193301</v>
      </c>
      <c r="D58" s="195"/>
      <c r="E58" s="377" t="s">
        <v>53</v>
      </c>
      <c r="F58" s="667">
        <v>276029</v>
      </c>
      <c r="G58" s="195"/>
      <c r="H58" s="895"/>
    </row>
    <row r="59" spans="1:8" s="656" customFormat="1" ht="39.6">
      <c r="A59" s="2359"/>
      <c r="B59" s="377" t="s">
        <v>196</v>
      </c>
      <c r="C59" s="667">
        <v>16193301</v>
      </c>
      <c r="D59" s="195"/>
      <c r="E59" s="377" t="s">
        <v>3</v>
      </c>
      <c r="F59" s="667">
        <f>F60</f>
        <v>6631019</v>
      </c>
      <c r="G59" s="195">
        <f>G60</f>
        <v>34363</v>
      </c>
      <c r="H59" s="895"/>
    </row>
    <row r="60" spans="1:8" s="656" customFormat="1">
      <c r="A60" s="2359"/>
      <c r="B60" s="377" t="s">
        <v>3</v>
      </c>
      <c r="C60" s="667">
        <v>36632110</v>
      </c>
      <c r="D60" s="195">
        <f>D61</f>
        <v>-34363</v>
      </c>
      <c r="E60" s="377" t="s">
        <v>20</v>
      </c>
      <c r="F60" s="667">
        <v>6631019</v>
      </c>
      <c r="G60" s="195">
        <v>34363</v>
      </c>
      <c r="H60" s="895"/>
    </row>
    <row r="61" spans="1:8" s="656" customFormat="1">
      <c r="A61" s="2359"/>
      <c r="B61" s="377" t="s">
        <v>20</v>
      </c>
      <c r="C61" s="667">
        <v>33786366</v>
      </c>
      <c r="D61" s="195">
        <v>-34363</v>
      </c>
      <c r="E61" s="663"/>
      <c r="F61" s="664"/>
      <c r="G61" s="665"/>
      <c r="H61" s="895"/>
    </row>
    <row r="62" spans="1:8" s="656" customFormat="1">
      <c r="A62" s="2359"/>
      <c r="B62" s="377" t="s">
        <v>55</v>
      </c>
      <c r="C62" s="2368">
        <v>2845744</v>
      </c>
      <c r="D62" s="194"/>
      <c r="E62" s="249"/>
      <c r="F62" s="666"/>
      <c r="G62" s="194"/>
      <c r="H62" s="895"/>
    </row>
    <row r="63" spans="1:8" s="656" customFormat="1" ht="26.4">
      <c r="A63" s="2359"/>
      <c r="B63" s="377" t="s">
        <v>56</v>
      </c>
      <c r="C63" s="667">
        <v>2845744</v>
      </c>
      <c r="D63" s="195"/>
      <c r="E63" s="377"/>
      <c r="F63" s="667"/>
      <c r="G63" s="195"/>
      <c r="H63" s="895"/>
    </row>
    <row r="64" spans="1:8" s="656" customFormat="1" ht="26.4">
      <c r="A64" s="2359"/>
      <c r="B64" s="377" t="s">
        <v>110</v>
      </c>
      <c r="C64" s="667">
        <v>2845744</v>
      </c>
      <c r="D64" s="195"/>
      <c r="E64" s="377"/>
      <c r="F64" s="667"/>
      <c r="G64" s="195"/>
      <c r="H64" s="895"/>
    </row>
    <row r="65" spans="1:8" s="656" customFormat="1">
      <c r="A65" s="2359"/>
      <c r="B65" s="377" t="s">
        <v>61</v>
      </c>
      <c r="C65" s="667">
        <v>-594314</v>
      </c>
      <c r="D65" s="195"/>
      <c r="E65" s="377"/>
      <c r="F65" s="667"/>
      <c r="G65" s="195"/>
      <c r="H65" s="895"/>
    </row>
    <row r="66" spans="1:8" s="656" customFormat="1">
      <c r="A66" s="2359"/>
      <c r="B66" s="249" t="s">
        <v>23</v>
      </c>
      <c r="C66" s="666">
        <v>594314</v>
      </c>
      <c r="D66" s="194"/>
      <c r="E66" s="249"/>
      <c r="F66" s="666"/>
      <c r="G66" s="194"/>
      <c r="H66" s="895"/>
    </row>
    <row r="67" spans="1:8" s="656" customFormat="1">
      <c r="A67" s="2359"/>
      <c r="B67" s="377" t="s">
        <v>24</v>
      </c>
      <c r="C67" s="667">
        <v>594314</v>
      </c>
      <c r="D67" s="195"/>
      <c r="E67" s="377"/>
      <c r="F67" s="667"/>
      <c r="G67" s="195"/>
      <c r="H67" s="895"/>
    </row>
    <row r="68" spans="1:8" s="656" customFormat="1" ht="27" thickBot="1">
      <c r="A68" s="2359"/>
      <c r="B68" s="377" t="s">
        <v>59</v>
      </c>
      <c r="C68" s="667">
        <v>594314</v>
      </c>
      <c r="D68" s="195"/>
      <c r="E68" s="377"/>
      <c r="F68" s="667"/>
      <c r="G68" s="195"/>
      <c r="H68" s="895"/>
    </row>
    <row r="69" spans="1:8" s="656" customFormat="1" ht="87.75" customHeight="1" thickBot="1">
      <c r="A69" s="2359"/>
      <c r="B69" s="3769" t="s">
        <v>635</v>
      </c>
      <c r="C69" s="3770"/>
      <c r="D69" s="3770"/>
      <c r="E69" s="3770"/>
      <c r="F69" s="3770"/>
      <c r="G69" s="3771"/>
      <c r="H69" s="895"/>
    </row>
    <row r="70" spans="1:8" s="77" customFormat="1" ht="13.8">
      <c r="A70" s="3251"/>
      <c r="B70" s="1329"/>
      <c r="C70" s="1329"/>
      <c r="D70" s="1329"/>
      <c r="E70" s="2369"/>
      <c r="F70" s="136"/>
      <c r="G70" s="136"/>
      <c r="H70" s="895"/>
    </row>
    <row r="71" spans="1:8" s="77" customFormat="1" ht="13.8">
      <c r="A71" s="3251"/>
      <c r="B71" s="128" t="s">
        <v>187</v>
      </c>
      <c r="C71" s="561"/>
      <c r="D71" s="561"/>
      <c r="E71" s="2369"/>
      <c r="F71" s="136"/>
      <c r="G71" s="136"/>
      <c r="H71" s="120"/>
    </row>
    <row r="72" spans="1:8" s="77" customFormat="1" ht="13.8" thickBot="1">
      <c r="A72" s="75"/>
      <c r="B72" s="2315"/>
      <c r="C72" s="2315"/>
      <c r="D72" s="2315"/>
      <c r="E72" s="2369"/>
      <c r="F72" s="136"/>
      <c r="G72" s="136"/>
      <c r="H72" s="120"/>
    </row>
    <row r="73" spans="1:8" s="77" customFormat="1" ht="13.8">
      <c r="A73" s="547">
        <f>A18+1</f>
        <v>47</v>
      </c>
      <c r="B73" s="2370" t="s">
        <v>634</v>
      </c>
      <c r="C73" s="2371"/>
      <c r="D73" s="2372"/>
      <c r="E73" s="2370"/>
      <c r="F73" s="2371"/>
      <c r="G73" s="2372"/>
      <c r="H73" s="1987" t="s">
        <v>535</v>
      </c>
    </row>
    <row r="74" spans="1:8" s="77" customFormat="1">
      <c r="A74" s="75"/>
      <c r="B74" s="2373" t="s">
        <v>22</v>
      </c>
      <c r="C74" s="2374"/>
      <c r="D74" s="2375"/>
      <c r="E74" s="2373" t="s">
        <v>62</v>
      </c>
      <c r="F74" s="2376"/>
      <c r="G74" s="2377"/>
      <c r="H74" s="120" t="s">
        <v>1006</v>
      </c>
    </row>
    <row r="75" spans="1:8" s="77" customFormat="1">
      <c r="A75" s="75"/>
      <c r="B75" s="2378" t="s">
        <v>636</v>
      </c>
      <c r="C75" s="2379"/>
      <c r="D75" s="2380"/>
      <c r="E75" s="2381"/>
      <c r="F75" s="2382"/>
      <c r="G75" s="2383"/>
      <c r="H75" s="120">
        <f>A200</f>
        <v>47</v>
      </c>
    </row>
    <row r="76" spans="1:8" s="77" customFormat="1">
      <c r="A76" s="75"/>
      <c r="B76" s="2384" t="s">
        <v>4</v>
      </c>
      <c r="C76" s="2385">
        <f>C77+C78</f>
        <v>110576209</v>
      </c>
      <c r="D76" s="2386">
        <f>D78</f>
        <v>-13341</v>
      </c>
      <c r="E76" s="2378" t="s">
        <v>48</v>
      </c>
      <c r="F76" s="2387">
        <v>-267705849</v>
      </c>
      <c r="G76" s="601">
        <v>13341</v>
      </c>
      <c r="H76" s="120" t="s">
        <v>556</v>
      </c>
    </row>
    <row r="77" spans="1:8" s="77" customFormat="1" ht="26.4">
      <c r="A77" s="75"/>
      <c r="B77" s="2388" t="s">
        <v>36</v>
      </c>
      <c r="C77" s="2389">
        <v>1439128</v>
      </c>
      <c r="D77" s="2386"/>
      <c r="E77" s="2388"/>
      <c r="F77" s="2389"/>
      <c r="G77" s="2390"/>
      <c r="H77" s="120" t="s">
        <v>997</v>
      </c>
    </row>
    <row r="78" spans="1:8" s="77" customFormat="1">
      <c r="A78" s="75"/>
      <c r="B78" s="2388" t="s">
        <v>10</v>
      </c>
      <c r="C78" s="2391">
        <f>C79</f>
        <v>109137081</v>
      </c>
      <c r="D78" s="2392">
        <f>D79</f>
        <v>-13341</v>
      </c>
      <c r="E78" s="2388"/>
      <c r="F78" s="2391"/>
      <c r="G78" s="2393"/>
      <c r="H78" s="120" t="s">
        <v>998</v>
      </c>
    </row>
    <row r="79" spans="1:8" s="77" customFormat="1">
      <c r="A79" s="75"/>
      <c r="B79" s="2394" t="s">
        <v>11</v>
      </c>
      <c r="C79" s="2395">
        <v>109137081</v>
      </c>
      <c r="D79" s="2393">
        <v>-13341</v>
      </c>
      <c r="E79" s="2394"/>
      <c r="F79" s="2395"/>
      <c r="G79" s="2393"/>
      <c r="H79" s="120" t="s">
        <v>1007</v>
      </c>
    </row>
    <row r="80" spans="1:8" s="77" customFormat="1">
      <c r="A80" s="75"/>
      <c r="B80" s="2384" t="s">
        <v>1</v>
      </c>
      <c r="C80" s="623">
        <f>C81+C91</f>
        <v>110576209</v>
      </c>
      <c r="D80" s="2386">
        <f>D81+D86+D91</f>
        <v>-13341</v>
      </c>
      <c r="E80" s="2384"/>
      <c r="F80" s="623"/>
      <c r="G80" s="2386"/>
      <c r="H80" s="120"/>
    </row>
    <row r="81" spans="1:8" s="77" customFormat="1">
      <c r="A81" s="75"/>
      <c r="B81" s="2396" t="s">
        <v>2</v>
      </c>
      <c r="C81" s="2389">
        <f>C82+C86+C88</f>
        <v>110146085</v>
      </c>
      <c r="D81" s="2392">
        <f>D82</f>
        <v>-13341</v>
      </c>
      <c r="E81" s="2396"/>
      <c r="F81" s="2389"/>
      <c r="G81" s="2390"/>
      <c r="H81" s="120"/>
    </row>
    <row r="82" spans="1:8" s="77" customFormat="1">
      <c r="A82" s="75"/>
      <c r="B82" s="2396" t="s">
        <v>12</v>
      </c>
      <c r="C82" s="625">
        <f>C83+C85</f>
        <v>109898156</v>
      </c>
      <c r="D82" s="2390">
        <f>D83+D85</f>
        <v>-13341</v>
      </c>
      <c r="E82" s="2396"/>
      <c r="F82" s="625"/>
      <c r="G82" s="2393"/>
      <c r="H82" s="120"/>
    </row>
    <row r="83" spans="1:8" s="77" customFormat="1">
      <c r="A83" s="75"/>
      <c r="B83" s="2396" t="s">
        <v>37</v>
      </c>
      <c r="C83" s="2389">
        <v>87289610</v>
      </c>
      <c r="D83" s="2390"/>
      <c r="E83" s="2396"/>
      <c r="F83" s="2389"/>
      <c r="G83" s="2390"/>
      <c r="H83" s="120"/>
    </row>
    <row r="84" spans="1:8" s="77" customFormat="1">
      <c r="A84" s="75"/>
      <c r="B84" s="2396" t="s">
        <v>35</v>
      </c>
      <c r="C84" s="625">
        <v>68123272</v>
      </c>
      <c r="D84" s="2390"/>
      <c r="E84" s="2396"/>
      <c r="F84" s="625"/>
      <c r="G84" s="326"/>
      <c r="H84" s="120"/>
    </row>
    <row r="85" spans="1:8" s="77" customFormat="1">
      <c r="A85" s="75"/>
      <c r="B85" s="2396" t="s">
        <v>15</v>
      </c>
      <c r="C85" s="2389">
        <v>22608546</v>
      </c>
      <c r="D85" s="2393">
        <v>-13341</v>
      </c>
      <c r="E85" s="2396"/>
      <c r="F85" s="2389"/>
      <c r="G85" s="2393"/>
      <c r="H85" s="120"/>
    </row>
    <row r="86" spans="1:8" s="77" customFormat="1" ht="26.4">
      <c r="A86" s="75"/>
      <c r="B86" s="2396" t="s">
        <v>49</v>
      </c>
      <c r="C86" s="2389">
        <f>C87</f>
        <v>21266</v>
      </c>
      <c r="D86" s="2390">
        <f>D87</f>
        <v>0</v>
      </c>
      <c r="E86" s="2396"/>
      <c r="F86" s="2389"/>
      <c r="G86" s="2390"/>
      <c r="H86" s="120"/>
    </row>
    <row r="87" spans="1:8" s="77" customFormat="1">
      <c r="A87" s="75"/>
      <c r="B87" s="2396" t="s">
        <v>38</v>
      </c>
      <c r="C87" s="2389">
        <v>21266</v>
      </c>
      <c r="D87" s="2390"/>
      <c r="E87" s="2396"/>
      <c r="F87" s="2389"/>
      <c r="G87" s="2390"/>
      <c r="H87" s="120"/>
    </row>
    <row r="88" spans="1:8" s="77" customFormat="1">
      <c r="A88" s="75"/>
      <c r="B88" s="2396" t="s">
        <v>19</v>
      </c>
      <c r="C88" s="2389">
        <f>C89</f>
        <v>226663</v>
      </c>
      <c r="D88" s="2390"/>
      <c r="E88" s="2396"/>
      <c r="F88" s="2389"/>
      <c r="G88" s="2390"/>
      <c r="H88" s="120"/>
    </row>
    <row r="89" spans="1:8" s="77" customFormat="1" ht="26.4">
      <c r="A89" s="75"/>
      <c r="B89" s="2396" t="s">
        <v>51</v>
      </c>
      <c r="C89" s="2389">
        <f>C90</f>
        <v>226663</v>
      </c>
      <c r="D89" s="2390"/>
      <c r="E89" s="2396"/>
      <c r="F89" s="2389"/>
      <c r="G89" s="2390"/>
      <c r="H89" s="120"/>
    </row>
    <row r="90" spans="1:8" s="77" customFormat="1" ht="39.6">
      <c r="A90" s="75"/>
      <c r="B90" s="2397" t="s">
        <v>191</v>
      </c>
      <c r="C90" s="2389">
        <v>226663</v>
      </c>
      <c r="D90" s="2390"/>
      <c r="E90" s="2396"/>
      <c r="F90" s="2389"/>
      <c r="G90" s="2390"/>
      <c r="H90" s="120"/>
    </row>
    <row r="91" spans="1:8" s="77" customFormat="1">
      <c r="A91" s="75"/>
      <c r="B91" s="2396" t="s">
        <v>3</v>
      </c>
      <c r="C91" s="2389">
        <f>C92</f>
        <v>430124</v>
      </c>
      <c r="D91" s="2390">
        <f>D92</f>
        <v>0</v>
      </c>
      <c r="E91" s="2396"/>
      <c r="F91" s="2389"/>
      <c r="G91" s="2390"/>
      <c r="H91" s="120"/>
    </row>
    <row r="92" spans="1:8" s="77" customFormat="1">
      <c r="A92" s="75"/>
      <c r="B92" s="2396" t="s">
        <v>20</v>
      </c>
      <c r="C92" s="2389">
        <v>430124</v>
      </c>
      <c r="D92" s="2390"/>
      <c r="E92" s="2396"/>
      <c r="F92" s="2389"/>
      <c r="G92" s="2390"/>
      <c r="H92" s="120"/>
    </row>
    <row r="93" spans="1:8" s="77" customFormat="1">
      <c r="A93" s="75"/>
      <c r="B93" s="2398" t="s">
        <v>54</v>
      </c>
      <c r="C93" s="2399"/>
      <c r="D93" s="2400"/>
      <c r="E93" s="2398"/>
      <c r="F93" s="2399"/>
      <c r="G93" s="2400"/>
      <c r="H93" s="120"/>
    </row>
    <row r="94" spans="1:8" s="77" customFormat="1">
      <c r="A94" s="75"/>
      <c r="B94" s="375" t="s">
        <v>637</v>
      </c>
      <c r="C94" s="625"/>
      <c r="D94" s="2390"/>
      <c r="E94" s="375"/>
      <c r="F94" s="625"/>
      <c r="G94" s="2390"/>
      <c r="H94" s="120"/>
    </row>
    <row r="95" spans="1:8" s="77" customFormat="1" ht="26.4">
      <c r="A95" s="75"/>
      <c r="B95" s="375" t="s">
        <v>638</v>
      </c>
      <c r="C95" s="625"/>
      <c r="D95" s="2390"/>
      <c r="E95" s="375"/>
      <c r="F95" s="623"/>
      <c r="G95" s="2386"/>
      <c r="H95" s="120"/>
    </row>
    <row r="96" spans="1:8" s="77" customFormat="1">
      <c r="A96" s="75"/>
      <c r="B96" s="2401" t="s">
        <v>87</v>
      </c>
      <c r="C96" s="2395"/>
      <c r="D96" s="2392"/>
      <c r="E96" s="2401"/>
      <c r="F96" s="2395"/>
      <c r="G96" s="2392"/>
      <c r="H96" s="120"/>
    </row>
    <row r="97" spans="1:8" s="77" customFormat="1">
      <c r="A97" s="75"/>
      <c r="B97" s="2401" t="s">
        <v>4</v>
      </c>
      <c r="C97" s="623">
        <f>C98</f>
        <v>1505583</v>
      </c>
      <c r="D97" s="2386">
        <f>D98</f>
        <v>-13341</v>
      </c>
      <c r="E97" s="2401"/>
      <c r="F97" s="623"/>
      <c r="G97" s="2386"/>
      <c r="H97" s="120"/>
    </row>
    <row r="98" spans="1:8" s="77" customFormat="1">
      <c r="A98" s="75"/>
      <c r="B98" s="2388" t="s">
        <v>10</v>
      </c>
      <c r="C98" s="2389">
        <f>C99</f>
        <v>1505583</v>
      </c>
      <c r="D98" s="2390">
        <f>D99</f>
        <v>-13341</v>
      </c>
      <c r="E98" s="2388"/>
      <c r="F98" s="2389"/>
      <c r="G98" s="2390"/>
      <c r="H98" s="120"/>
    </row>
    <row r="99" spans="1:8" s="77" customFormat="1">
      <c r="A99" s="75"/>
      <c r="B99" s="2388" t="s">
        <v>11</v>
      </c>
      <c r="C99" s="2389">
        <v>1505583</v>
      </c>
      <c r="D99" s="2393">
        <v>-13341</v>
      </c>
      <c r="E99" s="2388"/>
      <c r="F99" s="2389"/>
      <c r="G99" s="2393"/>
      <c r="H99" s="120"/>
    </row>
    <row r="100" spans="1:8" s="77" customFormat="1">
      <c r="A100" s="75"/>
      <c r="B100" s="2401" t="s">
        <v>1</v>
      </c>
      <c r="C100" s="623">
        <f t="shared" ref="C100:D102" si="0">C101</f>
        <v>1505583</v>
      </c>
      <c r="D100" s="2386">
        <f t="shared" si="0"/>
        <v>-13341</v>
      </c>
      <c r="E100" s="2401"/>
      <c r="F100" s="623"/>
      <c r="G100" s="2386"/>
      <c r="H100" s="120"/>
    </row>
    <row r="101" spans="1:8" s="77" customFormat="1">
      <c r="A101" s="75"/>
      <c r="B101" s="2396" t="s">
        <v>2</v>
      </c>
      <c r="C101" s="2389">
        <f t="shared" si="0"/>
        <v>1505583</v>
      </c>
      <c r="D101" s="2390">
        <f t="shared" si="0"/>
        <v>-13341</v>
      </c>
      <c r="E101" s="2396"/>
      <c r="F101" s="2389"/>
      <c r="G101" s="2390"/>
      <c r="H101" s="120"/>
    </row>
    <row r="102" spans="1:8" s="77" customFormat="1">
      <c r="A102" s="75"/>
      <c r="B102" s="2396" t="s">
        <v>12</v>
      </c>
      <c r="C102" s="625">
        <f t="shared" si="0"/>
        <v>1505583</v>
      </c>
      <c r="D102" s="2390">
        <f t="shared" si="0"/>
        <v>-13341</v>
      </c>
      <c r="E102" s="2396"/>
      <c r="F102" s="625"/>
      <c r="G102" s="2390"/>
      <c r="H102" s="120"/>
    </row>
    <row r="103" spans="1:8" s="77" customFormat="1">
      <c r="A103" s="75"/>
      <c r="B103" s="2396" t="s">
        <v>15</v>
      </c>
      <c r="C103" s="2389">
        <v>1505583</v>
      </c>
      <c r="D103" s="2393">
        <v>-13341</v>
      </c>
      <c r="E103" s="2396"/>
      <c r="F103" s="2389"/>
      <c r="G103" s="2393"/>
      <c r="H103" s="120"/>
    </row>
    <row r="104" spans="1:8" s="77" customFormat="1">
      <c r="A104" s="75"/>
      <c r="B104" s="2401" t="s">
        <v>88</v>
      </c>
      <c r="C104" s="2395"/>
      <c r="D104" s="2392"/>
      <c r="E104" s="2401"/>
      <c r="F104" s="2395"/>
      <c r="G104" s="2392"/>
      <c r="H104" s="120"/>
    </row>
    <row r="105" spans="1:8" s="77" customFormat="1">
      <c r="A105" s="75"/>
      <c r="B105" s="2401" t="s">
        <v>4</v>
      </c>
      <c r="C105" s="623">
        <f>C106</f>
        <v>1505583</v>
      </c>
      <c r="D105" s="2386">
        <f>D106</f>
        <v>-588</v>
      </c>
      <c r="E105" s="2401"/>
      <c r="F105" s="623"/>
      <c r="G105" s="2386"/>
      <c r="H105" s="120"/>
    </row>
    <row r="106" spans="1:8" s="77" customFormat="1">
      <c r="A106" s="75"/>
      <c r="B106" s="2388" t="s">
        <v>10</v>
      </c>
      <c r="C106" s="2389">
        <f>C107</f>
        <v>1505583</v>
      </c>
      <c r="D106" s="2390">
        <f>D107</f>
        <v>-588</v>
      </c>
      <c r="E106" s="2388"/>
      <c r="F106" s="2389"/>
      <c r="G106" s="2390"/>
      <c r="H106" s="120"/>
    </row>
    <row r="107" spans="1:8" s="77" customFormat="1">
      <c r="A107" s="75"/>
      <c r="B107" s="2388" t="s">
        <v>11</v>
      </c>
      <c r="C107" s="2389">
        <v>1505583</v>
      </c>
      <c r="D107" s="2393">
        <v>-588</v>
      </c>
      <c r="E107" s="2388"/>
      <c r="F107" s="2389"/>
      <c r="G107" s="2393"/>
      <c r="H107" s="120"/>
    </row>
    <row r="108" spans="1:8" s="77" customFormat="1">
      <c r="A108" s="75"/>
      <c r="B108" s="2401" t="s">
        <v>1</v>
      </c>
      <c r="C108" s="623">
        <f t="shared" ref="C108:D110" si="1">C109</f>
        <v>1505583</v>
      </c>
      <c r="D108" s="2386">
        <f t="shared" si="1"/>
        <v>-588</v>
      </c>
      <c r="E108" s="2401"/>
      <c r="F108" s="623"/>
      <c r="G108" s="2386"/>
      <c r="H108" s="120"/>
    </row>
    <row r="109" spans="1:8" s="77" customFormat="1">
      <c r="A109" s="75"/>
      <c r="B109" s="2396" t="s">
        <v>2</v>
      </c>
      <c r="C109" s="2389">
        <f t="shared" si="1"/>
        <v>1505583</v>
      </c>
      <c r="D109" s="2390">
        <f t="shared" si="1"/>
        <v>-588</v>
      </c>
      <c r="E109" s="2396"/>
      <c r="F109" s="2389"/>
      <c r="G109" s="2390"/>
      <c r="H109" s="120"/>
    </row>
    <row r="110" spans="1:8" s="77" customFormat="1">
      <c r="A110" s="75"/>
      <c r="B110" s="2396" t="s">
        <v>12</v>
      </c>
      <c r="C110" s="625">
        <f t="shared" si="1"/>
        <v>1505583</v>
      </c>
      <c r="D110" s="2390">
        <f t="shared" si="1"/>
        <v>-588</v>
      </c>
      <c r="E110" s="2396"/>
      <c r="F110" s="625"/>
      <c r="G110" s="2390"/>
      <c r="H110" s="120"/>
    </row>
    <row r="111" spans="1:8" s="77" customFormat="1">
      <c r="A111" s="75"/>
      <c r="B111" s="2396" t="s">
        <v>15</v>
      </c>
      <c r="C111" s="2389">
        <v>1505583</v>
      </c>
      <c r="D111" s="2393">
        <v>-588</v>
      </c>
      <c r="E111" s="2396"/>
      <c r="F111" s="2389"/>
      <c r="G111" s="2393"/>
      <c r="H111" s="120"/>
    </row>
    <row r="112" spans="1:8" s="77" customFormat="1">
      <c r="A112" s="75"/>
      <c r="B112" s="2401" t="s">
        <v>189</v>
      </c>
      <c r="C112" s="2395"/>
      <c r="D112" s="2392"/>
      <c r="E112" s="2401"/>
      <c r="F112" s="2395"/>
      <c r="G112" s="2392"/>
      <c r="H112" s="120"/>
    </row>
    <row r="113" spans="1:8" s="77" customFormat="1">
      <c r="A113" s="75"/>
      <c r="B113" s="2401" t="s">
        <v>4</v>
      </c>
      <c r="C113" s="623">
        <f>C114</f>
        <v>1505583</v>
      </c>
      <c r="D113" s="2386">
        <f>D114</f>
        <v>-588</v>
      </c>
      <c r="E113" s="2401"/>
      <c r="F113" s="623"/>
      <c r="G113" s="2386"/>
      <c r="H113" s="120"/>
    </row>
    <row r="114" spans="1:8" s="77" customFormat="1">
      <c r="A114" s="75"/>
      <c r="B114" s="2388" t="s">
        <v>10</v>
      </c>
      <c r="C114" s="2389">
        <f>C115</f>
        <v>1505583</v>
      </c>
      <c r="D114" s="2390">
        <f>D115</f>
        <v>-588</v>
      </c>
      <c r="E114" s="2388"/>
      <c r="F114" s="2389"/>
      <c r="G114" s="2390"/>
      <c r="H114" s="120"/>
    </row>
    <row r="115" spans="1:8" s="77" customFormat="1">
      <c r="A115" s="75"/>
      <c r="B115" s="2388" t="s">
        <v>11</v>
      </c>
      <c r="C115" s="2389">
        <v>1505583</v>
      </c>
      <c r="D115" s="2393">
        <v>-588</v>
      </c>
      <c r="E115" s="2388"/>
      <c r="F115" s="2389"/>
      <c r="G115" s="2393"/>
      <c r="H115" s="120"/>
    </row>
    <row r="116" spans="1:8" s="77" customFormat="1">
      <c r="A116" s="75"/>
      <c r="B116" s="2401" t="s">
        <v>1</v>
      </c>
      <c r="C116" s="623">
        <f t="shared" ref="C116:D118" si="2">C117</f>
        <v>1505583</v>
      </c>
      <c r="D116" s="2386">
        <f t="shared" si="2"/>
        <v>-588</v>
      </c>
      <c r="E116" s="2401"/>
      <c r="F116" s="623"/>
      <c r="G116" s="2386"/>
      <c r="H116" s="120"/>
    </row>
    <row r="117" spans="1:8" s="77" customFormat="1">
      <c r="A117" s="75"/>
      <c r="B117" s="2396" t="s">
        <v>2</v>
      </c>
      <c r="C117" s="2389">
        <f t="shared" si="2"/>
        <v>1505583</v>
      </c>
      <c r="D117" s="2390">
        <f t="shared" si="2"/>
        <v>-588</v>
      </c>
      <c r="E117" s="2396"/>
      <c r="F117" s="2389"/>
      <c r="G117" s="2390"/>
      <c r="H117" s="120"/>
    </row>
    <row r="118" spans="1:8" s="77" customFormat="1">
      <c r="A118" s="75"/>
      <c r="B118" s="2396" t="s">
        <v>12</v>
      </c>
      <c r="C118" s="625">
        <f t="shared" si="2"/>
        <v>1505583</v>
      </c>
      <c r="D118" s="2390">
        <f t="shared" si="2"/>
        <v>-588</v>
      </c>
      <c r="E118" s="2396"/>
      <c r="F118" s="625"/>
      <c r="G118" s="2390"/>
      <c r="H118" s="120"/>
    </row>
    <row r="119" spans="1:8" s="77" customFormat="1">
      <c r="A119" s="75"/>
      <c r="B119" s="2396" t="s">
        <v>15</v>
      </c>
      <c r="C119" s="2389">
        <v>1505583</v>
      </c>
      <c r="D119" s="2393">
        <v>-588</v>
      </c>
      <c r="E119" s="2396"/>
      <c r="F119" s="2389"/>
      <c r="G119" s="2393"/>
      <c r="H119" s="120"/>
    </row>
    <row r="120" spans="1:8" s="77" customFormat="1">
      <c r="A120" s="75"/>
      <c r="B120" s="2401" t="s">
        <v>594</v>
      </c>
      <c r="C120" s="2395"/>
      <c r="D120" s="2392"/>
      <c r="E120" s="97"/>
      <c r="F120" s="2395"/>
      <c r="G120" s="2392"/>
      <c r="H120" s="120"/>
    </row>
    <row r="121" spans="1:8" s="77" customFormat="1">
      <c r="A121" s="75"/>
      <c r="B121" s="2401" t="s">
        <v>4</v>
      </c>
      <c r="C121" s="623">
        <f>C122</f>
        <v>39270624</v>
      </c>
      <c r="D121" s="2386">
        <f>D122</f>
        <v>-15288</v>
      </c>
      <c r="E121" s="2401"/>
      <c r="F121" s="623"/>
      <c r="G121" s="2386"/>
      <c r="H121" s="120"/>
    </row>
    <row r="122" spans="1:8" s="77" customFormat="1">
      <c r="A122" s="75"/>
      <c r="B122" s="2388" t="s">
        <v>10</v>
      </c>
      <c r="C122" s="2389">
        <f>C123</f>
        <v>39270624</v>
      </c>
      <c r="D122" s="2390">
        <f>D123</f>
        <v>-15288</v>
      </c>
      <c r="E122" s="2388"/>
      <c r="F122" s="2389"/>
      <c r="G122" s="2390"/>
      <c r="H122" s="120"/>
    </row>
    <row r="123" spans="1:8" s="77" customFormat="1">
      <c r="A123" s="75"/>
      <c r="B123" s="2388" t="s">
        <v>11</v>
      </c>
      <c r="C123" s="2389">
        <v>39270624</v>
      </c>
      <c r="D123" s="2390">
        <f>-(588*26)</f>
        <v>-15288</v>
      </c>
      <c r="E123" s="2388"/>
      <c r="F123" s="2389"/>
      <c r="G123" s="2390"/>
      <c r="H123" s="120"/>
    </row>
    <row r="124" spans="1:8" s="77" customFormat="1">
      <c r="A124" s="75"/>
      <c r="B124" s="2401" t="s">
        <v>1</v>
      </c>
      <c r="C124" s="623">
        <f t="shared" ref="C124:D126" si="3">C125</f>
        <v>39270624</v>
      </c>
      <c r="D124" s="2386">
        <f t="shared" si="3"/>
        <v>-15288</v>
      </c>
      <c r="E124" s="2401"/>
      <c r="F124" s="623"/>
      <c r="G124" s="2386"/>
      <c r="H124" s="120"/>
    </row>
    <row r="125" spans="1:8" s="77" customFormat="1">
      <c r="A125" s="75"/>
      <c r="B125" s="2396" t="s">
        <v>2</v>
      </c>
      <c r="C125" s="2389">
        <f t="shared" si="3"/>
        <v>39270624</v>
      </c>
      <c r="D125" s="2390">
        <f t="shared" si="3"/>
        <v>-15288</v>
      </c>
      <c r="E125" s="2396"/>
      <c r="F125" s="2389"/>
      <c r="G125" s="2390"/>
      <c r="H125" s="120"/>
    </row>
    <row r="126" spans="1:8" s="77" customFormat="1">
      <c r="A126" s="75"/>
      <c r="B126" s="2396" t="s">
        <v>12</v>
      </c>
      <c r="C126" s="625">
        <f t="shared" si="3"/>
        <v>39270624</v>
      </c>
      <c r="D126" s="2390">
        <f t="shared" si="3"/>
        <v>-15288</v>
      </c>
      <c r="E126" s="2396"/>
      <c r="F126" s="625"/>
      <c r="G126" s="2390"/>
      <c r="H126" s="120"/>
    </row>
    <row r="127" spans="1:8" s="77" customFormat="1" ht="13.8" thickBot="1">
      <c r="A127" s="75"/>
      <c r="B127" s="2402" t="s">
        <v>15</v>
      </c>
      <c r="C127" s="2389">
        <v>39270624</v>
      </c>
      <c r="D127" s="2390">
        <v>-15288</v>
      </c>
      <c r="E127" s="2402"/>
      <c r="F127" s="2403"/>
      <c r="G127" s="2390"/>
      <c r="H127" s="120"/>
    </row>
    <row r="128" spans="1:8" s="77" customFormat="1" ht="52.5" customHeight="1" thickBot="1">
      <c r="A128" s="75"/>
      <c r="B128" s="3747" t="s">
        <v>639</v>
      </c>
      <c r="C128" s="3748"/>
      <c r="D128" s="3748"/>
      <c r="E128" s="3748"/>
      <c r="F128" s="3748"/>
      <c r="G128" s="3749"/>
      <c r="H128" s="120"/>
    </row>
    <row r="129" spans="1:8" s="77" customFormat="1">
      <c r="A129" s="75"/>
      <c r="B129" s="561"/>
      <c r="C129" s="561"/>
      <c r="D129" s="561"/>
      <c r="E129" s="2364"/>
      <c r="F129" s="2364"/>
      <c r="G129" s="2364"/>
      <c r="H129" s="120"/>
    </row>
    <row r="130" spans="1:8" s="77" customFormat="1">
      <c r="A130" s="75"/>
      <c r="B130" s="128" t="s">
        <v>190</v>
      </c>
      <c r="C130" s="561"/>
      <c r="D130" s="561"/>
      <c r="E130" s="2364"/>
      <c r="F130" s="2364"/>
      <c r="G130" s="2364"/>
      <c r="H130" s="120"/>
    </row>
    <row r="131" spans="1:8" s="77" customFormat="1" ht="13.8" thickBot="1">
      <c r="A131" s="75"/>
      <c r="B131" s="3732"/>
      <c r="C131" s="3732"/>
      <c r="D131" s="3732"/>
      <c r="E131" s="561"/>
      <c r="F131" s="561"/>
      <c r="G131" s="561"/>
      <c r="H131" s="120"/>
    </row>
    <row r="132" spans="1:8" s="77" customFormat="1" ht="13.8">
      <c r="A132" s="2404">
        <f>A73</f>
        <v>47</v>
      </c>
      <c r="B132" s="220"/>
      <c r="C132" s="201"/>
      <c r="D132" s="202"/>
      <c r="E132" s="220" t="s">
        <v>631</v>
      </c>
      <c r="F132" s="201"/>
      <c r="G132" s="202"/>
      <c r="H132" s="1987" t="s">
        <v>535</v>
      </c>
    </row>
    <row r="133" spans="1:8" s="77" customFormat="1">
      <c r="A133" s="2404"/>
      <c r="B133" s="2373" t="s">
        <v>62</v>
      </c>
      <c r="C133" s="607"/>
      <c r="D133" s="193"/>
      <c r="E133" s="163" t="s">
        <v>82</v>
      </c>
      <c r="F133" s="607"/>
      <c r="G133" s="193"/>
      <c r="H133" s="120" t="s">
        <v>1006</v>
      </c>
    </row>
    <row r="134" spans="1:8" s="77" customFormat="1">
      <c r="A134" s="2220"/>
      <c r="B134" s="668"/>
      <c r="C134" s="669"/>
      <c r="D134" s="226"/>
      <c r="E134" s="668" t="s">
        <v>83</v>
      </c>
      <c r="F134" s="669"/>
      <c r="G134" s="226"/>
      <c r="H134" s="120">
        <f>A200</f>
        <v>47</v>
      </c>
    </row>
    <row r="135" spans="1:8" s="77" customFormat="1">
      <c r="A135" s="2220"/>
      <c r="B135" s="380" t="s">
        <v>87</v>
      </c>
      <c r="C135" s="669"/>
      <c r="D135" s="226"/>
      <c r="E135" s="380" t="s">
        <v>87</v>
      </c>
      <c r="F135" s="610"/>
      <c r="G135" s="193"/>
      <c r="H135" s="120" t="s">
        <v>556</v>
      </c>
    </row>
    <row r="136" spans="1:8" s="77" customFormat="1">
      <c r="A136" s="2220"/>
      <c r="B136" s="2378" t="s">
        <v>640</v>
      </c>
      <c r="C136" s="2387">
        <v>-267705849</v>
      </c>
      <c r="D136" s="601">
        <v>13341</v>
      </c>
      <c r="E136" s="380" t="s">
        <v>4</v>
      </c>
      <c r="F136" s="657">
        <f>F137+F138</f>
        <v>255809928</v>
      </c>
      <c r="G136" s="2405">
        <f>G137+G138</f>
        <v>-13341</v>
      </c>
      <c r="H136" s="120" t="s">
        <v>997</v>
      </c>
    </row>
    <row r="137" spans="1:8" s="77" customFormat="1" ht="26.4">
      <c r="A137" s="2220"/>
      <c r="B137" s="316"/>
      <c r="C137" s="2406"/>
      <c r="D137" s="2407"/>
      <c r="E137" s="316" t="s">
        <v>36</v>
      </c>
      <c r="F137" s="2406">
        <v>7332771</v>
      </c>
      <c r="G137" s="2407"/>
      <c r="H137" s="120" t="s">
        <v>998</v>
      </c>
    </row>
    <row r="138" spans="1:8" s="77" customFormat="1">
      <c r="A138" s="2220"/>
      <c r="B138" s="316"/>
      <c r="C138" s="2406"/>
      <c r="D138" s="2407"/>
      <c r="E138" s="316" t="s">
        <v>10</v>
      </c>
      <c r="F138" s="2406">
        <f>F139</f>
        <v>248477157</v>
      </c>
      <c r="G138" s="2407">
        <f>G139</f>
        <v>-13341</v>
      </c>
      <c r="H138" s="120" t="s">
        <v>1007</v>
      </c>
    </row>
    <row r="139" spans="1:8" s="77" customFormat="1">
      <c r="A139" s="2220"/>
      <c r="B139" s="316"/>
      <c r="C139" s="2406"/>
      <c r="D139" s="2407"/>
      <c r="E139" s="316" t="s">
        <v>11</v>
      </c>
      <c r="F139" s="2406">
        <v>248477157</v>
      </c>
      <c r="G139" s="2407">
        <v>-13341</v>
      </c>
      <c r="H139" s="120"/>
    </row>
    <row r="140" spans="1:8" s="77" customFormat="1">
      <c r="A140" s="2220"/>
      <c r="B140" s="380"/>
      <c r="C140" s="657"/>
      <c r="D140" s="2405"/>
      <c r="E140" s="380" t="s">
        <v>28</v>
      </c>
      <c r="F140" s="657">
        <f>F141+F154</f>
        <v>255809928</v>
      </c>
      <c r="G140" s="2405">
        <f>G141+G154</f>
        <v>-13341</v>
      </c>
      <c r="H140" s="120"/>
    </row>
    <row r="141" spans="1:8" s="77" customFormat="1">
      <c r="A141" s="2220"/>
      <c r="B141" s="316"/>
      <c r="C141" s="2406"/>
      <c r="D141" s="2407"/>
      <c r="E141" s="316" t="s">
        <v>2</v>
      </c>
      <c r="F141" s="2406">
        <f>F142+F146+F147+F149+F151</f>
        <v>249178909</v>
      </c>
      <c r="G141" s="2407">
        <f>G142+G146+G147+G149+G151</f>
        <v>-13341</v>
      </c>
      <c r="H141" s="120"/>
    </row>
    <row r="142" spans="1:8" s="77" customFormat="1">
      <c r="A142" s="2220"/>
      <c r="B142" s="316"/>
      <c r="C142" s="2406"/>
      <c r="D142" s="2407"/>
      <c r="E142" s="316" t="s">
        <v>12</v>
      </c>
      <c r="F142" s="2406">
        <f>F143+F145</f>
        <v>248704168</v>
      </c>
      <c r="G142" s="2407">
        <f>G143+G145</f>
        <v>-13341</v>
      </c>
      <c r="H142" s="120"/>
    </row>
    <row r="143" spans="1:8" s="77" customFormat="1">
      <c r="A143" s="2220"/>
      <c r="B143" s="316"/>
      <c r="C143" s="2406"/>
      <c r="D143" s="2407"/>
      <c r="E143" s="316" t="s">
        <v>37</v>
      </c>
      <c r="F143" s="2406">
        <v>168714272</v>
      </c>
      <c r="G143" s="2407"/>
      <c r="H143" s="120"/>
    </row>
    <row r="144" spans="1:8" s="77" customFormat="1">
      <c r="A144" s="2220"/>
      <c r="B144" s="316"/>
      <c r="C144" s="2406"/>
      <c r="D144" s="2407"/>
      <c r="E144" s="316" t="s">
        <v>35</v>
      </c>
      <c r="F144" s="2406">
        <v>131076531</v>
      </c>
      <c r="G144" s="2407"/>
      <c r="H144" s="120"/>
    </row>
    <row r="145" spans="1:8" s="77" customFormat="1">
      <c r="A145" s="2404"/>
      <c r="B145" s="316"/>
      <c r="C145" s="2406"/>
      <c r="D145" s="2407"/>
      <c r="E145" s="316" t="s">
        <v>15</v>
      </c>
      <c r="F145" s="2406">
        <v>79989896</v>
      </c>
      <c r="G145" s="2407">
        <v>-13341</v>
      </c>
      <c r="H145" s="120"/>
    </row>
    <row r="146" spans="1:8" s="77" customFormat="1">
      <c r="A146" s="3253"/>
      <c r="B146" s="316"/>
      <c r="C146" s="2406"/>
      <c r="D146" s="2407"/>
      <c r="E146" s="316" t="s">
        <v>117</v>
      </c>
      <c r="F146" s="2406">
        <v>1855</v>
      </c>
      <c r="G146" s="2407"/>
      <c r="H146" s="120"/>
    </row>
    <row r="147" spans="1:8" s="77" customFormat="1">
      <c r="A147" s="3253"/>
      <c r="B147" s="316"/>
      <c r="C147" s="2406"/>
      <c r="D147" s="2407"/>
      <c r="E147" s="316" t="s">
        <v>16</v>
      </c>
      <c r="F147" s="2406">
        <f>F148</f>
        <v>107057</v>
      </c>
      <c r="G147" s="2407">
        <f>G148</f>
        <v>0</v>
      </c>
      <c r="H147" s="120"/>
    </row>
    <row r="148" spans="1:8" s="77" customFormat="1">
      <c r="A148" s="3253"/>
      <c r="B148" s="316"/>
      <c r="C148" s="2406"/>
      <c r="D148" s="2407"/>
      <c r="E148" s="316" t="s">
        <v>93</v>
      </c>
      <c r="F148" s="2406">
        <v>107057</v>
      </c>
      <c r="G148" s="2407"/>
      <c r="H148" s="120"/>
    </row>
    <row r="149" spans="1:8" s="77" customFormat="1" ht="26.4">
      <c r="A149" s="3253"/>
      <c r="B149" s="316"/>
      <c r="C149" s="2406"/>
      <c r="D149" s="2407"/>
      <c r="E149" s="316" t="s">
        <v>49</v>
      </c>
      <c r="F149" s="2406">
        <f>F150</f>
        <v>89800</v>
      </c>
      <c r="G149" s="2407">
        <f>G150</f>
        <v>0</v>
      </c>
      <c r="H149" s="120"/>
    </row>
    <row r="150" spans="1:8" s="77" customFormat="1">
      <c r="A150" s="3253"/>
      <c r="B150" s="316"/>
      <c r="C150" s="2406"/>
      <c r="D150" s="2407"/>
      <c r="E150" s="316" t="s">
        <v>38</v>
      </c>
      <c r="F150" s="2406">
        <v>89800</v>
      </c>
      <c r="G150" s="2407"/>
      <c r="H150" s="120"/>
    </row>
    <row r="151" spans="1:8" s="77" customFormat="1">
      <c r="A151" s="3253"/>
      <c r="B151" s="316"/>
      <c r="C151" s="2406"/>
      <c r="D151" s="2407"/>
      <c r="E151" s="316" t="s">
        <v>19</v>
      </c>
      <c r="F151" s="2406">
        <f>F152</f>
        <v>276029</v>
      </c>
      <c r="G151" s="2407">
        <f>G152</f>
        <v>0</v>
      </c>
      <c r="H151" s="120"/>
    </row>
    <row r="152" spans="1:8" s="77" customFormat="1" ht="26.4">
      <c r="A152" s="3253"/>
      <c r="B152" s="316"/>
      <c r="C152" s="2406"/>
      <c r="D152" s="2407"/>
      <c r="E152" s="316" t="s">
        <v>51</v>
      </c>
      <c r="F152" s="2406">
        <f>F153</f>
        <v>276029</v>
      </c>
      <c r="G152" s="2407">
        <f>G153</f>
        <v>0</v>
      </c>
      <c r="H152" s="120"/>
    </row>
    <row r="153" spans="1:8" s="77" customFormat="1" ht="39.6">
      <c r="A153" s="3253"/>
      <c r="B153" s="316"/>
      <c r="C153" s="2406"/>
      <c r="D153" s="2407"/>
      <c r="E153" s="316" t="s">
        <v>191</v>
      </c>
      <c r="F153" s="2406">
        <v>276029</v>
      </c>
      <c r="G153" s="2407"/>
      <c r="H153" s="120"/>
    </row>
    <row r="154" spans="1:8" s="77" customFormat="1">
      <c r="A154" s="3253"/>
      <c r="B154" s="316"/>
      <c r="C154" s="2406"/>
      <c r="D154" s="2407"/>
      <c r="E154" s="316" t="s">
        <v>3</v>
      </c>
      <c r="F154" s="2406">
        <f>F155</f>
        <v>6631019</v>
      </c>
      <c r="G154" s="2407">
        <f>G155</f>
        <v>0</v>
      </c>
      <c r="H154" s="120"/>
    </row>
    <row r="155" spans="1:8" s="77" customFormat="1">
      <c r="A155" s="3253"/>
      <c r="B155" s="316"/>
      <c r="C155" s="2406"/>
      <c r="D155" s="2407"/>
      <c r="E155" s="316" t="s">
        <v>20</v>
      </c>
      <c r="F155" s="2406">
        <v>6631019</v>
      </c>
      <c r="G155" s="2407"/>
      <c r="H155" s="120"/>
    </row>
    <row r="156" spans="1:8" s="77" customFormat="1">
      <c r="A156" s="3253"/>
      <c r="B156" s="380" t="s">
        <v>88</v>
      </c>
      <c r="C156" s="669"/>
      <c r="D156" s="226"/>
      <c r="E156" s="380" t="s">
        <v>88</v>
      </c>
      <c r="F156" s="2406"/>
      <c r="G156" s="2407"/>
      <c r="H156" s="120"/>
    </row>
    <row r="157" spans="1:8" s="77" customFormat="1">
      <c r="A157" s="3253"/>
      <c r="B157" s="2378" t="s">
        <v>640</v>
      </c>
      <c r="C157" s="2387">
        <v>307350918</v>
      </c>
      <c r="D157" s="601">
        <v>588</v>
      </c>
      <c r="E157" s="380" t="s">
        <v>4</v>
      </c>
      <c r="F157" s="657">
        <f>F158+F159</f>
        <v>253454977</v>
      </c>
      <c r="G157" s="2405">
        <f>G158+G159</f>
        <v>-588</v>
      </c>
      <c r="H157" s="120"/>
    </row>
    <row r="158" spans="1:8" s="77" customFormat="1" ht="26.4">
      <c r="A158" s="3253"/>
      <c r="B158" s="316"/>
      <c r="C158" s="2406"/>
      <c r="D158" s="2407"/>
      <c r="E158" s="316" t="s">
        <v>36</v>
      </c>
      <c r="F158" s="2406">
        <v>7106254</v>
      </c>
      <c r="G158" s="2407"/>
      <c r="H158" s="120"/>
    </row>
    <row r="159" spans="1:8" s="77" customFormat="1">
      <c r="A159" s="3253"/>
      <c r="B159" s="316"/>
      <c r="C159" s="2406"/>
      <c r="D159" s="2407"/>
      <c r="E159" s="316" t="s">
        <v>10</v>
      </c>
      <c r="F159" s="2406">
        <f>F160</f>
        <v>246348723</v>
      </c>
      <c r="G159" s="2407">
        <f>G160</f>
        <v>-588</v>
      </c>
      <c r="H159" s="120"/>
    </row>
    <row r="160" spans="1:8" s="77" customFormat="1">
      <c r="A160" s="3253"/>
      <c r="B160" s="316"/>
      <c r="C160" s="2406"/>
      <c r="D160" s="2393"/>
      <c r="E160" s="316" t="s">
        <v>11</v>
      </c>
      <c r="F160" s="2406">
        <v>246348723</v>
      </c>
      <c r="G160" s="2393">
        <v>-588</v>
      </c>
      <c r="H160" s="120"/>
    </row>
    <row r="161" spans="1:8" s="77" customFormat="1">
      <c r="A161" s="3253"/>
      <c r="B161" s="380"/>
      <c r="C161" s="657"/>
      <c r="D161" s="2405"/>
      <c r="E161" s="380" t="s">
        <v>28</v>
      </c>
      <c r="F161" s="657">
        <f>F162+F174</f>
        <v>253454977</v>
      </c>
      <c r="G161" s="2405">
        <f>G162+G174</f>
        <v>-588</v>
      </c>
      <c r="H161" s="120"/>
    </row>
    <row r="162" spans="1:8" s="77" customFormat="1">
      <c r="A162" s="3253"/>
      <c r="B162" s="316"/>
      <c r="C162" s="2406"/>
      <c r="D162" s="2407"/>
      <c r="E162" s="316" t="s">
        <v>2</v>
      </c>
      <c r="F162" s="2406">
        <f>F163+F167+F169+F171</f>
        <v>244606209</v>
      </c>
      <c r="G162" s="2407">
        <f>G163+G167+G169+G171</f>
        <v>-588</v>
      </c>
      <c r="H162" s="120"/>
    </row>
    <row r="163" spans="1:8" s="77" customFormat="1">
      <c r="A163" s="3253"/>
      <c r="B163" s="316"/>
      <c r="C163" s="2406"/>
      <c r="D163" s="2407"/>
      <c r="E163" s="316" t="s">
        <v>12</v>
      </c>
      <c r="F163" s="2406">
        <f>F164+F166</f>
        <v>244113578</v>
      </c>
      <c r="G163" s="2407">
        <f>G164+G166</f>
        <v>-588</v>
      </c>
      <c r="H163" s="120"/>
    </row>
    <row r="164" spans="1:8" s="77" customFormat="1">
      <c r="A164" s="3253"/>
      <c r="B164" s="316"/>
      <c r="C164" s="2406"/>
      <c r="D164" s="2407"/>
      <c r="E164" s="316" t="s">
        <v>37</v>
      </c>
      <c r="F164" s="2406">
        <v>166826388</v>
      </c>
      <c r="G164" s="2407"/>
      <c r="H164" s="120"/>
    </row>
    <row r="165" spans="1:8" s="77" customFormat="1">
      <c r="A165" s="3253"/>
      <c r="B165" s="316"/>
      <c r="C165" s="2406"/>
      <c r="D165" s="2407"/>
      <c r="E165" s="316" t="s">
        <v>35</v>
      </c>
      <c r="F165" s="2406">
        <v>129562303</v>
      </c>
      <c r="G165" s="2407"/>
      <c r="H165" s="120"/>
    </row>
    <row r="166" spans="1:8" s="77" customFormat="1">
      <c r="A166" s="3253"/>
      <c r="B166" s="316"/>
      <c r="C166" s="2406"/>
      <c r="D166" s="2393"/>
      <c r="E166" s="316" t="s">
        <v>15</v>
      </c>
      <c r="F166" s="2406">
        <v>77287190</v>
      </c>
      <c r="G166" s="2393">
        <v>-588</v>
      </c>
      <c r="H166" s="120"/>
    </row>
    <row r="167" spans="1:8" s="77" customFormat="1">
      <c r="A167" s="3253"/>
      <c r="B167" s="316"/>
      <c r="C167" s="2406"/>
      <c r="D167" s="2407"/>
      <c r="E167" s="316" t="s">
        <v>16</v>
      </c>
      <c r="F167" s="2406">
        <f>F168</f>
        <v>107057</v>
      </c>
      <c r="G167" s="2407">
        <f>G168</f>
        <v>0</v>
      </c>
      <c r="H167" s="120"/>
    </row>
    <row r="168" spans="1:8" s="77" customFormat="1">
      <c r="A168" s="2220"/>
      <c r="B168" s="316"/>
      <c r="C168" s="2406"/>
      <c r="D168" s="2407"/>
      <c r="E168" s="316" t="s">
        <v>93</v>
      </c>
      <c r="F168" s="2406">
        <v>107057</v>
      </c>
      <c r="G168" s="2407"/>
      <c r="H168" s="120"/>
    </row>
    <row r="169" spans="1:8" s="77" customFormat="1" ht="26.4">
      <c r="A169" s="2220"/>
      <c r="B169" s="316"/>
      <c r="C169" s="2406"/>
      <c r="D169" s="2407"/>
      <c r="E169" s="316" t="s">
        <v>49</v>
      </c>
      <c r="F169" s="2406">
        <f>F170</f>
        <v>92586</v>
      </c>
      <c r="G169" s="2407">
        <f>G170</f>
        <v>0</v>
      </c>
      <c r="H169" s="120"/>
    </row>
    <row r="170" spans="1:8" s="77" customFormat="1">
      <c r="A170" s="2220"/>
      <c r="B170" s="316"/>
      <c r="C170" s="2406"/>
      <c r="D170" s="2407"/>
      <c r="E170" s="316" t="s">
        <v>38</v>
      </c>
      <c r="F170" s="2406">
        <v>92586</v>
      </c>
      <c r="G170" s="2407"/>
      <c r="H170" s="120"/>
    </row>
    <row r="171" spans="1:8" s="77" customFormat="1">
      <c r="A171" s="2220"/>
      <c r="B171" s="316"/>
      <c r="C171" s="2406"/>
      <c r="D171" s="2407"/>
      <c r="E171" s="316" t="s">
        <v>19</v>
      </c>
      <c r="F171" s="2406">
        <f>F172</f>
        <v>292988</v>
      </c>
      <c r="G171" s="2407">
        <f>G172</f>
        <v>0</v>
      </c>
      <c r="H171" s="120"/>
    </row>
    <row r="172" spans="1:8" s="77" customFormat="1" ht="26.4">
      <c r="A172" s="2220"/>
      <c r="B172" s="316"/>
      <c r="C172" s="2406"/>
      <c r="D172" s="2407"/>
      <c r="E172" s="316" t="s">
        <v>51</v>
      </c>
      <c r="F172" s="2406">
        <f>F173</f>
        <v>292988</v>
      </c>
      <c r="G172" s="2407">
        <f>G173</f>
        <v>0</v>
      </c>
      <c r="H172" s="120"/>
    </row>
    <row r="173" spans="1:8" s="77" customFormat="1" ht="39.6">
      <c r="A173" s="2220"/>
      <c r="B173" s="316"/>
      <c r="C173" s="2406"/>
      <c r="D173" s="2407"/>
      <c r="E173" s="316" t="s">
        <v>191</v>
      </c>
      <c r="F173" s="2406">
        <v>292988</v>
      </c>
      <c r="G173" s="2407"/>
      <c r="H173" s="120"/>
    </row>
    <row r="174" spans="1:8" s="77" customFormat="1">
      <c r="A174" s="2220"/>
      <c r="B174" s="316"/>
      <c r="C174" s="2406"/>
      <c r="D174" s="2407"/>
      <c r="E174" s="316" t="s">
        <v>3</v>
      </c>
      <c r="F174" s="2406">
        <f>F175</f>
        <v>8848768</v>
      </c>
      <c r="G174" s="2407">
        <f>G175</f>
        <v>0</v>
      </c>
      <c r="H174" s="120"/>
    </row>
    <row r="175" spans="1:8" s="77" customFormat="1">
      <c r="A175" s="2220"/>
      <c r="B175" s="316"/>
      <c r="C175" s="2406"/>
      <c r="D175" s="2407"/>
      <c r="E175" s="316" t="s">
        <v>20</v>
      </c>
      <c r="F175" s="2406">
        <v>8848768</v>
      </c>
      <c r="G175" s="2407"/>
      <c r="H175" s="120"/>
    </row>
    <row r="176" spans="1:8" s="77" customFormat="1">
      <c r="A176" s="2220"/>
      <c r="B176" s="380" t="s">
        <v>189</v>
      </c>
      <c r="C176" s="669"/>
      <c r="D176" s="226"/>
      <c r="E176" s="670" t="s">
        <v>189</v>
      </c>
      <c r="F176" s="2406"/>
      <c r="G176" s="169"/>
      <c r="H176" s="120"/>
    </row>
    <row r="177" spans="1:8" s="77" customFormat="1">
      <c r="A177" s="2220"/>
      <c r="B177" s="2378" t="s">
        <v>640</v>
      </c>
      <c r="C177" s="2387">
        <v>-364087271</v>
      </c>
      <c r="D177" s="601">
        <v>588</v>
      </c>
      <c r="E177" s="380" t="s">
        <v>4</v>
      </c>
      <c r="F177" s="657">
        <f>F178+F179</f>
        <v>263212594</v>
      </c>
      <c r="G177" s="2405">
        <f>G178+G179</f>
        <v>-588</v>
      </c>
      <c r="H177" s="120"/>
    </row>
    <row r="178" spans="1:8" s="77" customFormat="1" ht="26.4">
      <c r="A178" s="3253"/>
      <c r="B178" s="316"/>
      <c r="C178" s="2406"/>
      <c r="D178" s="2407"/>
      <c r="E178" s="316" t="s">
        <v>36</v>
      </c>
      <c r="F178" s="2406">
        <v>7085836</v>
      </c>
      <c r="G178" s="2407"/>
      <c r="H178" s="120"/>
    </row>
    <row r="179" spans="1:8" s="77" customFormat="1">
      <c r="A179" s="3253"/>
      <c r="B179" s="316"/>
      <c r="C179" s="2406"/>
      <c r="D179" s="2407"/>
      <c r="E179" s="316" t="s">
        <v>10</v>
      </c>
      <c r="F179" s="2406">
        <f>F180</f>
        <v>256126758</v>
      </c>
      <c r="G179" s="2407">
        <f>G180</f>
        <v>-588</v>
      </c>
      <c r="H179" s="120"/>
    </row>
    <row r="180" spans="1:8" s="77" customFormat="1">
      <c r="A180" s="3253"/>
      <c r="B180" s="316"/>
      <c r="C180" s="2406"/>
      <c r="D180" s="2393"/>
      <c r="E180" s="316" t="s">
        <v>11</v>
      </c>
      <c r="F180" s="2406">
        <v>256126758</v>
      </c>
      <c r="G180" s="2393">
        <v>-588</v>
      </c>
      <c r="H180" s="120"/>
    </row>
    <row r="181" spans="1:8" s="77" customFormat="1">
      <c r="A181" s="3253"/>
      <c r="B181" s="380"/>
      <c r="C181" s="657"/>
      <c r="D181" s="2405"/>
      <c r="E181" s="380" t="s">
        <v>28</v>
      </c>
      <c r="F181" s="657">
        <f>F182+F194</f>
        <v>263212594</v>
      </c>
      <c r="G181" s="2405">
        <f>G182+G194</f>
        <v>-588</v>
      </c>
      <c r="H181" s="120"/>
    </row>
    <row r="182" spans="1:8" s="77" customFormat="1">
      <c r="A182" s="3253"/>
      <c r="B182" s="316"/>
      <c r="C182" s="2406"/>
      <c r="D182" s="2407"/>
      <c r="E182" s="316" t="s">
        <v>2</v>
      </c>
      <c r="F182" s="2406">
        <f>F183+F187+F189+F191</f>
        <v>246054332</v>
      </c>
      <c r="G182" s="2407">
        <f>G183+G187+G189+G191</f>
        <v>-588</v>
      </c>
      <c r="H182" s="120"/>
    </row>
    <row r="183" spans="1:8" s="77" customFormat="1">
      <c r="A183" s="3253"/>
      <c r="B183" s="316"/>
      <c r="C183" s="2406"/>
      <c r="D183" s="2407"/>
      <c r="E183" s="316" t="s">
        <v>12</v>
      </c>
      <c r="F183" s="2406">
        <f>F184+F186</f>
        <v>245499843</v>
      </c>
      <c r="G183" s="2407">
        <f>G184+G186</f>
        <v>-588</v>
      </c>
      <c r="H183" s="120"/>
    </row>
    <row r="184" spans="1:8" s="77" customFormat="1">
      <c r="A184" s="3253"/>
      <c r="B184" s="316"/>
      <c r="C184" s="2406"/>
      <c r="D184" s="2407"/>
      <c r="E184" s="316" t="s">
        <v>37</v>
      </c>
      <c r="F184" s="2406">
        <v>169000642</v>
      </c>
      <c r="G184" s="2407"/>
      <c r="H184" s="120"/>
    </row>
    <row r="185" spans="1:8" s="77" customFormat="1">
      <c r="A185" s="3253"/>
      <c r="B185" s="316"/>
      <c r="C185" s="2406"/>
      <c r="D185" s="2407"/>
      <c r="E185" s="316" t="s">
        <v>35</v>
      </c>
      <c r="F185" s="2406">
        <v>130955841</v>
      </c>
      <c r="G185" s="2407"/>
      <c r="H185" s="120"/>
    </row>
    <row r="186" spans="1:8" s="77" customFormat="1">
      <c r="A186" s="3253"/>
      <c r="B186" s="316"/>
      <c r="C186" s="2406"/>
      <c r="D186" s="2393"/>
      <c r="E186" s="316" t="s">
        <v>15</v>
      </c>
      <c r="F186" s="2406">
        <v>76499201</v>
      </c>
      <c r="G186" s="2393">
        <v>-588</v>
      </c>
      <c r="H186" s="120"/>
    </row>
    <row r="187" spans="1:8" s="77" customFormat="1">
      <c r="A187" s="3253"/>
      <c r="B187" s="316"/>
      <c r="C187" s="2406"/>
      <c r="D187" s="2407"/>
      <c r="E187" s="316" t="s">
        <v>16</v>
      </c>
      <c r="F187" s="2406">
        <f>F188</f>
        <v>178200</v>
      </c>
      <c r="G187" s="2407">
        <f>G188</f>
        <v>0</v>
      </c>
      <c r="H187" s="120"/>
    </row>
    <row r="188" spans="1:8" s="77" customFormat="1">
      <c r="A188" s="3253"/>
      <c r="B188" s="316"/>
      <c r="C188" s="2406"/>
      <c r="D188" s="2407"/>
      <c r="E188" s="316" t="s">
        <v>93</v>
      </c>
      <c r="F188" s="2406">
        <v>178200</v>
      </c>
      <c r="G188" s="2407"/>
      <c r="H188" s="120"/>
    </row>
    <row r="189" spans="1:8" s="77" customFormat="1" ht="26.4">
      <c r="A189" s="3253"/>
      <c r="B189" s="316"/>
      <c r="C189" s="2406"/>
      <c r="D189" s="2407"/>
      <c r="E189" s="316" t="s">
        <v>49</v>
      </c>
      <c r="F189" s="2406">
        <f>F190</f>
        <v>92586</v>
      </c>
      <c r="G189" s="2407">
        <f>G190</f>
        <v>0</v>
      </c>
      <c r="H189" s="120"/>
    </row>
    <row r="190" spans="1:8" s="77" customFormat="1">
      <c r="A190" s="3253"/>
      <c r="B190" s="316"/>
      <c r="C190" s="2406"/>
      <c r="D190" s="2407"/>
      <c r="E190" s="316" t="s">
        <v>38</v>
      </c>
      <c r="F190" s="2406">
        <v>92586</v>
      </c>
      <c r="G190" s="2407"/>
      <c r="H190" s="120"/>
    </row>
    <row r="191" spans="1:8" s="77" customFormat="1">
      <c r="A191" s="3253"/>
      <c r="B191" s="316"/>
      <c r="C191" s="2406"/>
      <c r="D191" s="2407"/>
      <c r="E191" s="316" t="s">
        <v>19</v>
      </c>
      <c r="F191" s="2406">
        <f>F192</f>
        <v>283703</v>
      </c>
      <c r="G191" s="2407">
        <f>G192</f>
        <v>0</v>
      </c>
      <c r="H191" s="120"/>
    </row>
    <row r="192" spans="1:8" s="77" customFormat="1" ht="26.4">
      <c r="A192" s="3253"/>
      <c r="B192" s="316"/>
      <c r="C192" s="2406"/>
      <c r="D192" s="2407"/>
      <c r="E192" s="316" t="s">
        <v>51</v>
      </c>
      <c r="F192" s="2406">
        <f>F193</f>
        <v>283703</v>
      </c>
      <c r="G192" s="2407">
        <f>G193</f>
        <v>0</v>
      </c>
      <c r="H192" s="120"/>
    </row>
    <row r="193" spans="1:8" s="77" customFormat="1" ht="39.6">
      <c r="A193" s="3253"/>
      <c r="B193" s="316"/>
      <c r="C193" s="2406"/>
      <c r="D193" s="2407"/>
      <c r="E193" s="316" t="s">
        <v>191</v>
      </c>
      <c r="F193" s="2406">
        <v>283703</v>
      </c>
      <c r="G193" s="2407"/>
      <c r="H193" s="120"/>
    </row>
    <row r="194" spans="1:8" s="77" customFormat="1">
      <c r="A194" s="3253"/>
      <c r="B194" s="316"/>
      <c r="C194" s="2406"/>
      <c r="D194" s="2407"/>
      <c r="E194" s="316" t="s">
        <v>3</v>
      </c>
      <c r="F194" s="2406">
        <f>F195</f>
        <v>17158262</v>
      </c>
      <c r="G194" s="2407">
        <f>G195</f>
        <v>0</v>
      </c>
      <c r="H194" s="120"/>
    </row>
    <row r="195" spans="1:8" s="77" customFormat="1" ht="13.8" thickBot="1">
      <c r="A195" s="3253"/>
      <c r="B195" s="316"/>
      <c r="C195" s="2406"/>
      <c r="D195" s="2407"/>
      <c r="E195" s="316" t="s">
        <v>20</v>
      </c>
      <c r="F195" s="2406">
        <v>17158262</v>
      </c>
      <c r="G195" s="2407"/>
      <c r="H195" s="120"/>
    </row>
    <row r="196" spans="1:8" s="77" customFormat="1" ht="54.75" customHeight="1" thickBot="1">
      <c r="A196" s="75"/>
      <c r="B196" s="3733" t="s">
        <v>641</v>
      </c>
      <c r="C196" s="3734"/>
      <c r="D196" s="3734"/>
      <c r="E196" s="3734"/>
      <c r="F196" s="3734"/>
      <c r="G196" s="3735"/>
      <c r="H196" s="120"/>
    </row>
    <row r="197" spans="1:8" s="77" customFormat="1">
      <c r="A197" s="75"/>
      <c r="B197" s="1329"/>
      <c r="C197" s="1329"/>
      <c r="D197" s="1329"/>
      <c r="E197" s="2408"/>
      <c r="F197" s="2408"/>
      <c r="G197" s="2408"/>
      <c r="H197" s="120"/>
    </row>
    <row r="198" spans="1:8" s="77" customFormat="1">
      <c r="A198" s="75"/>
      <c r="B198" s="128" t="s">
        <v>187</v>
      </c>
      <c r="C198" s="561"/>
      <c r="D198" s="561"/>
      <c r="E198" s="2408"/>
      <c r="F198" s="2408"/>
      <c r="G198" s="2408"/>
      <c r="H198" s="120"/>
    </row>
    <row r="199" spans="1:8" s="86" customFormat="1" ht="13.8" thickBot="1">
      <c r="A199" s="99"/>
      <c r="B199" s="2315"/>
      <c r="C199" s="2315"/>
      <c r="D199" s="2315"/>
      <c r="E199" s="2410"/>
      <c r="F199" s="2409"/>
      <c r="G199" s="2409"/>
      <c r="H199" s="120"/>
    </row>
    <row r="200" spans="1:8" s="86" customFormat="1" ht="13.8">
      <c r="A200" s="547">
        <f>A73</f>
        <v>47</v>
      </c>
      <c r="B200" s="2411" t="s">
        <v>634</v>
      </c>
      <c r="C200" s="2412"/>
      <c r="D200" s="2413"/>
      <c r="E200" s="2411"/>
      <c r="F200" s="2412"/>
      <c r="G200" s="2413"/>
      <c r="H200" s="252" t="s">
        <v>33</v>
      </c>
    </row>
    <row r="201" spans="1:8" s="86" customFormat="1">
      <c r="A201" s="99" t="s">
        <v>556</v>
      </c>
      <c r="B201" s="2373" t="s">
        <v>22</v>
      </c>
      <c r="C201" s="2374"/>
      <c r="D201" s="2375"/>
      <c r="E201" s="2373"/>
      <c r="F201" s="2376"/>
      <c r="G201" s="2377"/>
      <c r="H201" s="252"/>
    </row>
    <row r="202" spans="1:8" s="86" customFormat="1">
      <c r="A202" s="99"/>
      <c r="B202" s="2381" t="s">
        <v>636</v>
      </c>
      <c r="C202" s="2382"/>
      <c r="D202" s="2383"/>
      <c r="E202" s="2325" t="s">
        <v>62</v>
      </c>
      <c r="F202" s="688"/>
      <c r="G202" s="2383"/>
      <c r="H202" s="252"/>
    </row>
    <row r="203" spans="1:8" s="86" customFormat="1">
      <c r="A203" s="99"/>
      <c r="B203" s="2414" t="s">
        <v>4</v>
      </c>
      <c r="C203" s="2385">
        <f>C204+C205</f>
        <v>110576209</v>
      </c>
      <c r="D203" s="2386">
        <f>D205</f>
        <v>-77107</v>
      </c>
      <c r="E203" s="560" t="s">
        <v>48</v>
      </c>
      <c r="F203" s="2071">
        <v>-138444259</v>
      </c>
      <c r="G203" s="601">
        <f>-D207</f>
        <v>77107</v>
      </c>
      <c r="H203" s="252"/>
    </row>
    <row r="204" spans="1:8" s="86" customFormat="1" ht="26.4">
      <c r="A204" s="99"/>
      <c r="B204" s="2416" t="s">
        <v>36</v>
      </c>
      <c r="C204" s="2389">
        <v>1439128</v>
      </c>
      <c r="D204" s="2386"/>
      <c r="E204" s="2416"/>
      <c r="F204" s="2389"/>
      <c r="G204" s="2390"/>
      <c r="H204" s="252"/>
    </row>
    <row r="205" spans="1:8" s="86" customFormat="1">
      <c r="A205" s="99"/>
      <c r="B205" s="2416" t="s">
        <v>10</v>
      </c>
      <c r="C205" s="2391">
        <f>C206</f>
        <v>109137081</v>
      </c>
      <c r="D205" s="2392">
        <f>D206</f>
        <v>-77107</v>
      </c>
      <c r="E205" s="2416"/>
      <c r="F205" s="2391"/>
      <c r="G205" s="2393"/>
      <c r="H205" s="252"/>
    </row>
    <row r="206" spans="1:8" s="86" customFormat="1">
      <c r="A206" s="99"/>
      <c r="B206" s="2417" t="s">
        <v>11</v>
      </c>
      <c r="C206" s="2395">
        <v>109137081</v>
      </c>
      <c r="D206" s="2393">
        <f>D226</f>
        <v>-77107</v>
      </c>
      <c r="E206" s="2417"/>
      <c r="F206" s="2395"/>
      <c r="G206" s="2393"/>
      <c r="H206" s="252"/>
    </row>
    <row r="207" spans="1:8" s="86" customFormat="1">
      <c r="A207" s="99"/>
      <c r="B207" s="2414" t="s">
        <v>1</v>
      </c>
      <c r="C207" s="623">
        <f>C208+C218</f>
        <v>110576209</v>
      </c>
      <c r="D207" s="2386">
        <f>D208+D213+D218</f>
        <v>-77107</v>
      </c>
      <c r="E207" s="2414"/>
      <c r="F207" s="623"/>
      <c r="G207" s="2386"/>
      <c r="H207" s="252"/>
    </row>
    <row r="208" spans="1:8" s="86" customFormat="1">
      <c r="A208" s="99"/>
      <c r="B208" s="2418" t="s">
        <v>2</v>
      </c>
      <c r="C208" s="2389">
        <f>C209+C213+C215</f>
        <v>110146085</v>
      </c>
      <c r="D208" s="2392">
        <f>D209</f>
        <v>-77107</v>
      </c>
      <c r="E208" s="2418"/>
      <c r="F208" s="2389"/>
      <c r="G208" s="2390"/>
      <c r="H208" s="252"/>
    </row>
    <row r="209" spans="1:8" s="86" customFormat="1">
      <c r="A209" s="99"/>
      <c r="B209" s="2418" t="s">
        <v>12</v>
      </c>
      <c r="C209" s="625">
        <f>C210+C212</f>
        <v>109898156</v>
      </c>
      <c r="D209" s="2390">
        <f>D210+D212</f>
        <v>-77107</v>
      </c>
      <c r="E209" s="2418"/>
      <c r="F209" s="625"/>
      <c r="G209" s="2393"/>
      <c r="H209" s="252"/>
    </row>
    <row r="210" spans="1:8" s="86" customFormat="1">
      <c r="A210" s="99"/>
      <c r="B210" s="2418" t="s">
        <v>37</v>
      </c>
      <c r="C210" s="2389">
        <v>87289610</v>
      </c>
      <c r="D210" s="2390"/>
      <c r="E210" s="2418"/>
      <c r="F210" s="2389"/>
      <c r="G210" s="2390"/>
      <c r="H210" s="252"/>
    </row>
    <row r="211" spans="1:8" s="86" customFormat="1">
      <c r="A211" s="99"/>
      <c r="B211" s="2418" t="s">
        <v>35</v>
      </c>
      <c r="C211" s="625">
        <v>68123272</v>
      </c>
      <c r="D211" s="2390"/>
      <c r="E211" s="2418"/>
      <c r="F211" s="625"/>
      <c r="G211" s="78"/>
      <c r="H211" s="252"/>
    </row>
    <row r="212" spans="1:8" s="86" customFormat="1">
      <c r="A212" s="99"/>
      <c r="B212" s="2418" t="s">
        <v>15</v>
      </c>
      <c r="C212" s="2389">
        <v>22608546</v>
      </c>
      <c r="D212" s="2393">
        <f>D230</f>
        <v>-77107</v>
      </c>
      <c r="E212" s="2418"/>
      <c r="F212" s="2389"/>
      <c r="G212" s="2393"/>
      <c r="H212" s="252"/>
    </row>
    <row r="213" spans="1:8" s="86" customFormat="1" ht="26.4">
      <c r="A213" s="99"/>
      <c r="B213" s="2418" t="s">
        <v>49</v>
      </c>
      <c r="C213" s="2389">
        <f>C214</f>
        <v>21266</v>
      </c>
      <c r="D213" s="2390">
        <f>D214</f>
        <v>0</v>
      </c>
      <c r="E213" s="2418"/>
      <c r="F213" s="2389"/>
      <c r="G213" s="2390"/>
      <c r="H213" s="252"/>
    </row>
    <row r="214" spans="1:8" s="86" customFormat="1">
      <c r="A214" s="99"/>
      <c r="B214" s="2418" t="s">
        <v>38</v>
      </c>
      <c r="C214" s="2389">
        <v>21266</v>
      </c>
      <c r="D214" s="2390"/>
      <c r="E214" s="2418"/>
      <c r="F214" s="2389"/>
      <c r="G214" s="2390"/>
      <c r="H214" s="252"/>
    </row>
    <row r="215" spans="1:8" s="86" customFormat="1">
      <c r="A215" s="99"/>
      <c r="B215" s="2418" t="s">
        <v>19</v>
      </c>
      <c r="C215" s="2389">
        <f>C216</f>
        <v>226663</v>
      </c>
      <c r="D215" s="2390"/>
      <c r="E215" s="2418"/>
      <c r="F215" s="2389"/>
      <c r="G215" s="2390"/>
      <c r="H215" s="252"/>
    </row>
    <row r="216" spans="1:8" s="86" customFormat="1" ht="26.4">
      <c r="A216" s="99"/>
      <c r="B216" s="2418" t="s">
        <v>51</v>
      </c>
      <c r="C216" s="2389">
        <f>C217</f>
        <v>226663</v>
      </c>
      <c r="D216" s="2390"/>
      <c r="E216" s="2418"/>
      <c r="F216" s="2389"/>
      <c r="G216" s="2390"/>
      <c r="H216" s="252"/>
    </row>
    <row r="217" spans="1:8" s="86" customFormat="1" ht="39.6">
      <c r="A217" s="99"/>
      <c r="B217" s="2419" t="s">
        <v>191</v>
      </c>
      <c r="C217" s="2389">
        <v>226663</v>
      </c>
      <c r="D217" s="2390"/>
      <c r="E217" s="2418"/>
      <c r="F217" s="2389"/>
      <c r="G217" s="2390"/>
      <c r="H217" s="252"/>
    </row>
    <row r="218" spans="1:8" s="86" customFormat="1">
      <c r="A218" s="99"/>
      <c r="B218" s="2418" t="s">
        <v>3</v>
      </c>
      <c r="C218" s="2389">
        <f>C219</f>
        <v>430124</v>
      </c>
      <c r="D218" s="2390">
        <f>D219</f>
        <v>0</v>
      </c>
      <c r="E218" s="2418"/>
      <c r="F218" s="2389"/>
      <c r="G218" s="2390"/>
      <c r="H218" s="252"/>
    </row>
    <row r="219" spans="1:8" s="86" customFormat="1">
      <c r="A219" s="99"/>
      <c r="B219" s="2418" t="s">
        <v>20</v>
      </c>
      <c r="C219" s="2389">
        <v>430124</v>
      </c>
      <c r="D219" s="2390"/>
      <c r="E219" s="2418"/>
      <c r="F219" s="2389"/>
      <c r="G219" s="2390"/>
      <c r="H219" s="252"/>
    </row>
    <row r="220" spans="1:8" s="86" customFormat="1">
      <c r="A220" s="99"/>
      <c r="B220" s="2398" t="s">
        <v>54</v>
      </c>
      <c r="C220" s="2399"/>
      <c r="D220" s="2420"/>
      <c r="E220" s="2398"/>
      <c r="F220" s="2399"/>
      <c r="G220" s="2420"/>
      <c r="H220" s="252"/>
    </row>
    <row r="221" spans="1:8" s="86" customFormat="1">
      <c r="A221" s="99"/>
      <c r="B221" s="375" t="s">
        <v>637</v>
      </c>
      <c r="C221" s="625"/>
      <c r="D221" s="2390"/>
      <c r="E221" s="375"/>
      <c r="F221" s="625"/>
      <c r="G221" s="2390"/>
      <c r="H221" s="252"/>
    </row>
    <row r="222" spans="1:8" s="86" customFormat="1" ht="26.4">
      <c r="A222" s="99"/>
      <c r="B222" s="375" t="s">
        <v>638</v>
      </c>
      <c r="C222" s="625"/>
      <c r="D222" s="2390"/>
      <c r="E222" s="375"/>
      <c r="F222" s="623"/>
      <c r="G222" s="2386"/>
      <c r="H222" s="252"/>
    </row>
    <row r="223" spans="1:8" s="86" customFormat="1">
      <c r="A223" s="99"/>
      <c r="B223" s="2421" t="s">
        <v>87</v>
      </c>
      <c r="C223" s="2395"/>
      <c r="D223" s="2392"/>
      <c r="E223" s="2421"/>
      <c r="F223" s="2395"/>
      <c r="G223" s="2392"/>
      <c r="H223" s="252"/>
    </row>
    <row r="224" spans="1:8" s="86" customFormat="1" ht="13.8">
      <c r="A224" s="99"/>
      <c r="B224" s="2421" t="s">
        <v>4</v>
      </c>
      <c r="C224" s="623">
        <f>C225</f>
        <v>1505583</v>
      </c>
      <c r="D224" s="2386">
        <f>D225</f>
        <v>-77107</v>
      </c>
      <c r="E224" s="2422"/>
      <c r="F224" s="623"/>
      <c r="G224" s="2386"/>
      <c r="H224" s="252"/>
    </row>
    <row r="225" spans="1:8" s="86" customFormat="1" ht="13.8">
      <c r="A225" s="99"/>
      <c r="B225" s="2416" t="s">
        <v>10</v>
      </c>
      <c r="C225" s="2389">
        <f>C226</f>
        <v>1505583</v>
      </c>
      <c r="D225" s="2390">
        <f>D226</f>
        <v>-77107</v>
      </c>
      <c r="E225" s="2423"/>
      <c r="F225" s="2389"/>
      <c r="G225" s="2390"/>
      <c r="H225" s="252"/>
    </row>
    <row r="226" spans="1:8" s="86" customFormat="1" ht="13.8">
      <c r="A226" s="99"/>
      <c r="B226" s="2416" t="s">
        <v>11</v>
      </c>
      <c r="C226" s="2389">
        <v>1505583</v>
      </c>
      <c r="D226" s="2393">
        <f>-77107</f>
        <v>-77107</v>
      </c>
      <c r="E226" s="2423"/>
      <c r="F226" s="2389"/>
      <c r="G226" s="2393"/>
      <c r="H226" s="252"/>
    </row>
    <row r="227" spans="1:8" s="86" customFormat="1">
      <c r="A227" s="99"/>
      <c r="B227" s="2421" t="s">
        <v>1</v>
      </c>
      <c r="C227" s="623">
        <f t="shared" ref="C227:D229" si="4">C228</f>
        <v>1505583</v>
      </c>
      <c r="D227" s="2386">
        <f t="shared" si="4"/>
        <v>-77107</v>
      </c>
      <c r="E227" s="2424"/>
      <c r="F227" s="623"/>
      <c r="G227" s="2386"/>
      <c r="H227" s="252"/>
    </row>
    <row r="228" spans="1:8" s="86" customFormat="1" ht="13.8">
      <c r="A228" s="99"/>
      <c r="B228" s="2418" t="s">
        <v>2</v>
      </c>
      <c r="C228" s="2389">
        <f t="shared" si="4"/>
        <v>1505583</v>
      </c>
      <c r="D228" s="2390">
        <f t="shared" si="4"/>
        <v>-77107</v>
      </c>
      <c r="E228" s="2423"/>
      <c r="F228" s="2389"/>
      <c r="G228" s="2390"/>
      <c r="H228" s="252"/>
    </row>
    <row r="229" spans="1:8" s="86" customFormat="1" ht="13.8">
      <c r="A229" s="99"/>
      <c r="B229" s="2418" t="s">
        <v>12</v>
      </c>
      <c r="C229" s="625">
        <f t="shared" si="4"/>
        <v>1505583</v>
      </c>
      <c r="D229" s="2390">
        <f t="shared" si="4"/>
        <v>-77107</v>
      </c>
      <c r="E229" s="2423"/>
      <c r="F229" s="625"/>
      <c r="G229" s="2390"/>
      <c r="H229" s="252"/>
    </row>
    <row r="230" spans="1:8" s="86" customFormat="1" ht="13.8">
      <c r="A230" s="99"/>
      <c r="B230" s="2418" t="s">
        <v>15</v>
      </c>
      <c r="C230" s="2389">
        <v>1505583</v>
      </c>
      <c r="D230" s="2393">
        <f>-77107</f>
        <v>-77107</v>
      </c>
      <c r="E230" s="2423"/>
      <c r="F230" s="2389"/>
      <c r="G230" s="2393"/>
      <c r="H230" s="252"/>
    </row>
    <row r="231" spans="1:8" s="86" customFormat="1" ht="13.8">
      <c r="A231" s="99"/>
      <c r="B231" s="2421" t="s">
        <v>88</v>
      </c>
      <c r="C231" s="2395"/>
      <c r="D231" s="2392"/>
      <c r="E231" s="2423"/>
      <c r="F231" s="2395"/>
      <c r="G231" s="2392"/>
      <c r="H231" s="252"/>
    </row>
    <row r="232" spans="1:8" s="86" customFormat="1" ht="13.8">
      <c r="A232" s="99"/>
      <c r="B232" s="2421" t="s">
        <v>4</v>
      </c>
      <c r="C232" s="623">
        <f>C233</f>
        <v>1505583</v>
      </c>
      <c r="D232" s="2386">
        <f>D233</f>
        <v>-588</v>
      </c>
      <c r="E232" s="2423"/>
      <c r="F232" s="623"/>
      <c r="G232" s="2386"/>
      <c r="H232" s="252"/>
    </row>
    <row r="233" spans="1:8" s="86" customFormat="1" ht="13.8">
      <c r="A233" s="99"/>
      <c r="B233" s="2416" t="s">
        <v>10</v>
      </c>
      <c r="C233" s="2389">
        <f>C234</f>
        <v>1505583</v>
      </c>
      <c r="D233" s="2390">
        <f>D234</f>
        <v>-588</v>
      </c>
      <c r="E233" s="2423"/>
      <c r="F233" s="2389"/>
      <c r="G233" s="2390"/>
      <c r="H233" s="252"/>
    </row>
    <row r="234" spans="1:8" s="86" customFormat="1" ht="13.8">
      <c r="A234" s="99"/>
      <c r="B234" s="2416" t="s">
        <v>11</v>
      </c>
      <c r="C234" s="2389">
        <v>1505583</v>
      </c>
      <c r="D234" s="2393">
        <v>-588</v>
      </c>
      <c r="E234" s="2423"/>
      <c r="F234" s="2389"/>
      <c r="G234" s="2393"/>
      <c r="H234" s="252"/>
    </row>
    <row r="235" spans="1:8" s="86" customFormat="1">
      <c r="A235" s="99"/>
      <c r="B235" s="2421" t="s">
        <v>1</v>
      </c>
      <c r="C235" s="623">
        <f t="shared" ref="C235:D237" si="5">C236</f>
        <v>1505583</v>
      </c>
      <c r="D235" s="2386">
        <f t="shared" si="5"/>
        <v>-588</v>
      </c>
      <c r="E235" s="2424"/>
      <c r="F235" s="2425"/>
      <c r="G235" s="2426"/>
      <c r="H235" s="252"/>
    </row>
    <row r="236" spans="1:8" s="86" customFormat="1">
      <c r="A236" s="99"/>
      <c r="B236" s="2418" t="s">
        <v>2</v>
      </c>
      <c r="C236" s="2389">
        <f t="shared" si="5"/>
        <v>1505583</v>
      </c>
      <c r="D236" s="2390">
        <f t="shared" si="5"/>
        <v>-588</v>
      </c>
      <c r="E236" s="2424"/>
      <c r="F236" s="2425"/>
      <c r="G236" s="2426"/>
      <c r="H236" s="252"/>
    </row>
    <row r="237" spans="1:8" s="86" customFormat="1">
      <c r="A237" s="99"/>
      <c r="B237" s="2418" t="s">
        <v>12</v>
      </c>
      <c r="C237" s="625">
        <f t="shared" si="5"/>
        <v>1505583</v>
      </c>
      <c r="D237" s="2390">
        <f t="shared" si="5"/>
        <v>-588</v>
      </c>
      <c r="E237" s="2424"/>
      <c r="F237" s="2425"/>
      <c r="G237" s="2426"/>
      <c r="H237" s="252"/>
    </row>
    <row r="238" spans="1:8" s="86" customFormat="1">
      <c r="A238" s="99"/>
      <c r="B238" s="2418" t="s">
        <v>15</v>
      </c>
      <c r="C238" s="2389">
        <v>1505583</v>
      </c>
      <c r="D238" s="2393">
        <v>-588</v>
      </c>
      <c r="E238" s="2424"/>
      <c r="F238" s="2425"/>
      <c r="G238" s="2426"/>
      <c r="H238" s="252"/>
    </row>
    <row r="239" spans="1:8" s="86" customFormat="1">
      <c r="A239" s="99"/>
      <c r="B239" s="2421" t="s">
        <v>189</v>
      </c>
      <c r="C239" s="2395"/>
      <c r="D239" s="2392"/>
      <c r="E239" s="2424"/>
      <c r="F239" s="2425"/>
      <c r="G239" s="2426"/>
      <c r="H239" s="252"/>
    </row>
    <row r="240" spans="1:8" s="86" customFormat="1">
      <c r="A240" s="99"/>
      <c r="B240" s="2421" t="s">
        <v>4</v>
      </c>
      <c r="C240" s="623">
        <f>C241</f>
        <v>1505583</v>
      </c>
      <c r="D240" s="2386">
        <f>D241</f>
        <v>-588</v>
      </c>
      <c r="E240" s="2424"/>
      <c r="F240" s="2425"/>
      <c r="G240" s="2426"/>
      <c r="H240" s="252"/>
    </row>
    <row r="241" spans="1:8" s="86" customFormat="1">
      <c r="A241" s="99"/>
      <c r="B241" s="2416" t="s">
        <v>10</v>
      </c>
      <c r="C241" s="2389">
        <f>C242</f>
        <v>1505583</v>
      </c>
      <c r="D241" s="2390">
        <f>D242</f>
        <v>-588</v>
      </c>
      <c r="E241" s="2424"/>
      <c r="F241" s="2425"/>
      <c r="G241" s="2426"/>
      <c r="H241" s="252"/>
    </row>
    <row r="242" spans="1:8" s="86" customFormat="1">
      <c r="A242" s="99"/>
      <c r="B242" s="2416" t="s">
        <v>11</v>
      </c>
      <c r="C242" s="2389">
        <v>1505583</v>
      </c>
      <c r="D242" s="2393">
        <v>-588</v>
      </c>
      <c r="E242" s="2424"/>
      <c r="F242" s="2425"/>
      <c r="G242" s="2426"/>
      <c r="H242" s="252"/>
    </row>
    <row r="243" spans="1:8" s="86" customFormat="1">
      <c r="A243" s="99"/>
      <c r="B243" s="2421" t="s">
        <v>1</v>
      </c>
      <c r="C243" s="623">
        <f t="shared" ref="C243:D245" si="6">C244</f>
        <v>1505583</v>
      </c>
      <c r="D243" s="2386">
        <f t="shared" si="6"/>
        <v>-588</v>
      </c>
      <c r="E243" s="2424"/>
      <c r="F243" s="2425"/>
      <c r="G243" s="2426"/>
      <c r="H243" s="252"/>
    </row>
    <row r="244" spans="1:8" s="86" customFormat="1">
      <c r="A244" s="99"/>
      <c r="B244" s="2418" t="s">
        <v>2</v>
      </c>
      <c r="C244" s="2389">
        <f t="shared" si="6"/>
        <v>1505583</v>
      </c>
      <c r="D244" s="2390">
        <f t="shared" si="6"/>
        <v>-588</v>
      </c>
      <c r="E244" s="2424"/>
      <c r="F244" s="2425"/>
      <c r="G244" s="2426"/>
      <c r="H244" s="252"/>
    </row>
    <row r="245" spans="1:8" s="86" customFormat="1">
      <c r="A245" s="99"/>
      <c r="B245" s="2418" t="s">
        <v>12</v>
      </c>
      <c r="C245" s="625">
        <f t="shared" si="6"/>
        <v>1505583</v>
      </c>
      <c r="D245" s="2390">
        <f t="shared" si="6"/>
        <v>-588</v>
      </c>
      <c r="E245" s="2424"/>
      <c r="F245" s="2425"/>
      <c r="G245" s="2426"/>
      <c r="H245" s="252"/>
    </row>
    <row r="246" spans="1:8" s="86" customFormat="1" ht="13.8" thickBot="1">
      <c r="A246" s="99"/>
      <c r="B246" s="2418" t="s">
        <v>15</v>
      </c>
      <c r="C246" s="2389">
        <v>1505583</v>
      </c>
      <c r="D246" s="2393">
        <v>-588</v>
      </c>
      <c r="E246" s="2424"/>
      <c r="F246" s="2425"/>
      <c r="G246" s="2426"/>
      <c r="H246" s="252"/>
    </row>
    <row r="247" spans="1:8" s="86" customFormat="1" ht="66.75" customHeight="1" thickBot="1">
      <c r="A247" s="99"/>
      <c r="B247" s="3747" t="s">
        <v>642</v>
      </c>
      <c r="C247" s="3748"/>
      <c r="D247" s="3748"/>
      <c r="E247" s="3748"/>
      <c r="F247" s="3748"/>
      <c r="G247" s="3749"/>
      <c r="H247" s="252"/>
    </row>
    <row r="248" spans="1:8" s="86" customFormat="1">
      <c r="A248" s="99"/>
      <c r="B248" s="561"/>
      <c r="C248" s="561"/>
      <c r="D248" s="561"/>
      <c r="E248" s="2364"/>
      <c r="F248" s="2364"/>
      <c r="G248" s="2364"/>
      <c r="H248" s="252"/>
    </row>
    <row r="249" spans="1:8" s="86" customFormat="1">
      <c r="A249" s="99"/>
      <c r="B249" s="128" t="s">
        <v>190</v>
      </c>
      <c r="C249" s="561"/>
      <c r="D249" s="561"/>
      <c r="E249" s="2364"/>
      <c r="F249" s="2364"/>
      <c r="G249" s="2364"/>
      <c r="H249" s="252"/>
    </row>
    <row r="250" spans="1:8" s="86" customFormat="1" ht="13.8" thickBot="1">
      <c r="A250" s="99"/>
      <c r="B250" s="3732"/>
      <c r="C250" s="3732"/>
      <c r="D250" s="3732"/>
      <c r="E250" s="293"/>
      <c r="F250" s="293"/>
      <c r="G250" s="293"/>
      <c r="H250" s="252"/>
    </row>
    <row r="251" spans="1:8" s="86" customFormat="1" ht="13.8">
      <c r="A251" s="2427">
        <f>A200</f>
        <v>47</v>
      </c>
      <c r="B251" s="715" t="s">
        <v>631</v>
      </c>
      <c r="C251" s="956"/>
      <c r="D251" s="957"/>
      <c r="E251" s="715"/>
      <c r="F251" s="956"/>
      <c r="G251" s="957"/>
      <c r="H251" s="252" t="s">
        <v>33</v>
      </c>
    </row>
    <row r="252" spans="1:8" s="86" customFormat="1">
      <c r="A252" s="2427" t="s">
        <v>556</v>
      </c>
      <c r="B252" s="152" t="s">
        <v>82</v>
      </c>
      <c r="C252" s="2428"/>
      <c r="D252" s="441"/>
      <c r="E252" s="2373" t="s">
        <v>62</v>
      </c>
      <c r="F252" s="2428"/>
      <c r="G252" s="441"/>
    </row>
    <row r="253" spans="1:8" s="86" customFormat="1">
      <c r="A253" s="580"/>
      <c r="B253" s="744" t="s">
        <v>83</v>
      </c>
      <c r="C253" s="960"/>
      <c r="D253" s="961"/>
      <c r="E253" s="744"/>
      <c r="F253" s="960"/>
      <c r="G253" s="961"/>
    </row>
    <row r="254" spans="1:8" s="86" customFormat="1">
      <c r="A254" s="580"/>
      <c r="B254" s="380" t="s">
        <v>87</v>
      </c>
      <c r="C254" s="671"/>
      <c r="D254" s="441"/>
      <c r="E254" s="380" t="s">
        <v>87</v>
      </c>
      <c r="F254" s="960"/>
      <c r="G254" s="961"/>
    </row>
    <row r="255" spans="1:8" s="86" customFormat="1">
      <c r="A255" s="580"/>
      <c r="B255" s="380" t="s">
        <v>4</v>
      </c>
      <c r="C255" s="657">
        <f>C256+C257</f>
        <v>255809928</v>
      </c>
      <c r="D255" s="2405">
        <f>D256+D257</f>
        <v>-77107</v>
      </c>
      <c r="E255" s="560" t="s">
        <v>48</v>
      </c>
      <c r="F255" s="2071">
        <v>-138444259</v>
      </c>
      <c r="G255" s="601">
        <f>-D259</f>
        <v>77107</v>
      </c>
    </row>
    <row r="256" spans="1:8" s="86" customFormat="1" ht="26.4">
      <c r="A256" s="580"/>
      <c r="B256" s="316" t="s">
        <v>36</v>
      </c>
      <c r="C256" s="2406">
        <v>7332771</v>
      </c>
      <c r="D256" s="2407"/>
      <c r="E256" s="316"/>
      <c r="F256" s="2406"/>
      <c r="G256" s="2407"/>
    </row>
    <row r="257" spans="1:7" s="86" customFormat="1">
      <c r="A257" s="580"/>
      <c r="B257" s="316" t="s">
        <v>10</v>
      </c>
      <c r="C257" s="2406">
        <f>C258</f>
        <v>248477157</v>
      </c>
      <c r="D257" s="2407">
        <f>D258</f>
        <v>-77107</v>
      </c>
      <c r="E257" s="316"/>
      <c r="F257" s="2406"/>
      <c r="G257" s="2407"/>
    </row>
    <row r="258" spans="1:7" s="86" customFormat="1">
      <c r="A258" s="580"/>
      <c r="B258" s="316" t="s">
        <v>11</v>
      </c>
      <c r="C258" s="2406">
        <v>248477157</v>
      </c>
      <c r="D258" s="2407">
        <v>-77107</v>
      </c>
      <c r="E258" s="316"/>
      <c r="F258" s="2406"/>
      <c r="G258" s="2407"/>
    </row>
    <row r="259" spans="1:7" s="86" customFormat="1">
      <c r="A259" s="580"/>
      <c r="B259" s="380" t="s">
        <v>28</v>
      </c>
      <c r="C259" s="657">
        <f>C260+C273</f>
        <v>255809928</v>
      </c>
      <c r="D259" s="2405">
        <f>D260+D273</f>
        <v>-77107</v>
      </c>
      <c r="E259" s="380"/>
      <c r="F259" s="657"/>
      <c r="G259" s="2405"/>
    </row>
    <row r="260" spans="1:7" s="86" customFormat="1">
      <c r="A260" s="580"/>
      <c r="B260" s="316" t="s">
        <v>2</v>
      </c>
      <c r="C260" s="2406">
        <f>C261+C265+C266+C268+C270</f>
        <v>249178909</v>
      </c>
      <c r="D260" s="2407">
        <f>D261+D265+D266+D268+D270</f>
        <v>-77107</v>
      </c>
      <c r="E260" s="316"/>
      <c r="F260" s="2406"/>
      <c r="G260" s="2407"/>
    </row>
    <row r="261" spans="1:7" s="86" customFormat="1">
      <c r="A261" s="580"/>
      <c r="B261" s="316" t="s">
        <v>12</v>
      </c>
      <c r="C261" s="2406">
        <f>C262+C264</f>
        <v>248704168</v>
      </c>
      <c r="D261" s="2407">
        <f>D262+D264</f>
        <v>-77107</v>
      </c>
      <c r="E261" s="316"/>
      <c r="F261" s="2406"/>
      <c r="G261" s="2407"/>
    </row>
    <row r="262" spans="1:7" s="86" customFormat="1">
      <c r="A262" s="580"/>
      <c r="B262" s="316" t="s">
        <v>37</v>
      </c>
      <c r="C262" s="2406">
        <v>168714272</v>
      </c>
      <c r="D262" s="2407"/>
      <c r="E262" s="316"/>
      <c r="F262" s="2406"/>
      <c r="G262" s="2407"/>
    </row>
    <row r="263" spans="1:7" s="86" customFormat="1">
      <c r="A263" s="580"/>
      <c r="B263" s="316" t="s">
        <v>35</v>
      </c>
      <c r="C263" s="2406">
        <v>131076531</v>
      </c>
      <c r="D263" s="2407"/>
      <c r="E263" s="316"/>
      <c r="F263" s="2406"/>
      <c r="G263" s="2407"/>
    </row>
    <row r="264" spans="1:7" s="86" customFormat="1">
      <c r="A264" s="2427"/>
      <c r="B264" s="316" t="s">
        <v>15</v>
      </c>
      <c r="C264" s="2406">
        <v>79989896</v>
      </c>
      <c r="D264" s="2407">
        <v>-77107</v>
      </c>
      <c r="E264" s="316"/>
      <c r="F264" s="2406"/>
      <c r="G264" s="2407"/>
    </row>
    <row r="265" spans="1:7" s="86" customFormat="1">
      <c r="A265" s="3253"/>
      <c r="B265" s="316" t="s">
        <v>117</v>
      </c>
      <c r="C265" s="2406">
        <v>1855</v>
      </c>
      <c r="D265" s="2407"/>
      <c r="E265" s="316"/>
      <c r="F265" s="2406"/>
      <c r="G265" s="2407"/>
    </row>
    <row r="266" spans="1:7" s="86" customFormat="1">
      <c r="A266" s="3253"/>
      <c r="B266" s="316" t="s">
        <v>16</v>
      </c>
      <c r="C266" s="2406">
        <f>C267</f>
        <v>107057</v>
      </c>
      <c r="D266" s="2407">
        <f>D267</f>
        <v>0</v>
      </c>
      <c r="E266" s="316"/>
      <c r="F266" s="2406"/>
      <c r="G266" s="2407"/>
    </row>
    <row r="267" spans="1:7" s="86" customFormat="1">
      <c r="A267" s="3253"/>
      <c r="B267" s="316" t="s">
        <v>93</v>
      </c>
      <c r="C267" s="2406">
        <v>107057</v>
      </c>
      <c r="D267" s="2407"/>
      <c r="E267" s="316"/>
      <c r="F267" s="2406"/>
      <c r="G267" s="2407"/>
    </row>
    <row r="268" spans="1:7" s="86" customFormat="1" ht="26.4">
      <c r="A268" s="3253"/>
      <c r="B268" s="316" t="s">
        <v>49</v>
      </c>
      <c r="C268" s="2406">
        <f>C269</f>
        <v>89800</v>
      </c>
      <c r="D268" s="2407">
        <f>D269</f>
        <v>0</v>
      </c>
      <c r="E268" s="316"/>
      <c r="F268" s="2406"/>
      <c r="G268" s="2407"/>
    </row>
    <row r="269" spans="1:7" s="86" customFormat="1">
      <c r="A269" s="3253"/>
      <c r="B269" s="316" t="s">
        <v>38</v>
      </c>
      <c r="C269" s="2406">
        <v>89800</v>
      </c>
      <c r="D269" s="2407"/>
      <c r="E269" s="316"/>
      <c r="F269" s="2406"/>
      <c r="G269" s="2407"/>
    </row>
    <row r="270" spans="1:7" s="86" customFormat="1">
      <c r="A270" s="3253"/>
      <c r="B270" s="316" t="s">
        <v>19</v>
      </c>
      <c r="C270" s="2406">
        <f>C271</f>
        <v>276029</v>
      </c>
      <c r="D270" s="2407">
        <f>D271</f>
        <v>0</v>
      </c>
      <c r="E270" s="316"/>
      <c r="F270" s="2406"/>
      <c r="G270" s="2407"/>
    </row>
    <row r="271" spans="1:7" s="86" customFormat="1" ht="26.4">
      <c r="A271" s="3253"/>
      <c r="B271" s="316" t="s">
        <v>51</v>
      </c>
      <c r="C271" s="2406">
        <f>C272</f>
        <v>276029</v>
      </c>
      <c r="D271" s="2407">
        <f>D272</f>
        <v>0</v>
      </c>
      <c r="E271" s="316"/>
      <c r="F271" s="2406"/>
      <c r="G271" s="2407"/>
    </row>
    <row r="272" spans="1:7" s="86" customFormat="1" ht="39.6">
      <c r="A272" s="3253"/>
      <c r="B272" s="316" t="s">
        <v>191</v>
      </c>
      <c r="C272" s="2406">
        <v>276029</v>
      </c>
      <c r="D272" s="2407"/>
      <c r="E272" s="316"/>
      <c r="F272" s="2406"/>
      <c r="G272" s="2407"/>
    </row>
    <row r="273" spans="1:7" s="86" customFormat="1">
      <c r="A273" s="3253"/>
      <c r="B273" s="316" t="s">
        <v>3</v>
      </c>
      <c r="C273" s="2406">
        <f>C274</f>
        <v>6631019</v>
      </c>
      <c r="D273" s="2407">
        <f>D274</f>
        <v>0</v>
      </c>
      <c r="E273" s="316"/>
      <c r="F273" s="2406"/>
      <c r="G273" s="2407"/>
    </row>
    <row r="274" spans="1:7" s="86" customFormat="1">
      <c r="A274" s="3253"/>
      <c r="B274" s="316" t="s">
        <v>20</v>
      </c>
      <c r="C274" s="2406">
        <v>6631019</v>
      </c>
      <c r="D274" s="2407"/>
      <c r="E274" s="316"/>
      <c r="F274" s="2406"/>
      <c r="G274" s="2407"/>
    </row>
    <row r="275" spans="1:7" s="86" customFormat="1">
      <c r="A275" s="3253"/>
      <c r="B275" s="380" t="s">
        <v>88</v>
      </c>
      <c r="C275" s="2406"/>
      <c r="D275" s="2407"/>
      <c r="E275" s="380" t="s">
        <v>88</v>
      </c>
      <c r="F275" s="960"/>
      <c r="G275" s="961"/>
    </row>
    <row r="276" spans="1:7" s="86" customFormat="1">
      <c r="A276" s="3253"/>
      <c r="B276" s="380" t="s">
        <v>4</v>
      </c>
      <c r="C276" s="657">
        <f>C277+C278</f>
        <v>253454977</v>
      </c>
      <c r="D276" s="2405">
        <f>D277+D278</f>
        <v>-588</v>
      </c>
      <c r="E276" s="560" t="s">
        <v>48</v>
      </c>
      <c r="F276" s="2071">
        <v>406158063</v>
      </c>
      <c r="G276" s="601">
        <f>-D280</f>
        <v>588</v>
      </c>
    </row>
    <row r="277" spans="1:7" s="86" customFormat="1" ht="26.4">
      <c r="A277" s="3253"/>
      <c r="B277" s="316" t="s">
        <v>36</v>
      </c>
      <c r="C277" s="2406">
        <v>7106254</v>
      </c>
      <c r="D277" s="2407"/>
      <c r="E277" s="316"/>
      <c r="F277" s="2406"/>
      <c r="G277" s="2407"/>
    </row>
    <row r="278" spans="1:7" s="86" customFormat="1">
      <c r="A278" s="3253"/>
      <c r="B278" s="316" t="s">
        <v>10</v>
      </c>
      <c r="C278" s="2406">
        <f>C279</f>
        <v>246348723</v>
      </c>
      <c r="D278" s="2407">
        <f>D279</f>
        <v>-588</v>
      </c>
      <c r="E278" s="316"/>
      <c r="F278" s="2406"/>
      <c r="G278" s="2407"/>
    </row>
    <row r="279" spans="1:7" s="86" customFormat="1">
      <c r="A279" s="3253"/>
      <c r="B279" s="316" t="s">
        <v>11</v>
      </c>
      <c r="C279" s="2406">
        <v>246348723</v>
      </c>
      <c r="D279" s="2393">
        <v>-588</v>
      </c>
      <c r="E279" s="316"/>
      <c r="F279" s="2406"/>
      <c r="G279" s="2393"/>
    </row>
    <row r="280" spans="1:7" s="86" customFormat="1">
      <c r="A280" s="3253"/>
      <c r="B280" s="380" t="s">
        <v>28</v>
      </c>
      <c r="C280" s="657">
        <f>C281+C293</f>
        <v>253454977</v>
      </c>
      <c r="D280" s="2405">
        <f>D281+D293</f>
        <v>-588</v>
      </c>
      <c r="E280" s="380"/>
      <c r="F280" s="657"/>
      <c r="G280" s="2405"/>
    </row>
    <row r="281" spans="1:7" s="86" customFormat="1">
      <c r="A281" s="3253"/>
      <c r="B281" s="316" t="s">
        <v>2</v>
      </c>
      <c r="C281" s="2406">
        <f>C282+C286+C288+C290</f>
        <v>244606209</v>
      </c>
      <c r="D281" s="2407">
        <f>D282+D286+D288+D290</f>
        <v>-588</v>
      </c>
      <c r="E281" s="316"/>
      <c r="F281" s="2406"/>
      <c r="G281" s="2407"/>
    </row>
    <row r="282" spans="1:7" s="86" customFormat="1">
      <c r="A282" s="3253"/>
      <c r="B282" s="316" t="s">
        <v>12</v>
      </c>
      <c r="C282" s="2406">
        <f>C283+C285</f>
        <v>244113578</v>
      </c>
      <c r="D282" s="2407">
        <f>D283+D285</f>
        <v>-588</v>
      </c>
      <c r="E282" s="316"/>
      <c r="F282" s="2406"/>
      <c r="G282" s="2407"/>
    </row>
    <row r="283" spans="1:7" s="86" customFormat="1">
      <c r="A283" s="3253"/>
      <c r="B283" s="316" t="s">
        <v>37</v>
      </c>
      <c r="C283" s="2406">
        <v>166826388</v>
      </c>
      <c r="D283" s="2407"/>
      <c r="E283" s="316"/>
      <c r="F283" s="2406"/>
      <c r="G283" s="2407"/>
    </row>
    <row r="284" spans="1:7" s="86" customFormat="1">
      <c r="A284" s="3253"/>
      <c r="B284" s="316" t="s">
        <v>35</v>
      </c>
      <c r="C284" s="2406">
        <v>129562303</v>
      </c>
      <c r="D284" s="2407"/>
      <c r="E284" s="316"/>
      <c r="F284" s="2406"/>
      <c r="G284" s="2407"/>
    </row>
    <row r="285" spans="1:7" s="86" customFormat="1">
      <c r="A285" s="3253"/>
      <c r="B285" s="316" t="s">
        <v>15</v>
      </c>
      <c r="C285" s="2406">
        <v>77287190</v>
      </c>
      <c r="D285" s="2393">
        <v>-588</v>
      </c>
      <c r="E285" s="316"/>
      <c r="F285" s="2406"/>
      <c r="G285" s="2393"/>
    </row>
    <row r="286" spans="1:7" s="86" customFormat="1">
      <c r="A286" s="3253"/>
      <c r="B286" s="316" t="s">
        <v>16</v>
      </c>
      <c r="C286" s="2406">
        <f>C287</f>
        <v>107057</v>
      </c>
      <c r="D286" s="2407">
        <f>D287</f>
        <v>0</v>
      </c>
      <c r="E286" s="316"/>
      <c r="F286" s="2406"/>
      <c r="G286" s="2407"/>
    </row>
    <row r="287" spans="1:7" s="86" customFormat="1">
      <c r="A287" s="580"/>
      <c r="B287" s="316" t="s">
        <v>93</v>
      </c>
      <c r="C287" s="2406">
        <v>107057</v>
      </c>
      <c r="D287" s="2407"/>
      <c r="E287" s="316"/>
      <c r="F287" s="2406"/>
      <c r="G287" s="2407"/>
    </row>
    <row r="288" spans="1:7" s="86" customFormat="1" ht="26.4">
      <c r="A288" s="580"/>
      <c r="B288" s="316" t="s">
        <v>49</v>
      </c>
      <c r="C288" s="2406">
        <f>C289</f>
        <v>92586</v>
      </c>
      <c r="D288" s="2407">
        <f>D289</f>
        <v>0</v>
      </c>
      <c r="E288" s="316"/>
      <c r="F288" s="2406"/>
      <c r="G288" s="2407"/>
    </row>
    <row r="289" spans="1:7" s="86" customFormat="1">
      <c r="A289" s="580"/>
      <c r="B289" s="316" t="s">
        <v>38</v>
      </c>
      <c r="C289" s="2406">
        <v>92586</v>
      </c>
      <c r="D289" s="2407"/>
      <c r="E289" s="316"/>
      <c r="F289" s="2406"/>
      <c r="G289" s="2407"/>
    </row>
    <row r="290" spans="1:7" s="86" customFormat="1">
      <c r="A290" s="580"/>
      <c r="B290" s="316" t="s">
        <v>19</v>
      </c>
      <c r="C290" s="2406">
        <f>C291</f>
        <v>292988</v>
      </c>
      <c r="D290" s="2407">
        <f>D291</f>
        <v>0</v>
      </c>
      <c r="E290" s="316"/>
      <c r="F290" s="2406"/>
      <c r="G290" s="2407"/>
    </row>
    <row r="291" spans="1:7" s="86" customFormat="1" ht="26.4">
      <c r="A291" s="580"/>
      <c r="B291" s="316" t="s">
        <v>51</v>
      </c>
      <c r="C291" s="2406">
        <f>C292</f>
        <v>292988</v>
      </c>
      <c r="D291" s="2407">
        <f>D292</f>
        <v>0</v>
      </c>
      <c r="E291" s="316"/>
      <c r="F291" s="2406"/>
      <c r="G291" s="2407"/>
    </row>
    <row r="292" spans="1:7" s="86" customFormat="1" ht="39.6">
      <c r="A292" s="580"/>
      <c r="B292" s="316" t="s">
        <v>191</v>
      </c>
      <c r="C292" s="2406">
        <v>292988</v>
      </c>
      <c r="D292" s="2407"/>
      <c r="E292" s="316"/>
      <c r="F292" s="2406"/>
      <c r="G292" s="2407"/>
    </row>
    <row r="293" spans="1:7" s="86" customFormat="1">
      <c r="A293" s="580"/>
      <c r="B293" s="316" t="s">
        <v>3</v>
      </c>
      <c r="C293" s="2406">
        <f>C294</f>
        <v>8848768</v>
      </c>
      <c r="D293" s="2407">
        <f>D294</f>
        <v>0</v>
      </c>
      <c r="E293" s="316"/>
      <c r="F293" s="2406"/>
      <c r="G293" s="2407"/>
    </row>
    <row r="294" spans="1:7" s="86" customFormat="1">
      <c r="A294" s="580"/>
      <c r="B294" s="316" t="s">
        <v>20</v>
      </c>
      <c r="C294" s="2406">
        <v>8848768</v>
      </c>
      <c r="D294" s="2407"/>
      <c r="E294" s="316"/>
      <c r="F294" s="2406"/>
      <c r="G294" s="2407"/>
    </row>
    <row r="295" spans="1:7" s="86" customFormat="1">
      <c r="A295" s="580"/>
      <c r="B295" s="2429" t="s">
        <v>189</v>
      </c>
      <c r="C295" s="2406"/>
      <c r="D295" s="169"/>
      <c r="E295" s="380" t="s">
        <v>189</v>
      </c>
      <c r="F295" s="960"/>
      <c r="G295" s="961"/>
    </row>
    <row r="296" spans="1:7" s="86" customFormat="1">
      <c r="A296" s="580"/>
      <c r="B296" s="380" t="s">
        <v>4</v>
      </c>
      <c r="C296" s="657">
        <f>C297+C298</f>
        <v>263212594</v>
      </c>
      <c r="D296" s="2405">
        <f>D297+D298</f>
        <v>-588</v>
      </c>
      <c r="E296" s="560" t="s">
        <v>48</v>
      </c>
      <c r="F296" s="2071">
        <v>-239013812</v>
      </c>
      <c r="G296" s="601">
        <f>-D300</f>
        <v>588</v>
      </c>
    </row>
    <row r="297" spans="1:7" s="86" customFormat="1" ht="26.4">
      <c r="A297" s="3253"/>
      <c r="B297" s="316" t="s">
        <v>36</v>
      </c>
      <c r="C297" s="2406">
        <v>7085836</v>
      </c>
      <c r="D297" s="2407"/>
      <c r="E297" s="316"/>
      <c r="F297" s="2406"/>
      <c r="G297" s="2407"/>
    </row>
    <row r="298" spans="1:7" s="86" customFormat="1">
      <c r="A298" s="3253"/>
      <c r="B298" s="316" t="s">
        <v>10</v>
      </c>
      <c r="C298" s="2406">
        <f>C299</f>
        <v>256126758</v>
      </c>
      <c r="D298" s="2407">
        <f>D299</f>
        <v>-588</v>
      </c>
      <c r="E298" s="316"/>
      <c r="F298" s="2406"/>
      <c r="G298" s="2407"/>
    </row>
    <row r="299" spans="1:7" s="86" customFormat="1">
      <c r="A299" s="3253"/>
      <c r="B299" s="316" t="s">
        <v>11</v>
      </c>
      <c r="C299" s="2406">
        <v>256126758</v>
      </c>
      <c r="D299" s="2393">
        <v>-588</v>
      </c>
      <c r="E299" s="316"/>
      <c r="F299" s="2406"/>
      <c r="G299" s="2393"/>
    </row>
    <row r="300" spans="1:7" s="86" customFormat="1">
      <c r="A300" s="3253"/>
      <c r="B300" s="380" t="s">
        <v>28</v>
      </c>
      <c r="C300" s="657">
        <f>C301+C313</f>
        <v>263212594</v>
      </c>
      <c r="D300" s="2405">
        <f>D301+D313</f>
        <v>-588</v>
      </c>
      <c r="E300" s="380"/>
      <c r="F300" s="657"/>
      <c r="G300" s="2405"/>
    </row>
    <row r="301" spans="1:7" s="86" customFormat="1">
      <c r="A301" s="3253"/>
      <c r="B301" s="316" t="s">
        <v>2</v>
      </c>
      <c r="C301" s="2406">
        <f>C302+C306+C308+C310</f>
        <v>246054332</v>
      </c>
      <c r="D301" s="2407">
        <f>D302+D306+D308+D310</f>
        <v>-588</v>
      </c>
      <c r="E301" s="316"/>
      <c r="F301" s="2406"/>
      <c r="G301" s="2407"/>
    </row>
    <row r="302" spans="1:7" s="86" customFormat="1">
      <c r="A302" s="3253"/>
      <c r="B302" s="316" t="s">
        <v>12</v>
      </c>
      <c r="C302" s="2406">
        <f>C303+C305</f>
        <v>245499843</v>
      </c>
      <c r="D302" s="2407">
        <f>D303+D305</f>
        <v>-588</v>
      </c>
      <c r="E302" s="316"/>
      <c r="F302" s="2406"/>
      <c r="G302" s="2407"/>
    </row>
    <row r="303" spans="1:7" s="86" customFormat="1">
      <c r="A303" s="3253"/>
      <c r="B303" s="316" t="s">
        <v>37</v>
      </c>
      <c r="C303" s="2406">
        <v>169000642</v>
      </c>
      <c r="D303" s="2407"/>
      <c r="E303" s="316"/>
      <c r="F303" s="2406"/>
      <c r="G303" s="2407"/>
    </row>
    <row r="304" spans="1:7" s="86" customFormat="1">
      <c r="A304" s="3253"/>
      <c r="B304" s="316" t="s">
        <v>35</v>
      </c>
      <c r="C304" s="2406">
        <v>130955841</v>
      </c>
      <c r="D304" s="2407"/>
      <c r="E304" s="316"/>
      <c r="F304" s="2406"/>
      <c r="G304" s="2407"/>
    </row>
    <row r="305" spans="1:8" s="86" customFormat="1">
      <c r="A305" s="3253"/>
      <c r="B305" s="316" t="s">
        <v>15</v>
      </c>
      <c r="C305" s="2406">
        <v>76499201</v>
      </c>
      <c r="D305" s="2393">
        <v>-588</v>
      </c>
      <c r="E305" s="316"/>
      <c r="F305" s="2406"/>
      <c r="G305" s="2393"/>
    </row>
    <row r="306" spans="1:8" s="86" customFormat="1">
      <c r="A306" s="3253"/>
      <c r="B306" s="316" t="s">
        <v>16</v>
      </c>
      <c r="C306" s="2406">
        <f>C307</f>
        <v>178200</v>
      </c>
      <c r="D306" s="2407">
        <f>D307</f>
        <v>0</v>
      </c>
      <c r="E306" s="316"/>
      <c r="F306" s="2406"/>
      <c r="G306" s="2407"/>
    </row>
    <row r="307" spans="1:8" s="86" customFormat="1">
      <c r="A307" s="3253"/>
      <c r="B307" s="316" t="s">
        <v>93</v>
      </c>
      <c r="C307" s="2406">
        <v>178200</v>
      </c>
      <c r="D307" s="2407"/>
      <c r="E307" s="316"/>
      <c r="F307" s="2406"/>
      <c r="G307" s="2407"/>
    </row>
    <row r="308" spans="1:8" s="86" customFormat="1" ht="26.4">
      <c r="A308" s="3253"/>
      <c r="B308" s="316" t="s">
        <v>49</v>
      </c>
      <c r="C308" s="2406">
        <f>C309</f>
        <v>92586</v>
      </c>
      <c r="D308" s="2407">
        <f>D309</f>
        <v>0</v>
      </c>
      <c r="E308" s="316"/>
      <c r="F308" s="2406"/>
      <c r="G308" s="2407"/>
    </row>
    <row r="309" spans="1:8" s="86" customFormat="1">
      <c r="A309" s="3253"/>
      <c r="B309" s="316" t="s">
        <v>38</v>
      </c>
      <c r="C309" s="2406">
        <v>92586</v>
      </c>
      <c r="D309" s="2407"/>
      <c r="E309" s="316"/>
      <c r="F309" s="2406"/>
      <c r="G309" s="2407"/>
    </row>
    <row r="310" spans="1:8" s="86" customFormat="1">
      <c r="A310" s="3253"/>
      <c r="B310" s="316" t="s">
        <v>19</v>
      </c>
      <c r="C310" s="2406">
        <f>C311</f>
        <v>283703</v>
      </c>
      <c r="D310" s="2407">
        <f>D311</f>
        <v>0</v>
      </c>
      <c r="E310" s="316"/>
      <c r="F310" s="2406"/>
      <c r="G310" s="2407"/>
    </row>
    <row r="311" spans="1:8" s="86" customFormat="1" ht="26.4">
      <c r="A311" s="3253"/>
      <c r="B311" s="316" t="s">
        <v>51</v>
      </c>
      <c r="C311" s="2406">
        <f>C312</f>
        <v>283703</v>
      </c>
      <c r="D311" s="2407">
        <f>D312</f>
        <v>0</v>
      </c>
      <c r="E311" s="316"/>
      <c r="F311" s="2406"/>
      <c r="G311" s="2407"/>
    </row>
    <row r="312" spans="1:8" s="86" customFormat="1" ht="39.6">
      <c r="A312" s="3253"/>
      <c r="B312" s="316" t="s">
        <v>191</v>
      </c>
      <c r="C312" s="2406">
        <v>283703</v>
      </c>
      <c r="D312" s="2407"/>
      <c r="E312" s="316"/>
      <c r="F312" s="2406"/>
      <c r="G312" s="2407"/>
    </row>
    <row r="313" spans="1:8" s="86" customFormat="1">
      <c r="A313" s="3253"/>
      <c r="B313" s="316" t="s">
        <v>3</v>
      </c>
      <c r="C313" s="2406">
        <f>C314</f>
        <v>17158262</v>
      </c>
      <c r="D313" s="2407">
        <f>D314</f>
        <v>0</v>
      </c>
      <c r="E313" s="316"/>
      <c r="F313" s="2406"/>
      <c r="G313" s="2407"/>
    </row>
    <row r="314" spans="1:8" s="86" customFormat="1" ht="13.8" thickBot="1">
      <c r="A314" s="3253"/>
      <c r="B314" s="316" t="s">
        <v>20</v>
      </c>
      <c r="C314" s="2406">
        <v>17158262</v>
      </c>
      <c r="D314" s="2407"/>
      <c r="E314" s="316"/>
      <c r="F314" s="2406"/>
      <c r="G314" s="2407"/>
    </row>
    <row r="315" spans="1:8" s="86" customFormat="1" ht="63.75" customHeight="1" thickBot="1">
      <c r="A315" s="99"/>
      <c r="B315" s="3733" t="s">
        <v>642</v>
      </c>
      <c r="C315" s="3734"/>
      <c r="D315" s="3734"/>
      <c r="E315" s="3734"/>
      <c r="F315" s="3734"/>
      <c r="G315" s="3735"/>
    </row>
    <row r="316" spans="1:8" s="86" customFormat="1">
      <c r="A316" s="99"/>
      <c r="B316" s="1329"/>
      <c r="C316" s="1329"/>
      <c r="D316" s="1329"/>
      <c r="E316" s="2364"/>
      <c r="F316" s="2364"/>
      <c r="G316" s="2364"/>
      <c r="H316" s="252"/>
    </row>
    <row r="317" spans="1:8" s="86" customFormat="1">
      <c r="A317" s="99"/>
      <c r="B317" s="128" t="s">
        <v>187</v>
      </c>
      <c r="C317" s="561"/>
      <c r="D317" s="561"/>
      <c r="E317" s="2364"/>
      <c r="F317" s="2364"/>
      <c r="G317" s="2364"/>
      <c r="H317" s="252"/>
    </row>
    <row r="318" spans="1:8" s="86" customFormat="1" ht="13.8" thickBot="1">
      <c r="A318" s="99"/>
      <c r="B318" s="2315"/>
      <c r="C318" s="2315"/>
      <c r="D318" s="2315"/>
      <c r="E318" s="2410"/>
      <c r="F318" s="2409"/>
      <c r="G318" s="2409"/>
      <c r="H318" s="252"/>
    </row>
    <row r="319" spans="1:8" s="86" customFormat="1" ht="13.8">
      <c r="A319" s="547">
        <f>A200</f>
        <v>47</v>
      </c>
      <c r="B319" s="2411" t="s">
        <v>634</v>
      </c>
      <c r="C319" s="2412"/>
      <c r="D319" s="2413"/>
      <c r="E319" s="2411"/>
      <c r="F319" s="2412"/>
      <c r="G319" s="2413"/>
      <c r="H319" s="252" t="s">
        <v>33</v>
      </c>
    </row>
    <row r="320" spans="1:8" s="86" customFormat="1">
      <c r="A320" s="99" t="s">
        <v>997</v>
      </c>
      <c r="B320" s="2373" t="s">
        <v>22</v>
      </c>
      <c r="C320" s="2376"/>
      <c r="D320" s="2375"/>
      <c r="E320" s="2373" t="s">
        <v>62</v>
      </c>
      <c r="F320" s="2376"/>
      <c r="G320" s="2377"/>
      <c r="H320" s="252"/>
    </row>
    <row r="321" spans="1:8" s="86" customFormat="1">
      <c r="A321" s="99"/>
      <c r="B321" s="2381" t="s">
        <v>643</v>
      </c>
      <c r="C321" s="2382"/>
      <c r="D321" s="2383"/>
      <c r="E321" s="2381"/>
      <c r="F321" s="2382"/>
      <c r="G321" s="2383"/>
      <c r="H321" s="252"/>
    </row>
    <row r="322" spans="1:8" s="86" customFormat="1">
      <c r="A322" s="99"/>
      <c r="B322" s="2414" t="s">
        <v>4</v>
      </c>
      <c r="C322" s="2385">
        <f>C323+C324</f>
        <v>20653370</v>
      </c>
      <c r="D322" s="2385">
        <f>D323+D324</f>
        <v>-307132</v>
      </c>
      <c r="E322" s="560" t="s">
        <v>48</v>
      </c>
      <c r="F322" s="2071">
        <v>-138444259</v>
      </c>
      <c r="G322" s="601">
        <f>-D326</f>
        <v>307132</v>
      </c>
      <c r="H322" s="252"/>
    </row>
    <row r="323" spans="1:8" s="86" customFormat="1" ht="26.4">
      <c r="A323" s="99"/>
      <c r="B323" s="2416" t="s">
        <v>36</v>
      </c>
      <c r="C323" s="2389">
        <v>720240</v>
      </c>
      <c r="D323" s="2389"/>
      <c r="E323" s="2416"/>
      <c r="F323" s="2389"/>
      <c r="G323" s="2390"/>
      <c r="H323" s="252"/>
    </row>
    <row r="324" spans="1:8" s="86" customFormat="1">
      <c r="A324" s="99"/>
      <c r="B324" s="2416" t="s">
        <v>10</v>
      </c>
      <c r="C324" s="2391">
        <f>C325</f>
        <v>19933130</v>
      </c>
      <c r="D324" s="2391">
        <f>D325</f>
        <v>-307132</v>
      </c>
      <c r="E324" s="2416"/>
      <c r="F324" s="2391"/>
      <c r="G324" s="2393"/>
      <c r="H324" s="252"/>
    </row>
    <row r="325" spans="1:8" s="86" customFormat="1">
      <c r="A325" s="99"/>
      <c r="B325" s="2417" t="s">
        <v>11</v>
      </c>
      <c r="C325" s="2395">
        <v>19933130</v>
      </c>
      <c r="D325" s="2395">
        <f>D340</f>
        <v>-307132</v>
      </c>
      <c r="E325" s="2417"/>
      <c r="F325" s="2395"/>
      <c r="G325" s="2393"/>
      <c r="H325" s="252"/>
    </row>
    <row r="326" spans="1:8" s="86" customFormat="1">
      <c r="A326" s="99"/>
      <c r="B326" s="2414" t="s">
        <v>1</v>
      </c>
      <c r="C326" s="623">
        <f>C327+C332</f>
        <v>20653370</v>
      </c>
      <c r="D326" s="623">
        <f>D327+D332</f>
        <v>-307132</v>
      </c>
      <c r="E326" s="2414"/>
      <c r="F326" s="623"/>
      <c r="G326" s="2386"/>
      <c r="H326" s="252"/>
    </row>
    <row r="327" spans="1:8" s="86" customFormat="1">
      <c r="A327" s="99"/>
      <c r="B327" s="2418" t="s">
        <v>2</v>
      </c>
      <c r="C327" s="2389">
        <f>C328</f>
        <v>19450403</v>
      </c>
      <c r="D327" s="2389">
        <f>D328</f>
        <v>-307132</v>
      </c>
      <c r="E327" s="2418"/>
      <c r="F327" s="2389"/>
      <c r="G327" s="2390"/>
      <c r="H327" s="252"/>
    </row>
    <row r="328" spans="1:8" s="86" customFormat="1">
      <c r="A328" s="99"/>
      <c r="B328" s="2418" t="s">
        <v>12</v>
      </c>
      <c r="C328" s="625">
        <f>C329+C331</f>
        <v>19450403</v>
      </c>
      <c r="D328" s="625">
        <f>D329+D331</f>
        <v>-307132</v>
      </c>
      <c r="E328" s="2418"/>
      <c r="F328" s="625"/>
      <c r="G328" s="2393"/>
      <c r="H328" s="252"/>
    </row>
    <row r="329" spans="1:8" s="86" customFormat="1">
      <c r="A329" s="99"/>
      <c r="B329" s="2418" t="s">
        <v>37</v>
      </c>
      <c r="C329" s="2389">
        <v>1938411</v>
      </c>
      <c r="D329" s="2389"/>
      <c r="E329" s="2418"/>
      <c r="F329" s="2389"/>
      <c r="G329" s="2390"/>
      <c r="H329" s="252"/>
    </row>
    <row r="330" spans="1:8" s="86" customFormat="1">
      <c r="A330" s="99"/>
      <c r="B330" s="2418" t="s">
        <v>35</v>
      </c>
      <c r="C330" s="625">
        <v>1530538</v>
      </c>
      <c r="D330" s="625"/>
      <c r="E330" s="2418"/>
      <c r="F330" s="625"/>
      <c r="G330" s="78"/>
      <c r="H330" s="252"/>
    </row>
    <row r="331" spans="1:8" s="86" customFormat="1">
      <c r="A331" s="99"/>
      <c r="B331" s="2418" t="s">
        <v>15</v>
      </c>
      <c r="C331" s="2389">
        <v>17511992</v>
      </c>
      <c r="D331" s="2389">
        <f>D344</f>
        <v>-307132</v>
      </c>
      <c r="E331" s="2418"/>
      <c r="F331" s="2389"/>
      <c r="G331" s="2393"/>
      <c r="H331" s="252"/>
    </row>
    <row r="332" spans="1:8" s="86" customFormat="1">
      <c r="A332" s="99"/>
      <c r="B332" s="2418" t="s">
        <v>3</v>
      </c>
      <c r="C332" s="2389">
        <f>C333</f>
        <v>1202967</v>
      </c>
      <c r="D332" s="2389">
        <f>D333</f>
        <v>0</v>
      </c>
      <c r="E332" s="2418"/>
      <c r="F332" s="2389"/>
      <c r="G332" s="2390"/>
      <c r="H332" s="252"/>
    </row>
    <row r="333" spans="1:8" s="86" customFormat="1">
      <c r="A333" s="99"/>
      <c r="B333" s="2418" t="s">
        <v>20</v>
      </c>
      <c r="C333" s="2389">
        <v>1202967</v>
      </c>
      <c r="D333" s="2389"/>
      <c r="E333" s="2418"/>
      <c r="F333" s="2389"/>
      <c r="G333" s="2390"/>
      <c r="H333" s="252"/>
    </row>
    <row r="334" spans="1:8" s="86" customFormat="1">
      <c r="A334" s="99"/>
      <c r="B334" s="2398" t="s">
        <v>54</v>
      </c>
      <c r="C334" s="2399"/>
      <c r="D334" s="2420"/>
      <c r="E334" s="2418"/>
      <c r="F334" s="2389"/>
      <c r="G334" s="2390"/>
      <c r="H334" s="252"/>
    </row>
    <row r="335" spans="1:8" s="86" customFormat="1">
      <c r="A335" s="99"/>
      <c r="B335" s="375" t="s">
        <v>637</v>
      </c>
      <c r="C335" s="625"/>
      <c r="D335" s="2390"/>
      <c r="E335" s="2418"/>
      <c r="F335" s="2389"/>
      <c r="G335" s="2390"/>
      <c r="H335" s="252"/>
    </row>
    <row r="336" spans="1:8" s="86" customFormat="1" ht="26.4">
      <c r="A336" s="99"/>
      <c r="B336" s="375" t="s">
        <v>644</v>
      </c>
      <c r="C336" s="625"/>
      <c r="D336" s="2390"/>
      <c r="E336" s="2418"/>
      <c r="F336" s="2389"/>
      <c r="G336" s="2390"/>
      <c r="H336" s="252"/>
    </row>
    <row r="337" spans="1:8" s="86" customFormat="1">
      <c r="A337" s="99"/>
      <c r="B337" s="2421" t="s">
        <v>87</v>
      </c>
      <c r="C337" s="2395"/>
      <c r="D337" s="2392"/>
      <c r="E337" s="2418"/>
      <c r="F337" s="2389"/>
      <c r="G337" s="2390"/>
      <c r="H337" s="252"/>
    </row>
    <row r="338" spans="1:8" s="86" customFormat="1" ht="13.8">
      <c r="A338" s="99"/>
      <c r="B338" s="2421" t="s">
        <v>4</v>
      </c>
      <c r="C338" s="623">
        <f>C339</f>
        <v>348343</v>
      </c>
      <c r="D338" s="2386">
        <f>D339</f>
        <v>-307132</v>
      </c>
      <c r="E338" s="2430"/>
      <c r="F338" s="2389"/>
      <c r="G338" s="2390"/>
      <c r="H338" s="252"/>
    </row>
    <row r="339" spans="1:8" s="86" customFormat="1" ht="13.8">
      <c r="A339" s="99"/>
      <c r="B339" s="2416" t="s">
        <v>10</v>
      </c>
      <c r="C339" s="2389">
        <f>C340</f>
        <v>348343</v>
      </c>
      <c r="D339" s="2390">
        <f>D340</f>
        <v>-307132</v>
      </c>
      <c r="E339" s="2430"/>
      <c r="F339" s="2399"/>
      <c r="G339" s="2420"/>
      <c r="H339" s="252"/>
    </row>
    <row r="340" spans="1:8" s="86" customFormat="1" ht="13.8">
      <c r="A340" s="99"/>
      <c r="B340" s="2416" t="s">
        <v>11</v>
      </c>
      <c r="C340" s="2389">
        <v>348343</v>
      </c>
      <c r="D340" s="2390">
        <f>-307132</f>
        <v>-307132</v>
      </c>
      <c r="E340" s="2430"/>
      <c r="F340" s="625"/>
      <c r="G340" s="2390"/>
      <c r="H340" s="252"/>
    </row>
    <row r="341" spans="1:8" s="86" customFormat="1">
      <c r="A341" s="99"/>
      <c r="B341" s="2421" t="s">
        <v>1</v>
      </c>
      <c r="C341" s="623">
        <f t="shared" ref="C341:D343" si="7">C342</f>
        <v>348343</v>
      </c>
      <c r="D341" s="2386">
        <f t="shared" si="7"/>
        <v>-307132</v>
      </c>
      <c r="E341" s="2431"/>
      <c r="F341" s="623"/>
      <c r="G341" s="2386"/>
      <c r="H341" s="252"/>
    </row>
    <row r="342" spans="1:8" s="86" customFormat="1" ht="13.8">
      <c r="A342" s="99"/>
      <c r="B342" s="2418" t="s">
        <v>2</v>
      </c>
      <c r="C342" s="2389">
        <f t="shared" si="7"/>
        <v>348343</v>
      </c>
      <c r="D342" s="2390">
        <f t="shared" si="7"/>
        <v>-307132</v>
      </c>
      <c r="E342" s="2430"/>
      <c r="F342" s="2395"/>
      <c r="G342" s="2392"/>
      <c r="H342" s="252"/>
    </row>
    <row r="343" spans="1:8" s="86" customFormat="1" ht="13.8">
      <c r="A343" s="99"/>
      <c r="B343" s="2418" t="s">
        <v>12</v>
      </c>
      <c r="C343" s="625">
        <f t="shared" si="7"/>
        <v>348343</v>
      </c>
      <c r="D343" s="2390">
        <f t="shared" si="7"/>
        <v>-307132</v>
      </c>
      <c r="E343" s="2430"/>
      <c r="F343" s="623"/>
      <c r="G343" s="2386"/>
      <c r="H343" s="252"/>
    </row>
    <row r="344" spans="1:8" s="86" customFormat="1" ht="14.4" thickBot="1">
      <c r="A344" s="99"/>
      <c r="B344" s="2418" t="s">
        <v>15</v>
      </c>
      <c r="C344" s="2389">
        <v>348343</v>
      </c>
      <c r="D344" s="2390">
        <f>-307132</f>
        <v>-307132</v>
      </c>
      <c r="E344" s="2430"/>
      <c r="F344" s="2389"/>
      <c r="G344" s="2390"/>
      <c r="H344" s="252"/>
    </row>
    <row r="345" spans="1:8" s="86" customFormat="1" ht="73.5" customHeight="1" thickBot="1">
      <c r="A345" s="99"/>
      <c r="B345" s="3747" t="s">
        <v>645</v>
      </c>
      <c r="C345" s="3748"/>
      <c r="D345" s="3748"/>
      <c r="E345" s="3748"/>
      <c r="F345" s="3748"/>
      <c r="G345" s="3749"/>
      <c r="H345" s="252"/>
    </row>
    <row r="346" spans="1:8" s="77" customFormat="1">
      <c r="A346" s="75"/>
      <c r="B346" s="561"/>
      <c r="C346" s="561"/>
      <c r="D346" s="561"/>
      <c r="E346" s="2364"/>
      <c r="F346" s="2364"/>
      <c r="G346" s="2364"/>
      <c r="H346" s="252"/>
    </row>
    <row r="347" spans="1:8" s="77" customFormat="1">
      <c r="A347" s="75"/>
      <c r="B347" s="128" t="s">
        <v>190</v>
      </c>
      <c r="C347" s="561"/>
      <c r="D347" s="561"/>
      <c r="E347" s="2364"/>
      <c r="F347" s="2364"/>
      <c r="G347" s="2364"/>
      <c r="H347" s="120"/>
    </row>
    <row r="348" spans="1:8" s="86" customFormat="1" ht="13.8" thickBot="1">
      <c r="A348" s="99"/>
      <c r="B348" s="3732"/>
      <c r="C348" s="3732"/>
      <c r="D348" s="3732"/>
      <c r="E348" s="2410"/>
      <c r="F348" s="2409"/>
      <c r="G348" s="2409"/>
      <c r="H348" s="120"/>
    </row>
    <row r="349" spans="1:8" s="86" customFormat="1" ht="13.8">
      <c r="A349" s="99">
        <f>A319</f>
        <v>47</v>
      </c>
      <c r="B349" s="715" t="s">
        <v>631</v>
      </c>
      <c r="C349" s="956"/>
      <c r="D349" s="2413"/>
      <c r="E349" s="2432"/>
      <c r="F349" s="956"/>
      <c r="G349" s="2413"/>
      <c r="H349" s="252" t="s">
        <v>33</v>
      </c>
    </row>
    <row r="350" spans="1:8" s="86" customFormat="1">
      <c r="A350" s="99" t="s">
        <v>997</v>
      </c>
      <c r="B350" s="152" t="s">
        <v>82</v>
      </c>
      <c r="C350" s="2428"/>
      <c r="D350" s="2377"/>
      <c r="E350" s="2435" t="s">
        <v>62</v>
      </c>
      <c r="F350" s="2428"/>
      <c r="G350" s="2377"/>
    </row>
    <row r="351" spans="1:8" s="86" customFormat="1">
      <c r="A351" s="99"/>
      <c r="B351" s="744" t="s">
        <v>83</v>
      </c>
      <c r="C351" s="960"/>
      <c r="D351" s="2383"/>
      <c r="E351" s="2436"/>
      <c r="F351" s="960"/>
      <c r="G351" s="2383"/>
    </row>
    <row r="352" spans="1:8" s="86" customFormat="1">
      <c r="A352" s="99"/>
      <c r="B352" s="380" t="s">
        <v>87</v>
      </c>
      <c r="C352" s="671"/>
      <c r="D352" s="606"/>
      <c r="E352" s="380" t="s">
        <v>87</v>
      </c>
      <c r="F352" s="960"/>
      <c r="G352" s="2383"/>
    </row>
    <row r="353" spans="1:7" s="86" customFormat="1">
      <c r="A353" s="99"/>
      <c r="B353" s="380" t="s">
        <v>4</v>
      </c>
      <c r="C353" s="657">
        <f>C354+C355</f>
        <v>255809928</v>
      </c>
      <c r="D353" s="2386">
        <f>D354+D355</f>
        <v>-307132</v>
      </c>
      <c r="E353" s="560" t="s">
        <v>48</v>
      </c>
      <c r="F353" s="2071">
        <v>-138444259</v>
      </c>
      <c r="G353" s="601">
        <f>-D357</f>
        <v>307132</v>
      </c>
    </row>
    <row r="354" spans="1:7" s="86" customFormat="1" ht="26.4">
      <c r="A354" s="99"/>
      <c r="B354" s="316" t="s">
        <v>36</v>
      </c>
      <c r="C354" s="2406">
        <v>7332771</v>
      </c>
      <c r="D354" s="2393"/>
      <c r="E354" s="316"/>
      <c r="F354" s="2406"/>
      <c r="G354" s="2390"/>
    </row>
    <row r="355" spans="1:7" s="86" customFormat="1">
      <c r="A355" s="99"/>
      <c r="B355" s="316" t="s">
        <v>10</v>
      </c>
      <c r="C355" s="2406">
        <f>C356</f>
        <v>248477157</v>
      </c>
      <c r="D355" s="2393">
        <f>D356</f>
        <v>-307132</v>
      </c>
      <c r="E355" s="316"/>
      <c r="F355" s="2406"/>
      <c r="G355" s="2392"/>
    </row>
    <row r="356" spans="1:7" s="86" customFormat="1">
      <c r="A356" s="99"/>
      <c r="B356" s="316" t="s">
        <v>11</v>
      </c>
      <c r="C356" s="2406">
        <v>248477157</v>
      </c>
      <c r="D356" s="2390">
        <v>-307132</v>
      </c>
      <c r="E356" s="316"/>
      <c r="F356" s="2406"/>
      <c r="G356" s="2392"/>
    </row>
    <row r="357" spans="1:7" s="86" customFormat="1">
      <c r="A357" s="99"/>
      <c r="B357" s="380" t="s">
        <v>28</v>
      </c>
      <c r="C357" s="657">
        <f>C358+C371</f>
        <v>255809928</v>
      </c>
      <c r="D357" s="2386">
        <f>D358</f>
        <v>-307132</v>
      </c>
      <c r="E357" s="380"/>
      <c r="F357" s="657"/>
      <c r="G357" s="2386"/>
    </row>
    <row r="358" spans="1:7" s="86" customFormat="1">
      <c r="A358" s="99"/>
      <c r="B358" s="316" t="s">
        <v>2</v>
      </c>
      <c r="C358" s="2406">
        <f>C359+C363+C364+C366+C368</f>
        <v>249178909</v>
      </c>
      <c r="D358" s="2393">
        <f>D359</f>
        <v>-307132</v>
      </c>
      <c r="E358" s="316"/>
      <c r="F358" s="2406"/>
      <c r="G358" s="2390"/>
    </row>
    <row r="359" spans="1:7" s="86" customFormat="1">
      <c r="A359" s="99"/>
      <c r="B359" s="316" t="s">
        <v>12</v>
      </c>
      <c r="C359" s="2406">
        <f>C360+C362</f>
        <v>248704168</v>
      </c>
      <c r="D359" s="2390">
        <f>D362</f>
        <v>-307132</v>
      </c>
      <c r="E359" s="316"/>
      <c r="F359" s="2406"/>
      <c r="G359" s="2390"/>
    </row>
    <row r="360" spans="1:7" s="86" customFormat="1">
      <c r="A360" s="99"/>
      <c r="B360" s="316" t="s">
        <v>37</v>
      </c>
      <c r="C360" s="2406">
        <v>168714272</v>
      </c>
      <c r="D360" s="78"/>
      <c r="E360" s="2418"/>
      <c r="F360" s="2389"/>
      <c r="G360" s="2390"/>
    </row>
    <row r="361" spans="1:7" s="86" customFormat="1">
      <c r="A361" s="99"/>
      <c r="B361" s="316" t="s">
        <v>35</v>
      </c>
      <c r="C361" s="2406">
        <v>131076531</v>
      </c>
      <c r="D361" s="2393"/>
      <c r="E361" s="2418"/>
      <c r="F361" s="625"/>
      <c r="G361" s="2390"/>
    </row>
    <row r="362" spans="1:7" s="86" customFormat="1">
      <c r="A362" s="99"/>
      <c r="B362" s="316" t="s">
        <v>15</v>
      </c>
      <c r="C362" s="2406">
        <v>79989896</v>
      </c>
      <c r="D362" s="2390">
        <f>-307132</f>
        <v>-307132</v>
      </c>
      <c r="E362" s="2418"/>
      <c r="F362" s="2389"/>
      <c r="G362" s="2390"/>
    </row>
    <row r="363" spans="1:7" s="86" customFormat="1">
      <c r="A363" s="99"/>
      <c r="B363" s="316" t="s">
        <v>117</v>
      </c>
      <c r="C363" s="2406">
        <v>1855</v>
      </c>
      <c r="D363" s="2390"/>
      <c r="E363" s="2418"/>
      <c r="F363" s="2389"/>
      <c r="G363" s="2390"/>
    </row>
    <row r="364" spans="1:7" s="86" customFormat="1">
      <c r="A364" s="99"/>
      <c r="B364" s="316" t="s">
        <v>16</v>
      </c>
      <c r="C364" s="2406">
        <f>C365</f>
        <v>107057</v>
      </c>
      <c r="D364" s="2390"/>
      <c r="E364" s="2418"/>
      <c r="F364" s="2389"/>
      <c r="G364" s="2390"/>
    </row>
    <row r="365" spans="1:7" s="86" customFormat="1">
      <c r="A365" s="99"/>
      <c r="B365" s="316" t="s">
        <v>93</v>
      </c>
      <c r="C365" s="2406">
        <v>107057</v>
      </c>
      <c r="D365" s="2390"/>
      <c r="E365" s="2398"/>
      <c r="F365" s="2399"/>
      <c r="G365" s="2420"/>
    </row>
    <row r="366" spans="1:7" s="86" customFormat="1" ht="26.4">
      <c r="A366" s="99"/>
      <c r="B366" s="316" t="s">
        <v>49</v>
      </c>
      <c r="C366" s="2406">
        <f>C367</f>
        <v>89800</v>
      </c>
      <c r="D366" s="2390"/>
      <c r="E366" s="375"/>
      <c r="F366" s="625"/>
      <c r="G366" s="2390"/>
    </row>
    <row r="367" spans="1:7" s="86" customFormat="1">
      <c r="A367" s="99"/>
      <c r="B367" s="316" t="s">
        <v>38</v>
      </c>
      <c r="C367" s="2406">
        <v>89800</v>
      </c>
      <c r="D367" s="2390"/>
      <c r="E367" s="375"/>
      <c r="F367" s="625"/>
      <c r="G367" s="2390"/>
    </row>
    <row r="368" spans="1:7" s="86" customFormat="1">
      <c r="A368" s="99"/>
      <c r="B368" s="316" t="s">
        <v>19</v>
      </c>
      <c r="C368" s="2406">
        <f>C369</f>
        <v>276029</v>
      </c>
      <c r="D368" s="2390"/>
      <c r="E368" s="2421"/>
      <c r="F368" s="2395"/>
      <c r="G368" s="2392"/>
    </row>
    <row r="369" spans="1:10" s="86" customFormat="1" ht="26.4">
      <c r="A369" s="99"/>
      <c r="B369" s="316" t="s">
        <v>51</v>
      </c>
      <c r="C369" s="2406">
        <f>C370</f>
        <v>276029</v>
      </c>
      <c r="D369" s="2420"/>
      <c r="E369" s="2421"/>
      <c r="F369" s="623"/>
      <c r="G369" s="2386"/>
    </row>
    <row r="370" spans="1:10" s="86" customFormat="1" ht="39.6">
      <c r="A370" s="99"/>
      <c r="B370" s="316" t="s">
        <v>191</v>
      </c>
      <c r="C370" s="2406">
        <v>276029</v>
      </c>
      <c r="D370" s="2390"/>
      <c r="E370" s="2416"/>
      <c r="F370" s="2389"/>
      <c r="G370" s="2390"/>
    </row>
    <row r="371" spans="1:10" s="86" customFormat="1">
      <c r="A371" s="99"/>
      <c r="B371" s="316" t="s">
        <v>3</v>
      </c>
      <c r="C371" s="2406">
        <f>C372</f>
        <v>6631019</v>
      </c>
      <c r="D371" s="2386"/>
      <c r="E371" s="2416"/>
      <c r="F371" s="2389"/>
      <c r="G371" s="2390"/>
    </row>
    <row r="372" spans="1:10" s="86" customFormat="1" ht="13.8" thickBot="1">
      <c r="A372" s="99"/>
      <c r="B372" s="2437" t="s">
        <v>20</v>
      </c>
      <c r="C372" s="2438">
        <v>6631019</v>
      </c>
      <c r="D372" s="2439"/>
      <c r="E372" s="2440"/>
      <c r="F372" s="2441"/>
      <c r="G372" s="2442"/>
    </row>
    <row r="373" spans="1:10" s="86" customFormat="1" ht="69.75" customHeight="1" thickBot="1">
      <c r="A373" s="99"/>
      <c r="B373" s="3747" t="s">
        <v>645</v>
      </c>
      <c r="C373" s="3748"/>
      <c r="D373" s="3748"/>
      <c r="E373" s="3748"/>
      <c r="F373" s="3748"/>
      <c r="G373" s="3749"/>
      <c r="I373" s="317"/>
      <c r="J373" s="317"/>
    </row>
    <row r="374" spans="1:10" s="77" customFormat="1">
      <c r="A374" s="75"/>
      <c r="B374" s="1329"/>
      <c r="C374" s="1329"/>
      <c r="D374" s="1329"/>
      <c r="E374" s="2364"/>
      <c r="F374" s="2364"/>
      <c r="G374" s="2364"/>
      <c r="H374" s="2427"/>
    </row>
    <row r="375" spans="1:10" s="77" customFormat="1">
      <c r="A375" s="75"/>
      <c r="B375" s="128" t="s">
        <v>187</v>
      </c>
      <c r="C375" s="561"/>
      <c r="D375" s="561"/>
      <c r="E375" s="2364"/>
      <c r="F375" s="2364"/>
      <c r="G375" s="2364"/>
      <c r="H375" s="120"/>
    </row>
    <row r="376" spans="1:10" s="86" customFormat="1" ht="13.8" thickBot="1">
      <c r="A376" s="87"/>
      <c r="B376" s="2315"/>
      <c r="C376" s="2315"/>
      <c r="D376" s="2315"/>
      <c r="E376" s="2410"/>
      <c r="F376" s="2409"/>
      <c r="G376" s="2409"/>
      <c r="H376" s="120"/>
    </row>
    <row r="377" spans="1:10" s="86" customFormat="1" ht="13.8">
      <c r="A377" s="547">
        <f>A319</f>
        <v>47</v>
      </c>
      <c r="B377" s="2411" t="s">
        <v>634</v>
      </c>
      <c r="C377" s="2412"/>
      <c r="D377" s="2413"/>
      <c r="E377" s="2411"/>
      <c r="F377" s="2412"/>
      <c r="G377" s="2413"/>
      <c r="H377" s="252" t="s">
        <v>33</v>
      </c>
    </row>
    <row r="378" spans="1:10" s="86" customFormat="1">
      <c r="A378" s="99" t="s">
        <v>998</v>
      </c>
      <c r="B378" s="2373" t="s">
        <v>22</v>
      </c>
      <c r="C378" s="2376"/>
      <c r="D378" s="2375"/>
      <c r="E378" s="2373" t="s">
        <v>62</v>
      </c>
      <c r="F378" s="2376"/>
      <c r="G378" s="2377"/>
      <c r="H378" s="252"/>
    </row>
    <row r="379" spans="1:10" s="86" customFormat="1">
      <c r="A379" s="99"/>
      <c r="B379" s="2381" t="s">
        <v>643</v>
      </c>
      <c r="C379" s="2382"/>
      <c r="D379" s="2383"/>
      <c r="E379" s="2381"/>
      <c r="F379" s="2382"/>
      <c r="G379" s="2383"/>
      <c r="H379" s="252"/>
    </row>
    <row r="380" spans="1:10" s="86" customFormat="1">
      <c r="A380" s="99"/>
      <c r="B380" s="2414" t="s">
        <v>4</v>
      </c>
      <c r="C380" s="2385">
        <f>C381+C382</f>
        <v>20653370</v>
      </c>
      <c r="D380" s="2385">
        <f>D381+D382</f>
        <v>-6684</v>
      </c>
      <c r="E380" s="560" t="s">
        <v>48</v>
      </c>
      <c r="F380" s="2071">
        <v>-138444259</v>
      </c>
      <c r="G380" s="601">
        <f>-D384</f>
        <v>6684</v>
      </c>
      <c r="H380" s="252"/>
    </row>
    <row r="381" spans="1:10" s="86" customFormat="1" ht="26.4">
      <c r="A381" s="99"/>
      <c r="B381" s="2416" t="s">
        <v>36</v>
      </c>
      <c r="C381" s="2389">
        <v>720240</v>
      </c>
      <c r="D381" s="2389"/>
      <c r="E381" s="2416"/>
      <c r="F381" s="2389"/>
      <c r="G381" s="2390"/>
      <c r="H381" s="252"/>
    </row>
    <row r="382" spans="1:10" s="86" customFormat="1">
      <c r="A382" s="99"/>
      <c r="B382" s="2416" t="s">
        <v>10</v>
      </c>
      <c r="C382" s="2391">
        <f>C383</f>
        <v>19933130</v>
      </c>
      <c r="D382" s="2391">
        <f>D383</f>
        <v>-6684</v>
      </c>
      <c r="E382" s="2416"/>
      <c r="F382" s="2391"/>
      <c r="G382" s="2393"/>
      <c r="H382" s="252"/>
    </row>
    <row r="383" spans="1:10" s="86" customFormat="1">
      <c r="A383" s="99"/>
      <c r="B383" s="2417" t="s">
        <v>11</v>
      </c>
      <c r="C383" s="2395">
        <v>19933130</v>
      </c>
      <c r="D383" s="2395">
        <f>-65133+58449</f>
        <v>-6684</v>
      </c>
      <c r="E383" s="2417"/>
      <c r="F383" s="2395"/>
      <c r="G383" s="2393"/>
      <c r="H383" s="252"/>
    </row>
    <row r="384" spans="1:10" s="86" customFormat="1">
      <c r="A384" s="99"/>
      <c r="B384" s="2414" t="s">
        <v>1</v>
      </c>
      <c r="C384" s="623">
        <f>C385+C390</f>
        <v>20653370</v>
      </c>
      <c r="D384" s="623">
        <f>D385+D390</f>
        <v>-6684</v>
      </c>
      <c r="E384" s="2414"/>
      <c r="F384" s="623"/>
      <c r="G384" s="2386"/>
      <c r="H384" s="252"/>
    </row>
    <row r="385" spans="1:10" s="86" customFormat="1">
      <c r="A385" s="99"/>
      <c r="B385" s="2418" t="s">
        <v>2</v>
      </c>
      <c r="C385" s="2389">
        <f>C386</f>
        <v>19450403</v>
      </c>
      <c r="D385" s="2389">
        <f>D386</f>
        <v>-6684</v>
      </c>
      <c r="E385" s="2418"/>
      <c r="F385" s="2389"/>
      <c r="G385" s="2390"/>
      <c r="H385" s="252"/>
    </row>
    <row r="386" spans="1:10" s="86" customFormat="1">
      <c r="A386" s="99"/>
      <c r="B386" s="2418" t="s">
        <v>12</v>
      </c>
      <c r="C386" s="625">
        <f>C387+C389</f>
        <v>19450403</v>
      </c>
      <c r="D386" s="625">
        <f>D387+D389</f>
        <v>-6684</v>
      </c>
      <c r="E386" s="2418"/>
      <c r="F386" s="625"/>
      <c r="G386" s="2393"/>
      <c r="H386" s="252"/>
    </row>
    <row r="387" spans="1:10" s="86" customFormat="1">
      <c r="A387" s="99"/>
      <c r="B387" s="2418" t="s">
        <v>37</v>
      </c>
      <c r="C387" s="2389">
        <v>1938411</v>
      </c>
      <c r="D387" s="2389"/>
      <c r="E387" s="2418"/>
      <c r="F387" s="2389"/>
      <c r="G387" s="2390"/>
      <c r="H387" s="252"/>
    </row>
    <row r="388" spans="1:10" s="86" customFormat="1">
      <c r="A388" s="99"/>
      <c r="B388" s="2418" t="s">
        <v>35</v>
      </c>
      <c r="C388" s="625">
        <v>1530538</v>
      </c>
      <c r="D388" s="625"/>
      <c r="E388" s="2418"/>
      <c r="F388" s="625"/>
      <c r="G388" s="78"/>
      <c r="H388" s="252"/>
    </row>
    <row r="389" spans="1:10" s="86" customFormat="1">
      <c r="A389" s="99"/>
      <c r="B389" s="2418" t="s">
        <v>15</v>
      </c>
      <c r="C389" s="2389">
        <v>17511992</v>
      </c>
      <c r="D389" s="2389">
        <f>-65133+58449</f>
        <v>-6684</v>
      </c>
      <c r="E389" s="2418"/>
      <c r="F389" s="2389"/>
      <c r="G389" s="2393"/>
      <c r="H389" s="252"/>
    </row>
    <row r="390" spans="1:10" s="86" customFormat="1">
      <c r="A390" s="99"/>
      <c r="B390" s="2418" t="s">
        <v>3</v>
      </c>
      <c r="C390" s="2389">
        <f>C391</f>
        <v>1202967</v>
      </c>
      <c r="D390" s="2389">
        <f>D391</f>
        <v>0</v>
      </c>
      <c r="E390" s="2418"/>
      <c r="F390" s="2389"/>
      <c r="G390" s="2390"/>
      <c r="H390" s="252"/>
    </row>
    <row r="391" spans="1:10" s="86" customFormat="1" ht="13.8" thickBot="1">
      <c r="A391" s="99"/>
      <c r="B391" s="2418" t="s">
        <v>20</v>
      </c>
      <c r="C391" s="2389">
        <v>1202967</v>
      </c>
      <c r="D391" s="2389"/>
      <c r="E391" s="2418"/>
      <c r="F391" s="2389"/>
      <c r="G391" s="2390"/>
      <c r="H391" s="252"/>
    </row>
    <row r="392" spans="1:10" s="86" customFormat="1" ht="78.75" customHeight="1" thickBot="1">
      <c r="A392" s="99"/>
      <c r="B392" s="3747" t="s">
        <v>646</v>
      </c>
      <c r="C392" s="3748"/>
      <c r="D392" s="3748"/>
      <c r="E392" s="3748"/>
      <c r="F392" s="3748"/>
      <c r="G392" s="3749"/>
      <c r="H392" s="252"/>
    </row>
    <row r="393" spans="1:10" s="77" customFormat="1">
      <c r="A393" s="75"/>
      <c r="B393" s="561"/>
      <c r="C393" s="561"/>
      <c r="D393" s="561"/>
      <c r="E393" s="2408"/>
      <c r="F393" s="2408"/>
      <c r="G393" s="2408"/>
      <c r="H393" s="252"/>
    </row>
    <row r="394" spans="1:10" s="77" customFormat="1">
      <c r="A394" s="75"/>
      <c r="B394" s="128" t="s">
        <v>190</v>
      </c>
      <c r="C394" s="561"/>
      <c r="D394" s="561"/>
      <c r="E394" s="2408"/>
      <c r="F394" s="2408"/>
      <c r="G394" s="2408"/>
      <c r="H394" s="120"/>
    </row>
    <row r="395" spans="1:10" s="86" customFormat="1" ht="13.8" thickBot="1">
      <c r="A395" s="99"/>
      <c r="B395" s="3732"/>
      <c r="C395" s="3732"/>
      <c r="D395" s="3732"/>
      <c r="E395" s="2410"/>
      <c r="F395" s="2409"/>
      <c r="G395" s="2409"/>
      <c r="H395" s="120"/>
    </row>
    <row r="396" spans="1:10" s="86" customFormat="1" ht="13.8">
      <c r="A396" s="99">
        <f>A377</f>
        <v>47</v>
      </c>
      <c r="B396" s="715" t="s">
        <v>631</v>
      </c>
      <c r="C396" s="956"/>
      <c r="D396" s="2413"/>
      <c r="E396" s="2443"/>
      <c r="F396" s="2433"/>
      <c r="G396" s="2434"/>
      <c r="H396" s="252" t="s">
        <v>33</v>
      </c>
      <c r="I396" s="2444"/>
      <c r="J396" s="2409"/>
    </row>
    <row r="397" spans="1:10" s="86" customFormat="1">
      <c r="A397" s="99" t="s">
        <v>998</v>
      </c>
      <c r="B397" s="152" t="s">
        <v>82</v>
      </c>
      <c r="C397" s="2428"/>
      <c r="D397" s="2377"/>
      <c r="E397" s="2445" t="s">
        <v>62</v>
      </c>
      <c r="F397" s="958"/>
      <c r="G397" s="2446"/>
      <c r="H397" s="278"/>
      <c r="I397" s="2448"/>
      <c r="J397" s="378"/>
    </row>
    <row r="398" spans="1:10" s="86" customFormat="1">
      <c r="A398" s="99"/>
      <c r="B398" s="744" t="s">
        <v>83</v>
      </c>
      <c r="C398" s="960"/>
      <c r="D398" s="2383"/>
      <c r="E398" s="2449"/>
      <c r="F398" s="960"/>
      <c r="G398" s="2375"/>
      <c r="H398" s="2447"/>
      <c r="I398" s="2448"/>
      <c r="J398" s="2450"/>
    </row>
    <row r="399" spans="1:10" s="86" customFormat="1">
      <c r="A399" s="99"/>
      <c r="B399" s="380" t="s">
        <v>87</v>
      </c>
      <c r="C399" s="671"/>
      <c r="D399" s="606"/>
      <c r="E399" s="2451" t="s">
        <v>87</v>
      </c>
      <c r="F399" s="960"/>
      <c r="G399" s="2383"/>
      <c r="H399" s="345"/>
      <c r="I399" s="2453"/>
      <c r="J399" s="2179"/>
    </row>
    <row r="400" spans="1:10" s="86" customFormat="1">
      <c r="A400" s="99"/>
      <c r="B400" s="380" t="s">
        <v>4</v>
      </c>
      <c r="C400" s="657">
        <f>C401+C402</f>
        <v>255809928</v>
      </c>
      <c r="D400" s="2386">
        <f>D401+D402</f>
        <v>-6684</v>
      </c>
      <c r="E400" s="560" t="s">
        <v>48</v>
      </c>
      <c r="F400" s="2071">
        <v>-138444259</v>
      </c>
      <c r="G400" s="601">
        <f>-D404</f>
        <v>6684</v>
      </c>
      <c r="H400" s="2452"/>
      <c r="I400" s="2455"/>
      <c r="J400" s="378"/>
    </row>
    <row r="401" spans="1:10" s="86" customFormat="1" ht="26.4">
      <c r="A401" s="99"/>
      <c r="B401" s="316" t="s">
        <v>36</v>
      </c>
      <c r="C401" s="2406">
        <v>7332771</v>
      </c>
      <c r="D401" s="2393"/>
      <c r="E401" s="2456"/>
      <c r="F401" s="2406"/>
      <c r="G401" s="2390"/>
      <c r="H401" s="2454"/>
      <c r="I401" s="2455"/>
      <c r="J401" s="2457"/>
    </row>
    <row r="402" spans="1:10" s="86" customFormat="1">
      <c r="A402" s="99"/>
      <c r="B402" s="316" t="s">
        <v>10</v>
      </c>
      <c r="C402" s="2406">
        <f>C403</f>
        <v>248477157</v>
      </c>
      <c r="D402" s="2393">
        <f>D403</f>
        <v>-6684</v>
      </c>
      <c r="E402" s="2456"/>
      <c r="F402" s="2406"/>
      <c r="G402" s="2392"/>
      <c r="H402" s="2454"/>
      <c r="I402" s="2455"/>
      <c r="J402" s="2457"/>
    </row>
    <row r="403" spans="1:10" s="86" customFormat="1">
      <c r="A403" s="99"/>
      <c r="B403" s="316" t="s">
        <v>11</v>
      </c>
      <c r="C403" s="2406">
        <v>248477157</v>
      </c>
      <c r="D403" s="2390">
        <v>-6684</v>
      </c>
      <c r="E403" s="2456"/>
      <c r="F403" s="2406"/>
      <c r="G403" s="2392"/>
      <c r="H403" s="2454"/>
      <c r="I403" s="2458"/>
      <c r="J403" s="2179"/>
    </row>
    <row r="404" spans="1:10" s="86" customFormat="1">
      <c r="A404" s="99"/>
      <c r="B404" s="380" t="s">
        <v>28</v>
      </c>
      <c r="C404" s="657">
        <f>C405+C418</f>
        <v>255809928</v>
      </c>
      <c r="D404" s="2386">
        <f>D405</f>
        <v>-6684</v>
      </c>
      <c r="E404" s="2451"/>
      <c r="F404" s="657"/>
      <c r="G404" s="2386"/>
      <c r="H404" s="345"/>
      <c r="I404" s="2455"/>
      <c r="J404" s="378"/>
    </row>
    <row r="405" spans="1:10" s="86" customFormat="1">
      <c r="A405" s="99"/>
      <c r="B405" s="316" t="s">
        <v>2</v>
      </c>
      <c r="C405" s="2406">
        <f>C406+C410+C411+C413+C415</f>
        <v>249178909</v>
      </c>
      <c r="D405" s="2393">
        <f>D406</f>
        <v>-6684</v>
      </c>
      <c r="E405" s="2456"/>
      <c r="F405" s="2406"/>
      <c r="G405" s="2390"/>
      <c r="H405" s="2454"/>
      <c r="I405" s="2455"/>
      <c r="J405" s="378"/>
    </row>
    <row r="406" spans="1:10" s="86" customFormat="1">
      <c r="A406" s="99"/>
      <c r="B406" s="316" t="s">
        <v>12</v>
      </c>
      <c r="C406" s="2406">
        <f>C407+C409</f>
        <v>248704168</v>
      </c>
      <c r="D406" s="2390">
        <f>D409</f>
        <v>-6684</v>
      </c>
      <c r="E406" s="2456"/>
      <c r="F406" s="2406"/>
      <c r="G406" s="2390"/>
      <c r="H406" s="2454"/>
      <c r="I406" s="378"/>
      <c r="J406" s="378"/>
    </row>
    <row r="407" spans="1:10" s="86" customFormat="1">
      <c r="A407" s="99"/>
      <c r="B407" s="316" t="s">
        <v>37</v>
      </c>
      <c r="C407" s="2406">
        <v>168714272</v>
      </c>
      <c r="D407" s="78"/>
      <c r="E407" s="2459"/>
      <c r="F407" s="2389"/>
      <c r="G407" s="2390"/>
      <c r="H407" s="359"/>
      <c r="I407" s="378"/>
      <c r="J407" s="378"/>
    </row>
    <row r="408" spans="1:10" s="86" customFormat="1">
      <c r="A408" s="99"/>
      <c r="B408" s="316" t="s">
        <v>35</v>
      </c>
      <c r="C408" s="2406">
        <v>131076531</v>
      </c>
      <c r="D408" s="2393"/>
      <c r="E408" s="2459"/>
      <c r="F408" s="625"/>
      <c r="G408" s="2390"/>
      <c r="H408" s="359"/>
      <c r="I408" s="378"/>
      <c r="J408" s="378"/>
    </row>
    <row r="409" spans="1:10" s="86" customFormat="1">
      <c r="A409" s="99"/>
      <c r="B409" s="316" t="s">
        <v>15</v>
      </c>
      <c r="C409" s="2406">
        <v>79989896</v>
      </c>
      <c r="D409" s="2390">
        <v>-6684</v>
      </c>
      <c r="E409" s="2459"/>
      <c r="F409" s="2389"/>
      <c r="G409" s="2390"/>
      <c r="H409" s="359"/>
      <c r="I409" s="378"/>
      <c r="J409" s="378"/>
    </row>
    <row r="410" spans="1:10" s="86" customFormat="1">
      <c r="A410" s="99"/>
      <c r="B410" s="316" t="s">
        <v>117</v>
      </c>
      <c r="C410" s="2406">
        <v>1855</v>
      </c>
      <c r="D410" s="2390"/>
      <c r="E410" s="2459"/>
      <c r="F410" s="2389"/>
      <c r="G410" s="2390"/>
      <c r="H410" s="359"/>
      <c r="I410" s="378"/>
      <c r="J410" s="378"/>
    </row>
    <row r="411" spans="1:10" s="86" customFormat="1">
      <c r="A411" s="99"/>
      <c r="B411" s="316" t="s">
        <v>16</v>
      </c>
      <c r="C411" s="2406">
        <f>C412</f>
        <v>107057</v>
      </c>
      <c r="D411" s="2390"/>
      <c r="E411" s="2459"/>
      <c r="F411" s="2389"/>
      <c r="G411" s="2390"/>
      <c r="H411" s="359"/>
      <c r="I411" s="2457"/>
      <c r="J411" s="2198"/>
    </row>
    <row r="412" spans="1:10" s="86" customFormat="1">
      <c r="A412" s="99"/>
      <c r="B412" s="316" t="s">
        <v>93</v>
      </c>
      <c r="C412" s="2406">
        <v>107057</v>
      </c>
      <c r="D412" s="2390"/>
      <c r="E412" s="2460"/>
      <c r="F412" s="2399"/>
      <c r="G412" s="2420"/>
      <c r="H412" s="1"/>
      <c r="I412" s="378"/>
      <c r="J412" s="378"/>
    </row>
    <row r="413" spans="1:10" s="86" customFormat="1" ht="26.4">
      <c r="A413" s="99"/>
      <c r="B413" s="316" t="s">
        <v>49</v>
      </c>
      <c r="C413" s="2406">
        <f>C414</f>
        <v>89800</v>
      </c>
      <c r="D413" s="2390"/>
      <c r="E413" s="1450"/>
      <c r="F413" s="625"/>
      <c r="G413" s="2390"/>
      <c r="H413" s="2461"/>
      <c r="I413" s="378"/>
      <c r="J413" s="378"/>
    </row>
    <row r="414" spans="1:10" s="86" customFormat="1">
      <c r="A414" s="99"/>
      <c r="B414" s="316" t="s">
        <v>38</v>
      </c>
      <c r="C414" s="2406">
        <v>89800</v>
      </c>
      <c r="D414" s="2390"/>
      <c r="E414" s="1450"/>
      <c r="F414" s="625"/>
      <c r="G414" s="2390"/>
      <c r="H414" s="2461"/>
      <c r="I414" s="2457"/>
      <c r="J414" s="2457"/>
    </row>
    <row r="415" spans="1:10" s="86" customFormat="1">
      <c r="A415" s="99"/>
      <c r="B415" s="316" t="s">
        <v>19</v>
      </c>
      <c r="C415" s="2406">
        <f>C416</f>
        <v>276029</v>
      </c>
      <c r="D415" s="2390"/>
      <c r="E415" s="2463"/>
      <c r="F415" s="2395"/>
      <c r="G415" s="2392"/>
      <c r="H415" s="2462"/>
      <c r="I415" s="2179"/>
      <c r="J415" s="2179"/>
    </row>
    <row r="416" spans="1:10" s="86" customFormat="1" ht="26.4">
      <c r="A416" s="99"/>
      <c r="B416" s="316" t="s">
        <v>51</v>
      </c>
      <c r="C416" s="2406">
        <f>C417</f>
        <v>276029</v>
      </c>
      <c r="D416" s="2420"/>
      <c r="E416" s="2463"/>
      <c r="F416" s="623"/>
      <c r="G416" s="2386"/>
      <c r="H416" s="2462"/>
      <c r="I416" s="378"/>
      <c r="J416" s="378"/>
    </row>
    <row r="417" spans="1:10" s="86" customFormat="1" ht="39.6">
      <c r="A417" s="99"/>
      <c r="B417" s="316" t="s">
        <v>191</v>
      </c>
      <c r="C417" s="2406">
        <v>276029</v>
      </c>
      <c r="D417" s="2390"/>
      <c r="E417" s="2465"/>
      <c r="F417" s="2389"/>
      <c r="G417" s="2390"/>
      <c r="H417" s="2464"/>
      <c r="I417" s="378"/>
      <c r="J417" s="378"/>
    </row>
    <row r="418" spans="1:10" s="86" customFormat="1">
      <c r="A418" s="99"/>
      <c r="B418" s="316" t="s">
        <v>3</v>
      </c>
      <c r="C418" s="2406">
        <f>C419</f>
        <v>6631019</v>
      </c>
      <c r="D418" s="2386"/>
      <c r="E418" s="2465"/>
      <c r="F418" s="2389"/>
      <c r="G418" s="2390"/>
      <c r="H418" s="2464"/>
      <c r="I418" s="2179"/>
      <c r="J418" s="2179"/>
    </row>
    <row r="419" spans="1:10" s="86" customFormat="1" ht="13.8" thickBot="1">
      <c r="A419" s="99"/>
      <c r="B419" s="2437" t="s">
        <v>20</v>
      </c>
      <c r="C419" s="2438">
        <v>6631019</v>
      </c>
      <c r="D419" s="2439"/>
      <c r="E419" s="2466"/>
      <c r="F419" s="2441"/>
      <c r="G419" s="2442"/>
      <c r="H419" s="2462"/>
      <c r="I419" s="378"/>
      <c r="J419" s="378"/>
    </row>
    <row r="420" spans="1:10" s="86" customFormat="1" ht="72.75" customHeight="1" thickBot="1">
      <c r="A420" s="99"/>
      <c r="B420" s="3747" t="s">
        <v>646</v>
      </c>
      <c r="C420" s="3748"/>
      <c r="D420" s="3748"/>
      <c r="E420" s="3748"/>
      <c r="F420" s="3748"/>
      <c r="G420" s="3749"/>
      <c r="H420" s="359"/>
    </row>
    <row r="421" spans="1:10" s="77" customFormat="1">
      <c r="A421" s="75"/>
      <c r="B421" s="1329"/>
      <c r="C421" s="1329"/>
      <c r="D421" s="1329"/>
      <c r="E421" s="2408"/>
      <c r="F421" s="2408"/>
      <c r="G421" s="2408"/>
      <c r="H421" s="252"/>
    </row>
    <row r="422" spans="1:10" s="77" customFormat="1">
      <c r="A422" s="75"/>
      <c r="B422" s="128" t="s">
        <v>187</v>
      </c>
      <c r="C422" s="561"/>
      <c r="D422" s="561"/>
      <c r="E422" s="2408"/>
      <c r="F422" s="2408"/>
      <c r="G422" s="2408"/>
      <c r="H422" s="120"/>
    </row>
    <row r="423" spans="1:10" s="77" customFormat="1" ht="13.8" thickBot="1">
      <c r="A423" s="75"/>
      <c r="B423" s="2315"/>
      <c r="C423" s="2315"/>
      <c r="D423" s="2315"/>
      <c r="E423" s="2369"/>
      <c r="F423" s="136"/>
      <c r="G423" s="136"/>
      <c r="H423" s="120"/>
    </row>
    <row r="424" spans="1:10" s="77" customFormat="1" ht="13.8">
      <c r="A424" s="547">
        <f>A377+1</f>
        <v>48</v>
      </c>
      <c r="B424" s="2370" t="s">
        <v>634</v>
      </c>
      <c r="C424" s="2371"/>
      <c r="D424" s="2372"/>
      <c r="E424" s="2370" t="s">
        <v>634</v>
      </c>
      <c r="F424" s="2371"/>
      <c r="G424" s="2372"/>
      <c r="H424" s="1987" t="s">
        <v>535</v>
      </c>
    </row>
    <row r="425" spans="1:10" s="77" customFormat="1">
      <c r="A425" s="75"/>
      <c r="B425" s="2373" t="s">
        <v>22</v>
      </c>
      <c r="C425" s="2374"/>
      <c r="D425" s="2375"/>
      <c r="E425" s="2373" t="s">
        <v>22</v>
      </c>
      <c r="F425" s="2376"/>
      <c r="G425" s="2377"/>
      <c r="H425" s="120" t="s">
        <v>1006</v>
      </c>
    </row>
    <row r="426" spans="1:10" s="77" customFormat="1">
      <c r="A426" s="75"/>
      <c r="B426" s="2378" t="s">
        <v>636</v>
      </c>
      <c r="C426" s="2379"/>
      <c r="D426" s="2380"/>
      <c r="E426" s="2378" t="s">
        <v>643</v>
      </c>
      <c r="F426" s="2379"/>
      <c r="G426" s="2380"/>
      <c r="H426" s="120">
        <f>A516</f>
        <v>48</v>
      </c>
    </row>
    <row r="427" spans="1:10" s="77" customFormat="1">
      <c r="A427" s="75"/>
      <c r="B427" s="2384" t="s">
        <v>4</v>
      </c>
      <c r="C427" s="2385">
        <f>C428+C429</f>
        <v>110576209</v>
      </c>
      <c r="D427" s="2386">
        <f>D429</f>
        <v>-1576139</v>
      </c>
      <c r="E427" s="2384" t="s">
        <v>4</v>
      </c>
      <c r="F427" s="2385">
        <f>F428+F429</f>
        <v>20653370</v>
      </c>
      <c r="G427" s="2386">
        <f>G428+G430</f>
        <v>1576139</v>
      </c>
      <c r="H427" s="120" t="s">
        <v>556</v>
      </c>
    </row>
    <row r="428" spans="1:10" s="77" customFormat="1" ht="26.4">
      <c r="A428" s="75"/>
      <c r="B428" s="2388" t="s">
        <v>36</v>
      </c>
      <c r="C428" s="2389">
        <v>1439128</v>
      </c>
      <c r="D428" s="2386"/>
      <c r="E428" s="2388" t="s">
        <v>36</v>
      </c>
      <c r="F428" s="2389">
        <v>720240</v>
      </c>
      <c r="G428" s="2390"/>
      <c r="H428" s="120" t="s">
        <v>1000</v>
      </c>
    </row>
    <row r="429" spans="1:10" s="77" customFormat="1">
      <c r="A429" s="75"/>
      <c r="B429" s="2388" t="s">
        <v>10</v>
      </c>
      <c r="C429" s="2391">
        <f>C430</f>
        <v>109137081</v>
      </c>
      <c r="D429" s="2392">
        <f>D430</f>
        <v>-1576139</v>
      </c>
      <c r="E429" s="2388" t="s">
        <v>10</v>
      </c>
      <c r="F429" s="2391">
        <f>F430</f>
        <v>19933130</v>
      </c>
      <c r="G429" s="2393">
        <f>G430</f>
        <v>1576139</v>
      </c>
      <c r="H429" s="120"/>
    </row>
    <row r="430" spans="1:10" s="77" customFormat="1">
      <c r="A430" s="75"/>
      <c r="B430" s="2394" t="s">
        <v>11</v>
      </c>
      <c r="C430" s="2395">
        <v>109137081</v>
      </c>
      <c r="D430" s="2393">
        <f>-(1428476+83897+63766)</f>
        <v>-1576139</v>
      </c>
      <c r="E430" s="2394" t="s">
        <v>11</v>
      </c>
      <c r="F430" s="2395">
        <v>19933130</v>
      </c>
      <c r="G430" s="2393">
        <f>1428476+83897+63766</f>
        <v>1576139</v>
      </c>
      <c r="H430" s="120"/>
    </row>
    <row r="431" spans="1:10" s="77" customFormat="1">
      <c r="A431" s="75"/>
      <c r="B431" s="2384" t="s">
        <v>1</v>
      </c>
      <c r="C431" s="623">
        <f>C432+C442</f>
        <v>110576209</v>
      </c>
      <c r="D431" s="2386">
        <f>D432+D437+D442</f>
        <v>-1576139</v>
      </c>
      <c r="E431" s="2384" t="s">
        <v>1</v>
      </c>
      <c r="F431" s="623">
        <f>F432+F437</f>
        <v>20653370</v>
      </c>
      <c r="G431" s="2386">
        <f>G432+G437</f>
        <v>1576139</v>
      </c>
      <c r="H431" s="120"/>
    </row>
    <row r="432" spans="1:10" s="77" customFormat="1">
      <c r="A432" s="75"/>
      <c r="B432" s="2396" t="s">
        <v>2</v>
      </c>
      <c r="C432" s="2389">
        <f>C433+C437+C439</f>
        <v>110146085</v>
      </c>
      <c r="D432" s="2392">
        <f>D433</f>
        <v>-1576139</v>
      </c>
      <c r="E432" s="2396" t="s">
        <v>2</v>
      </c>
      <c r="F432" s="2389">
        <f>F433</f>
        <v>19450403</v>
      </c>
      <c r="G432" s="2390">
        <f>G433</f>
        <v>1576139</v>
      </c>
      <c r="H432" s="120"/>
    </row>
    <row r="433" spans="1:8" s="77" customFormat="1">
      <c r="A433" s="75"/>
      <c r="B433" s="2396" t="s">
        <v>12</v>
      </c>
      <c r="C433" s="625">
        <f>C434+C436</f>
        <v>109898156</v>
      </c>
      <c r="D433" s="2390">
        <f>D434+D436</f>
        <v>-1576139</v>
      </c>
      <c r="E433" s="2396" t="s">
        <v>12</v>
      </c>
      <c r="F433" s="625">
        <f>F434+F436</f>
        <v>19450403</v>
      </c>
      <c r="G433" s="2393">
        <f>G436</f>
        <v>1576139</v>
      </c>
      <c r="H433" s="120"/>
    </row>
    <row r="434" spans="1:8" s="77" customFormat="1">
      <c r="A434" s="75"/>
      <c r="B434" s="2396" t="s">
        <v>37</v>
      </c>
      <c r="C434" s="2389">
        <v>87289610</v>
      </c>
      <c r="D434" s="2390"/>
      <c r="E434" s="2396" t="s">
        <v>37</v>
      </c>
      <c r="F434" s="2389">
        <v>1938411</v>
      </c>
      <c r="G434" s="2390">
        <f>G435</f>
        <v>0</v>
      </c>
      <c r="H434" s="120"/>
    </row>
    <row r="435" spans="1:8" s="77" customFormat="1">
      <c r="A435" s="75"/>
      <c r="B435" s="2396" t="s">
        <v>35</v>
      </c>
      <c r="C435" s="625">
        <v>68123272</v>
      </c>
      <c r="D435" s="2390"/>
      <c r="E435" s="2396" t="s">
        <v>35</v>
      </c>
      <c r="F435" s="625">
        <v>1530538</v>
      </c>
      <c r="G435" s="326"/>
      <c r="H435" s="120"/>
    </row>
    <row r="436" spans="1:8" s="77" customFormat="1">
      <c r="A436" s="75"/>
      <c r="B436" s="2396" t="s">
        <v>15</v>
      </c>
      <c r="C436" s="2389">
        <v>22608546</v>
      </c>
      <c r="D436" s="2393">
        <v>-1576139</v>
      </c>
      <c r="E436" s="2396" t="s">
        <v>15</v>
      </c>
      <c r="F436" s="2389">
        <v>17511992</v>
      </c>
      <c r="G436" s="2393">
        <f>1428476+83897+63766</f>
        <v>1576139</v>
      </c>
      <c r="H436" s="120"/>
    </row>
    <row r="437" spans="1:8" s="77" customFormat="1" ht="26.4">
      <c r="A437" s="75"/>
      <c r="B437" s="2396" t="s">
        <v>49</v>
      </c>
      <c r="C437" s="2389">
        <f>C438</f>
        <v>21266</v>
      </c>
      <c r="D437" s="2390">
        <f>D438</f>
        <v>0</v>
      </c>
      <c r="E437" s="2396" t="s">
        <v>3</v>
      </c>
      <c r="F437" s="2389">
        <f>F438</f>
        <v>1202967</v>
      </c>
      <c r="G437" s="2390">
        <f>G438</f>
        <v>0</v>
      </c>
      <c r="H437" s="120"/>
    </row>
    <row r="438" spans="1:8" s="77" customFormat="1">
      <c r="A438" s="75"/>
      <c r="B438" s="2396" t="s">
        <v>38</v>
      </c>
      <c r="C438" s="2389">
        <v>21266</v>
      </c>
      <c r="D438" s="2390"/>
      <c r="E438" s="2396" t="s">
        <v>20</v>
      </c>
      <c r="F438" s="2389">
        <v>1202967</v>
      </c>
      <c r="G438" s="2390"/>
      <c r="H438" s="120"/>
    </row>
    <row r="439" spans="1:8" s="77" customFormat="1">
      <c r="A439" s="75"/>
      <c r="B439" s="2396" t="s">
        <v>19</v>
      </c>
      <c r="C439" s="2389">
        <f>C440</f>
        <v>226663</v>
      </c>
      <c r="D439" s="2390"/>
      <c r="E439" s="2396"/>
      <c r="F439" s="2389"/>
      <c r="G439" s="2390"/>
      <c r="H439" s="120"/>
    </row>
    <row r="440" spans="1:8" s="77" customFormat="1" ht="26.4">
      <c r="A440" s="75"/>
      <c r="B440" s="2396" t="s">
        <v>51</v>
      </c>
      <c r="C440" s="2389">
        <f>C441</f>
        <v>226663</v>
      </c>
      <c r="D440" s="2390"/>
      <c r="E440" s="2396"/>
      <c r="F440" s="2389"/>
      <c r="G440" s="2390"/>
      <c r="H440" s="120"/>
    </row>
    <row r="441" spans="1:8" s="77" customFormat="1" ht="39.6">
      <c r="A441" s="75"/>
      <c r="B441" s="2397" t="s">
        <v>191</v>
      </c>
      <c r="C441" s="2389">
        <v>226663</v>
      </c>
      <c r="D441" s="2390"/>
      <c r="E441" s="2396"/>
      <c r="F441" s="2389"/>
      <c r="G441" s="2390"/>
      <c r="H441" s="120"/>
    </row>
    <row r="442" spans="1:8" s="77" customFormat="1">
      <c r="A442" s="75"/>
      <c r="B442" s="2396" t="s">
        <v>3</v>
      </c>
      <c r="C442" s="2389">
        <f>C443</f>
        <v>430124</v>
      </c>
      <c r="D442" s="2390">
        <f>D443</f>
        <v>0</v>
      </c>
      <c r="E442" s="2396"/>
      <c r="F442" s="2389"/>
      <c r="G442" s="2390"/>
      <c r="H442" s="120"/>
    </row>
    <row r="443" spans="1:8" s="77" customFormat="1">
      <c r="A443" s="75"/>
      <c r="B443" s="2396" t="s">
        <v>20</v>
      </c>
      <c r="C443" s="2389">
        <v>430124</v>
      </c>
      <c r="D443" s="2390"/>
      <c r="E443" s="2396"/>
      <c r="F443" s="2389"/>
      <c r="G443" s="2390"/>
      <c r="H443" s="120"/>
    </row>
    <row r="444" spans="1:8" s="77" customFormat="1">
      <c r="A444" s="75"/>
      <c r="B444" s="2398" t="s">
        <v>54</v>
      </c>
      <c r="C444" s="2399"/>
      <c r="D444" s="2400"/>
      <c r="E444" s="2398" t="s">
        <v>54</v>
      </c>
      <c r="F444" s="2399"/>
      <c r="G444" s="2400"/>
      <c r="H444" s="120"/>
    </row>
    <row r="445" spans="1:8" s="77" customFormat="1">
      <c r="A445" s="75"/>
      <c r="B445" s="375" t="s">
        <v>637</v>
      </c>
      <c r="C445" s="625"/>
      <c r="D445" s="2390"/>
      <c r="E445" s="375" t="s">
        <v>637</v>
      </c>
      <c r="F445" s="625"/>
      <c r="G445" s="2390"/>
      <c r="H445" s="120"/>
    </row>
    <row r="446" spans="1:8" s="77" customFormat="1" ht="26.4">
      <c r="A446" s="75"/>
      <c r="B446" s="375" t="s">
        <v>638</v>
      </c>
      <c r="C446" s="625"/>
      <c r="D446" s="2390"/>
      <c r="E446" s="375" t="s">
        <v>638</v>
      </c>
      <c r="F446" s="623">
        <f>F447</f>
        <v>0</v>
      </c>
      <c r="G446" s="2386"/>
      <c r="H446" s="120"/>
    </row>
    <row r="447" spans="1:8" s="77" customFormat="1">
      <c r="A447" s="75"/>
      <c r="B447" s="2401" t="s">
        <v>87</v>
      </c>
      <c r="C447" s="2395"/>
      <c r="D447" s="2392"/>
      <c r="E447" s="2401" t="s">
        <v>87</v>
      </c>
      <c r="F447" s="2395"/>
      <c r="G447" s="2392"/>
      <c r="H447" s="120"/>
    </row>
    <row r="448" spans="1:8" s="77" customFormat="1">
      <c r="A448" s="75"/>
      <c r="B448" s="2401" t="s">
        <v>4</v>
      </c>
      <c r="C448" s="623">
        <f>C449</f>
        <v>1505583</v>
      </c>
      <c r="D448" s="2386">
        <f>D449</f>
        <v>-1492242</v>
      </c>
      <c r="E448" s="2401" t="s">
        <v>4</v>
      </c>
      <c r="F448" s="623">
        <f>F449</f>
        <v>0</v>
      </c>
      <c r="G448" s="2386">
        <f>G449</f>
        <v>1428476</v>
      </c>
      <c r="H448" s="120"/>
    </row>
    <row r="449" spans="1:8" s="77" customFormat="1">
      <c r="A449" s="75"/>
      <c r="B449" s="2388" t="s">
        <v>10</v>
      </c>
      <c r="C449" s="2389">
        <f>C450</f>
        <v>1505583</v>
      </c>
      <c r="D449" s="2390">
        <f>D450</f>
        <v>-1492242</v>
      </c>
      <c r="E449" s="2388" t="s">
        <v>10</v>
      </c>
      <c r="F449" s="2389">
        <f>F450</f>
        <v>0</v>
      </c>
      <c r="G449" s="2390">
        <f>G450</f>
        <v>1428476</v>
      </c>
      <c r="H449" s="120"/>
    </row>
    <row r="450" spans="1:8" s="77" customFormat="1">
      <c r="A450" s="75"/>
      <c r="B450" s="2388" t="s">
        <v>11</v>
      </c>
      <c r="C450" s="2389">
        <v>1505583</v>
      </c>
      <c r="D450" s="2393">
        <f>-(1428476+63766)</f>
        <v>-1492242</v>
      </c>
      <c r="E450" s="2388" t="s">
        <v>11</v>
      </c>
      <c r="F450" s="2389"/>
      <c r="G450" s="2393">
        <f>1428476</f>
        <v>1428476</v>
      </c>
      <c r="H450" s="120"/>
    </row>
    <row r="451" spans="1:8" s="77" customFormat="1">
      <c r="A451" s="75"/>
      <c r="B451" s="2401" t="s">
        <v>1</v>
      </c>
      <c r="C451" s="623">
        <f t="shared" ref="C451:D453" si="8">C452</f>
        <v>1505583</v>
      </c>
      <c r="D451" s="2386">
        <f t="shared" si="8"/>
        <v>-1492242</v>
      </c>
      <c r="E451" s="2401" t="s">
        <v>1</v>
      </c>
      <c r="F451" s="623">
        <f t="shared" ref="F451:G453" si="9">F452</f>
        <v>0</v>
      </c>
      <c r="G451" s="2386">
        <f t="shared" si="9"/>
        <v>1428476</v>
      </c>
      <c r="H451" s="120"/>
    </row>
    <row r="452" spans="1:8" s="77" customFormat="1">
      <c r="A452" s="75"/>
      <c r="B452" s="2396" t="s">
        <v>2</v>
      </c>
      <c r="C452" s="2389">
        <f t="shared" si="8"/>
        <v>1505583</v>
      </c>
      <c r="D452" s="2390">
        <f t="shared" si="8"/>
        <v>-1492242</v>
      </c>
      <c r="E452" s="2396" t="s">
        <v>2</v>
      </c>
      <c r="F452" s="2389">
        <f t="shared" si="9"/>
        <v>0</v>
      </c>
      <c r="G452" s="2390">
        <f t="shared" si="9"/>
        <v>1428476</v>
      </c>
      <c r="H452" s="120"/>
    </row>
    <row r="453" spans="1:8" s="77" customFormat="1">
      <c r="A453" s="75"/>
      <c r="B453" s="2396" t="s">
        <v>12</v>
      </c>
      <c r="C453" s="625">
        <f t="shared" si="8"/>
        <v>1505583</v>
      </c>
      <c r="D453" s="2390">
        <f t="shared" si="8"/>
        <v>-1492242</v>
      </c>
      <c r="E453" s="2396" t="s">
        <v>12</v>
      </c>
      <c r="F453" s="625">
        <f t="shared" si="9"/>
        <v>0</v>
      </c>
      <c r="G453" s="2390">
        <f t="shared" si="9"/>
        <v>1428476</v>
      </c>
      <c r="H453" s="120"/>
    </row>
    <row r="454" spans="1:8" s="77" customFormat="1">
      <c r="A454" s="75"/>
      <c r="B454" s="2396" t="s">
        <v>15</v>
      </c>
      <c r="C454" s="2389">
        <v>1505583</v>
      </c>
      <c r="D454" s="2393">
        <f>-(1428476+63766)</f>
        <v>-1492242</v>
      </c>
      <c r="E454" s="2396" t="s">
        <v>15</v>
      </c>
      <c r="F454" s="2389"/>
      <c r="G454" s="2393">
        <f>1428476</f>
        <v>1428476</v>
      </c>
      <c r="H454" s="120"/>
    </row>
    <row r="455" spans="1:8" s="77" customFormat="1">
      <c r="A455" s="75"/>
      <c r="B455" s="2401" t="s">
        <v>88</v>
      </c>
      <c r="C455" s="2395"/>
      <c r="D455" s="2392"/>
      <c r="E455" s="2401" t="s">
        <v>88</v>
      </c>
      <c r="F455" s="2395"/>
      <c r="G455" s="2392"/>
      <c r="H455" s="120"/>
    </row>
    <row r="456" spans="1:8" s="77" customFormat="1">
      <c r="A456" s="75"/>
      <c r="B456" s="2401" t="s">
        <v>4</v>
      </c>
      <c r="C456" s="623">
        <f>C457</f>
        <v>1505583</v>
      </c>
      <c r="D456" s="2386">
        <f>D457</f>
        <v>-1504995</v>
      </c>
      <c r="E456" s="2401" t="s">
        <v>4</v>
      </c>
      <c r="F456" s="623">
        <f>F457</f>
        <v>0</v>
      </c>
      <c r="G456" s="2386">
        <f>G457</f>
        <v>1428476</v>
      </c>
      <c r="H456" s="120"/>
    </row>
    <row r="457" spans="1:8" s="77" customFormat="1">
      <c r="A457" s="75"/>
      <c r="B457" s="2388" t="s">
        <v>10</v>
      </c>
      <c r="C457" s="2389">
        <f>C458</f>
        <v>1505583</v>
      </c>
      <c r="D457" s="2390">
        <f>D458</f>
        <v>-1504995</v>
      </c>
      <c r="E457" s="2388" t="s">
        <v>10</v>
      </c>
      <c r="F457" s="2389">
        <f>F458</f>
        <v>0</v>
      </c>
      <c r="G457" s="2390">
        <f>G458</f>
        <v>1428476</v>
      </c>
      <c r="H457" s="120"/>
    </row>
    <row r="458" spans="1:8" s="77" customFormat="1">
      <c r="A458" s="75"/>
      <c r="B458" s="2388" t="s">
        <v>11</v>
      </c>
      <c r="C458" s="2389">
        <v>1505583</v>
      </c>
      <c r="D458" s="2390">
        <f>-1428476-76519</f>
        <v>-1504995</v>
      </c>
      <c r="E458" s="2388" t="s">
        <v>11</v>
      </c>
      <c r="F458" s="2389"/>
      <c r="G458" s="2393">
        <f>1428476</f>
        <v>1428476</v>
      </c>
      <c r="H458" s="120"/>
    </row>
    <row r="459" spans="1:8" s="77" customFormat="1">
      <c r="A459" s="75"/>
      <c r="B459" s="2401" t="s">
        <v>1</v>
      </c>
      <c r="C459" s="623">
        <f t="shared" ref="C459:D461" si="10">C460</f>
        <v>1505583</v>
      </c>
      <c r="D459" s="2386">
        <f t="shared" si="10"/>
        <v>-1504995</v>
      </c>
      <c r="E459" s="2401" t="s">
        <v>1</v>
      </c>
      <c r="F459" s="623">
        <f t="shared" ref="F459:G461" si="11">F460</f>
        <v>0</v>
      </c>
      <c r="G459" s="2386">
        <f t="shared" si="11"/>
        <v>1428476</v>
      </c>
      <c r="H459" s="120"/>
    </row>
    <row r="460" spans="1:8" s="77" customFormat="1">
      <c r="A460" s="75"/>
      <c r="B460" s="2396" t="s">
        <v>2</v>
      </c>
      <c r="C460" s="2389">
        <f t="shared" si="10"/>
        <v>1505583</v>
      </c>
      <c r="D460" s="2390">
        <f t="shared" si="10"/>
        <v>-1504995</v>
      </c>
      <c r="E460" s="2396" t="s">
        <v>2</v>
      </c>
      <c r="F460" s="2389">
        <f t="shared" si="11"/>
        <v>0</v>
      </c>
      <c r="G460" s="2390">
        <f t="shared" si="11"/>
        <v>1428476</v>
      </c>
      <c r="H460" s="120"/>
    </row>
    <row r="461" spans="1:8" s="77" customFormat="1">
      <c r="A461" s="75"/>
      <c r="B461" s="2396" t="s">
        <v>12</v>
      </c>
      <c r="C461" s="625">
        <f t="shared" si="10"/>
        <v>1505583</v>
      </c>
      <c r="D461" s="2390">
        <f t="shared" si="10"/>
        <v>-1504995</v>
      </c>
      <c r="E461" s="2396" t="s">
        <v>12</v>
      </c>
      <c r="F461" s="625">
        <f t="shared" si="11"/>
        <v>0</v>
      </c>
      <c r="G461" s="2390">
        <f t="shared" si="11"/>
        <v>1428476</v>
      </c>
      <c r="H461" s="120"/>
    </row>
    <row r="462" spans="1:8" s="77" customFormat="1">
      <c r="A462" s="75"/>
      <c r="B462" s="2396" t="s">
        <v>15</v>
      </c>
      <c r="C462" s="2389">
        <v>1505583</v>
      </c>
      <c r="D462" s="2390">
        <f>-1428476-76519</f>
        <v>-1504995</v>
      </c>
      <c r="E462" s="2396" t="s">
        <v>15</v>
      </c>
      <c r="F462" s="2389"/>
      <c r="G462" s="2393">
        <f>1428476</f>
        <v>1428476</v>
      </c>
      <c r="H462" s="120"/>
    </row>
    <row r="463" spans="1:8" s="77" customFormat="1">
      <c r="A463" s="75"/>
      <c r="B463" s="2401" t="s">
        <v>189</v>
      </c>
      <c r="C463" s="2395"/>
      <c r="D463" s="2392"/>
      <c r="E463" s="2401" t="s">
        <v>189</v>
      </c>
      <c r="F463" s="2395"/>
      <c r="G463" s="2392"/>
      <c r="H463" s="120"/>
    </row>
    <row r="464" spans="1:8" s="77" customFormat="1">
      <c r="A464" s="75"/>
      <c r="B464" s="2401" t="s">
        <v>4</v>
      </c>
      <c r="C464" s="623">
        <f>C465</f>
        <v>1505583</v>
      </c>
      <c r="D464" s="2386">
        <f>D465</f>
        <v>-1504995</v>
      </c>
      <c r="E464" s="2401" t="s">
        <v>4</v>
      </c>
      <c r="F464" s="623">
        <f>F465</f>
        <v>0</v>
      </c>
      <c r="G464" s="2386">
        <f>G465</f>
        <v>1428476</v>
      </c>
      <c r="H464" s="120"/>
    </row>
    <row r="465" spans="1:8" s="77" customFormat="1">
      <c r="A465" s="75"/>
      <c r="B465" s="2388" t="s">
        <v>10</v>
      </c>
      <c r="C465" s="2389">
        <f>C466</f>
        <v>1505583</v>
      </c>
      <c r="D465" s="2390">
        <f>D466</f>
        <v>-1504995</v>
      </c>
      <c r="E465" s="2388" t="s">
        <v>10</v>
      </c>
      <c r="F465" s="2389">
        <f>F466</f>
        <v>0</v>
      </c>
      <c r="G465" s="2390">
        <f>G466</f>
        <v>1428476</v>
      </c>
      <c r="H465" s="120"/>
    </row>
    <row r="466" spans="1:8" s="77" customFormat="1">
      <c r="A466" s="75"/>
      <c r="B466" s="2388" t="s">
        <v>11</v>
      </c>
      <c r="C466" s="2389">
        <v>1505583</v>
      </c>
      <c r="D466" s="2390">
        <f>-1428476-76519</f>
        <v>-1504995</v>
      </c>
      <c r="E466" s="2388" t="s">
        <v>11</v>
      </c>
      <c r="F466" s="2389"/>
      <c r="G466" s="2393">
        <f>1428476</f>
        <v>1428476</v>
      </c>
      <c r="H466" s="120"/>
    </row>
    <row r="467" spans="1:8" s="77" customFormat="1">
      <c r="A467" s="75"/>
      <c r="B467" s="2401" t="s">
        <v>1</v>
      </c>
      <c r="C467" s="623">
        <f t="shared" ref="C467:D469" si="12">C468</f>
        <v>1505583</v>
      </c>
      <c r="D467" s="2386">
        <f t="shared" si="12"/>
        <v>-1504995</v>
      </c>
      <c r="E467" s="2401" t="s">
        <v>1</v>
      </c>
      <c r="F467" s="623">
        <f t="shared" ref="F467:G469" si="13">F468</f>
        <v>0</v>
      </c>
      <c r="G467" s="2386">
        <f t="shared" si="13"/>
        <v>1428476</v>
      </c>
      <c r="H467" s="120"/>
    </row>
    <row r="468" spans="1:8" s="77" customFormat="1">
      <c r="A468" s="75"/>
      <c r="B468" s="2396" t="s">
        <v>2</v>
      </c>
      <c r="C468" s="2389">
        <f t="shared" si="12"/>
        <v>1505583</v>
      </c>
      <c r="D468" s="2390">
        <f t="shared" si="12"/>
        <v>-1504995</v>
      </c>
      <c r="E468" s="2396" t="s">
        <v>2</v>
      </c>
      <c r="F468" s="2389">
        <f t="shared" si="13"/>
        <v>0</v>
      </c>
      <c r="G468" s="2390">
        <f t="shared" si="13"/>
        <v>1428476</v>
      </c>
      <c r="H468" s="120"/>
    </row>
    <row r="469" spans="1:8" s="77" customFormat="1">
      <c r="A469" s="75"/>
      <c r="B469" s="2396" t="s">
        <v>12</v>
      </c>
      <c r="C469" s="625">
        <f t="shared" si="12"/>
        <v>1505583</v>
      </c>
      <c r="D469" s="2390">
        <f t="shared" si="12"/>
        <v>-1504995</v>
      </c>
      <c r="E469" s="2396" t="s">
        <v>12</v>
      </c>
      <c r="F469" s="625">
        <f t="shared" si="13"/>
        <v>0</v>
      </c>
      <c r="G469" s="2390">
        <f t="shared" si="13"/>
        <v>1428476</v>
      </c>
      <c r="H469" s="120"/>
    </row>
    <row r="470" spans="1:8" s="77" customFormat="1">
      <c r="A470" s="75"/>
      <c r="B470" s="2396" t="s">
        <v>15</v>
      </c>
      <c r="C470" s="2389">
        <v>1505583</v>
      </c>
      <c r="D470" s="2390">
        <f>-1428476-76519</f>
        <v>-1504995</v>
      </c>
      <c r="E470" s="2396" t="s">
        <v>15</v>
      </c>
      <c r="F470" s="2389"/>
      <c r="G470" s="2393">
        <f>1428476</f>
        <v>1428476</v>
      </c>
      <c r="H470" s="120"/>
    </row>
    <row r="471" spans="1:8" s="77" customFormat="1">
      <c r="A471" s="75"/>
      <c r="B471" s="2401" t="s">
        <v>594</v>
      </c>
      <c r="C471" s="2395"/>
      <c r="D471" s="2392"/>
      <c r="E471" s="97" t="s">
        <v>594</v>
      </c>
      <c r="F471" s="2395"/>
      <c r="G471" s="2392"/>
      <c r="H471" s="120"/>
    </row>
    <row r="472" spans="1:8" s="77" customFormat="1">
      <c r="A472" s="75"/>
      <c r="B472" s="2401" t="s">
        <v>4</v>
      </c>
      <c r="C472" s="623">
        <f>C473</f>
        <v>39270624</v>
      </c>
      <c r="D472" s="2386">
        <f>D473</f>
        <v>-39255336</v>
      </c>
      <c r="E472" s="2401" t="s">
        <v>4</v>
      </c>
      <c r="F472" s="623">
        <f>F473</f>
        <v>0</v>
      </c>
      <c r="G472" s="2386">
        <f>G473</f>
        <v>37611066</v>
      </c>
      <c r="H472" s="120"/>
    </row>
    <row r="473" spans="1:8" s="77" customFormat="1">
      <c r="A473" s="75"/>
      <c r="B473" s="2388" t="s">
        <v>10</v>
      </c>
      <c r="C473" s="2389">
        <f>C474</f>
        <v>39270624</v>
      </c>
      <c r="D473" s="2390">
        <f>D474</f>
        <v>-39255336</v>
      </c>
      <c r="E473" s="2388" t="s">
        <v>10</v>
      </c>
      <c r="F473" s="2389">
        <f>F474</f>
        <v>0</v>
      </c>
      <c r="G473" s="2390">
        <f>G474</f>
        <v>37611066</v>
      </c>
      <c r="H473" s="120"/>
    </row>
    <row r="474" spans="1:8" s="77" customFormat="1">
      <c r="A474" s="75"/>
      <c r="B474" s="2388" t="s">
        <v>11</v>
      </c>
      <c r="C474" s="2389">
        <v>39270624</v>
      </c>
      <c r="D474" s="2390">
        <f>-(26*1505583+125466)+15288</f>
        <v>-39255336</v>
      </c>
      <c r="E474" s="2388" t="s">
        <v>11</v>
      </c>
      <c r="F474" s="2389"/>
      <c r="G474" s="2390">
        <f>1428476*26+470690</f>
        <v>37611066</v>
      </c>
      <c r="H474" s="120"/>
    </row>
    <row r="475" spans="1:8" s="77" customFormat="1">
      <c r="A475" s="75"/>
      <c r="B475" s="2401" t="s">
        <v>1</v>
      </c>
      <c r="C475" s="623">
        <f t="shared" ref="C475:D477" si="14">C476</f>
        <v>39270624</v>
      </c>
      <c r="D475" s="2386">
        <f t="shared" si="14"/>
        <v>-39255336</v>
      </c>
      <c r="E475" s="2401" t="s">
        <v>1</v>
      </c>
      <c r="F475" s="623">
        <f t="shared" ref="F475:G477" si="15">F476</f>
        <v>0</v>
      </c>
      <c r="G475" s="2386">
        <f t="shared" si="15"/>
        <v>37611066</v>
      </c>
      <c r="H475" s="120"/>
    </row>
    <row r="476" spans="1:8" s="77" customFormat="1">
      <c r="A476" s="75"/>
      <c r="B476" s="2396" t="s">
        <v>2</v>
      </c>
      <c r="C476" s="2389">
        <f t="shared" si="14"/>
        <v>39270624</v>
      </c>
      <c r="D476" s="2390">
        <f t="shared" si="14"/>
        <v>-39255336</v>
      </c>
      <c r="E476" s="2396" t="s">
        <v>2</v>
      </c>
      <c r="F476" s="2389">
        <f t="shared" si="15"/>
        <v>0</v>
      </c>
      <c r="G476" s="2390">
        <f t="shared" si="15"/>
        <v>37611066</v>
      </c>
      <c r="H476" s="120"/>
    </row>
    <row r="477" spans="1:8" s="77" customFormat="1">
      <c r="A477" s="75"/>
      <c r="B477" s="2396" t="s">
        <v>12</v>
      </c>
      <c r="C477" s="625">
        <f t="shared" si="14"/>
        <v>39270624</v>
      </c>
      <c r="D477" s="2390">
        <f t="shared" si="14"/>
        <v>-39255336</v>
      </c>
      <c r="E477" s="2396" t="s">
        <v>12</v>
      </c>
      <c r="F477" s="625">
        <f t="shared" si="15"/>
        <v>0</v>
      </c>
      <c r="G477" s="2390">
        <f t="shared" si="15"/>
        <v>37611066</v>
      </c>
      <c r="H477" s="120"/>
    </row>
    <row r="478" spans="1:8" s="77" customFormat="1">
      <c r="A478" s="75"/>
      <c r="B478" s="2402" t="s">
        <v>15</v>
      </c>
      <c r="C478" s="2389">
        <v>39270624</v>
      </c>
      <c r="D478" s="2467">
        <v>-39255336</v>
      </c>
      <c r="E478" s="2402" t="s">
        <v>15</v>
      </c>
      <c r="F478" s="2403"/>
      <c r="G478" s="2390">
        <f>1428476*26+470690</f>
        <v>37611066</v>
      </c>
      <c r="H478" s="120"/>
    </row>
    <row r="479" spans="1:8" s="77" customFormat="1" ht="26.4">
      <c r="A479" s="75"/>
      <c r="B479" s="375"/>
      <c r="C479" s="625"/>
      <c r="D479" s="2390"/>
      <c r="E479" s="375" t="s">
        <v>644</v>
      </c>
      <c r="F479" s="625"/>
      <c r="G479" s="2390"/>
      <c r="H479" s="120"/>
    </row>
    <row r="480" spans="1:8" s="77" customFormat="1">
      <c r="A480" s="75"/>
      <c r="B480" s="2401"/>
      <c r="C480" s="2395"/>
      <c r="D480" s="2392"/>
      <c r="E480" s="2401" t="s">
        <v>87</v>
      </c>
      <c r="F480" s="2395"/>
      <c r="G480" s="2392"/>
      <c r="H480" s="120"/>
    </row>
    <row r="481" spans="1:8" s="77" customFormat="1">
      <c r="A481" s="75"/>
      <c r="B481" s="2401"/>
      <c r="C481" s="623"/>
      <c r="D481" s="2386"/>
      <c r="E481" s="2401" t="s">
        <v>4</v>
      </c>
      <c r="F481" s="623">
        <f>F482</f>
        <v>348343</v>
      </c>
      <c r="G481" s="2386">
        <f>G482</f>
        <v>63766</v>
      </c>
      <c r="H481" s="120"/>
    </row>
    <row r="482" spans="1:8" s="77" customFormat="1">
      <c r="A482" s="75"/>
      <c r="B482" s="2388"/>
      <c r="C482" s="2389"/>
      <c r="D482" s="2390"/>
      <c r="E482" s="2388" t="s">
        <v>10</v>
      </c>
      <c r="F482" s="2389">
        <f>F483</f>
        <v>348343</v>
      </c>
      <c r="G482" s="2390">
        <f>G483</f>
        <v>63766</v>
      </c>
      <c r="H482" s="120"/>
    </row>
    <row r="483" spans="1:8" s="77" customFormat="1">
      <c r="A483" s="75"/>
      <c r="B483" s="2388"/>
      <c r="C483" s="2389"/>
      <c r="D483" s="2390"/>
      <c r="E483" s="2388" t="s">
        <v>11</v>
      </c>
      <c r="F483" s="2389">
        <v>348343</v>
      </c>
      <c r="G483" s="2390">
        <v>63766</v>
      </c>
      <c r="H483" s="120"/>
    </row>
    <row r="484" spans="1:8" s="77" customFormat="1">
      <c r="A484" s="75"/>
      <c r="B484" s="2401"/>
      <c r="C484" s="623"/>
      <c r="D484" s="2386"/>
      <c r="E484" s="2401" t="s">
        <v>1</v>
      </c>
      <c r="F484" s="623">
        <f t="shared" ref="F484:G486" si="16">F485</f>
        <v>348343</v>
      </c>
      <c r="G484" s="2386">
        <f t="shared" si="16"/>
        <v>63766</v>
      </c>
      <c r="H484" s="120"/>
    </row>
    <row r="485" spans="1:8" s="77" customFormat="1">
      <c r="A485" s="75"/>
      <c r="B485" s="2396"/>
      <c r="C485" s="2389"/>
      <c r="D485" s="2390"/>
      <c r="E485" s="2396" t="s">
        <v>2</v>
      </c>
      <c r="F485" s="2389">
        <f t="shared" si="16"/>
        <v>348343</v>
      </c>
      <c r="G485" s="2390">
        <f t="shared" si="16"/>
        <v>63766</v>
      </c>
      <c r="H485" s="120"/>
    </row>
    <row r="486" spans="1:8" s="77" customFormat="1">
      <c r="A486" s="75"/>
      <c r="B486" s="2396"/>
      <c r="C486" s="625"/>
      <c r="D486" s="2390"/>
      <c r="E486" s="2396" t="s">
        <v>12</v>
      </c>
      <c r="F486" s="625">
        <f t="shared" si="16"/>
        <v>348343</v>
      </c>
      <c r="G486" s="2390">
        <f t="shared" si="16"/>
        <v>63766</v>
      </c>
      <c r="H486" s="120"/>
    </row>
    <row r="487" spans="1:8" s="77" customFormat="1">
      <c r="A487" s="75"/>
      <c r="B487" s="2396"/>
      <c r="C487" s="2389"/>
      <c r="D487" s="2390"/>
      <c r="E487" s="2396" t="s">
        <v>15</v>
      </c>
      <c r="F487" s="2389">
        <v>348343</v>
      </c>
      <c r="G487" s="2390">
        <v>63766</v>
      </c>
      <c r="H487" s="120"/>
    </row>
    <row r="488" spans="1:8" s="77" customFormat="1">
      <c r="A488" s="75"/>
      <c r="B488" s="2401"/>
      <c r="C488" s="2395"/>
      <c r="D488" s="2392"/>
      <c r="E488" s="2401" t="s">
        <v>88</v>
      </c>
      <c r="F488" s="2395"/>
      <c r="G488" s="2392"/>
      <c r="H488" s="120"/>
    </row>
    <row r="489" spans="1:8" s="77" customFormat="1">
      <c r="A489" s="75"/>
      <c r="B489" s="2401"/>
      <c r="C489" s="623"/>
      <c r="D489" s="2386"/>
      <c r="E489" s="2401" t="s">
        <v>4</v>
      </c>
      <c r="F489" s="623">
        <f>F490</f>
        <v>418011</v>
      </c>
      <c r="G489" s="2386">
        <f>G490</f>
        <v>76519</v>
      </c>
      <c r="H489" s="120"/>
    </row>
    <row r="490" spans="1:8" s="77" customFormat="1">
      <c r="A490" s="75"/>
      <c r="B490" s="2388"/>
      <c r="C490" s="2389"/>
      <c r="D490" s="2390"/>
      <c r="E490" s="2388" t="s">
        <v>10</v>
      </c>
      <c r="F490" s="2389">
        <f>F491</f>
        <v>418011</v>
      </c>
      <c r="G490" s="2390">
        <f>G491</f>
        <v>76519</v>
      </c>
      <c r="H490" s="120"/>
    </row>
    <row r="491" spans="1:8" s="77" customFormat="1">
      <c r="A491" s="75"/>
      <c r="B491" s="2388"/>
      <c r="C491" s="2389"/>
      <c r="D491" s="2390"/>
      <c r="E491" s="2388" t="s">
        <v>11</v>
      </c>
      <c r="F491" s="2389">
        <v>418011</v>
      </c>
      <c r="G491" s="2390">
        <v>76519</v>
      </c>
      <c r="H491" s="120"/>
    </row>
    <row r="492" spans="1:8" s="77" customFormat="1">
      <c r="A492" s="75"/>
      <c r="B492" s="2401"/>
      <c r="C492" s="623"/>
      <c r="D492" s="2386"/>
      <c r="E492" s="2401" t="s">
        <v>1</v>
      </c>
      <c r="F492" s="623">
        <f t="shared" ref="F492:G494" si="17">F493</f>
        <v>418011</v>
      </c>
      <c r="G492" s="2386">
        <f t="shared" si="17"/>
        <v>76519</v>
      </c>
      <c r="H492" s="120"/>
    </row>
    <row r="493" spans="1:8" s="77" customFormat="1">
      <c r="A493" s="75"/>
      <c r="B493" s="2396"/>
      <c r="C493" s="2389"/>
      <c r="D493" s="2390"/>
      <c r="E493" s="2396" t="s">
        <v>2</v>
      </c>
      <c r="F493" s="2389">
        <f t="shared" si="17"/>
        <v>418011</v>
      </c>
      <c r="G493" s="2390">
        <f t="shared" si="17"/>
        <v>76519</v>
      </c>
      <c r="H493" s="120"/>
    </row>
    <row r="494" spans="1:8" s="77" customFormat="1">
      <c r="A494" s="75"/>
      <c r="B494" s="2396"/>
      <c r="C494" s="625"/>
      <c r="D494" s="2390"/>
      <c r="E494" s="2396" t="s">
        <v>12</v>
      </c>
      <c r="F494" s="625">
        <f t="shared" si="17"/>
        <v>418011</v>
      </c>
      <c r="G494" s="2390">
        <f t="shared" si="17"/>
        <v>76519</v>
      </c>
      <c r="H494" s="120"/>
    </row>
    <row r="495" spans="1:8" s="77" customFormat="1">
      <c r="A495" s="75"/>
      <c r="B495" s="2396"/>
      <c r="C495" s="2389"/>
      <c r="D495" s="2390"/>
      <c r="E495" s="2396" t="s">
        <v>15</v>
      </c>
      <c r="F495" s="2389">
        <v>418011</v>
      </c>
      <c r="G495" s="2390">
        <v>76519</v>
      </c>
      <c r="H495" s="120"/>
    </row>
    <row r="496" spans="1:8" s="77" customFormat="1">
      <c r="A496" s="75"/>
      <c r="B496" s="2401"/>
      <c r="C496" s="2395"/>
      <c r="D496" s="2392"/>
      <c r="E496" s="2401" t="s">
        <v>189</v>
      </c>
      <c r="F496" s="2395"/>
      <c r="G496" s="2392"/>
      <c r="H496" s="120"/>
    </row>
    <row r="497" spans="1:8" s="77" customFormat="1">
      <c r="A497" s="75"/>
      <c r="B497" s="2401"/>
      <c r="C497" s="623"/>
      <c r="D497" s="2386"/>
      <c r="E497" s="2401" t="s">
        <v>4</v>
      </c>
      <c r="F497" s="623">
        <f>F498</f>
        <v>418011</v>
      </c>
      <c r="G497" s="2386">
        <f>G498</f>
        <v>76519</v>
      </c>
      <c r="H497" s="120"/>
    </row>
    <row r="498" spans="1:8" s="77" customFormat="1">
      <c r="A498" s="75"/>
      <c r="B498" s="2388"/>
      <c r="C498" s="2389"/>
      <c r="D498" s="2390"/>
      <c r="E498" s="2388" t="s">
        <v>10</v>
      </c>
      <c r="F498" s="2389">
        <f>F499</f>
        <v>418011</v>
      </c>
      <c r="G498" s="2390">
        <f>G499</f>
        <v>76519</v>
      </c>
      <c r="H498" s="120"/>
    </row>
    <row r="499" spans="1:8" s="77" customFormat="1">
      <c r="A499" s="75"/>
      <c r="B499" s="2388"/>
      <c r="C499" s="2389"/>
      <c r="D499" s="2390"/>
      <c r="E499" s="2388" t="s">
        <v>11</v>
      </c>
      <c r="F499" s="2389">
        <v>418011</v>
      </c>
      <c r="G499" s="2390">
        <v>76519</v>
      </c>
      <c r="H499" s="120"/>
    </row>
    <row r="500" spans="1:8" s="77" customFormat="1">
      <c r="A500" s="75"/>
      <c r="B500" s="2401"/>
      <c r="C500" s="623"/>
      <c r="D500" s="2386"/>
      <c r="E500" s="2401" t="s">
        <v>1</v>
      </c>
      <c r="F500" s="623">
        <f t="shared" ref="F500:G502" si="18">F501</f>
        <v>418011</v>
      </c>
      <c r="G500" s="2386">
        <f t="shared" si="18"/>
        <v>76519</v>
      </c>
      <c r="H500" s="120"/>
    </row>
    <row r="501" spans="1:8" s="77" customFormat="1">
      <c r="A501" s="75"/>
      <c r="B501" s="2396"/>
      <c r="C501" s="2389"/>
      <c r="D501" s="2390"/>
      <c r="E501" s="2396" t="s">
        <v>2</v>
      </c>
      <c r="F501" s="2389">
        <f t="shared" si="18"/>
        <v>418011</v>
      </c>
      <c r="G501" s="2390">
        <f t="shared" si="18"/>
        <v>76519</v>
      </c>
      <c r="H501" s="120"/>
    </row>
    <row r="502" spans="1:8" s="77" customFormat="1">
      <c r="A502" s="75"/>
      <c r="B502" s="2396"/>
      <c r="C502" s="625"/>
      <c r="D502" s="2390"/>
      <c r="E502" s="2396" t="s">
        <v>12</v>
      </c>
      <c r="F502" s="625">
        <f t="shared" si="18"/>
        <v>418011</v>
      </c>
      <c r="G502" s="2390">
        <f t="shared" si="18"/>
        <v>76519</v>
      </c>
      <c r="H502" s="120"/>
    </row>
    <row r="503" spans="1:8" s="77" customFormat="1">
      <c r="A503" s="75"/>
      <c r="B503" s="2396"/>
      <c r="C503" s="2389"/>
      <c r="D503" s="2390"/>
      <c r="E503" s="2396" t="s">
        <v>15</v>
      </c>
      <c r="F503" s="2389">
        <v>418011</v>
      </c>
      <c r="G503" s="2390">
        <v>76519</v>
      </c>
      <c r="H503" s="120"/>
    </row>
    <row r="504" spans="1:8" s="77" customFormat="1">
      <c r="A504" s="75"/>
      <c r="B504" s="2401"/>
      <c r="C504" s="2395"/>
      <c r="D504" s="2392"/>
      <c r="E504" s="2401" t="s">
        <v>594</v>
      </c>
      <c r="F504" s="2395"/>
      <c r="G504" s="2392"/>
      <c r="H504" s="120"/>
    </row>
    <row r="505" spans="1:8" s="77" customFormat="1">
      <c r="A505" s="75"/>
      <c r="B505" s="2401"/>
      <c r="C505" s="623"/>
      <c r="D505" s="2386"/>
      <c r="E505" s="2401" t="s">
        <v>4</v>
      </c>
      <c r="F505" s="623">
        <f>F506</f>
        <v>11355966</v>
      </c>
      <c r="G505" s="2386">
        <f>G506</f>
        <v>2078765</v>
      </c>
      <c r="H505" s="120"/>
    </row>
    <row r="506" spans="1:8" s="77" customFormat="1">
      <c r="A506" s="75"/>
      <c r="B506" s="2388"/>
      <c r="C506" s="2389"/>
      <c r="D506" s="2390"/>
      <c r="E506" s="2388" t="s">
        <v>10</v>
      </c>
      <c r="F506" s="2389">
        <f>F507</f>
        <v>11355966</v>
      </c>
      <c r="G506" s="2390">
        <f>G507</f>
        <v>2078765</v>
      </c>
      <c r="H506" s="120"/>
    </row>
    <row r="507" spans="1:8" s="77" customFormat="1">
      <c r="A507" s="75"/>
      <c r="B507" s="2388"/>
      <c r="C507" s="2389"/>
      <c r="D507" s="2390"/>
      <c r="E507" s="2388" t="s">
        <v>11</v>
      </c>
      <c r="F507" s="2389">
        <v>11355966</v>
      </c>
      <c r="G507" s="2390">
        <v>2078765</v>
      </c>
      <c r="H507" s="120"/>
    </row>
    <row r="508" spans="1:8" s="77" customFormat="1">
      <c r="A508" s="75"/>
      <c r="B508" s="2401"/>
      <c r="C508" s="623"/>
      <c r="D508" s="2386"/>
      <c r="E508" s="2401" t="s">
        <v>1</v>
      </c>
      <c r="F508" s="623">
        <f t="shared" ref="F508:G510" si="19">F509</f>
        <v>11355966</v>
      </c>
      <c r="G508" s="2386">
        <f t="shared" si="19"/>
        <v>2078765</v>
      </c>
      <c r="H508" s="120"/>
    </row>
    <row r="509" spans="1:8" s="77" customFormat="1">
      <c r="A509" s="75"/>
      <c r="B509" s="2396"/>
      <c r="C509" s="2389"/>
      <c r="D509" s="2390"/>
      <c r="E509" s="2396" t="s">
        <v>2</v>
      </c>
      <c r="F509" s="2389">
        <f t="shared" si="19"/>
        <v>11355966</v>
      </c>
      <c r="G509" s="2390">
        <f t="shared" si="19"/>
        <v>2078765</v>
      </c>
      <c r="H509" s="120"/>
    </row>
    <row r="510" spans="1:8" s="77" customFormat="1">
      <c r="A510" s="75"/>
      <c r="B510" s="2396"/>
      <c r="C510" s="625"/>
      <c r="D510" s="2390"/>
      <c r="E510" s="2396" t="s">
        <v>12</v>
      </c>
      <c r="F510" s="625">
        <f t="shared" si="19"/>
        <v>11355966</v>
      </c>
      <c r="G510" s="2390">
        <f t="shared" si="19"/>
        <v>2078765</v>
      </c>
      <c r="H510" s="120"/>
    </row>
    <row r="511" spans="1:8" s="77" customFormat="1" ht="13.8" thickBot="1">
      <c r="A511" s="75"/>
      <c r="B511" s="2402"/>
      <c r="C511" s="2403"/>
      <c r="D511" s="2467"/>
      <c r="E511" s="2402" t="s">
        <v>15</v>
      </c>
      <c r="F511" s="2403">
        <v>11355966</v>
      </c>
      <c r="G511" s="2390">
        <v>2078765</v>
      </c>
      <c r="H511" s="120"/>
    </row>
    <row r="512" spans="1:8" s="77" customFormat="1" ht="106.5" customHeight="1" thickBot="1">
      <c r="A512" s="75"/>
      <c r="B512" s="3747" t="s">
        <v>647</v>
      </c>
      <c r="C512" s="3748"/>
      <c r="D512" s="3748"/>
      <c r="E512" s="3748"/>
      <c r="F512" s="3748"/>
      <c r="G512" s="3749"/>
      <c r="H512" s="120"/>
    </row>
    <row r="513" spans="1:8" s="77" customFormat="1">
      <c r="A513" s="75"/>
      <c r="B513" s="1329"/>
      <c r="C513" s="1329"/>
      <c r="D513" s="1329"/>
      <c r="E513" s="2364"/>
      <c r="F513" s="2364"/>
      <c r="G513" s="2364"/>
      <c r="H513" s="120"/>
    </row>
    <row r="514" spans="1:8" s="77" customFormat="1">
      <c r="A514" s="75"/>
      <c r="B514" s="128" t="s">
        <v>187</v>
      </c>
      <c r="C514" s="561"/>
      <c r="D514" s="561"/>
      <c r="E514" s="2364"/>
      <c r="F514" s="2364"/>
      <c r="G514" s="2364"/>
      <c r="H514" s="120"/>
    </row>
    <row r="515" spans="1:8" s="86" customFormat="1" ht="13.8" thickBot="1">
      <c r="A515" s="99"/>
      <c r="B515" s="2315"/>
      <c r="C515" s="2315"/>
      <c r="D515" s="2315"/>
      <c r="E515" s="2410"/>
      <c r="F515" s="2409"/>
      <c r="G515" s="2409"/>
      <c r="H515" s="120"/>
    </row>
    <row r="516" spans="1:8" s="86" customFormat="1" ht="13.8">
      <c r="A516" s="547">
        <f>A424</f>
        <v>48</v>
      </c>
      <c r="B516" s="2411" t="s">
        <v>634</v>
      </c>
      <c r="C516" s="2412"/>
      <c r="D516" s="2413"/>
      <c r="E516" s="2411" t="s">
        <v>634</v>
      </c>
      <c r="F516" s="2412"/>
      <c r="G516" s="2413"/>
      <c r="H516" s="252" t="s">
        <v>33</v>
      </c>
    </row>
    <row r="517" spans="1:8" s="86" customFormat="1">
      <c r="A517" s="99" t="s">
        <v>556</v>
      </c>
      <c r="B517" s="2373" t="s">
        <v>22</v>
      </c>
      <c r="C517" s="2374"/>
      <c r="D517" s="2375"/>
      <c r="E517" s="2373" t="s">
        <v>22</v>
      </c>
      <c r="F517" s="2376"/>
      <c r="G517" s="2377"/>
      <c r="H517" s="252"/>
    </row>
    <row r="518" spans="1:8" s="86" customFormat="1">
      <c r="A518" s="99"/>
      <c r="B518" s="2381" t="s">
        <v>636</v>
      </c>
      <c r="C518" s="2382"/>
      <c r="D518" s="2383"/>
      <c r="E518" s="2381" t="s">
        <v>643</v>
      </c>
      <c r="F518" s="2382"/>
      <c r="G518" s="2383"/>
      <c r="H518" s="252"/>
    </row>
    <row r="519" spans="1:8" s="86" customFormat="1">
      <c r="A519" s="99"/>
      <c r="B519" s="2414" t="s">
        <v>4</v>
      </c>
      <c r="C519" s="2385">
        <f>C520+C521</f>
        <v>110576209</v>
      </c>
      <c r="D519" s="2386">
        <f>D521</f>
        <v>-1512373</v>
      </c>
      <c r="E519" s="2414" t="s">
        <v>4</v>
      </c>
      <c r="F519" s="2385">
        <f>F520+F521</f>
        <v>20653370</v>
      </c>
      <c r="G519" s="2386">
        <f>G520+G522</f>
        <v>1512373</v>
      </c>
      <c r="H519" s="252"/>
    </row>
    <row r="520" spans="1:8" s="86" customFormat="1" ht="26.4">
      <c r="A520" s="99"/>
      <c r="B520" s="2416" t="s">
        <v>36</v>
      </c>
      <c r="C520" s="2389">
        <v>1439128</v>
      </c>
      <c r="D520" s="2386"/>
      <c r="E520" s="2416" t="s">
        <v>36</v>
      </c>
      <c r="F520" s="2389">
        <v>720240</v>
      </c>
      <c r="G520" s="2390"/>
      <c r="H520" s="252"/>
    </row>
    <row r="521" spans="1:8" s="86" customFormat="1">
      <c r="A521" s="99"/>
      <c r="B521" s="2416" t="s">
        <v>10</v>
      </c>
      <c r="C521" s="2391">
        <f>C522</f>
        <v>109137081</v>
      </c>
      <c r="D521" s="2392">
        <f>D522</f>
        <v>-1512373</v>
      </c>
      <c r="E521" s="2416" t="s">
        <v>10</v>
      </c>
      <c r="F521" s="2391">
        <f>F522</f>
        <v>19933130</v>
      </c>
      <c r="G521" s="2393">
        <f>G522</f>
        <v>1512373</v>
      </c>
      <c r="H521" s="252"/>
    </row>
    <row r="522" spans="1:8" s="86" customFormat="1">
      <c r="A522" s="99"/>
      <c r="B522" s="2417" t="s">
        <v>11</v>
      </c>
      <c r="C522" s="2395">
        <v>109137081</v>
      </c>
      <c r="D522" s="2393">
        <f>-1512373</f>
        <v>-1512373</v>
      </c>
      <c r="E522" s="2417" t="s">
        <v>11</v>
      </c>
      <c r="F522" s="2395">
        <v>19933130</v>
      </c>
      <c r="G522" s="2393">
        <v>1512373</v>
      </c>
      <c r="H522" s="252"/>
    </row>
    <row r="523" spans="1:8" s="86" customFormat="1">
      <c r="A523" s="99"/>
      <c r="B523" s="2414" t="s">
        <v>1</v>
      </c>
      <c r="C523" s="623">
        <f>C524+C534</f>
        <v>110576209</v>
      </c>
      <c r="D523" s="2386">
        <f>D524+D529+D534</f>
        <v>-1512373</v>
      </c>
      <c r="E523" s="2414" t="s">
        <v>1</v>
      </c>
      <c r="F523" s="623">
        <f>F524+F529</f>
        <v>20653370</v>
      </c>
      <c r="G523" s="2386">
        <f>G524+G529</f>
        <v>1512373</v>
      </c>
      <c r="H523" s="252"/>
    </row>
    <row r="524" spans="1:8" s="86" customFormat="1">
      <c r="A524" s="99"/>
      <c r="B524" s="2418" t="s">
        <v>2</v>
      </c>
      <c r="C524" s="2389">
        <f>C525+C529+C531</f>
        <v>110146085</v>
      </c>
      <c r="D524" s="2392">
        <f>D525</f>
        <v>-1512373</v>
      </c>
      <c r="E524" s="2418" t="s">
        <v>2</v>
      </c>
      <c r="F524" s="2389">
        <f>F525</f>
        <v>19450403</v>
      </c>
      <c r="G524" s="2390">
        <f>G525</f>
        <v>1512373</v>
      </c>
      <c r="H524" s="252"/>
    </row>
    <row r="525" spans="1:8" s="86" customFormat="1">
      <c r="A525" s="99"/>
      <c r="B525" s="2418" t="s">
        <v>12</v>
      </c>
      <c r="C525" s="625">
        <f>C526+C528</f>
        <v>109898156</v>
      </c>
      <c r="D525" s="2390">
        <f>D526+D528</f>
        <v>-1512373</v>
      </c>
      <c r="E525" s="2418" t="s">
        <v>12</v>
      </c>
      <c r="F525" s="625">
        <f>F526+F528</f>
        <v>19450403</v>
      </c>
      <c r="G525" s="2393">
        <f>G528</f>
        <v>1512373</v>
      </c>
      <c r="H525" s="252"/>
    </row>
    <row r="526" spans="1:8" s="86" customFormat="1">
      <c r="A526" s="99"/>
      <c r="B526" s="2418" t="s">
        <v>37</v>
      </c>
      <c r="C526" s="2389">
        <v>87289610</v>
      </c>
      <c r="D526" s="2390"/>
      <c r="E526" s="2418" t="s">
        <v>37</v>
      </c>
      <c r="F526" s="2389">
        <v>1938411</v>
      </c>
      <c r="G526" s="2390">
        <f>G527</f>
        <v>0</v>
      </c>
      <c r="H526" s="252"/>
    </row>
    <row r="527" spans="1:8" s="86" customFormat="1">
      <c r="A527" s="99"/>
      <c r="B527" s="2418" t="s">
        <v>35</v>
      </c>
      <c r="C527" s="625">
        <v>68123272</v>
      </c>
      <c r="D527" s="2390"/>
      <c r="E527" s="2418" t="s">
        <v>35</v>
      </c>
      <c r="F527" s="625">
        <v>1530538</v>
      </c>
      <c r="G527" s="78"/>
      <c r="H527" s="252"/>
    </row>
    <row r="528" spans="1:8" s="86" customFormat="1">
      <c r="A528" s="99"/>
      <c r="B528" s="2418" t="s">
        <v>15</v>
      </c>
      <c r="C528" s="2389">
        <v>22608546</v>
      </c>
      <c r="D528" s="2393">
        <f>-1512373</f>
        <v>-1512373</v>
      </c>
      <c r="E528" s="2418" t="s">
        <v>15</v>
      </c>
      <c r="F528" s="2389">
        <v>17511992</v>
      </c>
      <c r="G528" s="2393">
        <v>1512373</v>
      </c>
      <c r="H528" s="252"/>
    </row>
    <row r="529" spans="1:8" s="86" customFormat="1" ht="26.4">
      <c r="A529" s="99"/>
      <c r="B529" s="2418" t="s">
        <v>49</v>
      </c>
      <c r="C529" s="2389">
        <f>C530</f>
        <v>21266</v>
      </c>
      <c r="D529" s="2390">
        <f>D530</f>
        <v>0</v>
      </c>
      <c r="E529" s="2418" t="s">
        <v>3</v>
      </c>
      <c r="F529" s="2389">
        <f>F530</f>
        <v>1202967</v>
      </c>
      <c r="G529" s="2390">
        <f>G530</f>
        <v>0</v>
      </c>
      <c r="H529" s="2468"/>
    </row>
    <row r="530" spans="1:8" s="86" customFormat="1">
      <c r="A530" s="99"/>
      <c r="B530" s="2418" t="s">
        <v>38</v>
      </c>
      <c r="C530" s="2389">
        <v>21266</v>
      </c>
      <c r="D530" s="2390"/>
      <c r="E530" s="2418" t="s">
        <v>20</v>
      </c>
      <c r="F530" s="2389">
        <v>1202967</v>
      </c>
      <c r="G530" s="2390"/>
      <c r="H530" s="252"/>
    </row>
    <row r="531" spans="1:8" s="86" customFormat="1">
      <c r="A531" s="99"/>
      <c r="B531" s="2418" t="s">
        <v>19</v>
      </c>
      <c r="C531" s="2389">
        <f>C532</f>
        <v>226663</v>
      </c>
      <c r="D531" s="2390"/>
      <c r="E531" s="2418"/>
      <c r="F531" s="2389"/>
      <c r="G531" s="2390"/>
      <c r="H531" s="252"/>
    </row>
    <row r="532" spans="1:8" s="86" customFormat="1" ht="26.4">
      <c r="A532" s="99"/>
      <c r="B532" s="2418" t="s">
        <v>51</v>
      </c>
      <c r="C532" s="2389">
        <f>C533</f>
        <v>226663</v>
      </c>
      <c r="D532" s="2390"/>
      <c r="E532" s="2418"/>
      <c r="F532" s="2389"/>
      <c r="G532" s="2390"/>
      <c r="H532" s="252"/>
    </row>
    <row r="533" spans="1:8" s="86" customFormat="1" ht="39.6">
      <c r="A533" s="99"/>
      <c r="B533" s="2419" t="s">
        <v>191</v>
      </c>
      <c r="C533" s="2389">
        <v>226663</v>
      </c>
      <c r="D533" s="2390"/>
      <c r="E533" s="2418"/>
      <c r="F533" s="2389"/>
      <c r="G533" s="2390"/>
      <c r="H533" s="252"/>
    </row>
    <row r="534" spans="1:8" s="86" customFormat="1">
      <c r="A534" s="99"/>
      <c r="B534" s="2418" t="s">
        <v>3</v>
      </c>
      <c r="C534" s="2389">
        <f>C535</f>
        <v>430124</v>
      </c>
      <c r="D534" s="2390">
        <f>D535</f>
        <v>0</v>
      </c>
      <c r="E534" s="2418"/>
      <c r="F534" s="2389"/>
      <c r="G534" s="2390"/>
      <c r="H534" s="252"/>
    </row>
    <row r="535" spans="1:8" s="86" customFormat="1">
      <c r="A535" s="99"/>
      <c r="B535" s="2418" t="s">
        <v>20</v>
      </c>
      <c r="C535" s="2389">
        <v>430124</v>
      </c>
      <c r="D535" s="2390"/>
      <c r="E535" s="2418"/>
      <c r="F535" s="2389"/>
      <c r="G535" s="2390"/>
      <c r="H535" s="252"/>
    </row>
    <row r="536" spans="1:8" s="86" customFormat="1">
      <c r="A536" s="99"/>
      <c r="B536" s="2398" t="s">
        <v>54</v>
      </c>
      <c r="C536" s="2399"/>
      <c r="D536" s="2420"/>
      <c r="E536" s="2398" t="s">
        <v>54</v>
      </c>
      <c r="F536" s="2399"/>
      <c r="G536" s="2420"/>
      <c r="H536" s="252"/>
    </row>
    <row r="537" spans="1:8" s="86" customFormat="1">
      <c r="A537" s="99"/>
      <c r="B537" s="375" t="s">
        <v>637</v>
      </c>
      <c r="C537" s="625"/>
      <c r="D537" s="2390"/>
      <c r="E537" s="375" t="s">
        <v>637</v>
      </c>
      <c r="F537" s="625"/>
      <c r="G537" s="2390"/>
      <c r="H537" s="252"/>
    </row>
    <row r="538" spans="1:8" s="86" customFormat="1" ht="26.4">
      <c r="A538" s="99"/>
      <c r="B538" s="375" t="s">
        <v>638</v>
      </c>
      <c r="C538" s="625"/>
      <c r="D538" s="2390"/>
      <c r="E538" s="375" t="s">
        <v>638</v>
      </c>
      <c r="F538" s="623">
        <f>F539</f>
        <v>0</v>
      </c>
      <c r="G538" s="2386"/>
      <c r="H538" s="252"/>
    </row>
    <row r="539" spans="1:8" s="86" customFormat="1">
      <c r="A539" s="99"/>
      <c r="B539" s="2421" t="s">
        <v>87</v>
      </c>
      <c r="C539" s="2395"/>
      <c r="D539" s="2392"/>
      <c r="E539" s="2421" t="s">
        <v>87</v>
      </c>
      <c r="F539" s="2395"/>
      <c r="G539" s="2392"/>
      <c r="H539" s="252"/>
    </row>
    <row r="540" spans="1:8" s="86" customFormat="1">
      <c r="A540" s="99"/>
      <c r="B540" s="2421" t="s">
        <v>4</v>
      </c>
      <c r="C540" s="623">
        <f>C541</f>
        <v>1505583</v>
      </c>
      <c r="D540" s="2386">
        <f>D541</f>
        <v>-1428476</v>
      </c>
      <c r="E540" s="2421" t="s">
        <v>4</v>
      </c>
      <c r="F540" s="623">
        <f>F541</f>
        <v>0</v>
      </c>
      <c r="G540" s="2386">
        <f>G541</f>
        <v>1428476</v>
      </c>
      <c r="H540" s="252"/>
    </row>
    <row r="541" spans="1:8" s="86" customFormat="1">
      <c r="A541" s="99"/>
      <c r="B541" s="2416" t="s">
        <v>10</v>
      </c>
      <c r="C541" s="2389">
        <f>C542</f>
        <v>1505583</v>
      </c>
      <c r="D541" s="2390">
        <f>D542</f>
        <v>-1428476</v>
      </c>
      <c r="E541" s="2416" t="s">
        <v>10</v>
      </c>
      <c r="F541" s="2389">
        <f>F542</f>
        <v>0</v>
      </c>
      <c r="G541" s="2390">
        <f>G542</f>
        <v>1428476</v>
      </c>
      <c r="H541" s="252"/>
    </row>
    <row r="542" spans="1:8" s="86" customFormat="1">
      <c r="A542" s="99"/>
      <c r="B542" s="2416" t="s">
        <v>11</v>
      </c>
      <c r="C542" s="2389">
        <v>1505583</v>
      </c>
      <c r="D542" s="2393">
        <f>-1428476</f>
        <v>-1428476</v>
      </c>
      <c r="E542" s="2416" t="s">
        <v>11</v>
      </c>
      <c r="F542" s="2389"/>
      <c r="G542" s="2393">
        <f>1428476</f>
        <v>1428476</v>
      </c>
      <c r="H542" s="252"/>
    </row>
    <row r="543" spans="1:8" s="86" customFormat="1">
      <c r="A543" s="99"/>
      <c r="B543" s="2421" t="s">
        <v>1</v>
      </c>
      <c r="C543" s="623">
        <f t="shared" ref="C543:D545" si="20">C544</f>
        <v>1505583</v>
      </c>
      <c r="D543" s="2386">
        <f t="shared" si="20"/>
        <v>-1428476</v>
      </c>
      <c r="E543" s="2421" t="s">
        <v>1</v>
      </c>
      <c r="F543" s="623">
        <f t="shared" ref="F543:G545" si="21">F544</f>
        <v>0</v>
      </c>
      <c r="G543" s="2386">
        <f t="shared" si="21"/>
        <v>1428476</v>
      </c>
      <c r="H543" s="252"/>
    </row>
    <row r="544" spans="1:8" s="86" customFormat="1">
      <c r="A544" s="99"/>
      <c r="B544" s="2418" t="s">
        <v>2</v>
      </c>
      <c r="C544" s="2389">
        <f t="shared" si="20"/>
        <v>1505583</v>
      </c>
      <c r="D544" s="2390">
        <f t="shared" si="20"/>
        <v>-1428476</v>
      </c>
      <c r="E544" s="2418" t="s">
        <v>2</v>
      </c>
      <c r="F544" s="2389">
        <f t="shared" si="21"/>
        <v>0</v>
      </c>
      <c r="G544" s="2390">
        <f t="shared" si="21"/>
        <v>1428476</v>
      </c>
      <c r="H544" s="252"/>
    </row>
    <row r="545" spans="1:8" s="86" customFormat="1">
      <c r="A545" s="99"/>
      <c r="B545" s="2418" t="s">
        <v>12</v>
      </c>
      <c r="C545" s="625">
        <f t="shared" si="20"/>
        <v>1505583</v>
      </c>
      <c r="D545" s="2390">
        <f t="shared" si="20"/>
        <v>-1428476</v>
      </c>
      <c r="E545" s="2418" t="s">
        <v>12</v>
      </c>
      <c r="F545" s="625">
        <f t="shared" si="21"/>
        <v>0</v>
      </c>
      <c r="G545" s="2390">
        <f t="shared" si="21"/>
        <v>1428476</v>
      </c>
      <c r="H545" s="252"/>
    </row>
    <row r="546" spans="1:8" s="86" customFormat="1">
      <c r="A546" s="99"/>
      <c r="B546" s="2418" t="s">
        <v>15</v>
      </c>
      <c r="C546" s="2389">
        <v>1505583</v>
      </c>
      <c r="D546" s="2393">
        <f>-1428476</f>
        <v>-1428476</v>
      </c>
      <c r="E546" s="2418" t="s">
        <v>15</v>
      </c>
      <c r="F546" s="2389"/>
      <c r="G546" s="2393">
        <f>1428476</f>
        <v>1428476</v>
      </c>
      <c r="H546" s="252"/>
    </row>
    <row r="547" spans="1:8" s="86" customFormat="1">
      <c r="A547" s="99"/>
      <c r="B547" s="2421" t="s">
        <v>88</v>
      </c>
      <c r="C547" s="2395"/>
      <c r="D547" s="2392"/>
      <c r="E547" s="2421" t="s">
        <v>88</v>
      </c>
      <c r="F547" s="2395"/>
      <c r="G547" s="2392"/>
      <c r="H547" s="252"/>
    </row>
    <row r="548" spans="1:8" s="86" customFormat="1">
      <c r="A548" s="99"/>
      <c r="B548" s="2421" t="s">
        <v>4</v>
      </c>
      <c r="C548" s="623">
        <f>C549</f>
        <v>1505583</v>
      </c>
      <c r="D548" s="2386">
        <f>D549</f>
        <v>-1504995</v>
      </c>
      <c r="E548" s="2421" t="s">
        <v>4</v>
      </c>
      <c r="F548" s="623">
        <f>F549</f>
        <v>0</v>
      </c>
      <c r="G548" s="2386">
        <f>G549</f>
        <v>1428476</v>
      </c>
      <c r="H548" s="252"/>
    </row>
    <row r="549" spans="1:8" s="86" customFormat="1">
      <c r="A549" s="99"/>
      <c r="B549" s="2416" t="s">
        <v>10</v>
      </c>
      <c r="C549" s="2389">
        <f>C550</f>
        <v>1505583</v>
      </c>
      <c r="D549" s="2390">
        <f>D550</f>
        <v>-1504995</v>
      </c>
      <c r="E549" s="2416" t="s">
        <v>10</v>
      </c>
      <c r="F549" s="2389">
        <f>F550</f>
        <v>0</v>
      </c>
      <c r="G549" s="2390">
        <f>G550</f>
        <v>1428476</v>
      </c>
      <c r="H549" s="252"/>
    </row>
    <row r="550" spans="1:8" s="86" customFormat="1">
      <c r="A550" s="99"/>
      <c r="B550" s="2416" t="s">
        <v>11</v>
      </c>
      <c r="C550" s="2389">
        <v>1505583</v>
      </c>
      <c r="D550" s="2390">
        <f>-1428476-76519</f>
        <v>-1504995</v>
      </c>
      <c r="E550" s="2416" t="s">
        <v>11</v>
      </c>
      <c r="F550" s="2389"/>
      <c r="G550" s="2393">
        <f>1428476</f>
        <v>1428476</v>
      </c>
      <c r="H550" s="252"/>
    </row>
    <row r="551" spans="1:8" s="86" customFormat="1">
      <c r="A551" s="99"/>
      <c r="B551" s="2421" t="s">
        <v>1</v>
      </c>
      <c r="C551" s="623">
        <f t="shared" ref="C551:D553" si="22">C552</f>
        <v>1505583</v>
      </c>
      <c r="D551" s="2386">
        <f t="shared" si="22"/>
        <v>-1504995</v>
      </c>
      <c r="E551" s="2421" t="s">
        <v>1</v>
      </c>
      <c r="F551" s="623">
        <f t="shared" ref="F551:G553" si="23">F552</f>
        <v>0</v>
      </c>
      <c r="G551" s="2386">
        <f t="shared" si="23"/>
        <v>1428476</v>
      </c>
      <c r="H551" s="252"/>
    </row>
    <row r="552" spans="1:8" s="86" customFormat="1">
      <c r="A552" s="99"/>
      <c r="B552" s="2418" t="s">
        <v>2</v>
      </c>
      <c r="C552" s="2389">
        <f t="shared" si="22"/>
        <v>1505583</v>
      </c>
      <c r="D552" s="2390">
        <f t="shared" si="22"/>
        <v>-1504995</v>
      </c>
      <c r="E552" s="2418" t="s">
        <v>2</v>
      </c>
      <c r="F552" s="2389">
        <f t="shared" si="23"/>
        <v>0</v>
      </c>
      <c r="G552" s="2390">
        <f t="shared" si="23"/>
        <v>1428476</v>
      </c>
      <c r="H552" s="252"/>
    </row>
    <row r="553" spans="1:8" s="86" customFormat="1">
      <c r="A553" s="99"/>
      <c r="B553" s="2418" t="s">
        <v>12</v>
      </c>
      <c r="C553" s="625">
        <f t="shared" si="22"/>
        <v>1505583</v>
      </c>
      <c r="D553" s="2390">
        <f t="shared" si="22"/>
        <v>-1504995</v>
      </c>
      <c r="E553" s="2418" t="s">
        <v>12</v>
      </c>
      <c r="F553" s="625">
        <f t="shared" si="23"/>
        <v>0</v>
      </c>
      <c r="G553" s="2390">
        <f t="shared" si="23"/>
        <v>1428476</v>
      </c>
      <c r="H553" s="252"/>
    </row>
    <row r="554" spans="1:8" s="86" customFormat="1">
      <c r="A554" s="99"/>
      <c r="B554" s="2418" t="s">
        <v>15</v>
      </c>
      <c r="C554" s="2389">
        <v>1505583</v>
      </c>
      <c r="D554" s="2390">
        <f>-1428476-76519</f>
        <v>-1504995</v>
      </c>
      <c r="E554" s="2418" t="s">
        <v>15</v>
      </c>
      <c r="F554" s="2389"/>
      <c r="G554" s="2393">
        <f>1428476</f>
        <v>1428476</v>
      </c>
      <c r="H554" s="252"/>
    </row>
    <row r="555" spans="1:8" s="86" customFormat="1">
      <c r="A555" s="99"/>
      <c r="B555" s="2421" t="s">
        <v>189</v>
      </c>
      <c r="C555" s="2395"/>
      <c r="D555" s="2392"/>
      <c r="E555" s="2421" t="s">
        <v>189</v>
      </c>
      <c r="F555" s="2395"/>
      <c r="G555" s="2392"/>
      <c r="H555" s="252"/>
    </row>
    <row r="556" spans="1:8" s="86" customFormat="1">
      <c r="A556" s="99"/>
      <c r="B556" s="2421" t="s">
        <v>4</v>
      </c>
      <c r="C556" s="623">
        <f>C557</f>
        <v>1505583</v>
      </c>
      <c r="D556" s="2386">
        <f>D557</f>
        <v>-1504995</v>
      </c>
      <c r="E556" s="2421" t="s">
        <v>4</v>
      </c>
      <c r="F556" s="623">
        <f>F557</f>
        <v>0</v>
      </c>
      <c r="G556" s="2386">
        <f>G557</f>
        <v>1428476</v>
      </c>
      <c r="H556" s="252"/>
    </row>
    <row r="557" spans="1:8" s="86" customFormat="1">
      <c r="A557" s="99"/>
      <c r="B557" s="2416" t="s">
        <v>10</v>
      </c>
      <c r="C557" s="2389">
        <f>C558</f>
        <v>1505583</v>
      </c>
      <c r="D557" s="2390">
        <f>D558</f>
        <v>-1504995</v>
      </c>
      <c r="E557" s="2416" t="s">
        <v>10</v>
      </c>
      <c r="F557" s="2389">
        <f>F558</f>
        <v>0</v>
      </c>
      <c r="G557" s="2390">
        <f>G558</f>
        <v>1428476</v>
      </c>
      <c r="H557" s="252"/>
    </row>
    <row r="558" spans="1:8" s="86" customFormat="1">
      <c r="A558" s="99"/>
      <c r="B558" s="2416" t="s">
        <v>11</v>
      </c>
      <c r="C558" s="2389">
        <v>1505583</v>
      </c>
      <c r="D558" s="2390">
        <f>-1428476-76519</f>
        <v>-1504995</v>
      </c>
      <c r="E558" s="2416" t="s">
        <v>11</v>
      </c>
      <c r="F558" s="2389"/>
      <c r="G558" s="2393">
        <f>1428476</f>
        <v>1428476</v>
      </c>
      <c r="H558" s="252"/>
    </row>
    <row r="559" spans="1:8" s="86" customFormat="1">
      <c r="A559" s="99"/>
      <c r="B559" s="2421" t="s">
        <v>1</v>
      </c>
      <c r="C559" s="623">
        <f t="shared" ref="C559:D561" si="24">C560</f>
        <v>1505583</v>
      </c>
      <c r="D559" s="2386">
        <f t="shared" si="24"/>
        <v>-1504995</v>
      </c>
      <c r="E559" s="2421" t="s">
        <v>1</v>
      </c>
      <c r="F559" s="623">
        <f t="shared" ref="F559:G561" si="25">F560</f>
        <v>0</v>
      </c>
      <c r="G559" s="2386">
        <f t="shared" si="25"/>
        <v>1428476</v>
      </c>
      <c r="H559" s="252"/>
    </row>
    <row r="560" spans="1:8" s="86" customFormat="1">
      <c r="A560" s="99"/>
      <c r="B560" s="2418" t="s">
        <v>2</v>
      </c>
      <c r="C560" s="2389">
        <f t="shared" si="24"/>
        <v>1505583</v>
      </c>
      <c r="D560" s="2390">
        <f t="shared" si="24"/>
        <v>-1504995</v>
      </c>
      <c r="E560" s="2418" t="s">
        <v>2</v>
      </c>
      <c r="F560" s="2389">
        <f t="shared" si="25"/>
        <v>0</v>
      </c>
      <c r="G560" s="2390">
        <f t="shared" si="25"/>
        <v>1428476</v>
      </c>
      <c r="H560" s="252"/>
    </row>
    <row r="561" spans="1:8" s="86" customFormat="1">
      <c r="A561" s="99"/>
      <c r="B561" s="2418" t="s">
        <v>12</v>
      </c>
      <c r="C561" s="625">
        <f t="shared" si="24"/>
        <v>1505583</v>
      </c>
      <c r="D561" s="2390">
        <f t="shared" si="24"/>
        <v>-1504995</v>
      </c>
      <c r="E561" s="2418" t="s">
        <v>12</v>
      </c>
      <c r="F561" s="625">
        <f t="shared" si="25"/>
        <v>0</v>
      </c>
      <c r="G561" s="2390">
        <f t="shared" si="25"/>
        <v>1428476</v>
      </c>
      <c r="H561" s="252"/>
    </row>
    <row r="562" spans="1:8" s="86" customFormat="1">
      <c r="A562" s="99"/>
      <c r="B562" s="2418" t="s">
        <v>15</v>
      </c>
      <c r="C562" s="2389">
        <v>1505583</v>
      </c>
      <c r="D562" s="2390">
        <f>-1428476-76519</f>
        <v>-1504995</v>
      </c>
      <c r="E562" s="2418" t="s">
        <v>15</v>
      </c>
      <c r="F562" s="2389"/>
      <c r="G562" s="2393">
        <f>1428476</f>
        <v>1428476</v>
      </c>
      <c r="H562" s="252"/>
    </row>
    <row r="563" spans="1:8" s="86" customFormat="1">
      <c r="A563" s="99"/>
      <c r="B563" s="2421" t="s">
        <v>594</v>
      </c>
      <c r="C563" s="2395"/>
      <c r="D563" s="2392"/>
      <c r="E563" s="2469" t="s">
        <v>594</v>
      </c>
      <c r="F563" s="2395"/>
      <c r="G563" s="2392"/>
      <c r="H563" s="252"/>
    </row>
    <row r="564" spans="1:8" s="86" customFormat="1">
      <c r="A564" s="99"/>
      <c r="B564" s="2421" t="s">
        <v>4</v>
      </c>
      <c r="C564" s="623">
        <f>C565</f>
        <v>39270624</v>
      </c>
      <c r="D564" s="2386">
        <f>D565</f>
        <v>-39270624</v>
      </c>
      <c r="E564" s="2421" t="s">
        <v>4</v>
      </c>
      <c r="F564" s="623">
        <f>F565</f>
        <v>0</v>
      </c>
      <c r="G564" s="2386">
        <f>G565</f>
        <v>37611066</v>
      </c>
      <c r="H564" s="252"/>
    </row>
    <row r="565" spans="1:8" s="86" customFormat="1">
      <c r="A565" s="99"/>
      <c r="B565" s="2416" t="s">
        <v>10</v>
      </c>
      <c r="C565" s="2389">
        <f>C566</f>
        <v>39270624</v>
      </c>
      <c r="D565" s="2390">
        <f>D566</f>
        <v>-39270624</v>
      </c>
      <c r="E565" s="2416" t="s">
        <v>10</v>
      </c>
      <c r="F565" s="2389">
        <f>F566</f>
        <v>0</v>
      </c>
      <c r="G565" s="2390">
        <f>G566</f>
        <v>37611066</v>
      </c>
      <c r="H565" s="2470"/>
    </row>
    <row r="566" spans="1:8" s="86" customFormat="1">
      <c r="A566" s="99"/>
      <c r="B566" s="2416" t="s">
        <v>11</v>
      </c>
      <c r="C566" s="2389">
        <v>39270624</v>
      </c>
      <c r="D566" s="2467">
        <v>-39270624</v>
      </c>
      <c r="E566" s="2416" t="s">
        <v>11</v>
      </c>
      <c r="F566" s="2389"/>
      <c r="G566" s="2390">
        <f>1428476*26+470690</f>
        <v>37611066</v>
      </c>
      <c r="H566" s="252"/>
    </row>
    <row r="567" spans="1:8" s="86" customFormat="1">
      <c r="A567" s="99"/>
      <c r="B567" s="2421" t="s">
        <v>1</v>
      </c>
      <c r="C567" s="623">
        <f t="shared" ref="C567:D569" si="26">C568</f>
        <v>39270624</v>
      </c>
      <c r="D567" s="2386">
        <f t="shared" si="26"/>
        <v>-39270624</v>
      </c>
      <c r="E567" s="2421" t="s">
        <v>1</v>
      </c>
      <c r="F567" s="623">
        <f t="shared" ref="F567:G569" si="27">F568</f>
        <v>0</v>
      </c>
      <c r="G567" s="2386">
        <f t="shared" si="27"/>
        <v>37611066</v>
      </c>
      <c r="H567" s="252"/>
    </row>
    <row r="568" spans="1:8" s="86" customFormat="1">
      <c r="A568" s="99"/>
      <c r="B568" s="2418" t="s">
        <v>2</v>
      </c>
      <c r="C568" s="2389">
        <f t="shared" si="26"/>
        <v>39270624</v>
      </c>
      <c r="D568" s="2390">
        <f t="shared" si="26"/>
        <v>-39270624</v>
      </c>
      <c r="E568" s="2418" t="s">
        <v>2</v>
      </c>
      <c r="F568" s="2389">
        <f t="shared" si="27"/>
        <v>0</v>
      </c>
      <c r="G568" s="2390">
        <f t="shared" si="27"/>
        <v>37611066</v>
      </c>
      <c r="H568" s="252"/>
    </row>
    <row r="569" spans="1:8" s="86" customFormat="1">
      <c r="A569" s="99"/>
      <c r="B569" s="2418" t="s">
        <v>12</v>
      </c>
      <c r="C569" s="625">
        <f t="shared" si="26"/>
        <v>39270624</v>
      </c>
      <c r="D569" s="2390">
        <f t="shared" si="26"/>
        <v>-39270624</v>
      </c>
      <c r="E569" s="2418" t="s">
        <v>12</v>
      </c>
      <c r="F569" s="625">
        <f t="shared" si="27"/>
        <v>0</v>
      </c>
      <c r="G569" s="2390">
        <f t="shared" si="27"/>
        <v>37611066</v>
      </c>
      <c r="H569" s="252"/>
    </row>
    <row r="570" spans="1:8" s="86" customFormat="1">
      <c r="A570" s="99"/>
      <c r="B570" s="2471" t="s">
        <v>15</v>
      </c>
      <c r="C570" s="2389">
        <v>39270624</v>
      </c>
      <c r="D570" s="2467">
        <v>-39270624</v>
      </c>
      <c r="E570" s="2471" t="s">
        <v>15</v>
      </c>
      <c r="F570" s="2403"/>
      <c r="G570" s="2390">
        <f>1428476*26+470690</f>
        <v>37611066</v>
      </c>
      <c r="H570" s="252"/>
    </row>
    <row r="571" spans="1:8" s="86" customFormat="1" ht="26.4">
      <c r="A571" s="99"/>
      <c r="B571" s="375"/>
      <c r="C571" s="625"/>
      <c r="D571" s="2390"/>
      <c r="E571" s="375" t="s">
        <v>644</v>
      </c>
      <c r="F571" s="625"/>
      <c r="G571" s="2390"/>
      <c r="H571" s="252"/>
    </row>
    <row r="572" spans="1:8" s="86" customFormat="1">
      <c r="A572" s="99"/>
      <c r="B572" s="2421"/>
      <c r="C572" s="2395"/>
      <c r="D572" s="2472"/>
      <c r="E572" s="2421" t="s">
        <v>88</v>
      </c>
      <c r="F572" s="2395"/>
      <c r="G572" s="2392"/>
      <c r="H572" s="252"/>
    </row>
    <row r="573" spans="1:8" s="86" customFormat="1">
      <c r="A573" s="99"/>
      <c r="B573" s="2421"/>
      <c r="C573" s="623"/>
      <c r="D573" s="2386"/>
      <c r="E573" s="2421" t="s">
        <v>4</v>
      </c>
      <c r="F573" s="623">
        <f>F574</f>
        <v>418011</v>
      </c>
      <c r="G573" s="2386">
        <f>G574</f>
        <v>76519</v>
      </c>
      <c r="H573" s="252"/>
    </row>
    <row r="574" spans="1:8" s="86" customFormat="1" ht="13.8">
      <c r="A574" s="99"/>
      <c r="B574" s="2416"/>
      <c r="C574" s="2389"/>
      <c r="D574" s="2390"/>
      <c r="E574" s="2416" t="s">
        <v>10</v>
      </c>
      <c r="F574" s="2389">
        <f>F575</f>
        <v>418011</v>
      </c>
      <c r="G574" s="2390">
        <f>G575</f>
        <v>76519</v>
      </c>
      <c r="H574" s="2473"/>
    </row>
    <row r="575" spans="1:8" s="86" customFormat="1" ht="13.8">
      <c r="A575" s="99"/>
      <c r="B575" s="2416"/>
      <c r="C575" s="2389"/>
      <c r="D575" s="2390"/>
      <c r="E575" s="2416" t="s">
        <v>11</v>
      </c>
      <c r="F575" s="2389">
        <v>418011</v>
      </c>
      <c r="G575" s="2390">
        <v>76519</v>
      </c>
      <c r="H575" s="2473"/>
    </row>
    <row r="576" spans="1:8" s="86" customFormat="1" ht="13.8">
      <c r="A576" s="99"/>
      <c r="B576" s="2421"/>
      <c r="C576" s="623"/>
      <c r="D576" s="2386"/>
      <c r="E576" s="2421" t="s">
        <v>1</v>
      </c>
      <c r="F576" s="623">
        <f t="shared" ref="F576:G578" si="28">F577</f>
        <v>418011</v>
      </c>
      <c r="G576" s="2386">
        <f t="shared" si="28"/>
        <v>76519</v>
      </c>
      <c r="H576" s="2473"/>
    </row>
    <row r="577" spans="1:8" s="86" customFormat="1">
      <c r="A577" s="99"/>
      <c r="B577" s="2418"/>
      <c r="C577" s="2389"/>
      <c r="D577" s="2390"/>
      <c r="E577" s="2418" t="s">
        <v>2</v>
      </c>
      <c r="F577" s="2389">
        <f t="shared" si="28"/>
        <v>418011</v>
      </c>
      <c r="G577" s="2390">
        <f t="shared" si="28"/>
        <v>76519</v>
      </c>
      <c r="H577" s="2470"/>
    </row>
    <row r="578" spans="1:8" s="86" customFormat="1">
      <c r="A578" s="99"/>
      <c r="B578" s="2418"/>
      <c r="C578" s="625"/>
      <c r="D578" s="2390"/>
      <c r="E578" s="2418" t="s">
        <v>12</v>
      </c>
      <c r="F578" s="625">
        <f t="shared" si="28"/>
        <v>418011</v>
      </c>
      <c r="G578" s="2390">
        <f t="shared" si="28"/>
        <v>76519</v>
      </c>
      <c r="H578" s="2470"/>
    </row>
    <row r="579" spans="1:8" s="86" customFormat="1">
      <c r="A579" s="99"/>
      <c r="B579" s="2418"/>
      <c r="C579" s="2389"/>
      <c r="D579" s="2390"/>
      <c r="E579" s="2418" t="s">
        <v>15</v>
      </c>
      <c r="F579" s="2389">
        <v>418011</v>
      </c>
      <c r="G579" s="2390">
        <v>76519</v>
      </c>
      <c r="H579" s="2470"/>
    </row>
    <row r="580" spans="1:8" s="86" customFormat="1">
      <c r="A580" s="99"/>
      <c r="B580" s="2421"/>
      <c r="C580" s="2395"/>
      <c r="D580" s="2392"/>
      <c r="E580" s="2421" t="s">
        <v>189</v>
      </c>
      <c r="F580" s="2395"/>
      <c r="G580" s="2392"/>
      <c r="H580" s="2470"/>
    </row>
    <row r="581" spans="1:8" s="86" customFormat="1">
      <c r="A581" s="99"/>
      <c r="B581" s="2421"/>
      <c r="C581" s="623"/>
      <c r="D581" s="2386"/>
      <c r="E581" s="2421" t="s">
        <v>4</v>
      </c>
      <c r="F581" s="623">
        <f>F582</f>
        <v>418011</v>
      </c>
      <c r="G581" s="2386">
        <f>G582</f>
        <v>76519</v>
      </c>
      <c r="H581" s="2470"/>
    </row>
    <row r="582" spans="1:8" s="86" customFormat="1">
      <c r="A582" s="99"/>
      <c r="B582" s="2416"/>
      <c r="C582" s="2389"/>
      <c r="D582" s="2390"/>
      <c r="E582" s="2416" t="s">
        <v>10</v>
      </c>
      <c r="F582" s="2389">
        <f>F583</f>
        <v>418011</v>
      </c>
      <c r="G582" s="2390">
        <f>G583</f>
        <v>76519</v>
      </c>
      <c r="H582" s="2470"/>
    </row>
    <row r="583" spans="1:8" s="86" customFormat="1">
      <c r="A583" s="99"/>
      <c r="B583" s="2416"/>
      <c r="C583" s="2389"/>
      <c r="D583" s="2390"/>
      <c r="E583" s="2416" t="s">
        <v>11</v>
      </c>
      <c r="F583" s="2389">
        <v>418011</v>
      </c>
      <c r="G583" s="2390">
        <v>76519</v>
      </c>
      <c r="H583" s="2470"/>
    </row>
    <row r="584" spans="1:8" s="86" customFormat="1">
      <c r="A584" s="99"/>
      <c r="B584" s="2421"/>
      <c r="C584" s="623"/>
      <c r="D584" s="2386"/>
      <c r="E584" s="2421" t="s">
        <v>1</v>
      </c>
      <c r="F584" s="623">
        <f t="shared" ref="F584:G586" si="29">F585</f>
        <v>418011</v>
      </c>
      <c r="G584" s="2386">
        <f t="shared" si="29"/>
        <v>76519</v>
      </c>
      <c r="H584" s="2470"/>
    </row>
    <row r="585" spans="1:8" s="86" customFormat="1">
      <c r="A585" s="99"/>
      <c r="B585" s="2418"/>
      <c r="C585" s="2389"/>
      <c r="D585" s="2390"/>
      <c r="E585" s="2418" t="s">
        <v>2</v>
      </c>
      <c r="F585" s="2389">
        <f t="shared" si="29"/>
        <v>418011</v>
      </c>
      <c r="G585" s="2390">
        <f t="shared" si="29"/>
        <v>76519</v>
      </c>
      <c r="H585" s="2470"/>
    </row>
    <row r="586" spans="1:8" s="86" customFormat="1" ht="13.8">
      <c r="A586" s="99"/>
      <c r="B586" s="2418"/>
      <c r="C586" s="625"/>
      <c r="D586" s="2390"/>
      <c r="E586" s="2418" t="s">
        <v>12</v>
      </c>
      <c r="F586" s="625">
        <f t="shared" si="29"/>
        <v>418011</v>
      </c>
      <c r="G586" s="2390">
        <f t="shared" si="29"/>
        <v>76519</v>
      </c>
      <c r="H586" s="2473"/>
    </row>
    <row r="587" spans="1:8" s="86" customFormat="1" ht="13.8">
      <c r="A587" s="99"/>
      <c r="B587" s="2418"/>
      <c r="C587" s="2389"/>
      <c r="D587" s="2390"/>
      <c r="E587" s="2418" t="s">
        <v>15</v>
      </c>
      <c r="F587" s="2389">
        <v>418011</v>
      </c>
      <c r="G587" s="2390">
        <v>76519</v>
      </c>
      <c r="H587" s="2473"/>
    </row>
    <row r="588" spans="1:8" s="86" customFormat="1" ht="13.8">
      <c r="A588" s="99"/>
      <c r="B588" s="2421"/>
      <c r="C588" s="2395"/>
      <c r="D588" s="2392"/>
      <c r="E588" s="2421" t="s">
        <v>594</v>
      </c>
      <c r="F588" s="2395"/>
      <c r="G588" s="2392"/>
      <c r="H588" s="2473"/>
    </row>
    <row r="589" spans="1:8" s="86" customFormat="1" ht="13.8">
      <c r="A589" s="99"/>
      <c r="B589" s="2421"/>
      <c r="C589" s="623"/>
      <c r="D589" s="2386"/>
      <c r="E589" s="2421" t="s">
        <v>4</v>
      </c>
      <c r="F589" s="623">
        <f>F590</f>
        <v>11355966</v>
      </c>
      <c r="G589" s="2386">
        <f>G590</f>
        <v>2449663</v>
      </c>
      <c r="H589" s="2473"/>
    </row>
    <row r="590" spans="1:8" s="86" customFormat="1">
      <c r="A590" s="99"/>
      <c r="B590" s="2416"/>
      <c r="C590" s="2389"/>
      <c r="D590" s="2390"/>
      <c r="E590" s="2416" t="s">
        <v>10</v>
      </c>
      <c r="F590" s="2389">
        <f>F591</f>
        <v>11355966</v>
      </c>
      <c r="G590" s="2390">
        <f>G591</f>
        <v>2449663</v>
      </c>
      <c r="H590" s="2470"/>
    </row>
    <row r="591" spans="1:8" s="86" customFormat="1" ht="13.8">
      <c r="A591" s="99"/>
      <c r="B591" s="2416"/>
      <c r="C591" s="2389"/>
      <c r="D591" s="2390"/>
      <c r="E591" s="2416" t="s">
        <v>11</v>
      </c>
      <c r="F591" s="2389">
        <v>11355966</v>
      </c>
      <c r="G591" s="2390">
        <v>2449663</v>
      </c>
      <c r="H591" s="2473"/>
    </row>
    <row r="592" spans="1:8" s="86" customFormat="1" ht="13.8">
      <c r="A592" s="99"/>
      <c r="B592" s="2421"/>
      <c r="C592" s="623"/>
      <c r="D592" s="2386"/>
      <c r="E592" s="2421" t="s">
        <v>1</v>
      </c>
      <c r="F592" s="623">
        <f t="shared" ref="F592:G594" si="30">F593</f>
        <v>11355966</v>
      </c>
      <c r="G592" s="2386">
        <f t="shared" si="30"/>
        <v>2449663</v>
      </c>
      <c r="H592" s="2473"/>
    </row>
    <row r="593" spans="1:8" s="86" customFormat="1" ht="13.8">
      <c r="A593" s="99"/>
      <c r="B593" s="2418"/>
      <c r="C593" s="2389"/>
      <c r="D593" s="2390"/>
      <c r="E593" s="2418" t="s">
        <v>2</v>
      </c>
      <c r="F593" s="2389">
        <f t="shared" si="30"/>
        <v>11355966</v>
      </c>
      <c r="G593" s="2390">
        <f t="shared" si="30"/>
        <v>2449663</v>
      </c>
      <c r="H593" s="2474"/>
    </row>
    <row r="594" spans="1:8" s="86" customFormat="1" ht="13.8">
      <c r="A594" s="99"/>
      <c r="B594" s="2418"/>
      <c r="C594" s="625"/>
      <c r="D594" s="2390"/>
      <c r="E594" s="2418" t="s">
        <v>12</v>
      </c>
      <c r="F594" s="625">
        <f t="shared" si="30"/>
        <v>11355966</v>
      </c>
      <c r="G594" s="2390">
        <f t="shared" si="30"/>
        <v>2449663</v>
      </c>
      <c r="H594" s="2473"/>
    </row>
    <row r="595" spans="1:8" s="86" customFormat="1" ht="14.4" thickBot="1">
      <c r="A595" s="99"/>
      <c r="B595" s="2471"/>
      <c r="C595" s="2403"/>
      <c r="D595" s="2467"/>
      <c r="E595" s="2471" t="s">
        <v>15</v>
      </c>
      <c r="F595" s="2403">
        <v>11355966</v>
      </c>
      <c r="G595" s="2390">
        <v>2449663</v>
      </c>
      <c r="H595" s="2473"/>
    </row>
    <row r="596" spans="1:8" s="86" customFormat="1" ht="161.25" customHeight="1" thickBot="1">
      <c r="A596" s="99"/>
      <c r="B596" s="3747" t="s">
        <v>648</v>
      </c>
      <c r="C596" s="3748"/>
      <c r="D596" s="3748"/>
      <c r="E596" s="3748"/>
      <c r="F596" s="3748"/>
      <c r="G596" s="3749"/>
      <c r="H596" s="2473"/>
    </row>
    <row r="597" spans="1:8" s="77" customFormat="1">
      <c r="A597" s="75"/>
      <c r="B597" s="1329"/>
      <c r="C597" s="1329"/>
      <c r="D597" s="1329"/>
      <c r="E597" s="2364"/>
      <c r="F597" s="2364"/>
      <c r="G597" s="2364"/>
      <c r="H597" s="252"/>
    </row>
    <row r="598" spans="1:8" s="77" customFormat="1">
      <c r="A598" s="75"/>
      <c r="B598" s="128" t="s">
        <v>187</v>
      </c>
      <c r="C598" s="561"/>
      <c r="D598" s="561"/>
      <c r="E598" s="2364"/>
      <c r="F598" s="2364"/>
      <c r="G598" s="2364"/>
      <c r="H598" s="120"/>
    </row>
    <row r="599" spans="1:8" s="77" customFormat="1" ht="13.8" thickBot="1">
      <c r="A599" s="75"/>
      <c r="B599" s="2315"/>
      <c r="C599" s="2315"/>
      <c r="D599" s="2315"/>
      <c r="E599" s="2369"/>
      <c r="F599" s="136"/>
      <c r="G599" s="136"/>
      <c r="H599" s="120"/>
    </row>
    <row r="600" spans="1:8" s="77" customFormat="1" ht="13.8">
      <c r="A600" s="547">
        <f>A516+1</f>
        <v>49</v>
      </c>
      <c r="B600" s="2370" t="s">
        <v>634</v>
      </c>
      <c r="C600" s="2371"/>
      <c r="D600" s="2372"/>
      <c r="E600" s="2370" t="s">
        <v>634</v>
      </c>
      <c r="F600" s="2371"/>
      <c r="G600" s="2372"/>
      <c r="H600" s="895" t="s">
        <v>33</v>
      </c>
    </row>
    <row r="601" spans="1:8" s="77" customFormat="1">
      <c r="A601" s="75"/>
      <c r="B601" s="2373" t="s">
        <v>22</v>
      </c>
      <c r="C601" s="2374"/>
      <c r="D601" s="2375"/>
      <c r="E601" s="2373" t="s">
        <v>22</v>
      </c>
      <c r="F601" s="2376"/>
      <c r="G601" s="2377"/>
      <c r="H601" s="120"/>
    </row>
    <row r="602" spans="1:8" s="77" customFormat="1">
      <c r="A602" s="75"/>
      <c r="B602" s="2378" t="s">
        <v>649</v>
      </c>
      <c r="C602" s="2379"/>
      <c r="D602" s="2380"/>
      <c r="E602" s="2378" t="s">
        <v>643</v>
      </c>
      <c r="F602" s="2379"/>
      <c r="G602" s="2380"/>
      <c r="H602" s="120"/>
    </row>
    <row r="603" spans="1:8" s="77" customFormat="1">
      <c r="A603" s="75"/>
      <c r="B603" s="2384" t="s">
        <v>4</v>
      </c>
      <c r="C603" s="2385">
        <f>C604+C605</f>
        <v>39764279</v>
      </c>
      <c r="D603" s="2386">
        <f>D605</f>
        <v>-1937837</v>
      </c>
      <c r="E603" s="2384" t="s">
        <v>4</v>
      </c>
      <c r="F603" s="2385">
        <f>F604+F605</f>
        <v>20653370</v>
      </c>
      <c r="G603" s="2386">
        <f>G604+G606</f>
        <v>1937837</v>
      </c>
      <c r="H603" s="120"/>
    </row>
    <row r="604" spans="1:8" s="77" customFormat="1" ht="26.4">
      <c r="A604" s="75"/>
      <c r="B604" s="2388" t="s">
        <v>36</v>
      </c>
      <c r="C604" s="2389">
        <v>3047281</v>
      </c>
      <c r="D604" s="2386"/>
      <c r="E604" s="2388" t="s">
        <v>36</v>
      </c>
      <c r="F604" s="2389">
        <v>720240</v>
      </c>
      <c r="G604" s="2390"/>
      <c r="H604" s="120"/>
    </row>
    <row r="605" spans="1:8" s="77" customFormat="1">
      <c r="A605" s="75"/>
      <c r="B605" s="2388" t="s">
        <v>10</v>
      </c>
      <c r="C605" s="2391">
        <f>C606</f>
        <v>36716998</v>
      </c>
      <c r="D605" s="2392">
        <f>D606</f>
        <v>-1937837</v>
      </c>
      <c r="E605" s="2388" t="s">
        <v>10</v>
      </c>
      <c r="F605" s="2391">
        <f>F606</f>
        <v>19933130</v>
      </c>
      <c r="G605" s="2393">
        <f>G606</f>
        <v>1937837</v>
      </c>
      <c r="H605" s="120"/>
    </row>
    <row r="606" spans="1:8" s="77" customFormat="1">
      <c r="A606" s="75"/>
      <c r="B606" s="2394" t="s">
        <v>11</v>
      </c>
      <c r="C606" s="2395">
        <v>36716998</v>
      </c>
      <c r="D606" s="2393">
        <f>-1880272-57565</f>
        <v>-1937837</v>
      </c>
      <c r="E606" s="2394" t="s">
        <v>11</v>
      </c>
      <c r="F606" s="2395">
        <v>19933130</v>
      </c>
      <c r="G606" s="2393">
        <f>1880272+57565</f>
        <v>1937837</v>
      </c>
      <c r="H606" s="120"/>
    </row>
    <row r="607" spans="1:8" s="77" customFormat="1">
      <c r="A607" s="75"/>
      <c r="B607" s="2396" t="s">
        <v>28</v>
      </c>
      <c r="C607" s="2385">
        <v>39764279</v>
      </c>
      <c r="D607" s="2386">
        <f>D608+D613+D616</f>
        <v>-1937837</v>
      </c>
      <c r="E607" s="2384" t="s">
        <v>1</v>
      </c>
      <c r="F607" s="623">
        <f>F608+F613</f>
        <v>20653370</v>
      </c>
      <c r="G607" s="2386">
        <f>G608+G613</f>
        <v>1937837</v>
      </c>
      <c r="H607" s="120"/>
    </row>
    <row r="608" spans="1:8" s="77" customFormat="1">
      <c r="A608" s="75"/>
      <c r="B608" s="2396" t="s">
        <v>2</v>
      </c>
      <c r="C608" s="2389">
        <v>38717452</v>
      </c>
      <c r="D608" s="2392">
        <f>D609</f>
        <v>-1937837</v>
      </c>
      <c r="E608" s="2396" t="s">
        <v>2</v>
      </c>
      <c r="F608" s="2389">
        <f>F609</f>
        <v>19450403</v>
      </c>
      <c r="G608" s="2390">
        <f>G609</f>
        <v>1937837</v>
      </c>
      <c r="H608" s="120"/>
    </row>
    <row r="609" spans="1:8" s="77" customFormat="1">
      <c r="A609" s="75"/>
      <c r="B609" s="2396" t="s">
        <v>12</v>
      </c>
      <c r="C609" s="2389">
        <v>38671297</v>
      </c>
      <c r="D609" s="2390">
        <f>D610+D612</f>
        <v>-1937837</v>
      </c>
      <c r="E609" s="2396" t="s">
        <v>12</v>
      </c>
      <c r="F609" s="625">
        <f>F610+F612</f>
        <v>19450403</v>
      </c>
      <c r="G609" s="2393">
        <f>G612</f>
        <v>1937837</v>
      </c>
      <c r="H609" s="120"/>
    </row>
    <row r="610" spans="1:8" s="77" customFormat="1">
      <c r="A610" s="75"/>
      <c r="B610" s="2396" t="s">
        <v>37</v>
      </c>
      <c r="C610" s="2389">
        <v>29507436</v>
      </c>
      <c r="D610" s="2390"/>
      <c r="E610" s="2396" t="s">
        <v>37</v>
      </c>
      <c r="F610" s="2389">
        <v>1938411</v>
      </c>
      <c r="G610" s="2390">
        <f>G611</f>
        <v>0</v>
      </c>
      <c r="H610" s="120"/>
    </row>
    <row r="611" spans="1:8" s="77" customFormat="1">
      <c r="A611" s="75"/>
      <c r="B611" s="2396" t="s">
        <v>35</v>
      </c>
      <c r="C611" s="2389">
        <v>22992724</v>
      </c>
      <c r="D611" s="2390"/>
      <c r="E611" s="2396" t="s">
        <v>35</v>
      </c>
      <c r="F611" s="625">
        <v>1530538</v>
      </c>
      <c r="G611" s="326"/>
      <c r="H611" s="120"/>
    </row>
    <row r="612" spans="1:8" s="77" customFormat="1">
      <c r="A612" s="75"/>
      <c r="B612" s="2396" t="s">
        <v>15</v>
      </c>
      <c r="C612" s="2389">
        <v>9163861</v>
      </c>
      <c r="D612" s="2393">
        <f>-1880272-57565</f>
        <v>-1937837</v>
      </c>
      <c r="E612" s="2396" t="s">
        <v>15</v>
      </c>
      <c r="F612" s="2389">
        <v>17511992</v>
      </c>
      <c r="G612" s="2393">
        <f>1880272+57565</f>
        <v>1937837</v>
      </c>
      <c r="H612" s="120"/>
    </row>
    <row r="613" spans="1:8" s="77" customFormat="1">
      <c r="A613" s="75"/>
      <c r="B613" s="2396" t="s">
        <v>19</v>
      </c>
      <c r="C613" s="2389">
        <v>46155</v>
      </c>
      <c r="D613" s="2390">
        <f>D614</f>
        <v>0</v>
      </c>
      <c r="E613" s="2396" t="s">
        <v>3</v>
      </c>
      <c r="F613" s="2389">
        <f>F614</f>
        <v>1202967</v>
      </c>
      <c r="G613" s="2390">
        <f>G614</f>
        <v>0</v>
      </c>
      <c r="H613" s="120"/>
    </row>
    <row r="614" spans="1:8" s="77" customFormat="1" ht="26.4">
      <c r="A614" s="75"/>
      <c r="B614" s="2396" t="s">
        <v>51</v>
      </c>
      <c r="C614" s="2389">
        <v>46155</v>
      </c>
      <c r="D614" s="2390"/>
      <c r="E614" s="2396" t="s">
        <v>20</v>
      </c>
      <c r="F614" s="2389">
        <v>1202967</v>
      </c>
      <c r="G614" s="2390"/>
      <c r="H614" s="120"/>
    </row>
    <row r="615" spans="1:8" s="77" customFormat="1" ht="39.6">
      <c r="A615" s="75"/>
      <c r="B615" s="2396" t="s">
        <v>191</v>
      </c>
      <c r="C615" s="2389">
        <v>46155</v>
      </c>
      <c r="D615" s="2390"/>
      <c r="E615" s="2396"/>
      <c r="F615" s="2389"/>
      <c r="G615" s="2390"/>
      <c r="H615" s="120"/>
    </row>
    <row r="616" spans="1:8" s="77" customFormat="1">
      <c r="A616" s="75"/>
      <c r="B616" s="2396" t="s">
        <v>3</v>
      </c>
      <c r="C616" s="2389">
        <v>1046827</v>
      </c>
      <c r="D616" s="2390"/>
      <c r="E616" s="2396"/>
      <c r="F616" s="2389"/>
      <c r="G616" s="2390"/>
      <c r="H616" s="120"/>
    </row>
    <row r="617" spans="1:8" s="77" customFormat="1">
      <c r="A617" s="75"/>
      <c r="B617" s="2396" t="s">
        <v>20</v>
      </c>
      <c r="C617" s="2389">
        <v>1046827</v>
      </c>
      <c r="D617" s="2390"/>
      <c r="E617" s="2396"/>
      <c r="F617" s="2389"/>
      <c r="G617" s="2390"/>
      <c r="H617" s="120"/>
    </row>
    <row r="618" spans="1:8" s="77" customFormat="1">
      <c r="A618" s="75"/>
      <c r="B618" s="2398" t="s">
        <v>54</v>
      </c>
      <c r="C618" s="2399"/>
      <c r="D618" s="2400"/>
      <c r="E618" s="2398" t="s">
        <v>54</v>
      </c>
      <c r="F618" s="2399"/>
      <c r="G618" s="2400"/>
      <c r="H618" s="120"/>
    </row>
    <row r="619" spans="1:8" s="77" customFormat="1">
      <c r="A619" s="75"/>
      <c r="B619" s="375" t="s">
        <v>637</v>
      </c>
      <c r="C619" s="625"/>
      <c r="D619" s="2390"/>
      <c r="E619" s="375" t="s">
        <v>637</v>
      </c>
      <c r="F619" s="625"/>
      <c r="G619" s="2390"/>
      <c r="H619" s="120"/>
    </row>
    <row r="620" spans="1:8" s="77" customFormat="1">
      <c r="A620" s="75"/>
      <c r="B620" s="375" t="s">
        <v>650</v>
      </c>
      <c r="C620" s="625"/>
      <c r="D620" s="2390"/>
      <c r="E620" s="375" t="s">
        <v>650</v>
      </c>
      <c r="F620" s="623">
        <f>F621</f>
        <v>0</v>
      </c>
      <c r="G620" s="2386"/>
      <c r="H620" s="120"/>
    </row>
    <row r="621" spans="1:8" s="77" customFormat="1">
      <c r="A621" s="75"/>
      <c r="B621" s="2401" t="s">
        <v>87</v>
      </c>
      <c r="C621" s="2395"/>
      <c r="D621" s="2392"/>
      <c r="E621" s="2401" t="s">
        <v>87</v>
      </c>
      <c r="F621" s="2395"/>
      <c r="G621" s="2392"/>
      <c r="H621" s="120"/>
    </row>
    <row r="622" spans="1:8" s="77" customFormat="1">
      <c r="A622" s="75"/>
      <c r="B622" s="2401" t="s">
        <v>4</v>
      </c>
      <c r="C622" s="623">
        <f>C623</f>
        <v>1880272</v>
      </c>
      <c r="D622" s="2386">
        <f>D623</f>
        <v>-1880272</v>
      </c>
      <c r="E622" s="2401" t="s">
        <v>4</v>
      </c>
      <c r="F622" s="623">
        <f>F623</f>
        <v>0</v>
      </c>
      <c r="G622" s="2386">
        <f>G623</f>
        <v>1880272</v>
      </c>
      <c r="H622" s="120"/>
    </row>
    <row r="623" spans="1:8" s="77" customFormat="1">
      <c r="A623" s="75"/>
      <c r="B623" s="2388" t="s">
        <v>10</v>
      </c>
      <c r="C623" s="2389">
        <f>C624</f>
        <v>1880272</v>
      </c>
      <c r="D623" s="2390">
        <f>D624</f>
        <v>-1880272</v>
      </c>
      <c r="E623" s="2388" t="s">
        <v>10</v>
      </c>
      <c r="F623" s="2389">
        <f>F624</f>
        <v>0</v>
      </c>
      <c r="G623" s="2390">
        <f>G624</f>
        <v>1880272</v>
      </c>
      <c r="H623" s="120"/>
    </row>
    <row r="624" spans="1:8" s="77" customFormat="1">
      <c r="A624" s="75"/>
      <c r="B624" s="2388" t="s">
        <v>11</v>
      </c>
      <c r="C624" s="2389">
        <v>1880272</v>
      </c>
      <c r="D624" s="2389">
        <v>-1880272</v>
      </c>
      <c r="E624" s="2388" t="s">
        <v>11</v>
      </c>
      <c r="F624" s="2389"/>
      <c r="G624" s="2390">
        <v>1880272</v>
      </c>
      <c r="H624" s="120"/>
    </row>
    <row r="625" spans="1:8" s="77" customFormat="1">
      <c r="A625" s="75"/>
      <c r="B625" s="2401" t="s">
        <v>1</v>
      </c>
      <c r="C625" s="623">
        <f t="shared" ref="C625:D627" si="31">C626</f>
        <v>1880272</v>
      </c>
      <c r="D625" s="2386">
        <f t="shared" si="31"/>
        <v>-1880272</v>
      </c>
      <c r="E625" s="2401" t="s">
        <v>1</v>
      </c>
      <c r="F625" s="623">
        <f t="shared" ref="F625:G627" si="32">F626</f>
        <v>0</v>
      </c>
      <c r="G625" s="2386">
        <f t="shared" si="32"/>
        <v>1880272</v>
      </c>
      <c r="H625" s="120"/>
    </row>
    <row r="626" spans="1:8" s="77" customFormat="1">
      <c r="A626" s="75"/>
      <c r="B626" s="2396" t="s">
        <v>2</v>
      </c>
      <c r="C626" s="2389">
        <f t="shared" si="31"/>
        <v>1880272</v>
      </c>
      <c r="D626" s="2390">
        <f t="shared" si="31"/>
        <v>-1880272</v>
      </c>
      <c r="E626" s="2396" t="s">
        <v>2</v>
      </c>
      <c r="F626" s="2389">
        <f t="shared" si="32"/>
        <v>0</v>
      </c>
      <c r="G626" s="2390">
        <f t="shared" si="32"/>
        <v>1880272</v>
      </c>
      <c r="H626" s="120"/>
    </row>
    <row r="627" spans="1:8" s="77" customFormat="1">
      <c r="A627" s="75"/>
      <c r="B627" s="2396" t="s">
        <v>12</v>
      </c>
      <c r="C627" s="625">
        <f t="shared" si="31"/>
        <v>1880272</v>
      </c>
      <c r="D627" s="2390">
        <f t="shared" si="31"/>
        <v>-1880272</v>
      </c>
      <c r="E627" s="2396" t="s">
        <v>12</v>
      </c>
      <c r="F627" s="625">
        <f t="shared" si="32"/>
        <v>0</v>
      </c>
      <c r="G627" s="2390">
        <f t="shared" si="32"/>
        <v>1880272</v>
      </c>
      <c r="H627" s="120"/>
    </row>
    <row r="628" spans="1:8" s="77" customFormat="1">
      <c r="A628" s="75"/>
      <c r="B628" s="2396" t="s">
        <v>15</v>
      </c>
      <c r="C628" s="2389">
        <v>1880272</v>
      </c>
      <c r="D628" s="2389">
        <v>-1880272</v>
      </c>
      <c r="E628" s="2396" t="s">
        <v>15</v>
      </c>
      <c r="F628" s="2389"/>
      <c r="G628" s="2390">
        <v>1880272</v>
      </c>
      <c r="H628" s="120"/>
    </row>
    <row r="629" spans="1:8" s="77" customFormat="1">
      <c r="A629" s="75"/>
      <c r="B629" s="2401" t="s">
        <v>88</v>
      </c>
      <c r="C629" s="2395"/>
      <c r="D629" s="2392"/>
      <c r="E629" s="2401" t="s">
        <v>88</v>
      </c>
      <c r="F629" s="2395"/>
      <c r="G629" s="2392"/>
      <c r="H629" s="120"/>
    </row>
    <row r="630" spans="1:8" s="77" customFormat="1">
      <c r="A630" s="75"/>
      <c r="B630" s="2401" t="s">
        <v>4</v>
      </c>
      <c r="C630" s="623">
        <f>C631</f>
        <v>1880272</v>
      </c>
      <c r="D630" s="2386">
        <f>D631</f>
        <v>-1880272</v>
      </c>
      <c r="E630" s="2401" t="s">
        <v>4</v>
      </c>
      <c r="F630" s="623">
        <f>F631</f>
        <v>0</v>
      </c>
      <c r="G630" s="2386">
        <f>G631</f>
        <v>1880272</v>
      </c>
      <c r="H630" s="120"/>
    </row>
    <row r="631" spans="1:8" s="77" customFormat="1">
      <c r="A631" s="75"/>
      <c r="B631" s="2388" t="s">
        <v>10</v>
      </c>
      <c r="C631" s="2389">
        <f>C632</f>
        <v>1880272</v>
      </c>
      <c r="D631" s="2390">
        <f>D632</f>
        <v>-1880272</v>
      </c>
      <c r="E631" s="2388" t="s">
        <v>10</v>
      </c>
      <c r="F631" s="2389">
        <f>F632</f>
        <v>0</v>
      </c>
      <c r="G631" s="2390">
        <f>G632</f>
        <v>1880272</v>
      </c>
      <c r="H631" s="120"/>
    </row>
    <row r="632" spans="1:8" s="77" customFormat="1">
      <c r="A632" s="75"/>
      <c r="B632" s="2388" t="s">
        <v>11</v>
      </c>
      <c r="C632" s="2389">
        <v>1880272</v>
      </c>
      <c r="D632" s="2389">
        <v>-1880272</v>
      </c>
      <c r="E632" s="2388" t="s">
        <v>11</v>
      </c>
      <c r="F632" s="2389"/>
      <c r="G632" s="2390">
        <v>1880272</v>
      </c>
      <c r="H632" s="120"/>
    </row>
    <row r="633" spans="1:8" s="77" customFormat="1">
      <c r="A633" s="75"/>
      <c r="B633" s="2401" t="s">
        <v>1</v>
      </c>
      <c r="C633" s="623">
        <f t="shared" ref="C633:D635" si="33">C634</f>
        <v>1880272</v>
      </c>
      <c r="D633" s="2386">
        <f t="shared" si="33"/>
        <v>-1880272</v>
      </c>
      <c r="E633" s="2401" t="s">
        <v>1</v>
      </c>
      <c r="F633" s="623">
        <f t="shared" ref="F633:G635" si="34">F634</f>
        <v>0</v>
      </c>
      <c r="G633" s="2386">
        <f t="shared" si="34"/>
        <v>1880272</v>
      </c>
      <c r="H633" s="120"/>
    </row>
    <row r="634" spans="1:8" s="77" customFormat="1">
      <c r="A634" s="75"/>
      <c r="B634" s="2396" t="s">
        <v>2</v>
      </c>
      <c r="C634" s="2389">
        <f t="shared" si="33"/>
        <v>1880272</v>
      </c>
      <c r="D634" s="2390">
        <f t="shared" si="33"/>
        <v>-1880272</v>
      </c>
      <c r="E634" s="2396" t="s">
        <v>2</v>
      </c>
      <c r="F634" s="2389">
        <f t="shared" si="34"/>
        <v>0</v>
      </c>
      <c r="G634" s="2390">
        <f t="shared" si="34"/>
        <v>1880272</v>
      </c>
      <c r="H634" s="120"/>
    </row>
    <row r="635" spans="1:8" s="77" customFormat="1">
      <c r="A635" s="75"/>
      <c r="B635" s="2396" t="s">
        <v>12</v>
      </c>
      <c r="C635" s="625">
        <f t="shared" si="33"/>
        <v>1880272</v>
      </c>
      <c r="D635" s="2390">
        <f t="shared" si="33"/>
        <v>-1880272</v>
      </c>
      <c r="E635" s="2396" t="s">
        <v>12</v>
      </c>
      <c r="F635" s="625">
        <f t="shared" si="34"/>
        <v>0</v>
      </c>
      <c r="G635" s="2390">
        <f t="shared" si="34"/>
        <v>1880272</v>
      </c>
      <c r="H635" s="120"/>
    </row>
    <row r="636" spans="1:8" s="77" customFormat="1">
      <c r="A636" s="75"/>
      <c r="B636" s="2396" t="s">
        <v>15</v>
      </c>
      <c r="C636" s="2389">
        <v>1880272</v>
      </c>
      <c r="D636" s="2389">
        <v>-1880272</v>
      </c>
      <c r="E636" s="2396" t="s">
        <v>15</v>
      </c>
      <c r="F636" s="2389"/>
      <c r="G636" s="2390">
        <v>1880272</v>
      </c>
      <c r="H636" s="120"/>
    </row>
    <row r="637" spans="1:8" s="77" customFormat="1">
      <c r="A637" s="75"/>
      <c r="B637" s="2401" t="s">
        <v>189</v>
      </c>
      <c r="C637" s="2395"/>
      <c r="D637" s="2392"/>
      <c r="E637" s="2401" t="s">
        <v>189</v>
      </c>
      <c r="F637" s="2395"/>
      <c r="G637" s="2392"/>
      <c r="H637" s="120"/>
    </row>
    <row r="638" spans="1:8" s="77" customFormat="1">
      <c r="A638" s="75"/>
      <c r="B638" s="2401" t="s">
        <v>4</v>
      </c>
      <c r="C638" s="623">
        <f>C639</f>
        <v>1880272</v>
      </c>
      <c r="D638" s="2386">
        <f>D639</f>
        <v>-1880272</v>
      </c>
      <c r="E638" s="2401" t="s">
        <v>4</v>
      </c>
      <c r="F638" s="623">
        <f>F639</f>
        <v>0</v>
      </c>
      <c r="G638" s="2386">
        <f>G639</f>
        <v>1880272</v>
      </c>
      <c r="H638" s="120"/>
    </row>
    <row r="639" spans="1:8" s="77" customFormat="1">
      <c r="A639" s="75"/>
      <c r="B639" s="2388" t="s">
        <v>10</v>
      </c>
      <c r="C639" s="2389">
        <f>C640</f>
        <v>1880272</v>
      </c>
      <c r="D639" s="2390">
        <f>D640</f>
        <v>-1880272</v>
      </c>
      <c r="E639" s="2388" t="s">
        <v>10</v>
      </c>
      <c r="F639" s="2389">
        <f>F640</f>
        <v>0</v>
      </c>
      <c r="G639" s="2390">
        <f>G640</f>
        <v>1880272</v>
      </c>
      <c r="H639" s="120"/>
    </row>
    <row r="640" spans="1:8" s="77" customFormat="1">
      <c r="A640" s="75"/>
      <c r="B640" s="2388" t="s">
        <v>11</v>
      </c>
      <c r="C640" s="2389">
        <v>1880272</v>
      </c>
      <c r="D640" s="2389">
        <v>-1880272</v>
      </c>
      <c r="E640" s="2388" t="s">
        <v>11</v>
      </c>
      <c r="F640" s="2389"/>
      <c r="G640" s="2390">
        <v>1880272</v>
      </c>
      <c r="H640" s="120"/>
    </row>
    <row r="641" spans="1:8" s="77" customFormat="1">
      <c r="A641" s="75"/>
      <c r="B641" s="2401" t="s">
        <v>1</v>
      </c>
      <c r="C641" s="623">
        <f t="shared" ref="C641:D643" si="35">C642</f>
        <v>1880272</v>
      </c>
      <c r="D641" s="2386">
        <f t="shared" si="35"/>
        <v>-1880272</v>
      </c>
      <c r="E641" s="2401" t="s">
        <v>1</v>
      </c>
      <c r="F641" s="623">
        <f t="shared" ref="F641:G643" si="36">F642</f>
        <v>0</v>
      </c>
      <c r="G641" s="2386">
        <f t="shared" si="36"/>
        <v>1880272</v>
      </c>
      <c r="H641" s="120"/>
    </row>
    <row r="642" spans="1:8" s="77" customFormat="1">
      <c r="A642" s="75"/>
      <c r="B642" s="2396" t="s">
        <v>2</v>
      </c>
      <c r="C642" s="2389">
        <f t="shared" si="35"/>
        <v>1880272</v>
      </c>
      <c r="D642" s="2390">
        <f t="shared" si="35"/>
        <v>-1880272</v>
      </c>
      <c r="E642" s="2396" t="s">
        <v>2</v>
      </c>
      <c r="F642" s="2389">
        <f t="shared" si="36"/>
        <v>0</v>
      </c>
      <c r="G642" s="2390">
        <f t="shared" si="36"/>
        <v>1880272</v>
      </c>
      <c r="H642" s="120"/>
    </row>
    <row r="643" spans="1:8" s="77" customFormat="1">
      <c r="A643" s="75"/>
      <c r="B643" s="2396" t="s">
        <v>12</v>
      </c>
      <c r="C643" s="625">
        <f t="shared" si="35"/>
        <v>1880272</v>
      </c>
      <c r="D643" s="2390">
        <f t="shared" si="35"/>
        <v>-1880272</v>
      </c>
      <c r="E643" s="2396" t="s">
        <v>12</v>
      </c>
      <c r="F643" s="625">
        <f t="shared" si="36"/>
        <v>0</v>
      </c>
      <c r="G643" s="2390">
        <f t="shared" si="36"/>
        <v>1880272</v>
      </c>
      <c r="H643" s="120"/>
    </row>
    <row r="644" spans="1:8" s="77" customFormat="1">
      <c r="A644" s="75"/>
      <c r="B644" s="2396" t="s">
        <v>15</v>
      </c>
      <c r="C644" s="2389">
        <v>1880272</v>
      </c>
      <c r="D644" s="2389">
        <v>-1880272</v>
      </c>
      <c r="E644" s="2396" t="s">
        <v>15</v>
      </c>
      <c r="F644" s="2389"/>
      <c r="G644" s="2390">
        <v>1880272</v>
      </c>
      <c r="H644" s="120"/>
    </row>
    <row r="645" spans="1:8" s="77" customFormat="1">
      <c r="A645" s="75"/>
      <c r="B645" s="2401" t="s">
        <v>594</v>
      </c>
      <c r="C645" s="2395"/>
      <c r="D645" s="2392"/>
      <c r="E645" s="97" t="s">
        <v>594</v>
      </c>
      <c r="F645" s="2395"/>
      <c r="G645" s="2392"/>
      <c r="H645" s="120"/>
    </row>
    <row r="646" spans="1:8" s="77" customFormat="1">
      <c r="A646" s="75"/>
      <c r="B646" s="2401" t="s">
        <v>4</v>
      </c>
      <c r="C646" s="623">
        <f>C647</f>
        <v>25853740</v>
      </c>
      <c r="D646" s="2386">
        <f>D647</f>
        <v>-25853740</v>
      </c>
      <c r="E646" s="2401" t="s">
        <v>4</v>
      </c>
      <c r="F646" s="623">
        <f>F647</f>
        <v>0</v>
      </c>
      <c r="G646" s="2386">
        <f>G647</f>
        <v>25853740</v>
      </c>
      <c r="H646" s="120"/>
    </row>
    <row r="647" spans="1:8" s="77" customFormat="1">
      <c r="A647" s="75"/>
      <c r="B647" s="2388" t="s">
        <v>10</v>
      </c>
      <c r="C647" s="2389">
        <f>C648</f>
        <v>25853740</v>
      </c>
      <c r="D647" s="2390">
        <f>D648</f>
        <v>-25853740</v>
      </c>
      <c r="E647" s="2388" t="s">
        <v>10</v>
      </c>
      <c r="F647" s="2389">
        <f>F648</f>
        <v>0</v>
      </c>
      <c r="G647" s="2390">
        <f>G648</f>
        <v>25853740</v>
      </c>
      <c r="H647" s="120"/>
    </row>
    <row r="648" spans="1:8" s="77" customFormat="1">
      <c r="A648" s="75"/>
      <c r="B648" s="2388" t="s">
        <v>11</v>
      </c>
      <c r="C648" s="2389">
        <v>25853740</v>
      </c>
      <c r="D648" s="2389">
        <v>-25853740</v>
      </c>
      <c r="E648" s="2388" t="s">
        <v>11</v>
      </c>
      <c r="F648" s="2389"/>
      <c r="G648" s="2390">
        <v>25853740</v>
      </c>
      <c r="H648" s="120"/>
    </row>
    <row r="649" spans="1:8" s="77" customFormat="1">
      <c r="A649" s="75"/>
      <c r="B649" s="2401" t="s">
        <v>1</v>
      </c>
      <c r="C649" s="623">
        <f t="shared" ref="C649:D651" si="37">C650</f>
        <v>25853740</v>
      </c>
      <c r="D649" s="2386">
        <f t="shared" si="37"/>
        <v>-25853740</v>
      </c>
      <c r="E649" s="2401" t="s">
        <v>1</v>
      </c>
      <c r="F649" s="623">
        <f t="shared" ref="F649:G651" si="38">F650</f>
        <v>0</v>
      </c>
      <c r="G649" s="2386">
        <f t="shared" si="38"/>
        <v>25853740</v>
      </c>
      <c r="H649" s="120"/>
    </row>
    <row r="650" spans="1:8" s="77" customFormat="1">
      <c r="A650" s="75"/>
      <c r="B650" s="2396" t="s">
        <v>2</v>
      </c>
      <c r="C650" s="2389">
        <f t="shared" si="37"/>
        <v>25853740</v>
      </c>
      <c r="D650" s="2390">
        <f t="shared" si="37"/>
        <v>-25853740</v>
      </c>
      <c r="E650" s="2396" t="s">
        <v>2</v>
      </c>
      <c r="F650" s="2389">
        <f t="shared" si="38"/>
        <v>0</v>
      </c>
      <c r="G650" s="2390">
        <f t="shared" si="38"/>
        <v>25853740</v>
      </c>
      <c r="H650" s="120"/>
    </row>
    <row r="651" spans="1:8" s="77" customFormat="1">
      <c r="A651" s="75"/>
      <c r="B651" s="2396" t="s">
        <v>12</v>
      </c>
      <c r="C651" s="625">
        <f t="shared" si="37"/>
        <v>25853740</v>
      </c>
      <c r="D651" s="2390">
        <f t="shared" si="37"/>
        <v>-25853740</v>
      </c>
      <c r="E651" s="2396" t="s">
        <v>12</v>
      </c>
      <c r="F651" s="625">
        <f t="shared" si="38"/>
        <v>0</v>
      </c>
      <c r="G651" s="2390">
        <f t="shared" si="38"/>
        <v>25853740</v>
      </c>
      <c r="H651" s="120"/>
    </row>
    <row r="652" spans="1:8" s="77" customFormat="1" ht="13.8" thickBot="1">
      <c r="A652" s="75"/>
      <c r="B652" s="2402" t="s">
        <v>15</v>
      </c>
      <c r="C652" s="2389">
        <v>25853740</v>
      </c>
      <c r="D652" s="2389">
        <v>-25853740</v>
      </c>
      <c r="E652" s="2402" t="s">
        <v>15</v>
      </c>
      <c r="F652" s="2403"/>
      <c r="G652" s="2475">
        <v>25853740</v>
      </c>
      <c r="H652" s="120"/>
    </row>
    <row r="653" spans="1:8" s="77" customFormat="1" ht="111.75" customHeight="1" thickBot="1">
      <c r="A653" s="75"/>
      <c r="B653" s="3747" t="s">
        <v>651</v>
      </c>
      <c r="C653" s="3748"/>
      <c r="D653" s="3748"/>
      <c r="E653" s="3748"/>
      <c r="F653" s="3748"/>
      <c r="G653" s="3749"/>
      <c r="H653" s="120"/>
    </row>
    <row r="654" spans="1:8" s="77" customFormat="1">
      <c r="A654" s="75"/>
      <c r="B654" s="1329"/>
      <c r="C654" s="1329"/>
      <c r="D654" s="1329"/>
      <c r="E654" s="2364"/>
      <c r="F654" s="2364"/>
      <c r="G654" s="2364"/>
      <c r="H654" s="120"/>
    </row>
    <row r="655" spans="1:8" s="77" customFormat="1">
      <c r="A655" s="75"/>
      <c r="B655" s="128" t="s">
        <v>187</v>
      </c>
      <c r="C655" s="561"/>
      <c r="D655" s="561"/>
      <c r="E655" s="2364"/>
      <c r="F655" s="2364"/>
      <c r="G655" s="2364"/>
      <c r="H655" s="120"/>
    </row>
    <row r="656" spans="1:8" s="77" customFormat="1" ht="13.8" thickBot="1">
      <c r="A656" s="75"/>
      <c r="B656" s="2315"/>
      <c r="C656" s="2315"/>
      <c r="D656" s="2315"/>
      <c r="E656" s="2364"/>
      <c r="F656" s="2364"/>
      <c r="G656" s="2364"/>
      <c r="H656" s="120"/>
    </row>
    <row r="657" spans="1:8" s="77" customFormat="1" ht="13.8">
      <c r="A657" s="1968">
        <f>A600+1</f>
        <v>50</v>
      </c>
      <c r="B657" s="379" t="s">
        <v>631</v>
      </c>
      <c r="C657" s="2412"/>
      <c r="D657" s="2476"/>
      <c r="E657" s="379" t="s">
        <v>631</v>
      </c>
      <c r="F657" s="2371"/>
      <c r="G657" s="2477"/>
      <c r="H657" s="895" t="s">
        <v>33</v>
      </c>
    </row>
    <row r="658" spans="1:8" s="77" customFormat="1">
      <c r="A658" s="137"/>
      <c r="B658" s="123" t="s">
        <v>98</v>
      </c>
      <c r="C658" s="2478"/>
      <c r="D658" s="2479"/>
      <c r="E658" s="123" t="s">
        <v>22</v>
      </c>
      <c r="F658" s="2480"/>
      <c r="G658" s="2481"/>
      <c r="H658" s="120"/>
    </row>
    <row r="659" spans="1:8" s="77" customFormat="1" ht="39.6">
      <c r="A659" s="137"/>
      <c r="B659" s="2482" t="s">
        <v>652</v>
      </c>
      <c r="C659" s="2406">
        <v>158036</v>
      </c>
      <c r="D659" s="2483">
        <f>92487+375683</f>
        <v>468170</v>
      </c>
      <c r="E659" s="2345" t="s">
        <v>632</v>
      </c>
      <c r="F659" s="2484"/>
      <c r="G659" s="2485"/>
      <c r="H659" s="120"/>
    </row>
    <row r="660" spans="1:8" s="77" customFormat="1">
      <c r="A660" s="137"/>
      <c r="B660" s="138"/>
      <c r="C660" s="657"/>
      <c r="D660" s="657"/>
      <c r="E660" s="138" t="s">
        <v>4</v>
      </c>
      <c r="F660" s="657">
        <f>F661+F662</f>
        <v>9232173</v>
      </c>
      <c r="G660" s="2405">
        <f>G661+G662</f>
        <v>468170</v>
      </c>
      <c r="H660" s="120"/>
    </row>
    <row r="661" spans="1:8" s="77" customFormat="1">
      <c r="A661" s="137"/>
      <c r="B661" s="2486"/>
      <c r="C661" s="2406"/>
      <c r="D661" s="2406"/>
      <c r="E661" s="2486" t="s">
        <v>34</v>
      </c>
      <c r="F661" s="2406">
        <v>153057</v>
      </c>
      <c r="G661" s="2407"/>
      <c r="H661" s="120"/>
    </row>
    <row r="662" spans="1:8" s="77" customFormat="1">
      <c r="A662" s="137"/>
      <c r="B662" s="2486"/>
      <c r="C662" s="2406"/>
      <c r="D662" s="2406"/>
      <c r="E662" s="2486" t="s">
        <v>10</v>
      </c>
      <c r="F662" s="2406">
        <f>F663</f>
        <v>9079116</v>
      </c>
      <c r="G662" s="2407">
        <f>G663</f>
        <v>468170</v>
      </c>
      <c r="H662" s="120"/>
    </row>
    <row r="663" spans="1:8" s="77" customFormat="1">
      <c r="A663" s="137"/>
      <c r="B663" s="2487"/>
      <c r="C663" s="2406"/>
      <c r="D663" s="2406"/>
      <c r="E663" s="2487" t="s">
        <v>11</v>
      </c>
      <c r="F663" s="2406">
        <v>9079116</v>
      </c>
      <c r="G663" s="2407">
        <f>92487+375683</f>
        <v>468170</v>
      </c>
      <c r="H663" s="120"/>
    </row>
    <row r="664" spans="1:8" s="77" customFormat="1">
      <c r="A664" s="137"/>
      <c r="B664" s="138"/>
      <c r="C664" s="657"/>
      <c r="D664" s="657"/>
      <c r="E664" s="138" t="s">
        <v>28</v>
      </c>
      <c r="F664" s="657">
        <f>F665+F670</f>
        <v>9232173</v>
      </c>
      <c r="G664" s="2405">
        <f>G665+G670</f>
        <v>468170</v>
      </c>
      <c r="H664" s="120"/>
    </row>
    <row r="665" spans="1:8" s="77" customFormat="1">
      <c r="A665" s="137"/>
      <c r="B665" s="2486"/>
      <c r="C665" s="2406"/>
      <c r="D665" s="2406"/>
      <c r="E665" s="2486" t="s">
        <v>2</v>
      </c>
      <c r="F665" s="2406">
        <f>F666</f>
        <v>8309644</v>
      </c>
      <c r="G665" s="2407">
        <f>G666</f>
        <v>0</v>
      </c>
      <c r="H665" s="120"/>
    </row>
    <row r="666" spans="1:8" s="77" customFormat="1">
      <c r="A666" s="137"/>
      <c r="B666" s="2487"/>
      <c r="C666" s="2406"/>
      <c r="D666" s="2406"/>
      <c r="E666" s="2487" t="s">
        <v>12</v>
      </c>
      <c r="F666" s="2406">
        <f>F667+F669</f>
        <v>8309644</v>
      </c>
      <c r="G666" s="2407">
        <f>G667+G669</f>
        <v>0</v>
      </c>
      <c r="H666" s="120"/>
    </row>
    <row r="667" spans="1:8" s="77" customFormat="1">
      <c r="A667" s="137"/>
      <c r="B667" s="2488"/>
      <c r="C667" s="2406"/>
      <c r="D667" s="2406"/>
      <c r="E667" s="2488" t="s">
        <v>37</v>
      </c>
      <c r="F667" s="2406">
        <v>4185743</v>
      </c>
      <c r="G667" s="2407"/>
      <c r="H667" s="120"/>
    </row>
    <row r="668" spans="1:8" s="77" customFormat="1">
      <c r="A668" s="137"/>
      <c r="B668" s="2488"/>
      <c r="C668" s="2406"/>
      <c r="D668" s="2406"/>
      <c r="E668" s="2488" t="s">
        <v>35</v>
      </c>
      <c r="F668" s="2406">
        <v>3289832</v>
      </c>
      <c r="G668" s="2407"/>
      <c r="H668" s="120"/>
    </row>
    <row r="669" spans="1:8" s="77" customFormat="1">
      <c r="A669" s="137"/>
      <c r="B669" s="2488"/>
      <c r="C669" s="2406"/>
      <c r="D669" s="2406"/>
      <c r="E669" s="2488" t="s">
        <v>15</v>
      </c>
      <c r="F669" s="2406">
        <v>4123901</v>
      </c>
      <c r="G669" s="2407"/>
      <c r="H669" s="120"/>
    </row>
    <row r="670" spans="1:8" s="77" customFormat="1">
      <c r="A670" s="137"/>
      <c r="B670" s="2486"/>
      <c r="C670" s="2406"/>
      <c r="D670" s="2406"/>
      <c r="E670" s="2486" t="s">
        <v>3</v>
      </c>
      <c r="F670" s="2406">
        <f>F671</f>
        <v>922529</v>
      </c>
      <c r="G670" s="2407">
        <f>G671</f>
        <v>468170</v>
      </c>
      <c r="H670" s="120"/>
    </row>
    <row r="671" spans="1:8" s="77" customFormat="1" ht="13.8" thickBot="1">
      <c r="A671" s="137"/>
      <c r="B671" s="2487"/>
      <c r="C671" s="2406"/>
      <c r="D671" s="2406"/>
      <c r="E671" s="2487" t="s">
        <v>20</v>
      </c>
      <c r="F671" s="2406">
        <v>922529</v>
      </c>
      <c r="G671" s="2407">
        <f>92487+375683</f>
        <v>468170</v>
      </c>
      <c r="H671" s="120"/>
    </row>
    <row r="672" spans="1:8" s="77" customFormat="1" ht="159" customHeight="1" thickBot="1">
      <c r="A672" s="137"/>
      <c r="B672" s="3750" t="s">
        <v>653</v>
      </c>
      <c r="C672" s="3751"/>
      <c r="D672" s="3751"/>
      <c r="E672" s="3751"/>
      <c r="F672" s="3751"/>
      <c r="G672" s="3752"/>
      <c r="H672" s="120"/>
    </row>
    <row r="673" spans="1:8" s="77" customFormat="1">
      <c r="A673" s="137"/>
      <c r="B673" s="561"/>
      <c r="C673" s="561"/>
      <c r="D673" s="561"/>
      <c r="E673" s="126"/>
      <c r="F673" s="126"/>
      <c r="G673" s="126"/>
      <c r="H673" s="120"/>
    </row>
    <row r="674" spans="1:8" s="77" customFormat="1">
      <c r="A674" s="137"/>
      <c r="B674" s="128" t="s">
        <v>190</v>
      </c>
      <c r="C674" s="561"/>
      <c r="D674" s="561"/>
      <c r="E674" s="126"/>
      <c r="F674" s="126"/>
      <c r="G674" s="126"/>
      <c r="H674" s="120"/>
    </row>
    <row r="675" spans="1:8" s="77" customFormat="1" ht="13.8" thickBot="1">
      <c r="A675" s="75"/>
      <c r="B675" s="3732"/>
      <c r="C675" s="3732"/>
      <c r="D675" s="3732"/>
      <c r="E675" s="561"/>
      <c r="F675" s="561"/>
      <c r="G675" s="561"/>
      <c r="H675" s="120"/>
    </row>
    <row r="676" spans="1:8" s="77" customFormat="1" ht="13.8">
      <c r="A676" s="2404">
        <f>A657</f>
        <v>50</v>
      </c>
      <c r="B676" s="220" t="s">
        <v>631</v>
      </c>
      <c r="C676" s="2412"/>
      <c r="D676" s="2476"/>
      <c r="E676" s="2489" t="s">
        <v>631</v>
      </c>
      <c r="F676" s="201"/>
      <c r="G676" s="202"/>
      <c r="H676" s="895" t="s">
        <v>33</v>
      </c>
    </row>
    <row r="677" spans="1:8" s="77" customFormat="1">
      <c r="A677" s="2404"/>
      <c r="B677" s="123" t="s">
        <v>98</v>
      </c>
      <c r="C677" s="2478"/>
      <c r="D677" s="2479"/>
      <c r="E677" s="2490" t="s">
        <v>82</v>
      </c>
      <c r="F677" s="607"/>
      <c r="G677" s="193"/>
      <c r="H677" s="120"/>
    </row>
    <row r="678" spans="1:8" s="77" customFormat="1">
      <c r="A678" s="2220"/>
      <c r="B678" s="2482"/>
      <c r="C678" s="2406"/>
      <c r="D678" s="2483"/>
      <c r="E678" s="2491" t="s">
        <v>83</v>
      </c>
      <c r="F678" s="669"/>
      <c r="G678" s="226"/>
      <c r="H678" s="120"/>
    </row>
    <row r="679" spans="1:8" s="77" customFormat="1">
      <c r="A679" s="2220"/>
      <c r="B679" s="380" t="s">
        <v>87</v>
      </c>
      <c r="C679" s="671"/>
      <c r="D679" s="381"/>
      <c r="E679" s="380" t="s">
        <v>87</v>
      </c>
      <c r="F679" s="610"/>
      <c r="G679" s="193"/>
      <c r="H679" s="120"/>
    </row>
    <row r="680" spans="1:8" s="77" customFormat="1" ht="39.6">
      <c r="A680" s="2220"/>
      <c r="B680" s="2482" t="s">
        <v>652</v>
      </c>
      <c r="C680" s="2406">
        <v>158036</v>
      </c>
      <c r="D680" s="2483">
        <f>92487+375683</f>
        <v>468170</v>
      </c>
      <c r="E680" s="380" t="s">
        <v>4</v>
      </c>
      <c r="F680" s="657">
        <f>F681+F682</f>
        <v>255809928</v>
      </c>
      <c r="G680" s="2405">
        <f>G681+G682</f>
        <v>468170</v>
      </c>
      <c r="H680" s="120"/>
    </row>
    <row r="681" spans="1:8" s="77" customFormat="1" ht="26.4">
      <c r="A681" s="2220"/>
      <c r="B681" s="2082"/>
      <c r="C681" s="2492"/>
      <c r="D681" s="169"/>
      <c r="E681" s="316" t="s">
        <v>36</v>
      </c>
      <c r="F681" s="2406">
        <v>7332771</v>
      </c>
      <c r="G681" s="2407"/>
      <c r="H681" s="120"/>
    </row>
    <row r="682" spans="1:8" s="77" customFormat="1">
      <c r="A682" s="2220"/>
      <c r="B682" s="672"/>
      <c r="C682" s="673"/>
      <c r="D682" s="169"/>
      <c r="E682" s="316" t="s">
        <v>10</v>
      </c>
      <c r="F682" s="2406">
        <f>F683</f>
        <v>248477157</v>
      </c>
      <c r="G682" s="2407">
        <f>G683</f>
        <v>468170</v>
      </c>
      <c r="H682" s="120"/>
    </row>
    <row r="683" spans="1:8" s="77" customFormat="1">
      <c r="A683" s="2220"/>
      <c r="B683" s="208"/>
      <c r="C683" s="674"/>
      <c r="D683" s="170"/>
      <c r="E683" s="316" t="s">
        <v>11</v>
      </c>
      <c r="F683" s="2406">
        <v>248477157</v>
      </c>
      <c r="G683" s="2483">
        <f>92487+375683</f>
        <v>468170</v>
      </c>
      <c r="H683" s="120"/>
    </row>
    <row r="684" spans="1:8" s="77" customFormat="1">
      <c r="A684" s="2220"/>
      <c r="B684" s="209"/>
      <c r="C684" s="673"/>
      <c r="D684" s="169"/>
      <c r="E684" s="380" t="s">
        <v>28</v>
      </c>
      <c r="F684" s="657">
        <f>F685+F698</f>
        <v>255809928</v>
      </c>
      <c r="G684" s="2405">
        <f>G685+G698</f>
        <v>468170</v>
      </c>
      <c r="H684" s="120"/>
    </row>
    <row r="685" spans="1:8" s="77" customFormat="1">
      <c r="A685" s="2220"/>
      <c r="B685" s="211"/>
      <c r="C685" s="673"/>
      <c r="D685" s="169"/>
      <c r="E685" s="316" t="s">
        <v>2</v>
      </c>
      <c r="F685" s="2406">
        <f>F686+F690+F691+F693+F695</f>
        <v>249178909</v>
      </c>
      <c r="G685" s="2407">
        <f>G686+G690+G691+G693+G695</f>
        <v>0</v>
      </c>
      <c r="H685" s="120"/>
    </row>
    <row r="686" spans="1:8" s="77" customFormat="1">
      <c r="A686" s="2220"/>
      <c r="B686" s="210"/>
      <c r="C686" s="673"/>
      <c r="D686" s="169"/>
      <c r="E686" s="316" t="s">
        <v>12</v>
      </c>
      <c r="F686" s="2406">
        <f>F687+F689</f>
        <v>248704168</v>
      </c>
      <c r="G686" s="2407">
        <f>G687+G689</f>
        <v>0</v>
      </c>
      <c r="H686" s="120"/>
    </row>
    <row r="687" spans="1:8" s="77" customFormat="1">
      <c r="A687" s="2220"/>
      <c r="B687" s="212"/>
      <c r="C687" s="673"/>
      <c r="D687" s="2407"/>
      <c r="E687" s="316" t="s">
        <v>37</v>
      </c>
      <c r="F687" s="2406">
        <v>168714272</v>
      </c>
      <c r="G687" s="2407"/>
      <c r="H687" s="120"/>
    </row>
    <row r="688" spans="1:8" s="77" customFormat="1">
      <c r="A688" s="2220"/>
      <c r="B688" s="210"/>
      <c r="C688" s="673"/>
      <c r="D688" s="2407"/>
      <c r="E688" s="316" t="s">
        <v>35</v>
      </c>
      <c r="F688" s="2406">
        <v>131076531</v>
      </c>
      <c r="G688" s="2407"/>
      <c r="H688" s="120"/>
    </row>
    <row r="689" spans="1:8" s="77" customFormat="1">
      <c r="A689" s="2404"/>
      <c r="B689" s="211"/>
      <c r="C689" s="673"/>
      <c r="D689" s="2407"/>
      <c r="E689" s="316" t="s">
        <v>15</v>
      </c>
      <c r="F689" s="2406">
        <v>79989896</v>
      </c>
      <c r="G689" s="2407"/>
      <c r="H689" s="120"/>
    </row>
    <row r="690" spans="1:8" s="77" customFormat="1">
      <c r="A690" s="3253"/>
      <c r="B690" s="211"/>
      <c r="C690" s="673"/>
      <c r="D690" s="2493"/>
      <c r="E690" s="316" t="s">
        <v>117</v>
      </c>
      <c r="F690" s="2406">
        <v>1855</v>
      </c>
      <c r="G690" s="2407"/>
      <c r="H690" s="120"/>
    </row>
    <row r="691" spans="1:8" s="77" customFormat="1">
      <c r="A691" s="3253"/>
      <c r="B691" s="210"/>
      <c r="C691" s="673"/>
      <c r="D691" s="2493"/>
      <c r="E691" s="316" t="s">
        <v>16</v>
      </c>
      <c r="F691" s="2406">
        <f>F692</f>
        <v>107057</v>
      </c>
      <c r="G691" s="2407">
        <f>G692</f>
        <v>0</v>
      </c>
      <c r="H691" s="120"/>
    </row>
    <row r="692" spans="1:8" s="77" customFormat="1">
      <c r="A692" s="3253"/>
      <c r="B692" s="211"/>
      <c r="C692" s="673"/>
      <c r="D692" s="2493"/>
      <c r="E692" s="316" t="s">
        <v>93</v>
      </c>
      <c r="F692" s="2406">
        <v>107057</v>
      </c>
      <c r="G692" s="2407"/>
      <c r="H692" s="120"/>
    </row>
    <row r="693" spans="1:8" s="77" customFormat="1" ht="26.4">
      <c r="A693" s="3253"/>
      <c r="B693" s="210"/>
      <c r="C693" s="673"/>
      <c r="D693" s="2493"/>
      <c r="E693" s="316" t="s">
        <v>49</v>
      </c>
      <c r="F693" s="2406">
        <f>F694</f>
        <v>89800</v>
      </c>
      <c r="G693" s="2407">
        <f>G694</f>
        <v>0</v>
      </c>
      <c r="H693" s="120"/>
    </row>
    <row r="694" spans="1:8" s="77" customFormat="1">
      <c r="A694" s="3253"/>
      <c r="B694" s="211"/>
      <c r="C694" s="673"/>
      <c r="D694" s="2493"/>
      <c r="E694" s="316" t="s">
        <v>38</v>
      </c>
      <c r="F694" s="2406">
        <v>89800</v>
      </c>
      <c r="G694" s="2407"/>
      <c r="H694" s="120"/>
    </row>
    <row r="695" spans="1:8" s="77" customFormat="1">
      <c r="A695" s="3253"/>
      <c r="B695" s="210"/>
      <c r="C695" s="673"/>
      <c r="D695" s="2493"/>
      <c r="E695" s="316" t="s">
        <v>19</v>
      </c>
      <c r="F695" s="2406">
        <f>F696</f>
        <v>276029</v>
      </c>
      <c r="G695" s="2407">
        <f>G696</f>
        <v>0</v>
      </c>
      <c r="H695" s="120"/>
    </row>
    <row r="696" spans="1:8" s="77" customFormat="1" ht="26.4">
      <c r="A696" s="3253"/>
      <c r="B696" s="212"/>
      <c r="C696" s="673"/>
      <c r="D696" s="2493"/>
      <c r="E696" s="316" t="s">
        <v>51</v>
      </c>
      <c r="F696" s="2406">
        <f>F697</f>
        <v>276029</v>
      </c>
      <c r="G696" s="2407">
        <f>G697</f>
        <v>0</v>
      </c>
      <c r="H696" s="120"/>
    </row>
    <row r="697" spans="1:8" s="77" customFormat="1" ht="39.6">
      <c r="A697" s="3253"/>
      <c r="B697" s="209"/>
      <c r="C697" s="673"/>
      <c r="D697" s="2493"/>
      <c r="E697" s="316" t="s">
        <v>191</v>
      </c>
      <c r="F697" s="2406">
        <v>276029</v>
      </c>
      <c r="G697" s="2407"/>
      <c r="H697" s="120"/>
    </row>
    <row r="698" spans="1:8" s="77" customFormat="1">
      <c r="A698" s="3253"/>
      <c r="B698" s="209"/>
      <c r="C698" s="673"/>
      <c r="D698" s="2493"/>
      <c r="E698" s="316" t="s">
        <v>3</v>
      </c>
      <c r="F698" s="2406">
        <f>F699</f>
        <v>6631019</v>
      </c>
      <c r="G698" s="2407">
        <f>G699</f>
        <v>468170</v>
      </c>
      <c r="H698" s="120"/>
    </row>
    <row r="699" spans="1:8" s="77" customFormat="1">
      <c r="A699" s="3253"/>
      <c r="B699" s="209"/>
      <c r="C699" s="673"/>
      <c r="D699" s="2493"/>
      <c r="E699" s="316" t="s">
        <v>20</v>
      </c>
      <c r="F699" s="2406">
        <v>6631019</v>
      </c>
      <c r="G699" s="2407">
        <v>468170</v>
      </c>
      <c r="H699" s="120"/>
    </row>
    <row r="700" spans="1:8" s="77" customFormat="1">
      <c r="A700" s="3253"/>
      <c r="B700" s="380" t="s">
        <v>88</v>
      </c>
      <c r="C700" s="671"/>
      <c r="D700" s="381"/>
      <c r="E700" s="380" t="s">
        <v>88</v>
      </c>
      <c r="F700" s="2406"/>
      <c r="G700" s="2407"/>
      <c r="H700" s="120"/>
    </row>
    <row r="701" spans="1:8" s="77" customFormat="1" ht="39.6">
      <c r="A701" s="3253"/>
      <c r="B701" s="2482" t="s">
        <v>652</v>
      </c>
      <c r="C701" s="2406">
        <v>158036</v>
      </c>
      <c r="D701" s="2483">
        <f>64685+27802+375683</f>
        <v>468170</v>
      </c>
      <c r="E701" s="380" t="s">
        <v>4</v>
      </c>
      <c r="F701" s="657">
        <f>F702+F703</f>
        <v>253454977</v>
      </c>
      <c r="G701" s="2405">
        <f>G702+G703</f>
        <v>468170</v>
      </c>
      <c r="H701" s="120"/>
    </row>
    <row r="702" spans="1:8" s="77" customFormat="1" ht="26.4">
      <c r="A702" s="3253"/>
      <c r="B702" s="209"/>
      <c r="C702" s="673"/>
      <c r="D702" s="2493"/>
      <c r="E702" s="316" t="s">
        <v>36</v>
      </c>
      <c r="F702" s="2406">
        <v>7106254</v>
      </c>
      <c r="G702" s="2407"/>
      <c r="H702" s="120"/>
    </row>
    <row r="703" spans="1:8" s="77" customFormat="1">
      <c r="A703" s="3253"/>
      <c r="B703" s="209"/>
      <c r="C703" s="673"/>
      <c r="D703" s="2493"/>
      <c r="E703" s="316" t="s">
        <v>10</v>
      </c>
      <c r="F703" s="2406">
        <f>F704</f>
        <v>246348723</v>
      </c>
      <c r="G703" s="2407">
        <f>G704</f>
        <v>468170</v>
      </c>
      <c r="H703" s="120"/>
    </row>
    <row r="704" spans="1:8" s="77" customFormat="1">
      <c r="A704" s="3253"/>
      <c r="B704" s="209"/>
      <c r="C704" s="673"/>
      <c r="D704" s="2493"/>
      <c r="E704" s="316" t="s">
        <v>11</v>
      </c>
      <c r="F704" s="2406">
        <v>246348723</v>
      </c>
      <c r="G704" s="2483">
        <f>64685+27802+375683</f>
        <v>468170</v>
      </c>
      <c r="H704" s="120"/>
    </row>
    <row r="705" spans="1:8" s="77" customFormat="1">
      <c r="A705" s="3253"/>
      <c r="B705" s="209"/>
      <c r="C705" s="673"/>
      <c r="D705" s="2493"/>
      <c r="E705" s="380" t="s">
        <v>28</v>
      </c>
      <c r="F705" s="657">
        <f>F706+F718</f>
        <v>253454977</v>
      </c>
      <c r="G705" s="2405">
        <f>G706+G718</f>
        <v>468170</v>
      </c>
      <c r="H705" s="120"/>
    </row>
    <row r="706" spans="1:8" s="77" customFormat="1">
      <c r="A706" s="3253"/>
      <c r="B706" s="209"/>
      <c r="C706" s="673"/>
      <c r="D706" s="2493"/>
      <c r="E706" s="316" t="s">
        <v>2</v>
      </c>
      <c r="F706" s="2406">
        <f>F707+F711+F713+F715</f>
        <v>244606209</v>
      </c>
      <c r="G706" s="2407">
        <f>G707+G711+G713+G715</f>
        <v>5165</v>
      </c>
      <c r="H706" s="120"/>
    </row>
    <row r="707" spans="1:8" s="77" customFormat="1">
      <c r="A707" s="3253"/>
      <c r="B707" s="209"/>
      <c r="C707" s="673"/>
      <c r="D707" s="2493"/>
      <c r="E707" s="316" t="s">
        <v>12</v>
      </c>
      <c r="F707" s="2406">
        <f>F708+F710</f>
        <v>244113578</v>
      </c>
      <c r="G707" s="2407">
        <f>G708+G710</f>
        <v>5165</v>
      </c>
      <c r="H707" s="120"/>
    </row>
    <row r="708" spans="1:8" s="77" customFormat="1">
      <c r="A708" s="3253"/>
      <c r="B708" s="209"/>
      <c r="C708" s="673"/>
      <c r="D708" s="2493"/>
      <c r="E708" s="316" t="s">
        <v>37</v>
      </c>
      <c r="F708" s="2406">
        <v>166826388</v>
      </c>
      <c r="G708" s="2407"/>
      <c r="H708" s="120"/>
    </row>
    <row r="709" spans="1:8" s="77" customFormat="1">
      <c r="A709" s="3253"/>
      <c r="B709" s="209"/>
      <c r="C709" s="673"/>
      <c r="D709" s="2493"/>
      <c r="E709" s="316" t="s">
        <v>35</v>
      </c>
      <c r="F709" s="2406">
        <v>129562303</v>
      </c>
      <c r="G709" s="2407"/>
      <c r="H709" s="120"/>
    </row>
    <row r="710" spans="1:8" s="77" customFormat="1">
      <c r="A710" s="3253"/>
      <c r="B710" s="209"/>
      <c r="C710" s="673"/>
      <c r="D710" s="2493"/>
      <c r="E710" s="316" t="s">
        <v>15</v>
      </c>
      <c r="F710" s="2406">
        <v>77287190</v>
      </c>
      <c r="G710" s="2407">
        <v>5165</v>
      </c>
      <c r="H710" s="120"/>
    </row>
    <row r="711" spans="1:8" s="77" customFormat="1">
      <c r="A711" s="3253"/>
      <c r="B711" s="209"/>
      <c r="C711" s="673"/>
      <c r="D711" s="2493"/>
      <c r="E711" s="316" t="s">
        <v>16</v>
      </c>
      <c r="F711" s="2406">
        <f>F712</f>
        <v>107057</v>
      </c>
      <c r="G711" s="2407">
        <f>G712</f>
        <v>0</v>
      </c>
      <c r="H711" s="120"/>
    </row>
    <row r="712" spans="1:8" s="77" customFormat="1">
      <c r="A712" s="2220"/>
      <c r="B712" s="380"/>
      <c r="C712" s="671"/>
      <c r="D712" s="381"/>
      <c r="E712" s="316" t="s">
        <v>93</v>
      </c>
      <c r="F712" s="2406">
        <v>107057</v>
      </c>
      <c r="G712" s="2407"/>
      <c r="H712" s="120"/>
    </row>
    <row r="713" spans="1:8" s="77" customFormat="1" ht="26.4">
      <c r="A713" s="2220"/>
      <c r="B713" s="2482"/>
      <c r="C713" s="2406"/>
      <c r="D713" s="2483"/>
      <c r="E713" s="316" t="s">
        <v>49</v>
      </c>
      <c r="F713" s="2406">
        <f>F714</f>
        <v>92586</v>
      </c>
      <c r="G713" s="2407">
        <f>G714</f>
        <v>0</v>
      </c>
      <c r="H713" s="120"/>
    </row>
    <row r="714" spans="1:8" s="77" customFormat="1">
      <c r="A714" s="2220"/>
      <c r="B714" s="2082"/>
      <c r="C714" s="2492"/>
      <c r="D714" s="169"/>
      <c r="E714" s="316" t="s">
        <v>38</v>
      </c>
      <c r="F714" s="2406">
        <v>92586</v>
      </c>
      <c r="G714" s="2407"/>
      <c r="H714" s="120"/>
    </row>
    <row r="715" spans="1:8" s="77" customFormat="1">
      <c r="A715" s="2220"/>
      <c r="B715" s="672"/>
      <c r="C715" s="673"/>
      <c r="D715" s="169"/>
      <c r="E715" s="316" t="s">
        <v>19</v>
      </c>
      <c r="F715" s="2406">
        <f>F716</f>
        <v>292988</v>
      </c>
      <c r="G715" s="2407">
        <f>G716</f>
        <v>0</v>
      </c>
      <c r="H715" s="120"/>
    </row>
    <row r="716" spans="1:8" s="77" customFormat="1" ht="26.4">
      <c r="A716" s="2220"/>
      <c r="B716" s="208"/>
      <c r="C716" s="674"/>
      <c r="D716" s="170"/>
      <c r="E716" s="316" t="s">
        <v>51</v>
      </c>
      <c r="F716" s="2406">
        <f>F717</f>
        <v>292988</v>
      </c>
      <c r="G716" s="2407">
        <f>G717</f>
        <v>0</v>
      </c>
      <c r="H716" s="120"/>
    </row>
    <row r="717" spans="1:8" s="77" customFormat="1" ht="39.6">
      <c r="A717" s="2220"/>
      <c r="B717" s="209"/>
      <c r="C717" s="673"/>
      <c r="D717" s="169"/>
      <c r="E717" s="316" t="s">
        <v>191</v>
      </c>
      <c r="F717" s="2406">
        <v>292988</v>
      </c>
      <c r="G717" s="2407"/>
      <c r="H717" s="120"/>
    </row>
    <row r="718" spans="1:8" s="77" customFormat="1">
      <c r="A718" s="2220"/>
      <c r="B718" s="211"/>
      <c r="C718" s="673"/>
      <c r="D718" s="169"/>
      <c r="E718" s="316" t="s">
        <v>3</v>
      </c>
      <c r="F718" s="2406">
        <f>F719</f>
        <v>8848768</v>
      </c>
      <c r="G718" s="2407">
        <f>G719</f>
        <v>463005</v>
      </c>
      <c r="H718" s="120"/>
    </row>
    <row r="719" spans="1:8" s="77" customFormat="1">
      <c r="A719" s="2220"/>
      <c r="B719" s="210"/>
      <c r="C719" s="673"/>
      <c r="D719" s="169"/>
      <c r="E719" s="316" t="s">
        <v>20</v>
      </c>
      <c r="F719" s="2406">
        <v>8848768</v>
      </c>
      <c r="G719" s="2407">
        <f>64685+22637+375683</f>
        <v>463005</v>
      </c>
      <c r="H719" s="120"/>
    </row>
    <row r="720" spans="1:8" s="77" customFormat="1">
      <c r="A720" s="2220"/>
      <c r="B720" s="380" t="s">
        <v>189</v>
      </c>
      <c r="C720" s="671"/>
      <c r="D720" s="381"/>
      <c r="E720" s="670" t="s">
        <v>189</v>
      </c>
      <c r="F720" s="2406"/>
      <c r="G720" s="169"/>
      <c r="H720" s="120"/>
    </row>
    <row r="721" spans="1:8" s="77" customFormat="1" ht="39.6">
      <c r="A721" s="2220"/>
      <c r="B721" s="2482" t="s">
        <v>652</v>
      </c>
      <c r="C721" s="2406"/>
      <c r="D721" s="2483">
        <f>92487+375683</f>
        <v>468170</v>
      </c>
      <c r="E721" s="380" t="s">
        <v>4</v>
      </c>
      <c r="F721" s="657">
        <f>F722+F723</f>
        <v>263212594</v>
      </c>
      <c r="G721" s="2405">
        <f>G722+G723</f>
        <v>468170</v>
      </c>
      <c r="H721" s="120"/>
    </row>
    <row r="722" spans="1:8" s="77" customFormat="1" ht="26.4">
      <c r="A722" s="3253"/>
      <c r="B722" s="211"/>
      <c r="C722" s="673"/>
      <c r="D722" s="2493"/>
      <c r="E722" s="316" t="s">
        <v>36</v>
      </c>
      <c r="F722" s="2406">
        <v>7085836</v>
      </c>
      <c r="G722" s="2407"/>
      <c r="H722" s="120"/>
    </row>
    <row r="723" spans="1:8" s="77" customFormat="1">
      <c r="A723" s="3253"/>
      <c r="B723" s="210"/>
      <c r="C723" s="673"/>
      <c r="D723" s="2493"/>
      <c r="E723" s="316" t="s">
        <v>10</v>
      </c>
      <c r="F723" s="2406">
        <f>F724</f>
        <v>256126758</v>
      </c>
      <c r="G723" s="2407">
        <f>G724</f>
        <v>468170</v>
      </c>
      <c r="H723" s="120"/>
    </row>
    <row r="724" spans="1:8" s="77" customFormat="1">
      <c r="A724" s="3253"/>
      <c r="B724" s="211"/>
      <c r="C724" s="673"/>
      <c r="D724" s="2493"/>
      <c r="E724" s="316" t="s">
        <v>11</v>
      </c>
      <c r="F724" s="2406">
        <v>256126758</v>
      </c>
      <c r="G724" s="2483">
        <f>92487+375683</f>
        <v>468170</v>
      </c>
      <c r="H724" s="120"/>
    </row>
    <row r="725" spans="1:8" s="77" customFormat="1">
      <c r="A725" s="3253"/>
      <c r="B725" s="210"/>
      <c r="C725" s="673"/>
      <c r="D725" s="2493"/>
      <c r="E725" s="380" t="s">
        <v>28</v>
      </c>
      <c r="F725" s="657">
        <f>F726+F738</f>
        <v>263212594</v>
      </c>
      <c r="G725" s="2405">
        <f>G726+G738</f>
        <v>468170</v>
      </c>
      <c r="H725" s="120"/>
    </row>
    <row r="726" spans="1:8" s="77" customFormat="1">
      <c r="A726" s="3253"/>
      <c r="B726" s="212"/>
      <c r="C726" s="673"/>
      <c r="D726" s="2493"/>
      <c r="E726" s="316" t="s">
        <v>2</v>
      </c>
      <c r="F726" s="2406">
        <f>F727+F731+F733+F735</f>
        <v>246054332</v>
      </c>
      <c r="G726" s="2407">
        <f>G727+G731+G733+G735</f>
        <v>0</v>
      </c>
      <c r="H726" s="120"/>
    </row>
    <row r="727" spans="1:8" s="77" customFormat="1">
      <c r="A727" s="3253"/>
      <c r="B727" s="209"/>
      <c r="C727" s="673"/>
      <c r="D727" s="2493"/>
      <c r="E727" s="316" t="s">
        <v>12</v>
      </c>
      <c r="F727" s="2406">
        <f>F728+F730</f>
        <v>245499843</v>
      </c>
      <c r="G727" s="2407">
        <f>G728+G730</f>
        <v>0</v>
      </c>
      <c r="H727" s="120"/>
    </row>
    <row r="728" spans="1:8" s="77" customFormat="1">
      <c r="A728" s="3253"/>
      <c r="B728" s="209"/>
      <c r="C728" s="673"/>
      <c r="D728" s="2493"/>
      <c r="E728" s="316" t="s">
        <v>37</v>
      </c>
      <c r="F728" s="2406">
        <v>169000642</v>
      </c>
      <c r="G728" s="2407"/>
      <c r="H728" s="120"/>
    </row>
    <row r="729" spans="1:8" s="77" customFormat="1">
      <c r="A729" s="3253"/>
      <c r="B729" s="209"/>
      <c r="C729" s="673"/>
      <c r="D729" s="2493"/>
      <c r="E729" s="316" t="s">
        <v>35</v>
      </c>
      <c r="F729" s="2406">
        <v>130955841</v>
      </c>
      <c r="G729" s="2407"/>
      <c r="H729" s="120"/>
    </row>
    <row r="730" spans="1:8" s="77" customFormat="1">
      <c r="A730" s="3253"/>
      <c r="B730" s="2482"/>
      <c r="C730" s="2406"/>
      <c r="D730" s="2483"/>
      <c r="E730" s="316" t="s">
        <v>15</v>
      </c>
      <c r="F730" s="2406">
        <v>76499201</v>
      </c>
      <c r="G730" s="2407"/>
      <c r="H730" s="120"/>
    </row>
    <row r="731" spans="1:8" s="77" customFormat="1">
      <c r="A731" s="3253"/>
      <c r="B731" s="209"/>
      <c r="C731" s="673"/>
      <c r="D731" s="2493"/>
      <c r="E731" s="316" t="s">
        <v>16</v>
      </c>
      <c r="F731" s="2406">
        <f>F732</f>
        <v>178200</v>
      </c>
      <c r="G731" s="2407">
        <f>G732</f>
        <v>0</v>
      </c>
      <c r="H731" s="120"/>
    </row>
    <row r="732" spans="1:8" s="77" customFormat="1">
      <c r="A732" s="3253"/>
      <c r="B732" s="209"/>
      <c r="C732" s="673"/>
      <c r="D732" s="2493"/>
      <c r="E732" s="316" t="s">
        <v>93</v>
      </c>
      <c r="F732" s="2406">
        <v>178200</v>
      </c>
      <c r="G732" s="2407"/>
      <c r="H732" s="120"/>
    </row>
    <row r="733" spans="1:8" s="77" customFormat="1" ht="26.4">
      <c r="A733" s="3253"/>
      <c r="B733" s="209"/>
      <c r="C733" s="673"/>
      <c r="D733" s="2493"/>
      <c r="E733" s="316" t="s">
        <v>49</v>
      </c>
      <c r="F733" s="2406">
        <f>F734</f>
        <v>92586</v>
      </c>
      <c r="G733" s="2407">
        <f>G734</f>
        <v>0</v>
      </c>
      <c r="H733" s="120"/>
    </row>
    <row r="734" spans="1:8" s="77" customFormat="1">
      <c r="A734" s="3253"/>
      <c r="B734" s="209"/>
      <c r="C734" s="673"/>
      <c r="D734" s="2493"/>
      <c r="E734" s="316" t="s">
        <v>38</v>
      </c>
      <c r="F734" s="2406">
        <v>92586</v>
      </c>
      <c r="G734" s="2407"/>
      <c r="H734" s="120"/>
    </row>
    <row r="735" spans="1:8" s="77" customFormat="1">
      <c r="A735" s="3253"/>
      <c r="B735" s="209"/>
      <c r="C735" s="673"/>
      <c r="D735" s="2493"/>
      <c r="E735" s="316" t="s">
        <v>19</v>
      </c>
      <c r="F735" s="2406">
        <f>F736</f>
        <v>283703</v>
      </c>
      <c r="G735" s="2407">
        <f>G736</f>
        <v>0</v>
      </c>
      <c r="H735" s="120"/>
    </row>
    <row r="736" spans="1:8" s="77" customFormat="1" ht="26.4">
      <c r="A736" s="3253"/>
      <c r="B736" s="209"/>
      <c r="C736" s="673"/>
      <c r="D736" s="2493"/>
      <c r="E736" s="316" t="s">
        <v>51</v>
      </c>
      <c r="F736" s="2406">
        <f>F737</f>
        <v>283703</v>
      </c>
      <c r="G736" s="2407">
        <f>G737</f>
        <v>0</v>
      </c>
      <c r="H736" s="120"/>
    </row>
    <row r="737" spans="1:8" s="77" customFormat="1" ht="39.6">
      <c r="A737" s="3253"/>
      <c r="B737" s="209"/>
      <c r="C737" s="673"/>
      <c r="D737" s="2493"/>
      <c r="E737" s="316" t="s">
        <v>191</v>
      </c>
      <c r="F737" s="2406">
        <v>283703</v>
      </c>
      <c r="G737" s="2407"/>
      <c r="H737" s="120"/>
    </row>
    <row r="738" spans="1:8" s="77" customFormat="1">
      <c r="A738" s="3253"/>
      <c r="B738" s="209"/>
      <c r="C738" s="673"/>
      <c r="D738" s="2493"/>
      <c r="E738" s="316" t="s">
        <v>3</v>
      </c>
      <c r="F738" s="2406">
        <f>F739</f>
        <v>17158262</v>
      </c>
      <c r="G738" s="2407">
        <f>G739</f>
        <v>468170</v>
      </c>
      <c r="H738" s="120"/>
    </row>
    <row r="739" spans="1:8" s="77" customFormat="1" ht="13.8" thickBot="1">
      <c r="A739" s="3253"/>
      <c r="B739" s="209"/>
      <c r="C739" s="673"/>
      <c r="D739" s="2493"/>
      <c r="E739" s="316" t="s">
        <v>20</v>
      </c>
      <c r="F739" s="2406">
        <v>17158262</v>
      </c>
      <c r="G739" s="2483">
        <f>92487+375683</f>
        <v>468170</v>
      </c>
      <c r="H739" s="120"/>
    </row>
    <row r="740" spans="1:8" s="77" customFormat="1" ht="60.75" customHeight="1" thickBot="1">
      <c r="A740" s="75"/>
      <c r="B740" s="3733" t="s">
        <v>654</v>
      </c>
      <c r="C740" s="3734"/>
      <c r="D740" s="3734"/>
      <c r="E740" s="3734"/>
      <c r="F740" s="3734"/>
      <c r="G740" s="3735"/>
      <c r="H740" s="120"/>
    </row>
    <row r="741" spans="1:8" s="77" customFormat="1">
      <c r="A741" s="75"/>
      <c r="B741" s="1329"/>
      <c r="C741" s="1329"/>
      <c r="D741" s="1329"/>
      <c r="E741" s="2364"/>
      <c r="F741" s="2364"/>
      <c r="G741" s="2364"/>
      <c r="H741" s="120"/>
    </row>
    <row r="742" spans="1:8" s="77" customFormat="1">
      <c r="A742" s="75"/>
      <c r="B742" s="128" t="s">
        <v>187</v>
      </c>
      <c r="C742" s="561"/>
      <c r="D742" s="561"/>
      <c r="E742" s="2364"/>
      <c r="F742" s="2364"/>
      <c r="G742" s="2364"/>
      <c r="H742" s="120"/>
    </row>
    <row r="743" spans="1:8" s="77" customFormat="1" ht="13.8" thickBot="1">
      <c r="A743" s="75"/>
      <c r="B743" s="2315"/>
      <c r="C743" s="2315"/>
      <c r="D743" s="2315"/>
      <c r="E743" s="2364"/>
      <c r="F743" s="2364"/>
      <c r="G743" s="2364"/>
      <c r="H743" s="120"/>
    </row>
    <row r="744" spans="1:8" s="77" customFormat="1" ht="13.8">
      <c r="A744" s="1968">
        <f>A657+1</f>
        <v>51</v>
      </c>
      <c r="B744" s="379" t="s">
        <v>631</v>
      </c>
      <c r="C744" s="2412"/>
      <c r="D744" s="2476"/>
      <c r="E744" s="379" t="s">
        <v>631</v>
      </c>
      <c r="F744" s="2371"/>
      <c r="G744" s="2477"/>
      <c r="H744" s="895" t="s">
        <v>33</v>
      </c>
    </row>
    <row r="745" spans="1:8" s="77" customFormat="1">
      <c r="A745" s="137"/>
      <c r="B745" s="123" t="s">
        <v>98</v>
      </c>
      <c r="C745" s="2478"/>
      <c r="D745" s="2479"/>
      <c r="E745" s="123" t="s">
        <v>22</v>
      </c>
      <c r="F745" s="2480"/>
      <c r="G745" s="2481"/>
      <c r="H745" s="120"/>
    </row>
    <row r="746" spans="1:8" s="77" customFormat="1" ht="39.6">
      <c r="A746" s="137"/>
      <c r="B746" s="2482" t="s">
        <v>652</v>
      </c>
      <c r="C746" s="2406">
        <v>158036</v>
      </c>
      <c r="D746" s="2483">
        <f>224479+142287</f>
        <v>366766</v>
      </c>
      <c r="E746" s="2345" t="s">
        <v>636</v>
      </c>
      <c r="F746" s="2484"/>
      <c r="G746" s="2485"/>
      <c r="H746" s="120"/>
    </row>
    <row r="747" spans="1:8" s="86" customFormat="1">
      <c r="A747" s="137"/>
      <c r="B747" s="2482"/>
      <c r="C747" s="2406"/>
      <c r="D747" s="2494"/>
      <c r="E747" s="380" t="s">
        <v>4</v>
      </c>
      <c r="F747" s="657">
        <f>F748+F749</f>
        <v>110576209</v>
      </c>
      <c r="G747" s="2405">
        <f>G748+G749</f>
        <v>366766</v>
      </c>
      <c r="H747" s="120"/>
    </row>
    <row r="748" spans="1:8" s="86" customFormat="1" ht="26.4">
      <c r="A748" s="137"/>
      <c r="B748" s="2482"/>
      <c r="C748" s="2406"/>
      <c r="D748" s="2494"/>
      <c r="E748" s="316" t="s">
        <v>36</v>
      </c>
      <c r="F748" s="2406">
        <v>1439128</v>
      </c>
      <c r="G748" s="2407"/>
      <c r="H748" s="252"/>
    </row>
    <row r="749" spans="1:8" s="86" customFormat="1">
      <c r="A749" s="137"/>
      <c r="B749" s="2482"/>
      <c r="C749" s="2406"/>
      <c r="D749" s="2494"/>
      <c r="E749" s="316" t="s">
        <v>10</v>
      </c>
      <c r="F749" s="2406">
        <f>F750</f>
        <v>109137081</v>
      </c>
      <c r="G749" s="2407">
        <f>G750</f>
        <v>366766</v>
      </c>
      <c r="H749" s="252"/>
    </row>
    <row r="750" spans="1:8" s="86" customFormat="1">
      <c r="A750" s="137"/>
      <c r="B750" s="2482"/>
      <c r="C750" s="2406"/>
      <c r="D750" s="2494"/>
      <c r="E750" s="316" t="s">
        <v>11</v>
      </c>
      <c r="F750" s="2406">
        <v>109137081</v>
      </c>
      <c r="G750" s="2483">
        <f>224479+142287</f>
        <v>366766</v>
      </c>
      <c r="H750" s="252"/>
    </row>
    <row r="751" spans="1:8" s="86" customFormat="1">
      <c r="A751" s="137"/>
      <c r="B751" s="2482"/>
      <c r="C751" s="2406"/>
      <c r="D751" s="2494"/>
      <c r="E751" s="380" t="s">
        <v>28</v>
      </c>
      <c r="F751" s="657">
        <f>F752+F762</f>
        <v>110576209</v>
      </c>
      <c r="G751" s="2405">
        <f>G752+G762</f>
        <v>366766</v>
      </c>
      <c r="H751" s="252"/>
    </row>
    <row r="752" spans="1:8" s="86" customFormat="1">
      <c r="A752" s="137"/>
      <c r="B752" s="2482"/>
      <c r="C752" s="2406"/>
      <c r="D752" s="2494"/>
      <c r="E752" s="316" t="s">
        <v>2</v>
      </c>
      <c r="F752" s="2406">
        <f>F753+F757+F759</f>
        <v>110146085</v>
      </c>
      <c r="G752" s="2407">
        <f>G753+G757+G759</f>
        <v>165053</v>
      </c>
      <c r="H752" s="252"/>
    </row>
    <row r="753" spans="1:8" s="86" customFormat="1">
      <c r="A753" s="137"/>
      <c r="B753" s="2482"/>
      <c r="C753" s="2406"/>
      <c r="D753" s="2494"/>
      <c r="E753" s="316" t="s">
        <v>12</v>
      </c>
      <c r="F753" s="2406">
        <f>F754+F756</f>
        <v>109898156</v>
      </c>
      <c r="G753" s="2407">
        <f>G754+G756</f>
        <v>165053</v>
      </c>
      <c r="H753" s="252"/>
    </row>
    <row r="754" spans="1:8" s="86" customFormat="1">
      <c r="A754" s="137"/>
      <c r="B754" s="2482"/>
      <c r="C754" s="2406"/>
      <c r="D754" s="2494"/>
      <c r="E754" s="316" t="s">
        <v>37</v>
      </c>
      <c r="F754" s="2406">
        <v>87289610</v>
      </c>
      <c r="G754" s="2407">
        <v>142287</v>
      </c>
      <c r="H754" s="252"/>
    </row>
    <row r="755" spans="1:8" s="86" customFormat="1">
      <c r="A755" s="137"/>
      <c r="B755" s="2482"/>
      <c r="C755" s="2406"/>
      <c r="D755" s="2494"/>
      <c r="E755" s="316" t="s">
        <v>35</v>
      </c>
      <c r="F755" s="2406">
        <v>68123272</v>
      </c>
      <c r="G755" s="2407">
        <v>115128</v>
      </c>
      <c r="H755" s="252"/>
    </row>
    <row r="756" spans="1:8" s="86" customFormat="1">
      <c r="A756" s="137"/>
      <c r="B756" s="2482"/>
      <c r="C756" s="2406"/>
      <c r="D756" s="2494"/>
      <c r="E756" s="316" t="s">
        <v>15</v>
      </c>
      <c r="F756" s="2406">
        <v>22608546</v>
      </c>
      <c r="G756" s="2407">
        <v>22766</v>
      </c>
      <c r="H756" s="252"/>
    </row>
    <row r="757" spans="1:8" s="86" customFormat="1" ht="26.4">
      <c r="A757" s="137"/>
      <c r="B757" s="2482"/>
      <c r="C757" s="2406"/>
      <c r="D757" s="2494"/>
      <c r="E757" s="316" t="s">
        <v>49</v>
      </c>
      <c r="F757" s="2406">
        <f>F758</f>
        <v>21266</v>
      </c>
      <c r="G757" s="2407"/>
      <c r="H757" s="252"/>
    </row>
    <row r="758" spans="1:8" s="86" customFormat="1">
      <c r="A758" s="137"/>
      <c r="B758" s="2482"/>
      <c r="C758" s="2406"/>
      <c r="D758" s="2494"/>
      <c r="E758" s="316" t="s">
        <v>38</v>
      </c>
      <c r="F758" s="2406">
        <v>21266</v>
      </c>
      <c r="G758" s="2407"/>
      <c r="H758" s="252"/>
    </row>
    <row r="759" spans="1:8" s="86" customFormat="1">
      <c r="A759" s="137"/>
      <c r="B759" s="2482"/>
      <c r="C759" s="2406"/>
      <c r="D759" s="2494"/>
      <c r="E759" s="316" t="s">
        <v>19</v>
      </c>
      <c r="F759" s="2406">
        <f>F760</f>
        <v>226663</v>
      </c>
      <c r="G759" s="2407"/>
      <c r="H759" s="252"/>
    </row>
    <row r="760" spans="1:8" s="86" customFormat="1" ht="26.4">
      <c r="A760" s="137"/>
      <c r="B760" s="2482"/>
      <c r="C760" s="2406"/>
      <c r="D760" s="2494"/>
      <c r="E760" s="316" t="s">
        <v>51</v>
      </c>
      <c r="F760" s="2406">
        <f>F761</f>
        <v>226663</v>
      </c>
      <c r="G760" s="2407"/>
      <c r="H760" s="252"/>
    </row>
    <row r="761" spans="1:8" s="86" customFormat="1" ht="39.6">
      <c r="A761" s="137"/>
      <c r="B761" s="2482"/>
      <c r="C761" s="2406"/>
      <c r="D761" s="2494"/>
      <c r="E761" s="316" t="s">
        <v>191</v>
      </c>
      <c r="F761" s="2406">
        <v>226663</v>
      </c>
      <c r="G761" s="2407"/>
      <c r="H761" s="252"/>
    </row>
    <row r="762" spans="1:8" s="86" customFormat="1">
      <c r="A762" s="137"/>
      <c r="B762" s="2482"/>
      <c r="C762" s="2406"/>
      <c r="D762" s="2494"/>
      <c r="E762" s="316" t="s">
        <v>3</v>
      </c>
      <c r="F762" s="2406">
        <f>F763</f>
        <v>430124</v>
      </c>
      <c r="G762" s="2407">
        <f>G763</f>
        <v>201713</v>
      </c>
      <c r="H762" s="252"/>
    </row>
    <row r="763" spans="1:8" s="86" customFormat="1" ht="13.8" thickBot="1">
      <c r="A763" s="137"/>
      <c r="B763" s="2482"/>
      <c r="C763" s="2406"/>
      <c r="D763" s="2494"/>
      <c r="E763" s="316" t="s">
        <v>20</v>
      </c>
      <c r="F763" s="2406">
        <v>430124</v>
      </c>
      <c r="G763" s="2407">
        <v>201713</v>
      </c>
      <c r="H763" s="252"/>
    </row>
    <row r="764" spans="1:8" s="77" customFormat="1" ht="122.25" customHeight="1" thickBot="1">
      <c r="A764" s="137"/>
      <c r="B764" s="3761" t="s">
        <v>655</v>
      </c>
      <c r="C764" s="3762"/>
      <c r="D764" s="3762"/>
      <c r="E764" s="3762"/>
      <c r="F764" s="3762"/>
      <c r="G764" s="3763"/>
      <c r="H764" s="252"/>
    </row>
    <row r="765" spans="1:8" s="77" customFormat="1">
      <c r="A765" s="137"/>
      <c r="B765" s="561"/>
      <c r="C765" s="561"/>
      <c r="D765" s="561"/>
      <c r="E765" s="126"/>
      <c r="F765" s="126"/>
      <c r="G765" s="126"/>
      <c r="H765" s="120"/>
    </row>
    <row r="766" spans="1:8" s="77" customFormat="1">
      <c r="A766" s="137"/>
      <c r="B766" s="128" t="s">
        <v>190</v>
      </c>
      <c r="C766" s="561"/>
      <c r="D766" s="561"/>
      <c r="E766" s="126"/>
      <c r="F766" s="126"/>
      <c r="G766" s="126"/>
      <c r="H766" s="120"/>
    </row>
    <row r="767" spans="1:8" s="77" customFormat="1" ht="13.8" thickBot="1">
      <c r="A767" s="75"/>
      <c r="B767" s="3732"/>
      <c r="C767" s="3732"/>
      <c r="D767" s="3732"/>
      <c r="E767" s="561"/>
      <c r="F767" s="561"/>
      <c r="G767" s="561"/>
      <c r="H767" s="120"/>
    </row>
    <row r="768" spans="1:8" s="77" customFormat="1" ht="13.8">
      <c r="A768" s="2404">
        <f>A744</f>
        <v>51</v>
      </c>
      <c r="B768" s="220" t="s">
        <v>631</v>
      </c>
      <c r="C768" s="2412"/>
      <c r="D768" s="2476"/>
      <c r="E768" s="2489" t="s">
        <v>631</v>
      </c>
      <c r="F768" s="201"/>
      <c r="G768" s="202"/>
      <c r="H768" s="895" t="s">
        <v>33</v>
      </c>
    </row>
    <row r="769" spans="1:8" s="77" customFormat="1">
      <c r="A769" s="2404"/>
      <c r="B769" s="123" t="s">
        <v>98</v>
      </c>
      <c r="C769" s="2478"/>
      <c r="D769" s="2479"/>
      <c r="E769" s="2490" t="s">
        <v>82</v>
      </c>
      <c r="F769" s="607"/>
      <c r="G769" s="193"/>
      <c r="H769" s="120"/>
    </row>
    <row r="770" spans="1:8" s="77" customFormat="1">
      <c r="A770" s="2220"/>
      <c r="B770" s="2482"/>
      <c r="C770" s="2406"/>
      <c r="D770" s="2483"/>
      <c r="E770" s="2491" t="s">
        <v>83</v>
      </c>
      <c r="F770" s="669"/>
      <c r="G770" s="226"/>
      <c r="H770" s="120"/>
    </row>
    <row r="771" spans="1:8" s="77" customFormat="1">
      <c r="A771" s="2220"/>
      <c r="B771" s="380" t="s">
        <v>87</v>
      </c>
      <c r="C771" s="671"/>
      <c r="D771" s="381"/>
      <c r="E771" s="380" t="s">
        <v>87</v>
      </c>
      <c r="F771" s="610"/>
      <c r="G771" s="193"/>
      <c r="H771" s="120"/>
    </row>
    <row r="772" spans="1:8" s="77" customFormat="1" ht="39.6">
      <c r="A772" s="2220"/>
      <c r="B772" s="2482" t="s">
        <v>652</v>
      </c>
      <c r="C772" s="2406">
        <v>158036</v>
      </c>
      <c r="D772" s="2483">
        <f>224479+142287</f>
        <v>366766</v>
      </c>
      <c r="E772" s="380" t="s">
        <v>4</v>
      </c>
      <c r="F772" s="657">
        <f>F773+F774</f>
        <v>255809928</v>
      </c>
      <c r="G772" s="2405">
        <f>G773+G774</f>
        <v>366766</v>
      </c>
      <c r="H772" s="120"/>
    </row>
    <row r="773" spans="1:8" s="77" customFormat="1" ht="26.4">
      <c r="A773" s="2220"/>
      <c r="B773" s="2082"/>
      <c r="C773" s="2492"/>
      <c r="D773" s="169"/>
      <c r="E773" s="316" t="s">
        <v>36</v>
      </c>
      <c r="F773" s="2406">
        <v>7332771</v>
      </c>
      <c r="G773" s="2407"/>
      <c r="H773" s="120"/>
    </row>
    <row r="774" spans="1:8" s="77" customFormat="1">
      <c r="A774" s="2220"/>
      <c r="B774" s="672"/>
      <c r="C774" s="673"/>
      <c r="D774" s="169"/>
      <c r="E774" s="316" t="s">
        <v>10</v>
      </c>
      <c r="F774" s="2406">
        <f>F775</f>
        <v>248477157</v>
      </c>
      <c r="G774" s="2407">
        <f>G775</f>
        <v>366766</v>
      </c>
      <c r="H774" s="120"/>
    </row>
    <row r="775" spans="1:8" s="77" customFormat="1">
      <c r="A775" s="2220"/>
      <c r="B775" s="208"/>
      <c r="C775" s="674"/>
      <c r="D775" s="170"/>
      <c r="E775" s="316" t="s">
        <v>11</v>
      </c>
      <c r="F775" s="2406">
        <v>248477157</v>
      </c>
      <c r="G775" s="2483">
        <f>224479+142287</f>
        <v>366766</v>
      </c>
      <c r="H775" s="120"/>
    </row>
    <row r="776" spans="1:8" s="77" customFormat="1">
      <c r="A776" s="2220"/>
      <c r="B776" s="209"/>
      <c r="C776" s="673"/>
      <c r="D776" s="169"/>
      <c r="E776" s="380" t="s">
        <v>28</v>
      </c>
      <c r="F776" s="657">
        <f>F777+F790</f>
        <v>255809928</v>
      </c>
      <c r="G776" s="2405">
        <f>G777+G790</f>
        <v>366766</v>
      </c>
      <c r="H776" s="120"/>
    </row>
    <row r="777" spans="1:8" s="77" customFormat="1">
      <c r="A777" s="2220"/>
      <c r="B777" s="211"/>
      <c r="C777" s="673"/>
      <c r="D777" s="169"/>
      <c r="E777" s="316" t="s">
        <v>2</v>
      </c>
      <c r="F777" s="2406">
        <f>F778+F782+F783+F785+F787</f>
        <v>249178909</v>
      </c>
      <c r="G777" s="2407">
        <f>G778+G782+G783+G785+G787</f>
        <v>165053</v>
      </c>
      <c r="H777" s="120"/>
    </row>
    <row r="778" spans="1:8" s="77" customFormat="1">
      <c r="A778" s="2220"/>
      <c r="B778" s="210"/>
      <c r="C778" s="673"/>
      <c r="D778" s="169"/>
      <c r="E778" s="316" t="s">
        <v>12</v>
      </c>
      <c r="F778" s="2406">
        <f>F779+F781</f>
        <v>248704168</v>
      </c>
      <c r="G778" s="2407">
        <f>G779+G781</f>
        <v>165053</v>
      </c>
      <c r="H778" s="120"/>
    </row>
    <row r="779" spans="1:8" s="77" customFormat="1">
      <c r="A779" s="2220"/>
      <c r="B779" s="212"/>
      <c r="C779" s="673"/>
      <c r="D779" s="2407"/>
      <c r="E779" s="316" t="s">
        <v>37</v>
      </c>
      <c r="F779" s="2406">
        <v>168714272</v>
      </c>
      <c r="G779" s="2407">
        <v>142287</v>
      </c>
      <c r="H779" s="120"/>
    </row>
    <row r="780" spans="1:8" s="77" customFormat="1">
      <c r="A780" s="2220"/>
      <c r="B780" s="210"/>
      <c r="C780" s="673"/>
      <c r="D780" s="2407"/>
      <c r="E780" s="316" t="s">
        <v>35</v>
      </c>
      <c r="F780" s="2406">
        <v>131076531</v>
      </c>
      <c r="G780" s="2407">
        <v>115128</v>
      </c>
      <c r="H780" s="120"/>
    </row>
    <row r="781" spans="1:8" s="77" customFormat="1">
      <c r="A781" s="2404"/>
      <c r="B781" s="211"/>
      <c r="C781" s="673"/>
      <c r="D781" s="2407"/>
      <c r="E781" s="316" t="s">
        <v>15</v>
      </c>
      <c r="F781" s="2406">
        <v>79989896</v>
      </c>
      <c r="G781" s="2407">
        <v>22766</v>
      </c>
      <c r="H781" s="120"/>
    </row>
    <row r="782" spans="1:8" s="77" customFormat="1">
      <c r="A782" s="3253"/>
      <c r="B782" s="211"/>
      <c r="C782" s="673"/>
      <c r="D782" s="2493"/>
      <c r="E782" s="316" t="s">
        <v>117</v>
      </c>
      <c r="F782" s="2406">
        <v>1855</v>
      </c>
      <c r="G782" s="2407"/>
      <c r="H782" s="120"/>
    </row>
    <row r="783" spans="1:8" s="77" customFormat="1">
      <c r="A783" s="3253"/>
      <c r="B783" s="210"/>
      <c r="C783" s="673"/>
      <c r="D783" s="2493"/>
      <c r="E783" s="316" t="s">
        <v>16</v>
      </c>
      <c r="F783" s="2406">
        <f>F784</f>
        <v>107057</v>
      </c>
      <c r="G783" s="2407">
        <f>G784</f>
        <v>0</v>
      </c>
      <c r="H783" s="120"/>
    </row>
    <row r="784" spans="1:8" s="77" customFormat="1">
      <c r="A784" s="3253"/>
      <c r="B784" s="211"/>
      <c r="C784" s="673"/>
      <c r="D784" s="2493"/>
      <c r="E784" s="316" t="s">
        <v>93</v>
      </c>
      <c r="F784" s="2406">
        <v>107057</v>
      </c>
      <c r="G784" s="2407"/>
      <c r="H784" s="120"/>
    </row>
    <row r="785" spans="1:8" s="77" customFormat="1" ht="26.4">
      <c r="A785" s="3253"/>
      <c r="B785" s="210"/>
      <c r="C785" s="673"/>
      <c r="D785" s="2493"/>
      <c r="E785" s="316" t="s">
        <v>49</v>
      </c>
      <c r="F785" s="2406">
        <f>F786</f>
        <v>89800</v>
      </c>
      <c r="G785" s="2407">
        <f>G786</f>
        <v>0</v>
      </c>
      <c r="H785" s="120"/>
    </row>
    <row r="786" spans="1:8" s="77" customFormat="1">
      <c r="A786" s="3253"/>
      <c r="B786" s="211"/>
      <c r="C786" s="673"/>
      <c r="D786" s="2493"/>
      <c r="E786" s="316" t="s">
        <v>38</v>
      </c>
      <c r="F786" s="2406">
        <v>89800</v>
      </c>
      <c r="G786" s="2407"/>
      <c r="H786" s="120"/>
    </row>
    <row r="787" spans="1:8" s="77" customFormat="1">
      <c r="A787" s="3253"/>
      <c r="B787" s="210"/>
      <c r="C787" s="673"/>
      <c r="D787" s="2493"/>
      <c r="E787" s="316" t="s">
        <v>19</v>
      </c>
      <c r="F787" s="2406">
        <f>F788</f>
        <v>276029</v>
      </c>
      <c r="G787" s="2407">
        <f>G788</f>
        <v>0</v>
      </c>
      <c r="H787" s="120"/>
    </row>
    <row r="788" spans="1:8" s="77" customFormat="1" ht="26.4">
      <c r="A788" s="3253"/>
      <c r="B788" s="212"/>
      <c r="C788" s="673"/>
      <c r="D788" s="2493"/>
      <c r="E788" s="316" t="s">
        <v>51</v>
      </c>
      <c r="F788" s="2406">
        <f>F789</f>
        <v>276029</v>
      </c>
      <c r="G788" s="2407">
        <f>G789</f>
        <v>0</v>
      </c>
      <c r="H788" s="120"/>
    </row>
    <row r="789" spans="1:8" s="77" customFormat="1" ht="39.6">
      <c r="A789" s="3253"/>
      <c r="B789" s="209"/>
      <c r="C789" s="673"/>
      <c r="D789" s="2493"/>
      <c r="E789" s="316" t="s">
        <v>191</v>
      </c>
      <c r="F789" s="2406">
        <v>276029</v>
      </c>
      <c r="G789" s="2407"/>
      <c r="H789" s="120"/>
    </row>
    <row r="790" spans="1:8" s="77" customFormat="1">
      <c r="A790" s="3253"/>
      <c r="B790" s="209"/>
      <c r="C790" s="673"/>
      <c r="D790" s="2493"/>
      <c r="E790" s="316" t="s">
        <v>3</v>
      </c>
      <c r="F790" s="2406">
        <f>F791</f>
        <v>6631019</v>
      </c>
      <c r="G790" s="2407">
        <f>G791</f>
        <v>201713</v>
      </c>
      <c r="H790" s="120"/>
    </row>
    <row r="791" spans="1:8" s="77" customFormat="1">
      <c r="A791" s="3253"/>
      <c r="B791" s="209"/>
      <c r="C791" s="673"/>
      <c r="D791" s="2493"/>
      <c r="E791" s="316" t="s">
        <v>20</v>
      </c>
      <c r="F791" s="2406">
        <v>6631019</v>
      </c>
      <c r="G791" s="2407">
        <v>201713</v>
      </c>
      <c r="H791" s="120"/>
    </row>
    <row r="792" spans="1:8" s="77" customFormat="1">
      <c r="A792" s="3253"/>
      <c r="B792" s="380" t="s">
        <v>88</v>
      </c>
      <c r="C792" s="671"/>
      <c r="D792" s="381"/>
      <c r="E792" s="380" t="s">
        <v>88</v>
      </c>
      <c r="F792" s="2406"/>
      <c r="G792" s="2407"/>
      <c r="H792" s="120"/>
    </row>
    <row r="793" spans="1:8" s="77" customFormat="1" ht="39.6">
      <c r="A793" s="3253"/>
      <c r="B793" s="2482" t="s">
        <v>652</v>
      </c>
      <c r="C793" s="2406">
        <v>158036</v>
      </c>
      <c r="D793" s="2407">
        <f>142287+617400</f>
        <v>759687</v>
      </c>
      <c r="E793" s="380" t="s">
        <v>4</v>
      </c>
      <c r="F793" s="657">
        <f>F794+F795</f>
        <v>253454977</v>
      </c>
      <c r="G793" s="2405">
        <f>G794+G795</f>
        <v>759687</v>
      </c>
      <c r="H793" s="120"/>
    </row>
    <row r="794" spans="1:8" s="77" customFormat="1" ht="26.4">
      <c r="A794" s="3253"/>
      <c r="B794" s="209"/>
      <c r="C794" s="673"/>
      <c r="D794" s="2493"/>
      <c r="E794" s="316" t="s">
        <v>36</v>
      </c>
      <c r="F794" s="2406">
        <v>7106254</v>
      </c>
      <c r="G794" s="2407"/>
      <c r="H794" s="120"/>
    </row>
    <row r="795" spans="1:8" s="77" customFormat="1">
      <c r="A795" s="3253"/>
      <c r="B795" s="209"/>
      <c r="C795" s="673"/>
      <c r="D795" s="2493"/>
      <c r="E795" s="316" t="s">
        <v>10</v>
      </c>
      <c r="F795" s="2406">
        <f>F796</f>
        <v>246348723</v>
      </c>
      <c r="G795" s="2407">
        <f>G796</f>
        <v>759687</v>
      </c>
      <c r="H795" s="120"/>
    </row>
    <row r="796" spans="1:8" s="77" customFormat="1">
      <c r="A796" s="3253"/>
      <c r="B796" s="209"/>
      <c r="C796" s="673"/>
      <c r="D796" s="2493"/>
      <c r="E796" s="316" t="s">
        <v>11</v>
      </c>
      <c r="F796" s="2406">
        <v>246348723</v>
      </c>
      <c r="G796" s="2407">
        <f>142287+617400</f>
        <v>759687</v>
      </c>
      <c r="H796" s="120"/>
    </row>
    <row r="797" spans="1:8" s="77" customFormat="1">
      <c r="A797" s="3253"/>
      <c r="B797" s="209"/>
      <c r="C797" s="673"/>
      <c r="D797" s="2493"/>
      <c r="E797" s="380" t="s">
        <v>28</v>
      </c>
      <c r="F797" s="657">
        <f>F798+F810</f>
        <v>253454977</v>
      </c>
      <c r="G797" s="2405">
        <f>G798+G810</f>
        <v>759687</v>
      </c>
      <c r="H797" s="120"/>
    </row>
    <row r="798" spans="1:8" s="77" customFormat="1">
      <c r="A798" s="3253"/>
      <c r="B798" s="209"/>
      <c r="C798" s="673"/>
      <c r="D798" s="2493"/>
      <c r="E798" s="316" t="s">
        <v>2</v>
      </c>
      <c r="F798" s="2406">
        <f>F799+F803+F805+F807</f>
        <v>244606209</v>
      </c>
      <c r="G798" s="2407">
        <f>G799+G803+G805+G807</f>
        <v>202048</v>
      </c>
      <c r="H798" s="120"/>
    </row>
    <row r="799" spans="1:8" s="77" customFormat="1">
      <c r="A799" s="3253"/>
      <c r="B799" s="209"/>
      <c r="C799" s="673"/>
      <c r="D799" s="2493"/>
      <c r="E799" s="316" t="s">
        <v>12</v>
      </c>
      <c r="F799" s="2406">
        <f>F800+F802</f>
        <v>244113578</v>
      </c>
      <c r="G799" s="2407">
        <f>G800+G802</f>
        <v>202048</v>
      </c>
      <c r="H799" s="120"/>
    </row>
    <row r="800" spans="1:8" s="77" customFormat="1">
      <c r="A800" s="3253"/>
      <c r="B800" s="209"/>
      <c r="C800" s="673"/>
      <c r="D800" s="2493"/>
      <c r="E800" s="316" t="s">
        <v>37</v>
      </c>
      <c r="F800" s="2406">
        <v>166826388</v>
      </c>
      <c r="G800" s="2407">
        <v>142287</v>
      </c>
      <c r="H800" s="120"/>
    </row>
    <row r="801" spans="1:8" s="77" customFormat="1">
      <c r="A801" s="3253"/>
      <c r="B801" s="209"/>
      <c r="C801" s="673"/>
      <c r="D801" s="2493"/>
      <c r="E801" s="316" t="s">
        <v>35</v>
      </c>
      <c r="F801" s="2406">
        <v>129562303</v>
      </c>
      <c r="G801" s="2407">
        <v>115128</v>
      </c>
      <c r="H801" s="120"/>
    </row>
    <row r="802" spans="1:8" s="77" customFormat="1">
      <c r="A802" s="3253"/>
      <c r="B802" s="209"/>
      <c r="C802" s="673"/>
      <c r="D802" s="2493"/>
      <c r="E802" s="316" t="s">
        <v>15</v>
      </c>
      <c r="F802" s="2406">
        <v>77287190</v>
      </c>
      <c r="G802" s="2407">
        <v>59761</v>
      </c>
      <c r="H802" s="120"/>
    </row>
    <row r="803" spans="1:8" s="77" customFormat="1">
      <c r="A803" s="3253"/>
      <c r="B803" s="209"/>
      <c r="C803" s="673"/>
      <c r="D803" s="2493"/>
      <c r="E803" s="316" t="s">
        <v>16</v>
      </c>
      <c r="F803" s="2406">
        <f>F804</f>
        <v>107057</v>
      </c>
      <c r="G803" s="2407">
        <f>G804</f>
        <v>0</v>
      </c>
      <c r="H803" s="120"/>
    </row>
    <row r="804" spans="1:8" s="77" customFormat="1">
      <c r="A804" s="2220"/>
      <c r="B804" s="380"/>
      <c r="C804" s="671"/>
      <c r="D804" s="381"/>
      <c r="E804" s="316" t="s">
        <v>93</v>
      </c>
      <c r="F804" s="2406">
        <v>107057</v>
      </c>
      <c r="G804" s="2407"/>
      <c r="H804" s="120"/>
    </row>
    <row r="805" spans="1:8" s="77" customFormat="1" ht="26.4">
      <c r="A805" s="2220"/>
      <c r="B805" s="2482"/>
      <c r="C805" s="2406"/>
      <c r="D805" s="2483"/>
      <c r="E805" s="316" t="s">
        <v>49</v>
      </c>
      <c r="F805" s="2406">
        <f>F806</f>
        <v>92586</v>
      </c>
      <c r="G805" s="2407">
        <f>G806</f>
        <v>0</v>
      </c>
      <c r="H805" s="120"/>
    </row>
    <row r="806" spans="1:8" s="77" customFormat="1">
      <c r="A806" s="2220"/>
      <c r="B806" s="2082"/>
      <c r="C806" s="2492"/>
      <c r="D806" s="169"/>
      <c r="E806" s="316" t="s">
        <v>38</v>
      </c>
      <c r="F806" s="2406">
        <v>92586</v>
      </c>
      <c r="G806" s="2407"/>
      <c r="H806" s="120"/>
    </row>
    <row r="807" spans="1:8" s="77" customFormat="1">
      <c r="A807" s="2220"/>
      <c r="B807" s="672"/>
      <c r="C807" s="673"/>
      <c r="D807" s="169"/>
      <c r="E807" s="316" t="s">
        <v>19</v>
      </c>
      <c r="F807" s="2406">
        <f>F808</f>
        <v>292988</v>
      </c>
      <c r="G807" s="2407">
        <f>G808</f>
        <v>0</v>
      </c>
      <c r="H807" s="120"/>
    </row>
    <row r="808" spans="1:8" s="77" customFormat="1" ht="26.4">
      <c r="A808" s="2220"/>
      <c r="B808" s="208"/>
      <c r="C808" s="674"/>
      <c r="D808" s="170"/>
      <c r="E808" s="316" t="s">
        <v>51</v>
      </c>
      <c r="F808" s="2406">
        <f>F809</f>
        <v>292988</v>
      </c>
      <c r="G808" s="2407">
        <f>G809</f>
        <v>0</v>
      </c>
      <c r="H808" s="120"/>
    </row>
    <row r="809" spans="1:8" s="77" customFormat="1" ht="39.6">
      <c r="A809" s="2220"/>
      <c r="B809" s="209"/>
      <c r="C809" s="673"/>
      <c r="D809" s="169"/>
      <c r="E809" s="316" t="s">
        <v>191</v>
      </c>
      <c r="F809" s="2406">
        <v>292988</v>
      </c>
      <c r="G809" s="2407"/>
      <c r="H809" s="120"/>
    </row>
    <row r="810" spans="1:8" s="77" customFormat="1">
      <c r="A810" s="2220"/>
      <c r="B810" s="211"/>
      <c r="C810" s="673"/>
      <c r="D810" s="169"/>
      <c r="E810" s="316" t="s">
        <v>3</v>
      </c>
      <c r="F810" s="2406">
        <f>F811</f>
        <v>8848768</v>
      </c>
      <c r="G810" s="2407">
        <f>G811</f>
        <v>557639</v>
      </c>
      <c r="H810" s="120"/>
    </row>
    <row r="811" spans="1:8" s="77" customFormat="1">
      <c r="A811" s="2220"/>
      <c r="B811" s="210"/>
      <c r="C811" s="673"/>
      <c r="D811" s="169"/>
      <c r="E811" s="316" t="s">
        <v>20</v>
      </c>
      <c r="F811" s="2406">
        <v>8848768</v>
      </c>
      <c r="G811" s="2407">
        <v>557639</v>
      </c>
      <c r="H811" s="120"/>
    </row>
    <row r="812" spans="1:8" s="77" customFormat="1">
      <c r="A812" s="2220"/>
      <c r="B812" s="380" t="s">
        <v>189</v>
      </c>
      <c r="C812" s="671"/>
      <c r="D812" s="381"/>
      <c r="E812" s="670" t="s">
        <v>189</v>
      </c>
      <c r="F812" s="2406"/>
      <c r="G812" s="169"/>
      <c r="H812" s="120"/>
    </row>
    <row r="813" spans="1:8" s="77" customFormat="1" ht="39.6">
      <c r="A813" s="2220"/>
      <c r="B813" s="2482" t="s">
        <v>652</v>
      </c>
      <c r="C813" s="2406"/>
      <c r="D813" s="2407">
        <f>142287+617400</f>
        <v>759687</v>
      </c>
      <c r="E813" s="380" t="s">
        <v>4</v>
      </c>
      <c r="F813" s="657">
        <f>F814+F815</f>
        <v>263212594</v>
      </c>
      <c r="G813" s="2405">
        <f>G814+G815</f>
        <v>759687</v>
      </c>
      <c r="H813" s="120"/>
    </row>
    <row r="814" spans="1:8" s="77" customFormat="1" ht="26.4">
      <c r="A814" s="3253"/>
      <c r="B814" s="211"/>
      <c r="C814" s="673"/>
      <c r="D814" s="2493"/>
      <c r="E814" s="316" t="s">
        <v>36</v>
      </c>
      <c r="F814" s="2406">
        <v>7085836</v>
      </c>
      <c r="G814" s="2407"/>
      <c r="H814" s="120"/>
    </row>
    <row r="815" spans="1:8" s="77" customFormat="1">
      <c r="A815" s="3253"/>
      <c r="B815" s="210"/>
      <c r="C815" s="673"/>
      <c r="D815" s="2493"/>
      <c r="E815" s="316" t="s">
        <v>10</v>
      </c>
      <c r="F815" s="2406">
        <f>F816</f>
        <v>256126758</v>
      </c>
      <c r="G815" s="2407">
        <f>G816</f>
        <v>759687</v>
      </c>
      <c r="H815" s="120"/>
    </row>
    <row r="816" spans="1:8" s="77" customFormat="1">
      <c r="A816" s="3253"/>
      <c r="B816" s="211"/>
      <c r="C816" s="673"/>
      <c r="D816" s="2493"/>
      <c r="E816" s="316" t="s">
        <v>11</v>
      </c>
      <c r="F816" s="2406">
        <v>256126758</v>
      </c>
      <c r="G816" s="2407">
        <f>142287+617400</f>
        <v>759687</v>
      </c>
      <c r="H816" s="120"/>
    </row>
    <row r="817" spans="1:8" s="77" customFormat="1">
      <c r="A817" s="3253"/>
      <c r="B817" s="210"/>
      <c r="C817" s="673"/>
      <c r="D817" s="2493"/>
      <c r="E817" s="380" t="s">
        <v>28</v>
      </c>
      <c r="F817" s="657">
        <f>F818+F830</f>
        <v>263212594</v>
      </c>
      <c r="G817" s="2405">
        <f>G818+G830</f>
        <v>759687</v>
      </c>
      <c r="H817" s="120"/>
    </row>
    <row r="818" spans="1:8" s="77" customFormat="1">
      <c r="A818" s="3253"/>
      <c r="B818" s="212"/>
      <c r="C818" s="673"/>
      <c r="D818" s="2493"/>
      <c r="E818" s="316" t="s">
        <v>2</v>
      </c>
      <c r="F818" s="2406">
        <f>F819+F823+F825+F827</f>
        <v>246054332</v>
      </c>
      <c r="G818" s="2407">
        <f>G819+G823+G825+G827</f>
        <v>213431</v>
      </c>
      <c r="H818" s="120"/>
    </row>
    <row r="819" spans="1:8" s="77" customFormat="1">
      <c r="A819" s="3253"/>
      <c r="B819" s="209"/>
      <c r="C819" s="673"/>
      <c r="D819" s="2493"/>
      <c r="E819" s="316" t="s">
        <v>12</v>
      </c>
      <c r="F819" s="2406">
        <f>F820+F822</f>
        <v>245499843</v>
      </c>
      <c r="G819" s="2407">
        <f>G820+G822</f>
        <v>213431</v>
      </c>
      <c r="H819" s="120"/>
    </row>
    <row r="820" spans="1:8" s="77" customFormat="1">
      <c r="A820" s="3253"/>
      <c r="B820" s="209"/>
      <c r="C820" s="673"/>
      <c r="D820" s="2493"/>
      <c r="E820" s="316" t="s">
        <v>37</v>
      </c>
      <c r="F820" s="2406">
        <v>169000642</v>
      </c>
      <c r="G820" s="2407">
        <v>142287</v>
      </c>
      <c r="H820" s="120"/>
    </row>
    <row r="821" spans="1:8" s="77" customFormat="1">
      <c r="A821" s="3253"/>
      <c r="B821" s="209"/>
      <c r="C821" s="673"/>
      <c r="D821" s="2493"/>
      <c r="E821" s="316" t="s">
        <v>35</v>
      </c>
      <c r="F821" s="2406">
        <v>130955841</v>
      </c>
      <c r="G821" s="2407">
        <v>115128</v>
      </c>
      <c r="H821" s="120"/>
    </row>
    <row r="822" spans="1:8" s="77" customFormat="1">
      <c r="A822" s="3253"/>
      <c r="B822" s="2482"/>
      <c r="C822" s="2406"/>
      <c r="D822" s="2483"/>
      <c r="E822" s="316" t="s">
        <v>15</v>
      </c>
      <c r="F822" s="2406">
        <v>76499201</v>
      </c>
      <c r="G822" s="2407">
        <v>71144</v>
      </c>
      <c r="H822" s="120"/>
    </row>
    <row r="823" spans="1:8" s="77" customFormat="1">
      <c r="A823" s="3253"/>
      <c r="B823" s="209"/>
      <c r="C823" s="673"/>
      <c r="D823" s="2493"/>
      <c r="E823" s="316" t="s">
        <v>16</v>
      </c>
      <c r="F823" s="2406">
        <f>F824</f>
        <v>178200</v>
      </c>
      <c r="G823" s="2407">
        <f>G824</f>
        <v>0</v>
      </c>
      <c r="H823" s="120"/>
    </row>
    <row r="824" spans="1:8" s="77" customFormat="1">
      <c r="A824" s="3253"/>
      <c r="B824" s="209"/>
      <c r="C824" s="673"/>
      <c r="D824" s="2493"/>
      <c r="E824" s="316" t="s">
        <v>93</v>
      </c>
      <c r="F824" s="2406">
        <v>178200</v>
      </c>
      <c r="G824" s="2407"/>
      <c r="H824" s="120"/>
    </row>
    <row r="825" spans="1:8" s="77" customFormat="1" ht="26.4">
      <c r="A825" s="3253"/>
      <c r="B825" s="209"/>
      <c r="C825" s="673"/>
      <c r="D825" s="2493"/>
      <c r="E825" s="316" t="s">
        <v>49</v>
      </c>
      <c r="F825" s="2406">
        <f>F826</f>
        <v>92586</v>
      </c>
      <c r="G825" s="2407">
        <f>G826</f>
        <v>0</v>
      </c>
      <c r="H825" s="120"/>
    </row>
    <row r="826" spans="1:8" s="77" customFormat="1">
      <c r="A826" s="3253"/>
      <c r="B826" s="209"/>
      <c r="C826" s="673"/>
      <c r="D826" s="2493"/>
      <c r="E826" s="316" t="s">
        <v>38</v>
      </c>
      <c r="F826" s="2406">
        <v>92586</v>
      </c>
      <c r="G826" s="2407"/>
      <c r="H826" s="120"/>
    </row>
    <row r="827" spans="1:8" s="77" customFormat="1">
      <c r="A827" s="3253"/>
      <c r="B827" s="209"/>
      <c r="C827" s="673"/>
      <c r="D827" s="2493"/>
      <c r="E827" s="316" t="s">
        <v>19</v>
      </c>
      <c r="F827" s="2406">
        <f>F828</f>
        <v>283703</v>
      </c>
      <c r="G827" s="2407">
        <f>G828</f>
        <v>0</v>
      </c>
      <c r="H827" s="120"/>
    </row>
    <row r="828" spans="1:8" s="77" customFormat="1" ht="26.4">
      <c r="A828" s="3253"/>
      <c r="B828" s="209"/>
      <c r="C828" s="673"/>
      <c r="D828" s="2493"/>
      <c r="E828" s="316" t="s">
        <v>51</v>
      </c>
      <c r="F828" s="2406">
        <f>F829</f>
        <v>283703</v>
      </c>
      <c r="G828" s="2407">
        <f>G829</f>
        <v>0</v>
      </c>
      <c r="H828" s="120"/>
    </row>
    <row r="829" spans="1:8" s="77" customFormat="1" ht="39.6">
      <c r="A829" s="3253"/>
      <c r="B829" s="209"/>
      <c r="C829" s="673"/>
      <c r="D829" s="2493"/>
      <c r="E829" s="316" t="s">
        <v>191</v>
      </c>
      <c r="F829" s="2406">
        <v>283703</v>
      </c>
      <c r="G829" s="2407"/>
      <c r="H829" s="120"/>
    </row>
    <row r="830" spans="1:8" s="77" customFormat="1">
      <c r="A830" s="3253"/>
      <c r="B830" s="209"/>
      <c r="C830" s="673"/>
      <c r="D830" s="2493"/>
      <c r="E830" s="316" t="s">
        <v>3</v>
      </c>
      <c r="F830" s="2406">
        <f>F831</f>
        <v>17158262</v>
      </c>
      <c r="G830" s="2407">
        <f>G831</f>
        <v>546256</v>
      </c>
      <c r="H830" s="120"/>
    </row>
    <row r="831" spans="1:8" s="77" customFormat="1" ht="13.8" thickBot="1">
      <c r="A831" s="3253"/>
      <c r="B831" s="209"/>
      <c r="C831" s="673"/>
      <c r="D831" s="2493"/>
      <c r="E831" s="316" t="s">
        <v>20</v>
      </c>
      <c r="F831" s="2406">
        <v>17158262</v>
      </c>
      <c r="G831" s="2407">
        <v>546256</v>
      </c>
      <c r="H831" s="120"/>
    </row>
    <row r="832" spans="1:8" s="77" customFormat="1" ht="48" customHeight="1" thickBot="1">
      <c r="A832" s="75"/>
      <c r="B832" s="3733" t="s">
        <v>656</v>
      </c>
      <c r="C832" s="3734"/>
      <c r="D832" s="3734"/>
      <c r="E832" s="3734"/>
      <c r="F832" s="3734"/>
      <c r="G832" s="3735"/>
      <c r="H832" s="120"/>
    </row>
    <row r="833" spans="1:8" s="77" customFormat="1">
      <c r="A833" s="75"/>
      <c r="B833" s="1329"/>
      <c r="C833" s="1329"/>
      <c r="D833" s="1329"/>
      <c r="E833" s="86"/>
      <c r="F833" s="86"/>
      <c r="G833" s="87"/>
      <c r="H833" s="120"/>
    </row>
    <row r="834" spans="1:8" s="77" customFormat="1">
      <c r="A834" s="75"/>
      <c r="B834" s="128" t="s">
        <v>187</v>
      </c>
      <c r="C834" s="561"/>
      <c r="D834" s="561"/>
      <c r="E834" s="86"/>
      <c r="F834" s="86"/>
      <c r="G834" s="87"/>
      <c r="H834" s="120"/>
    </row>
    <row r="835" spans="1:8" s="77" customFormat="1" ht="13.8" thickBot="1">
      <c r="A835" s="75"/>
      <c r="B835" s="2315"/>
      <c r="C835" s="2315"/>
      <c r="D835" s="2315"/>
      <c r="E835" s="2364"/>
      <c r="F835" s="2364"/>
      <c r="G835" s="2364"/>
      <c r="H835" s="120"/>
    </row>
    <row r="836" spans="1:8" s="77" customFormat="1" ht="13.8">
      <c r="A836" s="1968">
        <f>A744+1</f>
        <v>52</v>
      </c>
      <c r="B836" s="2495" t="s">
        <v>631</v>
      </c>
      <c r="C836" s="2412"/>
      <c r="D836" s="2476"/>
      <c r="E836" s="379" t="s">
        <v>631</v>
      </c>
      <c r="F836" s="2371"/>
      <c r="G836" s="2477"/>
      <c r="H836" s="895" t="s">
        <v>33</v>
      </c>
    </row>
    <row r="837" spans="1:8" s="77" customFormat="1">
      <c r="A837" s="137"/>
      <c r="B837" s="123" t="s">
        <v>98</v>
      </c>
      <c r="C837" s="2478"/>
      <c r="D837" s="2479"/>
      <c r="E837" s="123" t="s">
        <v>22</v>
      </c>
      <c r="F837" s="2480"/>
      <c r="G837" s="2481"/>
      <c r="H837" s="120"/>
    </row>
    <row r="838" spans="1:8" s="77" customFormat="1" ht="39.6">
      <c r="A838" s="137"/>
      <c r="B838" s="2482" t="s">
        <v>652</v>
      </c>
      <c r="C838" s="2406">
        <v>158036</v>
      </c>
      <c r="D838" s="2483">
        <v>172360</v>
      </c>
      <c r="E838" s="2345" t="s">
        <v>657</v>
      </c>
      <c r="F838" s="2484"/>
      <c r="G838" s="2485"/>
      <c r="H838" s="120"/>
    </row>
    <row r="839" spans="1:8" s="86" customFormat="1">
      <c r="A839" s="137"/>
      <c r="B839" s="2482"/>
      <c r="C839" s="2406"/>
      <c r="D839" s="2494"/>
      <c r="E839" s="380" t="s">
        <v>4</v>
      </c>
      <c r="F839" s="657">
        <f>F840+F841</f>
        <v>37500193</v>
      </c>
      <c r="G839" s="2405">
        <f>G840+G841</f>
        <v>172360</v>
      </c>
      <c r="H839" s="120"/>
    </row>
    <row r="840" spans="1:8" s="86" customFormat="1" ht="26.4">
      <c r="A840" s="137"/>
      <c r="B840" s="2482"/>
      <c r="C840" s="2406"/>
      <c r="D840" s="2494"/>
      <c r="E840" s="316" t="s">
        <v>36</v>
      </c>
      <c r="F840" s="2406">
        <v>72894</v>
      </c>
      <c r="G840" s="2407"/>
      <c r="H840" s="252"/>
    </row>
    <row r="841" spans="1:8" s="86" customFormat="1">
      <c r="A841" s="137"/>
      <c r="B841" s="2482"/>
      <c r="C841" s="2406"/>
      <c r="D841" s="2494"/>
      <c r="E841" s="316" t="s">
        <v>10</v>
      </c>
      <c r="F841" s="2406">
        <f>F842</f>
        <v>37427299</v>
      </c>
      <c r="G841" s="2407">
        <f>G842</f>
        <v>172360</v>
      </c>
      <c r="H841" s="252"/>
    </row>
    <row r="842" spans="1:8" s="86" customFormat="1">
      <c r="A842" s="137"/>
      <c r="B842" s="2482"/>
      <c r="C842" s="2406"/>
      <c r="D842" s="2494"/>
      <c r="E842" s="316" t="s">
        <v>11</v>
      </c>
      <c r="F842" s="2406">
        <v>37427299</v>
      </c>
      <c r="G842" s="2407">
        <v>172360</v>
      </c>
      <c r="H842" s="252"/>
    </row>
    <row r="843" spans="1:8" s="86" customFormat="1">
      <c r="A843" s="137"/>
      <c r="B843" s="2482"/>
      <c r="C843" s="2406"/>
      <c r="D843" s="2494"/>
      <c r="E843" s="380" t="s">
        <v>28</v>
      </c>
      <c r="F843" s="657">
        <f>F844+F852</f>
        <v>37500193</v>
      </c>
      <c r="G843" s="2405">
        <f>G844+G852</f>
        <v>172360</v>
      </c>
      <c r="H843" s="252"/>
    </row>
    <row r="844" spans="1:8" s="86" customFormat="1">
      <c r="A844" s="137"/>
      <c r="B844" s="2482"/>
      <c r="C844" s="2406"/>
      <c r="D844" s="2494"/>
      <c r="E844" s="316" t="s">
        <v>2</v>
      </c>
      <c r="F844" s="2406">
        <f>F845+F849+F850</f>
        <v>36243871</v>
      </c>
      <c r="G844" s="2407">
        <f>G845+G850</f>
        <v>152113</v>
      </c>
      <c r="H844" s="252"/>
    </row>
    <row r="845" spans="1:8" s="86" customFormat="1">
      <c r="A845" s="137"/>
      <c r="B845" s="2482"/>
      <c r="C845" s="2406"/>
      <c r="D845" s="2494"/>
      <c r="E845" s="316" t="s">
        <v>12</v>
      </c>
      <c r="F845" s="2406">
        <f>F846+F848</f>
        <v>36235542</v>
      </c>
      <c r="G845" s="2407">
        <f>G846+G848</f>
        <v>152113</v>
      </c>
      <c r="H845" s="252"/>
    </row>
    <row r="846" spans="1:8" s="86" customFormat="1">
      <c r="A846" s="137"/>
      <c r="B846" s="2482"/>
      <c r="C846" s="2406"/>
      <c r="D846" s="2494"/>
      <c r="E846" s="316" t="s">
        <v>37</v>
      </c>
      <c r="F846" s="2406">
        <v>33095981</v>
      </c>
      <c r="G846" s="2407"/>
      <c r="H846" s="252"/>
    </row>
    <row r="847" spans="1:8" s="86" customFormat="1">
      <c r="A847" s="137"/>
      <c r="B847" s="2482"/>
      <c r="C847" s="2406"/>
      <c r="D847" s="2494"/>
      <c r="E847" s="316" t="s">
        <v>35</v>
      </c>
      <c r="F847" s="2406">
        <v>25736436</v>
      </c>
      <c r="G847" s="2407"/>
      <c r="H847" s="252"/>
    </row>
    <row r="848" spans="1:8" s="86" customFormat="1">
      <c r="A848" s="137"/>
      <c r="B848" s="2482"/>
      <c r="C848" s="2406"/>
      <c r="D848" s="2494"/>
      <c r="E848" s="316" t="s">
        <v>15</v>
      </c>
      <c r="F848" s="2406">
        <v>3139561</v>
      </c>
      <c r="G848" s="2407">
        <v>152113</v>
      </c>
      <c r="H848" s="252"/>
    </row>
    <row r="849" spans="1:8" s="86" customFormat="1">
      <c r="A849" s="137"/>
      <c r="B849" s="2482"/>
      <c r="C849" s="2406"/>
      <c r="D849" s="2494"/>
      <c r="E849" s="316" t="s">
        <v>117</v>
      </c>
      <c r="F849" s="2406">
        <v>1855</v>
      </c>
      <c r="G849" s="2407"/>
      <c r="H849" s="252"/>
    </row>
    <row r="850" spans="1:8" s="86" customFormat="1" ht="26.4">
      <c r="A850" s="137"/>
      <c r="B850" s="2482"/>
      <c r="C850" s="2406"/>
      <c r="D850" s="2494"/>
      <c r="E850" s="316" t="s">
        <v>49</v>
      </c>
      <c r="F850" s="2406">
        <f>F851</f>
        <v>6474</v>
      </c>
      <c r="G850" s="2407"/>
      <c r="H850" s="252"/>
    </row>
    <row r="851" spans="1:8" s="86" customFormat="1">
      <c r="A851" s="137"/>
      <c r="B851" s="2482"/>
      <c r="C851" s="2406"/>
      <c r="D851" s="2494"/>
      <c r="E851" s="316" t="s">
        <v>38</v>
      </c>
      <c r="F851" s="2406">
        <v>6474</v>
      </c>
      <c r="G851" s="2407"/>
      <c r="H851" s="252"/>
    </row>
    <row r="852" spans="1:8" s="86" customFormat="1">
      <c r="A852" s="137"/>
      <c r="B852" s="2482"/>
      <c r="C852" s="2406"/>
      <c r="D852" s="2494"/>
      <c r="E852" s="316" t="s">
        <v>3</v>
      </c>
      <c r="F852" s="2406">
        <f>F853</f>
        <v>1256322</v>
      </c>
      <c r="G852" s="2407">
        <f>G853</f>
        <v>20247</v>
      </c>
      <c r="H852" s="252"/>
    </row>
    <row r="853" spans="1:8" s="86" customFormat="1" ht="13.8" thickBot="1">
      <c r="A853" s="137"/>
      <c r="B853" s="2482"/>
      <c r="C853" s="2406"/>
      <c r="D853" s="2494"/>
      <c r="E853" s="316" t="s">
        <v>20</v>
      </c>
      <c r="F853" s="2406">
        <v>1256322</v>
      </c>
      <c r="G853" s="2407">
        <v>20247</v>
      </c>
      <c r="H853" s="252"/>
    </row>
    <row r="854" spans="1:8" s="77" customFormat="1" ht="108" customHeight="1" thickBot="1">
      <c r="A854" s="137"/>
      <c r="B854" s="3761" t="s">
        <v>658</v>
      </c>
      <c r="C854" s="3762"/>
      <c r="D854" s="3762"/>
      <c r="E854" s="3762"/>
      <c r="F854" s="3762"/>
      <c r="G854" s="3763"/>
      <c r="H854" s="252"/>
    </row>
    <row r="855" spans="1:8" s="77" customFormat="1">
      <c r="A855" s="137"/>
      <c r="B855" s="561"/>
      <c r="C855" s="561"/>
      <c r="D855" s="561"/>
      <c r="E855" s="126"/>
      <c r="F855" s="126"/>
      <c r="G855" s="126"/>
      <c r="H855" s="120"/>
    </row>
    <row r="856" spans="1:8" s="77" customFormat="1">
      <c r="A856" s="137"/>
      <c r="B856" s="128" t="s">
        <v>190</v>
      </c>
      <c r="C856" s="561"/>
      <c r="D856" s="561"/>
      <c r="E856" s="126"/>
      <c r="F856" s="126"/>
      <c r="G856" s="126"/>
      <c r="H856" s="120"/>
    </row>
    <row r="857" spans="1:8" s="77" customFormat="1" ht="13.8" thickBot="1">
      <c r="A857" s="75"/>
      <c r="B857" s="3732"/>
      <c r="C857" s="3732"/>
      <c r="D857" s="3732"/>
      <c r="E857" s="561"/>
      <c r="F857" s="561"/>
      <c r="G857" s="561"/>
      <c r="H857" s="120"/>
    </row>
    <row r="858" spans="1:8" s="77" customFormat="1" ht="13.8">
      <c r="A858" s="2404">
        <f>A836</f>
        <v>52</v>
      </c>
      <c r="B858" s="220" t="s">
        <v>631</v>
      </c>
      <c r="C858" s="2412"/>
      <c r="D858" s="2476"/>
      <c r="E858" s="2489" t="s">
        <v>631</v>
      </c>
      <c r="F858" s="201"/>
      <c r="G858" s="202"/>
      <c r="H858" s="895" t="s">
        <v>33</v>
      </c>
    </row>
    <row r="859" spans="1:8" s="77" customFormat="1">
      <c r="A859" s="2404"/>
      <c r="B859" s="123" t="s">
        <v>98</v>
      </c>
      <c r="C859" s="2478"/>
      <c r="D859" s="2479"/>
      <c r="E859" s="2490" t="s">
        <v>82</v>
      </c>
      <c r="F859" s="607"/>
      <c r="G859" s="193"/>
      <c r="H859" s="120"/>
    </row>
    <row r="860" spans="1:8" s="77" customFormat="1">
      <c r="A860" s="2220"/>
      <c r="B860" s="2482"/>
      <c r="C860" s="2406"/>
      <c r="D860" s="2483"/>
      <c r="E860" s="2491" t="s">
        <v>83</v>
      </c>
      <c r="F860" s="669"/>
      <c r="G860" s="226"/>
      <c r="H860" s="120"/>
    </row>
    <row r="861" spans="1:8" s="77" customFormat="1">
      <c r="A861" s="2220"/>
      <c r="B861" s="380" t="s">
        <v>87</v>
      </c>
      <c r="C861" s="671"/>
      <c r="D861" s="381"/>
      <c r="E861" s="380" t="s">
        <v>87</v>
      </c>
      <c r="F861" s="610"/>
      <c r="G861" s="193"/>
      <c r="H861" s="120"/>
    </row>
    <row r="862" spans="1:8" s="77" customFormat="1" ht="39.6">
      <c r="A862" s="2220"/>
      <c r="B862" s="2482" t="s">
        <v>652</v>
      </c>
      <c r="C862" s="2406">
        <v>158036</v>
      </c>
      <c r="D862" s="2483">
        <v>172360</v>
      </c>
      <c r="E862" s="380" t="s">
        <v>4</v>
      </c>
      <c r="F862" s="657">
        <f>F863+F864</f>
        <v>255809928</v>
      </c>
      <c r="G862" s="2405">
        <f>G863+G864</f>
        <v>172360</v>
      </c>
      <c r="H862" s="120"/>
    </row>
    <row r="863" spans="1:8" s="77" customFormat="1" ht="26.4">
      <c r="A863" s="2220"/>
      <c r="B863" s="2082"/>
      <c r="C863" s="2492"/>
      <c r="D863" s="169"/>
      <c r="E863" s="316" t="s">
        <v>36</v>
      </c>
      <c r="F863" s="2406">
        <v>7332771</v>
      </c>
      <c r="G863" s="2407"/>
      <c r="H863" s="120"/>
    </row>
    <row r="864" spans="1:8" s="77" customFormat="1">
      <c r="A864" s="2220"/>
      <c r="B864" s="672"/>
      <c r="C864" s="673"/>
      <c r="D864" s="169"/>
      <c r="E864" s="316" t="s">
        <v>10</v>
      </c>
      <c r="F864" s="2406">
        <f>F865</f>
        <v>248477157</v>
      </c>
      <c r="G864" s="2407">
        <f>G865</f>
        <v>172360</v>
      </c>
      <c r="H864" s="120"/>
    </row>
    <row r="865" spans="1:8" s="77" customFormat="1">
      <c r="A865" s="2220"/>
      <c r="B865" s="208"/>
      <c r="C865" s="674"/>
      <c r="D865" s="170"/>
      <c r="E865" s="316" t="s">
        <v>11</v>
      </c>
      <c r="F865" s="2406">
        <v>248477157</v>
      </c>
      <c r="G865" s="2407">
        <v>172360</v>
      </c>
      <c r="H865" s="120"/>
    </row>
    <row r="866" spans="1:8" s="77" customFormat="1">
      <c r="A866" s="2220"/>
      <c r="B866" s="209"/>
      <c r="C866" s="673"/>
      <c r="D866" s="169"/>
      <c r="E866" s="380" t="s">
        <v>28</v>
      </c>
      <c r="F866" s="657">
        <f>F867+F880</f>
        <v>255809928</v>
      </c>
      <c r="G866" s="2405">
        <f>G867+G880</f>
        <v>172360</v>
      </c>
      <c r="H866" s="120"/>
    </row>
    <row r="867" spans="1:8" s="77" customFormat="1">
      <c r="A867" s="2220"/>
      <c r="B867" s="211"/>
      <c r="C867" s="673"/>
      <c r="D867" s="169"/>
      <c r="E867" s="316" t="s">
        <v>2</v>
      </c>
      <c r="F867" s="2406">
        <f>F868+F872+F873+F875+F877</f>
        <v>249178909</v>
      </c>
      <c r="G867" s="2407">
        <f>G868+G872+G873+G875+G877</f>
        <v>152113</v>
      </c>
      <c r="H867" s="120"/>
    </row>
    <row r="868" spans="1:8" s="77" customFormat="1">
      <c r="A868" s="2220"/>
      <c r="B868" s="210"/>
      <c r="C868" s="673"/>
      <c r="D868" s="169"/>
      <c r="E868" s="316" t="s">
        <v>12</v>
      </c>
      <c r="F868" s="2406">
        <f>F869+F871</f>
        <v>248704168</v>
      </c>
      <c r="G868" s="2407">
        <f>G869+G871</f>
        <v>152113</v>
      </c>
      <c r="H868" s="120"/>
    </row>
    <row r="869" spans="1:8" s="77" customFormat="1">
      <c r="A869" s="2220"/>
      <c r="B869" s="212"/>
      <c r="C869" s="673"/>
      <c r="D869" s="2407"/>
      <c r="E869" s="316" t="s">
        <v>37</v>
      </c>
      <c r="F869" s="2406">
        <v>168714272</v>
      </c>
      <c r="G869" s="2407"/>
      <c r="H869" s="120"/>
    </row>
    <row r="870" spans="1:8" s="77" customFormat="1">
      <c r="A870" s="2220"/>
      <c r="B870" s="210"/>
      <c r="C870" s="673"/>
      <c r="D870" s="2407"/>
      <c r="E870" s="316" t="s">
        <v>35</v>
      </c>
      <c r="F870" s="2406">
        <v>131076531</v>
      </c>
      <c r="G870" s="2407"/>
      <c r="H870" s="120"/>
    </row>
    <row r="871" spans="1:8" s="77" customFormat="1">
      <c r="A871" s="2404"/>
      <c r="B871" s="211"/>
      <c r="C871" s="673"/>
      <c r="D871" s="2407"/>
      <c r="E871" s="316" t="s">
        <v>15</v>
      </c>
      <c r="F871" s="2406">
        <v>79989896</v>
      </c>
      <c r="G871" s="2407">
        <v>152113</v>
      </c>
      <c r="H871" s="120"/>
    </row>
    <row r="872" spans="1:8" s="77" customFormat="1">
      <c r="A872" s="3253"/>
      <c r="B872" s="211"/>
      <c r="C872" s="673"/>
      <c r="D872" s="2493"/>
      <c r="E872" s="316" t="s">
        <v>117</v>
      </c>
      <c r="F872" s="2406">
        <v>1855</v>
      </c>
      <c r="G872" s="2407"/>
      <c r="H872" s="120"/>
    </row>
    <row r="873" spans="1:8" s="77" customFormat="1">
      <c r="A873" s="3253"/>
      <c r="B873" s="210"/>
      <c r="C873" s="673"/>
      <c r="D873" s="2493"/>
      <c r="E873" s="316" t="s">
        <v>16</v>
      </c>
      <c r="F873" s="2406">
        <f>F874</f>
        <v>107057</v>
      </c>
      <c r="G873" s="2407">
        <f>G874</f>
        <v>0</v>
      </c>
      <c r="H873" s="120"/>
    </row>
    <row r="874" spans="1:8" s="77" customFormat="1">
      <c r="A874" s="3253"/>
      <c r="B874" s="211"/>
      <c r="C874" s="673"/>
      <c r="D874" s="2493"/>
      <c r="E874" s="316" t="s">
        <v>93</v>
      </c>
      <c r="F874" s="2406">
        <v>107057</v>
      </c>
      <c r="G874" s="2407"/>
      <c r="H874" s="120"/>
    </row>
    <row r="875" spans="1:8" s="77" customFormat="1" ht="26.4">
      <c r="A875" s="3253"/>
      <c r="B875" s="210"/>
      <c r="C875" s="673"/>
      <c r="D875" s="2493"/>
      <c r="E875" s="316" t="s">
        <v>49</v>
      </c>
      <c r="F875" s="2406">
        <f>F876</f>
        <v>89800</v>
      </c>
      <c r="G875" s="2407">
        <f>G876</f>
        <v>0</v>
      </c>
      <c r="H875" s="120"/>
    </row>
    <row r="876" spans="1:8" s="77" customFormat="1">
      <c r="A876" s="3253"/>
      <c r="B876" s="211"/>
      <c r="C876" s="673"/>
      <c r="D876" s="2493"/>
      <c r="E876" s="316" t="s">
        <v>38</v>
      </c>
      <c r="F876" s="2406">
        <v>89800</v>
      </c>
      <c r="G876" s="2407"/>
      <c r="H876" s="120"/>
    </row>
    <row r="877" spans="1:8" s="77" customFormat="1">
      <c r="A877" s="3253"/>
      <c r="B877" s="210"/>
      <c r="C877" s="673"/>
      <c r="D877" s="2493"/>
      <c r="E877" s="316" t="s">
        <v>19</v>
      </c>
      <c r="F877" s="2406">
        <f>F878</f>
        <v>276029</v>
      </c>
      <c r="G877" s="2407">
        <f>G878</f>
        <v>0</v>
      </c>
      <c r="H877" s="120"/>
    </row>
    <row r="878" spans="1:8" s="77" customFormat="1" ht="26.4">
      <c r="A878" s="3253"/>
      <c r="B878" s="212"/>
      <c r="C878" s="673"/>
      <c r="D878" s="2493"/>
      <c r="E878" s="316" t="s">
        <v>51</v>
      </c>
      <c r="F878" s="2406">
        <f>F879</f>
        <v>276029</v>
      </c>
      <c r="G878" s="2407">
        <f>G879</f>
        <v>0</v>
      </c>
      <c r="H878" s="120"/>
    </row>
    <row r="879" spans="1:8" s="77" customFormat="1" ht="39.6">
      <c r="A879" s="3253"/>
      <c r="B879" s="209"/>
      <c r="C879" s="673"/>
      <c r="D879" s="2493"/>
      <c r="E879" s="316" t="s">
        <v>191</v>
      </c>
      <c r="F879" s="2406">
        <v>276029</v>
      </c>
      <c r="G879" s="2407"/>
      <c r="H879" s="120"/>
    </row>
    <row r="880" spans="1:8" s="77" customFormat="1">
      <c r="A880" s="3253"/>
      <c r="B880" s="209"/>
      <c r="C880" s="673"/>
      <c r="D880" s="2493"/>
      <c r="E880" s="316" t="s">
        <v>3</v>
      </c>
      <c r="F880" s="2406">
        <f>F881</f>
        <v>6631019</v>
      </c>
      <c r="G880" s="2407">
        <f>G881</f>
        <v>20247</v>
      </c>
      <c r="H880" s="120"/>
    </row>
    <row r="881" spans="1:8" s="77" customFormat="1">
      <c r="A881" s="3253"/>
      <c r="B881" s="209"/>
      <c r="C881" s="673"/>
      <c r="D881" s="2493"/>
      <c r="E881" s="316" t="s">
        <v>20</v>
      </c>
      <c r="F881" s="2406">
        <v>6631019</v>
      </c>
      <c r="G881" s="2407">
        <v>20247</v>
      </c>
      <c r="H881" s="120"/>
    </row>
    <row r="882" spans="1:8" s="77" customFormat="1">
      <c r="A882" s="3253"/>
      <c r="B882" s="380" t="s">
        <v>88</v>
      </c>
      <c r="C882" s="671"/>
      <c r="D882" s="381"/>
      <c r="E882" s="380" t="s">
        <v>88</v>
      </c>
      <c r="F882" s="2406"/>
      <c r="G882" s="2407"/>
      <c r="H882" s="120"/>
    </row>
    <row r="883" spans="1:8" s="77" customFormat="1" ht="39.6">
      <c r="A883" s="3253"/>
      <c r="B883" s="2482" t="s">
        <v>652</v>
      </c>
      <c r="C883" s="2406">
        <v>158036</v>
      </c>
      <c r="D883" s="2407">
        <v>426861</v>
      </c>
      <c r="E883" s="380" t="s">
        <v>4</v>
      </c>
      <c r="F883" s="657">
        <f>F884+F885</f>
        <v>253454977</v>
      </c>
      <c r="G883" s="2405">
        <f>G884+G885</f>
        <v>426861</v>
      </c>
      <c r="H883" s="120"/>
    </row>
    <row r="884" spans="1:8" s="77" customFormat="1" ht="26.4">
      <c r="A884" s="3253"/>
      <c r="B884" s="209"/>
      <c r="C884" s="673"/>
      <c r="D884" s="2493"/>
      <c r="E884" s="316" t="s">
        <v>36</v>
      </c>
      <c r="F884" s="2406">
        <v>7106254</v>
      </c>
      <c r="G884" s="2407"/>
      <c r="H884" s="120"/>
    </row>
    <row r="885" spans="1:8" s="77" customFormat="1">
      <c r="A885" s="3253"/>
      <c r="B885" s="209"/>
      <c r="C885" s="673"/>
      <c r="D885" s="2493"/>
      <c r="E885" s="316" t="s">
        <v>10</v>
      </c>
      <c r="F885" s="2406">
        <f>F886</f>
        <v>246348723</v>
      </c>
      <c r="G885" s="2407">
        <f>G886</f>
        <v>426861</v>
      </c>
      <c r="H885" s="120"/>
    </row>
    <row r="886" spans="1:8" s="77" customFormat="1">
      <c r="A886" s="3253"/>
      <c r="B886" s="209"/>
      <c r="C886" s="673"/>
      <c r="D886" s="2493"/>
      <c r="E886" s="316" t="s">
        <v>11</v>
      </c>
      <c r="F886" s="2406">
        <v>246348723</v>
      </c>
      <c r="G886" s="2407">
        <v>426861</v>
      </c>
      <c r="H886" s="120"/>
    </row>
    <row r="887" spans="1:8" s="77" customFormat="1">
      <c r="A887" s="3253"/>
      <c r="B887" s="209"/>
      <c r="C887" s="673"/>
      <c r="D887" s="2493"/>
      <c r="E887" s="380" t="s">
        <v>28</v>
      </c>
      <c r="F887" s="657">
        <f>F888+F900</f>
        <v>253454977</v>
      </c>
      <c r="G887" s="2405">
        <f>G888+G900</f>
        <v>426861</v>
      </c>
      <c r="H887" s="120"/>
    </row>
    <row r="888" spans="1:8" s="77" customFormat="1">
      <c r="A888" s="3253"/>
      <c r="B888" s="209"/>
      <c r="C888" s="673"/>
      <c r="D888" s="2493"/>
      <c r="E888" s="316" t="s">
        <v>2</v>
      </c>
      <c r="F888" s="2406">
        <f>F889+F893+F895+F897</f>
        <v>244606209</v>
      </c>
      <c r="G888" s="2407">
        <f>G889+G893+G895+G897</f>
        <v>224393</v>
      </c>
      <c r="H888" s="120"/>
    </row>
    <row r="889" spans="1:8" s="77" customFormat="1">
      <c r="A889" s="3253"/>
      <c r="B889" s="209"/>
      <c r="C889" s="673"/>
      <c r="D889" s="2493"/>
      <c r="E889" s="316" t="s">
        <v>12</v>
      </c>
      <c r="F889" s="2406">
        <f>F890+F892</f>
        <v>244113578</v>
      </c>
      <c r="G889" s="2407">
        <f>G890+G892</f>
        <v>224393</v>
      </c>
      <c r="H889" s="120"/>
    </row>
    <row r="890" spans="1:8" s="77" customFormat="1">
      <c r="A890" s="3253"/>
      <c r="B890" s="209"/>
      <c r="C890" s="673"/>
      <c r="D890" s="2493"/>
      <c r="E890" s="316" t="s">
        <v>37</v>
      </c>
      <c r="F890" s="2406">
        <v>166826388</v>
      </c>
      <c r="G890" s="2407"/>
      <c r="H890" s="120"/>
    </row>
    <row r="891" spans="1:8" s="77" customFormat="1">
      <c r="A891" s="3253"/>
      <c r="B891" s="209"/>
      <c r="C891" s="673"/>
      <c r="D891" s="2493"/>
      <c r="E891" s="316" t="s">
        <v>35</v>
      </c>
      <c r="F891" s="2406">
        <v>129562303</v>
      </c>
      <c r="G891" s="2407"/>
      <c r="H891" s="120"/>
    </row>
    <row r="892" spans="1:8" s="77" customFormat="1">
      <c r="A892" s="3253"/>
      <c r="B892" s="209"/>
      <c r="C892" s="673"/>
      <c r="D892" s="2493"/>
      <c r="E892" s="316" t="s">
        <v>15</v>
      </c>
      <c r="F892" s="2406">
        <v>77287190</v>
      </c>
      <c r="G892" s="2407">
        <v>224393</v>
      </c>
      <c r="H892" s="120"/>
    </row>
    <row r="893" spans="1:8" s="77" customFormat="1">
      <c r="A893" s="3253"/>
      <c r="B893" s="209"/>
      <c r="C893" s="673"/>
      <c r="D893" s="2493"/>
      <c r="E893" s="316" t="s">
        <v>16</v>
      </c>
      <c r="F893" s="2406">
        <f>F894</f>
        <v>107057</v>
      </c>
      <c r="G893" s="2407">
        <f>G894</f>
        <v>0</v>
      </c>
      <c r="H893" s="120"/>
    </row>
    <row r="894" spans="1:8" s="77" customFormat="1">
      <c r="A894" s="2220"/>
      <c r="B894" s="380"/>
      <c r="C894" s="671"/>
      <c r="D894" s="381"/>
      <c r="E894" s="316" t="s">
        <v>93</v>
      </c>
      <c r="F894" s="2406">
        <v>107057</v>
      </c>
      <c r="G894" s="2407"/>
      <c r="H894" s="120"/>
    </row>
    <row r="895" spans="1:8" s="77" customFormat="1" ht="26.4">
      <c r="A895" s="2220"/>
      <c r="B895" s="2482"/>
      <c r="C895" s="2406"/>
      <c r="D895" s="2483"/>
      <c r="E895" s="316" t="s">
        <v>49</v>
      </c>
      <c r="F895" s="2406">
        <f>F896</f>
        <v>92586</v>
      </c>
      <c r="G895" s="2407">
        <f>G896</f>
        <v>0</v>
      </c>
      <c r="H895" s="120"/>
    </row>
    <row r="896" spans="1:8" s="77" customFormat="1">
      <c r="A896" s="2220"/>
      <c r="B896" s="2082"/>
      <c r="C896" s="2492"/>
      <c r="D896" s="169"/>
      <c r="E896" s="316" t="s">
        <v>38</v>
      </c>
      <c r="F896" s="2406">
        <v>92586</v>
      </c>
      <c r="G896" s="2407"/>
      <c r="H896" s="120"/>
    </row>
    <row r="897" spans="1:8" s="77" customFormat="1">
      <c r="A897" s="2220"/>
      <c r="B897" s="672"/>
      <c r="C897" s="673"/>
      <c r="D897" s="169"/>
      <c r="E897" s="316" t="s">
        <v>19</v>
      </c>
      <c r="F897" s="2406">
        <f>F898</f>
        <v>292988</v>
      </c>
      <c r="G897" s="2407">
        <f>G898</f>
        <v>0</v>
      </c>
      <c r="H897" s="120"/>
    </row>
    <row r="898" spans="1:8" s="77" customFormat="1" ht="26.4">
      <c r="A898" s="2220"/>
      <c r="B898" s="208"/>
      <c r="C898" s="674"/>
      <c r="D898" s="170"/>
      <c r="E898" s="316" t="s">
        <v>51</v>
      </c>
      <c r="F898" s="2406">
        <f>F899</f>
        <v>292988</v>
      </c>
      <c r="G898" s="2407">
        <f>G899</f>
        <v>0</v>
      </c>
      <c r="H898" s="120"/>
    </row>
    <row r="899" spans="1:8" s="77" customFormat="1" ht="39.6">
      <c r="A899" s="2220"/>
      <c r="B899" s="209"/>
      <c r="C899" s="673"/>
      <c r="D899" s="169"/>
      <c r="E899" s="316" t="s">
        <v>191</v>
      </c>
      <c r="F899" s="2406">
        <v>292988</v>
      </c>
      <c r="G899" s="2407"/>
      <c r="H899" s="120"/>
    </row>
    <row r="900" spans="1:8" s="77" customFormat="1">
      <c r="A900" s="2220"/>
      <c r="B900" s="211"/>
      <c r="C900" s="673"/>
      <c r="D900" s="169"/>
      <c r="E900" s="316" t="s">
        <v>3</v>
      </c>
      <c r="F900" s="2406">
        <f>F901</f>
        <v>8848768</v>
      </c>
      <c r="G900" s="2407">
        <f>G901</f>
        <v>202468</v>
      </c>
      <c r="H900" s="120"/>
    </row>
    <row r="901" spans="1:8" s="77" customFormat="1">
      <c r="A901" s="2220"/>
      <c r="B901" s="210"/>
      <c r="C901" s="673"/>
      <c r="D901" s="169"/>
      <c r="E901" s="316" t="s">
        <v>20</v>
      </c>
      <c r="F901" s="2406">
        <v>8848768</v>
      </c>
      <c r="G901" s="2407">
        <v>202468</v>
      </c>
      <c r="H901" s="120"/>
    </row>
    <row r="902" spans="1:8" s="77" customFormat="1">
      <c r="A902" s="2220"/>
      <c r="B902" s="380" t="s">
        <v>189</v>
      </c>
      <c r="C902" s="671"/>
      <c r="D902" s="381"/>
      <c r="E902" s="670" t="s">
        <v>189</v>
      </c>
      <c r="F902" s="2406"/>
      <c r="G902" s="169"/>
      <c r="H902" s="120"/>
    </row>
    <row r="903" spans="1:8" s="77" customFormat="1" ht="39.6">
      <c r="A903" s="2220"/>
      <c r="B903" s="2482" t="s">
        <v>652</v>
      </c>
      <c r="C903" s="2406"/>
      <c r="D903" s="2407">
        <v>395655</v>
      </c>
      <c r="E903" s="380" t="s">
        <v>4</v>
      </c>
      <c r="F903" s="657">
        <f>F904+F905</f>
        <v>263212594</v>
      </c>
      <c r="G903" s="2405">
        <f>G904+G905</f>
        <v>395655</v>
      </c>
      <c r="H903" s="120"/>
    </row>
    <row r="904" spans="1:8" s="77" customFormat="1" ht="26.4">
      <c r="A904" s="3253"/>
      <c r="B904" s="211"/>
      <c r="C904" s="673"/>
      <c r="D904" s="2493"/>
      <c r="E904" s="316" t="s">
        <v>36</v>
      </c>
      <c r="F904" s="2406">
        <v>7085836</v>
      </c>
      <c r="G904" s="2407"/>
      <c r="H904" s="120"/>
    </row>
    <row r="905" spans="1:8" s="77" customFormat="1">
      <c r="A905" s="3253"/>
      <c r="B905" s="210"/>
      <c r="C905" s="673"/>
      <c r="D905" s="2493"/>
      <c r="E905" s="316" t="s">
        <v>10</v>
      </c>
      <c r="F905" s="2406">
        <f>F906</f>
        <v>256126758</v>
      </c>
      <c r="G905" s="2407">
        <f>G906</f>
        <v>395655</v>
      </c>
      <c r="H905" s="120"/>
    </row>
    <row r="906" spans="1:8" s="77" customFormat="1">
      <c r="A906" s="3253"/>
      <c r="B906" s="211"/>
      <c r="C906" s="673"/>
      <c r="D906" s="2493"/>
      <c r="E906" s="316" t="s">
        <v>11</v>
      </c>
      <c r="F906" s="2406">
        <v>256126758</v>
      </c>
      <c r="G906" s="2407">
        <v>395655</v>
      </c>
      <c r="H906" s="120"/>
    </row>
    <row r="907" spans="1:8" s="77" customFormat="1">
      <c r="A907" s="3253"/>
      <c r="B907" s="210"/>
      <c r="C907" s="673"/>
      <c r="D907" s="2493"/>
      <c r="E907" s="380" t="s">
        <v>28</v>
      </c>
      <c r="F907" s="657">
        <f>F908+F920</f>
        <v>263212594</v>
      </c>
      <c r="G907" s="2405">
        <f>G908+G920</f>
        <v>395655</v>
      </c>
      <c r="H907" s="120"/>
    </row>
    <row r="908" spans="1:8" s="77" customFormat="1">
      <c r="A908" s="3253"/>
      <c r="B908" s="212"/>
      <c r="C908" s="673"/>
      <c r="D908" s="2493"/>
      <c r="E908" s="316" t="s">
        <v>2</v>
      </c>
      <c r="F908" s="2406">
        <f>F909+F913+F915+F917</f>
        <v>246054332</v>
      </c>
      <c r="G908" s="2407">
        <f>G909+G913+G915+G917</f>
        <v>193186</v>
      </c>
      <c r="H908" s="120"/>
    </row>
    <row r="909" spans="1:8" s="77" customFormat="1">
      <c r="A909" s="3253"/>
      <c r="B909" s="209"/>
      <c r="C909" s="673"/>
      <c r="D909" s="2493"/>
      <c r="E909" s="316" t="s">
        <v>12</v>
      </c>
      <c r="F909" s="2406">
        <f>F910+F912</f>
        <v>245499843</v>
      </c>
      <c r="G909" s="2407">
        <f>G910+G912</f>
        <v>193186</v>
      </c>
      <c r="H909" s="120"/>
    </row>
    <row r="910" spans="1:8" s="77" customFormat="1">
      <c r="A910" s="3253"/>
      <c r="B910" s="209"/>
      <c r="C910" s="673"/>
      <c r="D910" s="2493"/>
      <c r="E910" s="316" t="s">
        <v>37</v>
      </c>
      <c r="F910" s="2406">
        <v>169000642</v>
      </c>
      <c r="G910" s="2407"/>
      <c r="H910" s="120"/>
    </row>
    <row r="911" spans="1:8" s="77" customFormat="1">
      <c r="A911" s="3253"/>
      <c r="B911" s="209"/>
      <c r="C911" s="673"/>
      <c r="D911" s="2493"/>
      <c r="E911" s="316" t="s">
        <v>35</v>
      </c>
      <c r="F911" s="2406">
        <v>130955841</v>
      </c>
      <c r="G911" s="2407"/>
      <c r="H911" s="120"/>
    </row>
    <row r="912" spans="1:8" s="77" customFormat="1">
      <c r="A912" s="3253"/>
      <c r="B912" s="2482"/>
      <c r="C912" s="2406"/>
      <c r="D912" s="2483"/>
      <c r="E912" s="316" t="s">
        <v>15</v>
      </c>
      <c r="F912" s="2406">
        <v>76499201</v>
      </c>
      <c r="G912" s="2407">
        <v>193186</v>
      </c>
      <c r="H912" s="120"/>
    </row>
    <row r="913" spans="1:8" s="77" customFormat="1">
      <c r="A913" s="3253"/>
      <c r="B913" s="209"/>
      <c r="C913" s="673"/>
      <c r="D913" s="2493"/>
      <c r="E913" s="316" t="s">
        <v>16</v>
      </c>
      <c r="F913" s="2406">
        <f>F914</f>
        <v>178200</v>
      </c>
      <c r="G913" s="2407">
        <f>G914</f>
        <v>0</v>
      </c>
      <c r="H913" s="120"/>
    </row>
    <row r="914" spans="1:8" s="77" customFormat="1">
      <c r="A914" s="3253"/>
      <c r="B914" s="209"/>
      <c r="C914" s="673"/>
      <c r="D914" s="2493"/>
      <c r="E914" s="316" t="s">
        <v>93</v>
      </c>
      <c r="F914" s="2406">
        <v>178200</v>
      </c>
      <c r="G914" s="2407"/>
      <c r="H914" s="120"/>
    </row>
    <row r="915" spans="1:8" s="77" customFormat="1" ht="26.4">
      <c r="A915" s="3253"/>
      <c r="B915" s="209"/>
      <c r="C915" s="673"/>
      <c r="D915" s="2493"/>
      <c r="E915" s="316" t="s">
        <v>49</v>
      </c>
      <c r="F915" s="2406">
        <f>F916</f>
        <v>92586</v>
      </c>
      <c r="G915" s="2407">
        <f>G916</f>
        <v>0</v>
      </c>
      <c r="H915" s="120"/>
    </row>
    <row r="916" spans="1:8" s="77" customFormat="1">
      <c r="A916" s="3253"/>
      <c r="B916" s="209"/>
      <c r="C916" s="673"/>
      <c r="D916" s="2493"/>
      <c r="E916" s="316" t="s">
        <v>38</v>
      </c>
      <c r="F916" s="2406">
        <v>92586</v>
      </c>
      <c r="G916" s="2407"/>
      <c r="H916" s="120"/>
    </row>
    <row r="917" spans="1:8" s="77" customFormat="1">
      <c r="A917" s="3253"/>
      <c r="B917" s="209"/>
      <c r="C917" s="673"/>
      <c r="D917" s="2493"/>
      <c r="E917" s="316" t="s">
        <v>19</v>
      </c>
      <c r="F917" s="2406">
        <f>F918</f>
        <v>283703</v>
      </c>
      <c r="G917" s="2407">
        <f>G918</f>
        <v>0</v>
      </c>
      <c r="H917" s="120"/>
    </row>
    <row r="918" spans="1:8" s="77" customFormat="1" ht="26.4">
      <c r="A918" s="3253"/>
      <c r="B918" s="209"/>
      <c r="C918" s="673"/>
      <c r="D918" s="2493"/>
      <c r="E918" s="316" t="s">
        <v>51</v>
      </c>
      <c r="F918" s="2406">
        <f>F919</f>
        <v>283703</v>
      </c>
      <c r="G918" s="2407">
        <f>G919</f>
        <v>0</v>
      </c>
      <c r="H918" s="120"/>
    </row>
    <row r="919" spans="1:8" s="77" customFormat="1" ht="39.6">
      <c r="A919" s="3253"/>
      <c r="B919" s="209"/>
      <c r="C919" s="673"/>
      <c r="D919" s="2493"/>
      <c r="E919" s="316" t="s">
        <v>191</v>
      </c>
      <c r="F919" s="2406">
        <v>283703</v>
      </c>
      <c r="G919" s="2407"/>
      <c r="H919" s="120"/>
    </row>
    <row r="920" spans="1:8" s="77" customFormat="1">
      <c r="A920" s="3253"/>
      <c r="B920" s="209"/>
      <c r="C920" s="673"/>
      <c r="D920" s="2493"/>
      <c r="E920" s="316" t="s">
        <v>3</v>
      </c>
      <c r="F920" s="2406">
        <f>F921</f>
        <v>17158262</v>
      </c>
      <c r="G920" s="2407">
        <f>G921</f>
        <v>202469</v>
      </c>
      <c r="H920" s="120"/>
    </row>
    <row r="921" spans="1:8" s="77" customFormat="1" ht="13.8" thickBot="1">
      <c r="A921" s="3253"/>
      <c r="B921" s="209"/>
      <c r="C921" s="673"/>
      <c r="D921" s="2493"/>
      <c r="E921" s="316" t="s">
        <v>20</v>
      </c>
      <c r="F921" s="2406">
        <v>17158262</v>
      </c>
      <c r="G921" s="2407">
        <v>202469</v>
      </c>
      <c r="H921" s="120"/>
    </row>
    <row r="922" spans="1:8" s="77" customFormat="1" ht="52.5" customHeight="1" thickBot="1">
      <c r="A922" s="75"/>
      <c r="B922" s="3733" t="s">
        <v>659</v>
      </c>
      <c r="C922" s="3734"/>
      <c r="D922" s="3734"/>
      <c r="E922" s="3734"/>
      <c r="F922" s="3734"/>
      <c r="G922" s="3735"/>
      <c r="H922" s="120"/>
    </row>
    <row r="923" spans="1:8" s="77" customFormat="1">
      <c r="A923" s="75"/>
      <c r="B923" s="1329"/>
      <c r="C923" s="1329"/>
      <c r="D923" s="1329"/>
      <c r="E923" s="86"/>
      <c r="F923" s="86"/>
      <c r="G923" s="87"/>
      <c r="H923" s="120"/>
    </row>
    <row r="924" spans="1:8" s="77" customFormat="1">
      <c r="A924" s="75"/>
      <c r="B924" s="128" t="s">
        <v>187</v>
      </c>
      <c r="C924" s="561"/>
      <c r="D924" s="561"/>
      <c r="E924" s="86"/>
      <c r="F924" s="86"/>
      <c r="G924" s="87"/>
      <c r="H924" s="120"/>
    </row>
    <row r="925" spans="1:8" s="77" customFormat="1" ht="13.8" thickBot="1">
      <c r="A925" s="75"/>
      <c r="B925" s="2315"/>
      <c r="C925" s="2315"/>
      <c r="D925" s="2315"/>
      <c r="E925" s="2364"/>
      <c r="F925" s="2364"/>
      <c r="G925" s="2364"/>
      <c r="H925" s="120"/>
    </row>
    <row r="926" spans="1:8" s="77" customFormat="1" ht="13.8">
      <c r="A926" s="1968">
        <f>A836+1</f>
        <v>53</v>
      </c>
      <c r="B926" s="2495" t="s">
        <v>631</v>
      </c>
      <c r="C926" s="2412"/>
      <c r="D926" s="2476"/>
      <c r="E926" s="379" t="s">
        <v>631</v>
      </c>
      <c r="F926" s="2371"/>
      <c r="G926" s="2477"/>
      <c r="H926" s="895" t="s">
        <v>33</v>
      </c>
    </row>
    <row r="927" spans="1:8" s="77" customFormat="1">
      <c r="A927" s="137"/>
      <c r="B927" s="123" t="s">
        <v>98</v>
      </c>
      <c r="C927" s="2478"/>
      <c r="D927" s="2479"/>
      <c r="E927" s="123" t="s">
        <v>22</v>
      </c>
      <c r="F927" s="2480"/>
      <c r="G927" s="2481"/>
      <c r="H927" s="120"/>
    </row>
    <row r="928" spans="1:8" s="77" customFormat="1" ht="39.6">
      <c r="A928" s="137"/>
      <c r="B928" s="2482" t="s">
        <v>652</v>
      </c>
      <c r="C928" s="2406">
        <v>158036</v>
      </c>
      <c r="D928" s="2407">
        <v>95632</v>
      </c>
      <c r="E928" s="2345" t="s">
        <v>660</v>
      </c>
      <c r="F928" s="2484"/>
      <c r="G928" s="2485"/>
      <c r="H928" s="120"/>
    </row>
    <row r="929" spans="1:8" s="86" customFormat="1">
      <c r="A929" s="137"/>
      <c r="B929" s="2482"/>
      <c r="C929" s="2406"/>
      <c r="D929" s="2494"/>
      <c r="E929" s="380" t="s">
        <v>4</v>
      </c>
      <c r="F929" s="657">
        <f>F930+F931</f>
        <v>7496746</v>
      </c>
      <c r="G929" s="2405">
        <f>G930+G931</f>
        <v>95632</v>
      </c>
      <c r="H929" s="120"/>
    </row>
    <row r="930" spans="1:8" s="86" customFormat="1" ht="26.4">
      <c r="A930" s="137"/>
      <c r="B930" s="2482"/>
      <c r="C930" s="2406"/>
      <c r="D930" s="2494"/>
      <c r="E930" s="316" t="s">
        <v>36</v>
      </c>
      <c r="F930" s="2406">
        <v>2384</v>
      </c>
      <c r="G930" s="2407"/>
      <c r="H930" s="252"/>
    </row>
    <row r="931" spans="1:8" s="86" customFormat="1">
      <c r="A931" s="137"/>
      <c r="B931" s="2482"/>
      <c r="C931" s="2406"/>
      <c r="D931" s="2494"/>
      <c r="E931" s="316" t="s">
        <v>10</v>
      </c>
      <c r="F931" s="2406">
        <f>F932</f>
        <v>7494362</v>
      </c>
      <c r="G931" s="2407">
        <f>G932</f>
        <v>95632</v>
      </c>
      <c r="H931" s="252"/>
    </row>
    <row r="932" spans="1:8" s="86" customFormat="1">
      <c r="A932" s="137"/>
      <c r="B932" s="2482"/>
      <c r="C932" s="2406"/>
      <c r="D932" s="2494"/>
      <c r="E932" s="316" t="s">
        <v>11</v>
      </c>
      <c r="F932" s="2406">
        <v>7494362</v>
      </c>
      <c r="G932" s="2407">
        <v>95632</v>
      </c>
      <c r="H932" s="252"/>
    </row>
    <row r="933" spans="1:8" s="86" customFormat="1">
      <c r="A933" s="137"/>
      <c r="B933" s="2482"/>
      <c r="C933" s="2406"/>
      <c r="D933" s="2494"/>
      <c r="E933" s="380" t="s">
        <v>28</v>
      </c>
      <c r="F933" s="657">
        <f t="shared" ref="F933:G935" si="39">F934</f>
        <v>7496746</v>
      </c>
      <c r="G933" s="2405">
        <f t="shared" si="39"/>
        <v>95632</v>
      </c>
      <c r="H933" s="252"/>
    </row>
    <row r="934" spans="1:8" s="86" customFormat="1">
      <c r="A934" s="137"/>
      <c r="B934" s="2482"/>
      <c r="C934" s="2406"/>
      <c r="D934" s="2494"/>
      <c r="E934" s="316" t="s">
        <v>2</v>
      </c>
      <c r="F934" s="2406">
        <f t="shared" si="39"/>
        <v>7496746</v>
      </c>
      <c r="G934" s="2407">
        <f t="shared" si="39"/>
        <v>95632</v>
      </c>
      <c r="H934" s="252"/>
    </row>
    <row r="935" spans="1:8" s="86" customFormat="1">
      <c r="A935" s="137"/>
      <c r="B935" s="2482"/>
      <c r="C935" s="2406"/>
      <c r="D935" s="2494"/>
      <c r="E935" s="316" t="s">
        <v>12</v>
      </c>
      <c r="F935" s="2406">
        <f t="shared" si="39"/>
        <v>7496746</v>
      </c>
      <c r="G935" s="2407">
        <f t="shared" si="39"/>
        <v>95632</v>
      </c>
      <c r="H935" s="252"/>
    </row>
    <row r="936" spans="1:8" s="86" customFormat="1" ht="13.8" thickBot="1">
      <c r="A936" s="137"/>
      <c r="B936" s="2482"/>
      <c r="C936" s="2406"/>
      <c r="D936" s="2494"/>
      <c r="E936" s="316" t="s">
        <v>15</v>
      </c>
      <c r="F936" s="2406">
        <v>7496746</v>
      </c>
      <c r="G936" s="2407">
        <v>95632</v>
      </c>
      <c r="H936" s="252"/>
    </row>
    <row r="937" spans="1:8" s="77" customFormat="1" ht="91.5" customHeight="1" thickBot="1">
      <c r="A937" s="137"/>
      <c r="B937" s="3761" t="s">
        <v>661</v>
      </c>
      <c r="C937" s="3762"/>
      <c r="D937" s="3762"/>
      <c r="E937" s="3762"/>
      <c r="F937" s="3762"/>
      <c r="G937" s="3763"/>
      <c r="H937" s="252"/>
    </row>
    <row r="938" spans="1:8" s="77" customFormat="1">
      <c r="A938" s="137"/>
      <c r="B938" s="561"/>
      <c r="C938" s="561"/>
      <c r="D938" s="561"/>
      <c r="E938" s="126"/>
      <c r="F938" s="126"/>
      <c r="G938" s="126"/>
      <c r="H938" s="120"/>
    </row>
    <row r="939" spans="1:8" s="77" customFormat="1">
      <c r="A939" s="137"/>
      <c r="B939" s="128" t="s">
        <v>190</v>
      </c>
      <c r="C939" s="561"/>
      <c r="D939" s="561"/>
      <c r="E939" s="126"/>
      <c r="F939" s="126"/>
      <c r="G939" s="126"/>
      <c r="H939" s="120"/>
    </row>
    <row r="940" spans="1:8" s="77" customFormat="1" ht="13.8" thickBot="1">
      <c r="A940" s="75"/>
      <c r="B940" s="3732"/>
      <c r="C940" s="3732"/>
      <c r="D940" s="3732"/>
      <c r="E940" s="561"/>
      <c r="F940" s="561"/>
      <c r="G940" s="561"/>
      <c r="H940" s="120"/>
    </row>
    <row r="941" spans="1:8" s="77" customFormat="1" ht="13.8">
      <c r="A941" s="2404">
        <f>A926</f>
        <v>53</v>
      </c>
      <c r="B941" s="220" t="s">
        <v>631</v>
      </c>
      <c r="C941" s="2412"/>
      <c r="D941" s="2476"/>
      <c r="E941" s="2489" t="s">
        <v>631</v>
      </c>
      <c r="F941" s="201"/>
      <c r="G941" s="202"/>
      <c r="H941" s="895" t="s">
        <v>33</v>
      </c>
    </row>
    <row r="942" spans="1:8" s="77" customFormat="1">
      <c r="A942" s="2404"/>
      <c r="B942" s="123" t="s">
        <v>98</v>
      </c>
      <c r="C942" s="2478"/>
      <c r="D942" s="2479"/>
      <c r="E942" s="2490" t="s">
        <v>82</v>
      </c>
      <c r="F942" s="607"/>
      <c r="G942" s="193"/>
      <c r="H942" s="120"/>
    </row>
    <row r="943" spans="1:8" s="77" customFormat="1">
      <c r="A943" s="2220"/>
      <c r="B943" s="2482"/>
      <c r="C943" s="2406"/>
      <c r="D943" s="2483"/>
      <c r="E943" s="2491" t="s">
        <v>83</v>
      </c>
      <c r="F943" s="669"/>
      <c r="G943" s="226"/>
      <c r="H943" s="120"/>
    </row>
    <row r="944" spans="1:8" s="77" customFormat="1">
      <c r="A944" s="2220"/>
      <c r="B944" s="380" t="s">
        <v>87</v>
      </c>
      <c r="C944" s="671"/>
      <c r="D944" s="381"/>
      <c r="E944" s="380" t="s">
        <v>87</v>
      </c>
      <c r="F944" s="610"/>
      <c r="G944" s="193"/>
      <c r="H944" s="120"/>
    </row>
    <row r="945" spans="1:8" s="77" customFormat="1" ht="39.6">
      <c r="A945" s="2220"/>
      <c r="B945" s="2482" t="s">
        <v>652</v>
      </c>
      <c r="C945" s="2406">
        <v>158036</v>
      </c>
      <c r="D945" s="2407">
        <v>95632</v>
      </c>
      <c r="E945" s="380" t="s">
        <v>4</v>
      </c>
      <c r="F945" s="657">
        <f>F946+F947</f>
        <v>255809928</v>
      </c>
      <c r="G945" s="2405">
        <f>G946+G947</f>
        <v>95632</v>
      </c>
      <c r="H945" s="120"/>
    </row>
    <row r="946" spans="1:8" s="77" customFormat="1" ht="26.4">
      <c r="A946" s="2220"/>
      <c r="B946" s="2082"/>
      <c r="C946" s="2492"/>
      <c r="D946" s="169"/>
      <c r="E946" s="316" t="s">
        <v>36</v>
      </c>
      <c r="F946" s="2406">
        <v>7332771</v>
      </c>
      <c r="G946" s="2407"/>
      <c r="H946" s="120"/>
    </row>
    <row r="947" spans="1:8" s="77" customFormat="1">
      <c r="A947" s="2220"/>
      <c r="B947" s="672"/>
      <c r="C947" s="673"/>
      <c r="D947" s="169"/>
      <c r="E947" s="316" t="s">
        <v>10</v>
      </c>
      <c r="F947" s="2406">
        <f>F948</f>
        <v>248477157</v>
      </c>
      <c r="G947" s="2407">
        <f>G948</f>
        <v>95632</v>
      </c>
      <c r="H947" s="120"/>
    </row>
    <row r="948" spans="1:8" s="77" customFormat="1">
      <c r="A948" s="2220"/>
      <c r="B948" s="208"/>
      <c r="C948" s="674"/>
      <c r="D948" s="170"/>
      <c r="E948" s="316" t="s">
        <v>11</v>
      </c>
      <c r="F948" s="2406">
        <v>248477157</v>
      </c>
      <c r="G948" s="2407">
        <v>95632</v>
      </c>
      <c r="H948" s="120"/>
    </row>
    <row r="949" spans="1:8" s="77" customFormat="1">
      <c r="A949" s="2220"/>
      <c r="B949" s="209"/>
      <c r="C949" s="673"/>
      <c r="D949" s="169"/>
      <c r="E949" s="380" t="s">
        <v>28</v>
      </c>
      <c r="F949" s="657">
        <f>F950+F963</f>
        <v>255809928</v>
      </c>
      <c r="G949" s="2405">
        <f>G950+G963</f>
        <v>95632</v>
      </c>
      <c r="H949" s="120"/>
    </row>
    <row r="950" spans="1:8" s="77" customFormat="1">
      <c r="A950" s="2220"/>
      <c r="B950" s="211"/>
      <c r="C950" s="673"/>
      <c r="D950" s="169"/>
      <c r="E950" s="316" t="s">
        <v>2</v>
      </c>
      <c r="F950" s="2406">
        <f>F951+F955+F956+F958+F960</f>
        <v>249178909</v>
      </c>
      <c r="G950" s="2407">
        <f>G951+G955+G956+G958+G960</f>
        <v>95632</v>
      </c>
      <c r="H950" s="120"/>
    </row>
    <row r="951" spans="1:8" s="77" customFormat="1">
      <c r="A951" s="2220"/>
      <c r="B951" s="210"/>
      <c r="C951" s="673"/>
      <c r="D951" s="169"/>
      <c r="E951" s="316" t="s">
        <v>12</v>
      </c>
      <c r="F951" s="2406">
        <f>F952+F954</f>
        <v>248704168</v>
      </c>
      <c r="G951" s="2407">
        <f>G952+G954</f>
        <v>95632</v>
      </c>
      <c r="H951" s="120"/>
    </row>
    <row r="952" spans="1:8" s="77" customFormat="1">
      <c r="A952" s="2220"/>
      <c r="B952" s="212"/>
      <c r="C952" s="673"/>
      <c r="D952" s="2407"/>
      <c r="E952" s="316" t="s">
        <v>37</v>
      </c>
      <c r="F952" s="2406">
        <v>168714272</v>
      </c>
      <c r="G952" s="2407"/>
      <c r="H952" s="120"/>
    </row>
    <row r="953" spans="1:8" s="77" customFormat="1">
      <c r="A953" s="2220"/>
      <c r="B953" s="210"/>
      <c r="C953" s="673"/>
      <c r="D953" s="2407"/>
      <c r="E953" s="316" t="s">
        <v>35</v>
      </c>
      <c r="F953" s="2406">
        <v>131076531</v>
      </c>
      <c r="G953" s="2407"/>
      <c r="H953" s="120"/>
    </row>
    <row r="954" spans="1:8" s="77" customFormat="1">
      <c r="A954" s="2404"/>
      <c r="B954" s="211"/>
      <c r="C954" s="673"/>
      <c r="D954" s="2407"/>
      <c r="E954" s="316" t="s">
        <v>15</v>
      </c>
      <c r="F954" s="2406">
        <v>79989896</v>
      </c>
      <c r="G954" s="2407">
        <v>95632</v>
      </c>
      <c r="H954" s="120"/>
    </row>
    <row r="955" spans="1:8" s="77" customFormat="1">
      <c r="A955" s="3253"/>
      <c r="B955" s="211"/>
      <c r="C955" s="673"/>
      <c r="D955" s="2493"/>
      <c r="E955" s="316" t="s">
        <v>117</v>
      </c>
      <c r="F955" s="2406">
        <v>1855</v>
      </c>
      <c r="G955" s="2407"/>
      <c r="H955" s="120"/>
    </row>
    <row r="956" spans="1:8" s="77" customFormat="1">
      <c r="A956" s="3253"/>
      <c r="B956" s="210"/>
      <c r="C956" s="673"/>
      <c r="D956" s="2493"/>
      <c r="E956" s="316" t="s">
        <v>16</v>
      </c>
      <c r="F956" s="2406">
        <f>F957</f>
        <v>107057</v>
      </c>
      <c r="G956" s="2407">
        <f>G957</f>
        <v>0</v>
      </c>
      <c r="H956" s="120"/>
    </row>
    <row r="957" spans="1:8" s="77" customFormat="1">
      <c r="A957" s="3253"/>
      <c r="B957" s="211"/>
      <c r="C957" s="673"/>
      <c r="D957" s="2493"/>
      <c r="E957" s="316" t="s">
        <v>93</v>
      </c>
      <c r="F957" s="2406">
        <v>107057</v>
      </c>
      <c r="G957" s="2407"/>
      <c r="H957" s="120"/>
    </row>
    <row r="958" spans="1:8" s="77" customFormat="1" ht="26.4">
      <c r="A958" s="3253"/>
      <c r="B958" s="210"/>
      <c r="C958" s="673"/>
      <c r="D958" s="2493"/>
      <c r="E958" s="316" t="s">
        <v>49</v>
      </c>
      <c r="F958" s="2406">
        <f>F959</f>
        <v>89800</v>
      </c>
      <c r="G958" s="2407">
        <f>G959</f>
        <v>0</v>
      </c>
      <c r="H958" s="120"/>
    </row>
    <row r="959" spans="1:8" s="77" customFormat="1">
      <c r="A959" s="3253"/>
      <c r="B959" s="211"/>
      <c r="C959" s="673"/>
      <c r="D959" s="2493"/>
      <c r="E959" s="316" t="s">
        <v>38</v>
      </c>
      <c r="F959" s="2406">
        <v>89800</v>
      </c>
      <c r="G959" s="2407"/>
      <c r="H959" s="120"/>
    </row>
    <row r="960" spans="1:8" s="77" customFormat="1">
      <c r="A960" s="3253"/>
      <c r="B960" s="210"/>
      <c r="C960" s="673"/>
      <c r="D960" s="2493"/>
      <c r="E960" s="316" t="s">
        <v>19</v>
      </c>
      <c r="F960" s="2406">
        <f>F961</f>
        <v>276029</v>
      </c>
      <c r="G960" s="2407">
        <f>G961</f>
        <v>0</v>
      </c>
      <c r="H960" s="120"/>
    </row>
    <row r="961" spans="1:8" s="77" customFormat="1" ht="26.4">
      <c r="A961" s="3253"/>
      <c r="B961" s="212"/>
      <c r="C961" s="673"/>
      <c r="D961" s="2493"/>
      <c r="E961" s="316" t="s">
        <v>51</v>
      </c>
      <c r="F961" s="2406">
        <f>F962</f>
        <v>276029</v>
      </c>
      <c r="G961" s="2407">
        <f>G962</f>
        <v>0</v>
      </c>
      <c r="H961" s="120"/>
    </row>
    <row r="962" spans="1:8" s="77" customFormat="1" ht="39.6">
      <c r="A962" s="3253"/>
      <c r="B962" s="209"/>
      <c r="C962" s="673"/>
      <c r="D962" s="2493"/>
      <c r="E962" s="316" t="s">
        <v>191</v>
      </c>
      <c r="F962" s="2406">
        <v>276029</v>
      </c>
      <c r="G962" s="2407"/>
      <c r="H962" s="120"/>
    </row>
    <row r="963" spans="1:8" s="77" customFormat="1">
      <c r="A963" s="3253"/>
      <c r="B963" s="209"/>
      <c r="C963" s="673"/>
      <c r="D963" s="2493"/>
      <c r="E963" s="316" t="s">
        <v>3</v>
      </c>
      <c r="F963" s="2406">
        <f>F964</f>
        <v>6631019</v>
      </c>
      <c r="G963" s="2407">
        <f>G964</f>
        <v>0</v>
      </c>
      <c r="H963" s="120"/>
    </row>
    <row r="964" spans="1:8" s="77" customFormat="1">
      <c r="A964" s="3253"/>
      <c r="B964" s="209"/>
      <c r="C964" s="673"/>
      <c r="D964" s="2493"/>
      <c r="E964" s="316" t="s">
        <v>20</v>
      </c>
      <c r="F964" s="2406">
        <v>6631019</v>
      </c>
      <c r="G964" s="2407"/>
      <c r="H964" s="120"/>
    </row>
    <row r="965" spans="1:8" s="77" customFormat="1">
      <c r="A965" s="3253"/>
      <c r="B965" s="380" t="s">
        <v>88</v>
      </c>
      <c r="C965" s="671"/>
      <c r="D965" s="381"/>
      <c r="E965" s="380" t="s">
        <v>88</v>
      </c>
      <c r="F965" s="2406"/>
      <c r="G965" s="2407"/>
      <c r="H965" s="120"/>
    </row>
    <row r="966" spans="1:8" s="77" customFormat="1" ht="39.6">
      <c r="A966" s="3253"/>
      <c r="B966" s="2482" t="s">
        <v>652</v>
      </c>
      <c r="C966" s="2406">
        <v>158036</v>
      </c>
      <c r="D966" s="2407">
        <v>95632</v>
      </c>
      <c r="E966" s="380" t="s">
        <v>4</v>
      </c>
      <c r="F966" s="657">
        <f>F967+F968</f>
        <v>253454977</v>
      </c>
      <c r="G966" s="2405">
        <f>G967+G968</f>
        <v>95632</v>
      </c>
      <c r="H966" s="120"/>
    </row>
    <row r="967" spans="1:8" s="77" customFormat="1" ht="26.4">
      <c r="A967" s="3253"/>
      <c r="B967" s="209"/>
      <c r="C967" s="673"/>
      <c r="D967" s="2493"/>
      <c r="E967" s="316" t="s">
        <v>36</v>
      </c>
      <c r="F967" s="2406">
        <v>7106254</v>
      </c>
      <c r="G967" s="2407"/>
      <c r="H967" s="120"/>
    </row>
    <row r="968" spans="1:8" s="77" customFormat="1">
      <c r="A968" s="3253"/>
      <c r="B968" s="209"/>
      <c r="C968" s="673"/>
      <c r="D968" s="2493"/>
      <c r="E968" s="316" t="s">
        <v>10</v>
      </c>
      <c r="F968" s="2406">
        <f>F969</f>
        <v>246348723</v>
      </c>
      <c r="G968" s="2407">
        <f>G969</f>
        <v>95632</v>
      </c>
      <c r="H968" s="120"/>
    </row>
    <row r="969" spans="1:8" s="77" customFormat="1">
      <c r="A969" s="3253"/>
      <c r="B969" s="209"/>
      <c r="C969" s="673"/>
      <c r="D969" s="2493"/>
      <c r="E969" s="316" t="s">
        <v>11</v>
      </c>
      <c r="F969" s="2406">
        <v>246348723</v>
      </c>
      <c r="G969" s="2407">
        <v>95632</v>
      </c>
      <c r="H969" s="120"/>
    </row>
    <row r="970" spans="1:8" s="77" customFormat="1">
      <c r="A970" s="3253"/>
      <c r="B970" s="209"/>
      <c r="C970" s="673"/>
      <c r="D970" s="2493"/>
      <c r="E970" s="380" t="s">
        <v>28</v>
      </c>
      <c r="F970" s="657">
        <f>F971+F983</f>
        <v>253454977</v>
      </c>
      <c r="G970" s="2405">
        <f>G971+G983</f>
        <v>95632</v>
      </c>
      <c r="H970" s="120"/>
    </row>
    <row r="971" spans="1:8" s="77" customFormat="1">
      <c r="A971" s="3253"/>
      <c r="B971" s="209"/>
      <c r="C971" s="673"/>
      <c r="D971" s="2493"/>
      <c r="E971" s="316" t="s">
        <v>2</v>
      </c>
      <c r="F971" s="2406">
        <f>F972+F976+F978+F980</f>
        <v>244606209</v>
      </c>
      <c r="G971" s="2407">
        <f>G972+G976+G978+G980</f>
        <v>95632</v>
      </c>
      <c r="H971" s="120"/>
    </row>
    <row r="972" spans="1:8" s="77" customFormat="1">
      <c r="A972" s="3253"/>
      <c r="B972" s="209"/>
      <c r="C972" s="673"/>
      <c r="D972" s="2493"/>
      <c r="E972" s="316" t="s">
        <v>12</v>
      </c>
      <c r="F972" s="2406">
        <f>F973+F975</f>
        <v>244113578</v>
      </c>
      <c r="G972" s="2407">
        <f>G973+G975</f>
        <v>95632</v>
      </c>
      <c r="H972" s="120"/>
    </row>
    <row r="973" spans="1:8" s="77" customFormat="1">
      <c r="A973" s="3253"/>
      <c r="B973" s="209"/>
      <c r="C973" s="673"/>
      <c r="D973" s="2493"/>
      <c r="E973" s="316" t="s">
        <v>37</v>
      </c>
      <c r="F973" s="2406">
        <v>166826388</v>
      </c>
      <c r="G973" s="2407"/>
      <c r="H973" s="120"/>
    </row>
    <row r="974" spans="1:8" s="77" customFormat="1">
      <c r="A974" s="3253"/>
      <c r="B974" s="209"/>
      <c r="C974" s="673"/>
      <c r="D974" s="2493"/>
      <c r="E974" s="316" t="s">
        <v>35</v>
      </c>
      <c r="F974" s="2406">
        <v>129562303</v>
      </c>
      <c r="G974" s="2407"/>
      <c r="H974" s="120"/>
    </row>
    <row r="975" spans="1:8" s="77" customFormat="1">
      <c r="A975" s="3253"/>
      <c r="B975" s="209"/>
      <c r="C975" s="673"/>
      <c r="D975" s="2493"/>
      <c r="E975" s="316" t="s">
        <v>15</v>
      </c>
      <c r="F975" s="2406">
        <v>77287190</v>
      </c>
      <c r="G975" s="2407">
        <v>95632</v>
      </c>
      <c r="H975" s="120"/>
    </row>
    <row r="976" spans="1:8" s="77" customFormat="1">
      <c r="A976" s="3253"/>
      <c r="B976" s="209"/>
      <c r="C976" s="673"/>
      <c r="D976" s="2493"/>
      <c r="E976" s="316" t="s">
        <v>16</v>
      </c>
      <c r="F976" s="2406">
        <f>F977</f>
        <v>107057</v>
      </c>
      <c r="G976" s="2407">
        <f>G977</f>
        <v>0</v>
      </c>
      <c r="H976" s="120"/>
    </row>
    <row r="977" spans="1:8" s="77" customFormat="1">
      <c r="A977" s="2220"/>
      <c r="B977" s="380"/>
      <c r="C977" s="671"/>
      <c r="D977" s="381"/>
      <c r="E977" s="316" t="s">
        <v>93</v>
      </c>
      <c r="F977" s="2406">
        <v>107057</v>
      </c>
      <c r="G977" s="2407"/>
      <c r="H977" s="120"/>
    </row>
    <row r="978" spans="1:8" s="77" customFormat="1" ht="26.4">
      <c r="A978" s="2220"/>
      <c r="B978" s="2482"/>
      <c r="C978" s="2406"/>
      <c r="D978" s="2483"/>
      <c r="E978" s="316" t="s">
        <v>49</v>
      </c>
      <c r="F978" s="2406">
        <f>F979</f>
        <v>92586</v>
      </c>
      <c r="G978" s="2407">
        <f>G979</f>
        <v>0</v>
      </c>
      <c r="H978" s="120"/>
    </row>
    <row r="979" spans="1:8" s="77" customFormat="1">
      <c r="A979" s="2220"/>
      <c r="B979" s="2082"/>
      <c r="C979" s="2492"/>
      <c r="D979" s="169"/>
      <c r="E979" s="316" t="s">
        <v>38</v>
      </c>
      <c r="F979" s="2406">
        <v>92586</v>
      </c>
      <c r="G979" s="2407"/>
      <c r="H979" s="120"/>
    </row>
    <row r="980" spans="1:8" s="77" customFormat="1">
      <c r="A980" s="2220"/>
      <c r="B980" s="672"/>
      <c r="C980" s="673"/>
      <c r="D980" s="169"/>
      <c r="E980" s="316" t="s">
        <v>19</v>
      </c>
      <c r="F980" s="2406">
        <f>F981</f>
        <v>292988</v>
      </c>
      <c r="G980" s="2407">
        <f>G981</f>
        <v>0</v>
      </c>
      <c r="H980" s="120"/>
    </row>
    <row r="981" spans="1:8" s="77" customFormat="1" ht="26.4">
      <c r="A981" s="2220"/>
      <c r="B981" s="208"/>
      <c r="C981" s="674"/>
      <c r="D981" s="170"/>
      <c r="E981" s="316" t="s">
        <v>51</v>
      </c>
      <c r="F981" s="2406">
        <f>F982</f>
        <v>292988</v>
      </c>
      <c r="G981" s="2407">
        <f>G982</f>
        <v>0</v>
      </c>
      <c r="H981" s="120"/>
    </row>
    <row r="982" spans="1:8" s="77" customFormat="1" ht="39.6">
      <c r="A982" s="2220"/>
      <c r="B982" s="209"/>
      <c r="C982" s="673"/>
      <c r="D982" s="169"/>
      <c r="E982" s="316" t="s">
        <v>191</v>
      </c>
      <c r="F982" s="2406">
        <v>292988</v>
      </c>
      <c r="G982" s="2407"/>
      <c r="H982" s="120"/>
    </row>
    <row r="983" spans="1:8" s="77" customFormat="1">
      <c r="A983" s="2220"/>
      <c r="B983" s="211"/>
      <c r="C983" s="673"/>
      <c r="D983" s="169"/>
      <c r="E983" s="316" t="s">
        <v>3</v>
      </c>
      <c r="F983" s="2406">
        <f>F984</f>
        <v>8848768</v>
      </c>
      <c r="G983" s="2407">
        <f>G984</f>
        <v>0</v>
      </c>
      <c r="H983" s="120"/>
    </row>
    <row r="984" spans="1:8" s="77" customFormat="1">
      <c r="A984" s="2220"/>
      <c r="B984" s="210"/>
      <c r="C984" s="673"/>
      <c r="D984" s="169"/>
      <c r="E984" s="316" t="s">
        <v>20</v>
      </c>
      <c r="F984" s="2406">
        <v>8848768</v>
      </c>
      <c r="G984" s="2407"/>
      <c r="H984" s="120"/>
    </row>
    <row r="985" spans="1:8" s="77" customFormat="1">
      <c r="A985" s="2220"/>
      <c r="B985" s="380" t="s">
        <v>189</v>
      </c>
      <c r="C985" s="671"/>
      <c r="D985" s="381"/>
      <c r="E985" s="670" t="s">
        <v>189</v>
      </c>
      <c r="F985" s="2406"/>
      <c r="G985" s="169"/>
      <c r="H985" s="120"/>
    </row>
    <row r="986" spans="1:8" s="77" customFormat="1" ht="39.6">
      <c r="A986" s="2220"/>
      <c r="B986" s="2482" t="s">
        <v>652</v>
      </c>
      <c r="C986" s="2406"/>
      <c r="D986" s="2407">
        <v>95632</v>
      </c>
      <c r="E986" s="380" t="s">
        <v>4</v>
      </c>
      <c r="F986" s="657">
        <f>F987+F988</f>
        <v>263212594</v>
      </c>
      <c r="G986" s="2405">
        <f>G987+G988</f>
        <v>95632</v>
      </c>
      <c r="H986" s="120"/>
    </row>
    <row r="987" spans="1:8" s="77" customFormat="1" ht="26.4">
      <c r="A987" s="3253"/>
      <c r="B987" s="211"/>
      <c r="C987" s="673"/>
      <c r="D987" s="2493"/>
      <c r="E987" s="316" t="s">
        <v>36</v>
      </c>
      <c r="F987" s="2406">
        <v>7085836</v>
      </c>
      <c r="G987" s="2407"/>
      <c r="H987" s="120"/>
    </row>
    <row r="988" spans="1:8" s="77" customFormat="1">
      <c r="A988" s="3253"/>
      <c r="B988" s="210"/>
      <c r="C988" s="673"/>
      <c r="D988" s="2493"/>
      <c r="E988" s="316" t="s">
        <v>10</v>
      </c>
      <c r="F988" s="2406">
        <f>F989</f>
        <v>256126758</v>
      </c>
      <c r="G988" s="2407">
        <f>G989</f>
        <v>95632</v>
      </c>
      <c r="H988" s="120"/>
    </row>
    <row r="989" spans="1:8" s="77" customFormat="1">
      <c r="A989" s="3253"/>
      <c r="B989" s="211"/>
      <c r="C989" s="673"/>
      <c r="D989" s="2493"/>
      <c r="E989" s="316" t="s">
        <v>11</v>
      </c>
      <c r="F989" s="2406">
        <v>256126758</v>
      </c>
      <c r="G989" s="2407">
        <v>95632</v>
      </c>
      <c r="H989" s="120"/>
    </row>
    <row r="990" spans="1:8" s="77" customFormat="1">
      <c r="A990" s="3253"/>
      <c r="B990" s="210"/>
      <c r="C990" s="673"/>
      <c r="D990" s="2493"/>
      <c r="E990" s="380" t="s">
        <v>28</v>
      </c>
      <c r="F990" s="657">
        <f>F991+F1003</f>
        <v>263212594</v>
      </c>
      <c r="G990" s="2405">
        <f>G991+G1003</f>
        <v>95632</v>
      </c>
      <c r="H990" s="120"/>
    </row>
    <row r="991" spans="1:8" s="77" customFormat="1">
      <c r="A991" s="3253"/>
      <c r="B991" s="212"/>
      <c r="C991" s="673"/>
      <c r="D991" s="2493"/>
      <c r="E991" s="316" t="s">
        <v>2</v>
      </c>
      <c r="F991" s="2406">
        <f>F992+F996+F998+F1000</f>
        <v>246054332</v>
      </c>
      <c r="G991" s="2407">
        <f>G992+G996+G998+G1000</f>
        <v>95632</v>
      </c>
      <c r="H991" s="120"/>
    </row>
    <row r="992" spans="1:8" s="77" customFormat="1">
      <c r="A992" s="3253"/>
      <c r="B992" s="209"/>
      <c r="C992" s="673"/>
      <c r="D992" s="2493"/>
      <c r="E992" s="316" t="s">
        <v>12</v>
      </c>
      <c r="F992" s="2406">
        <f>F993+F995</f>
        <v>245499843</v>
      </c>
      <c r="G992" s="2407">
        <f>G993+G995</f>
        <v>95632</v>
      </c>
      <c r="H992" s="120"/>
    </row>
    <row r="993" spans="1:8" s="77" customFormat="1">
      <c r="A993" s="3253"/>
      <c r="B993" s="209"/>
      <c r="C993" s="673"/>
      <c r="D993" s="2493"/>
      <c r="E993" s="316" t="s">
        <v>37</v>
      </c>
      <c r="F993" s="2406">
        <v>169000642</v>
      </c>
      <c r="G993" s="2407"/>
      <c r="H993" s="120"/>
    </row>
    <row r="994" spans="1:8" s="77" customFormat="1">
      <c r="A994" s="3253"/>
      <c r="B994" s="209"/>
      <c r="C994" s="673"/>
      <c r="D994" s="2493"/>
      <c r="E994" s="316" t="s">
        <v>35</v>
      </c>
      <c r="F994" s="2406">
        <v>130955841</v>
      </c>
      <c r="G994" s="2407"/>
      <c r="H994" s="120"/>
    </row>
    <row r="995" spans="1:8" s="77" customFormat="1">
      <c r="A995" s="3253"/>
      <c r="B995" s="2482"/>
      <c r="C995" s="2406"/>
      <c r="D995" s="2483"/>
      <c r="E995" s="316" t="s">
        <v>15</v>
      </c>
      <c r="F995" s="2406">
        <v>76499201</v>
      </c>
      <c r="G995" s="2407">
        <v>95632</v>
      </c>
      <c r="H995" s="120"/>
    </row>
    <row r="996" spans="1:8" s="77" customFormat="1">
      <c r="A996" s="3253"/>
      <c r="B996" s="209"/>
      <c r="C996" s="673"/>
      <c r="D996" s="2493"/>
      <c r="E996" s="316" t="s">
        <v>16</v>
      </c>
      <c r="F996" s="2406">
        <f>F997</f>
        <v>178200</v>
      </c>
      <c r="G996" s="2407">
        <f>G997</f>
        <v>0</v>
      </c>
      <c r="H996" s="120"/>
    </row>
    <row r="997" spans="1:8" s="77" customFormat="1">
      <c r="A997" s="3253"/>
      <c r="B997" s="209"/>
      <c r="C997" s="673"/>
      <c r="D997" s="2493"/>
      <c r="E997" s="316" t="s">
        <v>93</v>
      </c>
      <c r="F997" s="2406">
        <v>178200</v>
      </c>
      <c r="G997" s="2407"/>
      <c r="H997" s="120"/>
    </row>
    <row r="998" spans="1:8" s="77" customFormat="1" ht="26.4">
      <c r="A998" s="3253"/>
      <c r="B998" s="209"/>
      <c r="C998" s="673"/>
      <c r="D998" s="2493"/>
      <c r="E998" s="316" t="s">
        <v>49</v>
      </c>
      <c r="F998" s="2406">
        <f>F999</f>
        <v>92586</v>
      </c>
      <c r="G998" s="2407">
        <f>G999</f>
        <v>0</v>
      </c>
      <c r="H998" s="120"/>
    </row>
    <row r="999" spans="1:8" s="77" customFormat="1">
      <c r="A999" s="3253"/>
      <c r="B999" s="209"/>
      <c r="C999" s="673"/>
      <c r="D999" s="2493"/>
      <c r="E999" s="316" t="s">
        <v>38</v>
      </c>
      <c r="F999" s="2406">
        <v>92586</v>
      </c>
      <c r="G999" s="2407"/>
      <c r="H999" s="120"/>
    </row>
    <row r="1000" spans="1:8" s="77" customFormat="1">
      <c r="A1000" s="3253"/>
      <c r="B1000" s="209"/>
      <c r="C1000" s="673"/>
      <c r="D1000" s="2493"/>
      <c r="E1000" s="316" t="s">
        <v>19</v>
      </c>
      <c r="F1000" s="2406">
        <f>F1001</f>
        <v>283703</v>
      </c>
      <c r="G1000" s="2407">
        <f>G1001</f>
        <v>0</v>
      </c>
      <c r="H1000" s="120"/>
    </row>
    <row r="1001" spans="1:8" s="77" customFormat="1" ht="26.4">
      <c r="A1001" s="3253"/>
      <c r="B1001" s="209"/>
      <c r="C1001" s="673"/>
      <c r="D1001" s="2493"/>
      <c r="E1001" s="316" t="s">
        <v>51</v>
      </c>
      <c r="F1001" s="2406">
        <f>F1002</f>
        <v>283703</v>
      </c>
      <c r="G1001" s="2407">
        <f>G1002</f>
        <v>0</v>
      </c>
      <c r="H1001" s="120"/>
    </row>
    <row r="1002" spans="1:8" s="77" customFormat="1" ht="39.6">
      <c r="A1002" s="3253"/>
      <c r="B1002" s="209"/>
      <c r="C1002" s="673"/>
      <c r="D1002" s="2493"/>
      <c r="E1002" s="316" t="s">
        <v>191</v>
      </c>
      <c r="F1002" s="2406">
        <v>283703</v>
      </c>
      <c r="G1002" s="2407"/>
      <c r="H1002" s="120"/>
    </row>
    <row r="1003" spans="1:8" s="77" customFormat="1">
      <c r="A1003" s="3253"/>
      <c r="B1003" s="209"/>
      <c r="C1003" s="673"/>
      <c r="D1003" s="2493"/>
      <c r="E1003" s="316" t="s">
        <v>3</v>
      </c>
      <c r="F1003" s="2406">
        <f>F1004</f>
        <v>17158262</v>
      </c>
      <c r="G1003" s="2407">
        <f>G1004</f>
        <v>0</v>
      </c>
      <c r="H1003" s="120"/>
    </row>
    <row r="1004" spans="1:8" s="77" customFormat="1" ht="13.8" thickBot="1">
      <c r="A1004" s="3253"/>
      <c r="B1004" s="209"/>
      <c r="C1004" s="673"/>
      <c r="D1004" s="2493"/>
      <c r="E1004" s="316" t="s">
        <v>20</v>
      </c>
      <c r="F1004" s="2406">
        <v>17158262</v>
      </c>
      <c r="G1004" s="2407"/>
      <c r="H1004" s="120"/>
    </row>
    <row r="1005" spans="1:8" s="77" customFormat="1" ht="52.5" customHeight="1" thickBot="1">
      <c r="A1005" s="75"/>
      <c r="B1005" s="3733" t="s">
        <v>662</v>
      </c>
      <c r="C1005" s="3734"/>
      <c r="D1005" s="3734"/>
      <c r="E1005" s="3734"/>
      <c r="F1005" s="3734"/>
      <c r="G1005" s="3735"/>
      <c r="H1005" s="120"/>
    </row>
    <row r="1006" spans="1:8" s="77" customFormat="1">
      <c r="A1006" s="75"/>
      <c r="B1006" s="1329"/>
      <c r="C1006" s="1329"/>
      <c r="D1006" s="1329"/>
      <c r="E1006" s="86"/>
      <c r="F1006" s="86"/>
      <c r="G1006" s="87"/>
      <c r="H1006" s="120"/>
    </row>
    <row r="1007" spans="1:8" s="77" customFormat="1">
      <c r="A1007" s="75"/>
      <c r="B1007" s="128" t="s">
        <v>187</v>
      </c>
      <c r="C1007" s="561"/>
      <c r="D1007" s="561"/>
      <c r="E1007" s="86"/>
      <c r="F1007" s="86"/>
      <c r="G1007" s="87"/>
      <c r="H1007" s="120"/>
    </row>
    <row r="1008" spans="1:8" s="77" customFormat="1" ht="13.8" thickBot="1">
      <c r="A1008" s="75"/>
      <c r="B1008" s="2315"/>
      <c r="C1008" s="2315"/>
      <c r="D1008" s="2315"/>
      <c r="E1008" s="2364"/>
      <c r="F1008" s="2364"/>
      <c r="G1008" s="2364"/>
      <c r="H1008" s="120"/>
    </row>
    <row r="1009" spans="1:8" s="77" customFormat="1" ht="13.8">
      <c r="A1009" s="1968">
        <f>A926+1</f>
        <v>54</v>
      </c>
      <c r="B1009" s="2495" t="s">
        <v>631</v>
      </c>
      <c r="C1009" s="2412"/>
      <c r="D1009" s="2476"/>
      <c r="E1009" s="379" t="s">
        <v>631</v>
      </c>
      <c r="F1009" s="2371"/>
      <c r="G1009" s="2477"/>
      <c r="H1009" s="895" t="s">
        <v>33</v>
      </c>
    </row>
    <row r="1010" spans="1:8" s="77" customFormat="1">
      <c r="A1010" s="137"/>
      <c r="B1010" s="123" t="s">
        <v>98</v>
      </c>
      <c r="C1010" s="2478"/>
      <c r="D1010" s="2479"/>
      <c r="E1010" s="123" t="s">
        <v>22</v>
      </c>
      <c r="F1010" s="2480"/>
      <c r="G1010" s="2481"/>
      <c r="H1010" s="120"/>
    </row>
    <row r="1011" spans="1:8" s="77" customFormat="1" ht="39.6">
      <c r="A1011" s="137"/>
      <c r="B1011" s="2482" t="s">
        <v>652</v>
      </c>
      <c r="C1011" s="2406">
        <v>158036</v>
      </c>
      <c r="D1011" s="2483">
        <v>71144</v>
      </c>
      <c r="E1011" s="2345" t="s">
        <v>649</v>
      </c>
      <c r="F1011" s="2484"/>
      <c r="G1011" s="2485"/>
      <c r="H1011" s="120"/>
    </row>
    <row r="1012" spans="1:8" s="86" customFormat="1">
      <c r="A1012" s="137"/>
      <c r="B1012" s="2482"/>
      <c r="C1012" s="2406"/>
      <c r="D1012" s="2496"/>
      <c r="E1012" s="380" t="s">
        <v>4</v>
      </c>
      <c r="F1012" s="2497">
        <f>F1013+F1014</f>
        <v>39764279</v>
      </c>
      <c r="G1012" s="2405">
        <f>G1013+G1014</f>
        <v>71144</v>
      </c>
      <c r="H1012" s="120"/>
    </row>
    <row r="1013" spans="1:8" s="86" customFormat="1" ht="26.4">
      <c r="A1013" s="137"/>
      <c r="B1013" s="2482"/>
      <c r="C1013" s="2406"/>
      <c r="D1013" s="2496"/>
      <c r="E1013" s="316" t="s">
        <v>36</v>
      </c>
      <c r="F1013" s="2406">
        <v>3047281</v>
      </c>
      <c r="G1013" s="2407"/>
      <c r="H1013" s="252"/>
    </row>
    <row r="1014" spans="1:8" s="86" customFormat="1">
      <c r="A1014" s="137"/>
      <c r="B1014" s="2482"/>
      <c r="C1014" s="2406"/>
      <c r="D1014" s="2496"/>
      <c r="E1014" s="316" t="s">
        <v>10</v>
      </c>
      <c r="F1014" s="2406">
        <f>F1015</f>
        <v>36716998</v>
      </c>
      <c r="G1014" s="2407">
        <f>G1015</f>
        <v>71144</v>
      </c>
      <c r="H1014" s="252"/>
    </row>
    <row r="1015" spans="1:8" s="86" customFormat="1">
      <c r="A1015" s="137"/>
      <c r="B1015" s="2482"/>
      <c r="C1015" s="2406"/>
      <c r="D1015" s="2496"/>
      <c r="E1015" s="316" t="s">
        <v>11</v>
      </c>
      <c r="F1015" s="2406">
        <v>36716998</v>
      </c>
      <c r="G1015" s="2407">
        <v>71144</v>
      </c>
      <c r="H1015" s="252"/>
    </row>
    <row r="1016" spans="1:8" s="86" customFormat="1">
      <c r="A1016" s="137"/>
      <c r="B1016" s="2482"/>
      <c r="C1016" s="2406"/>
      <c r="D1016" s="2496"/>
      <c r="E1016" s="380" t="s">
        <v>28</v>
      </c>
      <c r="F1016" s="2497">
        <f>F1017+F1025</f>
        <v>39764279</v>
      </c>
      <c r="G1016" s="2498">
        <f>G1017+G1025</f>
        <v>71144</v>
      </c>
      <c r="H1016" s="252"/>
    </row>
    <row r="1017" spans="1:8" s="86" customFormat="1">
      <c r="A1017" s="137"/>
      <c r="B1017" s="2482"/>
      <c r="C1017" s="2406"/>
      <c r="D1017" s="2496"/>
      <c r="E1017" s="316" t="s">
        <v>2</v>
      </c>
      <c r="F1017" s="2406">
        <f>F1018+F1022</f>
        <v>38717452</v>
      </c>
      <c r="G1017" s="2407">
        <f>G1018+G1022</f>
        <v>25249</v>
      </c>
      <c r="H1017" s="252"/>
    </row>
    <row r="1018" spans="1:8" s="86" customFormat="1">
      <c r="A1018" s="137"/>
      <c r="B1018" s="2482"/>
      <c r="C1018" s="2406"/>
      <c r="D1018" s="2496"/>
      <c r="E1018" s="316" t="s">
        <v>12</v>
      </c>
      <c r="F1018" s="2406">
        <f>F1019+F1021</f>
        <v>38671297</v>
      </c>
      <c r="G1018" s="2407">
        <f>G1019+G1021</f>
        <v>25249</v>
      </c>
      <c r="H1018" s="252"/>
    </row>
    <row r="1019" spans="1:8" s="86" customFormat="1">
      <c r="A1019" s="137"/>
      <c r="B1019" s="2482"/>
      <c r="C1019" s="2406"/>
      <c r="D1019" s="2496"/>
      <c r="E1019" s="316" t="s">
        <v>37</v>
      </c>
      <c r="F1019" s="2406">
        <v>29507436</v>
      </c>
      <c r="G1019" s="2407"/>
      <c r="H1019" s="252"/>
    </row>
    <row r="1020" spans="1:8" s="86" customFormat="1">
      <c r="A1020" s="137"/>
      <c r="B1020" s="2482"/>
      <c r="C1020" s="2406"/>
      <c r="D1020" s="2496"/>
      <c r="E1020" s="316" t="s">
        <v>35</v>
      </c>
      <c r="F1020" s="2406">
        <v>22992724</v>
      </c>
      <c r="G1020" s="2407"/>
      <c r="H1020" s="252"/>
    </row>
    <row r="1021" spans="1:8" s="86" customFormat="1">
      <c r="A1021" s="137"/>
      <c r="B1021" s="2482"/>
      <c r="C1021" s="2406"/>
      <c r="D1021" s="2496"/>
      <c r="E1021" s="316" t="s">
        <v>15</v>
      </c>
      <c r="F1021" s="2406">
        <v>9163861</v>
      </c>
      <c r="G1021" s="2407">
        <v>25249</v>
      </c>
      <c r="H1021" s="252"/>
    </row>
    <row r="1022" spans="1:8" s="86" customFormat="1">
      <c r="A1022" s="137"/>
      <c r="B1022" s="2482"/>
      <c r="C1022" s="2406"/>
      <c r="D1022" s="2496"/>
      <c r="E1022" s="316" t="s">
        <v>19</v>
      </c>
      <c r="F1022" s="2406">
        <f>F1023</f>
        <v>46155</v>
      </c>
      <c r="G1022" s="2407"/>
      <c r="H1022" s="252"/>
    </row>
    <row r="1023" spans="1:8" s="86" customFormat="1" ht="26.4">
      <c r="A1023" s="137"/>
      <c r="B1023" s="2482"/>
      <c r="C1023" s="2406"/>
      <c r="D1023" s="2496"/>
      <c r="E1023" s="316" t="s">
        <v>51</v>
      </c>
      <c r="F1023" s="2406">
        <f>F1024</f>
        <v>46155</v>
      </c>
      <c r="G1023" s="2407"/>
      <c r="H1023" s="252"/>
    </row>
    <row r="1024" spans="1:8" s="86" customFormat="1" ht="39.6">
      <c r="A1024" s="137"/>
      <c r="B1024" s="2482"/>
      <c r="C1024" s="2406"/>
      <c r="D1024" s="2496"/>
      <c r="E1024" s="316" t="s">
        <v>191</v>
      </c>
      <c r="F1024" s="2406">
        <v>46155</v>
      </c>
      <c r="G1024" s="2405"/>
      <c r="H1024" s="252"/>
    </row>
    <row r="1025" spans="1:8" s="86" customFormat="1">
      <c r="A1025" s="137"/>
      <c r="B1025" s="2482"/>
      <c r="C1025" s="2406"/>
      <c r="D1025" s="2496"/>
      <c r="E1025" s="316" t="s">
        <v>3</v>
      </c>
      <c r="F1025" s="2406">
        <f>F1026</f>
        <v>1046827</v>
      </c>
      <c r="G1025" s="2407">
        <f>G1026</f>
        <v>45895</v>
      </c>
      <c r="H1025" s="252"/>
    </row>
    <row r="1026" spans="1:8" s="86" customFormat="1" ht="13.8" thickBot="1">
      <c r="A1026" s="137"/>
      <c r="B1026" s="2482"/>
      <c r="C1026" s="2406"/>
      <c r="D1026" s="2496"/>
      <c r="E1026" s="316" t="s">
        <v>20</v>
      </c>
      <c r="F1026" s="2406">
        <v>1046827</v>
      </c>
      <c r="G1026" s="2499">
        <v>45895</v>
      </c>
      <c r="H1026" s="252"/>
    </row>
    <row r="1027" spans="1:8" s="77" customFormat="1" ht="102" customHeight="1" thickBot="1">
      <c r="A1027" s="137"/>
      <c r="B1027" s="3761" t="s">
        <v>663</v>
      </c>
      <c r="C1027" s="3762"/>
      <c r="D1027" s="3762"/>
      <c r="E1027" s="3762"/>
      <c r="F1027" s="3762"/>
      <c r="G1027" s="3763"/>
      <c r="H1027" s="252"/>
    </row>
    <row r="1028" spans="1:8" s="77" customFormat="1">
      <c r="A1028" s="137"/>
      <c r="B1028" s="561"/>
      <c r="C1028" s="561"/>
      <c r="D1028" s="561"/>
      <c r="E1028" s="126"/>
      <c r="F1028" s="126"/>
      <c r="G1028" s="126"/>
      <c r="H1028" s="120"/>
    </row>
    <row r="1029" spans="1:8" s="77" customFormat="1">
      <c r="A1029" s="137"/>
      <c r="B1029" s="128" t="s">
        <v>190</v>
      </c>
      <c r="C1029" s="561"/>
      <c r="D1029" s="561"/>
      <c r="E1029" s="126"/>
      <c r="F1029" s="126"/>
      <c r="G1029" s="126"/>
      <c r="H1029" s="120"/>
    </row>
    <row r="1030" spans="1:8" s="77" customFormat="1" ht="13.8" thickBot="1">
      <c r="A1030" s="75"/>
      <c r="B1030" s="3732"/>
      <c r="C1030" s="3732"/>
      <c r="D1030" s="3732"/>
      <c r="E1030" s="561"/>
      <c r="F1030" s="561"/>
      <c r="G1030" s="561"/>
      <c r="H1030" s="120"/>
    </row>
    <row r="1031" spans="1:8" s="77" customFormat="1" ht="13.8">
      <c r="A1031" s="2404">
        <f>A1009</f>
        <v>54</v>
      </c>
      <c r="B1031" s="220" t="s">
        <v>631</v>
      </c>
      <c r="C1031" s="2412"/>
      <c r="D1031" s="2476"/>
      <c r="E1031" s="2489" t="s">
        <v>631</v>
      </c>
      <c r="F1031" s="201"/>
      <c r="G1031" s="202"/>
      <c r="H1031" s="895" t="s">
        <v>33</v>
      </c>
    </row>
    <row r="1032" spans="1:8" s="77" customFormat="1">
      <c r="A1032" s="2404"/>
      <c r="B1032" s="123" t="s">
        <v>98</v>
      </c>
      <c r="C1032" s="2478"/>
      <c r="D1032" s="2479"/>
      <c r="E1032" s="2490" t="s">
        <v>82</v>
      </c>
      <c r="F1032" s="607"/>
      <c r="G1032" s="193"/>
      <c r="H1032" s="120"/>
    </row>
    <row r="1033" spans="1:8" s="77" customFormat="1">
      <c r="A1033" s="2220"/>
      <c r="B1033" s="2482"/>
      <c r="C1033" s="2406"/>
      <c r="D1033" s="2483"/>
      <c r="E1033" s="2491" t="s">
        <v>83</v>
      </c>
      <c r="F1033" s="669"/>
      <c r="G1033" s="226"/>
      <c r="H1033" s="120"/>
    </row>
    <row r="1034" spans="1:8" s="77" customFormat="1">
      <c r="A1034" s="2220"/>
      <c r="B1034" s="380" t="s">
        <v>87</v>
      </c>
      <c r="C1034" s="671"/>
      <c r="D1034" s="381"/>
      <c r="E1034" s="380" t="s">
        <v>87</v>
      </c>
      <c r="F1034" s="610"/>
      <c r="G1034" s="193"/>
      <c r="H1034" s="120"/>
    </row>
    <row r="1035" spans="1:8" s="77" customFormat="1" ht="39.6">
      <c r="A1035" s="2220"/>
      <c r="B1035" s="2482" t="s">
        <v>652</v>
      </c>
      <c r="C1035" s="2406">
        <v>158036</v>
      </c>
      <c r="D1035" s="2483">
        <v>71144</v>
      </c>
      <c r="E1035" s="380" t="s">
        <v>4</v>
      </c>
      <c r="F1035" s="657">
        <f>F1036+F1037</f>
        <v>255809928</v>
      </c>
      <c r="G1035" s="2405">
        <f>G1036+G1037</f>
        <v>71144</v>
      </c>
      <c r="H1035" s="120"/>
    </row>
    <row r="1036" spans="1:8" s="77" customFormat="1" ht="26.4">
      <c r="A1036" s="2220"/>
      <c r="B1036" s="2082"/>
      <c r="C1036" s="2492"/>
      <c r="D1036" s="169"/>
      <c r="E1036" s="316" t="s">
        <v>36</v>
      </c>
      <c r="F1036" s="2406">
        <v>7332771</v>
      </c>
      <c r="G1036" s="2407"/>
      <c r="H1036" s="120"/>
    </row>
    <row r="1037" spans="1:8" s="77" customFormat="1">
      <c r="A1037" s="2220"/>
      <c r="B1037" s="672"/>
      <c r="C1037" s="673"/>
      <c r="D1037" s="169"/>
      <c r="E1037" s="316" t="s">
        <v>10</v>
      </c>
      <c r="F1037" s="2406">
        <f>F1038</f>
        <v>248477157</v>
      </c>
      <c r="G1037" s="2407">
        <f>G1038</f>
        <v>71144</v>
      </c>
      <c r="H1037" s="120"/>
    </row>
    <row r="1038" spans="1:8" s="77" customFormat="1">
      <c r="A1038" s="2220"/>
      <c r="B1038" s="208"/>
      <c r="C1038" s="674"/>
      <c r="D1038" s="170"/>
      <c r="E1038" s="316" t="s">
        <v>11</v>
      </c>
      <c r="F1038" s="2406">
        <v>248477157</v>
      </c>
      <c r="G1038" s="2407">
        <v>71144</v>
      </c>
      <c r="H1038" s="120"/>
    </row>
    <row r="1039" spans="1:8" s="77" customFormat="1">
      <c r="A1039" s="2220"/>
      <c r="B1039" s="209"/>
      <c r="C1039" s="673"/>
      <c r="D1039" s="169"/>
      <c r="E1039" s="380" t="s">
        <v>28</v>
      </c>
      <c r="F1039" s="657">
        <f>F1040+F1053</f>
        <v>255809928</v>
      </c>
      <c r="G1039" s="2405">
        <f>G1040+G1053</f>
        <v>71144</v>
      </c>
      <c r="H1039" s="120"/>
    </row>
    <row r="1040" spans="1:8" s="77" customFormat="1">
      <c r="A1040" s="2220"/>
      <c r="B1040" s="211"/>
      <c r="C1040" s="673"/>
      <c r="D1040" s="169"/>
      <c r="E1040" s="316" t="s">
        <v>2</v>
      </c>
      <c r="F1040" s="2406">
        <f>F1041+F1045+F1046+F1048+F1050</f>
        <v>249178909</v>
      </c>
      <c r="G1040" s="2407">
        <f>G1041+G1045+G1046+G1048+G1050</f>
        <v>25249</v>
      </c>
      <c r="H1040" s="120"/>
    </row>
    <row r="1041" spans="1:8" s="77" customFormat="1">
      <c r="A1041" s="2220"/>
      <c r="B1041" s="210"/>
      <c r="C1041" s="673"/>
      <c r="D1041" s="169"/>
      <c r="E1041" s="316" t="s">
        <v>12</v>
      </c>
      <c r="F1041" s="2406">
        <f>F1042+F1044</f>
        <v>248704168</v>
      </c>
      <c r="G1041" s="2407">
        <f>G1042+G1044</f>
        <v>25249</v>
      </c>
      <c r="H1041" s="120"/>
    </row>
    <row r="1042" spans="1:8" s="77" customFormat="1">
      <c r="A1042" s="2220"/>
      <c r="B1042" s="212"/>
      <c r="C1042" s="673"/>
      <c r="D1042" s="2407"/>
      <c r="E1042" s="316" t="s">
        <v>37</v>
      </c>
      <c r="F1042" s="2406">
        <v>168714272</v>
      </c>
      <c r="G1042" s="2407"/>
      <c r="H1042" s="120"/>
    </row>
    <row r="1043" spans="1:8" s="77" customFormat="1">
      <c r="A1043" s="2220"/>
      <c r="B1043" s="210"/>
      <c r="C1043" s="673"/>
      <c r="D1043" s="2407"/>
      <c r="E1043" s="316" t="s">
        <v>35</v>
      </c>
      <c r="F1043" s="2406">
        <v>131076531</v>
      </c>
      <c r="G1043" s="2407"/>
      <c r="H1043" s="120"/>
    </row>
    <row r="1044" spans="1:8" s="77" customFormat="1">
      <c r="A1044" s="2404"/>
      <c r="B1044" s="211"/>
      <c r="C1044" s="673"/>
      <c r="D1044" s="2407"/>
      <c r="E1044" s="316" t="s">
        <v>15</v>
      </c>
      <c r="F1044" s="2406">
        <v>79989896</v>
      </c>
      <c r="G1044" s="2407">
        <v>25249</v>
      </c>
      <c r="H1044" s="120"/>
    </row>
    <row r="1045" spans="1:8" s="77" customFormat="1">
      <c r="A1045" s="3253"/>
      <c r="B1045" s="211"/>
      <c r="C1045" s="673"/>
      <c r="D1045" s="2493"/>
      <c r="E1045" s="316" t="s">
        <v>117</v>
      </c>
      <c r="F1045" s="2406">
        <v>1855</v>
      </c>
      <c r="G1045" s="2407"/>
      <c r="H1045" s="120"/>
    </row>
    <row r="1046" spans="1:8" s="77" customFormat="1">
      <c r="A1046" s="3253"/>
      <c r="B1046" s="210"/>
      <c r="C1046" s="673"/>
      <c r="D1046" s="2493"/>
      <c r="E1046" s="316" t="s">
        <v>16</v>
      </c>
      <c r="F1046" s="2406">
        <f>F1047</f>
        <v>107057</v>
      </c>
      <c r="G1046" s="2407">
        <f>G1047</f>
        <v>0</v>
      </c>
      <c r="H1046" s="120"/>
    </row>
    <row r="1047" spans="1:8" s="77" customFormat="1">
      <c r="A1047" s="3253"/>
      <c r="B1047" s="211"/>
      <c r="C1047" s="673"/>
      <c r="D1047" s="2493"/>
      <c r="E1047" s="316" t="s">
        <v>93</v>
      </c>
      <c r="F1047" s="2406">
        <v>107057</v>
      </c>
      <c r="G1047" s="2407"/>
      <c r="H1047" s="120"/>
    </row>
    <row r="1048" spans="1:8" s="77" customFormat="1" ht="26.4">
      <c r="A1048" s="3253"/>
      <c r="B1048" s="210"/>
      <c r="C1048" s="673"/>
      <c r="D1048" s="2493"/>
      <c r="E1048" s="316" t="s">
        <v>49</v>
      </c>
      <c r="F1048" s="2406">
        <f>F1049</f>
        <v>89800</v>
      </c>
      <c r="G1048" s="2407">
        <f>G1049</f>
        <v>0</v>
      </c>
      <c r="H1048" s="120"/>
    </row>
    <row r="1049" spans="1:8" s="77" customFormat="1">
      <c r="A1049" s="3253"/>
      <c r="B1049" s="211"/>
      <c r="C1049" s="673"/>
      <c r="D1049" s="2493"/>
      <c r="E1049" s="316" t="s">
        <v>38</v>
      </c>
      <c r="F1049" s="2406">
        <v>89800</v>
      </c>
      <c r="G1049" s="2407"/>
      <c r="H1049" s="120"/>
    </row>
    <row r="1050" spans="1:8" s="77" customFormat="1">
      <c r="A1050" s="3253"/>
      <c r="B1050" s="210"/>
      <c r="C1050" s="673"/>
      <c r="D1050" s="2493"/>
      <c r="E1050" s="316" t="s">
        <v>19</v>
      </c>
      <c r="F1050" s="2406">
        <f>F1051</f>
        <v>276029</v>
      </c>
      <c r="G1050" s="2407">
        <f>G1051</f>
        <v>0</v>
      </c>
      <c r="H1050" s="120"/>
    </row>
    <row r="1051" spans="1:8" s="77" customFormat="1" ht="26.4">
      <c r="A1051" s="3253"/>
      <c r="B1051" s="212"/>
      <c r="C1051" s="673"/>
      <c r="D1051" s="2493"/>
      <c r="E1051" s="316" t="s">
        <v>51</v>
      </c>
      <c r="F1051" s="2406">
        <f>F1052</f>
        <v>276029</v>
      </c>
      <c r="G1051" s="2407">
        <f>G1052</f>
        <v>0</v>
      </c>
      <c r="H1051" s="120"/>
    </row>
    <row r="1052" spans="1:8" s="77" customFormat="1" ht="39.6">
      <c r="A1052" s="3253"/>
      <c r="B1052" s="209"/>
      <c r="C1052" s="673"/>
      <c r="D1052" s="2493"/>
      <c r="E1052" s="316" t="s">
        <v>191</v>
      </c>
      <c r="F1052" s="2406">
        <v>276029</v>
      </c>
      <c r="G1052" s="2407"/>
      <c r="H1052" s="120"/>
    </row>
    <row r="1053" spans="1:8" s="77" customFormat="1">
      <c r="A1053" s="3253"/>
      <c r="B1053" s="209"/>
      <c r="C1053" s="673"/>
      <c r="D1053" s="2493"/>
      <c r="E1053" s="316" t="s">
        <v>3</v>
      </c>
      <c r="F1053" s="2406">
        <f>F1054</f>
        <v>6631019</v>
      </c>
      <c r="G1053" s="2407">
        <f>G1054</f>
        <v>45895</v>
      </c>
      <c r="H1053" s="120"/>
    </row>
    <row r="1054" spans="1:8" s="77" customFormat="1">
      <c r="A1054" s="3253"/>
      <c r="B1054" s="209"/>
      <c r="C1054" s="673"/>
      <c r="D1054" s="2493"/>
      <c r="E1054" s="316" t="s">
        <v>20</v>
      </c>
      <c r="F1054" s="2406">
        <v>6631019</v>
      </c>
      <c r="G1054" s="2407">
        <v>45895</v>
      </c>
      <c r="H1054" s="120"/>
    </row>
    <row r="1055" spans="1:8" s="77" customFormat="1">
      <c r="A1055" s="3253"/>
      <c r="B1055" s="380" t="s">
        <v>88</v>
      </c>
      <c r="C1055" s="671"/>
      <c r="D1055" s="381"/>
      <c r="E1055" s="380" t="s">
        <v>88</v>
      </c>
      <c r="F1055" s="2406"/>
      <c r="G1055" s="2407"/>
      <c r="H1055" s="120"/>
    </row>
    <row r="1056" spans="1:8" s="77" customFormat="1" ht="39.6">
      <c r="A1056" s="3253"/>
      <c r="B1056" s="2482" t="s">
        <v>652</v>
      </c>
      <c r="C1056" s="2406">
        <v>158036</v>
      </c>
      <c r="D1056" s="2483">
        <v>183409</v>
      </c>
      <c r="E1056" s="380" t="s">
        <v>4</v>
      </c>
      <c r="F1056" s="657">
        <f>F1057+F1058</f>
        <v>253454977</v>
      </c>
      <c r="G1056" s="2405">
        <f>G1057+G1058</f>
        <v>183409</v>
      </c>
      <c r="H1056" s="120"/>
    </row>
    <row r="1057" spans="1:8" s="77" customFormat="1" ht="26.4">
      <c r="A1057" s="3253"/>
      <c r="B1057" s="209"/>
      <c r="C1057" s="673"/>
      <c r="D1057" s="2493"/>
      <c r="E1057" s="316" t="s">
        <v>36</v>
      </c>
      <c r="F1057" s="2406">
        <v>7106254</v>
      </c>
      <c r="G1057" s="2407"/>
      <c r="H1057" s="120"/>
    </row>
    <row r="1058" spans="1:8" s="77" customFormat="1">
      <c r="A1058" s="3253"/>
      <c r="B1058" s="209"/>
      <c r="C1058" s="673"/>
      <c r="D1058" s="2493"/>
      <c r="E1058" s="316" t="s">
        <v>10</v>
      </c>
      <c r="F1058" s="2406">
        <f>F1059</f>
        <v>246348723</v>
      </c>
      <c r="G1058" s="2407">
        <f>G1059</f>
        <v>183409</v>
      </c>
      <c r="H1058" s="120"/>
    </row>
    <row r="1059" spans="1:8" s="77" customFormat="1">
      <c r="A1059" s="3253"/>
      <c r="B1059" s="209"/>
      <c r="C1059" s="673"/>
      <c r="D1059" s="2493"/>
      <c r="E1059" s="316" t="s">
        <v>11</v>
      </c>
      <c r="F1059" s="2406">
        <v>246348723</v>
      </c>
      <c r="G1059" s="2483">
        <v>183409</v>
      </c>
      <c r="H1059" s="120"/>
    </row>
    <row r="1060" spans="1:8" s="77" customFormat="1">
      <c r="A1060" s="3253"/>
      <c r="B1060" s="209"/>
      <c r="C1060" s="673"/>
      <c r="D1060" s="2493"/>
      <c r="E1060" s="380" t="s">
        <v>28</v>
      </c>
      <c r="F1060" s="657">
        <f>F1061+F1073</f>
        <v>253454977</v>
      </c>
      <c r="G1060" s="2405">
        <f>G1061+G1073</f>
        <v>183409</v>
      </c>
      <c r="H1060" s="120"/>
    </row>
    <row r="1061" spans="1:8" s="77" customFormat="1">
      <c r="A1061" s="3253"/>
      <c r="B1061" s="209"/>
      <c r="C1061" s="673"/>
      <c r="D1061" s="2493"/>
      <c r="E1061" s="316" t="s">
        <v>2</v>
      </c>
      <c r="F1061" s="2406">
        <f>F1062+F1066+F1068+F1070</f>
        <v>244606209</v>
      </c>
      <c r="G1061" s="2407">
        <f>G1062+G1066+G1068+G1070</f>
        <v>31977</v>
      </c>
      <c r="H1061" s="120"/>
    </row>
    <row r="1062" spans="1:8" s="77" customFormat="1">
      <c r="A1062" s="3253"/>
      <c r="B1062" s="209"/>
      <c r="C1062" s="673"/>
      <c r="D1062" s="2493"/>
      <c r="E1062" s="316" t="s">
        <v>12</v>
      </c>
      <c r="F1062" s="2406">
        <f>F1063+F1065</f>
        <v>244113578</v>
      </c>
      <c r="G1062" s="2407">
        <f>G1063+G1065</f>
        <v>31977</v>
      </c>
      <c r="H1062" s="120"/>
    </row>
    <row r="1063" spans="1:8" s="77" customFormat="1">
      <c r="A1063" s="3253"/>
      <c r="B1063" s="209"/>
      <c r="C1063" s="673"/>
      <c r="D1063" s="2493"/>
      <c r="E1063" s="316" t="s">
        <v>37</v>
      </c>
      <c r="F1063" s="2406">
        <v>166826388</v>
      </c>
      <c r="G1063" s="2407"/>
      <c r="H1063" s="120"/>
    </row>
    <row r="1064" spans="1:8" s="77" customFormat="1">
      <c r="A1064" s="3253"/>
      <c r="B1064" s="209"/>
      <c r="C1064" s="673"/>
      <c r="D1064" s="2493"/>
      <c r="E1064" s="316" t="s">
        <v>35</v>
      </c>
      <c r="F1064" s="2406">
        <v>129562303</v>
      </c>
      <c r="G1064" s="2407"/>
      <c r="H1064" s="120"/>
    </row>
    <row r="1065" spans="1:8" s="77" customFormat="1">
      <c r="A1065" s="3253"/>
      <c r="B1065" s="209"/>
      <c r="C1065" s="673"/>
      <c r="D1065" s="2493"/>
      <c r="E1065" s="316" t="s">
        <v>15</v>
      </c>
      <c r="F1065" s="2406">
        <v>77287190</v>
      </c>
      <c r="G1065" s="2483">
        <v>31977</v>
      </c>
      <c r="H1065" s="120"/>
    </row>
    <row r="1066" spans="1:8" s="77" customFormat="1">
      <c r="A1066" s="3253"/>
      <c r="B1066" s="209"/>
      <c r="C1066" s="673"/>
      <c r="D1066" s="2493"/>
      <c r="E1066" s="316" t="s">
        <v>16</v>
      </c>
      <c r="F1066" s="2406">
        <f>F1067</f>
        <v>107057</v>
      </c>
      <c r="G1066" s="2407">
        <f>G1067</f>
        <v>0</v>
      </c>
      <c r="H1066" s="120"/>
    </row>
    <row r="1067" spans="1:8" s="77" customFormat="1">
      <c r="A1067" s="2220"/>
      <c r="B1067" s="380"/>
      <c r="C1067" s="671"/>
      <c r="D1067" s="381"/>
      <c r="E1067" s="316" t="s">
        <v>93</v>
      </c>
      <c r="F1067" s="2406">
        <v>107057</v>
      </c>
      <c r="G1067" s="2407"/>
      <c r="H1067" s="120"/>
    </row>
    <row r="1068" spans="1:8" s="77" customFormat="1" ht="26.4">
      <c r="A1068" s="2220"/>
      <c r="B1068" s="2482"/>
      <c r="C1068" s="2406"/>
      <c r="D1068" s="2483"/>
      <c r="E1068" s="316" t="s">
        <v>49</v>
      </c>
      <c r="F1068" s="2406">
        <f>F1069</f>
        <v>92586</v>
      </c>
      <c r="G1068" s="2407">
        <f>G1069</f>
        <v>0</v>
      </c>
      <c r="H1068" s="120"/>
    </row>
    <row r="1069" spans="1:8" s="77" customFormat="1">
      <c r="A1069" s="2220"/>
      <c r="B1069" s="2082"/>
      <c r="C1069" s="2492"/>
      <c r="D1069" s="169"/>
      <c r="E1069" s="316" t="s">
        <v>38</v>
      </c>
      <c r="F1069" s="2406">
        <v>92586</v>
      </c>
      <c r="G1069" s="2407"/>
      <c r="H1069" s="120"/>
    </row>
    <row r="1070" spans="1:8" s="77" customFormat="1">
      <c r="A1070" s="2220"/>
      <c r="B1070" s="672"/>
      <c r="C1070" s="673"/>
      <c r="D1070" s="169"/>
      <c r="E1070" s="316" t="s">
        <v>19</v>
      </c>
      <c r="F1070" s="2406">
        <f>F1071</f>
        <v>292988</v>
      </c>
      <c r="G1070" s="2407">
        <f>G1071</f>
        <v>0</v>
      </c>
      <c r="H1070" s="120"/>
    </row>
    <row r="1071" spans="1:8" s="77" customFormat="1" ht="26.4">
      <c r="A1071" s="2220"/>
      <c r="B1071" s="208"/>
      <c r="C1071" s="674"/>
      <c r="D1071" s="170"/>
      <c r="E1071" s="316" t="s">
        <v>51</v>
      </c>
      <c r="F1071" s="2406">
        <f>F1072</f>
        <v>292988</v>
      </c>
      <c r="G1071" s="2407">
        <f>G1072</f>
        <v>0</v>
      </c>
      <c r="H1071" s="120"/>
    </row>
    <row r="1072" spans="1:8" s="77" customFormat="1" ht="39.6">
      <c r="A1072" s="2220"/>
      <c r="B1072" s="209"/>
      <c r="C1072" s="673"/>
      <c r="D1072" s="169"/>
      <c r="E1072" s="316" t="s">
        <v>191</v>
      </c>
      <c r="F1072" s="2406">
        <v>292988</v>
      </c>
      <c r="G1072" s="2407"/>
      <c r="H1072" s="120"/>
    </row>
    <row r="1073" spans="1:8" s="77" customFormat="1">
      <c r="A1073" s="2220"/>
      <c r="B1073" s="211"/>
      <c r="C1073" s="673"/>
      <c r="D1073" s="169"/>
      <c r="E1073" s="316" t="s">
        <v>3</v>
      </c>
      <c r="F1073" s="2406">
        <f>F1074</f>
        <v>8848768</v>
      </c>
      <c r="G1073" s="2407">
        <f>G1074</f>
        <v>151432</v>
      </c>
      <c r="H1073" s="120"/>
    </row>
    <row r="1074" spans="1:8" s="77" customFormat="1">
      <c r="A1074" s="2220"/>
      <c r="B1074" s="210"/>
      <c r="C1074" s="673"/>
      <c r="D1074" s="169"/>
      <c r="E1074" s="316" t="s">
        <v>20</v>
      </c>
      <c r="F1074" s="2406">
        <v>8848768</v>
      </c>
      <c r="G1074" s="2407">
        <v>151432</v>
      </c>
      <c r="H1074" s="120"/>
    </row>
    <row r="1075" spans="1:8" s="77" customFormat="1">
      <c r="A1075" s="2220"/>
      <c r="B1075" s="380" t="s">
        <v>189</v>
      </c>
      <c r="C1075" s="671"/>
      <c r="D1075" s="381"/>
      <c r="E1075" s="670" t="s">
        <v>189</v>
      </c>
      <c r="F1075" s="2406"/>
      <c r="G1075" s="169"/>
      <c r="H1075" s="120"/>
    </row>
    <row r="1076" spans="1:8" s="77" customFormat="1" ht="39.6">
      <c r="A1076" s="2220"/>
      <c r="B1076" s="2482" t="s">
        <v>652</v>
      </c>
      <c r="C1076" s="2406"/>
      <c r="D1076" s="2483">
        <v>183409</v>
      </c>
      <c r="E1076" s="380" t="s">
        <v>4</v>
      </c>
      <c r="F1076" s="657">
        <f>F1077+F1078</f>
        <v>263212594</v>
      </c>
      <c r="G1076" s="2405">
        <f>G1077+G1078</f>
        <v>183409</v>
      </c>
      <c r="H1076" s="120"/>
    </row>
    <row r="1077" spans="1:8" s="77" customFormat="1" ht="26.4">
      <c r="A1077" s="3253"/>
      <c r="B1077" s="211"/>
      <c r="C1077" s="673"/>
      <c r="D1077" s="2493"/>
      <c r="E1077" s="316" t="s">
        <v>36</v>
      </c>
      <c r="F1077" s="2406">
        <v>7085836</v>
      </c>
      <c r="G1077" s="2407"/>
      <c r="H1077" s="120"/>
    </row>
    <row r="1078" spans="1:8" s="77" customFormat="1">
      <c r="A1078" s="3253"/>
      <c r="B1078" s="210"/>
      <c r="C1078" s="673"/>
      <c r="D1078" s="2493"/>
      <c r="E1078" s="316" t="s">
        <v>10</v>
      </c>
      <c r="F1078" s="2406">
        <f>F1079</f>
        <v>256126758</v>
      </c>
      <c r="G1078" s="2407">
        <f>G1079</f>
        <v>183409</v>
      </c>
      <c r="H1078" s="120"/>
    </row>
    <row r="1079" spans="1:8" s="77" customFormat="1">
      <c r="A1079" s="3253"/>
      <c r="B1079" s="211"/>
      <c r="C1079" s="673"/>
      <c r="D1079" s="2493"/>
      <c r="E1079" s="316" t="s">
        <v>11</v>
      </c>
      <c r="F1079" s="2406">
        <v>256126758</v>
      </c>
      <c r="G1079" s="2483">
        <v>183409</v>
      </c>
      <c r="H1079" s="120"/>
    </row>
    <row r="1080" spans="1:8" s="77" customFormat="1">
      <c r="A1080" s="3253"/>
      <c r="B1080" s="210"/>
      <c r="C1080" s="673"/>
      <c r="D1080" s="2493"/>
      <c r="E1080" s="380" t="s">
        <v>28</v>
      </c>
      <c r="F1080" s="657">
        <f>F1081+F1093</f>
        <v>263212594</v>
      </c>
      <c r="G1080" s="2405">
        <f>G1081+G1093</f>
        <v>183409</v>
      </c>
      <c r="H1080" s="120"/>
    </row>
    <row r="1081" spans="1:8" s="77" customFormat="1">
      <c r="A1081" s="3253"/>
      <c r="B1081" s="212"/>
      <c r="C1081" s="673"/>
      <c r="D1081" s="2493"/>
      <c r="E1081" s="316" t="s">
        <v>2</v>
      </c>
      <c r="F1081" s="2406">
        <f>F1082+F1086+F1088+F1090</f>
        <v>246054332</v>
      </c>
      <c r="G1081" s="2407">
        <f>G1082+G1086+G1088+G1090</f>
        <v>98321</v>
      </c>
      <c r="H1081" s="120"/>
    </row>
    <row r="1082" spans="1:8" s="77" customFormat="1">
      <c r="A1082" s="3253"/>
      <c r="B1082" s="209"/>
      <c r="C1082" s="673"/>
      <c r="D1082" s="2493"/>
      <c r="E1082" s="316" t="s">
        <v>12</v>
      </c>
      <c r="F1082" s="2406">
        <f>F1083+F1085</f>
        <v>245499843</v>
      </c>
      <c r="G1082" s="2407">
        <f>G1083+G1085</f>
        <v>98321</v>
      </c>
      <c r="H1082" s="120"/>
    </row>
    <row r="1083" spans="1:8" s="77" customFormat="1">
      <c r="A1083" s="3253"/>
      <c r="B1083" s="209"/>
      <c r="C1083" s="673"/>
      <c r="D1083" s="2493"/>
      <c r="E1083" s="316" t="s">
        <v>37</v>
      </c>
      <c r="F1083" s="2406">
        <v>169000642</v>
      </c>
      <c r="G1083" s="2407"/>
      <c r="H1083" s="120"/>
    </row>
    <row r="1084" spans="1:8" s="77" customFormat="1">
      <c r="A1084" s="3253"/>
      <c r="B1084" s="209"/>
      <c r="C1084" s="673"/>
      <c r="D1084" s="2493"/>
      <c r="E1084" s="316" t="s">
        <v>35</v>
      </c>
      <c r="F1084" s="2406">
        <v>130955841</v>
      </c>
      <c r="G1084" s="2407"/>
      <c r="H1084" s="120"/>
    </row>
    <row r="1085" spans="1:8" s="77" customFormat="1">
      <c r="A1085" s="3253"/>
      <c r="B1085" s="2482"/>
      <c r="C1085" s="2406"/>
      <c r="D1085" s="2483"/>
      <c r="E1085" s="316" t="s">
        <v>15</v>
      </c>
      <c r="F1085" s="2406">
        <v>76499201</v>
      </c>
      <c r="G1085" s="2483">
        <v>98321</v>
      </c>
      <c r="H1085" s="120"/>
    </row>
    <row r="1086" spans="1:8" s="77" customFormat="1">
      <c r="A1086" s="3253"/>
      <c r="B1086" s="209"/>
      <c r="C1086" s="673"/>
      <c r="D1086" s="2493"/>
      <c r="E1086" s="316" t="s">
        <v>16</v>
      </c>
      <c r="F1086" s="2406">
        <f>F1087</f>
        <v>178200</v>
      </c>
      <c r="G1086" s="2407">
        <f>G1087</f>
        <v>0</v>
      </c>
      <c r="H1086" s="120"/>
    </row>
    <row r="1087" spans="1:8" s="77" customFormat="1">
      <c r="A1087" s="3253"/>
      <c r="B1087" s="209"/>
      <c r="C1087" s="673"/>
      <c r="D1087" s="2493"/>
      <c r="E1087" s="316" t="s">
        <v>93</v>
      </c>
      <c r="F1087" s="2406">
        <v>178200</v>
      </c>
      <c r="G1087" s="2407"/>
      <c r="H1087" s="120"/>
    </row>
    <row r="1088" spans="1:8" s="77" customFormat="1" ht="26.4">
      <c r="A1088" s="3253"/>
      <c r="B1088" s="209"/>
      <c r="C1088" s="673"/>
      <c r="D1088" s="2493"/>
      <c r="E1088" s="316" t="s">
        <v>49</v>
      </c>
      <c r="F1088" s="2406">
        <f>F1089</f>
        <v>92586</v>
      </c>
      <c r="G1088" s="2407">
        <f>G1089</f>
        <v>0</v>
      </c>
      <c r="H1088" s="120"/>
    </row>
    <row r="1089" spans="1:8" s="77" customFormat="1">
      <c r="A1089" s="3253"/>
      <c r="B1089" s="209"/>
      <c r="C1089" s="673"/>
      <c r="D1089" s="2493"/>
      <c r="E1089" s="316" t="s">
        <v>38</v>
      </c>
      <c r="F1089" s="2406">
        <v>92586</v>
      </c>
      <c r="G1089" s="2407"/>
      <c r="H1089" s="120"/>
    </row>
    <row r="1090" spans="1:8" s="77" customFormat="1">
      <c r="A1090" s="3253"/>
      <c r="B1090" s="209"/>
      <c r="C1090" s="673"/>
      <c r="D1090" s="2493"/>
      <c r="E1090" s="316" t="s">
        <v>19</v>
      </c>
      <c r="F1090" s="2406">
        <f>F1091</f>
        <v>283703</v>
      </c>
      <c r="G1090" s="2407">
        <f>G1091</f>
        <v>0</v>
      </c>
      <c r="H1090" s="120"/>
    </row>
    <row r="1091" spans="1:8" s="77" customFormat="1" ht="26.4">
      <c r="A1091" s="3253"/>
      <c r="B1091" s="209"/>
      <c r="C1091" s="673"/>
      <c r="D1091" s="2493"/>
      <c r="E1091" s="316" t="s">
        <v>51</v>
      </c>
      <c r="F1091" s="2406">
        <f>F1092</f>
        <v>283703</v>
      </c>
      <c r="G1091" s="2407">
        <f>G1092</f>
        <v>0</v>
      </c>
      <c r="H1091" s="120"/>
    </row>
    <row r="1092" spans="1:8" s="77" customFormat="1" ht="39.6">
      <c r="A1092" s="3253"/>
      <c r="B1092" s="209"/>
      <c r="C1092" s="673"/>
      <c r="D1092" s="2493"/>
      <c r="E1092" s="316" t="s">
        <v>191</v>
      </c>
      <c r="F1092" s="2406">
        <v>283703</v>
      </c>
      <c r="G1092" s="2407"/>
      <c r="H1092" s="120"/>
    </row>
    <row r="1093" spans="1:8" s="77" customFormat="1">
      <c r="A1093" s="3253"/>
      <c r="B1093" s="209"/>
      <c r="C1093" s="673"/>
      <c r="D1093" s="2493"/>
      <c r="E1093" s="316" t="s">
        <v>3</v>
      </c>
      <c r="F1093" s="2406">
        <f>F1094</f>
        <v>17158262</v>
      </c>
      <c r="G1093" s="2407">
        <f>G1094</f>
        <v>85088</v>
      </c>
      <c r="H1093" s="120"/>
    </row>
    <row r="1094" spans="1:8" s="77" customFormat="1" ht="13.8" thickBot="1">
      <c r="A1094" s="3253"/>
      <c r="B1094" s="209"/>
      <c r="C1094" s="673"/>
      <c r="D1094" s="2493"/>
      <c r="E1094" s="316" t="s">
        <v>20</v>
      </c>
      <c r="F1094" s="2406">
        <v>17158262</v>
      </c>
      <c r="G1094" s="2407">
        <v>85088</v>
      </c>
      <c r="H1094" s="120"/>
    </row>
    <row r="1095" spans="1:8" s="77" customFormat="1" ht="45.75" customHeight="1" thickBot="1">
      <c r="A1095" s="75"/>
      <c r="B1095" s="3733" t="s">
        <v>664</v>
      </c>
      <c r="C1095" s="3734"/>
      <c r="D1095" s="3734"/>
      <c r="E1095" s="3734"/>
      <c r="F1095" s="3734"/>
      <c r="G1095" s="3735"/>
      <c r="H1095" s="120"/>
    </row>
    <row r="1096" spans="1:8" s="77" customFormat="1">
      <c r="A1096" s="75"/>
      <c r="B1096" s="1329"/>
      <c r="C1096" s="1329"/>
      <c r="D1096" s="1329"/>
      <c r="E1096" s="292"/>
      <c r="F1096" s="292"/>
      <c r="G1096" s="292"/>
      <c r="H1096" s="120"/>
    </row>
    <row r="1097" spans="1:8" s="77" customFormat="1">
      <c r="A1097" s="75"/>
      <c r="B1097" s="128" t="s">
        <v>187</v>
      </c>
      <c r="C1097" s="561"/>
      <c r="D1097" s="561"/>
      <c r="E1097" s="292"/>
      <c r="F1097" s="292"/>
      <c r="G1097" s="292"/>
      <c r="H1097" s="120"/>
    </row>
    <row r="1098" spans="1:8" s="77" customFormat="1" ht="13.8" thickBot="1">
      <c r="A1098" s="75"/>
      <c r="B1098" s="2315"/>
      <c r="C1098" s="2315"/>
      <c r="D1098" s="2315"/>
      <c r="E1098" s="2364"/>
      <c r="F1098" s="2364"/>
      <c r="G1098" s="2364"/>
      <c r="H1098" s="120"/>
    </row>
    <row r="1099" spans="1:8" s="77" customFormat="1" ht="13.8">
      <c r="A1099" s="1968">
        <f>A1009+1</f>
        <v>55</v>
      </c>
      <c r="B1099" s="2495" t="s">
        <v>631</v>
      </c>
      <c r="C1099" s="2412"/>
      <c r="D1099" s="2476"/>
      <c r="E1099" s="379" t="s">
        <v>631</v>
      </c>
      <c r="F1099" s="2371"/>
      <c r="G1099" s="2477"/>
      <c r="H1099" s="895" t="s">
        <v>33</v>
      </c>
    </row>
    <row r="1100" spans="1:8" s="77" customFormat="1">
      <c r="A1100" s="137"/>
      <c r="B1100" s="123" t="s">
        <v>98</v>
      </c>
      <c r="C1100" s="2478"/>
      <c r="D1100" s="2479"/>
      <c r="E1100" s="123" t="s">
        <v>22</v>
      </c>
      <c r="F1100" s="2480"/>
      <c r="G1100" s="2481"/>
      <c r="H1100" s="120"/>
    </row>
    <row r="1101" spans="1:8" s="77" customFormat="1" ht="39.6">
      <c r="A1101" s="137"/>
      <c r="B1101" s="2482" t="s">
        <v>652</v>
      </c>
      <c r="C1101" s="2406">
        <v>158036</v>
      </c>
      <c r="D1101" s="2407">
        <f>617400+71144+66539</f>
        <v>755083</v>
      </c>
      <c r="E1101" s="2345" t="s">
        <v>665</v>
      </c>
      <c r="F1101" s="2484"/>
      <c r="G1101" s="2485"/>
      <c r="H1101" s="120"/>
    </row>
    <row r="1102" spans="1:8" s="86" customFormat="1">
      <c r="A1102" s="137"/>
      <c r="B1102" s="2482"/>
      <c r="C1102" s="2406"/>
      <c r="D1102" s="2496"/>
      <c r="E1102" s="380" t="s">
        <v>4</v>
      </c>
      <c r="F1102" s="2497">
        <f>F1103+F1104</f>
        <v>17503918</v>
      </c>
      <c r="G1102" s="2498">
        <f>G1103+G1104</f>
        <v>755083</v>
      </c>
      <c r="H1102" s="120"/>
    </row>
    <row r="1103" spans="1:8" s="86" customFormat="1" ht="26.4">
      <c r="A1103" s="137"/>
      <c r="B1103" s="2482"/>
      <c r="C1103" s="2406"/>
      <c r="D1103" s="2496"/>
      <c r="E1103" s="316" t="s">
        <v>36</v>
      </c>
      <c r="F1103" s="2406">
        <v>237329</v>
      </c>
      <c r="G1103" s="2407"/>
      <c r="H1103" s="252"/>
    </row>
    <row r="1104" spans="1:8" s="86" customFormat="1">
      <c r="A1104" s="137"/>
      <c r="B1104" s="2482"/>
      <c r="C1104" s="2406"/>
      <c r="D1104" s="2496"/>
      <c r="E1104" s="316" t="s">
        <v>10</v>
      </c>
      <c r="F1104" s="2406">
        <f>F1105</f>
        <v>17266589</v>
      </c>
      <c r="G1104" s="2407">
        <f>G1105</f>
        <v>755083</v>
      </c>
      <c r="H1104" s="252"/>
    </row>
    <row r="1105" spans="1:8" s="86" customFormat="1">
      <c r="A1105" s="137"/>
      <c r="B1105" s="2482"/>
      <c r="C1105" s="2406"/>
      <c r="D1105" s="2496"/>
      <c r="E1105" s="316" t="s">
        <v>11</v>
      </c>
      <c r="F1105" s="2406">
        <v>17266589</v>
      </c>
      <c r="G1105" s="2407">
        <f>617400+71144+66539</f>
        <v>755083</v>
      </c>
      <c r="H1105" s="252"/>
    </row>
    <row r="1106" spans="1:8" s="86" customFormat="1">
      <c r="A1106" s="137"/>
      <c r="B1106" s="2482"/>
      <c r="C1106" s="2406"/>
      <c r="D1106" s="2496"/>
      <c r="E1106" s="316" t="s">
        <v>28</v>
      </c>
      <c r="F1106" s="657">
        <f>F1107+F1116</f>
        <v>17503918</v>
      </c>
      <c r="G1106" s="2405">
        <f>G1107+G1116</f>
        <v>755083</v>
      </c>
      <c r="H1106" s="252"/>
    </row>
    <row r="1107" spans="1:8" s="86" customFormat="1">
      <c r="A1107" s="137"/>
      <c r="B1107" s="2482"/>
      <c r="C1107" s="2406"/>
      <c r="D1107" s="2496"/>
      <c r="E1107" s="316" t="s">
        <v>2</v>
      </c>
      <c r="F1107" s="2406">
        <f>F1108+F1112+F1114</f>
        <v>16714310</v>
      </c>
      <c r="G1107" s="2407">
        <f>G1108+G1112+G1114</f>
        <v>755083</v>
      </c>
      <c r="H1107" s="252"/>
    </row>
    <row r="1108" spans="1:8" s="86" customFormat="1">
      <c r="A1108" s="137"/>
      <c r="B1108" s="2482"/>
      <c r="C1108" s="2406"/>
      <c r="D1108" s="2496"/>
      <c r="E1108" s="316" t="s">
        <v>12</v>
      </c>
      <c r="F1108" s="2406">
        <f>F1109+F1111</f>
        <v>16553372</v>
      </c>
      <c r="G1108" s="2407">
        <f>G1109+G1111</f>
        <v>755083</v>
      </c>
      <c r="H1108" s="252"/>
    </row>
    <row r="1109" spans="1:8" s="86" customFormat="1">
      <c r="A1109" s="137"/>
      <c r="B1109" s="2482"/>
      <c r="C1109" s="2406"/>
      <c r="D1109" s="2496"/>
      <c r="E1109" s="316" t="s">
        <v>37</v>
      </c>
      <c r="F1109" s="2406">
        <v>7013988</v>
      </c>
      <c r="G1109" s="2407"/>
      <c r="H1109" s="252"/>
    </row>
    <row r="1110" spans="1:8" s="86" customFormat="1">
      <c r="A1110" s="137"/>
      <c r="B1110" s="2482"/>
      <c r="C1110" s="2406"/>
      <c r="D1110" s="2496"/>
      <c r="E1110" s="316" t="s">
        <v>35</v>
      </c>
      <c r="F1110" s="2406">
        <v>5375078</v>
      </c>
      <c r="G1110" s="2498"/>
      <c r="H1110" s="252"/>
    </row>
    <row r="1111" spans="1:8" s="86" customFormat="1">
      <c r="A1111" s="137"/>
      <c r="B1111" s="2482"/>
      <c r="C1111" s="2406"/>
      <c r="D1111" s="2496"/>
      <c r="E1111" s="316" t="s">
        <v>15</v>
      </c>
      <c r="F1111" s="2406">
        <v>9539384</v>
      </c>
      <c r="G1111" s="2407">
        <f>617400+71144+66539</f>
        <v>755083</v>
      </c>
      <c r="H1111" s="252"/>
    </row>
    <row r="1112" spans="1:8" s="86" customFormat="1">
      <c r="A1112" s="137"/>
      <c r="B1112" s="2482"/>
      <c r="C1112" s="2406"/>
      <c r="D1112" s="2496"/>
      <c r="E1112" s="316" t="s">
        <v>16</v>
      </c>
      <c r="F1112" s="2406">
        <f>F1113</f>
        <v>107057</v>
      </c>
      <c r="G1112" s="2407">
        <f>G1113</f>
        <v>0</v>
      </c>
      <c r="H1112" s="252"/>
    </row>
    <row r="1113" spans="1:8" s="86" customFormat="1">
      <c r="A1113" s="137"/>
      <c r="B1113" s="2482"/>
      <c r="C1113" s="2406"/>
      <c r="D1113" s="2496"/>
      <c r="E1113" s="316" t="s">
        <v>93</v>
      </c>
      <c r="F1113" s="2406">
        <v>107057</v>
      </c>
      <c r="G1113" s="2498"/>
      <c r="H1113" s="252"/>
    </row>
    <row r="1114" spans="1:8" s="86" customFormat="1" ht="26.4">
      <c r="A1114" s="137"/>
      <c r="B1114" s="2482"/>
      <c r="C1114" s="2406"/>
      <c r="D1114" s="2496"/>
      <c r="E1114" s="316" t="s">
        <v>49</v>
      </c>
      <c r="F1114" s="2406">
        <f>F1115</f>
        <v>53881</v>
      </c>
      <c r="G1114" s="2407">
        <f>G1115</f>
        <v>0</v>
      </c>
      <c r="H1114" s="252"/>
    </row>
    <row r="1115" spans="1:8" s="86" customFormat="1">
      <c r="A1115" s="137"/>
      <c r="B1115" s="2482"/>
      <c r="C1115" s="2406"/>
      <c r="D1115" s="2496"/>
      <c r="E1115" s="316" t="s">
        <v>38</v>
      </c>
      <c r="F1115" s="2406">
        <v>53881</v>
      </c>
      <c r="G1115" s="2407"/>
      <c r="H1115" s="252"/>
    </row>
    <row r="1116" spans="1:8" s="86" customFormat="1">
      <c r="A1116" s="137"/>
      <c r="B1116" s="2482"/>
      <c r="C1116" s="2406"/>
      <c r="D1116" s="2496"/>
      <c r="E1116" s="316" t="s">
        <v>3</v>
      </c>
      <c r="F1116" s="2406">
        <f>F1117</f>
        <v>789608</v>
      </c>
      <c r="G1116" s="2407">
        <f>G1117</f>
        <v>0</v>
      </c>
      <c r="H1116" s="252"/>
    </row>
    <row r="1117" spans="1:8" s="86" customFormat="1" ht="13.8" thickBot="1">
      <c r="A1117" s="137"/>
      <c r="B1117" s="2482"/>
      <c r="C1117" s="2406"/>
      <c r="D1117" s="2496"/>
      <c r="E1117" s="316" t="s">
        <v>20</v>
      </c>
      <c r="F1117" s="2406">
        <v>789608</v>
      </c>
      <c r="G1117" s="2499"/>
      <c r="H1117" s="252"/>
    </row>
    <row r="1118" spans="1:8" s="77" customFormat="1" ht="146.25" customHeight="1" thickBot="1">
      <c r="A1118" s="137"/>
      <c r="B1118" s="3761" t="s">
        <v>666</v>
      </c>
      <c r="C1118" s="3762"/>
      <c r="D1118" s="3762"/>
      <c r="E1118" s="3762"/>
      <c r="F1118" s="3762"/>
      <c r="G1118" s="3763"/>
      <c r="H1118" s="252"/>
    </row>
    <row r="1119" spans="1:8" s="77" customFormat="1">
      <c r="A1119" s="137"/>
      <c r="B1119" s="561"/>
      <c r="C1119" s="561"/>
      <c r="D1119" s="561"/>
      <c r="E1119" s="126"/>
      <c r="F1119" s="126"/>
      <c r="G1119" s="126"/>
      <c r="H1119" s="120"/>
    </row>
    <row r="1120" spans="1:8" s="77" customFormat="1">
      <c r="A1120" s="137"/>
      <c r="B1120" s="128" t="s">
        <v>190</v>
      </c>
      <c r="C1120" s="561"/>
      <c r="D1120" s="561"/>
      <c r="E1120" s="126"/>
      <c r="F1120" s="126"/>
      <c r="G1120" s="126"/>
      <c r="H1120" s="120"/>
    </row>
    <row r="1121" spans="1:8" s="77" customFormat="1" ht="13.8" thickBot="1">
      <c r="A1121" s="75"/>
      <c r="B1121" s="3732"/>
      <c r="C1121" s="3732"/>
      <c r="D1121" s="3732"/>
      <c r="E1121" s="561"/>
      <c r="F1121" s="561"/>
      <c r="G1121" s="561"/>
      <c r="H1121" s="120"/>
    </row>
    <row r="1122" spans="1:8" s="77" customFormat="1" ht="13.8">
      <c r="A1122" s="2404">
        <f>A1099</f>
        <v>55</v>
      </c>
      <c r="B1122" s="220" t="s">
        <v>631</v>
      </c>
      <c r="C1122" s="2412"/>
      <c r="D1122" s="2476"/>
      <c r="E1122" s="2489" t="s">
        <v>631</v>
      </c>
      <c r="F1122" s="201"/>
      <c r="G1122" s="202"/>
      <c r="H1122" s="895" t="s">
        <v>33</v>
      </c>
    </row>
    <row r="1123" spans="1:8" s="77" customFormat="1">
      <c r="A1123" s="2404"/>
      <c r="B1123" s="123" t="s">
        <v>98</v>
      </c>
      <c r="C1123" s="2478"/>
      <c r="D1123" s="2479"/>
      <c r="E1123" s="2490" t="s">
        <v>82</v>
      </c>
      <c r="F1123" s="607"/>
      <c r="G1123" s="193"/>
      <c r="H1123" s="120"/>
    </row>
    <row r="1124" spans="1:8" s="77" customFormat="1">
      <c r="A1124" s="2220"/>
      <c r="B1124" s="2482"/>
      <c r="C1124" s="2406"/>
      <c r="D1124" s="2483"/>
      <c r="E1124" s="2491" t="s">
        <v>83</v>
      </c>
      <c r="F1124" s="669"/>
      <c r="G1124" s="226"/>
      <c r="H1124" s="120"/>
    </row>
    <row r="1125" spans="1:8" s="77" customFormat="1">
      <c r="A1125" s="2220"/>
      <c r="B1125" s="380" t="s">
        <v>87</v>
      </c>
      <c r="C1125" s="671"/>
      <c r="D1125" s="381"/>
      <c r="E1125" s="380" t="s">
        <v>87</v>
      </c>
      <c r="F1125" s="610"/>
      <c r="G1125" s="193"/>
      <c r="H1125" s="120"/>
    </row>
    <row r="1126" spans="1:8" s="77" customFormat="1" ht="39.6">
      <c r="A1126" s="2220"/>
      <c r="B1126" s="2482" t="s">
        <v>652</v>
      </c>
      <c r="C1126" s="2406">
        <v>158036</v>
      </c>
      <c r="D1126" s="2407">
        <f>617400+71144+66539</f>
        <v>755083</v>
      </c>
      <c r="E1126" s="380" t="s">
        <v>4</v>
      </c>
      <c r="F1126" s="657">
        <f>F1127+F1128</f>
        <v>255809928</v>
      </c>
      <c r="G1126" s="2405">
        <f>G1127+G1128</f>
        <v>755083</v>
      </c>
      <c r="H1126" s="120"/>
    </row>
    <row r="1127" spans="1:8" s="77" customFormat="1" ht="26.4">
      <c r="A1127" s="2220"/>
      <c r="B1127" s="2082"/>
      <c r="C1127" s="2492"/>
      <c r="D1127" s="169"/>
      <c r="E1127" s="316" t="s">
        <v>36</v>
      </c>
      <c r="F1127" s="2406">
        <v>7332771</v>
      </c>
      <c r="G1127" s="2407"/>
      <c r="H1127" s="120"/>
    </row>
    <row r="1128" spans="1:8" s="77" customFormat="1">
      <c r="A1128" s="2220"/>
      <c r="B1128" s="672"/>
      <c r="C1128" s="673"/>
      <c r="D1128" s="169"/>
      <c r="E1128" s="316" t="s">
        <v>10</v>
      </c>
      <c r="F1128" s="2406">
        <f>F1129</f>
        <v>248477157</v>
      </c>
      <c r="G1128" s="2407">
        <f>G1129</f>
        <v>755083</v>
      </c>
      <c r="H1128" s="120"/>
    </row>
    <row r="1129" spans="1:8" s="77" customFormat="1">
      <c r="A1129" s="2220"/>
      <c r="B1129" s="208"/>
      <c r="C1129" s="674"/>
      <c r="D1129" s="170"/>
      <c r="E1129" s="316" t="s">
        <v>11</v>
      </c>
      <c r="F1129" s="2406">
        <v>248477157</v>
      </c>
      <c r="G1129" s="2407">
        <f>617400+71144+66539</f>
        <v>755083</v>
      </c>
      <c r="H1129" s="120"/>
    </row>
    <row r="1130" spans="1:8" s="77" customFormat="1">
      <c r="A1130" s="2220"/>
      <c r="B1130" s="209"/>
      <c r="C1130" s="673"/>
      <c r="D1130" s="169"/>
      <c r="E1130" s="380" t="s">
        <v>28</v>
      </c>
      <c r="F1130" s="657">
        <f>F1131+F1144</f>
        <v>255809928</v>
      </c>
      <c r="G1130" s="2405">
        <f>G1131+G1144</f>
        <v>755083</v>
      </c>
      <c r="H1130" s="120"/>
    </row>
    <row r="1131" spans="1:8" s="77" customFormat="1">
      <c r="A1131" s="2220"/>
      <c r="B1131" s="211"/>
      <c r="C1131" s="673"/>
      <c r="D1131" s="169"/>
      <c r="E1131" s="316" t="s">
        <v>2</v>
      </c>
      <c r="F1131" s="2406">
        <f>F1132+F1136+F1137+F1139+F1141</f>
        <v>249178909</v>
      </c>
      <c r="G1131" s="2407">
        <f>G1132+G1136+G1137+G1139+G1141</f>
        <v>755083</v>
      </c>
      <c r="H1131" s="120"/>
    </row>
    <row r="1132" spans="1:8" s="77" customFormat="1">
      <c r="A1132" s="2220"/>
      <c r="B1132" s="210"/>
      <c r="C1132" s="673"/>
      <c r="D1132" s="169"/>
      <c r="E1132" s="316" t="s">
        <v>12</v>
      </c>
      <c r="F1132" s="2406">
        <f>F1133+F1135</f>
        <v>248704168</v>
      </c>
      <c r="G1132" s="2407">
        <f>G1133+G1135</f>
        <v>755083</v>
      </c>
      <c r="H1132" s="120"/>
    </row>
    <row r="1133" spans="1:8" s="77" customFormat="1">
      <c r="A1133" s="2220"/>
      <c r="B1133" s="212"/>
      <c r="C1133" s="673"/>
      <c r="D1133" s="2407"/>
      <c r="E1133" s="316" t="s">
        <v>37</v>
      </c>
      <c r="F1133" s="2406">
        <v>168714272</v>
      </c>
      <c r="G1133" s="2407"/>
      <c r="H1133" s="120"/>
    </row>
    <row r="1134" spans="1:8" s="77" customFormat="1">
      <c r="A1134" s="2220"/>
      <c r="B1134" s="210"/>
      <c r="C1134" s="673"/>
      <c r="D1134" s="2407"/>
      <c r="E1134" s="316" t="s">
        <v>35</v>
      </c>
      <c r="F1134" s="2406">
        <v>131076531</v>
      </c>
      <c r="G1134" s="2407"/>
      <c r="H1134" s="120"/>
    </row>
    <row r="1135" spans="1:8" s="77" customFormat="1">
      <c r="A1135" s="2404"/>
      <c r="B1135" s="211"/>
      <c r="C1135" s="673"/>
      <c r="D1135" s="2407"/>
      <c r="E1135" s="316" t="s">
        <v>15</v>
      </c>
      <c r="F1135" s="2406">
        <v>79989896</v>
      </c>
      <c r="G1135" s="2407">
        <f>617400+71144+66539</f>
        <v>755083</v>
      </c>
      <c r="H1135" s="120"/>
    </row>
    <row r="1136" spans="1:8" s="77" customFormat="1">
      <c r="A1136" s="3253"/>
      <c r="B1136" s="211"/>
      <c r="C1136" s="673"/>
      <c r="D1136" s="2493"/>
      <c r="E1136" s="316" t="s">
        <v>117</v>
      </c>
      <c r="F1136" s="2406">
        <v>1855</v>
      </c>
      <c r="G1136" s="2407"/>
      <c r="H1136" s="120"/>
    </row>
    <row r="1137" spans="1:8" s="77" customFormat="1">
      <c r="A1137" s="3253"/>
      <c r="B1137" s="210"/>
      <c r="C1137" s="673"/>
      <c r="D1137" s="2493"/>
      <c r="E1137" s="316" t="s">
        <v>16</v>
      </c>
      <c r="F1137" s="2406">
        <f>F1138</f>
        <v>107057</v>
      </c>
      <c r="G1137" s="2407">
        <f>G1138</f>
        <v>0</v>
      </c>
      <c r="H1137" s="120"/>
    </row>
    <row r="1138" spans="1:8" s="77" customFormat="1">
      <c r="A1138" s="3253"/>
      <c r="B1138" s="211"/>
      <c r="C1138" s="673"/>
      <c r="D1138" s="2493"/>
      <c r="E1138" s="316" t="s">
        <v>93</v>
      </c>
      <c r="F1138" s="2406">
        <v>107057</v>
      </c>
      <c r="G1138" s="2407"/>
      <c r="H1138" s="120"/>
    </row>
    <row r="1139" spans="1:8" s="77" customFormat="1" ht="26.4">
      <c r="A1139" s="3253"/>
      <c r="B1139" s="210"/>
      <c r="C1139" s="673"/>
      <c r="D1139" s="2493"/>
      <c r="E1139" s="316" t="s">
        <v>49</v>
      </c>
      <c r="F1139" s="2406">
        <f>F1140</f>
        <v>89800</v>
      </c>
      <c r="G1139" s="2407">
        <f>G1140</f>
        <v>0</v>
      </c>
      <c r="H1139" s="120"/>
    </row>
    <row r="1140" spans="1:8" s="77" customFormat="1">
      <c r="A1140" s="3253"/>
      <c r="B1140" s="211"/>
      <c r="C1140" s="673"/>
      <c r="D1140" s="2493"/>
      <c r="E1140" s="316" t="s">
        <v>38</v>
      </c>
      <c r="F1140" s="2406">
        <v>89800</v>
      </c>
      <c r="G1140" s="2407"/>
      <c r="H1140" s="120"/>
    </row>
    <row r="1141" spans="1:8" s="77" customFormat="1">
      <c r="A1141" s="3253"/>
      <c r="B1141" s="210"/>
      <c r="C1141" s="673"/>
      <c r="D1141" s="2493"/>
      <c r="E1141" s="316" t="s">
        <v>19</v>
      </c>
      <c r="F1141" s="2406">
        <f>F1142</f>
        <v>276029</v>
      </c>
      <c r="G1141" s="2407">
        <f>G1142</f>
        <v>0</v>
      </c>
      <c r="H1141" s="120"/>
    </row>
    <row r="1142" spans="1:8" s="77" customFormat="1" ht="26.4">
      <c r="A1142" s="3253"/>
      <c r="B1142" s="212"/>
      <c r="C1142" s="673"/>
      <c r="D1142" s="2493"/>
      <c r="E1142" s="316" t="s">
        <v>51</v>
      </c>
      <c r="F1142" s="2406">
        <f>F1143</f>
        <v>276029</v>
      </c>
      <c r="G1142" s="2407">
        <f>G1143</f>
        <v>0</v>
      </c>
      <c r="H1142" s="120"/>
    </row>
    <row r="1143" spans="1:8" s="77" customFormat="1" ht="39.6">
      <c r="A1143" s="3253"/>
      <c r="B1143" s="209"/>
      <c r="C1143" s="673"/>
      <c r="D1143" s="2493"/>
      <c r="E1143" s="316" t="s">
        <v>191</v>
      </c>
      <c r="F1143" s="2406">
        <v>276029</v>
      </c>
      <c r="G1143" s="2407"/>
      <c r="H1143" s="120"/>
    </row>
    <row r="1144" spans="1:8" s="77" customFormat="1">
      <c r="A1144" s="3253"/>
      <c r="B1144" s="209"/>
      <c r="C1144" s="673"/>
      <c r="D1144" s="2493"/>
      <c r="E1144" s="316" t="s">
        <v>3</v>
      </c>
      <c r="F1144" s="2406">
        <f>F1145</f>
        <v>6631019</v>
      </c>
      <c r="G1144" s="2407">
        <f>G1145</f>
        <v>0</v>
      </c>
      <c r="H1144" s="120"/>
    </row>
    <row r="1145" spans="1:8" s="77" customFormat="1">
      <c r="A1145" s="3253"/>
      <c r="B1145" s="209"/>
      <c r="C1145" s="673"/>
      <c r="D1145" s="2493"/>
      <c r="E1145" s="316" t="s">
        <v>20</v>
      </c>
      <c r="F1145" s="2406">
        <v>6631019</v>
      </c>
      <c r="G1145" s="2407"/>
      <c r="H1145" s="120"/>
    </row>
    <row r="1146" spans="1:8" s="77" customFormat="1">
      <c r="A1146" s="3253"/>
      <c r="B1146" s="380" t="s">
        <v>88</v>
      </c>
      <c r="C1146" s="671"/>
      <c r="D1146" s="381"/>
      <c r="E1146" s="380" t="s">
        <v>88</v>
      </c>
      <c r="F1146" s="2406"/>
      <c r="G1146" s="2407"/>
      <c r="H1146" s="120"/>
    </row>
    <row r="1147" spans="1:8" s="77" customFormat="1" ht="39.6">
      <c r="A1147" s="3253"/>
      <c r="B1147" s="2482" t="s">
        <v>652</v>
      </c>
      <c r="C1147" s="2406">
        <v>158036</v>
      </c>
      <c r="D1147" s="2407">
        <f>71144+66539</f>
        <v>137683</v>
      </c>
      <c r="E1147" s="380" t="s">
        <v>4</v>
      </c>
      <c r="F1147" s="657">
        <f>F1148+F1149</f>
        <v>253454977</v>
      </c>
      <c r="G1147" s="2405">
        <f>G1148+G1149</f>
        <v>137683</v>
      </c>
      <c r="H1147" s="120"/>
    </row>
    <row r="1148" spans="1:8" s="77" customFormat="1" ht="26.4">
      <c r="A1148" s="3253"/>
      <c r="B1148" s="209"/>
      <c r="C1148" s="673"/>
      <c r="D1148" s="2493"/>
      <c r="E1148" s="316" t="s">
        <v>36</v>
      </c>
      <c r="F1148" s="2406">
        <v>7106254</v>
      </c>
      <c r="G1148" s="2407"/>
      <c r="H1148" s="120"/>
    </row>
    <row r="1149" spans="1:8" s="77" customFormat="1">
      <c r="A1149" s="3253"/>
      <c r="B1149" s="209"/>
      <c r="C1149" s="673"/>
      <c r="D1149" s="2493"/>
      <c r="E1149" s="316" t="s">
        <v>10</v>
      </c>
      <c r="F1149" s="2406">
        <f>F1150</f>
        <v>246348723</v>
      </c>
      <c r="G1149" s="2407">
        <f>G1150</f>
        <v>137683</v>
      </c>
      <c r="H1149" s="120"/>
    </row>
    <row r="1150" spans="1:8" s="77" customFormat="1">
      <c r="A1150" s="3253"/>
      <c r="B1150" s="209"/>
      <c r="C1150" s="673"/>
      <c r="D1150" s="2493"/>
      <c r="E1150" s="316" t="s">
        <v>11</v>
      </c>
      <c r="F1150" s="2406">
        <v>246348723</v>
      </c>
      <c r="G1150" s="2407">
        <f>71144+66539</f>
        <v>137683</v>
      </c>
      <c r="H1150" s="120"/>
    </row>
    <row r="1151" spans="1:8" s="77" customFormat="1">
      <c r="A1151" s="3253"/>
      <c r="B1151" s="209"/>
      <c r="C1151" s="673"/>
      <c r="D1151" s="2493"/>
      <c r="E1151" s="380" t="s">
        <v>28</v>
      </c>
      <c r="F1151" s="657">
        <f>F1152+F1164</f>
        <v>253454977</v>
      </c>
      <c r="G1151" s="2405">
        <f>G1152+G1164</f>
        <v>137683</v>
      </c>
      <c r="H1151" s="120"/>
    </row>
    <row r="1152" spans="1:8" s="77" customFormat="1">
      <c r="A1152" s="3253"/>
      <c r="B1152" s="209"/>
      <c r="C1152" s="673"/>
      <c r="D1152" s="2493"/>
      <c r="E1152" s="316" t="s">
        <v>2</v>
      </c>
      <c r="F1152" s="2406">
        <f>F1153+F1157+F1159+F1161</f>
        <v>244606209</v>
      </c>
      <c r="G1152" s="2407">
        <f>G1153+G1157+G1159+G1161</f>
        <v>137683</v>
      </c>
      <c r="H1152" s="120"/>
    </row>
    <row r="1153" spans="1:8" s="77" customFormat="1">
      <c r="A1153" s="3253"/>
      <c r="B1153" s="209"/>
      <c r="C1153" s="673"/>
      <c r="D1153" s="2493"/>
      <c r="E1153" s="316" t="s">
        <v>12</v>
      </c>
      <c r="F1153" s="2406">
        <f>F1154+F1156</f>
        <v>244113578</v>
      </c>
      <c r="G1153" s="2407">
        <f>G1154+G1156</f>
        <v>137683</v>
      </c>
      <c r="H1153" s="120"/>
    </row>
    <row r="1154" spans="1:8" s="77" customFormat="1">
      <c r="A1154" s="3253"/>
      <c r="B1154" s="209"/>
      <c r="C1154" s="673"/>
      <c r="D1154" s="2493"/>
      <c r="E1154" s="316" t="s">
        <v>37</v>
      </c>
      <c r="F1154" s="2406">
        <v>166826388</v>
      </c>
      <c r="G1154" s="2407"/>
      <c r="H1154" s="120"/>
    </row>
    <row r="1155" spans="1:8" s="77" customFormat="1">
      <c r="A1155" s="3253"/>
      <c r="B1155" s="209"/>
      <c r="C1155" s="673"/>
      <c r="D1155" s="2493"/>
      <c r="E1155" s="316" t="s">
        <v>35</v>
      </c>
      <c r="F1155" s="2406">
        <v>129562303</v>
      </c>
      <c r="G1155" s="2407"/>
      <c r="H1155" s="120"/>
    </row>
    <row r="1156" spans="1:8" s="77" customFormat="1">
      <c r="A1156" s="3253"/>
      <c r="B1156" s="209"/>
      <c r="C1156" s="673"/>
      <c r="D1156" s="2493"/>
      <c r="E1156" s="316" t="s">
        <v>15</v>
      </c>
      <c r="F1156" s="2406">
        <v>77287190</v>
      </c>
      <c r="G1156" s="2407">
        <f>71144+66539</f>
        <v>137683</v>
      </c>
      <c r="H1156" s="120"/>
    </row>
    <row r="1157" spans="1:8" s="77" customFormat="1">
      <c r="A1157" s="3253"/>
      <c r="B1157" s="209"/>
      <c r="C1157" s="673"/>
      <c r="D1157" s="2493"/>
      <c r="E1157" s="316" t="s">
        <v>16</v>
      </c>
      <c r="F1157" s="2406">
        <f>F1158</f>
        <v>107057</v>
      </c>
      <c r="G1157" s="2407">
        <f>G1158</f>
        <v>0</v>
      </c>
      <c r="H1157" s="120"/>
    </row>
    <row r="1158" spans="1:8" s="77" customFormat="1">
      <c r="A1158" s="2220"/>
      <c r="B1158" s="380"/>
      <c r="C1158" s="671"/>
      <c r="D1158" s="381"/>
      <c r="E1158" s="316" t="s">
        <v>93</v>
      </c>
      <c r="F1158" s="2406">
        <v>107057</v>
      </c>
      <c r="G1158" s="2407"/>
      <c r="H1158" s="120"/>
    </row>
    <row r="1159" spans="1:8" s="77" customFormat="1" ht="26.4">
      <c r="A1159" s="2220"/>
      <c r="B1159" s="2482"/>
      <c r="C1159" s="2406"/>
      <c r="D1159" s="2483"/>
      <c r="E1159" s="316" t="s">
        <v>49</v>
      </c>
      <c r="F1159" s="2406">
        <f>F1160</f>
        <v>92586</v>
      </c>
      <c r="G1159" s="2407">
        <f>G1160</f>
        <v>0</v>
      </c>
      <c r="H1159" s="120"/>
    </row>
    <row r="1160" spans="1:8" s="77" customFormat="1">
      <c r="A1160" s="2220"/>
      <c r="B1160" s="2082"/>
      <c r="C1160" s="2492"/>
      <c r="D1160" s="169"/>
      <c r="E1160" s="316" t="s">
        <v>38</v>
      </c>
      <c r="F1160" s="2406">
        <v>92586</v>
      </c>
      <c r="G1160" s="2407"/>
      <c r="H1160" s="120"/>
    </row>
    <row r="1161" spans="1:8" s="77" customFormat="1">
      <c r="A1161" s="2220"/>
      <c r="B1161" s="672"/>
      <c r="C1161" s="673"/>
      <c r="D1161" s="169"/>
      <c r="E1161" s="316" t="s">
        <v>19</v>
      </c>
      <c r="F1161" s="2406">
        <f>F1162</f>
        <v>292988</v>
      </c>
      <c r="G1161" s="2407">
        <f>G1162</f>
        <v>0</v>
      </c>
      <c r="H1161" s="120"/>
    </row>
    <row r="1162" spans="1:8" s="77" customFormat="1" ht="26.4">
      <c r="A1162" s="2220"/>
      <c r="B1162" s="208"/>
      <c r="C1162" s="674"/>
      <c r="D1162" s="170"/>
      <c r="E1162" s="316" t="s">
        <v>51</v>
      </c>
      <c r="F1162" s="2406">
        <f>F1163</f>
        <v>292988</v>
      </c>
      <c r="G1162" s="2407">
        <f>G1163</f>
        <v>0</v>
      </c>
      <c r="H1162" s="120"/>
    </row>
    <row r="1163" spans="1:8" s="77" customFormat="1" ht="39.6">
      <c r="A1163" s="2220"/>
      <c r="B1163" s="209"/>
      <c r="C1163" s="673"/>
      <c r="D1163" s="169"/>
      <c r="E1163" s="316" t="s">
        <v>191</v>
      </c>
      <c r="F1163" s="2406">
        <v>292988</v>
      </c>
      <c r="G1163" s="2407"/>
      <c r="H1163" s="120"/>
    </row>
    <row r="1164" spans="1:8" s="77" customFormat="1">
      <c r="A1164" s="2220"/>
      <c r="B1164" s="211"/>
      <c r="C1164" s="673"/>
      <c r="D1164" s="169"/>
      <c r="E1164" s="316" t="s">
        <v>3</v>
      </c>
      <c r="F1164" s="2406">
        <f>F1165</f>
        <v>8848768</v>
      </c>
      <c r="G1164" s="2407">
        <f>G1165</f>
        <v>0</v>
      </c>
      <c r="H1164" s="120"/>
    </row>
    <row r="1165" spans="1:8" s="77" customFormat="1">
      <c r="A1165" s="2220"/>
      <c r="B1165" s="210"/>
      <c r="C1165" s="673"/>
      <c r="D1165" s="169"/>
      <c r="E1165" s="316" t="s">
        <v>20</v>
      </c>
      <c r="F1165" s="2406">
        <v>8848768</v>
      </c>
      <c r="G1165" s="2407"/>
      <c r="H1165" s="120"/>
    </row>
    <row r="1166" spans="1:8" s="77" customFormat="1">
      <c r="A1166" s="2220"/>
      <c r="B1166" s="380" t="s">
        <v>189</v>
      </c>
      <c r="C1166" s="671"/>
      <c r="D1166" s="381"/>
      <c r="E1166" s="670" t="s">
        <v>189</v>
      </c>
      <c r="F1166" s="2406"/>
      <c r="G1166" s="169"/>
      <c r="H1166" s="120"/>
    </row>
    <row r="1167" spans="1:8" s="77" customFormat="1" ht="39.6">
      <c r="A1167" s="2220"/>
      <c r="B1167" s="2482" t="s">
        <v>652</v>
      </c>
      <c r="C1167" s="2406"/>
      <c r="D1167" s="2407">
        <f>71144+66539</f>
        <v>137683</v>
      </c>
      <c r="E1167" s="380" t="s">
        <v>4</v>
      </c>
      <c r="F1167" s="657">
        <f>F1168+F1169</f>
        <v>263212594</v>
      </c>
      <c r="G1167" s="2405">
        <f>G1168+G1169</f>
        <v>137683</v>
      </c>
      <c r="H1167" s="120"/>
    </row>
    <row r="1168" spans="1:8" s="77" customFormat="1" ht="26.4">
      <c r="A1168" s="3253"/>
      <c r="B1168" s="211"/>
      <c r="C1168" s="673"/>
      <c r="D1168" s="2493"/>
      <c r="E1168" s="316" t="s">
        <v>36</v>
      </c>
      <c r="F1168" s="2406">
        <v>7085836</v>
      </c>
      <c r="G1168" s="2407"/>
      <c r="H1168" s="120"/>
    </row>
    <row r="1169" spans="1:8" s="77" customFormat="1">
      <c r="A1169" s="3253"/>
      <c r="B1169" s="210"/>
      <c r="C1169" s="673"/>
      <c r="D1169" s="2493"/>
      <c r="E1169" s="316" t="s">
        <v>10</v>
      </c>
      <c r="F1169" s="2406">
        <f>F1170</f>
        <v>256126758</v>
      </c>
      <c r="G1169" s="2407">
        <f>G1170</f>
        <v>137683</v>
      </c>
      <c r="H1169" s="120"/>
    </row>
    <row r="1170" spans="1:8" s="77" customFormat="1">
      <c r="A1170" s="3253"/>
      <c r="B1170" s="211"/>
      <c r="C1170" s="673"/>
      <c r="D1170" s="2493"/>
      <c r="E1170" s="316" t="s">
        <v>11</v>
      </c>
      <c r="F1170" s="2406">
        <v>256126758</v>
      </c>
      <c r="G1170" s="2407">
        <f>71144+66539</f>
        <v>137683</v>
      </c>
      <c r="H1170" s="120"/>
    </row>
    <row r="1171" spans="1:8" s="77" customFormat="1">
      <c r="A1171" s="3253"/>
      <c r="B1171" s="210"/>
      <c r="C1171" s="673"/>
      <c r="D1171" s="2493"/>
      <c r="E1171" s="380" t="s">
        <v>28</v>
      </c>
      <c r="F1171" s="657">
        <f>F1172+F1184</f>
        <v>263212594</v>
      </c>
      <c r="G1171" s="2405">
        <f>G1172+G1184</f>
        <v>137683</v>
      </c>
      <c r="H1171" s="120"/>
    </row>
    <row r="1172" spans="1:8" s="77" customFormat="1">
      <c r="A1172" s="3253"/>
      <c r="B1172" s="212"/>
      <c r="C1172" s="673"/>
      <c r="D1172" s="2493"/>
      <c r="E1172" s="316" t="s">
        <v>2</v>
      </c>
      <c r="F1172" s="2406">
        <f>F1173+F1177+F1179+F1181</f>
        <v>246054332</v>
      </c>
      <c r="G1172" s="2407">
        <f>G1173+G1177+G1179+G1181</f>
        <v>137683</v>
      </c>
      <c r="H1172" s="120"/>
    </row>
    <row r="1173" spans="1:8" s="77" customFormat="1">
      <c r="A1173" s="3253"/>
      <c r="B1173" s="209"/>
      <c r="C1173" s="673"/>
      <c r="D1173" s="2493"/>
      <c r="E1173" s="316" t="s">
        <v>12</v>
      </c>
      <c r="F1173" s="2406">
        <f>F1174+F1176</f>
        <v>245499843</v>
      </c>
      <c r="G1173" s="2407">
        <f>G1174+G1176</f>
        <v>137683</v>
      </c>
      <c r="H1173" s="120"/>
    </row>
    <row r="1174" spans="1:8" s="77" customFormat="1">
      <c r="A1174" s="3253"/>
      <c r="B1174" s="209"/>
      <c r="C1174" s="673"/>
      <c r="D1174" s="2493"/>
      <c r="E1174" s="316" t="s">
        <v>37</v>
      </c>
      <c r="F1174" s="2406">
        <v>169000642</v>
      </c>
      <c r="G1174" s="2407"/>
      <c r="H1174" s="120"/>
    </row>
    <row r="1175" spans="1:8" s="77" customFormat="1">
      <c r="A1175" s="3253"/>
      <c r="B1175" s="209"/>
      <c r="C1175" s="673"/>
      <c r="D1175" s="2493"/>
      <c r="E1175" s="316" t="s">
        <v>35</v>
      </c>
      <c r="F1175" s="2406">
        <v>130955841</v>
      </c>
      <c r="G1175" s="2407"/>
      <c r="H1175" s="120"/>
    </row>
    <row r="1176" spans="1:8" s="77" customFormat="1">
      <c r="A1176" s="3253"/>
      <c r="B1176" s="2482"/>
      <c r="C1176" s="2406"/>
      <c r="D1176" s="2483"/>
      <c r="E1176" s="316" t="s">
        <v>15</v>
      </c>
      <c r="F1176" s="2406">
        <v>76499201</v>
      </c>
      <c r="G1176" s="2407">
        <f>71144+66539</f>
        <v>137683</v>
      </c>
      <c r="H1176" s="120"/>
    </row>
    <row r="1177" spans="1:8" s="77" customFormat="1">
      <c r="A1177" s="3253"/>
      <c r="B1177" s="209"/>
      <c r="C1177" s="673"/>
      <c r="D1177" s="2493"/>
      <c r="E1177" s="316" t="s">
        <v>16</v>
      </c>
      <c r="F1177" s="2406">
        <f>F1178</f>
        <v>178200</v>
      </c>
      <c r="G1177" s="2407">
        <f>G1178</f>
        <v>0</v>
      </c>
      <c r="H1177" s="120"/>
    </row>
    <row r="1178" spans="1:8" s="77" customFormat="1">
      <c r="A1178" s="3253"/>
      <c r="B1178" s="209"/>
      <c r="C1178" s="673"/>
      <c r="D1178" s="2493"/>
      <c r="E1178" s="316" t="s">
        <v>93</v>
      </c>
      <c r="F1178" s="2406">
        <v>178200</v>
      </c>
      <c r="G1178" s="2407"/>
      <c r="H1178" s="120"/>
    </row>
    <row r="1179" spans="1:8" s="77" customFormat="1" ht="26.4">
      <c r="A1179" s="3253"/>
      <c r="B1179" s="209"/>
      <c r="C1179" s="673"/>
      <c r="D1179" s="2493"/>
      <c r="E1179" s="316" t="s">
        <v>49</v>
      </c>
      <c r="F1179" s="2406">
        <f>F1180</f>
        <v>92586</v>
      </c>
      <c r="G1179" s="2407">
        <f>G1180</f>
        <v>0</v>
      </c>
      <c r="H1179" s="120"/>
    </row>
    <row r="1180" spans="1:8" s="77" customFormat="1">
      <c r="A1180" s="3253"/>
      <c r="B1180" s="209"/>
      <c r="C1180" s="673"/>
      <c r="D1180" s="2493"/>
      <c r="E1180" s="316" t="s">
        <v>38</v>
      </c>
      <c r="F1180" s="2406">
        <v>92586</v>
      </c>
      <c r="G1180" s="2407"/>
      <c r="H1180" s="120"/>
    </row>
    <row r="1181" spans="1:8" s="77" customFormat="1">
      <c r="A1181" s="3253"/>
      <c r="B1181" s="209"/>
      <c r="C1181" s="673"/>
      <c r="D1181" s="2493"/>
      <c r="E1181" s="316" t="s">
        <v>19</v>
      </c>
      <c r="F1181" s="2406">
        <f>F1182</f>
        <v>283703</v>
      </c>
      <c r="G1181" s="2407">
        <f>G1182</f>
        <v>0</v>
      </c>
      <c r="H1181" s="120"/>
    </row>
    <row r="1182" spans="1:8" s="77" customFormat="1" ht="26.4">
      <c r="A1182" s="3253"/>
      <c r="B1182" s="209"/>
      <c r="C1182" s="673"/>
      <c r="D1182" s="2493"/>
      <c r="E1182" s="316" t="s">
        <v>51</v>
      </c>
      <c r="F1182" s="2406">
        <f>F1183</f>
        <v>283703</v>
      </c>
      <c r="G1182" s="2407">
        <f>G1183</f>
        <v>0</v>
      </c>
      <c r="H1182" s="120"/>
    </row>
    <row r="1183" spans="1:8" s="77" customFormat="1" ht="39.6">
      <c r="A1183" s="3253"/>
      <c r="B1183" s="209"/>
      <c r="C1183" s="673"/>
      <c r="D1183" s="2493"/>
      <c r="E1183" s="316" t="s">
        <v>191</v>
      </c>
      <c r="F1183" s="2406">
        <v>283703</v>
      </c>
      <c r="G1183" s="2407"/>
      <c r="H1183" s="120"/>
    </row>
    <row r="1184" spans="1:8" s="77" customFormat="1">
      <c r="A1184" s="3253"/>
      <c r="B1184" s="209"/>
      <c r="C1184" s="673"/>
      <c r="D1184" s="2493"/>
      <c r="E1184" s="316" t="s">
        <v>3</v>
      </c>
      <c r="F1184" s="2406">
        <f>F1185</f>
        <v>17158262</v>
      </c>
      <c r="G1184" s="2407">
        <f>G1185</f>
        <v>0</v>
      </c>
      <c r="H1184" s="120"/>
    </row>
    <row r="1185" spans="1:8" s="77" customFormat="1" ht="13.8" thickBot="1">
      <c r="A1185" s="3253"/>
      <c r="B1185" s="209"/>
      <c r="C1185" s="673"/>
      <c r="D1185" s="2493"/>
      <c r="E1185" s="316" t="s">
        <v>20</v>
      </c>
      <c r="F1185" s="2406">
        <v>17158262</v>
      </c>
      <c r="G1185" s="2407"/>
      <c r="H1185" s="120"/>
    </row>
    <row r="1186" spans="1:8" s="77" customFormat="1" ht="59.25" customHeight="1" thickBot="1">
      <c r="A1186" s="75"/>
      <c r="B1186" s="3733" t="s">
        <v>667</v>
      </c>
      <c r="C1186" s="3734"/>
      <c r="D1186" s="3734"/>
      <c r="E1186" s="3734"/>
      <c r="F1186" s="3734"/>
      <c r="G1186" s="3735"/>
      <c r="H1186" s="120"/>
    </row>
    <row r="1187" spans="1:8" s="77" customFormat="1">
      <c r="A1187" s="75"/>
      <c r="B1187" s="1329"/>
      <c r="C1187" s="1329"/>
      <c r="D1187" s="1329"/>
      <c r="E1187" s="292"/>
      <c r="F1187" s="292"/>
      <c r="G1187" s="292"/>
      <c r="H1187" s="120"/>
    </row>
    <row r="1188" spans="1:8" s="77" customFormat="1">
      <c r="A1188" s="75"/>
      <c r="B1188" s="128" t="s">
        <v>187</v>
      </c>
      <c r="C1188" s="561"/>
      <c r="D1188" s="561"/>
      <c r="E1188" s="292"/>
      <c r="F1188" s="292"/>
      <c r="G1188" s="292"/>
      <c r="H1188" s="120"/>
    </row>
    <row r="1189" spans="1:8" s="77" customFormat="1" ht="13.8" thickBot="1">
      <c r="A1189" s="75"/>
      <c r="B1189" s="2315"/>
      <c r="C1189" s="2315"/>
      <c r="D1189" s="2315"/>
      <c r="E1189" s="2364"/>
      <c r="F1189" s="2364"/>
      <c r="G1189" s="2364"/>
      <c r="H1189" s="120"/>
    </row>
    <row r="1190" spans="1:8" s="77" customFormat="1" ht="13.8">
      <c r="A1190" s="1968">
        <f>A1099+1</f>
        <v>56</v>
      </c>
      <c r="B1190" s="379" t="s">
        <v>631</v>
      </c>
      <c r="C1190" s="2412"/>
      <c r="D1190" s="2476"/>
      <c r="E1190" s="379" t="s">
        <v>631</v>
      </c>
      <c r="F1190" s="2371"/>
      <c r="G1190" s="2477"/>
      <c r="H1190" s="895" t="s">
        <v>33</v>
      </c>
    </row>
    <row r="1191" spans="1:8" s="77" customFormat="1">
      <c r="A1191" s="137"/>
      <c r="B1191" s="123" t="s">
        <v>98</v>
      </c>
      <c r="C1191" s="2478"/>
      <c r="D1191" s="2479"/>
      <c r="E1191" s="123" t="s">
        <v>22</v>
      </c>
      <c r="F1191" s="2480"/>
      <c r="G1191" s="2481"/>
      <c r="H1191" s="120"/>
    </row>
    <row r="1192" spans="1:8" s="77" customFormat="1" ht="39.6">
      <c r="A1192" s="137"/>
      <c r="B1192" s="2482" t="s">
        <v>652</v>
      </c>
      <c r="C1192" s="2406">
        <v>158036</v>
      </c>
      <c r="D1192" s="2496">
        <f>142287+18233</f>
        <v>160520</v>
      </c>
      <c r="E1192" s="2345" t="s">
        <v>668</v>
      </c>
      <c r="F1192" s="2484"/>
      <c r="G1192" s="2485"/>
      <c r="H1192" s="120"/>
    </row>
    <row r="1193" spans="1:8" s="77" customFormat="1">
      <c r="A1193" s="137"/>
      <c r="B1193" s="2482"/>
      <c r="C1193" s="2406"/>
      <c r="D1193" s="2500"/>
      <c r="E1193" s="316" t="s">
        <v>4</v>
      </c>
      <c r="F1193" s="657">
        <f>F1194+F1195</f>
        <v>1424732</v>
      </c>
      <c r="G1193" s="2405">
        <f>G1194+G1195</f>
        <v>160520</v>
      </c>
      <c r="H1193" s="120"/>
    </row>
    <row r="1194" spans="1:8" s="77" customFormat="1" ht="26.4">
      <c r="A1194" s="137"/>
      <c r="B1194" s="2482"/>
      <c r="C1194" s="2406"/>
      <c r="D1194" s="2500"/>
      <c r="E1194" s="316" t="s">
        <v>36</v>
      </c>
      <c r="F1194" s="2406">
        <v>1002399</v>
      </c>
      <c r="G1194" s="2405"/>
      <c r="H1194" s="120"/>
    </row>
    <row r="1195" spans="1:8" s="77" customFormat="1">
      <c r="A1195" s="137"/>
      <c r="B1195" s="2482"/>
      <c r="C1195" s="2406"/>
      <c r="D1195" s="2500"/>
      <c r="E1195" s="316" t="s">
        <v>10</v>
      </c>
      <c r="F1195" s="2406">
        <f>F1196</f>
        <v>422333</v>
      </c>
      <c r="G1195" s="2407">
        <f>G1196</f>
        <v>160520</v>
      </c>
      <c r="H1195" s="120"/>
    </row>
    <row r="1196" spans="1:8" s="77" customFormat="1">
      <c r="A1196" s="137"/>
      <c r="B1196" s="2482"/>
      <c r="C1196" s="2406"/>
      <c r="D1196" s="2500"/>
      <c r="E1196" s="316" t="s">
        <v>11</v>
      </c>
      <c r="F1196" s="2406">
        <v>422333</v>
      </c>
      <c r="G1196" s="2496">
        <f>142287+18233</f>
        <v>160520</v>
      </c>
      <c r="H1196" s="120"/>
    </row>
    <row r="1197" spans="1:8" s="77" customFormat="1">
      <c r="A1197" s="137"/>
      <c r="B1197" s="2482"/>
      <c r="C1197" s="2406"/>
      <c r="D1197" s="2500"/>
      <c r="E1197" s="316" t="s">
        <v>28</v>
      </c>
      <c r="F1197" s="657">
        <f>F1198+F1203</f>
        <v>1424732</v>
      </c>
      <c r="G1197" s="2405">
        <f>G1198+G1203</f>
        <v>160520</v>
      </c>
      <c r="H1197" s="120"/>
    </row>
    <row r="1198" spans="1:8" s="77" customFormat="1">
      <c r="A1198" s="137"/>
      <c r="B1198" s="2482"/>
      <c r="C1198" s="2406"/>
      <c r="D1198" s="2500"/>
      <c r="E1198" s="316" t="s">
        <v>2</v>
      </c>
      <c r="F1198" s="2406">
        <f>F1199</f>
        <v>1396274</v>
      </c>
      <c r="G1198" s="2407">
        <f>G1199</f>
        <v>160520</v>
      </c>
      <c r="H1198" s="120"/>
    </row>
    <row r="1199" spans="1:8" s="77" customFormat="1">
      <c r="A1199" s="137"/>
      <c r="B1199" s="2482"/>
      <c r="C1199" s="2406"/>
      <c r="D1199" s="2500"/>
      <c r="E1199" s="316" t="s">
        <v>12</v>
      </c>
      <c r="F1199" s="2406">
        <f>F1200+F1202</f>
        <v>1396274</v>
      </c>
      <c r="G1199" s="2407">
        <f>G1200+G1202</f>
        <v>160520</v>
      </c>
      <c r="H1199" s="120"/>
    </row>
    <row r="1200" spans="1:8" s="77" customFormat="1">
      <c r="A1200" s="137"/>
      <c r="B1200" s="2482"/>
      <c r="C1200" s="2406"/>
      <c r="D1200" s="2500"/>
      <c r="E1200" s="316" t="s">
        <v>37</v>
      </c>
      <c r="F1200" s="2406">
        <v>452831</v>
      </c>
      <c r="G1200" s="2407">
        <v>18233</v>
      </c>
      <c r="H1200" s="120"/>
    </row>
    <row r="1201" spans="1:8" s="77" customFormat="1">
      <c r="A1201" s="137"/>
      <c r="B1201" s="2482"/>
      <c r="C1201" s="2406"/>
      <c r="D1201" s="2500"/>
      <c r="E1201" s="316" t="s">
        <v>35</v>
      </c>
      <c r="F1201" s="2406">
        <v>358388</v>
      </c>
      <c r="G1201" s="2407">
        <v>14753</v>
      </c>
      <c r="H1201" s="120"/>
    </row>
    <row r="1202" spans="1:8" s="77" customFormat="1">
      <c r="A1202" s="137"/>
      <c r="B1202" s="2482"/>
      <c r="C1202" s="2406"/>
      <c r="D1202" s="2500"/>
      <c r="E1202" s="316" t="s">
        <v>15</v>
      </c>
      <c r="F1202" s="2406">
        <v>943443</v>
      </c>
      <c r="G1202" s="2407">
        <v>142287</v>
      </c>
      <c r="H1202" s="120"/>
    </row>
    <row r="1203" spans="1:8" s="77" customFormat="1">
      <c r="A1203" s="137"/>
      <c r="B1203" s="2482"/>
      <c r="C1203" s="2406"/>
      <c r="D1203" s="2500"/>
      <c r="E1203" s="316" t="s">
        <v>3</v>
      </c>
      <c r="F1203" s="2406">
        <f>F1204</f>
        <v>28458</v>
      </c>
      <c r="G1203" s="2407">
        <f>G1204</f>
        <v>0</v>
      </c>
      <c r="H1203" s="120"/>
    </row>
    <row r="1204" spans="1:8" s="77" customFormat="1" ht="13.8" thickBot="1">
      <c r="A1204" s="137"/>
      <c r="B1204" s="2482"/>
      <c r="C1204" s="2406"/>
      <c r="D1204" s="2500"/>
      <c r="E1204" s="316" t="s">
        <v>20</v>
      </c>
      <c r="F1204" s="2406">
        <v>28458</v>
      </c>
      <c r="G1204" s="2496"/>
      <c r="H1204" s="120"/>
    </row>
    <row r="1205" spans="1:8" s="77" customFormat="1" ht="116.25" customHeight="1" thickBot="1">
      <c r="A1205" s="137"/>
      <c r="B1205" s="3761" t="s">
        <v>669</v>
      </c>
      <c r="C1205" s="3762"/>
      <c r="D1205" s="3762"/>
      <c r="E1205" s="3762"/>
      <c r="F1205" s="3762"/>
      <c r="G1205" s="3763"/>
      <c r="H1205" s="120"/>
    </row>
    <row r="1206" spans="1:8" s="77" customFormat="1">
      <c r="A1206" s="137"/>
      <c r="B1206" s="561"/>
      <c r="C1206" s="561"/>
      <c r="D1206" s="561"/>
      <c r="E1206" s="3249"/>
      <c r="F1206" s="3249"/>
      <c r="G1206" s="3249"/>
      <c r="H1206" s="120"/>
    </row>
    <row r="1207" spans="1:8" s="77" customFormat="1">
      <c r="A1207" s="137"/>
      <c r="B1207" s="128" t="s">
        <v>190</v>
      </c>
      <c r="C1207" s="561"/>
      <c r="D1207" s="561"/>
      <c r="E1207" s="126"/>
      <c r="F1207" s="126"/>
      <c r="G1207" s="126"/>
      <c r="H1207" s="120"/>
    </row>
    <row r="1208" spans="1:8" s="77" customFormat="1" ht="13.8" thickBot="1">
      <c r="A1208" s="75"/>
      <c r="B1208" s="3732"/>
      <c r="C1208" s="3732"/>
      <c r="D1208" s="3732"/>
      <c r="E1208" s="561"/>
      <c r="F1208" s="561"/>
      <c r="G1208" s="561"/>
      <c r="H1208" s="120"/>
    </row>
    <row r="1209" spans="1:8" s="77" customFormat="1" ht="13.8">
      <c r="A1209" s="2404">
        <f>A1190</f>
        <v>56</v>
      </c>
      <c r="B1209" s="379" t="s">
        <v>631</v>
      </c>
      <c r="C1209" s="2412"/>
      <c r="D1209" s="2476"/>
      <c r="E1209" s="2489" t="s">
        <v>631</v>
      </c>
      <c r="F1209" s="201"/>
      <c r="G1209" s="202"/>
      <c r="H1209" s="895" t="s">
        <v>33</v>
      </c>
    </row>
    <row r="1210" spans="1:8" s="77" customFormat="1">
      <c r="A1210" s="2404"/>
      <c r="B1210" s="123" t="s">
        <v>98</v>
      </c>
      <c r="C1210" s="2478"/>
      <c r="D1210" s="2479"/>
      <c r="E1210" s="2490" t="s">
        <v>82</v>
      </c>
      <c r="F1210" s="607"/>
      <c r="G1210" s="193"/>
      <c r="H1210" s="120"/>
    </row>
    <row r="1211" spans="1:8" s="77" customFormat="1">
      <c r="A1211" s="2220"/>
      <c r="B1211" s="2482"/>
      <c r="C1211" s="2406"/>
      <c r="D1211" s="2483"/>
      <c r="E1211" s="2491" t="s">
        <v>83</v>
      </c>
      <c r="F1211" s="669"/>
      <c r="G1211" s="226"/>
      <c r="H1211" s="120"/>
    </row>
    <row r="1212" spans="1:8" s="77" customFormat="1">
      <c r="A1212" s="2220"/>
      <c r="B1212" s="380" t="s">
        <v>87</v>
      </c>
      <c r="C1212" s="671"/>
      <c r="D1212" s="381"/>
      <c r="E1212" s="380" t="s">
        <v>87</v>
      </c>
      <c r="F1212" s="610"/>
      <c r="G1212" s="193"/>
      <c r="H1212" s="120"/>
    </row>
    <row r="1213" spans="1:8" s="77" customFormat="1" ht="39.6">
      <c r="A1213" s="2220"/>
      <c r="B1213" s="2482" t="s">
        <v>652</v>
      </c>
      <c r="C1213" s="2406">
        <v>158036</v>
      </c>
      <c r="D1213" s="2496">
        <f>142287+18233</f>
        <v>160520</v>
      </c>
      <c r="E1213" s="380" t="s">
        <v>4</v>
      </c>
      <c r="F1213" s="657">
        <f>F1214+F1215</f>
        <v>255809928</v>
      </c>
      <c r="G1213" s="2405">
        <f>G1214+G1215</f>
        <v>160520</v>
      </c>
      <c r="H1213" s="120"/>
    </row>
    <row r="1214" spans="1:8" s="77" customFormat="1" ht="26.4">
      <c r="A1214" s="2220"/>
      <c r="B1214" s="2082"/>
      <c r="C1214" s="2492"/>
      <c r="D1214" s="169"/>
      <c r="E1214" s="316" t="s">
        <v>36</v>
      </c>
      <c r="F1214" s="2406">
        <v>7332771</v>
      </c>
      <c r="G1214" s="2407"/>
      <c r="H1214" s="120"/>
    </row>
    <row r="1215" spans="1:8" s="77" customFormat="1">
      <c r="A1215" s="2220"/>
      <c r="B1215" s="672"/>
      <c r="C1215" s="673"/>
      <c r="D1215" s="169"/>
      <c r="E1215" s="316" t="s">
        <v>10</v>
      </c>
      <c r="F1215" s="2406">
        <f>F1216</f>
        <v>248477157</v>
      </c>
      <c r="G1215" s="2407">
        <f>G1216</f>
        <v>160520</v>
      </c>
      <c r="H1215" s="120"/>
    </row>
    <row r="1216" spans="1:8" s="77" customFormat="1">
      <c r="A1216" s="2220"/>
      <c r="B1216" s="208"/>
      <c r="C1216" s="674"/>
      <c r="D1216" s="170"/>
      <c r="E1216" s="316" t="s">
        <v>11</v>
      </c>
      <c r="F1216" s="2406">
        <v>248477157</v>
      </c>
      <c r="G1216" s="2496">
        <f>142287+18233</f>
        <v>160520</v>
      </c>
      <c r="H1216" s="120"/>
    </row>
    <row r="1217" spans="1:8" s="77" customFormat="1">
      <c r="A1217" s="2220"/>
      <c r="B1217" s="209"/>
      <c r="C1217" s="673"/>
      <c r="D1217" s="169"/>
      <c r="E1217" s="380" t="s">
        <v>28</v>
      </c>
      <c r="F1217" s="657">
        <f>F1218+F1231</f>
        <v>255809928</v>
      </c>
      <c r="G1217" s="2405">
        <f>G1218+G1231</f>
        <v>160520</v>
      </c>
      <c r="H1217" s="120"/>
    </row>
    <row r="1218" spans="1:8" s="77" customFormat="1">
      <c r="A1218" s="2220"/>
      <c r="B1218" s="211"/>
      <c r="C1218" s="673"/>
      <c r="D1218" s="169"/>
      <c r="E1218" s="316" t="s">
        <v>2</v>
      </c>
      <c r="F1218" s="2406">
        <f>F1219+F1223+F1224+F1226+F1228</f>
        <v>249178909</v>
      </c>
      <c r="G1218" s="2407">
        <f>G1219+G1223+G1224+G1226+G1228</f>
        <v>160520</v>
      </c>
      <c r="H1218" s="120"/>
    </row>
    <row r="1219" spans="1:8" s="77" customFormat="1">
      <c r="A1219" s="2220"/>
      <c r="B1219" s="210"/>
      <c r="C1219" s="673"/>
      <c r="D1219" s="169"/>
      <c r="E1219" s="316" t="s">
        <v>12</v>
      </c>
      <c r="F1219" s="2406">
        <f>F1220+F1222</f>
        <v>248704168</v>
      </c>
      <c r="G1219" s="2407">
        <f>G1220+G1222</f>
        <v>160520</v>
      </c>
      <c r="H1219" s="120"/>
    </row>
    <row r="1220" spans="1:8" s="77" customFormat="1">
      <c r="A1220" s="2220"/>
      <c r="B1220" s="212"/>
      <c r="C1220" s="673"/>
      <c r="D1220" s="2407"/>
      <c r="E1220" s="316" t="s">
        <v>37</v>
      </c>
      <c r="F1220" s="2406">
        <v>168714272</v>
      </c>
      <c r="G1220" s="2407">
        <v>18233</v>
      </c>
      <c r="H1220" s="120"/>
    </row>
    <row r="1221" spans="1:8" s="77" customFormat="1">
      <c r="A1221" s="2220"/>
      <c r="B1221" s="210"/>
      <c r="C1221" s="673"/>
      <c r="D1221" s="2407"/>
      <c r="E1221" s="316" t="s">
        <v>35</v>
      </c>
      <c r="F1221" s="2406">
        <v>131076531</v>
      </c>
      <c r="G1221" s="2407">
        <v>14753</v>
      </c>
      <c r="H1221" s="120"/>
    </row>
    <row r="1222" spans="1:8" s="77" customFormat="1">
      <c r="A1222" s="2404"/>
      <c r="B1222" s="211"/>
      <c r="C1222" s="673"/>
      <c r="D1222" s="2407"/>
      <c r="E1222" s="316" t="s">
        <v>15</v>
      </c>
      <c r="F1222" s="2406">
        <v>79989896</v>
      </c>
      <c r="G1222" s="2407">
        <v>142287</v>
      </c>
      <c r="H1222" s="120"/>
    </row>
    <row r="1223" spans="1:8" s="77" customFormat="1">
      <c r="A1223" s="3253"/>
      <c r="B1223" s="211"/>
      <c r="C1223" s="673"/>
      <c r="D1223" s="2493"/>
      <c r="E1223" s="316" t="s">
        <v>117</v>
      </c>
      <c r="F1223" s="2406">
        <v>1855</v>
      </c>
      <c r="G1223" s="2407"/>
      <c r="H1223" s="120"/>
    </row>
    <row r="1224" spans="1:8" s="77" customFormat="1">
      <c r="A1224" s="3253"/>
      <c r="B1224" s="210"/>
      <c r="C1224" s="673"/>
      <c r="D1224" s="2493"/>
      <c r="E1224" s="316" t="s">
        <v>16</v>
      </c>
      <c r="F1224" s="2406">
        <f>F1225</f>
        <v>107057</v>
      </c>
      <c r="G1224" s="2407">
        <f>G1225</f>
        <v>0</v>
      </c>
      <c r="H1224" s="120"/>
    </row>
    <row r="1225" spans="1:8" s="77" customFormat="1">
      <c r="A1225" s="3253"/>
      <c r="B1225" s="211"/>
      <c r="C1225" s="673"/>
      <c r="D1225" s="2493"/>
      <c r="E1225" s="316" t="s">
        <v>93</v>
      </c>
      <c r="F1225" s="2406">
        <v>107057</v>
      </c>
      <c r="G1225" s="2407"/>
      <c r="H1225" s="120"/>
    </row>
    <row r="1226" spans="1:8" s="77" customFormat="1" ht="26.4">
      <c r="A1226" s="3253"/>
      <c r="B1226" s="210"/>
      <c r="C1226" s="673"/>
      <c r="D1226" s="2493"/>
      <c r="E1226" s="316" t="s">
        <v>49</v>
      </c>
      <c r="F1226" s="2406">
        <f>F1227</f>
        <v>89800</v>
      </c>
      <c r="G1226" s="2407">
        <f>G1227</f>
        <v>0</v>
      </c>
      <c r="H1226" s="120"/>
    </row>
    <row r="1227" spans="1:8" s="77" customFormat="1">
      <c r="A1227" s="3253"/>
      <c r="B1227" s="211"/>
      <c r="C1227" s="673"/>
      <c r="D1227" s="2493"/>
      <c r="E1227" s="316" t="s">
        <v>38</v>
      </c>
      <c r="F1227" s="2406">
        <v>89800</v>
      </c>
      <c r="G1227" s="2407"/>
      <c r="H1227" s="120"/>
    </row>
    <row r="1228" spans="1:8" s="77" customFormat="1">
      <c r="A1228" s="3253"/>
      <c r="B1228" s="210"/>
      <c r="C1228" s="673"/>
      <c r="D1228" s="2493"/>
      <c r="E1228" s="316" t="s">
        <v>19</v>
      </c>
      <c r="F1228" s="2406">
        <f>F1229</f>
        <v>276029</v>
      </c>
      <c r="G1228" s="2407">
        <f>G1229</f>
        <v>0</v>
      </c>
      <c r="H1228" s="120"/>
    </row>
    <row r="1229" spans="1:8" s="77" customFormat="1" ht="26.4">
      <c r="A1229" s="3253"/>
      <c r="B1229" s="212"/>
      <c r="C1229" s="673"/>
      <c r="D1229" s="2493"/>
      <c r="E1229" s="316" t="s">
        <v>51</v>
      </c>
      <c r="F1229" s="2406">
        <f>F1230</f>
        <v>276029</v>
      </c>
      <c r="G1229" s="2407">
        <f>G1230</f>
        <v>0</v>
      </c>
      <c r="H1229" s="120"/>
    </row>
    <row r="1230" spans="1:8" s="77" customFormat="1" ht="39.6">
      <c r="A1230" s="3253"/>
      <c r="B1230" s="209"/>
      <c r="C1230" s="673"/>
      <c r="D1230" s="2493"/>
      <c r="E1230" s="316" t="s">
        <v>191</v>
      </c>
      <c r="F1230" s="2406">
        <v>276029</v>
      </c>
      <c r="G1230" s="2407"/>
      <c r="H1230" s="120"/>
    </row>
    <row r="1231" spans="1:8" s="77" customFormat="1">
      <c r="A1231" s="3253"/>
      <c r="B1231" s="209"/>
      <c r="C1231" s="673"/>
      <c r="D1231" s="2493"/>
      <c r="E1231" s="316" t="s">
        <v>3</v>
      </c>
      <c r="F1231" s="2406">
        <f>F1232</f>
        <v>6631019</v>
      </c>
      <c r="G1231" s="2407">
        <f>G1232</f>
        <v>0</v>
      </c>
      <c r="H1231" s="120"/>
    </row>
    <row r="1232" spans="1:8" s="77" customFormat="1">
      <c r="A1232" s="3253"/>
      <c r="B1232" s="209"/>
      <c r="C1232" s="673"/>
      <c r="D1232" s="2493"/>
      <c r="E1232" s="316" t="s">
        <v>20</v>
      </c>
      <c r="F1232" s="2406">
        <v>6631019</v>
      </c>
      <c r="G1232" s="2407"/>
      <c r="H1232" s="120"/>
    </row>
    <row r="1233" spans="1:8" s="77" customFormat="1">
      <c r="A1233" s="3253"/>
      <c r="B1233" s="380" t="s">
        <v>88</v>
      </c>
      <c r="C1233" s="671"/>
      <c r="D1233" s="381"/>
      <c r="E1233" s="380" t="s">
        <v>88</v>
      </c>
      <c r="F1233" s="2406"/>
      <c r="G1233" s="2407"/>
      <c r="H1233" s="120"/>
    </row>
    <row r="1234" spans="1:8" s="77" customFormat="1" ht="39.6">
      <c r="A1234" s="3253"/>
      <c r="B1234" s="2482" t="s">
        <v>652</v>
      </c>
      <c r="C1234" s="2406">
        <v>158036</v>
      </c>
      <c r="D1234" s="2483">
        <v>18233</v>
      </c>
      <c r="E1234" s="380" t="s">
        <v>4</v>
      </c>
      <c r="F1234" s="657">
        <f>F1235+F1236</f>
        <v>253454977</v>
      </c>
      <c r="G1234" s="2405">
        <f>G1235+G1236</f>
        <v>18233</v>
      </c>
      <c r="H1234" s="120"/>
    </row>
    <row r="1235" spans="1:8" s="77" customFormat="1" ht="26.4">
      <c r="A1235" s="3253"/>
      <c r="B1235" s="209"/>
      <c r="C1235" s="673"/>
      <c r="D1235" s="2493"/>
      <c r="E1235" s="316" t="s">
        <v>36</v>
      </c>
      <c r="F1235" s="2406">
        <v>7106254</v>
      </c>
      <c r="G1235" s="2407"/>
      <c r="H1235" s="120"/>
    </row>
    <row r="1236" spans="1:8" s="77" customFormat="1">
      <c r="A1236" s="3253"/>
      <c r="B1236" s="209"/>
      <c r="C1236" s="673"/>
      <c r="D1236" s="2493"/>
      <c r="E1236" s="316" t="s">
        <v>10</v>
      </c>
      <c r="F1236" s="2406">
        <f>F1237</f>
        <v>246348723</v>
      </c>
      <c r="G1236" s="2407">
        <f>G1237</f>
        <v>18233</v>
      </c>
      <c r="H1236" s="120"/>
    </row>
    <row r="1237" spans="1:8" s="77" customFormat="1">
      <c r="A1237" s="3253"/>
      <c r="B1237" s="209"/>
      <c r="C1237" s="673"/>
      <c r="D1237" s="2493"/>
      <c r="E1237" s="316" t="s">
        <v>11</v>
      </c>
      <c r="F1237" s="2406">
        <v>246348723</v>
      </c>
      <c r="G1237" s="2496">
        <v>18233</v>
      </c>
      <c r="H1237" s="120"/>
    </row>
    <row r="1238" spans="1:8" s="77" customFormat="1">
      <c r="A1238" s="3253"/>
      <c r="B1238" s="209"/>
      <c r="C1238" s="673"/>
      <c r="D1238" s="2493"/>
      <c r="E1238" s="380" t="s">
        <v>28</v>
      </c>
      <c r="F1238" s="657">
        <f>F1239+F1251</f>
        <v>253454977</v>
      </c>
      <c r="G1238" s="2405">
        <f>G1239+G1251</f>
        <v>18233</v>
      </c>
      <c r="H1238" s="120"/>
    </row>
    <row r="1239" spans="1:8" s="77" customFormat="1">
      <c r="A1239" s="3253"/>
      <c r="B1239" s="209"/>
      <c r="C1239" s="673"/>
      <c r="D1239" s="2493"/>
      <c r="E1239" s="316" t="s">
        <v>2</v>
      </c>
      <c r="F1239" s="2406">
        <f>F1240+F1244+F1246+F1248</f>
        <v>244606209</v>
      </c>
      <c r="G1239" s="2407">
        <f>G1240+G1244+G1246+G1248</f>
        <v>18233</v>
      </c>
      <c r="H1239" s="120"/>
    </row>
    <row r="1240" spans="1:8" s="77" customFormat="1">
      <c r="A1240" s="3253"/>
      <c r="B1240" s="209"/>
      <c r="C1240" s="673"/>
      <c r="D1240" s="2493"/>
      <c r="E1240" s="316" t="s">
        <v>12</v>
      </c>
      <c r="F1240" s="2406">
        <f>F1241+F1243</f>
        <v>244113578</v>
      </c>
      <c r="G1240" s="2407">
        <f>G1241+G1243</f>
        <v>18233</v>
      </c>
      <c r="H1240" s="120"/>
    </row>
    <row r="1241" spans="1:8" s="77" customFormat="1">
      <c r="A1241" s="3253"/>
      <c r="B1241" s="209"/>
      <c r="C1241" s="673"/>
      <c r="D1241" s="2493"/>
      <c r="E1241" s="316" t="s">
        <v>37</v>
      </c>
      <c r="F1241" s="2406">
        <v>166826388</v>
      </c>
      <c r="G1241" s="2496">
        <v>18233</v>
      </c>
      <c r="H1241" s="120"/>
    </row>
    <row r="1242" spans="1:8" s="77" customFormat="1">
      <c r="A1242" s="3253"/>
      <c r="B1242" s="209"/>
      <c r="C1242" s="673"/>
      <c r="D1242" s="2493"/>
      <c r="E1242" s="316" t="s">
        <v>35</v>
      </c>
      <c r="F1242" s="2406">
        <v>129562303</v>
      </c>
      <c r="G1242" s="2496">
        <v>14753</v>
      </c>
      <c r="H1242" s="120"/>
    </row>
    <row r="1243" spans="1:8" s="77" customFormat="1">
      <c r="A1243" s="3253"/>
      <c r="B1243" s="209"/>
      <c r="C1243" s="673"/>
      <c r="D1243" s="2493"/>
      <c r="E1243" s="316" t="s">
        <v>15</v>
      </c>
      <c r="F1243" s="2406">
        <v>77287190</v>
      </c>
      <c r="G1243" s="2483"/>
      <c r="H1243" s="120"/>
    </row>
    <row r="1244" spans="1:8" s="77" customFormat="1">
      <c r="A1244" s="3253"/>
      <c r="B1244" s="209"/>
      <c r="C1244" s="673"/>
      <c r="D1244" s="2493"/>
      <c r="E1244" s="316" t="s">
        <v>16</v>
      </c>
      <c r="F1244" s="2406">
        <f>F1245</f>
        <v>107057</v>
      </c>
      <c r="G1244" s="2407">
        <f>G1245</f>
        <v>0</v>
      </c>
      <c r="H1244" s="120"/>
    </row>
    <row r="1245" spans="1:8" s="77" customFormat="1">
      <c r="A1245" s="2220"/>
      <c r="B1245" s="380"/>
      <c r="C1245" s="671"/>
      <c r="D1245" s="381"/>
      <c r="E1245" s="316" t="s">
        <v>93</v>
      </c>
      <c r="F1245" s="2406">
        <v>107057</v>
      </c>
      <c r="G1245" s="2407"/>
      <c r="H1245" s="120"/>
    </row>
    <row r="1246" spans="1:8" s="77" customFormat="1" ht="26.4">
      <c r="A1246" s="2220"/>
      <c r="B1246" s="2482"/>
      <c r="C1246" s="2406"/>
      <c r="D1246" s="2483"/>
      <c r="E1246" s="316" t="s">
        <v>49</v>
      </c>
      <c r="F1246" s="2406">
        <f>F1247</f>
        <v>92586</v>
      </c>
      <c r="G1246" s="2407">
        <f>G1247</f>
        <v>0</v>
      </c>
      <c r="H1246" s="120"/>
    </row>
    <row r="1247" spans="1:8" s="77" customFormat="1">
      <c r="A1247" s="2220"/>
      <c r="B1247" s="2082"/>
      <c r="C1247" s="2492"/>
      <c r="D1247" s="169"/>
      <c r="E1247" s="316" t="s">
        <v>38</v>
      </c>
      <c r="F1247" s="2406">
        <v>92586</v>
      </c>
      <c r="G1247" s="2407"/>
      <c r="H1247" s="120"/>
    </row>
    <row r="1248" spans="1:8" s="77" customFormat="1">
      <c r="A1248" s="2220"/>
      <c r="B1248" s="672"/>
      <c r="C1248" s="673"/>
      <c r="D1248" s="169"/>
      <c r="E1248" s="316" t="s">
        <v>19</v>
      </c>
      <c r="F1248" s="2406">
        <f>F1249</f>
        <v>292988</v>
      </c>
      <c r="G1248" s="2407">
        <f>G1249</f>
        <v>0</v>
      </c>
      <c r="H1248" s="120"/>
    </row>
    <row r="1249" spans="1:8" s="77" customFormat="1" ht="26.4">
      <c r="A1249" s="2220"/>
      <c r="B1249" s="208"/>
      <c r="C1249" s="674"/>
      <c r="D1249" s="170"/>
      <c r="E1249" s="316" t="s">
        <v>51</v>
      </c>
      <c r="F1249" s="2406">
        <f>F1250</f>
        <v>292988</v>
      </c>
      <c r="G1249" s="2407">
        <f>G1250</f>
        <v>0</v>
      </c>
      <c r="H1249" s="120"/>
    </row>
    <row r="1250" spans="1:8" s="77" customFormat="1" ht="39.6">
      <c r="A1250" s="2220"/>
      <c r="B1250" s="209"/>
      <c r="C1250" s="673"/>
      <c r="D1250" s="169"/>
      <c r="E1250" s="316" t="s">
        <v>191</v>
      </c>
      <c r="F1250" s="2406">
        <v>292988</v>
      </c>
      <c r="G1250" s="2407"/>
      <c r="H1250" s="120"/>
    </row>
    <row r="1251" spans="1:8" s="77" customFormat="1">
      <c r="A1251" s="2220"/>
      <c r="B1251" s="211"/>
      <c r="C1251" s="673"/>
      <c r="D1251" s="169"/>
      <c r="E1251" s="316" t="s">
        <v>3</v>
      </c>
      <c r="F1251" s="2406">
        <f>F1252</f>
        <v>8848768</v>
      </c>
      <c r="G1251" s="2407">
        <f>G1252</f>
        <v>0</v>
      </c>
      <c r="H1251" s="120"/>
    </row>
    <row r="1252" spans="1:8" s="77" customFormat="1">
      <c r="A1252" s="2220"/>
      <c r="B1252" s="210"/>
      <c r="C1252" s="673"/>
      <c r="D1252" s="169"/>
      <c r="E1252" s="316" t="s">
        <v>20</v>
      </c>
      <c r="F1252" s="2406">
        <v>8848768</v>
      </c>
      <c r="G1252" s="2407"/>
      <c r="H1252" s="120"/>
    </row>
    <row r="1253" spans="1:8" s="77" customFormat="1">
      <c r="A1253" s="2220"/>
      <c r="B1253" s="380" t="s">
        <v>189</v>
      </c>
      <c r="C1253" s="671"/>
      <c r="D1253" s="381"/>
      <c r="E1253" s="670" t="s">
        <v>189</v>
      </c>
      <c r="F1253" s="2406"/>
      <c r="G1253" s="169"/>
      <c r="H1253" s="120"/>
    </row>
    <row r="1254" spans="1:8" s="77" customFormat="1" ht="39.6">
      <c r="A1254" s="2220"/>
      <c r="B1254" s="2482" t="s">
        <v>652</v>
      </c>
      <c r="C1254" s="2406"/>
      <c r="D1254" s="2483">
        <v>18233</v>
      </c>
      <c r="E1254" s="380" t="s">
        <v>4</v>
      </c>
      <c r="F1254" s="657">
        <f>F1255+F1256</f>
        <v>263212594</v>
      </c>
      <c r="G1254" s="2405">
        <f>G1255+G1256</f>
        <v>18233</v>
      </c>
      <c r="H1254" s="120"/>
    </row>
    <row r="1255" spans="1:8" s="77" customFormat="1" ht="26.4">
      <c r="A1255" s="3253"/>
      <c r="B1255" s="211"/>
      <c r="C1255" s="673"/>
      <c r="D1255" s="2493"/>
      <c r="E1255" s="316" t="s">
        <v>36</v>
      </c>
      <c r="F1255" s="2406">
        <v>7085836</v>
      </c>
      <c r="G1255" s="2407"/>
      <c r="H1255" s="120"/>
    </row>
    <row r="1256" spans="1:8" s="77" customFormat="1">
      <c r="A1256" s="3253"/>
      <c r="B1256" s="210"/>
      <c r="C1256" s="673"/>
      <c r="D1256" s="2493"/>
      <c r="E1256" s="316" t="s">
        <v>10</v>
      </c>
      <c r="F1256" s="2406">
        <f>F1257</f>
        <v>256126758</v>
      </c>
      <c r="G1256" s="2407">
        <f>G1257</f>
        <v>18233</v>
      </c>
      <c r="H1256" s="120"/>
    </row>
    <row r="1257" spans="1:8" s="77" customFormat="1">
      <c r="A1257" s="3253"/>
      <c r="B1257" s="211"/>
      <c r="C1257" s="673"/>
      <c r="D1257" s="2493"/>
      <c r="E1257" s="316" t="s">
        <v>11</v>
      </c>
      <c r="F1257" s="2406">
        <v>256126758</v>
      </c>
      <c r="G1257" s="2496">
        <v>18233</v>
      </c>
      <c r="H1257" s="120"/>
    </row>
    <row r="1258" spans="1:8" s="77" customFormat="1">
      <c r="A1258" s="3253"/>
      <c r="B1258" s="210"/>
      <c r="C1258" s="673"/>
      <c r="D1258" s="2493"/>
      <c r="E1258" s="380" t="s">
        <v>28</v>
      </c>
      <c r="F1258" s="657">
        <f>F1259+F1271</f>
        <v>263212594</v>
      </c>
      <c r="G1258" s="2405">
        <f>G1259+G1271</f>
        <v>18233</v>
      </c>
      <c r="H1258" s="120"/>
    </row>
    <row r="1259" spans="1:8" s="77" customFormat="1">
      <c r="A1259" s="3253"/>
      <c r="B1259" s="212"/>
      <c r="C1259" s="673"/>
      <c r="D1259" s="2493"/>
      <c r="E1259" s="316" t="s">
        <v>2</v>
      </c>
      <c r="F1259" s="2406">
        <f>F1260+F1264+F1266+F1268</f>
        <v>246054332</v>
      </c>
      <c r="G1259" s="2407">
        <f>G1260+G1264+G1266+G1268</f>
        <v>18233</v>
      </c>
      <c r="H1259" s="120"/>
    </row>
    <row r="1260" spans="1:8" s="77" customFormat="1">
      <c r="A1260" s="3253"/>
      <c r="B1260" s="209"/>
      <c r="C1260" s="673"/>
      <c r="D1260" s="2493"/>
      <c r="E1260" s="316" t="s">
        <v>12</v>
      </c>
      <c r="F1260" s="2406">
        <f>F1261+F1263</f>
        <v>245499843</v>
      </c>
      <c r="G1260" s="2407">
        <f>G1261+G1263</f>
        <v>18233</v>
      </c>
      <c r="H1260" s="120"/>
    </row>
    <row r="1261" spans="1:8" s="77" customFormat="1">
      <c r="A1261" s="3253"/>
      <c r="B1261" s="209"/>
      <c r="C1261" s="673"/>
      <c r="D1261" s="2493"/>
      <c r="E1261" s="316" t="s">
        <v>37</v>
      </c>
      <c r="F1261" s="2406">
        <v>169000642</v>
      </c>
      <c r="G1261" s="2496">
        <v>18233</v>
      </c>
      <c r="H1261" s="120"/>
    </row>
    <row r="1262" spans="1:8" s="77" customFormat="1">
      <c r="A1262" s="3253"/>
      <c r="B1262" s="209"/>
      <c r="C1262" s="673"/>
      <c r="D1262" s="2493"/>
      <c r="E1262" s="316" t="s">
        <v>35</v>
      </c>
      <c r="F1262" s="2406">
        <v>130955841</v>
      </c>
      <c r="G1262" s="2496">
        <v>14753</v>
      </c>
      <c r="H1262" s="120"/>
    </row>
    <row r="1263" spans="1:8" s="77" customFormat="1">
      <c r="A1263" s="3253"/>
      <c r="B1263" s="2482"/>
      <c r="C1263" s="2406"/>
      <c r="D1263" s="2483"/>
      <c r="E1263" s="316" t="s">
        <v>15</v>
      </c>
      <c r="F1263" s="2406">
        <v>76499201</v>
      </c>
      <c r="G1263" s="2483"/>
      <c r="H1263" s="120"/>
    </row>
    <row r="1264" spans="1:8" s="77" customFormat="1">
      <c r="A1264" s="3253"/>
      <c r="B1264" s="209"/>
      <c r="C1264" s="673"/>
      <c r="D1264" s="2493"/>
      <c r="E1264" s="316" t="s">
        <v>16</v>
      </c>
      <c r="F1264" s="2406">
        <f>F1265</f>
        <v>178200</v>
      </c>
      <c r="G1264" s="2407">
        <f>G1265</f>
        <v>0</v>
      </c>
      <c r="H1264" s="120"/>
    </row>
    <row r="1265" spans="1:8" s="77" customFormat="1">
      <c r="A1265" s="3253"/>
      <c r="B1265" s="209"/>
      <c r="C1265" s="673"/>
      <c r="D1265" s="2493"/>
      <c r="E1265" s="316" t="s">
        <v>93</v>
      </c>
      <c r="F1265" s="2406">
        <v>178200</v>
      </c>
      <c r="G1265" s="2407"/>
      <c r="H1265" s="120"/>
    </row>
    <row r="1266" spans="1:8" s="77" customFormat="1" ht="26.4">
      <c r="A1266" s="3253"/>
      <c r="B1266" s="209"/>
      <c r="C1266" s="673"/>
      <c r="D1266" s="2493"/>
      <c r="E1266" s="316" t="s">
        <v>49</v>
      </c>
      <c r="F1266" s="2406">
        <f>F1267</f>
        <v>92586</v>
      </c>
      <c r="G1266" s="2407">
        <f>G1267</f>
        <v>0</v>
      </c>
      <c r="H1266" s="120"/>
    </row>
    <row r="1267" spans="1:8" s="77" customFormat="1">
      <c r="A1267" s="3253"/>
      <c r="B1267" s="209"/>
      <c r="C1267" s="673"/>
      <c r="D1267" s="2493"/>
      <c r="E1267" s="316" t="s">
        <v>38</v>
      </c>
      <c r="F1267" s="2406">
        <v>92586</v>
      </c>
      <c r="G1267" s="2407"/>
      <c r="H1267" s="120"/>
    </row>
    <row r="1268" spans="1:8" s="77" customFormat="1">
      <c r="A1268" s="3253"/>
      <c r="B1268" s="209"/>
      <c r="C1268" s="673"/>
      <c r="D1268" s="2493"/>
      <c r="E1268" s="316" t="s">
        <v>19</v>
      </c>
      <c r="F1268" s="2406">
        <f>F1269</f>
        <v>283703</v>
      </c>
      <c r="G1268" s="2407">
        <f>G1269</f>
        <v>0</v>
      </c>
      <c r="H1268" s="120"/>
    </row>
    <row r="1269" spans="1:8" s="77" customFormat="1" ht="26.4">
      <c r="A1269" s="3253"/>
      <c r="B1269" s="209"/>
      <c r="C1269" s="673"/>
      <c r="D1269" s="2493"/>
      <c r="E1269" s="316" t="s">
        <v>51</v>
      </c>
      <c r="F1269" s="2406">
        <f>F1270</f>
        <v>283703</v>
      </c>
      <c r="G1269" s="2407">
        <f>G1270</f>
        <v>0</v>
      </c>
      <c r="H1269" s="120"/>
    </row>
    <row r="1270" spans="1:8" s="77" customFormat="1" ht="39.6">
      <c r="A1270" s="3253"/>
      <c r="B1270" s="209"/>
      <c r="C1270" s="673"/>
      <c r="D1270" s="2493"/>
      <c r="E1270" s="316" t="s">
        <v>191</v>
      </c>
      <c r="F1270" s="2406">
        <v>283703</v>
      </c>
      <c r="G1270" s="2407"/>
      <c r="H1270" s="120"/>
    </row>
    <row r="1271" spans="1:8" s="77" customFormat="1">
      <c r="A1271" s="3253"/>
      <c r="B1271" s="209"/>
      <c r="C1271" s="673"/>
      <c r="D1271" s="2493"/>
      <c r="E1271" s="316" t="s">
        <v>3</v>
      </c>
      <c r="F1271" s="2406">
        <f>F1272</f>
        <v>17158262</v>
      </c>
      <c r="G1271" s="2407">
        <f>G1272</f>
        <v>0</v>
      </c>
      <c r="H1271" s="120"/>
    </row>
    <row r="1272" spans="1:8" s="77" customFormat="1" ht="13.8" thickBot="1">
      <c r="A1272" s="3253"/>
      <c r="B1272" s="209"/>
      <c r="C1272" s="673"/>
      <c r="D1272" s="2493"/>
      <c r="E1272" s="316" t="s">
        <v>20</v>
      </c>
      <c r="F1272" s="2406">
        <v>17158262</v>
      </c>
      <c r="G1272" s="2407"/>
      <c r="H1272" s="120"/>
    </row>
    <row r="1273" spans="1:8" s="77" customFormat="1" ht="48.75" customHeight="1" thickBot="1">
      <c r="A1273" s="75"/>
      <c r="B1273" s="3733" t="s">
        <v>670</v>
      </c>
      <c r="C1273" s="3734"/>
      <c r="D1273" s="3734"/>
      <c r="E1273" s="3734"/>
      <c r="F1273" s="3734"/>
      <c r="G1273" s="3735"/>
      <c r="H1273" s="120"/>
    </row>
    <row r="1274" spans="1:8" s="77" customFormat="1">
      <c r="A1274" s="75"/>
      <c r="B1274" s="1329"/>
      <c r="C1274" s="1329"/>
      <c r="D1274" s="1329"/>
      <c r="E1274" s="292"/>
      <c r="F1274" s="292"/>
      <c r="G1274" s="292"/>
      <c r="H1274" s="120"/>
    </row>
    <row r="1275" spans="1:8" s="77" customFormat="1">
      <c r="A1275" s="75"/>
      <c r="B1275" s="128" t="s">
        <v>187</v>
      </c>
      <c r="C1275" s="561"/>
      <c r="D1275" s="561"/>
      <c r="E1275" s="292"/>
      <c r="F1275" s="292"/>
      <c r="G1275" s="292"/>
      <c r="H1275" s="120"/>
    </row>
    <row r="1276" spans="1:8" s="77" customFormat="1" ht="13.8" thickBot="1">
      <c r="A1276" s="99"/>
      <c r="B1276" s="2315"/>
      <c r="C1276" s="2315"/>
      <c r="D1276" s="2315"/>
      <c r="E1276" s="2369"/>
      <c r="F1276" s="136"/>
      <c r="G1276" s="136"/>
      <c r="H1276" s="120"/>
    </row>
    <row r="1277" spans="1:8" s="2340" customFormat="1" ht="13.8">
      <c r="A1277" s="1968">
        <f>A1190+1</f>
        <v>57</v>
      </c>
      <c r="B1277" s="379" t="s">
        <v>631</v>
      </c>
      <c r="C1277" s="2501"/>
      <c r="D1277" s="2502"/>
      <c r="E1277" s="379" t="s">
        <v>631</v>
      </c>
      <c r="F1277" s="2501"/>
      <c r="G1277" s="2502"/>
      <c r="H1277" s="895" t="s">
        <v>33</v>
      </c>
    </row>
    <row r="1278" spans="1:8" s="82" customFormat="1">
      <c r="A1278" s="137"/>
      <c r="B1278" s="123" t="s">
        <v>22</v>
      </c>
      <c r="C1278" s="2480"/>
      <c r="D1278" s="2481"/>
      <c r="E1278" s="123" t="s">
        <v>22</v>
      </c>
      <c r="F1278" s="2480"/>
      <c r="G1278" s="2481"/>
      <c r="H1278" s="351"/>
    </row>
    <row r="1279" spans="1:8" s="82" customFormat="1" ht="26.4">
      <c r="A1279" s="137"/>
      <c r="B1279" s="2345" t="s">
        <v>671</v>
      </c>
      <c r="C1279" s="2346"/>
      <c r="D1279" s="2347"/>
      <c r="E1279" s="2345" t="s">
        <v>632</v>
      </c>
      <c r="F1279" s="2346"/>
      <c r="G1279" s="2347"/>
      <c r="H1279" s="351"/>
    </row>
    <row r="1280" spans="1:8" s="2352" customFormat="1">
      <c r="A1280" s="137"/>
      <c r="B1280" s="138" t="s">
        <v>4</v>
      </c>
      <c r="C1280" s="657">
        <f>C1281+C1282</f>
        <v>110576209</v>
      </c>
      <c r="D1280" s="657">
        <f>D1281+D1282</f>
        <v>-3227</v>
      </c>
      <c r="E1280" s="2349" t="s">
        <v>4</v>
      </c>
      <c r="F1280" s="657">
        <f>F1281+F1282</f>
        <v>9232173</v>
      </c>
      <c r="G1280" s="2350">
        <f>G1281+G1282</f>
        <v>3227</v>
      </c>
      <c r="H1280" s="351"/>
    </row>
    <row r="1281" spans="1:8" s="2355" customFormat="1">
      <c r="A1281" s="137"/>
      <c r="B1281" s="2503" t="s">
        <v>34</v>
      </c>
      <c r="C1281" s="642">
        <v>1439128</v>
      </c>
      <c r="D1281" s="642"/>
      <c r="E1281" s="2353" t="s">
        <v>34</v>
      </c>
      <c r="F1281" s="642">
        <v>153057</v>
      </c>
      <c r="G1281" s="2354"/>
      <c r="H1281" s="2351"/>
    </row>
    <row r="1282" spans="1:8" s="2355" customFormat="1">
      <c r="A1282" s="137"/>
      <c r="B1282" s="2503" t="s">
        <v>10</v>
      </c>
      <c r="C1282" s="642">
        <f>C1283</f>
        <v>109137081</v>
      </c>
      <c r="D1282" s="642">
        <f>D1283</f>
        <v>-3227</v>
      </c>
      <c r="E1282" s="2353" t="s">
        <v>10</v>
      </c>
      <c r="F1282" s="642">
        <f>F1283</f>
        <v>9079116</v>
      </c>
      <c r="G1282" s="2354">
        <f>G1283</f>
        <v>3227</v>
      </c>
      <c r="H1282" s="2351"/>
    </row>
    <row r="1283" spans="1:8" s="2355" customFormat="1">
      <c r="A1283" s="137"/>
      <c r="B1283" s="2504" t="s">
        <v>11</v>
      </c>
      <c r="C1283" s="642">
        <v>109137081</v>
      </c>
      <c r="D1283" s="642">
        <v>-3227</v>
      </c>
      <c r="E1283" s="2356" t="s">
        <v>11</v>
      </c>
      <c r="F1283" s="642">
        <v>9079116</v>
      </c>
      <c r="G1283" s="2354">
        <v>3227</v>
      </c>
      <c r="H1283" s="2351"/>
    </row>
    <row r="1284" spans="1:8" s="2352" customFormat="1">
      <c r="A1284" s="137"/>
      <c r="B1284" s="138" t="s">
        <v>28</v>
      </c>
      <c r="C1284" s="657">
        <f>C1285+C1295</f>
        <v>110576209</v>
      </c>
      <c r="D1284" s="657">
        <f>D1285+D1295</f>
        <v>-3227</v>
      </c>
      <c r="E1284" s="2349" t="s">
        <v>28</v>
      </c>
      <c r="F1284" s="657">
        <f>F1285+F1290</f>
        <v>9232173</v>
      </c>
      <c r="G1284" s="2350">
        <f>G1285+G1290</f>
        <v>3227</v>
      </c>
      <c r="H1284" s="2351"/>
    </row>
    <row r="1285" spans="1:8" s="2355" customFormat="1">
      <c r="A1285" s="137"/>
      <c r="B1285" s="2503" t="s">
        <v>2</v>
      </c>
      <c r="C1285" s="642">
        <f>C1290+C1292+C1286</f>
        <v>110146085</v>
      </c>
      <c r="D1285" s="642">
        <f>D1290+D1291+D1286</f>
        <v>-3227</v>
      </c>
      <c r="E1285" s="2353" t="s">
        <v>2</v>
      </c>
      <c r="F1285" s="642">
        <f>F1286</f>
        <v>8309644</v>
      </c>
      <c r="G1285" s="2354">
        <f>G1286</f>
        <v>3227</v>
      </c>
      <c r="H1285" s="2351"/>
    </row>
    <row r="1286" spans="1:8" s="2355" customFormat="1">
      <c r="A1286" s="137"/>
      <c r="B1286" s="2504" t="s">
        <v>12</v>
      </c>
      <c r="C1286" s="642">
        <f>C1287+C1289</f>
        <v>109898156</v>
      </c>
      <c r="D1286" s="642">
        <f>D1287+D1289</f>
        <v>-3227</v>
      </c>
      <c r="E1286" s="2356" t="s">
        <v>12</v>
      </c>
      <c r="F1286" s="642">
        <f>F1287+F1289</f>
        <v>8309644</v>
      </c>
      <c r="G1286" s="2354">
        <f>G1287+G1289</f>
        <v>3227</v>
      </c>
      <c r="H1286" s="2351"/>
    </row>
    <row r="1287" spans="1:8" s="2355" customFormat="1">
      <c r="A1287" s="137"/>
      <c r="B1287" s="2505" t="s">
        <v>37</v>
      </c>
      <c r="C1287" s="642">
        <v>87289610</v>
      </c>
      <c r="D1287" s="642">
        <v>-3227</v>
      </c>
      <c r="E1287" s="2357" t="s">
        <v>37</v>
      </c>
      <c r="F1287" s="642">
        <v>4185743</v>
      </c>
      <c r="G1287" s="2354">
        <v>3227</v>
      </c>
      <c r="H1287" s="2351"/>
    </row>
    <row r="1288" spans="1:8" s="2355" customFormat="1">
      <c r="A1288" s="137"/>
      <c r="B1288" s="2505" t="s">
        <v>35</v>
      </c>
      <c r="C1288" s="642">
        <v>68123272</v>
      </c>
      <c r="D1288" s="642">
        <v>-2611</v>
      </c>
      <c r="E1288" s="2357" t="s">
        <v>35</v>
      </c>
      <c r="F1288" s="642">
        <v>3289832</v>
      </c>
      <c r="G1288" s="2354">
        <v>2611</v>
      </c>
      <c r="H1288" s="2351"/>
    </row>
    <row r="1289" spans="1:8" s="2355" customFormat="1">
      <c r="A1289" s="137"/>
      <c r="B1289" s="2505" t="s">
        <v>15</v>
      </c>
      <c r="C1289" s="642">
        <v>22608546</v>
      </c>
      <c r="D1289" s="642"/>
      <c r="E1289" s="2357" t="s">
        <v>15</v>
      </c>
      <c r="F1289" s="642">
        <v>4123901</v>
      </c>
      <c r="G1289" s="2354"/>
      <c r="H1289" s="2351"/>
    </row>
    <row r="1290" spans="1:8" s="2355" customFormat="1" ht="26.4">
      <c r="A1290" s="137"/>
      <c r="B1290" s="2504" t="s">
        <v>49</v>
      </c>
      <c r="C1290" s="642">
        <f>C1291</f>
        <v>21266</v>
      </c>
      <c r="D1290" s="642">
        <f>D1291</f>
        <v>0</v>
      </c>
      <c r="E1290" s="2358" t="s">
        <v>3</v>
      </c>
      <c r="F1290" s="642">
        <f>F1291</f>
        <v>922529</v>
      </c>
      <c r="G1290" s="2354">
        <f>G1291</f>
        <v>0</v>
      </c>
      <c r="H1290" s="2351"/>
    </row>
    <row r="1291" spans="1:8" s="2355" customFormat="1">
      <c r="A1291" s="137"/>
      <c r="B1291" s="2505" t="s">
        <v>38</v>
      </c>
      <c r="C1291" s="642">
        <v>21266</v>
      </c>
      <c r="D1291" s="642"/>
      <c r="E1291" s="2356" t="s">
        <v>20</v>
      </c>
      <c r="F1291" s="642">
        <v>922529</v>
      </c>
      <c r="G1291" s="2354"/>
      <c r="H1291" s="2351"/>
    </row>
    <row r="1292" spans="1:8" s="2355" customFormat="1">
      <c r="A1292" s="137"/>
      <c r="B1292" s="2505" t="s">
        <v>19</v>
      </c>
      <c r="C1292" s="642">
        <f>C1293</f>
        <v>226663</v>
      </c>
      <c r="D1292" s="642"/>
      <c r="E1292" s="2504"/>
      <c r="F1292" s="642"/>
      <c r="G1292" s="2354"/>
      <c r="H1292" s="2351"/>
    </row>
    <row r="1293" spans="1:8" s="2355" customFormat="1" ht="26.4">
      <c r="A1293" s="137"/>
      <c r="B1293" s="2505" t="s">
        <v>51</v>
      </c>
      <c r="C1293" s="642">
        <f>C1294</f>
        <v>226663</v>
      </c>
      <c r="D1293" s="642"/>
      <c r="E1293" s="2504"/>
      <c r="F1293" s="642"/>
      <c r="G1293" s="2354"/>
      <c r="H1293" s="2351"/>
    </row>
    <row r="1294" spans="1:8" s="2355" customFormat="1" ht="39.6">
      <c r="A1294" s="137"/>
      <c r="B1294" s="2505" t="s">
        <v>53</v>
      </c>
      <c r="C1294" s="642">
        <v>226663</v>
      </c>
      <c r="D1294" s="642"/>
      <c r="E1294" s="2504"/>
      <c r="F1294" s="642"/>
      <c r="G1294" s="2354"/>
      <c r="H1294" s="2351"/>
    </row>
    <row r="1295" spans="1:8" s="2355" customFormat="1">
      <c r="A1295" s="137"/>
      <c r="B1295" s="2503" t="s">
        <v>3</v>
      </c>
      <c r="C1295" s="642">
        <f>C1296</f>
        <v>430124</v>
      </c>
      <c r="D1295" s="642">
        <f>D1296</f>
        <v>0</v>
      </c>
      <c r="E1295" s="2503"/>
      <c r="F1295" s="642">
        <f>F1296</f>
        <v>0</v>
      </c>
      <c r="G1295" s="2354">
        <f>G1296</f>
        <v>0</v>
      </c>
      <c r="H1295" s="2351"/>
    </row>
    <row r="1296" spans="1:8" s="2355" customFormat="1" ht="13.8" thickBot="1">
      <c r="A1296" s="137"/>
      <c r="B1296" s="2504" t="s">
        <v>20</v>
      </c>
      <c r="C1296" s="642">
        <v>430124</v>
      </c>
      <c r="D1296" s="642"/>
      <c r="E1296" s="2504"/>
      <c r="F1296" s="642"/>
      <c r="G1296" s="2354"/>
      <c r="H1296" s="2351"/>
    </row>
    <row r="1297" spans="1:8" s="2355" customFormat="1" ht="83.25" customHeight="1" thickBot="1">
      <c r="A1297" s="137"/>
      <c r="B1297" s="3750" t="s">
        <v>672</v>
      </c>
      <c r="C1297" s="3751"/>
      <c r="D1297" s="3751"/>
      <c r="E1297" s="3751"/>
      <c r="F1297" s="3751"/>
      <c r="G1297" s="3752"/>
      <c r="H1297" s="2351"/>
    </row>
    <row r="1298" spans="1:8" s="2508" customFormat="1">
      <c r="A1298" s="137"/>
      <c r="B1298" s="1329"/>
      <c r="C1298" s="1329"/>
      <c r="D1298" s="1329"/>
      <c r="E1298" s="2506"/>
      <c r="F1298" s="2506"/>
      <c r="G1298" s="2506"/>
      <c r="H1298" s="2351"/>
    </row>
    <row r="1299" spans="1:8" s="2508" customFormat="1">
      <c r="A1299" s="137"/>
      <c r="B1299" s="128" t="s">
        <v>187</v>
      </c>
      <c r="C1299" s="561"/>
      <c r="D1299" s="561"/>
      <c r="E1299" s="2506"/>
      <c r="F1299" s="2506"/>
      <c r="G1299" s="2506"/>
      <c r="H1299" s="2507"/>
    </row>
    <row r="1300" spans="1:8" s="77" customFormat="1" ht="13.8" thickBot="1">
      <c r="A1300" s="99"/>
      <c r="B1300" s="2315"/>
      <c r="C1300" s="2315"/>
      <c r="D1300" s="2315"/>
      <c r="E1300" s="2369"/>
      <c r="F1300" s="136"/>
      <c r="G1300" s="136"/>
      <c r="H1300" s="2507"/>
    </row>
    <row r="1301" spans="1:8" s="2340" customFormat="1" ht="13.8">
      <c r="A1301" s="1968">
        <f>A1277+1</f>
        <v>58</v>
      </c>
      <c r="B1301" s="379" t="s">
        <v>631</v>
      </c>
      <c r="C1301" s="2501"/>
      <c r="D1301" s="2502"/>
      <c r="E1301" s="379" t="s">
        <v>631</v>
      </c>
      <c r="F1301" s="2501"/>
      <c r="G1301" s="2502"/>
      <c r="H1301" s="895" t="s">
        <v>33</v>
      </c>
    </row>
    <row r="1302" spans="1:8" s="82" customFormat="1">
      <c r="A1302" s="137"/>
      <c r="B1302" s="123" t="s">
        <v>22</v>
      </c>
      <c r="C1302" s="2480"/>
      <c r="D1302" s="2481"/>
      <c r="E1302" s="123" t="s">
        <v>22</v>
      </c>
      <c r="F1302" s="2480"/>
      <c r="G1302" s="2481"/>
      <c r="H1302" s="351"/>
    </row>
    <row r="1303" spans="1:8" s="82" customFormat="1">
      <c r="A1303" s="137"/>
      <c r="B1303" s="2345" t="s">
        <v>671</v>
      </c>
      <c r="C1303" s="2346"/>
      <c r="D1303" s="2347"/>
      <c r="E1303" s="2345" t="s">
        <v>643</v>
      </c>
      <c r="F1303" s="2346"/>
      <c r="G1303" s="2347"/>
      <c r="H1303" s="351"/>
    </row>
    <row r="1304" spans="1:8" s="2352" customFormat="1">
      <c r="A1304" s="137"/>
      <c r="B1304" s="138" t="s">
        <v>4</v>
      </c>
      <c r="C1304" s="657">
        <f>C1305+C1306</f>
        <v>110576209</v>
      </c>
      <c r="D1304" s="657">
        <f>D1305+D1306</f>
        <v>-995191</v>
      </c>
      <c r="E1304" s="138" t="s">
        <v>4</v>
      </c>
      <c r="F1304" s="657">
        <f>F1305+F1306</f>
        <v>20653370</v>
      </c>
      <c r="G1304" s="2350">
        <f>G1305+G1306</f>
        <v>995191</v>
      </c>
      <c r="H1304" s="351"/>
    </row>
    <row r="1305" spans="1:8" s="2355" customFormat="1">
      <c r="A1305" s="137"/>
      <c r="B1305" s="2503" t="s">
        <v>34</v>
      </c>
      <c r="C1305" s="642">
        <v>1439128</v>
      </c>
      <c r="D1305" s="642"/>
      <c r="E1305" s="2503" t="s">
        <v>34</v>
      </c>
      <c r="F1305" s="642">
        <v>720240</v>
      </c>
      <c r="G1305" s="2354"/>
      <c r="H1305" s="2351"/>
    </row>
    <row r="1306" spans="1:8" s="2355" customFormat="1">
      <c r="A1306" s="137"/>
      <c r="B1306" s="2503" t="s">
        <v>10</v>
      </c>
      <c r="C1306" s="642">
        <f>C1307</f>
        <v>109137081</v>
      </c>
      <c r="D1306" s="642">
        <f>D1307</f>
        <v>-995191</v>
      </c>
      <c r="E1306" s="2503" t="s">
        <v>10</v>
      </c>
      <c r="F1306" s="642">
        <f>F1307</f>
        <v>19933130</v>
      </c>
      <c r="G1306" s="2354">
        <f>G1307</f>
        <v>995191</v>
      </c>
      <c r="H1306" s="2351"/>
    </row>
    <row r="1307" spans="1:8" s="2355" customFormat="1">
      <c r="A1307" s="137"/>
      <c r="B1307" s="2504" t="s">
        <v>11</v>
      </c>
      <c r="C1307" s="642">
        <v>109137081</v>
      </c>
      <c r="D1307" s="642">
        <f>-991605-3586</f>
        <v>-995191</v>
      </c>
      <c r="E1307" s="2504" t="s">
        <v>11</v>
      </c>
      <c r="F1307" s="642">
        <v>19933130</v>
      </c>
      <c r="G1307" s="2354">
        <f>991605+3586</f>
        <v>995191</v>
      </c>
      <c r="H1307" s="2351"/>
    </row>
    <row r="1308" spans="1:8" s="2352" customFormat="1">
      <c r="A1308" s="137"/>
      <c r="B1308" s="138" t="s">
        <v>28</v>
      </c>
      <c r="C1308" s="657">
        <f>C1309+C1319</f>
        <v>110576209</v>
      </c>
      <c r="D1308" s="657">
        <f>D1309+D1319</f>
        <v>-995191</v>
      </c>
      <c r="E1308" s="138" t="s">
        <v>28</v>
      </c>
      <c r="F1308" s="657">
        <f>F1309+F1314</f>
        <v>20653370</v>
      </c>
      <c r="G1308" s="2350">
        <f>G1309</f>
        <v>995191</v>
      </c>
      <c r="H1308" s="2351"/>
    </row>
    <row r="1309" spans="1:8" s="2355" customFormat="1">
      <c r="A1309" s="137"/>
      <c r="B1309" s="2503" t="s">
        <v>2</v>
      </c>
      <c r="C1309" s="642">
        <f>C1314+C1316+C1310</f>
        <v>110146085</v>
      </c>
      <c r="D1309" s="642">
        <f>D1314+D1315+D1310</f>
        <v>-995191</v>
      </c>
      <c r="E1309" s="2503" t="s">
        <v>2</v>
      </c>
      <c r="F1309" s="642">
        <f>F1310</f>
        <v>19450403</v>
      </c>
      <c r="G1309" s="2354">
        <f>G1310+G1319+G1315</f>
        <v>995191</v>
      </c>
      <c r="H1309" s="2351"/>
    </row>
    <row r="1310" spans="1:8" s="2355" customFormat="1">
      <c r="A1310" s="137"/>
      <c r="B1310" s="2504" t="s">
        <v>12</v>
      </c>
      <c r="C1310" s="642">
        <f>C1311+C1313</f>
        <v>109898156</v>
      </c>
      <c r="D1310" s="642">
        <f>D1311+D1313</f>
        <v>-995191</v>
      </c>
      <c r="E1310" s="2504" t="s">
        <v>12</v>
      </c>
      <c r="F1310" s="642">
        <f>F1311+F1313</f>
        <v>19450403</v>
      </c>
      <c r="G1310" s="2354">
        <f>G1311+G1313</f>
        <v>995191</v>
      </c>
      <c r="H1310" s="2351"/>
    </row>
    <row r="1311" spans="1:8" s="2355" customFormat="1">
      <c r="A1311" s="137"/>
      <c r="B1311" s="2505" t="s">
        <v>37</v>
      </c>
      <c r="C1311" s="642">
        <v>87289610</v>
      </c>
      <c r="D1311" s="642">
        <f>-98975-3586</f>
        <v>-102561</v>
      </c>
      <c r="E1311" s="2505" t="s">
        <v>37</v>
      </c>
      <c r="F1311" s="642">
        <v>1938411</v>
      </c>
      <c r="G1311" s="2354">
        <f>98975+3586</f>
        <v>102561</v>
      </c>
      <c r="H1311" s="2351"/>
    </row>
    <row r="1312" spans="1:8" s="2355" customFormat="1">
      <c r="A1312" s="137"/>
      <c r="B1312" s="2505" t="s">
        <v>35</v>
      </c>
      <c r="C1312" s="642">
        <v>68123272</v>
      </c>
      <c r="D1312" s="642">
        <f>-78650-2902</f>
        <v>-81552</v>
      </c>
      <c r="E1312" s="2505" t="s">
        <v>35</v>
      </c>
      <c r="F1312" s="642">
        <v>1530538</v>
      </c>
      <c r="G1312" s="2354">
        <f>78650+2902</f>
        <v>81552</v>
      </c>
      <c r="H1312" s="2351"/>
    </row>
    <row r="1313" spans="1:8" s="2355" customFormat="1">
      <c r="A1313" s="137"/>
      <c r="B1313" s="2505" t="s">
        <v>15</v>
      </c>
      <c r="C1313" s="642">
        <v>22608546</v>
      </c>
      <c r="D1313" s="642">
        <v>-892630</v>
      </c>
      <c r="E1313" s="2505" t="s">
        <v>15</v>
      </c>
      <c r="F1313" s="642">
        <v>17511992</v>
      </c>
      <c r="G1313" s="2354">
        <v>892630</v>
      </c>
      <c r="H1313" s="2351"/>
    </row>
    <row r="1314" spans="1:8" s="2355" customFormat="1" ht="26.4">
      <c r="A1314" s="137"/>
      <c r="B1314" s="2504" t="s">
        <v>49</v>
      </c>
      <c r="C1314" s="642">
        <f>C1315</f>
        <v>21266</v>
      </c>
      <c r="D1314" s="642">
        <f>D1315</f>
        <v>0</v>
      </c>
      <c r="E1314" s="2509" t="s">
        <v>3</v>
      </c>
      <c r="F1314" s="642">
        <f>F1315</f>
        <v>1202967</v>
      </c>
      <c r="G1314" s="2354"/>
      <c r="H1314" s="2351"/>
    </row>
    <row r="1315" spans="1:8" s="2355" customFormat="1">
      <c r="A1315" s="137"/>
      <c r="B1315" s="2505" t="s">
        <v>38</v>
      </c>
      <c r="C1315" s="642">
        <v>21266</v>
      </c>
      <c r="D1315" s="642"/>
      <c r="E1315" s="2504" t="s">
        <v>20</v>
      </c>
      <c r="F1315" s="642">
        <v>1202967</v>
      </c>
      <c r="G1315" s="2354">
        <f>G1316</f>
        <v>0</v>
      </c>
      <c r="H1315" s="2351"/>
    </row>
    <row r="1316" spans="1:8" s="2355" customFormat="1">
      <c r="A1316" s="137"/>
      <c r="B1316" s="2505" t="s">
        <v>19</v>
      </c>
      <c r="C1316" s="642">
        <f>C1317</f>
        <v>226663</v>
      </c>
      <c r="D1316" s="642"/>
      <c r="E1316" s="2504"/>
      <c r="F1316" s="642"/>
      <c r="G1316" s="2354"/>
      <c r="H1316" s="2351"/>
    </row>
    <row r="1317" spans="1:8" s="2355" customFormat="1" ht="26.4">
      <c r="A1317" s="137"/>
      <c r="B1317" s="2505" t="s">
        <v>51</v>
      </c>
      <c r="C1317" s="642">
        <f>C1318</f>
        <v>226663</v>
      </c>
      <c r="D1317" s="642"/>
      <c r="E1317" s="2504"/>
      <c r="F1317" s="642"/>
      <c r="G1317" s="2354"/>
      <c r="H1317" s="2351"/>
    </row>
    <row r="1318" spans="1:8" s="2355" customFormat="1" ht="39.6">
      <c r="A1318" s="137"/>
      <c r="B1318" s="2505" t="s">
        <v>53</v>
      </c>
      <c r="C1318" s="642">
        <v>226663</v>
      </c>
      <c r="D1318" s="642"/>
      <c r="E1318" s="2504"/>
      <c r="F1318" s="642"/>
      <c r="G1318" s="2354"/>
      <c r="H1318" s="2351"/>
    </row>
    <row r="1319" spans="1:8" s="2355" customFormat="1">
      <c r="A1319" s="137"/>
      <c r="B1319" s="2503" t="s">
        <v>3</v>
      </c>
      <c r="C1319" s="642">
        <f>C1320</f>
        <v>430124</v>
      </c>
      <c r="D1319" s="642">
        <f>D1320</f>
        <v>0</v>
      </c>
      <c r="E1319" s="2503"/>
      <c r="F1319" s="642">
        <f>F1320</f>
        <v>0</v>
      </c>
      <c r="G1319" s="2354">
        <f>G1320</f>
        <v>0</v>
      </c>
      <c r="H1319" s="2351"/>
    </row>
    <row r="1320" spans="1:8" s="2355" customFormat="1" ht="13.8" thickBot="1">
      <c r="A1320" s="137"/>
      <c r="B1320" s="2504" t="s">
        <v>20</v>
      </c>
      <c r="C1320" s="642">
        <v>430124</v>
      </c>
      <c r="D1320" s="642"/>
      <c r="E1320" s="2504"/>
      <c r="F1320" s="642"/>
      <c r="G1320" s="2354"/>
      <c r="H1320" s="2351"/>
    </row>
    <row r="1321" spans="1:8" s="2355" customFormat="1" ht="150.75" customHeight="1" thickBot="1">
      <c r="A1321" s="137"/>
      <c r="B1321" s="3750" t="s">
        <v>673</v>
      </c>
      <c r="C1321" s="3751"/>
      <c r="D1321" s="3751"/>
      <c r="E1321" s="3751"/>
      <c r="F1321" s="3751"/>
      <c r="G1321" s="3752"/>
      <c r="H1321" s="2351"/>
    </row>
    <row r="1322" spans="1:8" s="126" customFormat="1">
      <c r="A1322" s="137"/>
      <c r="B1322" s="1329"/>
      <c r="C1322" s="1329"/>
      <c r="D1322" s="1329"/>
      <c r="E1322" s="2510"/>
      <c r="F1322" s="2510"/>
      <c r="G1322" s="2510"/>
      <c r="H1322" s="2351"/>
    </row>
    <row r="1323" spans="1:8" s="126" customFormat="1">
      <c r="A1323" s="137"/>
      <c r="B1323" s="128" t="s">
        <v>187</v>
      </c>
      <c r="C1323" s="561"/>
      <c r="D1323" s="561"/>
      <c r="E1323" s="2510"/>
      <c r="F1323" s="2510"/>
      <c r="G1323" s="2510"/>
      <c r="H1323" s="2351"/>
    </row>
    <row r="1324" spans="1:8" s="77" customFormat="1" ht="13.8" thickBot="1">
      <c r="A1324" s="99"/>
      <c r="B1324" s="2315"/>
      <c r="C1324" s="2315"/>
      <c r="D1324" s="2315"/>
      <c r="E1324" s="2369"/>
      <c r="F1324" s="136"/>
      <c r="G1324" s="136"/>
      <c r="H1324" s="2351"/>
    </row>
    <row r="1325" spans="1:8" s="2340" customFormat="1" ht="13.8">
      <c r="A1325" s="1968">
        <f>A1301+1</f>
        <v>59</v>
      </c>
      <c r="B1325" s="379" t="s">
        <v>631</v>
      </c>
      <c r="C1325" s="2501"/>
      <c r="D1325" s="2502"/>
      <c r="E1325" s="379" t="s">
        <v>631</v>
      </c>
      <c r="F1325" s="2501"/>
      <c r="G1325" s="2502"/>
      <c r="H1325" s="895" t="s">
        <v>33</v>
      </c>
    </row>
    <row r="1326" spans="1:8" s="82" customFormat="1">
      <c r="A1326" s="137"/>
      <c r="B1326" s="123" t="s">
        <v>22</v>
      </c>
      <c r="C1326" s="2480"/>
      <c r="D1326" s="2481"/>
      <c r="E1326" s="123" t="s">
        <v>22</v>
      </c>
      <c r="F1326" s="2480"/>
      <c r="G1326" s="2481"/>
      <c r="H1326" s="351"/>
    </row>
    <row r="1327" spans="1:8" s="82" customFormat="1">
      <c r="A1327" s="137"/>
      <c r="B1327" s="2345" t="s">
        <v>671</v>
      </c>
      <c r="C1327" s="2346"/>
      <c r="D1327" s="2347"/>
      <c r="E1327" s="2345" t="s">
        <v>674</v>
      </c>
      <c r="F1327" s="2346"/>
      <c r="G1327" s="2347"/>
      <c r="H1327" s="351"/>
    </row>
    <row r="1328" spans="1:8" s="2352" customFormat="1">
      <c r="A1328" s="137"/>
      <c r="B1328" s="138" t="s">
        <v>4</v>
      </c>
      <c r="C1328" s="657">
        <f>C1329+C1330</f>
        <v>110576209</v>
      </c>
      <c r="D1328" s="657">
        <f>D1329+D1330</f>
        <v>-10646</v>
      </c>
      <c r="E1328" s="2511" t="s">
        <v>4</v>
      </c>
      <c r="F1328" s="2497">
        <f>F1329</f>
        <v>1058414</v>
      </c>
      <c r="G1328" s="170">
        <f>G1329</f>
        <v>10646</v>
      </c>
      <c r="H1328" s="351"/>
    </row>
    <row r="1329" spans="1:8" s="2355" customFormat="1">
      <c r="A1329" s="137"/>
      <c r="B1329" s="2503" t="s">
        <v>34</v>
      </c>
      <c r="C1329" s="642">
        <v>1439128</v>
      </c>
      <c r="D1329" s="642"/>
      <c r="E1329" s="2512" t="s">
        <v>10</v>
      </c>
      <c r="F1329" s="2406">
        <f>F1330</f>
        <v>1058414</v>
      </c>
      <c r="G1329" s="2513">
        <f>G1330</f>
        <v>10646</v>
      </c>
      <c r="H1329" s="2351"/>
    </row>
    <row r="1330" spans="1:8" s="2355" customFormat="1">
      <c r="A1330" s="137"/>
      <c r="B1330" s="2503" t="s">
        <v>10</v>
      </c>
      <c r="C1330" s="642">
        <f>C1331</f>
        <v>109137081</v>
      </c>
      <c r="D1330" s="642">
        <f>D1331</f>
        <v>-10646</v>
      </c>
      <c r="E1330" s="2512" t="s">
        <v>11</v>
      </c>
      <c r="F1330" s="2406">
        <v>1058414</v>
      </c>
      <c r="G1330" s="2513">
        <v>10646</v>
      </c>
      <c r="H1330" s="2351"/>
    </row>
    <row r="1331" spans="1:8" s="2355" customFormat="1">
      <c r="A1331" s="137"/>
      <c r="B1331" s="2504" t="s">
        <v>11</v>
      </c>
      <c r="C1331" s="642">
        <v>109137081</v>
      </c>
      <c r="D1331" s="642">
        <v>-10646</v>
      </c>
      <c r="E1331" s="2511" t="s">
        <v>28</v>
      </c>
      <c r="F1331" s="2497">
        <f>F1332</f>
        <v>1058414</v>
      </c>
      <c r="G1331" s="170">
        <f>G1332</f>
        <v>10646</v>
      </c>
      <c r="H1331" s="2351"/>
    </row>
    <row r="1332" spans="1:8" s="2352" customFormat="1">
      <c r="A1332" s="137"/>
      <c r="B1332" s="138" t="s">
        <v>28</v>
      </c>
      <c r="C1332" s="657">
        <f>C1333+C1343</f>
        <v>110576209</v>
      </c>
      <c r="D1332" s="657">
        <f>D1333+D1343</f>
        <v>-10646</v>
      </c>
      <c r="E1332" s="2514" t="s">
        <v>2</v>
      </c>
      <c r="F1332" s="2406">
        <f>F1333</f>
        <v>1058414</v>
      </c>
      <c r="G1332" s="2513">
        <f>G1333</f>
        <v>10646</v>
      </c>
      <c r="H1332" s="2351"/>
    </row>
    <row r="1333" spans="1:8" s="2355" customFormat="1">
      <c r="A1333" s="137"/>
      <c r="B1333" s="2503" t="s">
        <v>2</v>
      </c>
      <c r="C1333" s="642">
        <f>C1338+C1340+C1334</f>
        <v>110146085</v>
      </c>
      <c r="D1333" s="642">
        <f>D1338+D1339+D1334</f>
        <v>-10646</v>
      </c>
      <c r="E1333" s="2512" t="s">
        <v>12</v>
      </c>
      <c r="F1333" s="2406">
        <f>F1334+F1336</f>
        <v>1058414</v>
      </c>
      <c r="G1333" s="2513">
        <f>G1334+G1336</f>
        <v>10646</v>
      </c>
      <c r="H1333" s="2351"/>
    </row>
    <row r="1334" spans="1:8" s="2355" customFormat="1">
      <c r="A1334" s="137"/>
      <c r="B1334" s="2504" t="s">
        <v>12</v>
      </c>
      <c r="C1334" s="642">
        <f>C1335+C1337</f>
        <v>109898156</v>
      </c>
      <c r="D1334" s="642">
        <f>D1335+D1337</f>
        <v>-10646</v>
      </c>
      <c r="E1334" s="2515" t="s">
        <v>37</v>
      </c>
      <c r="F1334" s="2406">
        <v>983209</v>
      </c>
      <c r="G1334" s="2513">
        <v>10646</v>
      </c>
      <c r="H1334" s="2351"/>
    </row>
    <row r="1335" spans="1:8" s="2355" customFormat="1">
      <c r="A1335" s="137"/>
      <c r="B1335" s="2505" t="s">
        <v>37</v>
      </c>
      <c r="C1335" s="642">
        <v>87289610</v>
      </c>
      <c r="D1335" s="642">
        <v>-10646</v>
      </c>
      <c r="E1335" s="2516" t="s">
        <v>35</v>
      </c>
      <c r="F1335" s="2406">
        <v>771892</v>
      </c>
      <c r="G1335" s="2513">
        <v>8438</v>
      </c>
      <c r="H1335" s="2351"/>
    </row>
    <row r="1336" spans="1:8" s="2355" customFormat="1">
      <c r="A1336" s="137"/>
      <c r="B1336" s="2505" t="s">
        <v>35</v>
      </c>
      <c r="C1336" s="642">
        <v>68123272</v>
      </c>
      <c r="D1336" s="642">
        <v>-8438</v>
      </c>
      <c r="E1336" s="2516" t="s">
        <v>15</v>
      </c>
      <c r="F1336" s="2406">
        <v>75205</v>
      </c>
      <c r="G1336" s="2513"/>
      <c r="H1336" s="2351"/>
    </row>
    <row r="1337" spans="1:8" s="2355" customFormat="1">
      <c r="A1337" s="137"/>
      <c r="B1337" s="2505" t="s">
        <v>15</v>
      </c>
      <c r="C1337" s="642">
        <v>22608546</v>
      </c>
      <c r="D1337" s="642"/>
      <c r="E1337" s="2505"/>
      <c r="F1337" s="642"/>
      <c r="G1337" s="2354"/>
      <c r="H1337" s="2351"/>
    </row>
    <row r="1338" spans="1:8" s="2355" customFormat="1" ht="26.4">
      <c r="A1338" s="137"/>
      <c r="B1338" s="2504" t="s">
        <v>49</v>
      </c>
      <c r="C1338" s="642">
        <f>C1339</f>
        <v>21266</v>
      </c>
      <c r="D1338" s="642">
        <f>D1339</f>
        <v>0</v>
      </c>
      <c r="E1338" s="2509"/>
      <c r="F1338" s="642"/>
      <c r="G1338" s="2354"/>
      <c r="H1338" s="2351"/>
    </row>
    <row r="1339" spans="1:8" s="2355" customFormat="1">
      <c r="A1339" s="137"/>
      <c r="B1339" s="2505" t="s">
        <v>38</v>
      </c>
      <c r="C1339" s="642">
        <v>21266</v>
      </c>
      <c r="D1339" s="642"/>
      <c r="E1339" s="2504"/>
      <c r="F1339" s="642"/>
      <c r="G1339" s="2354"/>
      <c r="H1339" s="2351"/>
    </row>
    <row r="1340" spans="1:8" s="2355" customFormat="1">
      <c r="A1340" s="137"/>
      <c r="B1340" s="2505" t="s">
        <v>19</v>
      </c>
      <c r="C1340" s="642">
        <f>C1341</f>
        <v>226663</v>
      </c>
      <c r="D1340" s="642"/>
      <c r="E1340" s="2504"/>
      <c r="F1340" s="642"/>
      <c r="G1340" s="2354"/>
      <c r="H1340" s="2351"/>
    </row>
    <row r="1341" spans="1:8" s="2355" customFormat="1" ht="26.4">
      <c r="A1341" s="137"/>
      <c r="B1341" s="2505" t="s">
        <v>51</v>
      </c>
      <c r="C1341" s="642">
        <f>C1342</f>
        <v>226663</v>
      </c>
      <c r="D1341" s="642"/>
      <c r="E1341" s="2504"/>
      <c r="F1341" s="642"/>
      <c r="G1341" s="2354"/>
      <c r="H1341" s="2351"/>
    </row>
    <row r="1342" spans="1:8" s="2355" customFormat="1" ht="39.6">
      <c r="A1342" s="137"/>
      <c r="B1342" s="2505" t="s">
        <v>53</v>
      </c>
      <c r="C1342" s="642">
        <v>226663</v>
      </c>
      <c r="D1342" s="642"/>
      <c r="E1342" s="2504"/>
      <c r="F1342" s="642"/>
      <c r="G1342" s="2354"/>
      <c r="H1342" s="2351"/>
    </row>
    <row r="1343" spans="1:8" s="2355" customFormat="1">
      <c r="A1343" s="137"/>
      <c r="B1343" s="2503" t="s">
        <v>3</v>
      </c>
      <c r="C1343" s="642">
        <f>C1344</f>
        <v>430124</v>
      </c>
      <c r="D1343" s="642">
        <f>D1344</f>
        <v>0</v>
      </c>
      <c r="E1343" s="2503"/>
      <c r="F1343" s="642"/>
      <c r="G1343" s="2354"/>
      <c r="H1343" s="2351"/>
    </row>
    <row r="1344" spans="1:8" s="2355" customFormat="1" ht="13.8" thickBot="1">
      <c r="A1344" s="137"/>
      <c r="B1344" s="2504" t="s">
        <v>20</v>
      </c>
      <c r="C1344" s="642">
        <v>430124</v>
      </c>
      <c r="D1344" s="642"/>
      <c r="E1344" s="2504"/>
      <c r="F1344" s="642"/>
      <c r="G1344" s="2354"/>
      <c r="H1344" s="2351"/>
    </row>
    <row r="1345" spans="1:8" s="2355" customFormat="1" ht="63" customHeight="1" thickBot="1">
      <c r="A1345" s="137"/>
      <c r="B1345" s="3750" t="s">
        <v>675</v>
      </c>
      <c r="C1345" s="3751"/>
      <c r="D1345" s="3751"/>
      <c r="E1345" s="3751"/>
      <c r="F1345" s="3751"/>
      <c r="G1345" s="3752"/>
      <c r="H1345" s="2351"/>
    </row>
    <row r="1346" spans="1:8" s="2355" customFormat="1">
      <c r="A1346" s="137"/>
      <c r="B1346" s="1329"/>
      <c r="C1346" s="1329"/>
      <c r="D1346" s="1329"/>
      <c r="E1346" s="2517"/>
      <c r="F1346" s="2517"/>
      <c r="G1346" s="2517"/>
      <c r="H1346" s="2351"/>
    </row>
    <row r="1347" spans="1:8" s="2355" customFormat="1">
      <c r="A1347" s="137"/>
      <c r="B1347" s="128" t="s">
        <v>187</v>
      </c>
      <c r="C1347" s="561"/>
      <c r="D1347" s="561"/>
      <c r="E1347" s="2517"/>
      <c r="F1347" s="2517"/>
      <c r="G1347" s="2517"/>
      <c r="H1347" s="2351"/>
    </row>
    <row r="1348" spans="1:8" s="77" customFormat="1" ht="13.8" thickBot="1">
      <c r="A1348" s="99"/>
      <c r="B1348" s="2315"/>
      <c r="C1348" s="2315"/>
      <c r="D1348" s="2315"/>
      <c r="E1348" s="2369"/>
      <c r="F1348" s="136"/>
      <c r="G1348" s="136"/>
      <c r="H1348" s="2351"/>
    </row>
    <row r="1349" spans="1:8" s="2340" customFormat="1" ht="13.8">
      <c r="A1349" s="1968">
        <f>A1325+1</f>
        <v>60</v>
      </c>
      <c r="B1349" s="379" t="s">
        <v>631</v>
      </c>
      <c r="C1349" s="2501"/>
      <c r="D1349" s="2502"/>
      <c r="E1349" s="379" t="s">
        <v>631</v>
      </c>
      <c r="F1349" s="2501"/>
      <c r="G1349" s="2502"/>
      <c r="H1349" s="895" t="s">
        <v>33</v>
      </c>
    </row>
    <row r="1350" spans="1:8" s="82" customFormat="1">
      <c r="A1350" s="137"/>
      <c r="B1350" s="123" t="s">
        <v>22</v>
      </c>
      <c r="C1350" s="2480"/>
      <c r="D1350" s="2481"/>
      <c r="E1350" s="123" t="s">
        <v>22</v>
      </c>
      <c r="F1350" s="2480"/>
      <c r="G1350" s="2481"/>
      <c r="H1350" s="351"/>
    </row>
    <row r="1351" spans="1:8" s="82" customFormat="1" ht="26.4">
      <c r="A1351" s="137"/>
      <c r="B1351" s="2345" t="s">
        <v>657</v>
      </c>
      <c r="C1351" s="2346"/>
      <c r="D1351" s="2347"/>
      <c r="E1351" s="2345" t="s">
        <v>632</v>
      </c>
      <c r="F1351" s="2346"/>
      <c r="G1351" s="2347"/>
      <c r="H1351" s="351"/>
    </row>
    <row r="1352" spans="1:8" s="2352" customFormat="1">
      <c r="A1352" s="137"/>
      <c r="B1352" s="138" t="s">
        <v>4</v>
      </c>
      <c r="C1352" s="657">
        <f>C1353+C1354</f>
        <v>37500193</v>
      </c>
      <c r="D1352" s="657">
        <f>D1353+D1354</f>
        <v>-191</v>
      </c>
      <c r="E1352" s="2349" t="s">
        <v>4</v>
      </c>
      <c r="F1352" s="657">
        <f>F1353+F1354</f>
        <v>9232173</v>
      </c>
      <c r="G1352" s="2350">
        <f>G1353+G1354</f>
        <v>191</v>
      </c>
      <c r="H1352" s="351"/>
    </row>
    <row r="1353" spans="1:8" s="2355" customFormat="1">
      <c r="A1353" s="137"/>
      <c r="B1353" s="2503" t="s">
        <v>34</v>
      </c>
      <c r="C1353" s="642">
        <v>72894</v>
      </c>
      <c r="D1353" s="642"/>
      <c r="E1353" s="2353" t="s">
        <v>34</v>
      </c>
      <c r="F1353" s="642">
        <v>153057</v>
      </c>
      <c r="G1353" s="2354"/>
      <c r="H1353" s="2351"/>
    </row>
    <row r="1354" spans="1:8" s="2355" customFormat="1">
      <c r="A1354" s="137"/>
      <c r="B1354" s="2503" t="s">
        <v>10</v>
      </c>
      <c r="C1354" s="642">
        <f>C1355</f>
        <v>37427299</v>
      </c>
      <c r="D1354" s="642">
        <f>D1355</f>
        <v>-191</v>
      </c>
      <c r="E1354" s="2353" t="s">
        <v>10</v>
      </c>
      <c r="F1354" s="642">
        <f>F1355</f>
        <v>9079116</v>
      </c>
      <c r="G1354" s="2354">
        <f>G1355</f>
        <v>191</v>
      </c>
      <c r="H1354" s="2351"/>
    </row>
    <row r="1355" spans="1:8" s="2355" customFormat="1">
      <c r="A1355" s="137"/>
      <c r="B1355" s="2504" t="s">
        <v>11</v>
      </c>
      <c r="C1355" s="642">
        <v>37427299</v>
      </c>
      <c r="D1355" s="642">
        <v>-191</v>
      </c>
      <c r="E1355" s="2356" t="s">
        <v>11</v>
      </c>
      <c r="F1355" s="642">
        <v>9079116</v>
      </c>
      <c r="G1355" s="2354">
        <v>191</v>
      </c>
      <c r="H1355" s="2351"/>
    </row>
    <row r="1356" spans="1:8" s="2352" customFormat="1">
      <c r="A1356" s="137"/>
      <c r="B1356" s="138" t="s">
        <v>28</v>
      </c>
      <c r="C1356" s="657">
        <f>C1357+C1365</f>
        <v>37500193</v>
      </c>
      <c r="D1356" s="657">
        <f>D1357+D1365</f>
        <v>-191</v>
      </c>
      <c r="E1356" s="2349" t="s">
        <v>28</v>
      </c>
      <c r="F1356" s="657">
        <f>F1357+F1362</f>
        <v>9232173</v>
      </c>
      <c r="G1356" s="2350">
        <f>G1357+G1362</f>
        <v>191</v>
      </c>
      <c r="H1356" s="2351"/>
    </row>
    <row r="1357" spans="1:8" s="2355" customFormat="1">
      <c r="A1357" s="137"/>
      <c r="B1357" s="2503" t="s">
        <v>2</v>
      </c>
      <c r="C1357" s="642">
        <f>C1362+C1363+C1358</f>
        <v>36243871</v>
      </c>
      <c r="D1357" s="642">
        <f>D1362+D1363+D1358</f>
        <v>-191</v>
      </c>
      <c r="E1357" s="2353" t="s">
        <v>2</v>
      </c>
      <c r="F1357" s="642">
        <f>F1358</f>
        <v>8309644</v>
      </c>
      <c r="G1357" s="2354">
        <f>G1358</f>
        <v>191</v>
      </c>
      <c r="H1357" s="2351"/>
    </row>
    <row r="1358" spans="1:8" s="2355" customFormat="1">
      <c r="A1358" s="137"/>
      <c r="B1358" s="2504" t="s">
        <v>12</v>
      </c>
      <c r="C1358" s="642">
        <f>C1359+C1361</f>
        <v>36235542</v>
      </c>
      <c r="D1358" s="642">
        <f>D1359+D1361</f>
        <v>-191</v>
      </c>
      <c r="E1358" s="2356" t="s">
        <v>12</v>
      </c>
      <c r="F1358" s="642">
        <f>F1359+F1361</f>
        <v>8309644</v>
      </c>
      <c r="G1358" s="2354">
        <f>G1359+G1361</f>
        <v>191</v>
      </c>
      <c r="H1358" s="2351"/>
    </row>
    <row r="1359" spans="1:8" s="2355" customFormat="1">
      <c r="A1359" s="137"/>
      <c r="B1359" s="2505" t="s">
        <v>37</v>
      </c>
      <c r="C1359" s="642">
        <v>33095981</v>
      </c>
      <c r="D1359" s="642">
        <v>-191</v>
      </c>
      <c r="E1359" s="2357" t="s">
        <v>37</v>
      </c>
      <c r="F1359" s="642">
        <v>4185743</v>
      </c>
      <c r="G1359" s="2354">
        <v>191</v>
      </c>
      <c r="H1359" s="2351"/>
    </row>
    <row r="1360" spans="1:8" s="2355" customFormat="1">
      <c r="A1360" s="137"/>
      <c r="B1360" s="2505" t="s">
        <v>35</v>
      </c>
      <c r="C1360" s="642">
        <v>25736436</v>
      </c>
      <c r="D1360" s="642">
        <v>-155</v>
      </c>
      <c r="E1360" s="2357" t="s">
        <v>35</v>
      </c>
      <c r="F1360" s="642">
        <v>3289832</v>
      </c>
      <c r="G1360" s="2354">
        <v>155</v>
      </c>
      <c r="H1360" s="2351"/>
    </row>
    <row r="1361" spans="1:8" s="2355" customFormat="1">
      <c r="A1361" s="137"/>
      <c r="B1361" s="2505" t="s">
        <v>15</v>
      </c>
      <c r="C1361" s="642">
        <v>3139561</v>
      </c>
      <c r="D1361" s="642"/>
      <c r="E1361" s="2357" t="s">
        <v>15</v>
      </c>
      <c r="F1361" s="642">
        <v>4123901</v>
      </c>
      <c r="G1361" s="2354"/>
      <c r="H1361" s="2351"/>
    </row>
    <row r="1362" spans="1:8" s="2355" customFormat="1">
      <c r="A1362" s="137"/>
      <c r="B1362" s="2505" t="s">
        <v>117</v>
      </c>
      <c r="C1362" s="642">
        <v>1855</v>
      </c>
      <c r="D1362" s="642">
        <f>D1363</f>
        <v>0</v>
      </c>
      <c r="E1362" s="2358" t="s">
        <v>3</v>
      </c>
      <c r="F1362" s="642">
        <f>F1363</f>
        <v>922529</v>
      </c>
      <c r="G1362" s="2354">
        <f>G1363</f>
        <v>0</v>
      </c>
      <c r="H1362" s="2351"/>
    </row>
    <row r="1363" spans="1:8" s="2355" customFormat="1" ht="26.4">
      <c r="A1363" s="137"/>
      <c r="B1363" s="2504" t="s">
        <v>49</v>
      </c>
      <c r="C1363" s="642">
        <f>C1364</f>
        <v>6474</v>
      </c>
      <c r="D1363" s="642"/>
      <c r="E1363" s="2356" t="s">
        <v>20</v>
      </c>
      <c r="F1363" s="642">
        <v>922529</v>
      </c>
      <c r="G1363" s="2354"/>
      <c r="H1363" s="2351"/>
    </row>
    <row r="1364" spans="1:8" s="2355" customFormat="1">
      <c r="A1364" s="137"/>
      <c r="B1364" s="2505" t="s">
        <v>38</v>
      </c>
      <c r="C1364" s="642">
        <v>6474</v>
      </c>
      <c r="D1364" s="642"/>
      <c r="E1364" s="2504"/>
      <c r="F1364" s="642"/>
      <c r="G1364" s="2354"/>
      <c r="H1364" s="2351"/>
    </row>
    <row r="1365" spans="1:8" s="2355" customFormat="1">
      <c r="A1365" s="137"/>
      <c r="B1365" s="2503" t="s">
        <v>3</v>
      </c>
      <c r="C1365" s="642">
        <f>C1366</f>
        <v>1256322</v>
      </c>
      <c r="D1365" s="642"/>
      <c r="E1365" s="2504"/>
      <c r="F1365" s="642"/>
      <c r="G1365" s="2354"/>
      <c r="H1365" s="2351"/>
    </row>
    <row r="1366" spans="1:8" s="2355" customFormat="1" ht="13.8" thickBot="1">
      <c r="A1366" s="137"/>
      <c r="B1366" s="2504" t="s">
        <v>20</v>
      </c>
      <c r="C1366" s="642">
        <v>1256322</v>
      </c>
      <c r="D1366" s="642"/>
      <c r="E1366" s="2504"/>
      <c r="F1366" s="642"/>
      <c r="G1366" s="2354"/>
      <c r="H1366" s="2351"/>
    </row>
    <row r="1367" spans="1:8" s="2355" customFormat="1" ht="84.75" customHeight="1" thickBot="1">
      <c r="A1367" s="137"/>
      <c r="B1367" s="3750" t="s">
        <v>676</v>
      </c>
      <c r="C1367" s="3751"/>
      <c r="D1367" s="3751"/>
      <c r="E1367" s="3751"/>
      <c r="F1367" s="3751"/>
      <c r="G1367" s="3752"/>
      <c r="H1367" s="2351"/>
    </row>
    <row r="1368" spans="1:8" s="2508" customFormat="1">
      <c r="A1368" s="137"/>
      <c r="B1368" s="1329"/>
      <c r="C1368" s="1329"/>
      <c r="D1368" s="1329"/>
      <c r="E1368" s="2506"/>
      <c r="F1368" s="2506"/>
      <c r="G1368" s="2506"/>
      <c r="H1368" s="2351"/>
    </row>
    <row r="1369" spans="1:8" s="2508" customFormat="1">
      <c r="A1369" s="137"/>
      <c r="B1369" s="128" t="s">
        <v>187</v>
      </c>
      <c r="C1369" s="561"/>
      <c r="D1369" s="561"/>
      <c r="E1369" s="2506"/>
      <c r="F1369" s="2506"/>
      <c r="G1369" s="2506"/>
      <c r="H1369" s="2507"/>
    </row>
    <row r="1370" spans="1:8" s="77" customFormat="1" ht="13.8" thickBot="1">
      <c r="A1370" s="99"/>
      <c r="B1370" s="2315"/>
      <c r="C1370" s="2315"/>
      <c r="D1370" s="2315"/>
      <c r="E1370" s="2369"/>
      <c r="F1370" s="136"/>
      <c r="G1370" s="136"/>
      <c r="H1370" s="2507"/>
    </row>
    <row r="1371" spans="1:8" s="2340" customFormat="1" ht="13.8">
      <c r="A1371" s="1968">
        <f>A1349+1</f>
        <v>61</v>
      </c>
      <c r="B1371" s="379" t="s">
        <v>631</v>
      </c>
      <c r="C1371" s="2501"/>
      <c r="D1371" s="2502"/>
      <c r="E1371" s="379" t="s">
        <v>631</v>
      </c>
      <c r="F1371" s="2501"/>
      <c r="G1371" s="2502"/>
      <c r="H1371" s="895" t="s">
        <v>33</v>
      </c>
    </row>
    <row r="1372" spans="1:8" s="82" customFormat="1">
      <c r="A1372" s="137"/>
      <c r="B1372" s="123" t="s">
        <v>22</v>
      </c>
      <c r="C1372" s="2480"/>
      <c r="D1372" s="2481"/>
      <c r="E1372" s="123" t="s">
        <v>22</v>
      </c>
      <c r="F1372" s="2480"/>
      <c r="G1372" s="2481"/>
      <c r="H1372" s="351"/>
    </row>
    <row r="1373" spans="1:8" s="82" customFormat="1">
      <c r="A1373" s="137"/>
      <c r="B1373" s="2345" t="s">
        <v>657</v>
      </c>
      <c r="C1373" s="2346"/>
      <c r="D1373" s="2347"/>
      <c r="E1373" s="2345" t="s">
        <v>643</v>
      </c>
      <c r="F1373" s="2346"/>
      <c r="G1373" s="2347"/>
      <c r="H1373" s="351"/>
    </row>
    <row r="1374" spans="1:8" s="2352" customFormat="1">
      <c r="A1374" s="137"/>
      <c r="B1374" s="138" t="s">
        <v>4</v>
      </c>
      <c r="C1374" s="657">
        <f>C1375+C1376</f>
        <v>37500193</v>
      </c>
      <c r="D1374" s="657">
        <f>D1375+D1376</f>
        <v>-411464</v>
      </c>
      <c r="E1374" s="2349" t="s">
        <v>4</v>
      </c>
      <c r="F1374" s="657">
        <f>F1375+F1376</f>
        <v>20653370</v>
      </c>
      <c r="G1374" s="2350">
        <f>G1375+G1376</f>
        <v>411464</v>
      </c>
      <c r="H1374" s="351"/>
    </row>
    <row r="1375" spans="1:8" s="2355" customFormat="1">
      <c r="A1375" s="137"/>
      <c r="B1375" s="2503" t="s">
        <v>34</v>
      </c>
      <c r="C1375" s="642">
        <v>72894</v>
      </c>
      <c r="D1375" s="642"/>
      <c r="E1375" s="2353" t="s">
        <v>34</v>
      </c>
      <c r="F1375" s="642">
        <v>720240</v>
      </c>
      <c r="G1375" s="2354"/>
      <c r="H1375" s="2351"/>
    </row>
    <row r="1376" spans="1:8" s="2355" customFormat="1">
      <c r="A1376" s="137"/>
      <c r="B1376" s="2503" t="s">
        <v>10</v>
      </c>
      <c r="C1376" s="642">
        <f>C1377</f>
        <v>37427299</v>
      </c>
      <c r="D1376" s="642">
        <f>D1377</f>
        <v>-411464</v>
      </c>
      <c r="E1376" s="2353" t="s">
        <v>10</v>
      </c>
      <c r="F1376" s="642">
        <f>F1377</f>
        <v>19933130</v>
      </c>
      <c r="G1376" s="2354">
        <f>G1377</f>
        <v>411464</v>
      </c>
      <c r="H1376" s="2351"/>
    </row>
    <row r="1377" spans="1:8" s="2355" customFormat="1">
      <c r="A1377" s="137"/>
      <c r="B1377" s="2504" t="s">
        <v>11</v>
      </c>
      <c r="C1377" s="642">
        <v>37427299</v>
      </c>
      <c r="D1377" s="642">
        <f>-275459-642-135363</f>
        <v>-411464</v>
      </c>
      <c r="E1377" s="2356" t="s">
        <v>11</v>
      </c>
      <c r="F1377" s="642">
        <v>19933130</v>
      </c>
      <c r="G1377" s="2354">
        <f>275459+642+135363</f>
        <v>411464</v>
      </c>
      <c r="H1377" s="2351"/>
    </row>
    <row r="1378" spans="1:8" s="2352" customFormat="1">
      <c r="A1378" s="137"/>
      <c r="B1378" s="138" t="s">
        <v>28</v>
      </c>
      <c r="C1378" s="657">
        <f>C1379+C1387</f>
        <v>37500193</v>
      </c>
      <c r="D1378" s="657">
        <f>D1379+D1387</f>
        <v>-411464</v>
      </c>
      <c r="E1378" s="2349" t="s">
        <v>28</v>
      </c>
      <c r="F1378" s="657">
        <f>F1379+F1384</f>
        <v>20653370</v>
      </c>
      <c r="G1378" s="2350">
        <f>G1379</f>
        <v>411464</v>
      </c>
      <c r="H1378" s="2351"/>
    </row>
    <row r="1379" spans="1:8" s="2355" customFormat="1">
      <c r="A1379" s="137"/>
      <c r="B1379" s="2503" t="s">
        <v>2</v>
      </c>
      <c r="C1379" s="642">
        <f>C1384+C1385+C1380</f>
        <v>36243871</v>
      </c>
      <c r="D1379" s="642">
        <f>D1384+D1385+D1380</f>
        <v>-411464</v>
      </c>
      <c r="E1379" s="2353" t="s">
        <v>2</v>
      </c>
      <c r="F1379" s="642">
        <f>F1380</f>
        <v>19450403</v>
      </c>
      <c r="G1379" s="2354">
        <f>G1380+G1387+G1385</f>
        <v>411464</v>
      </c>
      <c r="H1379" s="2351"/>
    </row>
    <row r="1380" spans="1:8" s="2355" customFormat="1">
      <c r="A1380" s="137"/>
      <c r="B1380" s="2504" t="s">
        <v>12</v>
      </c>
      <c r="C1380" s="642">
        <f>C1381+C1383</f>
        <v>36235542</v>
      </c>
      <c r="D1380" s="642">
        <f>D1381+D1383</f>
        <v>-411464</v>
      </c>
      <c r="E1380" s="2356" t="s">
        <v>12</v>
      </c>
      <c r="F1380" s="642">
        <f>F1381+F1383</f>
        <v>19450403</v>
      </c>
      <c r="G1380" s="2354">
        <f>G1381+G1383</f>
        <v>411464</v>
      </c>
      <c r="H1380" s="2351"/>
    </row>
    <row r="1381" spans="1:8" s="2355" customFormat="1">
      <c r="A1381" s="137"/>
      <c r="B1381" s="2505" t="s">
        <v>37</v>
      </c>
      <c r="C1381" s="642">
        <v>33095981</v>
      </c>
      <c r="D1381" s="642">
        <f>-82649-642-19695</f>
        <v>-102986</v>
      </c>
      <c r="E1381" s="2357" t="s">
        <v>37</v>
      </c>
      <c r="F1381" s="642">
        <v>1938411</v>
      </c>
      <c r="G1381" s="2354">
        <f>82649+642+19695</f>
        <v>102986</v>
      </c>
      <c r="H1381" s="2351"/>
    </row>
    <row r="1382" spans="1:8" s="2355" customFormat="1">
      <c r="A1382" s="137"/>
      <c r="B1382" s="2505" t="s">
        <v>35</v>
      </c>
      <c r="C1382" s="642">
        <v>25736436</v>
      </c>
      <c r="D1382" s="642">
        <f>-66128-519-15674</f>
        <v>-82321</v>
      </c>
      <c r="E1382" s="2357" t="s">
        <v>35</v>
      </c>
      <c r="F1382" s="642">
        <v>1530538</v>
      </c>
      <c r="G1382" s="2354">
        <f>66128+519+15674</f>
        <v>82321</v>
      </c>
      <c r="H1382" s="2351"/>
    </row>
    <row r="1383" spans="1:8" s="2355" customFormat="1">
      <c r="A1383" s="137"/>
      <c r="B1383" s="2505" t="s">
        <v>15</v>
      </c>
      <c r="C1383" s="642">
        <v>3139561</v>
      </c>
      <c r="D1383" s="642">
        <f>-207419+14609-115668</f>
        <v>-308478</v>
      </c>
      <c r="E1383" s="2357" t="s">
        <v>15</v>
      </c>
      <c r="F1383" s="642">
        <v>17511992</v>
      </c>
      <c r="G1383" s="2354">
        <f>207419-14609+115668</f>
        <v>308478</v>
      </c>
      <c r="H1383" s="2351"/>
    </row>
    <row r="1384" spans="1:8" s="2355" customFormat="1">
      <c r="A1384" s="137"/>
      <c r="B1384" s="2505" t="s">
        <v>117</v>
      </c>
      <c r="C1384" s="642">
        <v>1855</v>
      </c>
      <c r="D1384" s="642"/>
      <c r="E1384" s="2358" t="s">
        <v>3</v>
      </c>
      <c r="F1384" s="642">
        <f>F1385</f>
        <v>1202967</v>
      </c>
      <c r="G1384" s="2354"/>
      <c r="H1384" s="2351"/>
    </row>
    <row r="1385" spans="1:8" s="2355" customFormat="1" ht="26.4">
      <c r="A1385" s="137"/>
      <c r="B1385" s="2504" t="s">
        <v>49</v>
      </c>
      <c r="C1385" s="642">
        <f>C1386</f>
        <v>6474</v>
      </c>
      <c r="D1385" s="642">
        <f>D1386</f>
        <v>0</v>
      </c>
      <c r="E1385" s="2356" t="s">
        <v>20</v>
      </c>
      <c r="F1385" s="642">
        <v>1202967</v>
      </c>
      <c r="G1385" s="2354">
        <f>G1386</f>
        <v>0</v>
      </c>
      <c r="H1385" s="2351"/>
    </row>
    <row r="1386" spans="1:8" s="2355" customFormat="1">
      <c r="A1386" s="137"/>
      <c r="B1386" s="2505" t="s">
        <v>38</v>
      </c>
      <c r="C1386" s="642">
        <v>6474</v>
      </c>
      <c r="D1386" s="642"/>
      <c r="E1386" s="2504"/>
      <c r="F1386" s="642"/>
      <c r="G1386" s="2354"/>
      <c r="H1386" s="2351"/>
    </row>
    <row r="1387" spans="1:8" s="2355" customFormat="1">
      <c r="A1387" s="137"/>
      <c r="B1387" s="2503" t="s">
        <v>3</v>
      </c>
      <c r="C1387" s="642">
        <f>C1388</f>
        <v>1256322</v>
      </c>
      <c r="D1387" s="642">
        <f>D1388</f>
        <v>0</v>
      </c>
      <c r="E1387" s="2503"/>
      <c r="F1387" s="642">
        <f>F1388</f>
        <v>0</v>
      </c>
      <c r="G1387" s="2354">
        <f>G1388</f>
        <v>0</v>
      </c>
      <c r="H1387" s="2351"/>
    </row>
    <row r="1388" spans="1:8" s="2355" customFormat="1" ht="13.8" thickBot="1">
      <c r="A1388" s="137"/>
      <c r="B1388" s="2504" t="s">
        <v>20</v>
      </c>
      <c r="C1388" s="642">
        <v>1256322</v>
      </c>
      <c r="D1388" s="642"/>
      <c r="E1388" s="2504"/>
      <c r="F1388" s="642"/>
      <c r="G1388" s="2354"/>
      <c r="H1388" s="2351"/>
    </row>
    <row r="1389" spans="1:8" s="2355" customFormat="1" ht="151.5" customHeight="1" thickBot="1">
      <c r="A1389" s="137"/>
      <c r="B1389" s="3750" t="s">
        <v>677</v>
      </c>
      <c r="C1389" s="3751"/>
      <c r="D1389" s="3751"/>
      <c r="E1389" s="3751"/>
      <c r="F1389" s="3751"/>
      <c r="G1389" s="3752"/>
      <c r="H1389" s="2351"/>
    </row>
    <row r="1390" spans="1:8" s="2355" customFormat="1">
      <c r="A1390" s="137"/>
      <c r="B1390" s="1329"/>
      <c r="C1390" s="1329"/>
      <c r="D1390" s="1329"/>
      <c r="H1390" s="2351"/>
    </row>
    <row r="1391" spans="1:8" s="2355" customFormat="1">
      <c r="A1391" s="137"/>
      <c r="B1391" s="128" t="s">
        <v>187</v>
      </c>
      <c r="C1391" s="561"/>
      <c r="D1391" s="561"/>
      <c r="H1391" s="2351"/>
    </row>
    <row r="1392" spans="1:8" s="77" customFormat="1" ht="13.8" thickBot="1">
      <c r="A1392" s="99"/>
      <c r="B1392" s="2315"/>
      <c r="C1392" s="2315"/>
      <c r="D1392" s="2315"/>
      <c r="E1392" s="2369"/>
      <c r="F1392" s="136"/>
      <c r="G1392" s="136"/>
      <c r="H1392" s="2351"/>
    </row>
    <row r="1393" spans="1:8" s="2340" customFormat="1" ht="13.8">
      <c r="A1393" s="1968">
        <f>A1371+1</f>
        <v>62</v>
      </c>
      <c r="B1393" s="379" t="s">
        <v>631</v>
      </c>
      <c r="C1393" s="2501"/>
      <c r="D1393" s="2502"/>
      <c r="E1393" s="379" t="s">
        <v>631</v>
      </c>
      <c r="F1393" s="2501"/>
      <c r="G1393" s="2502"/>
      <c r="H1393" s="895" t="s">
        <v>33</v>
      </c>
    </row>
    <row r="1394" spans="1:8" s="82" customFormat="1">
      <c r="A1394" s="137"/>
      <c r="B1394" s="123" t="s">
        <v>22</v>
      </c>
      <c r="C1394" s="2480"/>
      <c r="D1394" s="2481"/>
      <c r="E1394" s="123" t="s">
        <v>22</v>
      </c>
      <c r="F1394" s="2480"/>
      <c r="G1394" s="2481"/>
      <c r="H1394" s="351"/>
    </row>
    <row r="1395" spans="1:8" s="82" customFormat="1" ht="26.4">
      <c r="A1395" s="137"/>
      <c r="B1395" s="2345" t="s">
        <v>649</v>
      </c>
      <c r="C1395" s="2346"/>
      <c r="D1395" s="2347"/>
      <c r="E1395" s="2345" t="s">
        <v>632</v>
      </c>
      <c r="F1395" s="2346"/>
      <c r="G1395" s="2347"/>
      <c r="H1395" s="351"/>
    </row>
    <row r="1396" spans="1:8" s="2352" customFormat="1">
      <c r="A1396" s="137"/>
      <c r="B1396" s="380" t="s">
        <v>4</v>
      </c>
      <c r="C1396" s="2497">
        <f>C1397+C1398</f>
        <v>39764279</v>
      </c>
      <c r="D1396" s="657">
        <f>D1397+D1398</f>
        <v>-512</v>
      </c>
      <c r="E1396" s="2349" t="s">
        <v>4</v>
      </c>
      <c r="F1396" s="657">
        <f>F1397+F1398</f>
        <v>9232173</v>
      </c>
      <c r="G1396" s="2350">
        <f>G1397+G1398</f>
        <v>512</v>
      </c>
      <c r="H1396" s="351"/>
    </row>
    <row r="1397" spans="1:8" s="2355" customFormat="1" ht="26.4">
      <c r="A1397" s="137"/>
      <c r="B1397" s="316" t="s">
        <v>36</v>
      </c>
      <c r="C1397" s="2406">
        <v>3047281</v>
      </c>
      <c r="D1397" s="642"/>
      <c r="E1397" s="2353" t="s">
        <v>34</v>
      </c>
      <c r="F1397" s="642">
        <v>153057</v>
      </c>
      <c r="G1397" s="2354"/>
      <c r="H1397" s="2351"/>
    </row>
    <row r="1398" spans="1:8" s="2355" customFormat="1">
      <c r="A1398" s="137"/>
      <c r="B1398" s="316" t="s">
        <v>10</v>
      </c>
      <c r="C1398" s="2406">
        <f>C1399</f>
        <v>36716998</v>
      </c>
      <c r="D1398" s="642">
        <f>D1399</f>
        <v>-512</v>
      </c>
      <c r="E1398" s="2353" t="s">
        <v>10</v>
      </c>
      <c r="F1398" s="642">
        <f>F1399</f>
        <v>9079116</v>
      </c>
      <c r="G1398" s="2354">
        <f>G1399</f>
        <v>512</v>
      </c>
      <c r="H1398" s="2351"/>
    </row>
    <row r="1399" spans="1:8" s="2355" customFormat="1">
      <c r="A1399" s="137"/>
      <c r="B1399" s="316" t="s">
        <v>11</v>
      </c>
      <c r="C1399" s="2406">
        <v>36716998</v>
      </c>
      <c r="D1399" s="642">
        <v>-512</v>
      </c>
      <c r="E1399" s="2356" t="s">
        <v>11</v>
      </c>
      <c r="F1399" s="642">
        <v>9079116</v>
      </c>
      <c r="G1399" s="2354">
        <v>512</v>
      </c>
      <c r="H1399" s="2351"/>
    </row>
    <row r="1400" spans="1:8" s="2352" customFormat="1">
      <c r="A1400" s="137"/>
      <c r="B1400" s="380" t="s">
        <v>28</v>
      </c>
      <c r="C1400" s="2497">
        <f>C1401+C1409</f>
        <v>39764279</v>
      </c>
      <c r="D1400" s="657">
        <f>D1401+D1409</f>
        <v>-512</v>
      </c>
      <c r="E1400" s="2349" t="s">
        <v>28</v>
      </c>
      <c r="F1400" s="657">
        <f>F1401+F1406</f>
        <v>9232173</v>
      </c>
      <c r="G1400" s="2350">
        <f>G1401+G1406</f>
        <v>512</v>
      </c>
      <c r="H1400" s="2351"/>
    </row>
    <row r="1401" spans="1:8" s="2355" customFormat="1">
      <c r="A1401" s="137"/>
      <c r="B1401" s="316" t="s">
        <v>2</v>
      </c>
      <c r="C1401" s="2406">
        <f>C1402+C1406</f>
        <v>38717452</v>
      </c>
      <c r="D1401" s="642">
        <f>D1406+D1407+D1402</f>
        <v>-512</v>
      </c>
      <c r="E1401" s="2353" t="s">
        <v>2</v>
      </c>
      <c r="F1401" s="642">
        <f>F1402</f>
        <v>8309644</v>
      </c>
      <c r="G1401" s="2354">
        <f>G1402</f>
        <v>512</v>
      </c>
      <c r="H1401" s="2351"/>
    </row>
    <row r="1402" spans="1:8" s="2355" customFormat="1">
      <c r="A1402" s="137"/>
      <c r="B1402" s="316" t="s">
        <v>12</v>
      </c>
      <c r="C1402" s="2406">
        <f>C1403+C1405</f>
        <v>38671297</v>
      </c>
      <c r="D1402" s="642">
        <f>D1403+D1405</f>
        <v>-512</v>
      </c>
      <c r="E1402" s="2356" t="s">
        <v>12</v>
      </c>
      <c r="F1402" s="642">
        <f>F1403+F1405</f>
        <v>8309644</v>
      </c>
      <c r="G1402" s="2354">
        <f>G1403+G1405</f>
        <v>512</v>
      </c>
      <c r="H1402" s="2351"/>
    </row>
    <row r="1403" spans="1:8" s="2355" customFormat="1">
      <c r="A1403" s="137"/>
      <c r="B1403" s="316" t="s">
        <v>37</v>
      </c>
      <c r="C1403" s="2406">
        <v>29507436</v>
      </c>
      <c r="D1403" s="642">
        <v>-512</v>
      </c>
      <c r="E1403" s="2357" t="s">
        <v>37</v>
      </c>
      <c r="F1403" s="642">
        <v>4185743</v>
      </c>
      <c r="G1403" s="2354">
        <v>512</v>
      </c>
      <c r="H1403" s="2351"/>
    </row>
    <row r="1404" spans="1:8" s="2355" customFormat="1">
      <c r="A1404" s="137"/>
      <c r="B1404" s="316" t="s">
        <v>35</v>
      </c>
      <c r="C1404" s="2406">
        <v>22992724</v>
      </c>
      <c r="D1404" s="642">
        <v>-414</v>
      </c>
      <c r="E1404" s="2357" t="s">
        <v>35</v>
      </c>
      <c r="F1404" s="642">
        <v>3289832</v>
      </c>
      <c r="G1404" s="2354">
        <v>414</v>
      </c>
      <c r="H1404" s="2351"/>
    </row>
    <row r="1405" spans="1:8" s="2355" customFormat="1">
      <c r="A1405" s="137"/>
      <c r="B1405" s="316" t="s">
        <v>15</v>
      </c>
      <c r="C1405" s="2406">
        <v>9163861</v>
      </c>
      <c r="D1405" s="642"/>
      <c r="E1405" s="2357" t="s">
        <v>15</v>
      </c>
      <c r="F1405" s="642">
        <v>4123901</v>
      </c>
      <c r="G1405" s="2354"/>
      <c r="H1405" s="2351"/>
    </row>
    <row r="1406" spans="1:8" s="2355" customFormat="1">
      <c r="A1406" s="137"/>
      <c r="B1406" s="316" t="s">
        <v>19</v>
      </c>
      <c r="C1406" s="2406">
        <f>C1407</f>
        <v>46155</v>
      </c>
      <c r="D1406" s="642">
        <f>D1407</f>
        <v>0</v>
      </c>
      <c r="E1406" s="2358" t="s">
        <v>3</v>
      </c>
      <c r="F1406" s="642">
        <f>F1407</f>
        <v>922529</v>
      </c>
      <c r="G1406" s="2354">
        <f>G1407</f>
        <v>0</v>
      </c>
      <c r="H1406" s="2351"/>
    </row>
    <row r="1407" spans="1:8" s="2355" customFormat="1" ht="26.4">
      <c r="A1407" s="137"/>
      <c r="B1407" s="316" t="s">
        <v>51</v>
      </c>
      <c r="C1407" s="2406">
        <f>C1408</f>
        <v>46155</v>
      </c>
      <c r="D1407" s="642"/>
      <c r="E1407" s="2356" t="s">
        <v>20</v>
      </c>
      <c r="F1407" s="642">
        <v>922529</v>
      </c>
      <c r="G1407" s="2354"/>
      <c r="H1407" s="2351"/>
    </row>
    <row r="1408" spans="1:8" s="2355" customFormat="1" ht="39.6">
      <c r="A1408" s="137"/>
      <c r="B1408" s="316" t="s">
        <v>191</v>
      </c>
      <c r="C1408" s="2406">
        <v>46155</v>
      </c>
      <c r="D1408" s="642"/>
      <c r="E1408" s="2504"/>
      <c r="F1408" s="642"/>
      <c r="G1408" s="2354"/>
      <c r="H1408" s="2351"/>
    </row>
    <row r="1409" spans="1:8" s="2355" customFormat="1">
      <c r="A1409" s="137"/>
      <c r="B1409" s="316" t="s">
        <v>3</v>
      </c>
      <c r="C1409" s="2406">
        <f>C1410</f>
        <v>1046827</v>
      </c>
      <c r="D1409" s="642"/>
      <c r="E1409" s="2504"/>
      <c r="F1409" s="642"/>
      <c r="G1409" s="2354"/>
      <c r="H1409" s="2351"/>
    </row>
    <row r="1410" spans="1:8" s="2355" customFormat="1" ht="13.8" thickBot="1">
      <c r="A1410" s="137"/>
      <c r="B1410" s="316" t="s">
        <v>20</v>
      </c>
      <c r="C1410" s="2406">
        <v>1046827</v>
      </c>
      <c r="D1410" s="642"/>
      <c r="E1410" s="2504"/>
      <c r="F1410" s="642"/>
      <c r="G1410" s="2354"/>
      <c r="H1410" s="2351"/>
    </row>
    <row r="1411" spans="1:8" s="2355" customFormat="1" ht="72" customHeight="1" thickBot="1">
      <c r="A1411" s="137"/>
      <c r="B1411" s="3750" t="s">
        <v>678</v>
      </c>
      <c r="C1411" s="3751"/>
      <c r="D1411" s="3751"/>
      <c r="E1411" s="3751"/>
      <c r="F1411" s="3751"/>
      <c r="G1411" s="3752"/>
      <c r="H1411" s="2351"/>
    </row>
    <row r="1412" spans="1:8" s="2508" customFormat="1">
      <c r="A1412" s="137"/>
      <c r="B1412" s="1329"/>
      <c r="C1412" s="1329"/>
      <c r="D1412" s="1329"/>
      <c r="E1412" s="2506"/>
      <c r="F1412" s="2506"/>
      <c r="G1412" s="2506"/>
      <c r="H1412" s="2351"/>
    </row>
    <row r="1413" spans="1:8" s="2508" customFormat="1">
      <c r="A1413" s="137"/>
      <c r="B1413" s="128" t="s">
        <v>187</v>
      </c>
      <c r="C1413" s="561"/>
      <c r="D1413" s="561"/>
      <c r="E1413" s="2506"/>
      <c r="F1413" s="2506"/>
      <c r="G1413" s="2506"/>
      <c r="H1413" s="2507"/>
    </row>
    <row r="1414" spans="1:8" s="77" customFormat="1" ht="13.8" thickBot="1">
      <c r="A1414" s="99"/>
      <c r="B1414" s="2315"/>
      <c r="C1414" s="2315"/>
      <c r="D1414" s="2315"/>
      <c r="E1414" s="2369"/>
      <c r="F1414" s="136"/>
      <c r="G1414" s="136"/>
      <c r="H1414" s="2507"/>
    </row>
    <row r="1415" spans="1:8" s="2352" customFormat="1" ht="13.8">
      <c r="A1415" s="1968">
        <f>A1393+1</f>
        <v>63</v>
      </c>
      <c r="B1415" s="379" t="s">
        <v>631</v>
      </c>
      <c r="C1415" s="2518"/>
      <c r="D1415" s="2519"/>
      <c r="E1415" s="379" t="s">
        <v>631</v>
      </c>
      <c r="F1415" s="2518"/>
      <c r="G1415" s="2519"/>
      <c r="H1415" s="895" t="s">
        <v>33</v>
      </c>
    </row>
    <row r="1416" spans="1:8" s="2355" customFormat="1">
      <c r="A1416" s="137"/>
      <c r="B1416" s="123" t="s">
        <v>22</v>
      </c>
      <c r="C1416" s="2478"/>
      <c r="D1416" s="2479"/>
      <c r="E1416" s="123" t="s">
        <v>22</v>
      </c>
      <c r="F1416" s="2478"/>
      <c r="G1416" s="2479"/>
      <c r="H1416" s="2351"/>
    </row>
    <row r="1417" spans="1:8" s="82" customFormat="1">
      <c r="A1417" s="137"/>
      <c r="B1417" s="2345" t="s">
        <v>649</v>
      </c>
      <c r="C1417" s="2346"/>
      <c r="D1417" s="2347"/>
      <c r="E1417" s="2345" t="s">
        <v>643</v>
      </c>
      <c r="F1417" s="2346"/>
      <c r="G1417" s="2347"/>
      <c r="H1417" s="2351"/>
    </row>
    <row r="1418" spans="1:8" s="2352" customFormat="1">
      <c r="A1418" s="137"/>
      <c r="B1418" s="380" t="s">
        <v>4</v>
      </c>
      <c r="C1418" s="2497">
        <f>C1419+C1420</f>
        <v>39764279</v>
      </c>
      <c r="D1418" s="657">
        <f>D1419+D1420</f>
        <v>-745584</v>
      </c>
      <c r="E1418" s="2349" t="s">
        <v>4</v>
      </c>
      <c r="F1418" s="657">
        <f>F1419+F1420</f>
        <v>20653370</v>
      </c>
      <c r="G1418" s="2350">
        <f>G1419+G1420</f>
        <v>745584</v>
      </c>
      <c r="H1418" s="351"/>
    </row>
    <row r="1419" spans="1:8" s="2355" customFormat="1" ht="26.4">
      <c r="A1419" s="137"/>
      <c r="B1419" s="316" t="s">
        <v>36</v>
      </c>
      <c r="C1419" s="2406">
        <v>3047281</v>
      </c>
      <c r="D1419" s="642"/>
      <c r="E1419" s="2353" t="s">
        <v>34</v>
      </c>
      <c r="F1419" s="642">
        <v>720240</v>
      </c>
      <c r="G1419" s="2354"/>
      <c r="H1419" s="2351"/>
    </row>
    <row r="1420" spans="1:8" s="2355" customFormat="1">
      <c r="A1420" s="137"/>
      <c r="B1420" s="316" t="s">
        <v>10</v>
      </c>
      <c r="C1420" s="2406">
        <f>C1421</f>
        <v>36716998</v>
      </c>
      <c r="D1420" s="642">
        <f>D1421</f>
        <v>-745584</v>
      </c>
      <c r="E1420" s="2353" t="s">
        <v>10</v>
      </c>
      <c r="F1420" s="642">
        <f>F1421</f>
        <v>19933130</v>
      </c>
      <c r="G1420" s="2354">
        <f>G1421</f>
        <v>745584</v>
      </c>
      <c r="H1420" s="2351"/>
    </row>
    <row r="1421" spans="1:8" s="2355" customFormat="1">
      <c r="A1421" s="137"/>
      <c r="B1421" s="316" t="s">
        <v>11</v>
      </c>
      <c r="C1421" s="2406">
        <v>36716998</v>
      </c>
      <c r="D1421" s="642">
        <f>-854-744730</f>
        <v>-745584</v>
      </c>
      <c r="E1421" s="2356" t="s">
        <v>11</v>
      </c>
      <c r="F1421" s="642">
        <v>19933130</v>
      </c>
      <c r="G1421" s="2500">
        <f>854+744730</f>
        <v>745584</v>
      </c>
      <c r="H1421" s="2351"/>
    </row>
    <row r="1422" spans="1:8" s="2352" customFormat="1">
      <c r="A1422" s="137"/>
      <c r="B1422" s="380" t="s">
        <v>28</v>
      </c>
      <c r="C1422" s="2497">
        <f>C1423+C1431</f>
        <v>39764279</v>
      </c>
      <c r="D1422" s="657">
        <f>D1423+D1431</f>
        <v>-745584</v>
      </c>
      <c r="E1422" s="2349" t="s">
        <v>28</v>
      </c>
      <c r="F1422" s="657">
        <f>F1423+F1428</f>
        <v>20653370</v>
      </c>
      <c r="G1422" s="2350">
        <f>G1423</f>
        <v>745584</v>
      </c>
      <c r="H1422" s="2351"/>
    </row>
    <row r="1423" spans="1:8" s="2355" customFormat="1">
      <c r="A1423" s="137"/>
      <c r="B1423" s="316" t="s">
        <v>2</v>
      </c>
      <c r="C1423" s="2406">
        <f>C1424+C1428</f>
        <v>38717452</v>
      </c>
      <c r="D1423" s="642">
        <f>D1428+D1429+D1424</f>
        <v>-745584</v>
      </c>
      <c r="E1423" s="2353" t="s">
        <v>2</v>
      </c>
      <c r="F1423" s="642">
        <f>F1424</f>
        <v>19450403</v>
      </c>
      <c r="G1423" s="2354">
        <f>G1424+G1431+G1429</f>
        <v>745584</v>
      </c>
      <c r="H1423" s="2351"/>
    </row>
    <row r="1424" spans="1:8" s="2355" customFormat="1">
      <c r="A1424" s="137"/>
      <c r="B1424" s="316" t="s">
        <v>12</v>
      </c>
      <c r="C1424" s="2406">
        <f>C1425+C1427</f>
        <v>38671297</v>
      </c>
      <c r="D1424" s="642">
        <f>D1425+D1427</f>
        <v>-745584</v>
      </c>
      <c r="E1424" s="2356" t="s">
        <v>12</v>
      </c>
      <c r="F1424" s="642">
        <f>F1425+F1427</f>
        <v>19450403</v>
      </c>
      <c r="G1424" s="2354">
        <f>G1425+G1427</f>
        <v>745584</v>
      </c>
      <c r="H1424" s="2351"/>
    </row>
    <row r="1425" spans="1:8" s="2355" customFormat="1">
      <c r="A1425" s="137"/>
      <c r="B1425" s="316" t="s">
        <v>37</v>
      </c>
      <c r="C1425" s="2406">
        <v>29507436</v>
      </c>
      <c r="D1425" s="642">
        <f>-854-229045</f>
        <v>-229899</v>
      </c>
      <c r="E1425" s="2357" t="s">
        <v>37</v>
      </c>
      <c r="F1425" s="642">
        <v>1938411</v>
      </c>
      <c r="G1425" s="2500">
        <f>854+229045</f>
        <v>229899</v>
      </c>
      <c r="H1425" s="2351"/>
    </row>
    <row r="1426" spans="1:8" s="2355" customFormat="1">
      <c r="A1426" s="137"/>
      <c r="B1426" s="316" t="s">
        <v>35</v>
      </c>
      <c r="C1426" s="2406">
        <v>22992724</v>
      </c>
      <c r="D1426" s="642">
        <f>-691-185326</f>
        <v>-186017</v>
      </c>
      <c r="E1426" s="2357" t="s">
        <v>35</v>
      </c>
      <c r="F1426" s="642">
        <v>1530538</v>
      </c>
      <c r="G1426" s="2500">
        <f>691+185326</f>
        <v>186017</v>
      </c>
      <c r="H1426" s="2351"/>
    </row>
    <row r="1427" spans="1:8" s="2355" customFormat="1">
      <c r="A1427" s="137"/>
      <c r="B1427" s="316" t="s">
        <v>15</v>
      </c>
      <c r="C1427" s="2406">
        <v>9163861</v>
      </c>
      <c r="D1427" s="642">
        <v>-515685</v>
      </c>
      <c r="E1427" s="2357" t="s">
        <v>15</v>
      </c>
      <c r="F1427" s="642">
        <v>17511992</v>
      </c>
      <c r="G1427" s="2500">
        <v>515685</v>
      </c>
      <c r="H1427" s="2351"/>
    </row>
    <row r="1428" spans="1:8" s="2355" customFormat="1">
      <c r="A1428" s="137"/>
      <c r="B1428" s="316" t="s">
        <v>19</v>
      </c>
      <c r="C1428" s="2406">
        <f>C1429</f>
        <v>46155</v>
      </c>
      <c r="D1428" s="642"/>
      <c r="E1428" s="2358" t="s">
        <v>3</v>
      </c>
      <c r="F1428" s="642">
        <f>F1429</f>
        <v>1202967</v>
      </c>
      <c r="G1428" s="2354"/>
      <c r="H1428" s="2351"/>
    </row>
    <row r="1429" spans="1:8" s="2355" customFormat="1" ht="26.4">
      <c r="A1429" s="137"/>
      <c r="B1429" s="316" t="s">
        <v>51</v>
      </c>
      <c r="C1429" s="2406">
        <f>C1430</f>
        <v>46155</v>
      </c>
      <c r="D1429" s="642">
        <f>D1430</f>
        <v>0</v>
      </c>
      <c r="E1429" s="2356" t="s">
        <v>20</v>
      </c>
      <c r="F1429" s="642">
        <v>1202967</v>
      </c>
      <c r="G1429" s="2354">
        <f>G1430</f>
        <v>0</v>
      </c>
      <c r="H1429" s="2351"/>
    </row>
    <row r="1430" spans="1:8" s="2355" customFormat="1" ht="39.6">
      <c r="A1430" s="137"/>
      <c r="B1430" s="316" t="s">
        <v>191</v>
      </c>
      <c r="C1430" s="2406">
        <v>46155</v>
      </c>
      <c r="D1430" s="642"/>
      <c r="E1430" s="2356"/>
      <c r="F1430" s="642"/>
      <c r="G1430" s="2354"/>
      <c r="H1430" s="2351"/>
    </row>
    <row r="1431" spans="1:8" s="2355" customFormat="1">
      <c r="A1431" s="137"/>
      <c r="B1431" s="316" t="s">
        <v>3</v>
      </c>
      <c r="C1431" s="2406">
        <f>C1432</f>
        <v>1046827</v>
      </c>
      <c r="D1431" s="642">
        <f>D1432</f>
        <v>0</v>
      </c>
      <c r="E1431" s="2353"/>
      <c r="F1431" s="642">
        <f>F1432</f>
        <v>0</v>
      </c>
      <c r="G1431" s="2354">
        <f>G1432</f>
        <v>0</v>
      </c>
      <c r="H1431" s="2351"/>
    </row>
    <row r="1432" spans="1:8" s="2355" customFormat="1" ht="13.8" thickBot="1">
      <c r="A1432" s="137"/>
      <c r="B1432" s="316" t="s">
        <v>20</v>
      </c>
      <c r="C1432" s="2406">
        <v>1046827</v>
      </c>
      <c r="D1432" s="642"/>
      <c r="E1432" s="2356"/>
      <c r="F1432" s="642"/>
      <c r="G1432" s="2354"/>
      <c r="H1432" s="2351"/>
    </row>
    <row r="1433" spans="1:8" s="2355" customFormat="1" ht="155.25" customHeight="1" thickBot="1">
      <c r="A1433" s="137"/>
      <c r="B1433" s="3750" t="s">
        <v>679</v>
      </c>
      <c r="C1433" s="3751"/>
      <c r="D1433" s="3751"/>
      <c r="E1433" s="3751"/>
      <c r="F1433" s="3751"/>
      <c r="G1433" s="3752"/>
      <c r="H1433" s="2351"/>
    </row>
    <row r="1434" spans="1:8" s="2508" customFormat="1">
      <c r="A1434" s="137"/>
      <c r="B1434" s="1329"/>
      <c r="C1434" s="1329"/>
      <c r="D1434" s="1329"/>
      <c r="E1434" s="2506"/>
      <c r="F1434" s="2506"/>
      <c r="G1434" s="2506"/>
      <c r="H1434" s="2351"/>
    </row>
    <row r="1435" spans="1:8" s="2508" customFormat="1">
      <c r="A1435" s="137"/>
      <c r="B1435" s="128" t="s">
        <v>187</v>
      </c>
      <c r="C1435" s="561"/>
      <c r="D1435" s="561"/>
      <c r="E1435" s="2506"/>
      <c r="F1435" s="2506"/>
      <c r="G1435" s="2506"/>
      <c r="H1435" s="2507"/>
    </row>
    <row r="1436" spans="1:8" s="77" customFormat="1" ht="13.8" thickBot="1">
      <c r="A1436" s="99"/>
      <c r="B1436" s="2315"/>
      <c r="C1436" s="2315"/>
      <c r="D1436" s="2315"/>
      <c r="E1436" s="2369"/>
      <c r="F1436" s="136"/>
      <c r="G1436" s="136"/>
      <c r="H1436" s="2507"/>
    </row>
    <row r="1437" spans="1:8" s="2340" customFormat="1" ht="13.8">
      <c r="A1437" s="1968">
        <f>A1415+1</f>
        <v>64</v>
      </c>
      <c r="B1437" s="379" t="s">
        <v>631</v>
      </c>
      <c r="C1437" s="2501"/>
      <c r="D1437" s="2502"/>
      <c r="E1437" s="379" t="s">
        <v>631</v>
      </c>
      <c r="F1437" s="2501"/>
      <c r="G1437" s="2502"/>
      <c r="H1437" s="895" t="s">
        <v>33</v>
      </c>
    </row>
    <row r="1438" spans="1:8" s="82" customFormat="1">
      <c r="A1438" s="137"/>
      <c r="B1438" s="123" t="s">
        <v>22</v>
      </c>
      <c r="C1438" s="2480"/>
      <c r="D1438" s="2481"/>
      <c r="E1438" s="123" t="s">
        <v>22</v>
      </c>
      <c r="F1438" s="2480"/>
      <c r="G1438" s="2481"/>
      <c r="H1438" s="351"/>
    </row>
    <row r="1439" spans="1:8" s="82" customFormat="1" ht="26.4">
      <c r="A1439" s="137"/>
      <c r="B1439" s="2345" t="s">
        <v>665</v>
      </c>
      <c r="C1439" s="2346"/>
      <c r="D1439" s="2347"/>
      <c r="E1439" s="2345" t="s">
        <v>632</v>
      </c>
      <c r="F1439" s="2346"/>
      <c r="G1439" s="2347"/>
      <c r="H1439" s="351"/>
    </row>
    <row r="1440" spans="1:8" s="2352" customFormat="1">
      <c r="A1440" s="137"/>
      <c r="B1440" s="380" t="s">
        <v>4</v>
      </c>
      <c r="C1440" s="2497">
        <f>C1441+C1442</f>
        <v>17503918</v>
      </c>
      <c r="D1440" s="2498">
        <f>D1441+D1442</f>
        <v>-369</v>
      </c>
      <c r="E1440" s="2349" t="s">
        <v>4</v>
      </c>
      <c r="F1440" s="657">
        <f>F1441+F1442</f>
        <v>9232173</v>
      </c>
      <c r="G1440" s="2350">
        <f>G1441+G1442</f>
        <v>369</v>
      </c>
      <c r="H1440" s="351"/>
    </row>
    <row r="1441" spans="1:8" s="2355" customFormat="1" ht="26.4">
      <c r="A1441" s="137"/>
      <c r="B1441" s="316" t="s">
        <v>36</v>
      </c>
      <c r="C1441" s="2406">
        <v>237329</v>
      </c>
      <c r="D1441" s="2407"/>
      <c r="E1441" s="2353" t="s">
        <v>34</v>
      </c>
      <c r="F1441" s="642">
        <v>153057</v>
      </c>
      <c r="G1441" s="2354"/>
      <c r="H1441" s="2351"/>
    </row>
    <row r="1442" spans="1:8" s="2355" customFormat="1">
      <c r="A1442" s="137"/>
      <c r="B1442" s="316" t="s">
        <v>10</v>
      </c>
      <c r="C1442" s="2406">
        <f>C1443</f>
        <v>17266589</v>
      </c>
      <c r="D1442" s="2407">
        <f>D1443</f>
        <v>-369</v>
      </c>
      <c r="E1442" s="2353" t="s">
        <v>10</v>
      </c>
      <c r="F1442" s="642">
        <f>F1443</f>
        <v>9079116</v>
      </c>
      <c r="G1442" s="2354">
        <f>G1443</f>
        <v>369</v>
      </c>
      <c r="H1442" s="2351"/>
    </row>
    <row r="1443" spans="1:8" s="2355" customFormat="1">
      <c r="A1443" s="137"/>
      <c r="B1443" s="316" t="s">
        <v>11</v>
      </c>
      <c r="C1443" s="2406">
        <v>17266589</v>
      </c>
      <c r="D1443" s="2407">
        <v>-369</v>
      </c>
      <c r="E1443" s="2356" t="s">
        <v>11</v>
      </c>
      <c r="F1443" s="642">
        <v>9079116</v>
      </c>
      <c r="G1443" s="2354">
        <v>369</v>
      </c>
      <c r="H1443" s="2351"/>
    </row>
    <row r="1444" spans="1:8" s="2352" customFormat="1">
      <c r="A1444" s="137"/>
      <c r="B1444" s="380" t="s">
        <v>28</v>
      </c>
      <c r="C1444" s="657">
        <f>C1445+C1454</f>
        <v>17503918</v>
      </c>
      <c r="D1444" s="2405">
        <f>D1445+D1454</f>
        <v>-369</v>
      </c>
      <c r="E1444" s="2349" t="s">
        <v>28</v>
      </c>
      <c r="F1444" s="657">
        <f>F1445+F1450</f>
        <v>9232173</v>
      </c>
      <c r="G1444" s="2350">
        <f>G1445+G1450</f>
        <v>369</v>
      </c>
      <c r="H1444" s="2351"/>
    </row>
    <row r="1445" spans="1:8" s="2355" customFormat="1">
      <c r="A1445" s="137"/>
      <c r="B1445" s="316" t="s">
        <v>2</v>
      </c>
      <c r="C1445" s="2406">
        <f>C1446+C1450+C1452</f>
        <v>16714310</v>
      </c>
      <c r="D1445" s="2407">
        <f>D1446+D1450+D1452</f>
        <v>-369</v>
      </c>
      <c r="E1445" s="2353" t="s">
        <v>2</v>
      </c>
      <c r="F1445" s="642">
        <f>F1446</f>
        <v>8309644</v>
      </c>
      <c r="G1445" s="2354">
        <f>G1446</f>
        <v>369</v>
      </c>
      <c r="H1445" s="2351"/>
    </row>
    <row r="1446" spans="1:8" s="2355" customFormat="1">
      <c r="A1446" s="137"/>
      <c r="B1446" s="316" t="s">
        <v>12</v>
      </c>
      <c r="C1446" s="2406">
        <f>C1447+C1449</f>
        <v>16553372</v>
      </c>
      <c r="D1446" s="2407">
        <f>D1447+D1449</f>
        <v>-369</v>
      </c>
      <c r="E1446" s="2356" t="s">
        <v>12</v>
      </c>
      <c r="F1446" s="642">
        <f>F1447+F1449</f>
        <v>8309644</v>
      </c>
      <c r="G1446" s="2354">
        <f>G1447+G1449</f>
        <v>369</v>
      </c>
      <c r="H1446" s="2351"/>
    </row>
    <row r="1447" spans="1:8" s="2355" customFormat="1">
      <c r="A1447" s="137"/>
      <c r="B1447" s="316" t="s">
        <v>37</v>
      </c>
      <c r="C1447" s="2406">
        <v>7013988</v>
      </c>
      <c r="D1447" s="2407">
        <v>-369</v>
      </c>
      <c r="E1447" s="2357" t="s">
        <v>37</v>
      </c>
      <c r="F1447" s="642">
        <v>4185743</v>
      </c>
      <c r="G1447" s="2354">
        <v>369</v>
      </c>
      <c r="H1447" s="2351"/>
    </row>
    <row r="1448" spans="1:8" s="2355" customFormat="1">
      <c r="A1448" s="137"/>
      <c r="B1448" s="316" t="s">
        <v>35</v>
      </c>
      <c r="C1448" s="2406">
        <v>5375078</v>
      </c>
      <c r="D1448" s="2500">
        <v>-298</v>
      </c>
      <c r="E1448" s="2357" t="s">
        <v>35</v>
      </c>
      <c r="F1448" s="642">
        <v>3289832</v>
      </c>
      <c r="G1448" s="2354">
        <v>298</v>
      </c>
      <c r="H1448" s="2351"/>
    </row>
    <row r="1449" spans="1:8" s="2355" customFormat="1">
      <c r="A1449" s="137"/>
      <c r="B1449" s="316" t="s">
        <v>15</v>
      </c>
      <c r="C1449" s="2406">
        <v>9539384</v>
      </c>
      <c r="D1449" s="2407"/>
      <c r="E1449" s="2357" t="s">
        <v>15</v>
      </c>
      <c r="F1449" s="642">
        <v>4123901</v>
      </c>
      <c r="G1449" s="2354"/>
      <c r="H1449" s="2351"/>
    </row>
    <row r="1450" spans="1:8" s="2355" customFormat="1">
      <c r="A1450" s="137"/>
      <c r="B1450" s="316" t="s">
        <v>16</v>
      </c>
      <c r="C1450" s="2406">
        <f>C1451</f>
        <v>107057</v>
      </c>
      <c r="D1450" s="2407">
        <f>D1451</f>
        <v>0</v>
      </c>
      <c r="E1450" s="2358" t="s">
        <v>3</v>
      </c>
      <c r="F1450" s="642">
        <f>F1451</f>
        <v>922529</v>
      </c>
      <c r="G1450" s="2354">
        <f>G1451</f>
        <v>0</v>
      </c>
      <c r="H1450" s="2351"/>
    </row>
    <row r="1451" spans="1:8" s="2355" customFormat="1">
      <c r="A1451" s="137"/>
      <c r="B1451" s="316" t="s">
        <v>93</v>
      </c>
      <c r="C1451" s="2406">
        <v>107057</v>
      </c>
      <c r="D1451" s="2498"/>
      <c r="E1451" s="2356" t="s">
        <v>20</v>
      </c>
      <c r="F1451" s="642">
        <v>922529</v>
      </c>
      <c r="G1451" s="2354"/>
      <c r="H1451" s="2351"/>
    </row>
    <row r="1452" spans="1:8" s="2355" customFormat="1" ht="26.4">
      <c r="A1452" s="137"/>
      <c r="B1452" s="316" t="s">
        <v>49</v>
      </c>
      <c r="C1452" s="2406">
        <f>C1453</f>
        <v>53881</v>
      </c>
      <c r="D1452" s="2407">
        <f>D1453</f>
        <v>0</v>
      </c>
      <c r="E1452" s="2504"/>
      <c r="F1452" s="642"/>
      <c r="G1452" s="2354"/>
      <c r="H1452" s="2351"/>
    </row>
    <row r="1453" spans="1:8" s="2355" customFormat="1">
      <c r="A1453" s="137"/>
      <c r="B1453" s="316" t="s">
        <v>38</v>
      </c>
      <c r="C1453" s="2406">
        <v>53881</v>
      </c>
      <c r="D1453" s="2407"/>
      <c r="E1453" s="2504"/>
      <c r="F1453" s="642"/>
      <c r="G1453" s="2354"/>
      <c r="H1453" s="2351"/>
    </row>
    <row r="1454" spans="1:8" s="2355" customFormat="1">
      <c r="A1454" s="137"/>
      <c r="B1454" s="316" t="s">
        <v>3</v>
      </c>
      <c r="C1454" s="2406">
        <f>C1455</f>
        <v>789608</v>
      </c>
      <c r="D1454" s="2407">
        <f>D1455</f>
        <v>0</v>
      </c>
      <c r="E1454" s="2504"/>
      <c r="F1454" s="642"/>
      <c r="G1454" s="2354"/>
      <c r="H1454" s="2351"/>
    </row>
    <row r="1455" spans="1:8" s="2355" customFormat="1" ht="13.8" thickBot="1">
      <c r="A1455" s="137"/>
      <c r="B1455" s="316" t="s">
        <v>20</v>
      </c>
      <c r="C1455" s="2406">
        <v>789608</v>
      </c>
      <c r="D1455" s="2499"/>
      <c r="E1455" s="2504"/>
      <c r="F1455" s="642"/>
      <c r="G1455" s="2354"/>
      <c r="H1455" s="2351"/>
    </row>
    <row r="1456" spans="1:8" s="2355" customFormat="1" ht="76.5" customHeight="1" thickBot="1">
      <c r="A1456" s="137"/>
      <c r="B1456" s="3750" t="s">
        <v>680</v>
      </c>
      <c r="C1456" s="3751"/>
      <c r="D1456" s="3751"/>
      <c r="E1456" s="3751"/>
      <c r="F1456" s="3751"/>
      <c r="G1456" s="3752"/>
      <c r="H1456" s="2351"/>
    </row>
    <row r="1457" spans="1:8" s="2355" customFormat="1">
      <c r="A1457" s="137"/>
      <c r="B1457" s="1329"/>
      <c r="C1457" s="1329"/>
      <c r="D1457" s="1329"/>
      <c r="E1457" s="2517"/>
      <c r="F1457" s="2517"/>
      <c r="G1457" s="2517"/>
      <c r="H1457" s="2351"/>
    </row>
    <row r="1458" spans="1:8" s="2355" customFormat="1">
      <c r="A1458" s="137"/>
      <c r="B1458" s="128" t="s">
        <v>187</v>
      </c>
      <c r="C1458" s="561"/>
      <c r="D1458" s="561"/>
      <c r="E1458" s="2517"/>
      <c r="F1458" s="2517"/>
      <c r="G1458" s="2517"/>
      <c r="H1458" s="2351"/>
    </row>
    <row r="1459" spans="1:8" s="2520" customFormat="1" ht="13.8" thickBot="1">
      <c r="A1459" s="99"/>
      <c r="B1459" s="2315"/>
      <c r="C1459" s="2315"/>
      <c r="D1459" s="2315"/>
      <c r="H1459" s="2351"/>
    </row>
    <row r="1460" spans="1:8" s="2340" customFormat="1" ht="13.8">
      <c r="A1460" s="1968">
        <f>A1437+1</f>
        <v>65</v>
      </c>
      <c r="B1460" s="379" t="s">
        <v>631</v>
      </c>
      <c r="C1460" s="2501"/>
      <c r="D1460" s="2502"/>
      <c r="E1460" s="379" t="s">
        <v>631</v>
      </c>
      <c r="F1460" s="2518"/>
      <c r="G1460" s="2519"/>
      <c r="H1460" s="895" t="s">
        <v>33</v>
      </c>
    </row>
    <row r="1461" spans="1:8" s="82" customFormat="1">
      <c r="A1461" s="137"/>
      <c r="B1461" s="123" t="s">
        <v>22</v>
      </c>
      <c r="C1461" s="2480"/>
      <c r="D1461" s="2481"/>
      <c r="E1461" s="123" t="s">
        <v>22</v>
      </c>
      <c r="F1461" s="2478"/>
      <c r="G1461" s="2479"/>
      <c r="H1461" s="351"/>
    </row>
    <row r="1462" spans="1:8" s="82" customFormat="1" ht="26.4">
      <c r="A1462" s="137"/>
      <c r="B1462" s="2345" t="s">
        <v>681</v>
      </c>
      <c r="C1462" s="2346"/>
      <c r="D1462" s="2347"/>
      <c r="E1462" s="2345" t="s">
        <v>632</v>
      </c>
      <c r="F1462" s="2346"/>
      <c r="G1462" s="2347"/>
      <c r="H1462" s="351"/>
    </row>
    <row r="1463" spans="1:8" s="2352" customFormat="1">
      <c r="A1463" s="137"/>
      <c r="B1463" s="138" t="s">
        <v>4</v>
      </c>
      <c r="C1463" s="657">
        <f>C1464+C1465</f>
        <v>2379732</v>
      </c>
      <c r="D1463" s="2350">
        <f>D1464+D1465</f>
        <v>-15223</v>
      </c>
      <c r="E1463" s="2349" t="s">
        <v>4</v>
      </c>
      <c r="F1463" s="657">
        <f>F1464+F1465</f>
        <v>9232173</v>
      </c>
      <c r="G1463" s="2350">
        <f>G1464+G1465</f>
        <v>15223</v>
      </c>
      <c r="H1463" s="351"/>
    </row>
    <row r="1464" spans="1:8" s="2355" customFormat="1">
      <c r="A1464" s="137"/>
      <c r="B1464" s="2503" t="s">
        <v>34</v>
      </c>
      <c r="C1464" s="642">
        <v>28457</v>
      </c>
      <c r="D1464" s="2354"/>
      <c r="E1464" s="2353" t="s">
        <v>34</v>
      </c>
      <c r="F1464" s="642">
        <v>153057</v>
      </c>
      <c r="G1464" s="2354"/>
      <c r="H1464" s="2351"/>
    </row>
    <row r="1465" spans="1:8" s="2355" customFormat="1">
      <c r="A1465" s="137"/>
      <c r="B1465" s="2503" t="s">
        <v>10</v>
      </c>
      <c r="C1465" s="642">
        <f>C1466</f>
        <v>2351275</v>
      </c>
      <c r="D1465" s="2354">
        <f>D1466</f>
        <v>-15223</v>
      </c>
      <c r="E1465" s="2353" t="s">
        <v>10</v>
      </c>
      <c r="F1465" s="642">
        <f>F1466</f>
        <v>9079116</v>
      </c>
      <c r="G1465" s="2354">
        <f>G1466</f>
        <v>15223</v>
      </c>
      <c r="H1465" s="2351"/>
    </row>
    <row r="1466" spans="1:8" s="2355" customFormat="1">
      <c r="A1466" s="137"/>
      <c r="B1466" s="2504" t="s">
        <v>11</v>
      </c>
      <c r="C1466" s="642">
        <v>2351275</v>
      </c>
      <c r="D1466" s="2354">
        <f>-12085-3138</f>
        <v>-15223</v>
      </c>
      <c r="E1466" s="2356" t="s">
        <v>11</v>
      </c>
      <c r="F1466" s="642">
        <v>9079116</v>
      </c>
      <c r="G1466" s="2354">
        <f>12085+3138</f>
        <v>15223</v>
      </c>
      <c r="H1466" s="2351"/>
    </row>
    <row r="1467" spans="1:8" s="2352" customFormat="1">
      <c r="A1467" s="137"/>
      <c r="B1467" s="138" t="s">
        <v>28</v>
      </c>
      <c r="C1467" s="657">
        <f>C1468+C1473</f>
        <v>2379732</v>
      </c>
      <c r="D1467" s="657">
        <f>D1468+D1473</f>
        <v>-15223</v>
      </c>
      <c r="E1467" s="2349" t="s">
        <v>28</v>
      </c>
      <c r="F1467" s="657">
        <f>F1468+F1473</f>
        <v>9232173</v>
      </c>
      <c r="G1467" s="2350">
        <f>G1468+G1473</f>
        <v>15223</v>
      </c>
      <c r="H1467" s="2351"/>
    </row>
    <row r="1468" spans="1:8" s="2355" customFormat="1">
      <c r="A1468" s="137"/>
      <c r="B1468" s="2503" t="s">
        <v>2</v>
      </c>
      <c r="C1468" s="642">
        <f>C1469</f>
        <v>2371693</v>
      </c>
      <c r="D1468" s="642">
        <f>D1469</f>
        <v>-12377</v>
      </c>
      <c r="E1468" s="2353" t="s">
        <v>2</v>
      </c>
      <c r="F1468" s="642">
        <f>F1469</f>
        <v>8309644</v>
      </c>
      <c r="G1468" s="2354">
        <f>G1469</f>
        <v>12377</v>
      </c>
      <c r="H1468" s="2351"/>
    </row>
    <row r="1469" spans="1:8" s="2355" customFormat="1">
      <c r="A1469" s="137"/>
      <c r="B1469" s="2504" t="s">
        <v>12</v>
      </c>
      <c r="C1469" s="642">
        <f>C1470+C1472</f>
        <v>2371693</v>
      </c>
      <c r="D1469" s="642">
        <f>D1470+D1472</f>
        <v>-12377</v>
      </c>
      <c r="E1469" s="2356" t="s">
        <v>12</v>
      </c>
      <c r="F1469" s="642">
        <f>F1470+F1472</f>
        <v>8309644</v>
      </c>
      <c r="G1469" s="2354">
        <f>G1470+G1472</f>
        <v>12377</v>
      </c>
      <c r="H1469" s="2351"/>
    </row>
    <row r="1470" spans="1:8" s="2355" customFormat="1">
      <c r="A1470" s="137"/>
      <c r="B1470" s="2505" t="s">
        <v>37</v>
      </c>
      <c r="C1470" s="642">
        <v>1190000</v>
      </c>
      <c r="D1470" s="2354">
        <v>-7983</v>
      </c>
      <c r="E1470" s="2357" t="s">
        <v>37</v>
      </c>
      <c r="F1470" s="642">
        <v>4185743</v>
      </c>
      <c r="G1470" s="2354">
        <v>7983</v>
      </c>
      <c r="H1470" s="2351"/>
    </row>
    <row r="1471" spans="1:8" s="2355" customFormat="1">
      <c r="A1471" s="137"/>
      <c r="B1471" s="2505" t="s">
        <v>35</v>
      </c>
      <c r="C1471" s="642">
        <v>650559</v>
      </c>
      <c r="D1471" s="2354">
        <v>-6258</v>
      </c>
      <c r="E1471" s="2357" t="s">
        <v>35</v>
      </c>
      <c r="F1471" s="642">
        <v>3289832</v>
      </c>
      <c r="G1471" s="2354">
        <v>6258</v>
      </c>
      <c r="H1471" s="2351"/>
    </row>
    <row r="1472" spans="1:8" s="2355" customFormat="1">
      <c r="A1472" s="137"/>
      <c r="B1472" s="2505" t="s">
        <v>15</v>
      </c>
      <c r="C1472" s="642">
        <v>1181693</v>
      </c>
      <c r="D1472" s="2354">
        <f>-4102-292</f>
        <v>-4394</v>
      </c>
      <c r="E1472" s="2357" t="s">
        <v>15</v>
      </c>
      <c r="F1472" s="642">
        <v>4123901</v>
      </c>
      <c r="G1472" s="2354">
        <f>4102+292</f>
        <v>4394</v>
      </c>
      <c r="H1472" s="2351"/>
    </row>
    <row r="1473" spans="1:8" s="2355" customFormat="1">
      <c r="A1473" s="137"/>
      <c r="B1473" s="2509" t="s">
        <v>3</v>
      </c>
      <c r="C1473" s="642">
        <f>C1474</f>
        <v>8039</v>
      </c>
      <c r="D1473" s="642">
        <f>D1474</f>
        <v>-2846</v>
      </c>
      <c r="E1473" s="2358" t="s">
        <v>3</v>
      </c>
      <c r="F1473" s="642">
        <f>F1474</f>
        <v>922529</v>
      </c>
      <c r="G1473" s="2354">
        <f>G1474</f>
        <v>2846</v>
      </c>
      <c r="H1473" s="2351"/>
    </row>
    <row r="1474" spans="1:8" s="2355" customFormat="1">
      <c r="A1474" s="137"/>
      <c r="B1474" s="2504" t="s">
        <v>20</v>
      </c>
      <c r="C1474" s="642">
        <v>8039</v>
      </c>
      <c r="D1474" s="2354">
        <v>-2846</v>
      </c>
      <c r="E1474" s="2356" t="s">
        <v>20</v>
      </c>
      <c r="F1474" s="642">
        <v>922529</v>
      </c>
      <c r="G1474" s="2354">
        <v>2846</v>
      </c>
      <c r="H1474" s="2351"/>
    </row>
    <row r="1475" spans="1:8" s="2355" customFormat="1">
      <c r="A1475" s="137"/>
      <c r="B1475" s="2504"/>
      <c r="C1475" s="642"/>
      <c r="D1475" s="2354"/>
      <c r="E1475" s="2356"/>
      <c r="F1475" s="642"/>
      <c r="G1475" s="2354"/>
      <c r="H1475" s="2351"/>
    </row>
    <row r="1476" spans="1:8" s="2355" customFormat="1">
      <c r="A1476" s="137"/>
      <c r="B1476" s="2503"/>
      <c r="C1476" s="642">
        <f>C1477</f>
        <v>0</v>
      </c>
      <c r="D1476" s="2354">
        <f>D1477</f>
        <v>0</v>
      </c>
      <c r="E1476" s="2353"/>
      <c r="F1476" s="642">
        <f>F1477</f>
        <v>0</v>
      </c>
      <c r="G1476" s="2354">
        <f>G1477</f>
        <v>0</v>
      </c>
      <c r="H1476" s="2351"/>
    </row>
    <row r="1477" spans="1:8" s="2355" customFormat="1" ht="13.8" thickBot="1">
      <c r="A1477" s="137"/>
      <c r="B1477" s="2504"/>
      <c r="C1477" s="642"/>
      <c r="D1477" s="2354"/>
      <c r="E1477" s="2356"/>
      <c r="F1477" s="642"/>
      <c r="G1477" s="2354"/>
      <c r="H1477" s="2351"/>
    </row>
    <row r="1478" spans="1:8" s="2261" customFormat="1" ht="147.75" customHeight="1" thickBot="1">
      <c r="A1478" s="99"/>
      <c r="B1478" s="3750" t="s">
        <v>682</v>
      </c>
      <c r="C1478" s="3751"/>
      <c r="D1478" s="3751"/>
      <c r="E1478" s="3751"/>
      <c r="F1478" s="3751"/>
      <c r="G1478" s="3752"/>
      <c r="H1478" s="2351"/>
    </row>
    <row r="1479" spans="1:8">
      <c r="A1479" s="274"/>
      <c r="B1479" s="1329"/>
      <c r="C1479" s="1329"/>
      <c r="D1479" s="1329"/>
      <c r="H1479" s="1772"/>
    </row>
    <row r="1480" spans="1:8">
      <c r="A1480" s="274"/>
      <c r="B1480" s="128" t="s">
        <v>187</v>
      </c>
      <c r="C1480" s="561"/>
      <c r="D1480" s="561"/>
      <c r="H1480" s="895"/>
    </row>
    <row r="1481" spans="1:8" s="77" customFormat="1" ht="13.8" thickBot="1">
      <c r="A1481" s="99"/>
      <c r="B1481" s="2315"/>
      <c r="C1481" s="2315"/>
      <c r="D1481" s="2315"/>
      <c r="E1481" s="2369"/>
      <c r="F1481" s="136"/>
      <c r="G1481" s="136"/>
      <c r="H1481" s="895"/>
    </row>
    <row r="1482" spans="1:8" s="2524" customFormat="1" ht="13.8">
      <c r="A1482" s="1968">
        <f>A1460+1</f>
        <v>66</v>
      </c>
      <c r="B1482" s="2521" t="s">
        <v>631</v>
      </c>
      <c r="C1482" s="2522"/>
      <c r="D1482" s="2523"/>
      <c r="E1482" s="2521" t="s">
        <v>631</v>
      </c>
      <c r="F1482" s="2522"/>
      <c r="G1482" s="2523"/>
      <c r="H1482" s="895" t="s">
        <v>33</v>
      </c>
    </row>
    <row r="1483" spans="1:8" s="126" customFormat="1">
      <c r="A1483" s="137"/>
      <c r="B1483" s="2525" t="s">
        <v>22</v>
      </c>
      <c r="C1483" s="2526"/>
      <c r="D1483" s="2527"/>
      <c r="E1483" s="2525" t="s">
        <v>22</v>
      </c>
      <c r="F1483" s="2526"/>
      <c r="G1483" s="2527"/>
      <c r="H1483" s="2351"/>
    </row>
    <row r="1484" spans="1:8" s="82" customFormat="1" ht="26.4">
      <c r="A1484" s="137"/>
      <c r="B1484" s="2345" t="s">
        <v>674</v>
      </c>
      <c r="C1484" s="2346"/>
      <c r="D1484" s="2347"/>
      <c r="E1484" s="2345" t="s">
        <v>632</v>
      </c>
      <c r="F1484" s="2346"/>
      <c r="G1484" s="2347"/>
      <c r="H1484" s="2351"/>
    </row>
    <row r="1485" spans="1:8" s="2524" customFormat="1">
      <c r="A1485" s="137"/>
      <c r="B1485" s="2511" t="s">
        <v>4</v>
      </c>
      <c r="C1485" s="2497">
        <f>C1486</f>
        <v>1058414</v>
      </c>
      <c r="D1485" s="2497">
        <f>D1486</f>
        <v>-45336</v>
      </c>
      <c r="E1485" s="2511" t="s">
        <v>4</v>
      </c>
      <c r="F1485" s="2497">
        <f>F1486+F1487</f>
        <v>9232173</v>
      </c>
      <c r="G1485" s="2528">
        <f>G1486+G1487</f>
        <v>45336</v>
      </c>
      <c r="H1485" s="351"/>
    </row>
    <row r="1486" spans="1:8" s="126" customFormat="1">
      <c r="A1486" s="137"/>
      <c r="B1486" s="2512" t="s">
        <v>10</v>
      </c>
      <c r="C1486" s="2406">
        <f>C1487</f>
        <v>1058414</v>
      </c>
      <c r="D1486" s="2406">
        <f>D1487</f>
        <v>-45336</v>
      </c>
      <c r="E1486" s="2512" t="s">
        <v>34</v>
      </c>
      <c r="F1486" s="2406">
        <v>153057</v>
      </c>
      <c r="G1486" s="2529"/>
      <c r="H1486" s="2351"/>
    </row>
    <row r="1487" spans="1:8" s="126" customFormat="1">
      <c r="A1487" s="137"/>
      <c r="B1487" s="2512" t="s">
        <v>11</v>
      </c>
      <c r="C1487" s="2406">
        <v>1058414</v>
      </c>
      <c r="D1487" s="2513">
        <v>-45336</v>
      </c>
      <c r="E1487" s="2512" t="s">
        <v>10</v>
      </c>
      <c r="F1487" s="2406">
        <f>F1488</f>
        <v>9079116</v>
      </c>
      <c r="G1487" s="2529">
        <f>G1488</f>
        <v>45336</v>
      </c>
      <c r="H1487" s="2351"/>
    </row>
    <row r="1488" spans="1:8" s="126" customFormat="1">
      <c r="A1488" s="137"/>
      <c r="B1488" s="2511" t="s">
        <v>28</v>
      </c>
      <c r="C1488" s="2497">
        <f>C1489</f>
        <v>1058414</v>
      </c>
      <c r="D1488" s="2497">
        <f>D1489</f>
        <v>-45336</v>
      </c>
      <c r="E1488" s="2515" t="s">
        <v>11</v>
      </c>
      <c r="F1488" s="2406">
        <v>9079116</v>
      </c>
      <c r="G1488" s="2529">
        <v>45336</v>
      </c>
      <c r="H1488" s="2351"/>
    </row>
    <row r="1489" spans="1:8" s="2524" customFormat="1">
      <c r="A1489" s="137"/>
      <c r="B1489" s="2514" t="s">
        <v>2</v>
      </c>
      <c r="C1489" s="2406">
        <f>C1490</f>
        <v>1058414</v>
      </c>
      <c r="D1489" s="2406">
        <f>D1490</f>
        <v>-45336</v>
      </c>
      <c r="E1489" s="2511" t="s">
        <v>28</v>
      </c>
      <c r="F1489" s="2497">
        <f>F1490+F1495</f>
        <v>9232173</v>
      </c>
      <c r="G1489" s="2528">
        <f>G1490+G1495</f>
        <v>45336</v>
      </c>
      <c r="H1489" s="2351"/>
    </row>
    <row r="1490" spans="1:8" s="126" customFormat="1">
      <c r="A1490" s="137"/>
      <c r="B1490" s="2512" t="s">
        <v>12</v>
      </c>
      <c r="C1490" s="2406">
        <f>C1491+C1493</f>
        <v>1058414</v>
      </c>
      <c r="D1490" s="2406">
        <f>D1491+D1493</f>
        <v>-45336</v>
      </c>
      <c r="E1490" s="2512" t="s">
        <v>2</v>
      </c>
      <c r="F1490" s="2406">
        <f>F1491</f>
        <v>8309644</v>
      </c>
      <c r="G1490" s="2529">
        <f>G1491</f>
        <v>45336</v>
      </c>
      <c r="H1490" s="2351"/>
    </row>
    <row r="1491" spans="1:8" s="126" customFormat="1">
      <c r="A1491" s="137"/>
      <c r="B1491" s="2515" t="s">
        <v>37</v>
      </c>
      <c r="C1491" s="2406">
        <v>983209</v>
      </c>
      <c r="D1491" s="2513">
        <v>-32045</v>
      </c>
      <c r="E1491" s="2515" t="s">
        <v>12</v>
      </c>
      <c r="F1491" s="2406">
        <f>F1492+F1494</f>
        <v>8309644</v>
      </c>
      <c r="G1491" s="2529">
        <f>G1492+G1494</f>
        <v>45336</v>
      </c>
      <c r="H1491" s="2351"/>
    </row>
    <row r="1492" spans="1:8" s="126" customFormat="1">
      <c r="A1492" s="137"/>
      <c r="B1492" s="2516" t="s">
        <v>35</v>
      </c>
      <c r="C1492" s="2406">
        <v>771892</v>
      </c>
      <c r="D1492" s="2513">
        <v>-25919</v>
      </c>
      <c r="E1492" s="2516" t="s">
        <v>37</v>
      </c>
      <c r="F1492" s="2406">
        <v>4185743</v>
      </c>
      <c r="G1492" s="2529">
        <v>32045</v>
      </c>
      <c r="H1492" s="2351"/>
    </row>
    <row r="1493" spans="1:8" s="126" customFormat="1">
      <c r="A1493" s="137"/>
      <c r="B1493" s="2516" t="s">
        <v>15</v>
      </c>
      <c r="C1493" s="2406">
        <v>75205</v>
      </c>
      <c r="D1493" s="2513">
        <v>-13291</v>
      </c>
      <c r="E1493" s="2516" t="s">
        <v>35</v>
      </c>
      <c r="F1493" s="2406">
        <v>3289832</v>
      </c>
      <c r="G1493" s="2529">
        <v>25919</v>
      </c>
      <c r="H1493" s="2351"/>
    </row>
    <row r="1494" spans="1:8" s="126" customFormat="1">
      <c r="A1494" s="137"/>
      <c r="B1494" s="2516"/>
      <c r="C1494" s="2406"/>
      <c r="D1494" s="2513"/>
      <c r="E1494" s="2516" t="s">
        <v>15</v>
      </c>
      <c r="F1494" s="2406">
        <v>4123901</v>
      </c>
      <c r="G1494" s="2529">
        <v>13291</v>
      </c>
      <c r="H1494" s="2351"/>
    </row>
    <row r="1495" spans="1:8" s="126" customFormat="1">
      <c r="A1495" s="137"/>
      <c r="B1495" s="2515"/>
      <c r="C1495" s="2406"/>
      <c r="D1495" s="2493"/>
      <c r="E1495" s="2530" t="s">
        <v>3</v>
      </c>
      <c r="F1495" s="2406">
        <f>F1496</f>
        <v>922529</v>
      </c>
      <c r="G1495" s="2529">
        <f>G1496</f>
        <v>0</v>
      </c>
      <c r="H1495" s="2351"/>
    </row>
    <row r="1496" spans="1:8" s="126" customFormat="1" ht="13.8" thickBot="1">
      <c r="A1496" s="137"/>
      <c r="B1496" s="2516"/>
      <c r="C1496" s="2406"/>
      <c r="D1496" s="2493"/>
      <c r="E1496" s="2515" t="s">
        <v>20</v>
      </c>
      <c r="F1496" s="2406">
        <v>922529</v>
      </c>
      <c r="G1496" s="2529"/>
      <c r="H1496" s="2351"/>
    </row>
    <row r="1497" spans="1:8" s="126" customFormat="1" ht="72.75" customHeight="1" thickBot="1">
      <c r="A1497" s="137"/>
      <c r="B1497" s="3750" t="s">
        <v>683</v>
      </c>
      <c r="C1497" s="3756"/>
      <c r="D1497" s="3756"/>
      <c r="E1497" s="3756"/>
      <c r="F1497" s="3756"/>
      <c r="G1497" s="3757"/>
      <c r="H1497" s="2351"/>
    </row>
    <row r="1498" spans="1:8" s="2531" customFormat="1">
      <c r="A1498" s="137"/>
      <c r="B1498" s="1329"/>
      <c r="C1498" s="1329"/>
      <c r="D1498" s="1329"/>
      <c r="H1498" s="2351"/>
    </row>
    <row r="1499" spans="1:8" s="2531" customFormat="1">
      <c r="A1499" s="137"/>
      <c r="B1499" s="128" t="s">
        <v>187</v>
      </c>
      <c r="C1499" s="561"/>
      <c r="D1499" s="561"/>
      <c r="H1499" s="2532"/>
    </row>
    <row r="1500" spans="1:8" s="77" customFormat="1" ht="13.8" thickBot="1">
      <c r="A1500" s="99"/>
      <c r="B1500" s="2315"/>
      <c r="C1500" s="2315"/>
      <c r="D1500" s="2315"/>
      <c r="E1500" s="2369"/>
      <c r="F1500" s="136"/>
      <c r="G1500" s="136"/>
      <c r="H1500" s="2532"/>
    </row>
    <row r="1501" spans="1:8" s="2524" customFormat="1" ht="13.8">
      <c r="A1501" s="1968">
        <f>A1482+1</f>
        <v>67</v>
      </c>
      <c r="B1501" s="2521" t="s">
        <v>631</v>
      </c>
      <c r="C1501" s="2522"/>
      <c r="D1501" s="2523"/>
      <c r="E1501" s="2521" t="s">
        <v>631</v>
      </c>
      <c r="F1501" s="2522"/>
      <c r="G1501" s="2523"/>
      <c r="H1501" s="895" t="s">
        <v>33</v>
      </c>
    </row>
    <row r="1502" spans="1:8" s="126" customFormat="1">
      <c r="A1502" s="137"/>
      <c r="B1502" s="2525" t="s">
        <v>22</v>
      </c>
      <c r="C1502" s="2526"/>
      <c r="D1502" s="2527"/>
      <c r="E1502" s="2525" t="s">
        <v>22</v>
      </c>
      <c r="F1502" s="2526"/>
      <c r="G1502" s="2527"/>
      <c r="H1502" s="2351"/>
    </row>
    <row r="1503" spans="1:8" s="82" customFormat="1" ht="26.4">
      <c r="A1503" s="137"/>
      <c r="B1503" s="2345" t="s">
        <v>643</v>
      </c>
      <c r="C1503" s="2346"/>
      <c r="D1503" s="2347"/>
      <c r="E1503" s="2345" t="s">
        <v>632</v>
      </c>
      <c r="F1503" s="2346"/>
      <c r="G1503" s="2347"/>
      <c r="H1503" s="2351"/>
    </row>
    <row r="1504" spans="1:8" s="2524" customFormat="1">
      <c r="A1504" s="137"/>
      <c r="B1504" s="2511" t="s">
        <v>4</v>
      </c>
      <c r="C1504" s="2497">
        <f>C1505+C1506</f>
        <v>20653370</v>
      </c>
      <c r="D1504" s="2528">
        <f>D1505+D1506</f>
        <v>-8617</v>
      </c>
      <c r="E1504" s="2511" t="s">
        <v>4</v>
      </c>
      <c r="F1504" s="2497">
        <f>F1505+F1506</f>
        <v>9232173</v>
      </c>
      <c r="G1504" s="2528">
        <f>G1505+G1506</f>
        <v>8617</v>
      </c>
      <c r="H1504" s="351"/>
    </row>
    <row r="1505" spans="1:8" s="126" customFormat="1">
      <c r="A1505" s="137"/>
      <c r="B1505" s="2512" t="s">
        <v>34</v>
      </c>
      <c r="C1505" s="2406">
        <v>720240</v>
      </c>
      <c r="D1505" s="2529"/>
      <c r="E1505" s="2512" t="s">
        <v>34</v>
      </c>
      <c r="F1505" s="2406">
        <v>153057</v>
      </c>
      <c r="G1505" s="2529"/>
      <c r="H1505" s="2351"/>
    </row>
    <row r="1506" spans="1:8" s="126" customFormat="1">
      <c r="A1506" s="137"/>
      <c r="B1506" s="2512" t="s">
        <v>10</v>
      </c>
      <c r="C1506" s="2406">
        <f>C1507</f>
        <v>19933130</v>
      </c>
      <c r="D1506" s="2529">
        <f>D1507</f>
        <v>-8617</v>
      </c>
      <c r="E1506" s="2512" t="s">
        <v>10</v>
      </c>
      <c r="F1506" s="2406">
        <f>F1507</f>
        <v>9079116</v>
      </c>
      <c r="G1506" s="2529">
        <f>G1507</f>
        <v>8617</v>
      </c>
      <c r="H1506" s="2351"/>
    </row>
    <row r="1507" spans="1:8" s="126" customFormat="1">
      <c r="A1507" s="137"/>
      <c r="B1507" s="2515" t="s">
        <v>11</v>
      </c>
      <c r="C1507" s="2406">
        <v>19933130</v>
      </c>
      <c r="D1507" s="2529">
        <v>-8617</v>
      </c>
      <c r="E1507" s="2515" t="s">
        <v>11</v>
      </c>
      <c r="F1507" s="2406">
        <v>9079116</v>
      </c>
      <c r="G1507" s="2529">
        <v>8617</v>
      </c>
      <c r="H1507" s="2351"/>
    </row>
    <row r="1508" spans="1:8" s="2524" customFormat="1">
      <c r="A1508" s="137"/>
      <c r="B1508" s="2511" t="s">
        <v>28</v>
      </c>
      <c r="C1508" s="2497">
        <f>C1509+C1514</f>
        <v>20653370</v>
      </c>
      <c r="D1508" s="2497">
        <f>D1509+D1514</f>
        <v>-8617</v>
      </c>
      <c r="E1508" s="2511" t="s">
        <v>28</v>
      </c>
      <c r="F1508" s="2497">
        <f>F1509+F1514</f>
        <v>9232173</v>
      </c>
      <c r="G1508" s="2528">
        <f>G1509+G1514</f>
        <v>8617</v>
      </c>
      <c r="H1508" s="2351"/>
    </row>
    <row r="1509" spans="1:8" s="126" customFormat="1">
      <c r="A1509" s="137"/>
      <c r="B1509" s="2512" t="s">
        <v>2</v>
      </c>
      <c r="C1509" s="2406">
        <f>C1510</f>
        <v>19450403</v>
      </c>
      <c r="D1509" s="2406">
        <f>D1510</f>
        <v>-8617</v>
      </c>
      <c r="E1509" s="2512" t="s">
        <v>2</v>
      </c>
      <c r="F1509" s="2406">
        <f>F1510</f>
        <v>8309644</v>
      </c>
      <c r="G1509" s="2529">
        <f>G1510</f>
        <v>8617</v>
      </c>
      <c r="H1509" s="2351"/>
    </row>
    <row r="1510" spans="1:8" s="126" customFormat="1">
      <c r="A1510" s="137"/>
      <c r="B1510" s="2515" t="s">
        <v>12</v>
      </c>
      <c r="C1510" s="2406">
        <f>C1511+C1513</f>
        <v>19450403</v>
      </c>
      <c r="D1510" s="2406">
        <f>D1511+D1513</f>
        <v>-8617</v>
      </c>
      <c r="E1510" s="2515" t="s">
        <v>12</v>
      </c>
      <c r="F1510" s="2406">
        <f>F1511+F1513</f>
        <v>8309644</v>
      </c>
      <c r="G1510" s="2529">
        <f>G1511+G1513</f>
        <v>8617</v>
      </c>
      <c r="H1510" s="2351"/>
    </row>
    <row r="1511" spans="1:8" s="126" customFormat="1">
      <c r="A1511" s="137"/>
      <c r="B1511" s="2516" t="s">
        <v>37</v>
      </c>
      <c r="C1511" s="2406">
        <v>1938411</v>
      </c>
      <c r="D1511" s="2529"/>
      <c r="E1511" s="2516" t="s">
        <v>37</v>
      </c>
      <c r="F1511" s="2406">
        <v>4185743</v>
      </c>
      <c r="G1511" s="2529"/>
      <c r="H1511" s="2351"/>
    </row>
    <row r="1512" spans="1:8" s="126" customFormat="1">
      <c r="A1512" s="137"/>
      <c r="B1512" s="2516" t="s">
        <v>35</v>
      </c>
      <c r="C1512" s="2406">
        <v>1530538</v>
      </c>
      <c r="D1512" s="2529"/>
      <c r="E1512" s="2516" t="s">
        <v>35</v>
      </c>
      <c r="F1512" s="2406">
        <v>3289832</v>
      </c>
      <c r="G1512" s="2529"/>
      <c r="H1512" s="2351"/>
    </row>
    <row r="1513" spans="1:8" s="126" customFormat="1">
      <c r="A1513" s="137"/>
      <c r="B1513" s="2516" t="s">
        <v>15</v>
      </c>
      <c r="C1513" s="2406">
        <v>17511992</v>
      </c>
      <c r="D1513" s="2529">
        <v>-8617</v>
      </c>
      <c r="E1513" s="2516" t="s">
        <v>15</v>
      </c>
      <c r="F1513" s="2406">
        <v>4123901</v>
      </c>
      <c r="G1513" s="2529">
        <v>8617</v>
      </c>
      <c r="H1513" s="2351"/>
    </row>
    <row r="1514" spans="1:8" s="126" customFormat="1">
      <c r="A1514" s="137"/>
      <c r="B1514" s="2530" t="s">
        <v>3</v>
      </c>
      <c r="C1514" s="2406">
        <f>C1515</f>
        <v>1202967</v>
      </c>
      <c r="D1514" s="2529">
        <f>D1515</f>
        <v>0</v>
      </c>
      <c r="E1514" s="2530" t="s">
        <v>3</v>
      </c>
      <c r="F1514" s="2406">
        <f>F1515</f>
        <v>922529</v>
      </c>
      <c r="G1514" s="2529">
        <f>G1515</f>
        <v>0</v>
      </c>
      <c r="H1514" s="2351"/>
    </row>
    <row r="1515" spans="1:8" s="126" customFormat="1" ht="13.8" thickBot="1">
      <c r="A1515" s="137"/>
      <c r="B1515" s="2515" t="s">
        <v>20</v>
      </c>
      <c r="C1515" s="2406">
        <v>1202967</v>
      </c>
      <c r="D1515" s="2529"/>
      <c r="E1515" s="2515" t="s">
        <v>20</v>
      </c>
      <c r="F1515" s="2406">
        <v>922529</v>
      </c>
      <c r="G1515" s="2529"/>
      <c r="H1515" s="2351"/>
    </row>
    <row r="1516" spans="1:8" s="126" customFormat="1" ht="76.5" customHeight="1" thickBot="1">
      <c r="A1516" s="137"/>
      <c r="B1516" s="3750" t="s">
        <v>684</v>
      </c>
      <c r="C1516" s="3756"/>
      <c r="D1516" s="3756"/>
      <c r="E1516" s="3756"/>
      <c r="F1516" s="3756"/>
      <c r="G1516" s="3757"/>
      <c r="H1516" s="2351"/>
    </row>
    <row r="1517" spans="1:8" s="126" customFormat="1">
      <c r="A1517" s="137"/>
      <c r="B1517" s="1329"/>
      <c r="C1517" s="1329"/>
      <c r="D1517" s="1329"/>
      <c r="E1517" s="2510"/>
      <c r="F1517" s="2510"/>
      <c r="G1517" s="2510"/>
      <c r="H1517" s="2351"/>
    </row>
    <row r="1518" spans="1:8" s="126" customFormat="1">
      <c r="A1518" s="137"/>
      <c r="B1518" s="128" t="s">
        <v>187</v>
      </c>
      <c r="C1518" s="561"/>
      <c r="D1518" s="561"/>
      <c r="E1518" s="2510"/>
      <c r="F1518" s="2510"/>
      <c r="G1518" s="2510"/>
      <c r="H1518" s="2351"/>
    </row>
    <row r="1519" spans="1:8" s="77" customFormat="1" ht="13.8" thickBot="1">
      <c r="A1519" s="99"/>
      <c r="B1519" s="2315"/>
      <c r="C1519" s="2315"/>
      <c r="D1519" s="2315"/>
      <c r="E1519" s="2369"/>
      <c r="F1519" s="136"/>
      <c r="G1519" s="136"/>
      <c r="H1519" s="2351"/>
    </row>
    <row r="1520" spans="1:8" s="2340" customFormat="1" ht="13.8">
      <c r="A1520" s="1968">
        <f>A1501+1</f>
        <v>68</v>
      </c>
      <c r="B1520" s="379" t="s">
        <v>631</v>
      </c>
      <c r="C1520" s="2518"/>
      <c r="D1520" s="2519"/>
      <c r="E1520" s="379" t="s">
        <v>631</v>
      </c>
      <c r="F1520" s="2501"/>
      <c r="G1520" s="2502"/>
      <c r="H1520" s="895" t="s">
        <v>33</v>
      </c>
    </row>
    <row r="1521" spans="1:8" s="82" customFormat="1">
      <c r="A1521" s="137"/>
      <c r="B1521" s="123" t="s">
        <v>22</v>
      </c>
      <c r="C1521" s="2478"/>
      <c r="D1521" s="2479"/>
      <c r="E1521" s="123" t="s">
        <v>22</v>
      </c>
      <c r="F1521" s="2480"/>
      <c r="G1521" s="2481"/>
      <c r="H1521" s="351"/>
    </row>
    <row r="1522" spans="1:8" s="82" customFormat="1">
      <c r="A1522" s="137"/>
      <c r="B1522" s="2345" t="s">
        <v>643</v>
      </c>
      <c r="C1522" s="2346"/>
      <c r="D1522" s="2347"/>
      <c r="E1522" s="2345" t="s">
        <v>681</v>
      </c>
      <c r="F1522" s="2346"/>
      <c r="G1522" s="2347"/>
      <c r="H1522" s="351"/>
    </row>
    <row r="1523" spans="1:8" s="2352" customFormat="1">
      <c r="A1523" s="137"/>
      <c r="B1523" s="138" t="s">
        <v>4</v>
      </c>
      <c r="C1523" s="657">
        <f>C1524+C1525</f>
        <v>20653370</v>
      </c>
      <c r="D1523" s="657">
        <f>D1524+D1525</f>
        <v>-3822</v>
      </c>
      <c r="E1523" s="138" t="s">
        <v>4</v>
      </c>
      <c r="F1523" s="657">
        <f>F1524+F1525</f>
        <v>2379732</v>
      </c>
      <c r="G1523" s="2350">
        <f>G1524+G1525</f>
        <v>3822</v>
      </c>
      <c r="H1523" s="351"/>
    </row>
    <row r="1524" spans="1:8" s="2355" customFormat="1">
      <c r="A1524" s="137"/>
      <c r="B1524" s="2503" t="s">
        <v>34</v>
      </c>
      <c r="C1524" s="642">
        <v>720240</v>
      </c>
      <c r="D1524" s="642"/>
      <c r="E1524" s="2503" t="s">
        <v>34</v>
      </c>
      <c r="F1524" s="642">
        <v>28457</v>
      </c>
      <c r="G1524" s="2354"/>
      <c r="H1524" s="2351"/>
    </row>
    <row r="1525" spans="1:8" s="2355" customFormat="1">
      <c r="A1525" s="137"/>
      <c r="B1525" s="2503" t="s">
        <v>10</v>
      </c>
      <c r="C1525" s="642">
        <f>C1526</f>
        <v>19933130</v>
      </c>
      <c r="D1525" s="642">
        <f>D1526</f>
        <v>-3822</v>
      </c>
      <c r="E1525" s="2503" t="s">
        <v>10</v>
      </c>
      <c r="F1525" s="642">
        <f>F1526</f>
        <v>2351275</v>
      </c>
      <c r="G1525" s="2354">
        <f>G1526</f>
        <v>3822</v>
      </c>
      <c r="H1525" s="2351"/>
    </row>
    <row r="1526" spans="1:8" s="2355" customFormat="1">
      <c r="A1526" s="137"/>
      <c r="B1526" s="2504" t="s">
        <v>11</v>
      </c>
      <c r="C1526" s="642">
        <v>19933130</v>
      </c>
      <c r="D1526" s="642">
        <v>-3822</v>
      </c>
      <c r="E1526" s="2504" t="s">
        <v>11</v>
      </c>
      <c r="F1526" s="642">
        <v>2351275</v>
      </c>
      <c r="G1526" s="2354">
        <v>3822</v>
      </c>
      <c r="H1526" s="2351"/>
    </row>
    <row r="1527" spans="1:8" s="2352" customFormat="1">
      <c r="A1527" s="137"/>
      <c r="B1527" s="138" t="s">
        <v>28</v>
      </c>
      <c r="C1527" s="657">
        <f>C1528+C1533</f>
        <v>20653370</v>
      </c>
      <c r="D1527" s="657">
        <f>D1528+D1533</f>
        <v>-3822</v>
      </c>
      <c r="E1527" s="138" t="s">
        <v>28</v>
      </c>
      <c r="F1527" s="657">
        <f>F1528+F1533</f>
        <v>2379732</v>
      </c>
      <c r="G1527" s="2350">
        <f>G1528</f>
        <v>3822</v>
      </c>
      <c r="H1527" s="2351"/>
    </row>
    <row r="1528" spans="1:8" s="2355" customFormat="1">
      <c r="A1528" s="137"/>
      <c r="B1528" s="2503" t="s">
        <v>2</v>
      </c>
      <c r="C1528" s="642">
        <f>C1529</f>
        <v>19450403</v>
      </c>
      <c r="D1528" s="642">
        <f>D1529</f>
        <v>0</v>
      </c>
      <c r="E1528" s="2503" t="s">
        <v>2</v>
      </c>
      <c r="F1528" s="642">
        <f>F1529</f>
        <v>2371693</v>
      </c>
      <c r="G1528" s="2354">
        <f>G1529+G1536+G1534</f>
        <v>3822</v>
      </c>
      <c r="H1528" s="2351"/>
    </row>
    <row r="1529" spans="1:8" s="2355" customFormat="1">
      <c r="A1529" s="137"/>
      <c r="B1529" s="2504" t="s">
        <v>12</v>
      </c>
      <c r="C1529" s="642">
        <f>C1530+C1532</f>
        <v>19450403</v>
      </c>
      <c r="D1529" s="642">
        <f>D1530+D1532</f>
        <v>0</v>
      </c>
      <c r="E1529" s="2504" t="s">
        <v>12</v>
      </c>
      <c r="F1529" s="642">
        <f>F1530+F1532</f>
        <v>2371693</v>
      </c>
      <c r="G1529" s="2354">
        <f>G1530+G1532</f>
        <v>3822</v>
      </c>
      <c r="H1529" s="2351"/>
    </row>
    <row r="1530" spans="1:8" s="2355" customFormat="1">
      <c r="A1530" s="137"/>
      <c r="B1530" s="2505" t="s">
        <v>37</v>
      </c>
      <c r="C1530" s="642">
        <v>1938411</v>
      </c>
      <c r="D1530" s="642"/>
      <c r="E1530" s="2505" t="s">
        <v>37</v>
      </c>
      <c r="F1530" s="642">
        <v>1190000</v>
      </c>
      <c r="G1530" s="2354"/>
      <c r="H1530" s="2351"/>
    </row>
    <row r="1531" spans="1:8" s="2355" customFormat="1">
      <c r="A1531" s="137"/>
      <c r="B1531" s="2505" t="s">
        <v>35</v>
      </c>
      <c r="C1531" s="642">
        <v>1530538</v>
      </c>
      <c r="D1531" s="642"/>
      <c r="E1531" s="2505" t="s">
        <v>35</v>
      </c>
      <c r="F1531" s="642">
        <v>650559</v>
      </c>
      <c r="G1531" s="2354"/>
      <c r="H1531" s="2351"/>
    </row>
    <row r="1532" spans="1:8" s="2355" customFormat="1">
      <c r="A1532" s="137"/>
      <c r="B1532" s="2505" t="s">
        <v>15</v>
      </c>
      <c r="C1532" s="642">
        <v>17511992</v>
      </c>
      <c r="D1532" s="642"/>
      <c r="E1532" s="2505" t="s">
        <v>15</v>
      </c>
      <c r="F1532" s="642">
        <v>1181693</v>
      </c>
      <c r="G1532" s="2354">
        <v>3822</v>
      </c>
      <c r="H1532" s="2351"/>
    </row>
    <row r="1533" spans="1:8" s="2355" customFormat="1">
      <c r="A1533" s="137"/>
      <c r="B1533" s="2509" t="s">
        <v>3</v>
      </c>
      <c r="C1533" s="642">
        <f>C1534</f>
        <v>1202967</v>
      </c>
      <c r="D1533" s="642">
        <f>D1534</f>
        <v>-3822</v>
      </c>
      <c r="E1533" s="2509" t="s">
        <v>3</v>
      </c>
      <c r="F1533" s="642">
        <f>F1534</f>
        <v>8039</v>
      </c>
      <c r="G1533" s="2354"/>
      <c r="H1533" s="2351"/>
    </row>
    <row r="1534" spans="1:8" s="2355" customFormat="1">
      <c r="A1534" s="137"/>
      <c r="B1534" s="2504" t="s">
        <v>20</v>
      </c>
      <c r="C1534" s="642">
        <v>1202967</v>
      </c>
      <c r="D1534" s="642">
        <v>-3822</v>
      </c>
      <c r="E1534" s="2504" t="s">
        <v>20</v>
      </c>
      <c r="F1534" s="642">
        <v>8039</v>
      </c>
      <c r="G1534" s="2354">
        <f>G1535</f>
        <v>0</v>
      </c>
      <c r="H1534" s="2351"/>
    </row>
    <row r="1535" spans="1:8" s="2355" customFormat="1">
      <c r="A1535" s="137"/>
      <c r="B1535" s="2357"/>
      <c r="C1535" s="642"/>
      <c r="D1535" s="642"/>
      <c r="E1535" s="2504"/>
      <c r="F1535" s="642"/>
      <c r="G1535" s="2354"/>
      <c r="H1535" s="2351"/>
    </row>
    <row r="1536" spans="1:8" s="2355" customFormat="1">
      <c r="A1536" s="137"/>
      <c r="B1536" s="2353"/>
      <c r="C1536" s="642">
        <f>C1537</f>
        <v>0</v>
      </c>
      <c r="D1536" s="642">
        <f>D1537</f>
        <v>0</v>
      </c>
      <c r="E1536" s="2503"/>
      <c r="F1536" s="642">
        <f>F1537</f>
        <v>0</v>
      </c>
      <c r="G1536" s="2354">
        <f>G1537</f>
        <v>0</v>
      </c>
      <c r="H1536" s="2351"/>
    </row>
    <row r="1537" spans="1:8" s="2355" customFormat="1" ht="13.8" thickBot="1">
      <c r="A1537" s="137"/>
      <c r="B1537" s="2356"/>
      <c r="C1537" s="642"/>
      <c r="D1537" s="642"/>
      <c r="E1537" s="2504"/>
      <c r="F1537" s="642"/>
      <c r="G1537" s="2354"/>
      <c r="H1537" s="2351"/>
    </row>
    <row r="1538" spans="1:8" s="2261" customFormat="1" ht="38.25" customHeight="1" thickBot="1">
      <c r="A1538" s="99"/>
      <c r="B1538" s="3750" t="s">
        <v>685</v>
      </c>
      <c r="C1538" s="3751"/>
      <c r="D1538" s="3751"/>
      <c r="E1538" s="3751"/>
      <c r="F1538" s="3751"/>
      <c r="G1538" s="3752"/>
      <c r="H1538" s="2351"/>
    </row>
    <row r="1539" spans="1:8" s="2261" customFormat="1">
      <c r="A1539" s="99"/>
      <c r="B1539" s="561"/>
      <c r="C1539" s="561"/>
      <c r="D1539" s="561"/>
      <c r="E1539" s="2533"/>
      <c r="F1539" s="2533"/>
      <c r="G1539" s="2534"/>
      <c r="H1539" s="1772"/>
    </row>
    <row r="1540" spans="1:8" s="2261" customFormat="1">
      <c r="A1540" s="99"/>
      <c r="B1540" s="128" t="s">
        <v>190</v>
      </c>
      <c r="C1540" s="561"/>
      <c r="D1540" s="561"/>
      <c r="E1540" s="2533"/>
      <c r="F1540" s="2533"/>
      <c r="G1540" s="2534"/>
      <c r="H1540" s="1772"/>
    </row>
    <row r="1541" spans="1:8" s="77" customFormat="1" ht="13.8" thickBot="1">
      <c r="A1541" s="99"/>
      <c r="B1541" s="3732"/>
      <c r="C1541" s="3732"/>
      <c r="D1541" s="3732"/>
      <c r="E1541" s="2364"/>
      <c r="F1541" s="2364"/>
      <c r="G1541" s="2364"/>
      <c r="H1541" s="1772"/>
    </row>
    <row r="1542" spans="1:8" s="77" customFormat="1" ht="13.8">
      <c r="A1542" s="99">
        <f>A1520</f>
        <v>68</v>
      </c>
      <c r="B1542" s="220" t="s">
        <v>634</v>
      </c>
      <c r="C1542" s="201"/>
      <c r="D1542" s="202"/>
      <c r="E1542" s="86"/>
      <c r="F1542" s="86"/>
      <c r="G1542" s="87"/>
      <c r="H1542" s="895" t="s">
        <v>33</v>
      </c>
    </row>
    <row r="1543" spans="1:8" s="77" customFormat="1">
      <c r="A1543" s="99"/>
      <c r="B1543" s="163" t="s">
        <v>82</v>
      </c>
      <c r="C1543" s="225"/>
      <c r="D1543" s="213"/>
      <c r="E1543" s="86"/>
      <c r="F1543" s="86"/>
      <c r="G1543" s="87"/>
      <c r="H1543" s="120"/>
    </row>
    <row r="1544" spans="1:8" s="77" customFormat="1">
      <c r="A1544" s="99"/>
      <c r="B1544" s="393" t="s">
        <v>83</v>
      </c>
      <c r="C1544" s="669"/>
      <c r="D1544" s="226"/>
      <c r="E1544" s="86"/>
      <c r="F1544" s="86"/>
      <c r="G1544" s="87"/>
      <c r="H1544" s="120"/>
    </row>
    <row r="1545" spans="1:8" s="77" customFormat="1">
      <c r="A1545" s="99"/>
      <c r="B1545" s="164" t="s">
        <v>87</v>
      </c>
      <c r="C1545" s="610"/>
      <c r="D1545" s="227"/>
      <c r="E1545" s="86"/>
      <c r="F1545" s="86"/>
      <c r="G1545" s="87"/>
      <c r="H1545" s="120"/>
    </row>
    <row r="1546" spans="1:8" s="77" customFormat="1">
      <c r="A1546" s="99"/>
      <c r="B1546" s="249" t="s">
        <v>4</v>
      </c>
      <c r="C1546" s="666">
        <f>C1547+C1548</f>
        <v>255809928</v>
      </c>
      <c r="D1546" s="194">
        <f>D1547+D1548</f>
        <v>0</v>
      </c>
      <c r="E1546" s="86"/>
      <c r="F1546" s="86"/>
      <c r="G1546" s="87"/>
      <c r="H1546" s="120"/>
    </row>
    <row r="1547" spans="1:8" s="77" customFormat="1" ht="26.4">
      <c r="A1547" s="99"/>
      <c r="B1547" s="377" t="s">
        <v>36</v>
      </c>
      <c r="C1547" s="667">
        <v>7332771</v>
      </c>
      <c r="D1547" s="195"/>
      <c r="E1547" s="86"/>
      <c r="F1547" s="86"/>
      <c r="G1547" s="87"/>
      <c r="H1547" s="120"/>
    </row>
    <row r="1548" spans="1:8" s="77" customFormat="1">
      <c r="A1548" s="99"/>
      <c r="B1548" s="377" t="s">
        <v>10</v>
      </c>
      <c r="C1548" s="667">
        <f>C1549</f>
        <v>248477157</v>
      </c>
      <c r="D1548" s="195">
        <f>D1549</f>
        <v>0</v>
      </c>
      <c r="E1548" s="86"/>
      <c r="F1548" s="86"/>
      <c r="G1548" s="87"/>
      <c r="H1548" s="120"/>
    </row>
    <row r="1549" spans="1:8" s="77" customFormat="1">
      <c r="A1549" s="99"/>
      <c r="B1549" s="377" t="s">
        <v>11</v>
      </c>
      <c r="C1549" s="667">
        <v>248477157</v>
      </c>
      <c r="D1549" s="195"/>
      <c r="E1549" s="86"/>
      <c r="F1549" s="86"/>
      <c r="G1549" s="87"/>
      <c r="H1549" s="120"/>
    </row>
    <row r="1550" spans="1:8" s="77" customFormat="1">
      <c r="A1550" s="99"/>
      <c r="B1550" s="249" t="s">
        <v>28</v>
      </c>
      <c r="C1550" s="666">
        <f>C1551+C1564</f>
        <v>255809928</v>
      </c>
      <c r="D1550" s="194">
        <f>D1551+D1564</f>
        <v>0</v>
      </c>
      <c r="E1550" s="86"/>
      <c r="F1550" s="86"/>
      <c r="G1550" s="87"/>
      <c r="H1550" s="120"/>
    </row>
    <row r="1551" spans="1:8" s="77" customFormat="1">
      <c r="A1551" s="99"/>
      <c r="B1551" s="377" t="s">
        <v>2</v>
      </c>
      <c r="C1551" s="667">
        <f>C1552+C1556+C1557+C1559+C1561</f>
        <v>249178909</v>
      </c>
      <c r="D1551" s="195">
        <f>D1552+D1556+D1557+D1559+D1561</f>
        <v>3822</v>
      </c>
      <c r="E1551" s="86"/>
      <c r="F1551" s="86"/>
      <c r="G1551" s="87"/>
      <c r="H1551" s="120"/>
    </row>
    <row r="1552" spans="1:8" s="77" customFormat="1">
      <c r="A1552" s="99"/>
      <c r="B1552" s="377" t="s">
        <v>12</v>
      </c>
      <c r="C1552" s="667">
        <f>C1553+C1555</f>
        <v>248704168</v>
      </c>
      <c r="D1552" s="195">
        <f>D1553+D1555</f>
        <v>3822</v>
      </c>
      <c r="E1552" s="86"/>
      <c r="F1552" s="86"/>
      <c r="G1552" s="87"/>
      <c r="H1552" s="120"/>
    </row>
    <row r="1553" spans="1:8" s="77" customFormat="1">
      <c r="A1553" s="99"/>
      <c r="B1553" s="377" t="s">
        <v>37</v>
      </c>
      <c r="C1553" s="667">
        <v>168714272</v>
      </c>
      <c r="D1553" s="195"/>
      <c r="E1553" s="86"/>
      <c r="F1553" s="86"/>
      <c r="G1553" s="87"/>
      <c r="H1553" s="120"/>
    </row>
    <row r="1554" spans="1:8" s="77" customFormat="1">
      <c r="A1554" s="99"/>
      <c r="B1554" s="377" t="s">
        <v>35</v>
      </c>
      <c r="C1554" s="667">
        <v>131076531</v>
      </c>
      <c r="D1554" s="195"/>
      <c r="E1554" s="86"/>
      <c r="F1554" s="86"/>
      <c r="G1554" s="87"/>
      <c r="H1554" s="120"/>
    </row>
    <row r="1555" spans="1:8" s="77" customFormat="1">
      <c r="A1555" s="99"/>
      <c r="B1555" s="377" t="s">
        <v>15</v>
      </c>
      <c r="C1555" s="667">
        <v>79989896</v>
      </c>
      <c r="D1555" s="195">
        <v>3822</v>
      </c>
      <c r="E1555" s="86"/>
      <c r="F1555" s="86"/>
      <c r="G1555" s="87"/>
      <c r="H1555" s="120"/>
    </row>
    <row r="1556" spans="1:8" s="77" customFormat="1">
      <c r="A1556" s="99"/>
      <c r="B1556" s="377" t="s">
        <v>117</v>
      </c>
      <c r="C1556" s="667">
        <v>1855</v>
      </c>
      <c r="D1556" s="195"/>
      <c r="E1556" s="86"/>
      <c r="F1556" s="86"/>
      <c r="G1556" s="87"/>
      <c r="H1556" s="120"/>
    </row>
    <row r="1557" spans="1:8" s="77" customFormat="1">
      <c r="A1557" s="99"/>
      <c r="B1557" s="377" t="s">
        <v>16</v>
      </c>
      <c r="C1557" s="667">
        <f>C1558</f>
        <v>107057</v>
      </c>
      <c r="D1557" s="195">
        <f>D1558</f>
        <v>0</v>
      </c>
      <c r="E1557" s="86"/>
      <c r="F1557" s="86"/>
      <c r="G1557" s="87"/>
      <c r="H1557" s="120"/>
    </row>
    <row r="1558" spans="1:8" s="77" customFormat="1">
      <c r="A1558" s="99"/>
      <c r="B1558" s="377" t="s">
        <v>93</v>
      </c>
      <c r="C1558" s="667">
        <v>107057</v>
      </c>
      <c r="D1558" s="195"/>
      <c r="E1558" s="86"/>
      <c r="F1558" s="86"/>
      <c r="G1558" s="87"/>
      <c r="H1558" s="120"/>
    </row>
    <row r="1559" spans="1:8" s="77" customFormat="1" ht="26.4">
      <c r="A1559" s="99"/>
      <c r="B1559" s="377" t="s">
        <v>49</v>
      </c>
      <c r="C1559" s="667">
        <f>C1560</f>
        <v>89800</v>
      </c>
      <c r="D1559" s="195">
        <f>D1560</f>
        <v>0</v>
      </c>
      <c r="E1559" s="86"/>
      <c r="F1559" s="86"/>
      <c r="G1559" s="87"/>
      <c r="H1559" s="120"/>
    </row>
    <row r="1560" spans="1:8" s="77" customFormat="1">
      <c r="A1560" s="99"/>
      <c r="B1560" s="377" t="s">
        <v>38</v>
      </c>
      <c r="C1560" s="667">
        <v>89800</v>
      </c>
      <c r="D1560" s="195"/>
      <c r="E1560" s="86"/>
      <c r="F1560" s="86"/>
      <c r="G1560" s="87"/>
      <c r="H1560" s="120"/>
    </row>
    <row r="1561" spans="1:8" s="77" customFormat="1">
      <c r="A1561" s="99"/>
      <c r="B1561" s="377" t="s">
        <v>19</v>
      </c>
      <c r="C1561" s="667">
        <f>C1562</f>
        <v>276029</v>
      </c>
      <c r="D1561" s="195">
        <f>D1562</f>
        <v>0</v>
      </c>
      <c r="E1561" s="86"/>
      <c r="F1561" s="86"/>
      <c r="G1561" s="87"/>
      <c r="H1561" s="120"/>
    </row>
    <row r="1562" spans="1:8" s="77" customFormat="1" ht="26.4">
      <c r="A1562" s="99"/>
      <c r="B1562" s="377" t="s">
        <v>51</v>
      </c>
      <c r="C1562" s="667">
        <f>C1563</f>
        <v>276029</v>
      </c>
      <c r="D1562" s="195">
        <f>D1563</f>
        <v>0</v>
      </c>
      <c r="E1562" s="86"/>
      <c r="F1562" s="86"/>
      <c r="G1562" s="87"/>
      <c r="H1562" s="120"/>
    </row>
    <row r="1563" spans="1:8" s="77" customFormat="1" ht="39.6">
      <c r="A1563" s="99"/>
      <c r="B1563" s="377" t="s">
        <v>53</v>
      </c>
      <c r="C1563" s="667">
        <v>276029</v>
      </c>
      <c r="D1563" s="195"/>
      <c r="E1563" s="86"/>
      <c r="F1563" s="86"/>
      <c r="G1563" s="87"/>
      <c r="H1563" s="120"/>
    </row>
    <row r="1564" spans="1:8" s="77" customFormat="1">
      <c r="A1564" s="99"/>
      <c r="B1564" s="377" t="s">
        <v>3</v>
      </c>
      <c r="C1564" s="667">
        <f>C1565</f>
        <v>6631019</v>
      </c>
      <c r="D1564" s="195">
        <f>D1565</f>
        <v>-3822</v>
      </c>
      <c r="E1564" s="86"/>
      <c r="F1564" s="86"/>
      <c r="G1564" s="87"/>
      <c r="H1564" s="120"/>
    </row>
    <row r="1565" spans="1:8" s="77" customFormat="1">
      <c r="A1565" s="99"/>
      <c r="B1565" s="377" t="s">
        <v>20</v>
      </c>
      <c r="C1565" s="667">
        <v>6631019</v>
      </c>
      <c r="D1565" s="195">
        <v>-3822</v>
      </c>
      <c r="E1565" s="86"/>
      <c r="F1565" s="86"/>
      <c r="G1565" s="87"/>
      <c r="H1565" s="120"/>
    </row>
    <row r="1566" spans="1:8" s="77" customFormat="1">
      <c r="A1566" s="99"/>
      <c r="B1566" s="164" t="s">
        <v>88</v>
      </c>
      <c r="C1566" s="610"/>
      <c r="D1566" s="227"/>
      <c r="E1566" s="86"/>
      <c r="F1566" s="86"/>
      <c r="G1566" s="87"/>
      <c r="H1566" s="120"/>
    </row>
    <row r="1567" spans="1:8" s="77" customFormat="1">
      <c r="A1567" s="99"/>
      <c r="B1567" s="249" t="s">
        <v>4</v>
      </c>
      <c r="C1567" s="666">
        <f>C1568+C1569</f>
        <v>253454977</v>
      </c>
      <c r="D1567" s="194">
        <f>D1568+D1569</f>
        <v>0</v>
      </c>
      <c r="E1567" s="86"/>
      <c r="F1567" s="86"/>
      <c r="G1567" s="87"/>
      <c r="H1567" s="120"/>
    </row>
    <row r="1568" spans="1:8" s="77" customFormat="1" ht="26.4">
      <c r="A1568" s="99"/>
      <c r="B1568" s="377" t="s">
        <v>36</v>
      </c>
      <c r="C1568" s="667">
        <v>7106254</v>
      </c>
      <c r="D1568" s="195"/>
      <c r="E1568" s="86"/>
      <c r="F1568" s="86"/>
      <c r="G1568" s="87"/>
      <c r="H1568" s="120"/>
    </row>
    <row r="1569" spans="1:8" s="77" customFormat="1">
      <c r="A1569" s="99"/>
      <c r="B1569" s="377" t="s">
        <v>10</v>
      </c>
      <c r="C1569" s="667">
        <f>C1570</f>
        <v>246348723</v>
      </c>
      <c r="D1569" s="195">
        <f>D1570</f>
        <v>0</v>
      </c>
      <c r="E1569" s="86"/>
      <c r="F1569" s="86"/>
      <c r="G1569" s="87"/>
      <c r="H1569" s="120"/>
    </row>
    <row r="1570" spans="1:8" s="77" customFormat="1">
      <c r="A1570" s="99"/>
      <c r="B1570" s="377" t="s">
        <v>11</v>
      </c>
      <c r="C1570" s="667">
        <v>246348723</v>
      </c>
      <c r="D1570" s="195"/>
      <c r="E1570" s="86"/>
      <c r="F1570" s="86"/>
      <c r="G1570" s="87"/>
      <c r="H1570" s="120"/>
    </row>
    <row r="1571" spans="1:8" s="77" customFormat="1">
      <c r="A1571" s="99"/>
      <c r="B1571" s="249" t="s">
        <v>28</v>
      </c>
      <c r="C1571" s="666">
        <f>C1572+C1584</f>
        <v>253454977</v>
      </c>
      <c r="D1571" s="194">
        <f>D1572+D1584</f>
        <v>0</v>
      </c>
      <c r="E1571" s="86"/>
      <c r="F1571" s="86"/>
      <c r="G1571" s="87"/>
      <c r="H1571" s="120"/>
    </row>
    <row r="1572" spans="1:8" s="77" customFormat="1">
      <c r="A1572" s="99"/>
      <c r="B1572" s="377" t="s">
        <v>2</v>
      </c>
      <c r="C1572" s="667">
        <f>C1573+C1577+C1579+C1581</f>
        <v>244606209</v>
      </c>
      <c r="D1572" s="195">
        <f>D1573+D1577+D1579+D1581</f>
        <v>3822</v>
      </c>
      <c r="E1572" s="86"/>
      <c r="F1572" s="86"/>
      <c r="G1572" s="87"/>
      <c r="H1572" s="120"/>
    </row>
    <row r="1573" spans="1:8" s="77" customFormat="1">
      <c r="A1573" s="99"/>
      <c r="B1573" s="377" t="s">
        <v>12</v>
      </c>
      <c r="C1573" s="667">
        <f>C1574+C1576</f>
        <v>244113578</v>
      </c>
      <c r="D1573" s="195">
        <f>D1574+D1576</f>
        <v>3822</v>
      </c>
      <c r="E1573" s="86"/>
      <c r="F1573" s="86"/>
      <c r="G1573" s="87"/>
      <c r="H1573" s="120"/>
    </row>
    <row r="1574" spans="1:8" s="77" customFormat="1">
      <c r="A1574" s="99"/>
      <c r="B1574" s="377" t="s">
        <v>37</v>
      </c>
      <c r="C1574" s="667">
        <v>166826388</v>
      </c>
      <c r="D1574" s="195"/>
      <c r="E1574" s="86"/>
      <c r="F1574" s="86"/>
      <c r="G1574" s="87"/>
      <c r="H1574" s="120"/>
    </row>
    <row r="1575" spans="1:8" s="77" customFormat="1">
      <c r="A1575" s="99"/>
      <c r="B1575" s="377" t="s">
        <v>35</v>
      </c>
      <c r="C1575" s="667">
        <v>129562303</v>
      </c>
      <c r="D1575" s="195"/>
      <c r="E1575" s="86"/>
      <c r="F1575" s="86"/>
      <c r="G1575" s="87"/>
      <c r="H1575" s="120"/>
    </row>
    <row r="1576" spans="1:8" s="77" customFormat="1">
      <c r="A1576" s="99"/>
      <c r="B1576" s="377" t="s">
        <v>15</v>
      </c>
      <c r="C1576" s="667">
        <v>77287190</v>
      </c>
      <c r="D1576" s="195">
        <v>3822</v>
      </c>
      <c r="E1576" s="86"/>
      <c r="F1576" s="86"/>
      <c r="G1576" s="87"/>
      <c r="H1576" s="120"/>
    </row>
    <row r="1577" spans="1:8" s="77" customFormat="1">
      <c r="A1577" s="99"/>
      <c r="B1577" s="377" t="s">
        <v>16</v>
      </c>
      <c r="C1577" s="667">
        <f>C1578</f>
        <v>107057</v>
      </c>
      <c r="D1577" s="195">
        <f>D1578</f>
        <v>0</v>
      </c>
      <c r="E1577" s="86"/>
      <c r="F1577" s="86"/>
      <c r="G1577" s="87"/>
      <c r="H1577" s="120"/>
    </row>
    <row r="1578" spans="1:8" s="77" customFormat="1">
      <c r="A1578" s="99"/>
      <c r="B1578" s="377" t="s">
        <v>93</v>
      </c>
      <c r="C1578" s="667">
        <v>107057</v>
      </c>
      <c r="D1578" s="195"/>
      <c r="E1578" s="86"/>
      <c r="F1578" s="86"/>
      <c r="G1578" s="87"/>
      <c r="H1578" s="120"/>
    </row>
    <row r="1579" spans="1:8" s="77" customFormat="1" ht="26.4">
      <c r="A1579" s="99"/>
      <c r="B1579" s="377" t="s">
        <v>49</v>
      </c>
      <c r="C1579" s="667">
        <f>C1580</f>
        <v>92586</v>
      </c>
      <c r="D1579" s="195">
        <f>D1580</f>
        <v>0</v>
      </c>
      <c r="E1579" s="86"/>
      <c r="F1579" s="86"/>
      <c r="G1579" s="87"/>
      <c r="H1579" s="120"/>
    </row>
    <row r="1580" spans="1:8" s="77" customFormat="1">
      <c r="A1580" s="99"/>
      <c r="B1580" s="377" t="s">
        <v>38</v>
      </c>
      <c r="C1580" s="667">
        <v>92586</v>
      </c>
      <c r="D1580" s="195"/>
      <c r="E1580" s="86"/>
      <c r="F1580" s="86"/>
      <c r="G1580" s="87"/>
      <c r="H1580" s="120"/>
    </row>
    <row r="1581" spans="1:8" s="77" customFormat="1">
      <c r="A1581" s="99"/>
      <c r="B1581" s="377" t="s">
        <v>19</v>
      </c>
      <c r="C1581" s="667">
        <f>C1582</f>
        <v>292988</v>
      </c>
      <c r="D1581" s="195">
        <f>D1582</f>
        <v>0</v>
      </c>
      <c r="E1581" s="86"/>
      <c r="F1581" s="86"/>
      <c r="G1581" s="87"/>
      <c r="H1581" s="120"/>
    </row>
    <row r="1582" spans="1:8" s="77" customFormat="1" ht="26.4">
      <c r="A1582" s="99"/>
      <c r="B1582" s="377" t="s">
        <v>51</v>
      </c>
      <c r="C1582" s="667">
        <f>C1583</f>
        <v>292988</v>
      </c>
      <c r="D1582" s="195">
        <f>D1583</f>
        <v>0</v>
      </c>
      <c r="E1582" s="86"/>
      <c r="F1582" s="86"/>
      <c r="G1582" s="87"/>
      <c r="H1582" s="120"/>
    </row>
    <row r="1583" spans="1:8" s="77" customFormat="1" ht="39.6">
      <c r="A1583" s="99"/>
      <c r="B1583" s="377" t="s">
        <v>53</v>
      </c>
      <c r="C1583" s="667">
        <v>292988</v>
      </c>
      <c r="D1583" s="195"/>
      <c r="E1583" s="86"/>
      <c r="F1583" s="86"/>
      <c r="G1583" s="87"/>
      <c r="H1583" s="120"/>
    </row>
    <row r="1584" spans="1:8" s="77" customFormat="1">
      <c r="A1584" s="99"/>
      <c r="B1584" s="377" t="s">
        <v>3</v>
      </c>
      <c r="C1584" s="667">
        <f>C1585</f>
        <v>8848768</v>
      </c>
      <c r="D1584" s="195">
        <f>D1585</f>
        <v>-3822</v>
      </c>
      <c r="E1584" s="86"/>
      <c r="F1584" s="86"/>
      <c r="G1584" s="87"/>
      <c r="H1584" s="120"/>
    </row>
    <row r="1585" spans="1:8" s="77" customFormat="1">
      <c r="A1585" s="99"/>
      <c r="B1585" s="377" t="s">
        <v>20</v>
      </c>
      <c r="C1585" s="667">
        <v>8848768</v>
      </c>
      <c r="D1585" s="195">
        <v>-3822</v>
      </c>
      <c r="E1585" s="86"/>
      <c r="F1585" s="86"/>
      <c r="G1585" s="87"/>
      <c r="H1585" s="120"/>
    </row>
    <row r="1586" spans="1:8" s="77" customFormat="1">
      <c r="A1586" s="99"/>
      <c r="B1586" s="164" t="s">
        <v>189</v>
      </c>
      <c r="C1586" s="610"/>
      <c r="D1586" s="227"/>
      <c r="E1586" s="86"/>
      <c r="F1586" s="86"/>
      <c r="G1586" s="87"/>
      <c r="H1586" s="120"/>
    </row>
    <row r="1587" spans="1:8" s="77" customFormat="1">
      <c r="A1587" s="99"/>
      <c r="B1587" s="249" t="s">
        <v>4</v>
      </c>
      <c r="C1587" s="666">
        <f>C1588+C1589</f>
        <v>263212594</v>
      </c>
      <c r="D1587" s="194">
        <f>D1588+D1589</f>
        <v>0</v>
      </c>
      <c r="E1587" s="86"/>
      <c r="F1587" s="86"/>
      <c r="G1587" s="87"/>
      <c r="H1587" s="120"/>
    </row>
    <row r="1588" spans="1:8" s="77" customFormat="1" ht="26.4">
      <c r="A1588" s="99"/>
      <c r="B1588" s="377" t="s">
        <v>36</v>
      </c>
      <c r="C1588" s="667">
        <v>7085836</v>
      </c>
      <c r="D1588" s="195"/>
      <c r="E1588" s="86"/>
      <c r="F1588" s="86"/>
      <c r="G1588" s="87"/>
      <c r="H1588" s="120"/>
    </row>
    <row r="1589" spans="1:8" s="77" customFormat="1">
      <c r="A1589" s="99"/>
      <c r="B1589" s="377" t="s">
        <v>10</v>
      </c>
      <c r="C1589" s="667">
        <f>C1590</f>
        <v>256126758</v>
      </c>
      <c r="D1589" s="195">
        <f>D1590</f>
        <v>0</v>
      </c>
      <c r="E1589" s="86"/>
      <c r="F1589" s="86"/>
      <c r="G1589" s="87"/>
      <c r="H1589" s="120"/>
    </row>
    <row r="1590" spans="1:8" s="77" customFormat="1">
      <c r="A1590" s="99"/>
      <c r="B1590" s="377" t="s">
        <v>11</v>
      </c>
      <c r="C1590" s="667">
        <v>256126758</v>
      </c>
      <c r="D1590" s="195"/>
      <c r="E1590" s="86"/>
      <c r="F1590" s="86"/>
      <c r="G1590" s="87"/>
      <c r="H1590" s="120"/>
    </row>
    <row r="1591" spans="1:8" s="77" customFormat="1">
      <c r="A1591" s="99"/>
      <c r="B1591" s="249" t="s">
        <v>28</v>
      </c>
      <c r="C1591" s="666">
        <f>C1592+C1604</f>
        <v>263212594</v>
      </c>
      <c r="D1591" s="194">
        <f>D1592+D1604</f>
        <v>0</v>
      </c>
      <c r="E1591" s="86"/>
      <c r="F1591" s="86"/>
      <c r="G1591" s="87"/>
      <c r="H1591" s="120"/>
    </row>
    <row r="1592" spans="1:8" s="77" customFormat="1">
      <c r="A1592" s="99"/>
      <c r="B1592" s="377" t="s">
        <v>2</v>
      </c>
      <c r="C1592" s="667">
        <f>C1593+C1597+C1599+C1601</f>
        <v>246054332</v>
      </c>
      <c r="D1592" s="195">
        <f>D1593+D1597+D1599+D1601</f>
        <v>3822</v>
      </c>
      <c r="E1592" s="86"/>
      <c r="F1592" s="86"/>
      <c r="G1592" s="87"/>
      <c r="H1592" s="120"/>
    </row>
    <row r="1593" spans="1:8" s="77" customFormat="1">
      <c r="A1593" s="99"/>
      <c r="B1593" s="377" t="s">
        <v>12</v>
      </c>
      <c r="C1593" s="667">
        <f>C1594+C1596</f>
        <v>245499843</v>
      </c>
      <c r="D1593" s="195">
        <f>D1594+D1596</f>
        <v>3822</v>
      </c>
      <c r="E1593" s="86"/>
      <c r="F1593" s="86"/>
      <c r="G1593" s="87"/>
      <c r="H1593" s="120"/>
    </row>
    <row r="1594" spans="1:8" s="77" customFormat="1">
      <c r="A1594" s="99"/>
      <c r="B1594" s="377" t="s">
        <v>37</v>
      </c>
      <c r="C1594" s="667">
        <v>169000642</v>
      </c>
      <c r="D1594" s="195"/>
      <c r="E1594" s="86"/>
      <c r="F1594" s="86"/>
      <c r="G1594" s="87"/>
      <c r="H1594" s="120"/>
    </row>
    <row r="1595" spans="1:8" s="77" customFormat="1">
      <c r="A1595" s="99"/>
      <c r="B1595" s="377" t="s">
        <v>35</v>
      </c>
      <c r="C1595" s="667">
        <v>130955841</v>
      </c>
      <c r="D1595" s="195"/>
      <c r="E1595" s="86"/>
      <c r="F1595" s="86"/>
      <c r="G1595" s="87"/>
      <c r="H1595" s="120"/>
    </row>
    <row r="1596" spans="1:8" s="77" customFormat="1">
      <c r="A1596" s="99"/>
      <c r="B1596" s="377" t="s">
        <v>15</v>
      </c>
      <c r="C1596" s="667">
        <v>76499201</v>
      </c>
      <c r="D1596" s="195">
        <v>3822</v>
      </c>
      <c r="E1596" s="86"/>
      <c r="F1596" s="86"/>
      <c r="G1596" s="87"/>
      <c r="H1596" s="120"/>
    </row>
    <row r="1597" spans="1:8" s="77" customFormat="1">
      <c r="A1597" s="99"/>
      <c r="B1597" s="377" t="s">
        <v>16</v>
      </c>
      <c r="C1597" s="667">
        <f>C1598</f>
        <v>178200</v>
      </c>
      <c r="D1597" s="195">
        <f>D1598</f>
        <v>0</v>
      </c>
      <c r="E1597" s="86"/>
      <c r="F1597" s="86"/>
      <c r="G1597" s="87"/>
      <c r="H1597" s="120"/>
    </row>
    <row r="1598" spans="1:8" s="77" customFormat="1">
      <c r="A1598" s="99"/>
      <c r="B1598" s="377" t="s">
        <v>93</v>
      </c>
      <c r="C1598" s="667">
        <v>178200</v>
      </c>
      <c r="D1598" s="195"/>
      <c r="E1598" s="86"/>
      <c r="F1598" s="86"/>
      <c r="G1598" s="87"/>
      <c r="H1598" s="120"/>
    </row>
    <row r="1599" spans="1:8" s="77" customFormat="1" ht="26.4">
      <c r="A1599" s="99"/>
      <c r="B1599" s="377" t="s">
        <v>49</v>
      </c>
      <c r="C1599" s="667">
        <f>C1600</f>
        <v>92586</v>
      </c>
      <c r="D1599" s="195">
        <f>D1600</f>
        <v>0</v>
      </c>
      <c r="E1599" s="86"/>
      <c r="F1599" s="86"/>
      <c r="G1599" s="87"/>
      <c r="H1599" s="120"/>
    </row>
    <row r="1600" spans="1:8" s="77" customFormat="1">
      <c r="A1600" s="99"/>
      <c r="B1600" s="377" t="s">
        <v>38</v>
      </c>
      <c r="C1600" s="667">
        <v>92586</v>
      </c>
      <c r="D1600" s="195"/>
      <c r="E1600" s="86"/>
      <c r="F1600" s="86"/>
      <c r="G1600" s="87"/>
      <c r="H1600" s="120"/>
    </row>
    <row r="1601" spans="1:8" s="77" customFormat="1">
      <c r="A1601" s="99"/>
      <c r="B1601" s="377" t="s">
        <v>19</v>
      </c>
      <c r="C1601" s="667">
        <f>C1602</f>
        <v>283703</v>
      </c>
      <c r="D1601" s="195">
        <f>D1602</f>
        <v>0</v>
      </c>
      <c r="E1601" s="86"/>
      <c r="F1601" s="86"/>
      <c r="G1601" s="87"/>
      <c r="H1601" s="120"/>
    </row>
    <row r="1602" spans="1:8" s="77" customFormat="1" ht="26.4">
      <c r="A1602" s="99"/>
      <c r="B1602" s="377" t="s">
        <v>51</v>
      </c>
      <c r="C1602" s="667">
        <f>C1603</f>
        <v>283703</v>
      </c>
      <c r="D1602" s="195">
        <f>D1603</f>
        <v>0</v>
      </c>
      <c r="E1602" s="86"/>
      <c r="F1602" s="86"/>
      <c r="G1602" s="87"/>
      <c r="H1602" s="120"/>
    </row>
    <row r="1603" spans="1:8" s="77" customFormat="1" ht="39.6">
      <c r="A1603" s="99"/>
      <c r="B1603" s="377" t="s">
        <v>53</v>
      </c>
      <c r="C1603" s="667">
        <v>283703</v>
      </c>
      <c r="D1603" s="195"/>
      <c r="E1603" s="86"/>
      <c r="F1603" s="86"/>
      <c r="G1603" s="87"/>
      <c r="H1603" s="120"/>
    </row>
    <row r="1604" spans="1:8" s="77" customFormat="1">
      <c r="A1604" s="99"/>
      <c r="B1604" s="377" t="s">
        <v>3</v>
      </c>
      <c r="C1604" s="667">
        <f>C1605</f>
        <v>17158262</v>
      </c>
      <c r="D1604" s="195">
        <f>D1605</f>
        <v>-3822</v>
      </c>
      <c r="E1604" s="86"/>
      <c r="F1604" s="86"/>
      <c r="G1604" s="87"/>
      <c r="H1604" s="120"/>
    </row>
    <row r="1605" spans="1:8" s="77" customFormat="1" ht="13.8" thickBot="1">
      <c r="A1605" s="99"/>
      <c r="B1605" s="377" t="s">
        <v>20</v>
      </c>
      <c r="C1605" s="667">
        <v>17158262</v>
      </c>
      <c r="D1605" s="195">
        <v>-3822</v>
      </c>
      <c r="E1605" s="86"/>
      <c r="F1605" s="86"/>
      <c r="G1605" s="87"/>
      <c r="H1605" s="120"/>
    </row>
    <row r="1606" spans="1:8" s="77" customFormat="1" ht="55.5" customHeight="1" thickBot="1">
      <c r="A1606" s="99"/>
      <c r="B1606" s="3747" t="s">
        <v>686</v>
      </c>
      <c r="C1606" s="3748"/>
      <c r="D1606" s="3749"/>
      <c r="E1606" s="2535"/>
      <c r="F1606" s="2535"/>
      <c r="G1606" s="2535"/>
      <c r="H1606" s="120"/>
    </row>
    <row r="1607" spans="1:8" s="77" customFormat="1">
      <c r="A1607" s="99"/>
      <c r="B1607" s="1329"/>
      <c r="C1607" s="1329"/>
      <c r="D1607" s="1329"/>
      <c r="E1607" s="2364"/>
      <c r="F1607" s="2364"/>
      <c r="G1607" s="2364"/>
      <c r="H1607" s="120"/>
    </row>
    <row r="1608" spans="1:8" s="77" customFormat="1">
      <c r="A1608" s="99"/>
      <c r="B1608" s="128" t="s">
        <v>187</v>
      </c>
      <c r="C1608" s="561"/>
      <c r="D1608" s="561"/>
      <c r="E1608" s="2364"/>
      <c r="F1608" s="2364"/>
      <c r="G1608" s="2364"/>
      <c r="H1608" s="120"/>
    </row>
    <row r="1609" spans="1:8" s="77" customFormat="1" ht="13.8" thickBot="1">
      <c r="A1609" s="99"/>
      <c r="B1609" s="2315"/>
      <c r="C1609" s="2315"/>
      <c r="D1609" s="2315"/>
      <c r="E1609" s="2369"/>
      <c r="F1609" s="136"/>
      <c r="G1609" s="136"/>
      <c r="H1609" s="120"/>
    </row>
    <row r="1610" spans="1:8" s="2340" customFormat="1" ht="13.8">
      <c r="A1610" s="1968">
        <f>A1520+1</f>
        <v>69</v>
      </c>
      <c r="B1610" s="379" t="s">
        <v>631</v>
      </c>
      <c r="C1610" s="2518"/>
      <c r="D1610" s="2519"/>
      <c r="H1610" s="895" t="s">
        <v>33</v>
      </c>
    </row>
    <row r="1611" spans="1:8" s="82" customFormat="1">
      <c r="A1611" s="137"/>
      <c r="B1611" s="123" t="s">
        <v>22</v>
      </c>
      <c r="C1611" s="2478"/>
      <c r="D1611" s="2479"/>
      <c r="H1611" s="351"/>
    </row>
    <row r="1612" spans="1:8" s="82" customFormat="1">
      <c r="A1612" s="137"/>
      <c r="B1612" s="2345" t="s">
        <v>643</v>
      </c>
      <c r="C1612" s="2346"/>
      <c r="D1612" s="2347"/>
      <c r="H1612" s="351"/>
    </row>
    <row r="1613" spans="1:8" s="2352" customFormat="1">
      <c r="A1613" s="137"/>
      <c r="B1613" s="138" t="s">
        <v>4</v>
      </c>
      <c r="C1613" s="657">
        <f>C1614+C1615</f>
        <v>20653370</v>
      </c>
      <c r="D1613" s="2405">
        <f>D1614+D1615</f>
        <v>55258</v>
      </c>
      <c r="H1613" s="351"/>
    </row>
    <row r="1614" spans="1:8" s="2355" customFormat="1">
      <c r="A1614" s="137"/>
      <c r="B1614" s="2503" t="s">
        <v>34</v>
      </c>
      <c r="C1614" s="642">
        <v>720240</v>
      </c>
      <c r="D1614" s="2500">
        <f>14609+6975+33674</f>
        <v>55258</v>
      </c>
      <c r="H1614" s="2351"/>
    </row>
    <row r="1615" spans="1:8" s="2355" customFormat="1">
      <c r="A1615" s="137"/>
      <c r="B1615" s="2503" t="s">
        <v>10</v>
      </c>
      <c r="C1615" s="642">
        <f>C1616</f>
        <v>19933130</v>
      </c>
      <c r="D1615" s="2500">
        <f>D1616</f>
        <v>0</v>
      </c>
      <c r="H1615" s="2351"/>
    </row>
    <row r="1616" spans="1:8" s="2355" customFormat="1">
      <c r="A1616" s="137"/>
      <c r="B1616" s="2504" t="s">
        <v>11</v>
      </c>
      <c r="C1616" s="642">
        <v>19933130</v>
      </c>
      <c r="D1616" s="2500"/>
      <c r="H1616" s="2351"/>
    </row>
    <row r="1617" spans="1:8" s="2352" customFormat="1">
      <c r="A1617" s="137"/>
      <c r="B1617" s="138" t="s">
        <v>28</v>
      </c>
      <c r="C1617" s="657">
        <f>C1618+C1623</f>
        <v>20653370</v>
      </c>
      <c r="D1617" s="2405">
        <f>D1618+D1626</f>
        <v>55258</v>
      </c>
      <c r="H1617" s="2351"/>
    </row>
    <row r="1618" spans="1:8" s="2355" customFormat="1">
      <c r="A1618" s="137"/>
      <c r="B1618" s="2503" t="s">
        <v>2</v>
      </c>
      <c r="C1618" s="642">
        <f>C1619</f>
        <v>19450403</v>
      </c>
      <c r="D1618" s="2500">
        <f>D1623+D1624+D1619</f>
        <v>55258</v>
      </c>
      <c r="H1618" s="2351"/>
    </row>
    <row r="1619" spans="1:8" s="2355" customFormat="1">
      <c r="A1619" s="137"/>
      <c r="B1619" s="2504" t="s">
        <v>12</v>
      </c>
      <c r="C1619" s="642">
        <f>C1620+C1622</f>
        <v>19450403</v>
      </c>
      <c r="D1619" s="2500">
        <f>D1620+D1622</f>
        <v>55258</v>
      </c>
      <c r="H1619" s="2351"/>
    </row>
    <row r="1620" spans="1:8" s="2355" customFormat="1">
      <c r="A1620" s="137"/>
      <c r="B1620" s="2505" t="s">
        <v>37</v>
      </c>
      <c r="C1620" s="642">
        <v>1938411</v>
      </c>
      <c r="D1620" s="2500"/>
      <c r="H1620" s="2351"/>
    </row>
    <row r="1621" spans="1:8" s="2355" customFormat="1">
      <c r="A1621" s="137"/>
      <c r="B1621" s="2505" t="s">
        <v>35</v>
      </c>
      <c r="C1621" s="642">
        <v>1530538</v>
      </c>
      <c r="D1621" s="2500"/>
      <c r="H1621" s="2351"/>
    </row>
    <row r="1622" spans="1:8" s="2355" customFormat="1">
      <c r="A1622" s="137"/>
      <c r="B1622" s="2505" t="s">
        <v>15</v>
      </c>
      <c r="C1622" s="642">
        <v>17511992</v>
      </c>
      <c r="D1622" s="2500">
        <f>14609+6975+33674</f>
        <v>55258</v>
      </c>
      <c r="H1622" s="2351"/>
    </row>
    <row r="1623" spans="1:8" s="2355" customFormat="1">
      <c r="A1623" s="137"/>
      <c r="B1623" s="2509" t="s">
        <v>3</v>
      </c>
      <c r="C1623" s="642">
        <f>C1624</f>
        <v>1202967</v>
      </c>
      <c r="D1623" s="2500"/>
      <c r="H1623" s="2351"/>
    </row>
    <row r="1624" spans="1:8" s="2355" customFormat="1">
      <c r="A1624" s="137"/>
      <c r="B1624" s="2504" t="s">
        <v>20</v>
      </c>
      <c r="C1624" s="642">
        <v>1202967</v>
      </c>
      <c r="D1624" s="2500"/>
      <c r="H1624" s="2351"/>
    </row>
    <row r="1625" spans="1:8" s="2355" customFormat="1">
      <c r="A1625" s="137"/>
      <c r="B1625" s="2357"/>
      <c r="C1625" s="642"/>
      <c r="D1625" s="2500"/>
      <c r="H1625" s="2351"/>
    </row>
    <row r="1626" spans="1:8" s="2355" customFormat="1">
      <c r="A1626" s="137"/>
      <c r="B1626" s="2353"/>
      <c r="C1626" s="642">
        <f>C1627</f>
        <v>0</v>
      </c>
      <c r="D1626" s="2500">
        <f>D1627</f>
        <v>0</v>
      </c>
      <c r="H1626" s="2351"/>
    </row>
    <row r="1627" spans="1:8" s="2355" customFormat="1" ht="13.8" thickBot="1">
      <c r="A1627" s="137"/>
      <c r="B1627" s="2536"/>
      <c r="C1627" s="2537"/>
      <c r="D1627" s="2538"/>
      <c r="H1627" s="2351"/>
    </row>
    <row r="1628" spans="1:8" s="2261" customFormat="1" ht="49.5" customHeight="1" thickBot="1">
      <c r="A1628" s="99"/>
      <c r="B1628" s="3747" t="s">
        <v>687</v>
      </c>
      <c r="C1628" s="3748"/>
      <c r="D1628" s="3749"/>
      <c r="H1628" s="2351"/>
    </row>
    <row r="1629" spans="1:8" s="77" customFormat="1">
      <c r="A1629" s="99"/>
      <c r="B1629" s="561"/>
      <c r="C1629" s="561"/>
      <c r="D1629" s="561"/>
      <c r="E1629" s="2369"/>
      <c r="F1629" s="136"/>
      <c r="G1629" s="136"/>
      <c r="H1629" s="1772"/>
    </row>
    <row r="1630" spans="1:8" s="77" customFormat="1">
      <c r="A1630" s="99"/>
      <c r="B1630" s="128" t="s">
        <v>190</v>
      </c>
      <c r="C1630" s="561"/>
      <c r="D1630" s="561"/>
      <c r="E1630" s="2369"/>
      <c r="F1630" s="136"/>
      <c r="G1630" s="136"/>
      <c r="H1630" s="120"/>
    </row>
    <row r="1631" spans="1:8" s="77" customFormat="1" ht="13.8" thickBot="1">
      <c r="A1631" s="99"/>
      <c r="B1631" s="3732"/>
      <c r="C1631" s="3732"/>
      <c r="D1631" s="3732"/>
      <c r="E1631" s="2364"/>
      <c r="F1631" s="2364"/>
      <c r="G1631" s="2364"/>
      <c r="H1631" s="120"/>
    </row>
    <row r="1632" spans="1:8" s="77" customFormat="1" ht="13.8">
      <c r="A1632" s="99">
        <f>A1610</f>
        <v>69</v>
      </c>
      <c r="B1632" s="220" t="s">
        <v>634</v>
      </c>
      <c r="C1632" s="201"/>
      <c r="D1632" s="202"/>
      <c r="E1632" s="86"/>
      <c r="F1632" s="86"/>
      <c r="G1632" s="87"/>
      <c r="H1632" s="895" t="s">
        <v>33</v>
      </c>
    </row>
    <row r="1633" spans="1:8" s="77" customFormat="1">
      <c r="A1633" s="99"/>
      <c r="B1633" s="163" t="s">
        <v>82</v>
      </c>
      <c r="C1633" s="225"/>
      <c r="D1633" s="213"/>
      <c r="E1633" s="86"/>
      <c r="F1633" s="86"/>
      <c r="G1633" s="87"/>
      <c r="H1633" s="120"/>
    </row>
    <row r="1634" spans="1:8" s="77" customFormat="1">
      <c r="A1634" s="99"/>
      <c r="B1634" s="393" t="s">
        <v>83</v>
      </c>
      <c r="C1634" s="669"/>
      <c r="D1634" s="226"/>
      <c r="E1634" s="86"/>
      <c r="F1634" s="86"/>
      <c r="G1634" s="87"/>
      <c r="H1634" s="120"/>
    </row>
    <row r="1635" spans="1:8" s="77" customFormat="1">
      <c r="A1635" s="99"/>
      <c r="B1635" s="164" t="s">
        <v>87</v>
      </c>
      <c r="C1635" s="610"/>
      <c r="D1635" s="227"/>
      <c r="E1635" s="86"/>
      <c r="F1635" s="86"/>
      <c r="G1635" s="87"/>
      <c r="H1635" s="120"/>
    </row>
    <row r="1636" spans="1:8" s="77" customFormat="1">
      <c r="A1636" s="99"/>
      <c r="B1636" s="249" t="s">
        <v>4</v>
      </c>
      <c r="C1636" s="666">
        <f>C1637+C1638</f>
        <v>255809928</v>
      </c>
      <c r="D1636" s="194">
        <f>D1637+D1638</f>
        <v>55258</v>
      </c>
      <c r="E1636" s="86"/>
      <c r="F1636" s="86"/>
      <c r="G1636" s="87"/>
      <c r="H1636" s="120"/>
    </row>
    <row r="1637" spans="1:8" s="77" customFormat="1" ht="26.4">
      <c r="A1637" s="99"/>
      <c r="B1637" s="377" t="s">
        <v>36</v>
      </c>
      <c r="C1637" s="667">
        <v>7332771</v>
      </c>
      <c r="D1637" s="2500">
        <f>14609+6975+33674</f>
        <v>55258</v>
      </c>
      <c r="E1637" s="86"/>
      <c r="F1637" s="86"/>
      <c r="G1637" s="87"/>
      <c r="H1637" s="120"/>
    </row>
    <row r="1638" spans="1:8" s="77" customFormat="1">
      <c r="A1638" s="99"/>
      <c r="B1638" s="377" t="s">
        <v>10</v>
      </c>
      <c r="C1638" s="667">
        <f>C1639</f>
        <v>248477157</v>
      </c>
      <c r="D1638" s="195">
        <f>D1639</f>
        <v>0</v>
      </c>
      <c r="E1638" s="86"/>
      <c r="F1638" s="86"/>
      <c r="G1638" s="87"/>
      <c r="H1638" s="120"/>
    </row>
    <row r="1639" spans="1:8" s="77" customFormat="1">
      <c r="A1639" s="99"/>
      <c r="B1639" s="377" t="s">
        <v>11</v>
      </c>
      <c r="C1639" s="667">
        <v>248477157</v>
      </c>
      <c r="D1639" s="195"/>
      <c r="E1639" s="86"/>
      <c r="F1639" s="86"/>
      <c r="G1639" s="87"/>
      <c r="H1639" s="120"/>
    </row>
    <row r="1640" spans="1:8" s="77" customFormat="1">
      <c r="A1640" s="99"/>
      <c r="B1640" s="249" t="s">
        <v>28</v>
      </c>
      <c r="C1640" s="666">
        <f>C1641+C1654</f>
        <v>255809928</v>
      </c>
      <c r="D1640" s="194">
        <f>D1641+D1654</f>
        <v>55258</v>
      </c>
      <c r="E1640" s="86"/>
      <c r="F1640" s="86"/>
      <c r="G1640" s="87"/>
      <c r="H1640" s="120"/>
    </row>
    <row r="1641" spans="1:8" s="77" customFormat="1">
      <c r="A1641" s="99"/>
      <c r="B1641" s="377" t="s">
        <v>2</v>
      </c>
      <c r="C1641" s="667">
        <f>C1642+C1646+C1647+C1649+C1651</f>
        <v>249178909</v>
      </c>
      <c r="D1641" s="195">
        <f>D1642+D1646+D1647+D1649+D1651</f>
        <v>55258</v>
      </c>
      <c r="E1641" s="86"/>
      <c r="F1641" s="86"/>
      <c r="G1641" s="87"/>
      <c r="H1641" s="120"/>
    </row>
    <row r="1642" spans="1:8" s="77" customFormat="1">
      <c r="A1642" s="99"/>
      <c r="B1642" s="377" t="s">
        <v>12</v>
      </c>
      <c r="C1642" s="667">
        <f>C1643+C1645</f>
        <v>248704168</v>
      </c>
      <c r="D1642" s="195">
        <f>D1643+D1645</f>
        <v>55258</v>
      </c>
      <c r="E1642" s="86"/>
      <c r="F1642" s="86"/>
      <c r="G1642" s="87"/>
      <c r="H1642" s="120"/>
    </row>
    <row r="1643" spans="1:8" s="77" customFormat="1">
      <c r="A1643" s="99"/>
      <c r="B1643" s="377" t="s">
        <v>37</v>
      </c>
      <c r="C1643" s="667">
        <v>168714272</v>
      </c>
      <c r="D1643" s="195"/>
      <c r="E1643" s="86"/>
      <c r="F1643" s="86"/>
      <c r="G1643" s="87"/>
      <c r="H1643" s="120"/>
    </row>
    <row r="1644" spans="1:8" s="77" customFormat="1">
      <c r="A1644" s="99"/>
      <c r="B1644" s="377" t="s">
        <v>35</v>
      </c>
      <c r="C1644" s="667">
        <v>131076531</v>
      </c>
      <c r="D1644" s="195"/>
      <c r="E1644" s="86"/>
      <c r="F1644" s="86"/>
      <c r="G1644" s="87"/>
      <c r="H1644" s="120"/>
    </row>
    <row r="1645" spans="1:8" s="77" customFormat="1">
      <c r="A1645" s="99"/>
      <c r="B1645" s="377" t="s">
        <v>15</v>
      </c>
      <c r="C1645" s="667">
        <v>79989896</v>
      </c>
      <c r="D1645" s="2500">
        <f>14609+6975+33674</f>
        <v>55258</v>
      </c>
      <c r="E1645" s="86"/>
      <c r="F1645" s="86"/>
      <c r="G1645" s="87"/>
      <c r="H1645" s="120"/>
    </row>
    <row r="1646" spans="1:8" s="77" customFormat="1">
      <c r="A1646" s="99"/>
      <c r="B1646" s="377" t="s">
        <v>117</v>
      </c>
      <c r="C1646" s="667">
        <v>1855</v>
      </c>
      <c r="D1646" s="195"/>
      <c r="E1646" s="86"/>
      <c r="F1646" s="86"/>
      <c r="G1646" s="87"/>
      <c r="H1646" s="120"/>
    </row>
    <row r="1647" spans="1:8" s="77" customFormat="1">
      <c r="A1647" s="99"/>
      <c r="B1647" s="377" t="s">
        <v>16</v>
      </c>
      <c r="C1647" s="667">
        <f>C1648</f>
        <v>107057</v>
      </c>
      <c r="D1647" s="195">
        <f>D1648</f>
        <v>0</v>
      </c>
      <c r="E1647" s="86"/>
      <c r="F1647" s="86"/>
      <c r="G1647" s="87"/>
      <c r="H1647" s="120"/>
    </row>
    <row r="1648" spans="1:8" s="77" customFormat="1">
      <c r="A1648" s="99"/>
      <c r="B1648" s="377" t="s">
        <v>93</v>
      </c>
      <c r="C1648" s="667">
        <v>107057</v>
      </c>
      <c r="D1648" s="195"/>
      <c r="E1648" s="86"/>
      <c r="F1648" s="86"/>
      <c r="G1648" s="87"/>
      <c r="H1648" s="120"/>
    </row>
    <row r="1649" spans="1:8" s="77" customFormat="1" ht="26.4">
      <c r="A1649" s="99"/>
      <c r="B1649" s="377" t="s">
        <v>49</v>
      </c>
      <c r="C1649" s="667">
        <f>C1650</f>
        <v>89800</v>
      </c>
      <c r="D1649" s="195">
        <f>D1650</f>
        <v>0</v>
      </c>
      <c r="E1649" s="86"/>
      <c r="F1649" s="86"/>
      <c r="G1649" s="87"/>
      <c r="H1649" s="120"/>
    </row>
    <row r="1650" spans="1:8" s="77" customFormat="1">
      <c r="A1650" s="99"/>
      <c r="B1650" s="377" t="s">
        <v>38</v>
      </c>
      <c r="C1650" s="667">
        <v>89800</v>
      </c>
      <c r="D1650" s="195"/>
      <c r="E1650" s="86"/>
      <c r="F1650" s="86"/>
      <c r="G1650" s="87"/>
      <c r="H1650" s="120"/>
    </row>
    <row r="1651" spans="1:8" s="77" customFormat="1">
      <c r="A1651" s="99"/>
      <c r="B1651" s="377" t="s">
        <v>19</v>
      </c>
      <c r="C1651" s="667">
        <f>C1652</f>
        <v>276029</v>
      </c>
      <c r="D1651" s="195">
        <f>D1652</f>
        <v>0</v>
      </c>
      <c r="E1651" s="86"/>
      <c r="F1651" s="86"/>
      <c r="G1651" s="87"/>
      <c r="H1651" s="120"/>
    </row>
    <row r="1652" spans="1:8" s="77" customFormat="1" ht="26.4">
      <c r="A1652" s="99"/>
      <c r="B1652" s="377" t="s">
        <v>51</v>
      </c>
      <c r="C1652" s="667">
        <f>C1653</f>
        <v>276029</v>
      </c>
      <c r="D1652" s="195">
        <f>D1653</f>
        <v>0</v>
      </c>
      <c r="E1652" s="86"/>
      <c r="F1652" s="86"/>
      <c r="G1652" s="87"/>
      <c r="H1652" s="120"/>
    </row>
    <row r="1653" spans="1:8" s="77" customFormat="1" ht="39.6">
      <c r="A1653" s="99"/>
      <c r="B1653" s="377" t="s">
        <v>53</v>
      </c>
      <c r="C1653" s="667">
        <v>276029</v>
      </c>
      <c r="D1653" s="195"/>
      <c r="E1653" s="86"/>
      <c r="F1653" s="86"/>
      <c r="G1653" s="87"/>
      <c r="H1653" s="120"/>
    </row>
    <row r="1654" spans="1:8" s="77" customFormat="1">
      <c r="A1654" s="99"/>
      <c r="B1654" s="377" t="s">
        <v>3</v>
      </c>
      <c r="C1654" s="667">
        <f>C1655</f>
        <v>6631019</v>
      </c>
      <c r="D1654" s="195">
        <f>D1655</f>
        <v>0</v>
      </c>
      <c r="E1654" s="86"/>
      <c r="F1654" s="86"/>
      <c r="G1654" s="87"/>
      <c r="H1654" s="120"/>
    </row>
    <row r="1655" spans="1:8" s="77" customFormat="1">
      <c r="A1655" s="99"/>
      <c r="B1655" s="377" t="s">
        <v>20</v>
      </c>
      <c r="C1655" s="667">
        <v>6631019</v>
      </c>
      <c r="D1655" s="195"/>
      <c r="E1655" s="86"/>
      <c r="F1655" s="86"/>
      <c r="G1655" s="87"/>
      <c r="H1655" s="120"/>
    </row>
    <row r="1656" spans="1:8" s="77" customFormat="1">
      <c r="A1656" s="99"/>
      <c r="B1656" s="164" t="s">
        <v>88</v>
      </c>
      <c r="C1656" s="610"/>
      <c r="D1656" s="227"/>
      <c r="E1656" s="86"/>
      <c r="F1656" s="86"/>
      <c r="G1656" s="87"/>
      <c r="H1656" s="120"/>
    </row>
    <row r="1657" spans="1:8" s="77" customFormat="1">
      <c r="A1657" s="99"/>
      <c r="B1657" s="249" t="s">
        <v>4</v>
      </c>
      <c r="C1657" s="666">
        <f>C1658+C1659</f>
        <v>253454977</v>
      </c>
      <c r="D1657" s="194">
        <f>D1658+D1659</f>
        <v>55258</v>
      </c>
      <c r="E1657" s="86"/>
      <c r="F1657" s="86"/>
      <c r="G1657" s="87"/>
      <c r="H1657" s="120"/>
    </row>
    <row r="1658" spans="1:8" s="77" customFormat="1" ht="26.4">
      <c r="A1658" s="99"/>
      <c r="B1658" s="377" t="s">
        <v>36</v>
      </c>
      <c r="C1658" s="667">
        <v>7106254</v>
      </c>
      <c r="D1658" s="2500">
        <f>14609+6975+33674</f>
        <v>55258</v>
      </c>
      <c r="E1658" s="86"/>
      <c r="F1658" s="86"/>
      <c r="G1658" s="87"/>
      <c r="H1658" s="120"/>
    </row>
    <row r="1659" spans="1:8" s="77" customFormat="1">
      <c r="A1659" s="99"/>
      <c r="B1659" s="377" t="s">
        <v>10</v>
      </c>
      <c r="C1659" s="667">
        <f>C1660</f>
        <v>246348723</v>
      </c>
      <c r="D1659" s="195">
        <f>D1660</f>
        <v>0</v>
      </c>
      <c r="E1659" s="86"/>
      <c r="F1659" s="86"/>
      <c r="G1659" s="87"/>
      <c r="H1659" s="120"/>
    </row>
    <row r="1660" spans="1:8" s="77" customFormat="1">
      <c r="A1660" s="99"/>
      <c r="B1660" s="377" t="s">
        <v>11</v>
      </c>
      <c r="C1660" s="667">
        <v>246348723</v>
      </c>
      <c r="D1660" s="195"/>
      <c r="E1660" s="86"/>
      <c r="F1660" s="86"/>
      <c r="G1660" s="87"/>
      <c r="H1660" s="120"/>
    </row>
    <row r="1661" spans="1:8" s="77" customFormat="1">
      <c r="A1661" s="99"/>
      <c r="B1661" s="249" t="s">
        <v>28</v>
      </c>
      <c r="C1661" s="666">
        <f>C1662+C1674</f>
        <v>253454977</v>
      </c>
      <c r="D1661" s="194">
        <f>D1662+D1674</f>
        <v>55258</v>
      </c>
      <c r="E1661" s="86"/>
      <c r="F1661" s="86"/>
      <c r="G1661" s="87"/>
      <c r="H1661" s="120"/>
    </row>
    <row r="1662" spans="1:8" s="77" customFormat="1">
      <c r="A1662" s="99"/>
      <c r="B1662" s="377" t="s">
        <v>2</v>
      </c>
      <c r="C1662" s="667">
        <f>C1663+C1667+C1669+C1671</f>
        <v>244606209</v>
      </c>
      <c r="D1662" s="195">
        <f>D1663+D1667+D1669+D1671</f>
        <v>55258</v>
      </c>
      <c r="E1662" s="86"/>
      <c r="F1662" s="86"/>
      <c r="G1662" s="87"/>
      <c r="H1662" s="120"/>
    </row>
    <row r="1663" spans="1:8" s="77" customFormat="1">
      <c r="A1663" s="99"/>
      <c r="B1663" s="377" t="s">
        <v>12</v>
      </c>
      <c r="C1663" s="667">
        <f>C1664+C1666</f>
        <v>244113578</v>
      </c>
      <c r="D1663" s="195">
        <f>D1664+D1666</f>
        <v>55258</v>
      </c>
      <c r="E1663" s="86"/>
      <c r="F1663" s="86"/>
      <c r="G1663" s="87"/>
      <c r="H1663" s="120"/>
    </row>
    <row r="1664" spans="1:8" s="77" customFormat="1">
      <c r="A1664" s="99"/>
      <c r="B1664" s="377" t="s">
        <v>37</v>
      </c>
      <c r="C1664" s="667">
        <v>166826388</v>
      </c>
      <c r="D1664" s="195"/>
      <c r="E1664" s="86"/>
      <c r="F1664" s="86"/>
      <c r="G1664" s="87"/>
      <c r="H1664" s="120"/>
    </row>
    <row r="1665" spans="1:8" s="77" customFormat="1">
      <c r="A1665" s="99"/>
      <c r="B1665" s="377" t="s">
        <v>35</v>
      </c>
      <c r="C1665" s="667">
        <v>129562303</v>
      </c>
      <c r="D1665" s="195"/>
      <c r="E1665" s="86"/>
      <c r="F1665" s="86"/>
      <c r="G1665" s="87"/>
      <c r="H1665" s="120"/>
    </row>
    <row r="1666" spans="1:8" s="77" customFormat="1">
      <c r="A1666" s="99"/>
      <c r="B1666" s="377" t="s">
        <v>15</v>
      </c>
      <c r="C1666" s="667">
        <v>77287190</v>
      </c>
      <c r="D1666" s="2500">
        <f>14609+6975+33674</f>
        <v>55258</v>
      </c>
      <c r="E1666" s="86"/>
      <c r="F1666" s="86"/>
      <c r="G1666" s="87"/>
      <c r="H1666" s="120"/>
    </row>
    <row r="1667" spans="1:8" s="77" customFormat="1">
      <c r="A1667" s="99"/>
      <c r="B1667" s="377" t="s">
        <v>16</v>
      </c>
      <c r="C1667" s="667">
        <f>C1668</f>
        <v>107057</v>
      </c>
      <c r="D1667" s="195">
        <f>D1668</f>
        <v>0</v>
      </c>
      <c r="E1667" s="86"/>
      <c r="F1667" s="86"/>
      <c r="G1667" s="87"/>
      <c r="H1667" s="120"/>
    </row>
    <row r="1668" spans="1:8" s="77" customFormat="1">
      <c r="A1668" s="99"/>
      <c r="B1668" s="377" t="s">
        <v>93</v>
      </c>
      <c r="C1668" s="667">
        <v>107057</v>
      </c>
      <c r="D1668" s="195"/>
      <c r="E1668" s="86"/>
      <c r="F1668" s="86"/>
      <c r="G1668" s="87"/>
      <c r="H1668" s="120"/>
    </row>
    <row r="1669" spans="1:8" s="77" customFormat="1" ht="26.4">
      <c r="A1669" s="99"/>
      <c r="B1669" s="377" t="s">
        <v>49</v>
      </c>
      <c r="C1669" s="667">
        <f>C1670</f>
        <v>92586</v>
      </c>
      <c r="D1669" s="195">
        <f>D1670</f>
        <v>0</v>
      </c>
      <c r="E1669" s="86"/>
      <c r="F1669" s="86"/>
      <c r="G1669" s="87"/>
      <c r="H1669" s="120"/>
    </row>
    <row r="1670" spans="1:8" s="77" customFormat="1">
      <c r="A1670" s="99"/>
      <c r="B1670" s="377" t="s">
        <v>38</v>
      </c>
      <c r="C1670" s="667">
        <v>92586</v>
      </c>
      <c r="D1670" s="195"/>
      <c r="E1670" s="86"/>
      <c r="F1670" s="86"/>
      <c r="G1670" s="87"/>
      <c r="H1670" s="120"/>
    </row>
    <row r="1671" spans="1:8" s="77" customFormat="1">
      <c r="A1671" s="99"/>
      <c r="B1671" s="377" t="s">
        <v>19</v>
      </c>
      <c r="C1671" s="667">
        <f>C1672</f>
        <v>292988</v>
      </c>
      <c r="D1671" s="195">
        <f>D1672</f>
        <v>0</v>
      </c>
      <c r="E1671" s="86"/>
      <c r="F1671" s="86"/>
      <c r="G1671" s="87"/>
      <c r="H1671" s="120"/>
    </row>
    <row r="1672" spans="1:8" s="77" customFormat="1" ht="26.4">
      <c r="A1672" s="99"/>
      <c r="B1672" s="377" t="s">
        <v>51</v>
      </c>
      <c r="C1672" s="667">
        <f>C1673</f>
        <v>292988</v>
      </c>
      <c r="D1672" s="195">
        <f>D1673</f>
        <v>0</v>
      </c>
      <c r="E1672" s="86"/>
      <c r="F1672" s="86"/>
      <c r="G1672" s="87"/>
      <c r="H1672" s="120"/>
    </row>
    <row r="1673" spans="1:8" s="77" customFormat="1" ht="39.6">
      <c r="A1673" s="99"/>
      <c r="B1673" s="377" t="s">
        <v>53</v>
      </c>
      <c r="C1673" s="667">
        <v>292988</v>
      </c>
      <c r="D1673" s="195"/>
      <c r="E1673" s="86"/>
      <c r="F1673" s="86"/>
      <c r="G1673" s="87"/>
      <c r="H1673" s="120"/>
    </row>
    <row r="1674" spans="1:8" s="77" customFormat="1">
      <c r="A1674" s="99"/>
      <c r="B1674" s="377" t="s">
        <v>3</v>
      </c>
      <c r="C1674" s="667">
        <f>C1675</f>
        <v>8848768</v>
      </c>
      <c r="D1674" s="195">
        <f>D1675</f>
        <v>0</v>
      </c>
      <c r="E1674" s="86"/>
      <c r="F1674" s="86"/>
      <c r="G1674" s="87"/>
      <c r="H1674" s="120"/>
    </row>
    <row r="1675" spans="1:8" s="77" customFormat="1">
      <c r="A1675" s="99"/>
      <c r="B1675" s="377" t="s">
        <v>20</v>
      </c>
      <c r="C1675" s="667">
        <v>8848768</v>
      </c>
      <c r="D1675" s="195"/>
      <c r="E1675" s="86"/>
      <c r="F1675" s="86"/>
      <c r="G1675" s="87"/>
      <c r="H1675" s="120"/>
    </row>
    <row r="1676" spans="1:8" s="77" customFormat="1">
      <c r="A1676" s="99"/>
      <c r="B1676" s="164" t="s">
        <v>189</v>
      </c>
      <c r="C1676" s="610"/>
      <c r="D1676" s="227"/>
      <c r="E1676" s="86"/>
      <c r="F1676" s="86"/>
      <c r="G1676" s="87"/>
      <c r="H1676" s="120"/>
    </row>
    <row r="1677" spans="1:8" s="77" customFormat="1">
      <c r="A1677" s="99"/>
      <c r="B1677" s="249" t="s">
        <v>4</v>
      </c>
      <c r="C1677" s="666">
        <f>C1678+C1679</f>
        <v>263212594</v>
      </c>
      <c r="D1677" s="194">
        <f>D1678+D1679</f>
        <v>55258</v>
      </c>
      <c r="E1677" s="86"/>
      <c r="F1677" s="86"/>
      <c r="G1677" s="87"/>
      <c r="H1677" s="120"/>
    </row>
    <row r="1678" spans="1:8" s="77" customFormat="1" ht="26.4">
      <c r="A1678" s="99"/>
      <c r="B1678" s="377" t="s">
        <v>36</v>
      </c>
      <c r="C1678" s="667">
        <v>7085836</v>
      </c>
      <c r="D1678" s="2500">
        <f>14609+6975+33674</f>
        <v>55258</v>
      </c>
      <c r="E1678" s="86"/>
      <c r="F1678" s="86"/>
      <c r="G1678" s="87"/>
      <c r="H1678" s="120"/>
    </row>
    <row r="1679" spans="1:8" s="77" customFormat="1">
      <c r="A1679" s="99"/>
      <c r="B1679" s="377" t="s">
        <v>10</v>
      </c>
      <c r="C1679" s="667">
        <f>C1680</f>
        <v>256126758</v>
      </c>
      <c r="D1679" s="195">
        <f>D1680</f>
        <v>0</v>
      </c>
      <c r="E1679" s="86"/>
      <c r="F1679" s="86"/>
      <c r="G1679" s="87"/>
      <c r="H1679" s="120"/>
    </row>
    <row r="1680" spans="1:8" s="77" customFormat="1">
      <c r="A1680" s="99"/>
      <c r="B1680" s="377" t="s">
        <v>11</v>
      </c>
      <c r="C1680" s="667">
        <v>256126758</v>
      </c>
      <c r="D1680" s="195"/>
      <c r="E1680" s="86"/>
      <c r="F1680" s="86"/>
      <c r="G1680" s="87"/>
      <c r="H1680" s="120"/>
    </row>
    <row r="1681" spans="1:8" s="77" customFormat="1">
      <c r="A1681" s="99"/>
      <c r="B1681" s="249" t="s">
        <v>28</v>
      </c>
      <c r="C1681" s="666">
        <f>C1682+C1694</f>
        <v>263212594</v>
      </c>
      <c r="D1681" s="194">
        <f>D1682+D1694</f>
        <v>55258</v>
      </c>
      <c r="E1681" s="86"/>
      <c r="F1681" s="86"/>
      <c r="G1681" s="87"/>
      <c r="H1681" s="120"/>
    </row>
    <row r="1682" spans="1:8" s="77" customFormat="1">
      <c r="A1682" s="99"/>
      <c r="B1682" s="377" t="s">
        <v>2</v>
      </c>
      <c r="C1682" s="667">
        <f>C1683+C1687+C1689+C1691</f>
        <v>246054332</v>
      </c>
      <c r="D1682" s="195">
        <f>D1683+D1687+D1689+D1691</f>
        <v>55258</v>
      </c>
      <c r="E1682" s="86"/>
      <c r="F1682" s="86"/>
      <c r="G1682" s="87"/>
      <c r="H1682" s="120"/>
    </row>
    <row r="1683" spans="1:8" s="77" customFormat="1">
      <c r="A1683" s="99"/>
      <c r="B1683" s="377" t="s">
        <v>12</v>
      </c>
      <c r="C1683" s="667">
        <f>C1684+C1686</f>
        <v>245499843</v>
      </c>
      <c r="D1683" s="195">
        <f>D1684+D1686</f>
        <v>55258</v>
      </c>
      <c r="E1683" s="86"/>
      <c r="F1683" s="86"/>
      <c r="G1683" s="87"/>
      <c r="H1683" s="120"/>
    </row>
    <row r="1684" spans="1:8" s="77" customFormat="1">
      <c r="A1684" s="99"/>
      <c r="B1684" s="377" t="s">
        <v>37</v>
      </c>
      <c r="C1684" s="667">
        <v>169000642</v>
      </c>
      <c r="D1684" s="195"/>
      <c r="E1684" s="86"/>
      <c r="F1684" s="86"/>
      <c r="G1684" s="87"/>
      <c r="H1684" s="120"/>
    </row>
    <row r="1685" spans="1:8" s="77" customFormat="1">
      <c r="A1685" s="99"/>
      <c r="B1685" s="377" t="s">
        <v>35</v>
      </c>
      <c r="C1685" s="667">
        <v>130955841</v>
      </c>
      <c r="D1685" s="195"/>
      <c r="E1685" s="86"/>
      <c r="F1685" s="86"/>
      <c r="G1685" s="87"/>
      <c r="H1685" s="120"/>
    </row>
    <row r="1686" spans="1:8" s="77" customFormat="1">
      <c r="A1686" s="99"/>
      <c r="B1686" s="377" t="s">
        <v>15</v>
      </c>
      <c r="C1686" s="667">
        <v>76499201</v>
      </c>
      <c r="D1686" s="2500">
        <f>14609+6975+33674</f>
        <v>55258</v>
      </c>
      <c r="E1686" s="86"/>
      <c r="F1686" s="86"/>
      <c r="G1686" s="87"/>
      <c r="H1686" s="120"/>
    </row>
    <row r="1687" spans="1:8" s="77" customFormat="1">
      <c r="A1687" s="99"/>
      <c r="B1687" s="377" t="s">
        <v>16</v>
      </c>
      <c r="C1687" s="667">
        <f>C1688</f>
        <v>178200</v>
      </c>
      <c r="D1687" s="195">
        <f>D1688</f>
        <v>0</v>
      </c>
      <c r="E1687" s="86"/>
      <c r="F1687" s="86"/>
      <c r="G1687" s="87"/>
      <c r="H1687" s="120"/>
    </row>
    <row r="1688" spans="1:8" s="77" customFormat="1">
      <c r="A1688" s="99"/>
      <c r="B1688" s="377" t="s">
        <v>93</v>
      </c>
      <c r="C1688" s="667">
        <v>178200</v>
      </c>
      <c r="D1688" s="195"/>
      <c r="E1688" s="86"/>
      <c r="F1688" s="86"/>
      <c r="G1688" s="87"/>
      <c r="H1688" s="120"/>
    </row>
    <row r="1689" spans="1:8" s="77" customFormat="1" ht="26.4">
      <c r="A1689" s="99"/>
      <c r="B1689" s="377" t="s">
        <v>49</v>
      </c>
      <c r="C1689" s="667">
        <f>C1690</f>
        <v>92586</v>
      </c>
      <c r="D1689" s="195">
        <f>D1690</f>
        <v>0</v>
      </c>
      <c r="E1689" s="86"/>
      <c r="F1689" s="86"/>
      <c r="G1689" s="87"/>
      <c r="H1689" s="120"/>
    </row>
    <row r="1690" spans="1:8" s="77" customFormat="1">
      <c r="A1690" s="99"/>
      <c r="B1690" s="377" t="s">
        <v>38</v>
      </c>
      <c r="C1690" s="667">
        <v>92586</v>
      </c>
      <c r="D1690" s="195"/>
      <c r="E1690" s="86"/>
      <c r="F1690" s="86"/>
      <c r="G1690" s="87"/>
      <c r="H1690" s="120"/>
    </row>
    <row r="1691" spans="1:8" s="77" customFormat="1">
      <c r="A1691" s="99"/>
      <c r="B1691" s="377" t="s">
        <v>19</v>
      </c>
      <c r="C1691" s="667">
        <f>C1692</f>
        <v>283703</v>
      </c>
      <c r="D1691" s="195">
        <f>D1692</f>
        <v>0</v>
      </c>
      <c r="E1691" s="86"/>
      <c r="F1691" s="86"/>
      <c r="G1691" s="87"/>
      <c r="H1691" s="120"/>
    </row>
    <row r="1692" spans="1:8" s="77" customFormat="1" ht="26.4">
      <c r="A1692" s="99"/>
      <c r="B1692" s="377" t="s">
        <v>51</v>
      </c>
      <c r="C1692" s="667">
        <f>C1693</f>
        <v>283703</v>
      </c>
      <c r="D1692" s="195">
        <f>D1693</f>
        <v>0</v>
      </c>
      <c r="E1692" s="86"/>
      <c r="F1692" s="86"/>
      <c r="G1692" s="87"/>
      <c r="H1692" s="120"/>
    </row>
    <row r="1693" spans="1:8" s="77" customFormat="1" ht="39.6">
      <c r="A1693" s="99"/>
      <c r="B1693" s="377" t="s">
        <v>53</v>
      </c>
      <c r="C1693" s="667">
        <v>283703</v>
      </c>
      <c r="D1693" s="195"/>
      <c r="E1693" s="86"/>
      <c r="F1693" s="86"/>
      <c r="G1693" s="87"/>
      <c r="H1693" s="120"/>
    </row>
    <row r="1694" spans="1:8" s="77" customFormat="1">
      <c r="A1694" s="99"/>
      <c r="B1694" s="377" t="s">
        <v>3</v>
      </c>
      <c r="C1694" s="667">
        <f>C1695</f>
        <v>17158262</v>
      </c>
      <c r="D1694" s="195">
        <f>D1695</f>
        <v>0</v>
      </c>
      <c r="E1694" s="86"/>
      <c r="F1694" s="86"/>
      <c r="G1694" s="87"/>
      <c r="H1694" s="120"/>
    </row>
    <row r="1695" spans="1:8" s="77" customFormat="1" ht="13.8" thickBot="1">
      <c r="A1695" s="99"/>
      <c r="B1695" s="377" t="s">
        <v>20</v>
      </c>
      <c r="C1695" s="667">
        <v>17158262</v>
      </c>
      <c r="D1695" s="195"/>
      <c r="E1695" s="86"/>
      <c r="F1695" s="86"/>
      <c r="G1695" s="87"/>
      <c r="H1695" s="120"/>
    </row>
    <row r="1696" spans="1:8" s="77" customFormat="1" ht="39" customHeight="1" thickBot="1">
      <c r="A1696" s="99"/>
      <c r="B1696" s="3747" t="s">
        <v>688</v>
      </c>
      <c r="C1696" s="3748"/>
      <c r="D1696" s="3749"/>
      <c r="E1696" s="2535"/>
      <c r="F1696" s="2535"/>
      <c r="G1696" s="2535"/>
      <c r="H1696" s="120"/>
    </row>
    <row r="1697" spans="1:8" s="77" customFormat="1">
      <c r="A1697" s="99"/>
      <c r="B1697" s="1329"/>
      <c r="C1697" s="1329"/>
      <c r="D1697" s="1329"/>
      <c r="E1697" s="2535"/>
      <c r="F1697" s="2535"/>
      <c r="G1697" s="2535"/>
      <c r="H1697" s="120"/>
    </row>
    <row r="1698" spans="1:8" s="77" customFormat="1">
      <c r="A1698" s="99"/>
      <c r="B1698" s="128" t="s">
        <v>187</v>
      </c>
      <c r="C1698" s="561"/>
      <c r="D1698" s="561"/>
      <c r="E1698" s="2535"/>
      <c r="F1698" s="2535"/>
      <c r="G1698" s="2535"/>
      <c r="H1698" s="120"/>
    </row>
    <row r="1699" spans="1:8" s="77" customFormat="1" ht="13.8" thickBot="1">
      <c r="A1699" s="99"/>
      <c r="B1699" s="2315"/>
      <c r="C1699" s="2315"/>
      <c r="D1699" s="2315"/>
      <c r="E1699" s="2369"/>
      <c r="F1699" s="136"/>
      <c r="G1699" s="136"/>
      <c r="H1699" s="120"/>
    </row>
    <row r="1700" spans="1:8" s="2352" customFormat="1" ht="13.8">
      <c r="A1700" s="1968">
        <f>A1610+1</f>
        <v>70</v>
      </c>
      <c r="B1700" s="379" t="s">
        <v>631</v>
      </c>
      <c r="C1700" s="2518"/>
      <c r="D1700" s="2519"/>
      <c r="E1700" s="379" t="s">
        <v>631</v>
      </c>
      <c r="F1700" s="2518"/>
      <c r="G1700" s="2519"/>
      <c r="H1700" s="895" t="s">
        <v>33</v>
      </c>
    </row>
    <row r="1701" spans="1:8" s="2355" customFormat="1">
      <c r="A1701" s="137"/>
      <c r="B1701" s="123" t="s">
        <v>22</v>
      </c>
      <c r="C1701" s="2478"/>
      <c r="D1701" s="2479"/>
      <c r="E1701" s="123" t="s">
        <v>22</v>
      </c>
      <c r="F1701" s="2478"/>
      <c r="G1701" s="2479"/>
      <c r="H1701" s="2351"/>
    </row>
    <row r="1702" spans="1:8" s="82" customFormat="1" ht="26.4">
      <c r="A1702" s="137"/>
      <c r="B1702" s="2345" t="s">
        <v>689</v>
      </c>
      <c r="C1702" s="2346"/>
      <c r="D1702" s="2347"/>
      <c r="E1702" s="2345" t="s">
        <v>632</v>
      </c>
      <c r="F1702" s="2346"/>
      <c r="G1702" s="2347"/>
      <c r="H1702" s="2351"/>
    </row>
    <row r="1703" spans="1:8" s="2352" customFormat="1">
      <c r="A1703" s="137"/>
      <c r="B1703" s="2349" t="s">
        <v>4</v>
      </c>
      <c r="C1703" s="657">
        <f>C1704+C1705</f>
        <v>1424732</v>
      </c>
      <c r="D1703" s="2350">
        <f>D1704+D1705</f>
        <v>-7894</v>
      </c>
      <c r="E1703" s="2349" t="s">
        <v>4</v>
      </c>
      <c r="F1703" s="657">
        <f>F1704+F1705</f>
        <v>9232173</v>
      </c>
      <c r="G1703" s="2350">
        <f>G1704+G1705</f>
        <v>7894</v>
      </c>
      <c r="H1703" s="351"/>
    </row>
    <row r="1704" spans="1:8" s="2355" customFormat="1">
      <c r="A1704" s="137"/>
      <c r="B1704" s="2353" t="s">
        <v>34</v>
      </c>
      <c r="C1704" s="642">
        <v>1002399</v>
      </c>
      <c r="D1704" s="2354"/>
      <c r="E1704" s="2353" t="s">
        <v>34</v>
      </c>
      <c r="F1704" s="642">
        <v>153057</v>
      </c>
      <c r="G1704" s="2354"/>
      <c r="H1704" s="2351"/>
    </row>
    <row r="1705" spans="1:8" s="2355" customFormat="1">
      <c r="A1705" s="137"/>
      <c r="B1705" s="2353" t="s">
        <v>10</v>
      </c>
      <c r="C1705" s="642">
        <f>C1706</f>
        <v>422333</v>
      </c>
      <c r="D1705" s="2354">
        <f>D1706</f>
        <v>-7894</v>
      </c>
      <c r="E1705" s="2353" t="s">
        <v>10</v>
      </c>
      <c r="F1705" s="642">
        <f>F1706</f>
        <v>9079116</v>
      </c>
      <c r="G1705" s="2354">
        <f>G1706</f>
        <v>7894</v>
      </c>
      <c r="H1705" s="2351"/>
    </row>
    <row r="1706" spans="1:8" s="2355" customFormat="1">
      <c r="A1706" s="137"/>
      <c r="B1706" s="2356" t="s">
        <v>11</v>
      </c>
      <c r="C1706" s="642">
        <v>422333</v>
      </c>
      <c r="D1706" s="2354">
        <v>-7894</v>
      </c>
      <c r="E1706" s="2356" t="s">
        <v>11</v>
      </c>
      <c r="F1706" s="642">
        <v>9079116</v>
      </c>
      <c r="G1706" s="2354">
        <v>7894</v>
      </c>
      <c r="H1706" s="2351"/>
    </row>
    <row r="1707" spans="1:8" s="2352" customFormat="1">
      <c r="A1707" s="137"/>
      <c r="B1707" s="2349" t="s">
        <v>28</v>
      </c>
      <c r="C1707" s="657">
        <f>C1708+C1713</f>
        <v>1424732</v>
      </c>
      <c r="D1707" s="657">
        <f>D1708+D1713</f>
        <v>-7894</v>
      </c>
      <c r="E1707" s="2349" t="s">
        <v>28</v>
      </c>
      <c r="F1707" s="657">
        <f>F1708+F1713</f>
        <v>9232173</v>
      </c>
      <c r="G1707" s="2350">
        <f>G1708+G1713</f>
        <v>7894</v>
      </c>
      <c r="H1707" s="2351"/>
    </row>
    <row r="1708" spans="1:8" s="2355" customFormat="1">
      <c r="A1708" s="137"/>
      <c r="B1708" s="2353" t="s">
        <v>2</v>
      </c>
      <c r="C1708" s="642">
        <f>C1709</f>
        <v>1396274</v>
      </c>
      <c r="D1708" s="642">
        <f>D1709</f>
        <v>-7894</v>
      </c>
      <c r="E1708" s="2353" t="s">
        <v>2</v>
      </c>
      <c r="F1708" s="642">
        <f>F1709</f>
        <v>8309644</v>
      </c>
      <c r="G1708" s="2354">
        <f>G1709</f>
        <v>7894</v>
      </c>
      <c r="H1708" s="2351"/>
    </row>
    <row r="1709" spans="1:8" s="2355" customFormat="1">
      <c r="A1709" s="137"/>
      <c r="B1709" s="2356" t="s">
        <v>12</v>
      </c>
      <c r="C1709" s="642">
        <f>C1710+C1712</f>
        <v>1396274</v>
      </c>
      <c r="D1709" s="642">
        <f>D1710+D1712</f>
        <v>-7894</v>
      </c>
      <c r="E1709" s="2356" t="s">
        <v>12</v>
      </c>
      <c r="F1709" s="642">
        <f>F1710+F1712</f>
        <v>8309644</v>
      </c>
      <c r="G1709" s="2354">
        <f>G1710+G1712</f>
        <v>7894</v>
      </c>
      <c r="H1709" s="2351"/>
    </row>
    <row r="1710" spans="1:8" s="2355" customFormat="1">
      <c r="A1710" s="137"/>
      <c r="B1710" s="2357" t="s">
        <v>37</v>
      </c>
      <c r="C1710" s="642">
        <v>452831</v>
      </c>
      <c r="D1710" s="2354"/>
      <c r="E1710" s="2357" t="s">
        <v>37</v>
      </c>
      <c r="F1710" s="642">
        <v>4185743</v>
      </c>
      <c r="G1710" s="2354"/>
      <c r="H1710" s="2351"/>
    </row>
    <row r="1711" spans="1:8" s="2355" customFormat="1">
      <c r="A1711" s="137"/>
      <c r="B1711" s="2357" t="s">
        <v>35</v>
      </c>
      <c r="C1711" s="642">
        <v>358388</v>
      </c>
      <c r="D1711" s="2354"/>
      <c r="E1711" s="2357" t="s">
        <v>35</v>
      </c>
      <c r="F1711" s="642">
        <v>3289832</v>
      </c>
      <c r="G1711" s="2354"/>
      <c r="H1711" s="2351"/>
    </row>
    <row r="1712" spans="1:8" s="2355" customFormat="1">
      <c r="A1712" s="137"/>
      <c r="B1712" s="2357" t="s">
        <v>15</v>
      </c>
      <c r="C1712" s="642">
        <v>943443</v>
      </c>
      <c r="D1712" s="2354">
        <v>-7894</v>
      </c>
      <c r="E1712" s="2357" t="s">
        <v>15</v>
      </c>
      <c r="F1712" s="642">
        <v>4123901</v>
      </c>
      <c r="G1712" s="2354">
        <v>7894</v>
      </c>
      <c r="H1712" s="2351"/>
    </row>
    <row r="1713" spans="1:8" s="2355" customFormat="1">
      <c r="A1713" s="137"/>
      <c r="B1713" s="2358" t="s">
        <v>3</v>
      </c>
      <c r="C1713" s="642">
        <f>C1714</f>
        <v>28458</v>
      </c>
      <c r="D1713" s="2354">
        <f>D1714</f>
        <v>0</v>
      </c>
      <c r="E1713" s="2358" t="s">
        <v>3</v>
      </c>
      <c r="F1713" s="642">
        <f>F1714</f>
        <v>922529</v>
      </c>
      <c r="G1713" s="2354">
        <f>G1714</f>
        <v>0</v>
      </c>
      <c r="H1713" s="2351"/>
    </row>
    <row r="1714" spans="1:8" s="2355" customFormat="1" ht="13.8" thickBot="1">
      <c r="A1714" s="137"/>
      <c r="B1714" s="2356" t="s">
        <v>20</v>
      </c>
      <c r="C1714" s="642">
        <v>28458</v>
      </c>
      <c r="D1714" s="2354"/>
      <c r="E1714" s="2356" t="s">
        <v>20</v>
      </c>
      <c r="F1714" s="642">
        <v>922529</v>
      </c>
      <c r="G1714" s="2354"/>
      <c r="H1714" s="2351"/>
    </row>
    <row r="1715" spans="1:8" s="126" customFormat="1" ht="79.5" customHeight="1" thickBot="1">
      <c r="A1715" s="137"/>
      <c r="B1715" s="3750" t="s">
        <v>690</v>
      </c>
      <c r="C1715" s="3751"/>
      <c r="D1715" s="3751"/>
      <c r="E1715" s="3751"/>
      <c r="F1715" s="3751"/>
      <c r="G1715" s="3752"/>
      <c r="H1715" s="2351"/>
    </row>
    <row r="1716" spans="1:8" s="126" customFormat="1">
      <c r="A1716" s="137"/>
      <c r="B1716" s="1329"/>
      <c r="C1716" s="1329"/>
      <c r="D1716" s="1329"/>
      <c r="E1716" s="2517"/>
      <c r="F1716" s="2517"/>
      <c r="G1716" s="2517"/>
      <c r="H1716" s="2351"/>
    </row>
    <row r="1717" spans="1:8" s="126" customFormat="1">
      <c r="A1717" s="137"/>
      <c r="B1717" s="128" t="s">
        <v>187</v>
      </c>
      <c r="C1717" s="561"/>
      <c r="D1717" s="561"/>
      <c r="E1717" s="2517"/>
      <c r="F1717" s="2517"/>
      <c r="G1717" s="2517"/>
      <c r="H1717" s="2351"/>
    </row>
    <row r="1718" spans="1:8" s="48" customFormat="1" ht="13.8" thickBot="1">
      <c r="A1718" s="252"/>
      <c r="B1718" s="2315"/>
      <c r="C1718" s="2315"/>
      <c r="D1718" s="2315"/>
      <c r="E1718" s="2539"/>
      <c r="F1718" s="2539"/>
      <c r="G1718" s="2539"/>
      <c r="H1718" s="2351"/>
    </row>
    <row r="1719" spans="1:8" s="48" customFormat="1" ht="13.8">
      <c r="A1719" s="3254">
        <f>A1700+1</f>
        <v>71</v>
      </c>
      <c r="B1719" s="220" t="s">
        <v>80</v>
      </c>
      <c r="C1719" s="201"/>
      <c r="D1719" s="202"/>
      <c r="E1719" s="2540"/>
      <c r="F1719" s="343"/>
      <c r="G1719" s="344"/>
      <c r="H1719" s="895" t="s">
        <v>33</v>
      </c>
    </row>
    <row r="1720" spans="1:8" s="48" customFormat="1">
      <c r="A1720" s="120"/>
      <c r="B1720" s="163" t="s">
        <v>22</v>
      </c>
      <c r="C1720" s="612"/>
      <c r="D1720" s="193"/>
      <c r="E1720" s="2201"/>
      <c r="F1720" s="387"/>
      <c r="G1720" s="344"/>
      <c r="H1720" s="1971"/>
    </row>
    <row r="1721" spans="1:8" s="48" customFormat="1">
      <c r="A1721" s="120"/>
      <c r="B1721" s="2541" t="s">
        <v>691</v>
      </c>
      <c r="C1721" s="2542"/>
      <c r="D1721" s="2543"/>
      <c r="E1721" s="2544"/>
      <c r="F1721" s="2545"/>
      <c r="G1721" s="2546"/>
      <c r="H1721" s="1971"/>
    </row>
    <row r="1722" spans="1:8" s="48" customFormat="1">
      <c r="A1722" s="120"/>
      <c r="B1722" s="270" t="s">
        <v>4</v>
      </c>
      <c r="C1722" s="675">
        <v>39764279</v>
      </c>
      <c r="D1722" s="94">
        <f>D1725</f>
        <v>20000</v>
      </c>
      <c r="E1722" s="2547"/>
      <c r="F1722" s="2548"/>
      <c r="G1722" s="2549"/>
      <c r="H1722" s="1971"/>
    </row>
    <row r="1723" spans="1:8" s="48" customFormat="1">
      <c r="A1723" s="120"/>
      <c r="B1723" s="2550" t="s">
        <v>5</v>
      </c>
      <c r="C1723" s="676">
        <v>3047281</v>
      </c>
      <c r="D1723" s="2551"/>
      <c r="E1723" s="2552"/>
      <c r="F1723" s="2553"/>
      <c r="G1723" s="2554"/>
      <c r="H1723" s="1971"/>
    </row>
    <row r="1724" spans="1:8" s="48" customFormat="1">
      <c r="A1724" s="120"/>
      <c r="B1724" s="3" t="s">
        <v>7</v>
      </c>
      <c r="C1724" s="676"/>
      <c r="D1724" s="2555">
        <f>D1725</f>
        <v>20000</v>
      </c>
      <c r="E1724" s="2556"/>
      <c r="F1724" s="2553"/>
      <c r="G1724" s="2557"/>
      <c r="H1724" s="1971"/>
    </row>
    <row r="1725" spans="1:8" s="48" customFormat="1" ht="26.4">
      <c r="A1725" s="120"/>
      <c r="B1725" s="2558" t="s">
        <v>71</v>
      </c>
      <c r="C1725" s="676"/>
      <c r="D1725" s="2555">
        <f>D1726</f>
        <v>20000</v>
      </c>
      <c r="E1725" s="2559"/>
      <c r="F1725" s="2553"/>
      <c r="G1725" s="2557"/>
      <c r="H1725" s="1971"/>
    </row>
    <row r="1726" spans="1:8" s="48" customFormat="1" ht="39.6">
      <c r="A1726" s="120"/>
      <c r="B1726" s="2558" t="s">
        <v>72</v>
      </c>
      <c r="C1726" s="676"/>
      <c r="D1726" s="2555">
        <f>D1727</f>
        <v>20000</v>
      </c>
      <c r="E1726" s="2559"/>
      <c r="F1726" s="2553"/>
      <c r="G1726" s="2557"/>
      <c r="H1726" s="1971"/>
    </row>
    <row r="1727" spans="1:8" s="48" customFormat="1" ht="52.8">
      <c r="A1727" s="120"/>
      <c r="B1727" s="2558" t="s">
        <v>692</v>
      </c>
      <c r="C1727" s="676"/>
      <c r="D1727" s="2555">
        <v>20000</v>
      </c>
      <c r="E1727" s="2559"/>
      <c r="F1727" s="2553"/>
      <c r="G1727" s="2557"/>
      <c r="H1727" s="1971"/>
    </row>
    <row r="1728" spans="1:8" s="48" customFormat="1">
      <c r="A1728" s="120"/>
      <c r="B1728" s="2560" t="s">
        <v>10</v>
      </c>
      <c r="C1728" s="676">
        <v>36716998</v>
      </c>
      <c r="D1728" s="326"/>
      <c r="E1728" s="2561"/>
      <c r="F1728" s="2553"/>
      <c r="G1728" s="2562"/>
      <c r="H1728" s="1971"/>
    </row>
    <row r="1729" spans="1:8" s="48" customFormat="1">
      <c r="A1729" s="120"/>
      <c r="B1729" s="382" t="s">
        <v>11</v>
      </c>
      <c r="C1729" s="676">
        <v>36716998</v>
      </c>
      <c r="D1729" s="326"/>
      <c r="E1729" s="2563"/>
      <c r="F1729" s="2553"/>
      <c r="G1729" s="2562"/>
      <c r="H1729" s="1971"/>
    </row>
    <row r="1730" spans="1:8" s="48" customFormat="1">
      <c r="A1730" s="120"/>
      <c r="B1730" s="270" t="s">
        <v>28</v>
      </c>
      <c r="C1730" s="2564">
        <v>39764279</v>
      </c>
      <c r="D1730" s="94">
        <f>D1731+D1739</f>
        <v>20000</v>
      </c>
      <c r="E1730" s="2547"/>
      <c r="F1730" s="2548"/>
      <c r="G1730" s="2549"/>
      <c r="H1730" s="1971"/>
    </row>
    <row r="1731" spans="1:8" s="48" customFormat="1">
      <c r="A1731" s="120"/>
      <c r="B1731" s="2560" t="s">
        <v>2</v>
      </c>
      <c r="C1731" s="677">
        <v>38717452</v>
      </c>
      <c r="D1731" s="326">
        <f>D1732</f>
        <v>20000</v>
      </c>
      <c r="E1731" s="2561"/>
      <c r="F1731" s="2553"/>
      <c r="G1731" s="2562"/>
      <c r="H1731" s="1971"/>
    </row>
    <row r="1732" spans="1:8" s="48" customFormat="1">
      <c r="A1732" s="120"/>
      <c r="B1732" s="382" t="s">
        <v>12</v>
      </c>
      <c r="C1732" s="677">
        <v>38671297</v>
      </c>
      <c r="D1732" s="326">
        <f>D1733+D1735</f>
        <v>20000</v>
      </c>
      <c r="E1732" s="2563"/>
      <c r="F1732" s="2553"/>
      <c r="G1732" s="2562"/>
      <c r="H1732" s="1971"/>
    </row>
    <row r="1733" spans="1:8" s="48" customFormat="1">
      <c r="A1733" s="120"/>
      <c r="B1733" s="2565" t="s">
        <v>37</v>
      </c>
      <c r="C1733" s="2566">
        <v>29507436</v>
      </c>
      <c r="D1733" s="326"/>
      <c r="E1733" s="2567"/>
      <c r="F1733" s="2553"/>
      <c r="G1733" s="2562"/>
      <c r="H1733" s="1971"/>
    </row>
    <row r="1734" spans="1:8" s="48" customFormat="1">
      <c r="A1734" s="120"/>
      <c r="B1734" s="2565" t="s">
        <v>35</v>
      </c>
      <c r="C1734" s="676">
        <v>22992724</v>
      </c>
      <c r="D1734" s="326"/>
      <c r="E1734" s="2567"/>
      <c r="F1734" s="2553"/>
      <c r="G1734" s="2562"/>
      <c r="H1734" s="1971"/>
    </row>
    <row r="1735" spans="1:8" s="48" customFormat="1">
      <c r="A1735" s="120"/>
      <c r="B1735" s="2565" t="s">
        <v>15</v>
      </c>
      <c r="C1735" s="676">
        <v>9163861</v>
      </c>
      <c r="D1735" s="326">
        <v>20000</v>
      </c>
      <c r="E1735" s="2567"/>
      <c r="F1735" s="2553"/>
      <c r="G1735" s="2562"/>
      <c r="H1735" s="1971"/>
    </row>
    <row r="1736" spans="1:8" s="48" customFormat="1">
      <c r="A1736" s="120"/>
      <c r="B1736" s="2568" t="s">
        <v>19</v>
      </c>
      <c r="C1736" s="676">
        <v>46155</v>
      </c>
      <c r="D1736" s="326"/>
      <c r="E1736" s="2569"/>
      <c r="F1736" s="2553"/>
      <c r="G1736" s="2562"/>
      <c r="H1736" s="1971"/>
    </row>
    <row r="1737" spans="1:8" s="48" customFormat="1" ht="26.4">
      <c r="A1737" s="120"/>
      <c r="B1737" s="678" t="s">
        <v>51</v>
      </c>
      <c r="C1737" s="676">
        <v>46155</v>
      </c>
      <c r="D1737" s="326"/>
      <c r="E1737" s="2570"/>
      <c r="F1737" s="2553"/>
      <c r="G1737" s="2562"/>
      <c r="H1737" s="1971"/>
    </row>
    <row r="1738" spans="1:8" s="48" customFormat="1" ht="39.6">
      <c r="A1738" s="120"/>
      <c r="B1738" s="678" t="s">
        <v>191</v>
      </c>
      <c r="C1738" s="676">
        <v>46155</v>
      </c>
      <c r="D1738" s="326"/>
      <c r="E1738" s="2570"/>
      <c r="F1738" s="2553"/>
      <c r="G1738" s="2562"/>
      <c r="H1738" s="1971"/>
    </row>
    <row r="1739" spans="1:8" s="48" customFormat="1">
      <c r="A1739" s="120"/>
      <c r="B1739" s="2560" t="s">
        <v>3</v>
      </c>
      <c r="C1739" s="676">
        <v>1046827</v>
      </c>
      <c r="D1739" s="326"/>
      <c r="E1739" s="2561"/>
      <c r="F1739" s="2553"/>
      <c r="G1739" s="2562"/>
      <c r="H1739" s="1971"/>
    </row>
    <row r="1740" spans="1:8" s="48" customFormat="1" ht="13.8" thickBot="1">
      <c r="A1740" s="120"/>
      <c r="B1740" s="2571" t="s">
        <v>20</v>
      </c>
      <c r="C1740" s="679">
        <v>1046827</v>
      </c>
      <c r="D1740" s="1732"/>
      <c r="E1740" s="2563"/>
      <c r="F1740" s="2553"/>
      <c r="G1740" s="2562"/>
      <c r="H1740" s="1971"/>
    </row>
    <row r="1741" spans="1:8" s="48" customFormat="1" ht="92.25" customHeight="1" thickBot="1">
      <c r="A1741" s="75"/>
      <c r="B1741" s="3753" t="s">
        <v>693</v>
      </c>
      <c r="C1741" s="3754"/>
      <c r="D1741" s="3755"/>
      <c r="E1741" s="2572"/>
      <c r="F1741" s="2572"/>
      <c r="G1741" s="2572"/>
      <c r="H1741" s="1971"/>
    </row>
    <row r="1742" spans="1:8" s="48" customFormat="1">
      <c r="A1742" s="120"/>
      <c r="B1742" s="561"/>
      <c r="C1742" s="561"/>
      <c r="D1742" s="561"/>
      <c r="E1742" s="121"/>
      <c r="F1742" s="121"/>
      <c r="G1742" s="121"/>
      <c r="H1742" s="1971"/>
    </row>
    <row r="1743" spans="1:8" s="48" customFormat="1">
      <c r="A1743" s="120"/>
      <c r="B1743" s="128" t="s">
        <v>190</v>
      </c>
      <c r="C1743" s="561"/>
      <c r="D1743" s="561"/>
      <c r="E1743" s="1972"/>
      <c r="F1743" s="1972"/>
      <c r="G1743" s="1972"/>
      <c r="H1743" s="1971"/>
    </row>
    <row r="1744" spans="1:8" s="48" customFormat="1" ht="13.8" thickBot="1">
      <c r="A1744" s="120"/>
      <c r="B1744" s="3732"/>
      <c r="C1744" s="3732"/>
      <c r="D1744" s="3732"/>
      <c r="E1744" s="2573"/>
      <c r="F1744" s="2573"/>
      <c r="G1744" s="2573"/>
      <c r="H1744" s="1971"/>
    </row>
    <row r="1745" spans="1:8" s="48" customFormat="1" ht="13.8">
      <c r="A1745" s="274">
        <f>A1719</f>
        <v>71</v>
      </c>
      <c r="B1745" s="2574" t="s">
        <v>80</v>
      </c>
      <c r="C1745" s="191"/>
      <c r="D1745" s="680"/>
      <c r="E1745" s="2540"/>
      <c r="F1745" s="343"/>
      <c r="G1745" s="344"/>
      <c r="H1745" s="895" t="s">
        <v>33</v>
      </c>
    </row>
    <row r="1746" spans="1:8" s="48" customFormat="1" ht="13.8">
      <c r="A1746" s="120"/>
      <c r="B1746" s="681" t="s">
        <v>82</v>
      </c>
      <c r="C1746" s="257"/>
      <c r="D1746" s="2575"/>
      <c r="E1746" s="2201"/>
      <c r="F1746" s="343"/>
      <c r="G1746" s="344"/>
      <c r="H1746" s="1971"/>
    </row>
    <row r="1747" spans="1:8" s="48" customFormat="1">
      <c r="A1747" s="120"/>
      <c r="B1747" s="2576" t="s">
        <v>83</v>
      </c>
      <c r="C1747" s="682"/>
      <c r="D1747" s="2577"/>
      <c r="E1747" s="2202"/>
      <c r="F1747" s="2203"/>
      <c r="G1747" s="2203"/>
      <c r="H1747" s="1971"/>
    </row>
    <row r="1748" spans="1:8" s="48" customFormat="1">
      <c r="A1748" s="120"/>
      <c r="B1748" s="683" t="s">
        <v>87</v>
      </c>
      <c r="C1748" s="2578"/>
      <c r="D1748" s="2579"/>
      <c r="E1748" s="2204"/>
      <c r="F1748" s="260"/>
      <c r="G1748" s="260"/>
      <c r="H1748" s="1971"/>
    </row>
    <row r="1749" spans="1:8" s="48" customFormat="1">
      <c r="A1749" s="120"/>
      <c r="B1749" s="2580" t="s">
        <v>4</v>
      </c>
      <c r="C1749" s="2581">
        <v>255809928</v>
      </c>
      <c r="D1749" s="2582">
        <v>20000</v>
      </c>
      <c r="E1749" s="2583"/>
      <c r="F1749" s="2584"/>
      <c r="G1749" s="329"/>
      <c r="H1749" s="1971"/>
    </row>
    <row r="1750" spans="1:8" s="48" customFormat="1">
      <c r="A1750" s="120"/>
      <c r="B1750" s="2585" t="s">
        <v>5</v>
      </c>
      <c r="C1750" s="2586">
        <v>7332771</v>
      </c>
      <c r="D1750" s="2587"/>
      <c r="E1750" s="2588"/>
      <c r="F1750" s="2589"/>
      <c r="G1750" s="262"/>
      <c r="H1750" s="1971"/>
    </row>
    <row r="1751" spans="1:8" s="48" customFormat="1">
      <c r="A1751" s="120"/>
      <c r="B1751" s="2590" t="s">
        <v>7</v>
      </c>
      <c r="C1751" s="2586"/>
      <c r="D1751" s="2587">
        <v>20000</v>
      </c>
      <c r="E1751" s="2591"/>
      <c r="F1751" s="2592"/>
      <c r="G1751" s="2557"/>
      <c r="H1751" s="1971"/>
    </row>
    <row r="1752" spans="1:8" s="48" customFormat="1" ht="26.4">
      <c r="A1752" s="120"/>
      <c r="B1752" s="2593" t="s">
        <v>71</v>
      </c>
      <c r="C1752" s="2586"/>
      <c r="D1752" s="2587">
        <v>20000</v>
      </c>
      <c r="E1752" s="2594"/>
      <c r="F1752" s="2592"/>
      <c r="G1752" s="2557"/>
      <c r="H1752" s="1971"/>
    </row>
    <row r="1753" spans="1:8" s="48" customFormat="1" ht="39.6">
      <c r="A1753" s="120"/>
      <c r="B1753" s="2593" t="s">
        <v>72</v>
      </c>
      <c r="C1753" s="2586"/>
      <c r="D1753" s="2587">
        <v>20000</v>
      </c>
      <c r="E1753" s="2594"/>
      <c r="F1753" s="2592"/>
      <c r="G1753" s="2557"/>
      <c r="H1753" s="1971"/>
    </row>
    <row r="1754" spans="1:8" s="48" customFormat="1" ht="52.8">
      <c r="A1754" s="120"/>
      <c r="B1754" s="2593" t="s">
        <v>692</v>
      </c>
      <c r="C1754" s="2586"/>
      <c r="D1754" s="2587">
        <v>20000</v>
      </c>
      <c r="E1754" s="2594"/>
      <c r="F1754" s="2592"/>
      <c r="G1754" s="2557"/>
      <c r="H1754" s="1971"/>
    </row>
    <row r="1755" spans="1:8" s="48" customFormat="1">
      <c r="A1755" s="120"/>
      <c r="B1755" s="2585" t="s">
        <v>10</v>
      </c>
      <c r="C1755" s="2586">
        <v>248477157</v>
      </c>
      <c r="D1755" s="2587"/>
      <c r="E1755" s="2588"/>
      <c r="F1755" s="2589"/>
      <c r="G1755" s="262"/>
      <c r="H1755" s="1971"/>
    </row>
    <row r="1756" spans="1:8" s="48" customFormat="1">
      <c r="A1756" s="120"/>
      <c r="B1756" s="2585" t="s">
        <v>11</v>
      </c>
      <c r="C1756" s="2586">
        <v>248477157</v>
      </c>
      <c r="D1756" s="2582"/>
      <c r="E1756" s="2588"/>
      <c r="F1756" s="2589"/>
      <c r="G1756" s="262"/>
      <c r="H1756" s="1971"/>
    </row>
    <row r="1757" spans="1:8" s="48" customFormat="1">
      <c r="A1757" s="120"/>
      <c r="B1757" s="2580" t="s">
        <v>28</v>
      </c>
      <c r="C1757" s="2581">
        <v>255809928</v>
      </c>
      <c r="D1757" s="2582">
        <v>20000</v>
      </c>
      <c r="E1757" s="2583"/>
      <c r="F1757" s="2584"/>
      <c r="G1757" s="262"/>
      <c r="H1757" s="1971"/>
    </row>
    <row r="1758" spans="1:8" s="48" customFormat="1">
      <c r="A1758" s="120"/>
      <c r="B1758" s="2585" t="s">
        <v>2</v>
      </c>
      <c r="C1758" s="2586">
        <v>249178909</v>
      </c>
      <c r="D1758" s="2587">
        <v>20000</v>
      </c>
      <c r="E1758" s="2588"/>
      <c r="F1758" s="2589"/>
      <c r="G1758" s="262"/>
      <c r="H1758" s="1971"/>
    </row>
    <row r="1759" spans="1:8" s="48" customFormat="1">
      <c r="A1759" s="120"/>
      <c r="B1759" s="2585" t="s">
        <v>12</v>
      </c>
      <c r="C1759" s="2586">
        <v>248704168</v>
      </c>
      <c r="D1759" s="2587">
        <v>20000</v>
      </c>
      <c r="E1759" s="2588"/>
      <c r="F1759" s="2589"/>
      <c r="G1759" s="329"/>
      <c r="H1759" s="1971"/>
    </row>
    <row r="1760" spans="1:8" s="48" customFormat="1">
      <c r="A1760" s="120"/>
      <c r="B1760" s="2585" t="s">
        <v>37</v>
      </c>
      <c r="C1760" s="2595">
        <v>168714272</v>
      </c>
      <c r="D1760" s="2596"/>
      <c r="E1760" s="2588"/>
      <c r="F1760" s="2589"/>
      <c r="G1760" s="262"/>
      <c r="H1760" s="1971"/>
    </row>
    <row r="1761" spans="1:8" s="48" customFormat="1">
      <c r="A1761" s="120"/>
      <c r="B1761" s="2585" t="s">
        <v>35</v>
      </c>
      <c r="C1761" s="2595">
        <v>131076531</v>
      </c>
      <c r="D1761" s="2596"/>
      <c r="E1761" s="2588"/>
      <c r="F1761" s="2589"/>
      <c r="G1761" s="262"/>
      <c r="H1761" s="1971"/>
    </row>
    <row r="1762" spans="1:8" s="48" customFormat="1">
      <c r="A1762" s="120"/>
      <c r="B1762" s="2585" t="s">
        <v>15</v>
      </c>
      <c r="C1762" s="2595">
        <v>79989896</v>
      </c>
      <c r="D1762" s="2596">
        <v>20000</v>
      </c>
      <c r="E1762" s="2588"/>
      <c r="F1762" s="2589"/>
      <c r="G1762" s="262"/>
      <c r="H1762" s="1971"/>
    </row>
    <row r="1763" spans="1:8" s="48" customFormat="1">
      <c r="A1763" s="120"/>
      <c r="B1763" s="2585" t="s">
        <v>117</v>
      </c>
      <c r="C1763" s="2595">
        <v>1855</v>
      </c>
      <c r="D1763" s="2596"/>
      <c r="E1763" s="2588"/>
      <c r="F1763" s="2589"/>
      <c r="G1763" s="329"/>
      <c r="H1763" s="1971"/>
    </row>
    <row r="1764" spans="1:8" s="48" customFormat="1">
      <c r="A1764" s="120"/>
      <c r="B1764" s="2585" t="s">
        <v>16</v>
      </c>
      <c r="C1764" s="2595">
        <v>107057</v>
      </c>
      <c r="D1764" s="2596"/>
      <c r="E1764" s="2588"/>
      <c r="F1764" s="2589"/>
      <c r="G1764" s="262"/>
      <c r="H1764" s="1971"/>
    </row>
    <row r="1765" spans="1:8" s="48" customFormat="1">
      <c r="A1765" s="120"/>
      <c r="B1765" s="2585" t="s">
        <v>93</v>
      </c>
      <c r="C1765" s="2595">
        <v>107057</v>
      </c>
      <c r="D1765" s="2596"/>
      <c r="E1765" s="2588"/>
      <c r="F1765" s="2589"/>
      <c r="G1765" s="262"/>
      <c r="H1765" s="1971"/>
    </row>
    <row r="1766" spans="1:8" s="48" customFormat="1" ht="26.4">
      <c r="A1766" s="120"/>
      <c r="B1766" s="2585" t="s">
        <v>49</v>
      </c>
      <c r="C1766" s="2595">
        <v>89800</v>
      </c>
      <c r="D1766" s="2596"/>
      <c r="E1766" s="2588"/>
      <c r="F1766" s="2589"/>
      <c r="G1766" s="262"/>
      <c r="H1766" s="1971"/>
    </row>
    <row r="1767" spans="1:8" s="48" customFormat="1">
      <c r="A1767" s="120"/>
      <c r="B1767" s="2585" t="s">
        <v>38</v>
      </c>
      <c r="C1767" s="2595">
        <v>89800</v>
      </c>
      <c r="D1767" s="2596"/>
      <c r="E1767" s="2588"/>
      <c r="F1767" s="2589"/>
      <c r="G1767" s="262"/>
      <c r="H1767" s="1971"/>
    </row>
    <row r="1768" spans="1:8" s="48" customFormat="1">
      <c r="A1768" s="120"/>
      <c r="B1768" s="2585" t="s">
        <v>19</v>
      </c>
      <c r="C1768" s="2595">
        <v>276029</v>
      </c>
      <c r="D1768" s="2596"/>
      <c r="E1768" s="2588"/>
      <c r="F1768" s="2589"/>
      <c r="G1768" s="262"/>
      <c r="H1768" s="1971"/>
    </row>
    <row r="1769" spans="1:8" s="48" customFormat="1" ht="26.4">
      <c r="A1769" s="120"/>
      <c r="B1769" s="2585" t="s">
        <v>51</v>
      </c>
      <c r="C1769" s="2595">
        <v>276029</v>
      </c>
      <c r="D1769" s="2596"/>
      <c r="E1769" s="2588"/>
      <c r="F1769" s="2589"/>
      <c r="G1769" s="262"/>
      <c r="H1769" s="1971"/>
    </row>
    <row r="1770" spans="1:8" s="48" customFormat="1" ht="39.6">
      <c r="A1770" s="120"/>
      <c r="B1770" s="2585" t="s">
        <v>191</v>
      </c>
      <c r="C1770" s="2595">
        <v>276029</v>
      </c>
      <c r="D1770" s="2596"/>
      <c r="E1770" s="2588"/>
      <c r="F1770" s="2589"/>
      <c r="G1770" s="262"/>
      <c r="H1770" s="1971"/>
    </row>
    <row r="1771" spans="1:8" s="48" customFormat="1">
      <c r="A1771" s="120"/>
      <c r="B1771" s="2585" t="s">
        <v>3</v>
      </c>
      <c r="C1771" s="2595">
        <v>6631019</v>
      </c>
      <c r="D1771" s="2596"/>
      <c r="E1771" s="2588"/>
      <c r="F1771" s="2589"/>
      <c r="G1771" s="262"/>
      <c r="H1771" s="1971"/>
    </row>
    <row r="1772" spans="1:8" s="48" customFormat="1">
      <c r="A1772" s="120"/>
      <c r="B1772" s="2585" t="s">
        <v>20</v>
      </c>
      <c r="C1772" s="2595">
        <v>6631019</v>
      </c>
      <c r="D1772" s="2596"/>
      <c r="E1772" s="2588"/>
      <c r="F1772" s="2589"/>
      <c r="G1772" s="262"/>
      <c r="H1772" s="1971"/>
    </row>
    <row r="1773" spans="1:8" s="48" customFormat="1">
      <c r="A1773" s="75"/>
      <c r="B1773" s="683" t="s">
        <v>88</v>
      </c>
      <c r="C1773" s="2595"/>
      <c r="D1773" s="2596"/>
      <c r="E1773" s="2204"/>
      <c r="F1773" s="260"/>
      <c r="G1773" s="260"/>
      <c r="H1773" s="1971"/>
    </row>
    <row r="1774" spans="1:8" s="48" customFormat="1">
      <c r="A1774" s="75"/>
      <c r="B1774" s="2597" t="s">
        <v>4</v>
      </c>
      <c r="C1774" s="2581">
        <v>253454977</v>
      </c>
      <c r="D1774" s="2582">
        <v>20000</v>
      </c>
      <c r="E1774" s="2598"/>
      <c r="F1774" s="2599"/>
      <c r="G1774" s="329"/>
      <c r="H1774" s="1971"/>
    </row>
    <row r="1775" spans="1:8" s="48" customFormat="1">
      <c r="A1775" s="75"/>
      <c r="B1775" s="2600" t="s">
        <v>5</v>
      </c>
      <c r="C1775" s="2586">
        <v>7106254</v>
      </c>
      <c r="D1775" s="2587"/>
      <c r="E1775" s="2601"/>
      <c r="F1775" s="2602"/>
      <c r="G1775" s="262"/>
      <c r="H1775" s="1971"/>
    </row>
    <row r="1776" spans="1:8" s="48" customFormat="1">
      <c r="A1776" s="75"/>
      <c r="B1776" s="684" t="s">
        <v>7</v>
      </c>
      <c r="C1776" s="2586"/>
      <c r="D1776" s="2587">
        <v>20000</v>
      </c>
      <c r="E1776" s="2556"/>
      <c r="F1776" s="2553"/>
      <c r="G1776" s="2557"/>
      <c r="H1776" s="1971"/>
    </row>
    <row r="1777" spans="1:8" s="48" customFormat="1" ht="26.4">
      <c r="A1777" s="75"/>
      <c r="B1777" s="2603" t="s">
        <v>71</v>
      </c>
      <c r="C1777" s="2586"/>
      <c r="D1777" s="2587">
        <v>20000</v>
      </c>
      <c r="E1777" s="2559"/>
      <c r="F1777" s="2553"/>
      <c r="G1777" s="2557"/>
      <c r="H1777" s="1971"/>
    </row>
    <row r="1778" spans="1:8" s="48" customFormat="1" ht="39.6">
      <c r="A1778" s="75"/>
      <c r="B1778" s="2603" t="s">
        <v>72</v>
      </c>
      <c r="C1778" s="2586"/>
      <c r="D1778" s="2587">
        <v>20000</v>
      </c>
      <c r="E1778" s="2559"/>
      <c r="F1778" s="2553"/>
      <c r="G1778" s="2557"/>
      <c r="H1778" s="1971"/>
    </row>
    <row r="1779" spans="1:8" s="48" customFormat="1" ht="52.8">
      <c r="A1779" s="75"/>
      <c r="B1779" s="2603" t="s">
        <v>692</v>
      </c>
      <c r="C1779" s="2586"/>
      <c r="D1779" s="2587">
        <v>20000</v>
      </c>
      <c r="E1779" s="2559"/>
      <c r="F1779" s="2553"/>
      <c r="G1779" s="2557"/>
      <c r="H1779" s="1971"/>
    </row>
    <row r="1780" spans="1:8" s="48" customFormat="1">
      <c r="A1780" s="75"/>
      <c r="B1780" s="2600" t="s">
        <v>10</v>
      </c>
      <c r="C1780" s="2586">
        <v>246348723</v>
      </c>
      <c r="D1780" s="2587"/>
      <c r="E1780" s="2601"/>
      <c r="F1780" s="2602"/>
      <c r="G1780" s="262"/>
      <c r="H1780" s="1971"/>
    </row>
    <row r="1781" spans="1:8" s="48" customFormat="1">
      <c r="A1781" s="75"/>
      <c r="B1781" s="2600" t="s">
        <v>11</v>
      </c>
      <c r="C1781" s="2586">
        <v>246348723</v>
      </c>
      <c r="D1781" s="2582"/>
      <c r="E1781" s="2601"/>
      <c r="F1781" s="2602"/>
      <c r="G1781" s="262"/>
      <c r="H1781" s="1971"/>
    </row>
    <row r="1782" spans="1:8" s="48" customFormat="1">
      <c r="A1782" s="75"/>
      <c r="B1782" s="2597" t="s">
        <v>28</v>
      </c>
      <c r="C1782" s="2581">
        <v>253454977</v>
      </c>
      <c r="D1782" s="2582">
        <v>20000</v>
      </c>
      <c r="E1782" s="2598"/>
      <c r="F1782" s="2599"/>
      <c r="G1782" s="329"/>
      <c r="H1782" s="1971"/>
    </row>
    <row r="1783" spans="1:8" s="48" customFormat="1">
      <c r="A1783" s="75"/>
      <c r="B1783" s="2600" t="s">
        <v>2</v>
      </c>
      <c r="C1783" s="2586">
        <v>244606209</v>
      </c>
      <c r="D1783" s="2587">
        <v>20000</v>
      </c>
      <c r="E1783" s="2601"/>
      <c r="F1783" s="2604"/>
      <c r="G1783" s="262"/>
      <c r="H1783" s="1971"/>
    </row>
    <row r="1784" spans="1:8" s="48" customFormat="1">
      <c r="A1784" s="75"/>
      <c r="B1784" s="2600" t="s">
        <v>12</v>
      </c>
      <c r="C1784" s="2586">
        <v>244113578</v>
      </c>
      <c r="D1784" s="2587">
        <v>20000</v>
      </c>
      <c r="E1784" s="2601"/>
      <c r="F1784" s="2604"/>
      <c r="G1784" s="262"/>
      <c r="H1784" s="1971"/>
    </row>
    <row r="1785" spans="1:8" s="48" customFormat="1">
      <c r="A1785" s="75"/>
      <c r="B1785" s="2600" t="s">
        <v>37</v>
      </c>
      <c r="C1785" s="2595">
        <v>166826388</v>
      </c>
      <c r="D1785" s="2596"/>
      <c r="E1785" s="2601"/>
      <c r="F1785" s="2602"/>
      <c r="G1785" s="262"/>
      <c r="H1785" s="1971"/>
    </row>
    <row r="1786" spans="1:8" s="48" customFormat="1">
      <c r="A1786" s="75"/>
      <c r="B1786" s="2600" t="s">
        <v>35</v>
      </c>
      <c r="C1786" s="2595">
        <v>129562303</v>
      </c>
      <c r="D1786" s="2596"/>
      <c r="E1786" s="2601"/>
      <c r="F1786" s="2602"/>
      <c r="G1786" s="262"/>
      <c r="H1786" s="1971"/>
    </row>
    <row r="1787" spans="1:8" s="48" customFormat="1">
      <c r="A1787" s="75"/>
      <c r="B1787" s="2600" t="s">
        <v>15</v>
      </c>
      <c r="C1787" s="2595">
        <v>77287190</v>
      </c>
      <c r="D1787" s="2596">
        <v>20000</v>
      </c>
      <c r="E1787" s="2601"/>
      <c r="F1787" s="2602"/>
      <c r="G1787" s="262"/>
      <c r="H1787" s="1971"/>
    </row>
    <row r="1788" spans="1:8" s="48" customFormat="1">
      <c r="A1788" s="75"/>
      <c r="B1788" s="2600" t="s">
        <v>16</v>
      </c>
      <c r="C1788" s="2595">
        <v>107057</v>
      </c>
      <c r="D1788" s="2596"/>
      <c r="E1788" s="2601"/>
      <c r="F1788" s="2602"/>
      <c r="G1788" s="262"/>
      <c r="H1788" s="1971"/>
    </row>
    <row r="1789" spans="1:8" s="48" customFormat="1">
      <c r="A1789" s="75"/>
      <c r="B1789" s="2600" t="s">
        <v>93</v>
      </c>
      <c r="C1789" s="2595">
        <v>107057</v>
      </c>
      <c r="D1789" s="2596"/>
      <c r="E1789" s="2601"/>
      <c r="F1789" s="2602"/>
      <c r="G1789" s="262"/>
      <c r="H1789" s="1971"/>
    </row>
    <row r="1790" spans="1:8" s="48" customFormat="1" ht="26.4">
      <c r="A1790" s="75"/>
      <c r="B1790" s="2600" t="s">
        <v>49</v>
      </c>
      <c r="C1790" s="2595">
        <v>92586</v>
      </c>
      <c r="D1790" s="2596"/>
      <c r="E1790" s="2601"/>
      <c r="F1790" s="2602"/>
      <c r="G1790" s="262"/>
      <c r="H1790" s="1971"/>
    </row>
    <row r="1791" spans="1:8" s="48" customFormat="1">
      <c r="A1791" s="75"/>
      <c r="B1791" s="2600" t="s">
        <v>38</v>
      </c>
      <c r="C1791" s="2595">
        <v>92586</v>
      </c>
      <c r="D1791" s="2596"/>
      <c r="E1791" s="2601"/>
      <c r="F1791" s="2602"/>
      <c r="G1791" s="262"/>
      <c r="H1791" s="1971"/>
    </row>
    <row r="1792" spans="1:8" s="48" customFormat="1">
      <c r="A1792" s="75"/>
      <c r="B1792" s="2600" t="s">
        <v>19</v>
      </c>
      <c r="C1792" s="2595">
        <v>292988</v>
      </c>
      <c r="D1792" s="2596"/>
      <c r="E1792" s="2601"/>
      <c r="F1792" s="2602"/>
      <c r="G1792" s="262"/>
      <c r="H1792" s="1971"/>
    </row>
    <row r="1793" spans="1:8" s="48" customFormat="1" ht="26.4">
      <c r="A1793" s="75"/>
      <c r="B1793" s="2600" t="s">
        <v>51</v>
      </c>
      <c r="C1793" s="2595">
        <v>292988</v>
      </c>
      <c r="D1793" s="2596"/>
      <c r="E1793" s="2601"/>
      <c r="F1793" s="2602"/>
      <c r="G1793" s="262"/>
      <c r="H1793" s="1971"/>
    </row>
    <row r="1794" spans="1:8" s="48" customFormat="1" ht="39.6">
      <c r="A1794" s="75"/>
      <c r="B1794" s="2600" t="s">
        <v>191</v>
      </c>
      <c r="C1794" s="2595">
        <v>292988</v>
      </c>
      <c r="D1794" s="2596"/>
      <c r="E1794" s="2601"/>
      <c r="F1794" s="2602"/>
      <c r="G1794" s="262"/>
      <c r="H1794" s="1971"/>
    </row>
    <row r="1795" spans="1:8" s="48" customFormat="1">
      <c r="A1795" s="75"/>
      <c r="B1795" s="2600" t="s">
        <v>3</v>
      </c>
      <c r="C1795" s="2595">
        <v>8848768</v>
      </c>
      <c r="D1795" s="2596"/>
      <c r="E1795" s="2601"/>
      <c r="F1795" s="2602"/>
      <c r="G1795" s="262"/>
      <c r="H1795" s="1971"/>
    </row>
    <row r="1796" spans="1:8" s="48" customFormat="1" ht="13.8" thickBot="1">
      <c r="A1796" s="75"/>
      <c r="B1796" s="2605" t="s">
        <v>20</v>
      </c>
      <c r="C1796" s="2606">
        <v>8848768</v>
      </c>
      <c r="D1796" s="2607"/>
      <c r="E1796" s="2601"/>
      <c r="F1796" s="2602"/>
      <c r="G1796" s="262"/>
      <c r="H1796" s="1971"/>
    </row>
    <row r="1797" spans="1:8" s="48" customFormat="1" ht="45" customHeight="1" thickBot="1">
      <c r="A1797" s="75"/>
      <c r="B1797" s="3690" t="s">
        <v>694</v>
      </c>
      <c r="C1797" s="3691"/>
      <c r="D1797" s="3692"/>
      <c r="E1797" s="2608"/>
      <c r="F1797" s="2609"/>
      <c r="G1797" s="2609"/>
      <c r="H1797" s="1971"/>
    </row>
    <row r="1798" spans="1:8" s="48" customFormat="1">
      <c r="A1798" s="75"/>
      <c r="B1798" s="1329"/>
      <c r="C1798" s="1329"/>
      <c r="D1798" s="1329"/>
      <c r="E1798" s="261"/>
      <c r="F1798" s="2206"/>
      <c r="G1798" s="262"/>
      <c r="H1798" s="1971"/>
    </row>
    <row r="1799" spans="1:8" s="48" customFormat="1">
      <c r="A1799" s="75"/>
      <c r="B1799" s="128" t="s">
        <v>187</v>
      </c>
      <c r="C1799" s="561"/>
      <c r="D1799" s="561"/>
      <c r="E1799" s="261"/>
      <c r="F1799" s="2206"/>
      <c r="G1799" s="262"/>
      <c r="H1799" s="1971"/>
    </row>
    <row r="1800" spans="1:8" s="685" customFormat="1" ht="13.8" thickBot="1">
      <c r="A1800" s="120"/>
      <c r="B1800" s="2315"/>
      <c r="C1800" s="2315"/>
      <c r="D1800" s="2315"/>
      <c r="E1800" s="2610"/>
      <c r="F1800" s="2610"/>
      <c r="G1800" s="2610"/>
      <c r="H1800" s="1971"/>
    </row>
    <row r="1801" spans="1:8" s="48" customFormat="1" ht="13.8">
      <c r="A1801" s="3254">
        <f>A1719+1</f>
        <v>72</v>
      </c>
      <c r="B1801" s="220" t="s">
        <v>80</v>
      </c>
      <c r="C1801" s="201"/>
      <c r="D1801" s="202"/>
      <c r="E1801" s="2540"/>
      <c r="F1801" s="343"/>
      <c r="G1801" s="344"/>
      <c r="H1801" s="895" t="s">
        <v>33</v>
      </c>
    </row>
    <row r="1802" spans="1:8" s="48" customFormat="1">
      <c r="A1802" s="120"/>
      <c r="B1802" s="163" t="s">
        <v>22</v>
      </c>
      <c r="C1802" s="612"/>
      <c r="D1802" s="193"/>
      <c r="E1802" s="2201"/>
      <c r="F1802" s="387"/>
      <c r="G1802" s="344"/>
      <c r="H1802" s="1971"/>
    </row>
    <row r="1803" spans="1:8" s="48" customFormat="1" ht="26.4">
      <c r="A1803" s="120"/>
      <c r="B1803" s="2611" t="s">
        <v>695</v>
      </c>
      <c r="C1803" s="2612"/>
      <c r="D1803" s="686"/>
      <c r="E1803" s="2544"/>
      <c r="F1803" s="2545"/>
      <c r="G1803" s="2546"/>
      <c r="H1803" s="1971"/>
    </row>
    <row r="1804" spans="1:8" s="48" customFormat="1">
      <c r="A1804" s="120"/>
      <c r="B1804" s="385" t="s">
        <v>4</v>
      </c>
      <c r="C1804" s="687">
        <v>111774</v>
      </c>
      <c r="D1804" s="94">
        <v>8788</v>
      </c>
      <c r="E1804" s="2547"/>
      <c r="F1804" s="389"/>
      <c r="G1804" s="2549"/>
      <c r="H1804" s="1971"/>
    </row>
    <row r="1805" spans="1:8" s="48" customFormat="1">
      <c r="A1805" s="120"/>
      <c r="B1805" s="386" t="s">
        <v>65</v>
      </c>
      <c r="C1805" s="2613">
        <v>111774</v>
      </c>
      <c r="D1805" s="2555">
        <v>8788</v>
      </c>
      <c r="E1805" s="2552"/>
      <c r="F1805" s="2614"/>
      <c r="G1805" s="2554"/>
      <c r="H1805" s="1971"/>
    </row>
    <row r="1806" spans="1:8" s="48" customFormat="1">
      <c r="A1806" s="120"/>
      <c r="B1806" s="386" t="s">
        <v>6</v>
      </c>
      <c r="C1806" s="688">
        <v>111774</v>
      </c>
      <c r="D1806" s="326">
        <v>8788</v>
      </c>
      <c r="E1806" s="2561"/>
      <c r="F1806" s="281"/>
      <c r="G1806" s="2562"/>
      <c r="H1806" s="1971"/>
    </row>
    <row r="1807" spans="1:8" s="48" customFormat="1">
      <c r="A1807" s="120"/>
      <c r="B1807" s="385" t="s">
        <v>28</v>
      </c>
      <c r="C1807" s="687">
        <v>111774</v>
      </c>
      <c r="D1807" s="94">
        <v>8788</v>
      </c>
      <c r="E1807" s="2563"/>
      <c r="F1807" s="281"/>
      <c r="G1807" s="2562"/>
      <c r="H1807" s="1971"/>
    </row>
    <row r="1808" spans="1:8" s="48" customFormat="1">
      <c r="A1808" s="120"/>
      <c r="B1808" s="2615" t="s">
        <v>2</v>
      </c>
      <c r="C1808" s="689">
        <v>111774</v>
      </c>
      <c r="D1808" s="326">
        <v>8788</v>
      </c>
      <c r="E1808" s="2547"/>
      <c r="F1808" s="389"/>
      <c r="G1808" s="2549"/>
      <c r="H1808" s="1971"/>
    </row>
    <row r="1809" spans="1:8" s="48" customFormat="1">
      <c r="A1809" s="120"/>
      <c r="B1809" s="386" t="s">
        <v>19</v>
      </c>
      <c r="C1809" s="688">
        <v>111774</v>
      </c>
      <c r="D1809" s="326">
        <v>8788</v>
      </c>
      <c r="E1809" s="2561"/>
      <c r="F1809" s="281"/>
      <c r="G1809" s="2562"/>
      <c r="H1809" s="1971"/>
    </row>
    <row r="1810" spans="1:8" s="48" customFormat="1">
      <c r="A1810" s="120"/>
      <c r="B1810" s="386" t="s">
        <v>79</v>
      </c>
      <c r="C1810" s="688">
        <v>111774</v>
      </c>
      <c r="D1810" s="326">
        <v>8788</v>
      </c>
      <c r="E1810" s="2563"/>
      <c r="F1810" s="281"/>
      <c r="G1810" s="2562"/>
      <c r="H1810" s="1971"/>
    </row>
    <row r="1811" spans="1:8" s="48" customFormat="1">
      <c r="A1811" s="120"/>
      <c r="B1811" s="163" t="s">
        <v>54</v>
      </c>
      <c r="C1811" s="610"/>
      <c r="D1811" s="227"/>
      <c r="E1811" s="2201"/>
      <c r="F1811" s="390"/>
      <c r="G1811" s="391"/>
      <c r="H1811" s="1971"/>
    </row>
    <row r="1812" spans="1:8" s="48" customFormat="1">
      <c r="A1812" s="120"/>
      <c r="B1812" s="164" t="s">
        <v>696</v>
      </c>
      <c r="C1812" s="610"/>
      <c r="D1812" s="227"/>
      <c r="E1812" s="2204"/>
      <c r="F1812" s="390"/>
      <c r="G1812" s="391"/>
      <c r="H1812" s="1971"/>
    </row>
    <row r="1813" spans="1:8" s="48" customFormat="1" ht="26.4">
      <c r="A1813" s="120"/>
      <c r="B1813" s="2616" t="s">
        <v>697</v>
      </c>
      <c r="C1813" s="610"/>
      <c r="D1813" s="227"/>
      <c r="E1813" s="2617"/>
      <c r="F1813" s="390"/>
      <c r="G1813" s="391"/>
      <c r="H1813" s="1971"/>
    </row>
    <row r="1814" spans="1:8" s="48" customFormat="1">
      <c r="A1814" s="120"/>
      <c r="B1814" s="164" t="s">
        <v>87</v>
      </c>
      <c r="C1814" s="613"/>
      <c r="D1814" s="151"/>
      <c r="E1814" s="2204"/>
      <c r="F1814" s="260"/>
      <c r="G1814" s="260"/>
      <c r="H1814" s="1971"/>
    </row>
    <row r="1815" spans="1:8" s="48" customFormat="1">
      <c r="A1815" s="120"/>
      <c r="B1815" s="385" t="s">
        <v>4</v>
      </c>
      <c r="C1815" s="2618"/>
      <c r="D1815" s="94">
        <v>8788</v>
      </c>
      <c r="E1815" s="2204"/>
      <c r="F1815" s="260"/>
      <c r="G1815" s="260"/>
      <c r="H1815" s="1971"/>
    </row>
    <row r="1816" spans="1:8" s="48" customFormat="1">
      <c r="A1816" s="120"/>
      <c r="B1816" s="386" t="s">
        <v>65</v>
      </c>
      <c r="C1816" s="2619"/>
      <c r="D1816" s="2555">
        <v>8788</v>
      </c>
      <c r="E1816" s="2552"/>
      <c r="F1816" s="2614"/>
      <c r="G1816" s="2554"/>
      <c r="H1816" s="1971"/>
    </row>
    <row r="1817" spans="1:8" s="48" customFormat="1">
      <c r="A1817" s="120"/>
      <c r="B1817" s="386" t="s">
        <v>6</v>
      </c>
      <c r="C1817" s="2618"/>
      <c r="D1817" s="326">
        <v>8788</v>
      </c>
      <c r="E1817" s="2547"/>
      <c r="F1817" s="389"/>
      <c r="G1817" s="2549"/>
      <c r="H1817" s="1971"/>
    </row>
    <row r="1818" spans="1:8" s="48" customFormat="1">
      <c r="A1818" s="75"/>
      <c r="B1818" s="385" t="s">
        <v>28</v>
      </c>
      <c r="C1818" s="2620"/>
      <c r="D1818" s="94">
        <v>8788</v>
      </c>
      <c r="E1818" s="2561"/>
      <c r="F1818" s="281"/>
      <c r="G1818" s="2562"/>
      <c r="H1818" s="1971"/>
    </row>
    <row r="1819" spans="1:8" s="48" customFormat="1">
      <c r="A1819" s="75"/>
      <c r="B1819" s="2615" t="s">
        <v>2</v>
      </c>
      <c r="C1819" s="2620"/>
      <c r="D1819" s="326">
        <v>8788</v>
      </c>
      <c r="E1819" s="2563"/>
      <c r="F1819" s="281"/>
      <c r="G1819" s="2562"/>
      <c r="H1819" s="1971"/>
    </row>
    <row r="1820" spans="1:8" s="48" customFormat="1">
      <c r="A1820" s="75"/>
      <c r="B1820" s="386" t="s">
        <v>19</v>
      </c>
      <c r="C1820" s="2620"/>
      <c r="D1820" s="326">
        <v>8788</v>
      </c>
      <c r="E1820" s="2567"/>
      <c r="F1820" s="281"/>
      <c r="G1820" s="2562"/>
      <c r="H1820" s="1971"/>
    </row>
    <row r="1821" spans="1:8" s="48" customFormat="1" ht="13.8" thickBot="1">
      <c r="A1821" s="75"/>
      <c r="B1821" s="2621" t="s">
        <v>79</v>
      </c>
      <c r="C1821" s="2622"/>
      <c r="D1821" s="1732">
        <v>8788</v>
      </c>
      <c r="E1821" s="2567"/>
      <c r="F1821" s="281"/>
      <c r="G1821" s="2562"/>
      <c r="H1821" s="1971"/>
    </row>
    <row r="1822" spans="1:8" s="48" customFormat="1" ht="63" customHeight="1" thickBot="1">
      <c r="A1822" s="75"/>
      <c r="B1822" s="3764" t="s">
        <v>698</v>
      </c>
      <c r="C1822" s="3765"/>
      <c r="D1822" s="3766"/>
      <c r="E1822" s="2609"/>
      <c r="F1822" s="2609"/>
      <c r="G1822" s="2609"/>
      <c r="H1822" s="1971"/>
    </row>
    <row r="1823" spans="1:8" s="48" customFormat="1">
      <c r="A1823" s="120"/>
      <c r="B1823" s="561"/>
      <c r="C1823" s="561"/>
      <c r="D1823" s="561"/>
      <c r="E1823" s="121"/>
      <c r="F1823" s="121"/>
      <c r="G1823" s="121"/>
      <c r="H1823" s="1971"/>
    </row>
    <row r="1824" spans="1:8" s="48" customFormat="1">
      <c r="A1824" s="120"/>
      <c r="B1824" s="128" t="s">
        <v>190</v>
      </c>
      <c r="C1824" s="561"/>
      <c r="D1824" s="561"/>
      <c r="E1824" s="1972"/>
      <c r="F1824" s="1972"/>
      <c r="G1824" s="1972"/>
      <c r="H1824" s="1971"/>
    </row>
    <row r="1825" spans="1:8" s="48" customFormat="1" ht="13.8" thickBot="1">
      <c r="A1825" s="120"/>
      <c r="B1825" s="3732"/>
      <c r="C1825" s="3732"/>
      <c r="D1825" s="3732"/>
      <c r="E1825" s="2573"/>
      <c r="F1825" s="2573"/>
      <c r="G1825" s="2573"/>
      <c r="H1825" s="1971"/>
    </row>
    <row r="1826" spans="1:8" s="48" customFormat="1" ht="13.8">
      <c r="A1826" s="274">
        <f>A1801</f>
        <v>72</v>
      </c>
      <c r="B1826" s="220" t="s">
        <v>80</v>
      </c>
      <c r="C1826" s="201"/>
      <c r="D1826" s="202"/>
      <c r="E1826" s="2540"/>
      <c r="F1826" s="343"/>
      <c r="G1826" s="344"/>
      <c r="H1826" s="895" t="s">
        <v>33</v>
      </c>
    </row>
    <row r="1827" spans="1:8" s="48" customFormat="1">
      <c r="A1827" s="120"/>
      <c r="B1827" s="163" t="s">
        <v>82</v>
      </c>
      <c r="C1827" s="607"/>
      <c r="D1827" s="193"/>
      <c r="E1827" s="2201"/>
      <c r="F1827" s="343"/>
      <c r="G1827" s="344"/>
      <c r="H1827" s="1971"/>
    </row>
    <row r="1828" spans="1:8" s="48" customFormat="1" ht="26.4">
      <c r="A1828" s="120"/>
      <c r="B1828" s="668" t="s">
        <v>86</v>
      </c>
      <c r="C1828" s="682"/>
      <c r="D1828" s="226"/>
      <c r="E1828" s="2202"/>
      <c r="F1828" s="2203"/>
      <c r="G1828" s="2203"/>
      <c r="H1828" s="1971"/>
    </row>
    <row r="1829" spans="1:8" s="48" customFormat="1">
      <c r="A1829" s="75"/>
      <c r="B1829" s="164" t="s">
        <v>87</v>
      </c>
      <c r="C1829" s="613"/>
      <c r="D1829" s="151"/>
      <c r="E1829" s="2204"/>
      <c r="F1829" s="260"/>
      <c r="G1829" s="260"/>
      <c r="H1829" s="1971"/>
    </row>
    <row r="1830" spans="1:8" s="48" customFormat="1">
      <c r="A1830" s="75"/>
      <c r="B1830" s="249" t="s">
        <v>4</v>
      </c>
      <c r="C1830" s="666">
        <v>26366778</v>
      </c>
      <c r="D1830" s="207">
        <v>8788</v>
      </c>
      <c r="E1830" s="2598"/>
      <c r="F1830" s="2599"/>
      <c r="G1830" s="329"/>
      <c r="H1830" s="1971"/>
    </row>
    <row r="1831" spans="1:8" s="48" customFormat="1">
      <c r="A1831" s="75"/>
      <c r="B1831" s="377" t="s">
        <v>65</v>
      </c>
      <c r="C1831" s="667">
        <v>6036530</v>
      </c>
      <c r="D1831" s="165">
        <v>8788</v>
      </c>
      <c r="E1831" s="2601"/>
      <c r="F1831" s="2602"/>
      <c r="G1831" s="262"/>
      <c r="H1831" s="1971"/>
    </row>
    <row r="1832" spans="1:8" s="48" customFormat="1">
      <c r="A1832" s="75"/>
      <c r="B1832" s="2615" t="s">
        <v>6</v>
      </c>
      <c r="C1832" s="667">
        <v>4211560</v>
      </c>
      <c r="D1832" s="165">
        <v>8788</v>
      </c>
      <c r="E1832" s="2601"/>
      <c r="F1832" s="2602"/>
      <c r="G1832" s="262"/>
      <c r="H1832" s="1971"/>
    </row>
    <row r="1833" spans="1:8" s="48" customFormat="1">
      <c r="A1833" s="75"/>
      <c r="B1833" s="3" t="s">
        <v>7</v>
      </c>
      <c r="C1833" s="667">
        <v>169718</v>
      </c>
      <c r="D1833" s="165"/>
      <c r="E1833" s="2601"/>
      <c r="F1833" s="2602"/>
      <c r="G1833" s="262"/>
      <c r="H1833" s="1971"/>
    </row>
    <row r="1834" spans="1:8" s="48" customFormat="1">
      <c r="A1834" s="75"/>
      <c r="B1834" s="3" t="s">
        <v>8</v>
      </c>
      <c r="C1834" s="667">
        <v>85462</v>
      </c>
      <c r="D1834" s="165"/>
      <c r="E1834" s="2601"/>
      <c r="F1834" s="2602"/>
      <c r="G1834" s="262"/>
      <c r="H1834" s="1971"/>
    </row>
    <row r="1835" spans="1:8" s="48" customFormat="1">
      <c r="A1835" s="75"/>
      <c r="B1835" s="2623" t="s">
        <v>9</v>
      </c>
      <c r="C1835" s="667">
        <v>85462</v>
      </c>
      <c r="D1835" s="165"/>
      <c r="E1835" s="2601"/>
      <c r="F1835" s="2602"/>
      <c r="G1835" s="262"/>
      <c r="H1835" s="1971"/>
    </row>
    <row r="1836" spans="1:8" s="48" customFormat="1" ht="26.4">
      <c r="A1836" s="75"/>
      <c r="B1836" s="2624" t="s">
        <v>699</v>
      </c>
      <c r="C1836" s="667">
        <v>85462</v>
      </c>
      <c r="D1836" s="165"/>
      <c r="E1836" s="2601"/>
      <c r="F1836" s="2602"/>
      <c r="G1836" s="262"/>
      <c r="H1836" s="1971"/>
    </row>
    <row r="1837" spans="1:8" s="48" customFormat="1" ht="26.4">
      <c r="A1837" s="75"/>
      <c r="B1837" s="2625" t="s">
        <v>126</v>
      </c>
      <c r="C1837" s="667">
        <v>85462</v>
      </c>
      <c r="D1837" s="165"/>
      <c r="E1837" s="2601"/>
      <c r="F1837" s="2602"/>
      <c r="G1837" s="262"/>
      <c r="H1837" s="1971"/>
    </row>
    <row r="1838" spans="1:8" s="48" customFormat="1">
      <c r="A1838" s="75"/>
      <c r="B1838" s="2625" t="s">
        <v>112</v>
      </c>
      <c r="C1838" s="667">
        <v>84256</v>
      </c>
      <c r="D1838" s="165"/>
      <c r="E1838" s="2601"/>
      <c r="F1838" s="2602"/>
      <c r="G1838" s="262"/>
      <c r="H1838" s="1971"/>
    </row>
    <row r="1839" spans="1:8" s="48" customFormat="1">
      <c r="A1839" s="75"/>
      <c r="B1839" s="377" t="s">
        <v>700</v>
      </c>
      <c r="C1839" s="667">
        <v>84256</v>
      </c>
      <c r="D1839" s="165"/>
      <c r="E1839" s="2601"/>
      <c r="F1839" s="2602"/>
      <c r="G1839" s="262"/>
      <c r="H1839" s="1971"/>
    </row>
    <row r="1840" spans="1:8" s="48" customFormat="1" ht="26.4">
      <c r="A1840" s="75"/>
      <c r="B1840" s="377" t="s">
        <v>701</v>
      </c>
      <c r="C1840" s="667">
        <v>84256</v>
      </c>
      <c r="D1840" s="165"/>
      <c r="E1840" s="2601"/>
      <c r="F1840" s="2602"/>
      <c r="G1840" s="262"/>
      <c r="H1840" s="1971"/>
    </row>
    <row r="1841" spans="1:8" s="48" customFormat="1">
      <c r="A1841" s="75"/>
      <c r="B1841" s="377" t="s">
        <v>10</v>
      </c>
      <c r="C1841" s="667">
        <v>20160530</v>
      </c>
      <c r="D1841" s="165"/>
      <c r="E1841" s="2601"/>
      <c r="F1841" s="2602"/>
      <c r="G1841" s="262"/>
      <c r="H1841" s="1971"/>
    </row>
    <row r="1842" spans="1:8" s="48" customFormat="1">
      <c r="A1842" s="75"/>
      <c r="B1842" s="377" t="s">
        <v>11</v>
      </c>
      <c r="C1842" s="667">
        <v>20160530</v>
      </c>
      <c r="D1842" s="165"/>
      <c r="E1842" s="2601"/>
      <c r="F1842" s="2602"/>
      <c r="G1842" s="262"/>
      <c r="H1842" s="1971"/>
    </row>
    <row r="1843" spans="1:8" s="48" customFormat="1">
      <c r="A1843" s="75"/>
      <c r="B1843" s="249" t="s">
        <v>28</v>
      </c>
      <c r="C1843" s="666">
        <v>26366778</v>
      </c>
      <c r="D1843" s="207">
        <v>8788</v>
      </c>
      <c r="E1843" s="2598"/>
      <c r="F1843" s="2599"/>
      <c r="G1843" s="329"/>
      <c r="H1843" s="1971"/>
    </row>
    <row r="1844" spans="1:8" s="48" customFormat="1">
      <c r="A1844" s="75"/>
      <c r="B1844" s="2615" t="s">
        <v>2</v>
      </c>
      <c r="C1844" s="690">
        <v>5421737</v>
      </c>
      <c r="D1844" s="165">
        <v>8788</v>
      </c>
      <c r="E1844" s="2626"/>
      <c r="F1844" s="2604"/>
      <c r="G1844" s="262"/>
      <c r="H1844" s="1971"/>
    </row>
    <row r="1845" spans="1:8" s="48" customFormat="1">
      <c r="A1845" s="75"/>
      <c r="B1845" s="377" t="s">
        <v>12</v>
      </c>
      <c r="C1845" s="667">
        <v>2971201</v>
      </c>
      <c r="D1845" s="165"/>
      <c r="E1845" s="2601"/>
      <c r="F1845" s="2602"/>
      <c r="G1845" s="262"/>
      <c r="H1845" s="1971"/>
    </row>
    <row r="1846" spans="1:8" s="48" customFormat="1">
      <c r="A1846" s="75"/>
      <c r="B1846" s="377" t="s">
        <v>37</v>
      </c>
      <c r="C1846" s="667">
        <v>1004441</v>
      </c>
      <c r="D1846" s="165"/>
      <c r="E1846" s="2601"/>
      <c r="F1846" s="2602"/>
      <c r="G1846" s="262"/>
      <c r="H1846" s="1971"/>
    </row>
    <row r="1847" spans="1:8" s="48" customFormat="1">
      <c r="A1847" s="75"/>
      <c r="B1847" s="377" t="s">
        <v>35</v>
      </c>
      <c r="C1847" s="667">
        <v>723253</v>
      </c>
      <c r="D1847" s="165"/>
      <c r="E1847" s="2601"/>
      <c r="F1847" s="2602"/>
      <c r="G1847" s="262"/>
      <c r="H1847" s="1971"/>
    </row>
    <row r="1848" spans="1:8" s="48" customFormat="1">
      <c r="A1848" s="75"/>
      <c r="B1848" s="377" t="s">
        <v>15</v>
      </c>
      <c r="C1848" s="667">
        <v>1966760</v>
      </c>
      <c r="D1848" s="165"/>
      <c r="E1848" s="2601"/>
      <c r="F1848" s="2602"/>
      <c r="G1848" s="262"/>
      <c r="H1848" s="1971"/>
    </row>
    <row r="1849" spans="1:8" s="48" customFormat="1">
      <c r="A1849" s="75"/>
      <c r="B1849" s="377" t="s">
        <v>16</v>
      </c>
      <c r="C1849" s="667">
        <v>328083</v>
      </c>
      <c r="D1849" s="165"/>
      <c r="E1849" s="2601"/>
      <c r="F1849" s="2602"/>
      <c r="G1849" s="262"/>
      <c r="H1849" s="1971"/>
    </row>
    <row r="1850" spans="1:8" s="48" customFormat="1">
      <c r="A1850" s="75"/>
      <c r="B1850" s="377" t="s">
        <v>17</v>
      </c>
      <c r="C1850" s="667">
        <v>326782</v>
      </c>
      <c r="D1850" s="165"/>
      <c r="E1850" s="2601"/>
      <c r="F1850" s="2602"/>
      <c r="G1850" s="262"/>
      <c r="H1850" s="1971"/>
    </row>
    <row r="1851" spans="1:8" s="48" customFormat="1">
      <c r="A1851" s="75"/>
      <c r="B1851" s="2623" t="s">
        <v>93</v>
      </c>
      <c r="C1851" s="667">
        <v>1301</v>
      </c>
      <c r="D1851" s="165"/>
      <c r="E1851" s="2601"/>
      <c r="F1851" s="2602"/>
      <c r="G1851" s="262"/>
      <c r="H1851" s="1971"/>
    </row>
    <row r="1852" spans="1:8" s="48" customFormat="1" ht="26.4">
      <c r="A1852" s="75"/>
      <c r="B1852" s="377" t="s">
        <v>49</v>
      </c>
      <c r="C1852" s="667">
        <v>464877</v>
      </c>
      <c r="D1852" s="165"/>
      <c r="E1852" s="2601"/>
      <c r="F1852" s="2602"/>
      <c r="G1852" s="262"/>
      <c r="H1852" s="1971"/>
    </row>
    <row r="1853" spans="1:8" s="48" customFormat="1">
      <c r="A1853" s="75"/>
      <c r="B1853" s="377" t="s">
        <v>38</v>
      </c>
      <c r="C1853" s="667">
        <v>464877</v>
      </c>
      <c r="D1853" s="165"/>
      <c r="E1853" s="2601"/>
      <c r="F1853" s="2602"/>
      <c r="G1853" s="262"/>
      <c r="H1853" s="1971"/>
    </row>
    <row r="1854" spans="1:8" s="48" customFormat="1">
      <c r="A1854" s="75"/>
      <c r="B1854" s="377" t="s">
        <v>19</v>
      </c>
      <c r="C1854" s="667">
        <v>1657576</v>
      </c>
      <c r="D1854" s="165">
        <v>8788</v>
      </c>
      <c r="E1854" s="2601"/>
      <c r="F1854" s="2602"/>
      <c r="G1854" s="262"/>
      <c r="H1854" s="1971"/>
    </row>
    <row r="1855" spans="1:8" s="48" customFormat="1">
      <c r="A1855" s="75"/>
      <c r="B1855" s="377" t="s">
        <v>79</v>
      </c>
      <c r="C1855" s="667">
        <v>1657576</v>
      </c>
      <c r="D1855" s="165">
        <v>8788</v>
      </c>
      <c r="E1855" s="2601"/>
      <c r="F1855" s="2602"/>
      <c r="G1855" s="262"/>
      <c r="H1855" s="1971"/>
    </row>
    <row r="1856" spans="1:8" s="48" customFormat="1">
      <c r="A1856" s="75"/>
      <c r="B1856" s="377" t="s">
        <v>3</v>
      </c>
      <c r="C1856" s="667">
        <v>20945041</v>
      </c>
      <c r="D1856" s="165"/>
      <c r="E1856" s="2627"/>
      <c r="F1856" s="2602"/>
      <c r="G1856" s="262"/>
      <c r="H1856" s="1971"/>
    </row>
    <row r="1857" spans="1:8" s="48" customFormat="1">
      <c r="A1857" s="75"/>
      <c r="B1857" s="377" t="s">
        <v>20</v>
      </c>
      <c r="C1857" s="667">
        <v>18391057</v>
      </c>
      <c r="D1857" s="165"/>
      <c r="E1857" s="2601"/>
      <c r="F1857" s="2602"/>
      <c r="G1857" s="262"/>
      <c r="H1857" s="1971"/>
    </row>
    <row r="1858" spans="1:8" s="48" customFormat="1">
      <c r="A1858" s="75"/>
      <c r="B1858" s="377" t="s">
        <v>55</v>
      </c>
      <c r="C1858" s="667">
        <v>2553984</v>
      </c>
      <c r="D1858" s="165"/>
      <c r="E1858" s="2601"/>
      <c r="F1858" s="2602"/>
      <c r="G1858" s="262"/>
      <c r="H1858" s="1971"/>
    </row>
    <row r="1859" spans="1:8" s="48" customFormat="1" ht="13.8" thickBot="1">
      <c r="A1859" s="75"/>
      <c r="B1859" s="2628" t="s">
        <v>121</v>
      </c>
      <c r="C1859" s="2629">
        <v>2553984</v>
      </c>
      <c r="D1859" s="998"/>
      <c r="E1859" s="2601"/>
      <c r="F1859" s="2602"/>
      <c r="G1859" s="262"/>
      <c r="H1859" s="1971"/>
    </row>
    <row r="1860" spans="1:8" s="48" customFormat="1" ht="51.75" customHeight="1" thickBot="1">
      <c r="A1860" s="75"/>
      <c r="B1860" s="3764" t="s">
        <v>702</v>
      </c>
      <c r="C1860" s="3765"/>
      <c r="D1860" s="3766"/>
      <c r="E1860" s="2609"/>
      <c r="F1860" s="2609"/>
      <c r="G1860" s="2609"/>
      <c r="H1860" s="1971"/>
    </row>
    <row r="1861" spans="1:8" s="77" customFormat="1">
      <c r="A1861" s="75"/>
      <c r="B1861" s="86"/>
      <c r="C1861" s="86"/>
      <c r="D1861" s="87"/>
      <c r="E1861" s="86"/>
      <c r="F1861" s="86"/>
      <c r="G1861" s="87"/>
      <c r="H1861" s="1971"/>
    </row>
    <row r="1862" spans="1:8" s="77" customFormat="1">
      <c r="A1862" s="75"/>
      <c r="B1862" s="128" t="s">
        <v>190</v>
      </c>
      <c r="C1862" s="86"/>
      <c r="D1862" s="87"/>
      <c r="E1862" s="86"/>
      <c r="F1862" s="86"/>
      <c r="G1862" s="87"/>
      <c r="H1862" s="120"/>
    </row>
    <row r="1863" spans="1:8" s="2508" customFormat="1" ht="13.8" thickBot="1">
      <c r="A1863" s="120"/>
      <c r="B1863" s="229"/>
      <c r="C1863" s="2506"/>
      <c r="D1863" s="2506"/>
      <c r="E1863" s="2506"/>
      <c r="F1863" s="2506"/>
      <c r="G1863" s="2506"/>
      <c r="H1863" s="120"/>
    </row>
    <row r="1864" spans="1:8" s="48" customFormat="1" ht="13.8">
      <c r="A1864" s="25">
        <f>A1826+1</f>
        <v>73</v>
      </c>
      <c r="B1864" s="233" t="s">
        <v>634</v>
      </c>
      <c r="C1864" s="231"/>
      <c r="D1864" s="232"/>
      <c r="H1864" s="895" t="s">
        <v>33</v>
      </c>
    </row>
    <row r="1865" spans="1:8" s="48" customFormat="1">
      <c r="A1865" s="2630"/>
      <c r="B1865" s="658" t="s">
        <v>82</v>
      </c>
      <c r="C1865" s="659"/>
      <c r="D1865" s="660"/>
      <c r="H1865" s="1971"/>
    </row>
    <row r="1866" spans="1:8" s="48" customFormat="1">
      <c r="A1866" s="2630"/>
      <c r="B1866" s="663" t="s">
        <v>88</v>
      </c>
      <c r="C1866" s="664"/>
      <c r="D1866" s="665"/>
      <c r="H1866" s="1971"/>
    </row>
    <row r="1867" spans="1:8" s="48" customFormat="1">
      <c r="A1867" s="2630"/>
      <c r="B1867" s="249" t="s">
        <v>4</v>
      </c>
      <c r="C1867" s="666">
        <f>C1868+C1869</f>
        <v>253454977</v>
      </c>
      <c r="D1867" s="194">
        <f>D1868+D1869</f>
        <v>0</v>
      </c>
      <c r="H1867" s="1971"/>
    </row>
    <row r="1868" spans="1:8" s="48" customFormat="1" ht="26.4">
      <c r="A1868" s="2630"/>
      <c r="B1868" s="377" t="s">
        <v>36</v>
      </c>
      <c r="C1868" s="667">
        <v>7106254</v>
      </c>
      <c r="D1868" s="195"/>
      <c r="H1868" s="1971"/>
    </row>
    <row r="1869" spans="1:8" s="48" customFormat="1">
      <c r="A1869" s="2630"/>
      <c r="B1869" s="377" t="s">
        <v>10</v>
      </c>
      <c r="C1869" s="667">
        <f>C1870</f>
        <v>246348723</v>
      </c>
      <c r="D1869" s="195">
        <f>D1870</f>
        <v>0</v>
      </c>
      <c r="H1869" s="1971"/>
    </row>
    <row r="1870" spans="1:8" s="48" customFormat="1">
      <c r="A1870" s="2630"/>
      <c r="B1870" s="377" t="s">
        <v>11</v>
      </c>
      <c r="C1870" s="667">
        <v>246348723</v>
      </c>
      <c r="D1870" s="195"/>
      <c r="H1870" s="1971"/>
    </row>
    <row r="1871" spans="1:8" s="48" customFormat="1">
      <c r="A1871" s="2630"/>
      <c r="B1871" s="249" t="s">
        <v>28</v>
      </c>
      <c r="C1871" s="666">
        <f>C1872+C1884</f>
        <v>253454977</v>
      </c>
      <c r="D1871" s="194">
        <f>D1872+D1884</f>
        <v>0</v>
      </c>
      <c r="H1871" s="1971"/>
    </row>
    <row r="1872" spans="1:8" s="48" customFormat="1">
      <c r="A1872" s="2630"/>
      <c r="B1872" s="377" t="s">
        <v>2</v>
      </c>
      <c r="C1872" s="667">
        <f>C1873+C1877+C1879+C1881</f>
        <v>244606209</v>
      </c>
      <c r="D1872" s="195">
        <f>D1873+D1877+D1879+D1881</f>
        <v>0</v>
      </c>
      <c r="H1872" s="1971"/>
    </row>
    <row r="1873" spans="1:8" s="48" customFormat="1">
      <c r="A1873" s="2630"/>
      <c r="B1873" s="377" t="s">
        <v>12</v>
      </c>
      <c r="C1873" s="667">
        <f>C1874+C1876</f>
        <v>244113578</v>
      </c>
      <c r="D1873" s="195">
        <f>D1874+D1876</f>
        <v>0</v>
      </c>
      <c r="H1873" s="1971"/>
    </row>
    <row r="1874" spans="1:8" s="48" customFormat="1">
      <c r="A1874" s="2630"/>
      <c r="B1874" s="377" t="s">
        <v>37</v>
      </c>
      <c r="C1874" s="667">
        <v>166826388</v>
      </c>
      <c r="D1874" s="195"/>
      <c r="H1874" s="1971"/>
    </row>
    <row r="1875" spans="1:8" s="48" customFormat="1">
      <c r="A1875" s="2630"/>
      <c r="B1875" s="377" t="s">
        <v>35</v>
      </c>
      <c r="C1875" s="667">
        <v>129562303</v>
      </c>
      <c r="D1875" s="195"/>
      <c r="H1875" s="1971"/>
    </row>
    <row r="1876" spans="1:8" s="48" customFormat="1">
      <c r="A1876" s="2630"/>
      <c r="B1876" s="377" t="s">
        <v>15</v>
      </c>
      <c r="C1876" s="667">
        <v>77287190</v>
      </c>
      <c r="D1876" s="195"/>
      <c r="H1876" s="1971"/>
    </row>
    <row r="1877" spans="1:8" s="48" customFormat="1">
      <c r="A1877" s="2630"/>
      <c r="B1877" s="377" t="s">
        <v>16</v>
      </c>
      <c r="C1877" s="667">
        <f>C1878</f>
        <v>107057</v>
      </c>
      <c r="D1877" s="195">
        <f>D1878</f>
        <v>0</v>
      </c>
      <c r="H1877" s="1971"/>
    </row>
    <row r="1878" spans="1:8" s="48" customFormat="1">
      <c r="A1878" s="2630"/>
      <c r="B1878" s="377" t="s">
        <v>93</v>
      </c>
      <c r="C1878" s="667">
        <v>107057</v>
      </c>
      <c r="D1878" s="195"/>
      <c r="H1878" s="1971"/>
    </row>
    <row r="1879" spans="1:8" s="48" customFormat="1" ht="26.4">
      <c r="A1879" s="2630"/>
      <c r="B1879" s="377" t="s">
        <v>49</v>
      </c>
      <c r="C1879" s="667">
        <f>C1880</f>
        <v>92586</v>
      </c>
      <c r="D1879" s="195">
        <f>D1880</f>
        <v>0</v>
      </c>
      <c r="H1879" s="1971"/>
    </row>
    <row r="1880" spans="1:8" s="48" customFormat="1">
      <c r="A1880" s="2630"/>
      <c r="B1880" s="377" t="s">
        <v>38</v>
      </c>
      <c r="C1880" s="667">
        <v>92586</v>
      </c>
      <c r="D1880" s="195"/>
      <c r="H1880" s="1971"/>
    </row>
    <row r="1881" spans="1:8" s="48" customFormat="1">
      <c r="A1881" s="2630"/>
      <c r="B1881" s="377" t="s">
        <v>19</v>
      </c>
      <c r="C1881" s="667">
        <f>C1882</f>
        <v>292988</v>
      </c>
      <c r="D1881" s="195">
        <f>D1882</f>
        <v>0</v>
      </c>
      <c r="H1881" s="1971"/>
    </row>
    <row r="1882" spans="1:8" s="48" customFormat="1" ht="26.4">
      <c r="A1882" s="2630"/>
      <c r="B1882" s="377" t="s">
        <v>51</v>
      </c>
      <c r="C1882" s="667">
        <f>C1883</f>
        <v>292988</v>
      </c>
      <c r="D1882" s="195">
        <f>D1883</f>
        <v>0</v>
      </c>
      <c r="H1882" s="1971"/>
    </row>
    <row r="1883" spans="1:8" s="48" customFormat="1" ht="39.6">
      <c r="A1883" s="2630"/>
      <c r="B1883" s="377" t="s">
        <v>53</v>
      </c>
      <c r="C1883" s="667">
        <v>292988</v>
      </c>
      <c r="D1883" s="195"/>
      <c r="H1883" s="1971"/>
    </row>
    <row r="1884" spans="1:8" s="48" customFormat="1">
      <c r="A1884" s="2630"/>
      <c r="B1884" s="377" t="s">
        <v>3</v>
      </c>
      <c r="C1884" s="667">
        <f>C1885</f>
        <v>8848768</v>
      </c>
      <c r="D1884" s="195">
        <f>D1885</f>
        <v>0</v>
      </c>
      <c r="H1884" s="1971"/>
    </row>
    <row r="1885" spans="1:8" s="48" customFormat="1">
      <c r="A1885" s="2630"/>
      <c r="B1885" s="377" t="s">
        <v>20</v>
      </c>
      <c r="C1885" s="667">
        <v>8848768</v>
      </c>
      <c r="D1885" s="195"/>
      <c r="H1885" s="1971"/>
    </row>
    <row r="1886" spans="1:8" s="48" customFormat="1">
      <c r="A1886" s="2630"/>
      <c r="B1886" s="663" t="s">
        <v>189</v>
      </c>
      <c r="C1886" s="664"/>
      <c r="D1886" s="665"/>
      <c r="H1886" s="1971"/>
    </row>
    <row r="1887" spans="1:8" s="48" customFormat="1">
      <c r="A1887" s="2630"/>
      <c r="B1887" s="249" t="s">
        <v>4</v>
      </c>
      <c r="C1887" s="666">
        <f>C1888+C1889</f>
        <v>263212594</v>
      </c>
      <c r="D1887" s="194">
        <f>D1888+D1889</f>
        <v>0</v>
      </c>
      <c r="H1887" s="1971"/>
    </row>
    <row r="1888" spans="1:8" s="48" customFormat="1" ht="26.4">
      <c r="A1888" s="2630"/>
      <c r="B1888" s="377" t="s">
        <v>36</v>
      </c>
      <c r="C1888" s="667">
        <v>7085836</v>
      </c>
      <c r="D1888" s="195"/>
      <c r="H1888" s="1971"/>
    </row>
    <row r="1889" spans="1:8" s="48" customFormat="1">
      <c r="A1889" s="2630"/>
      <c r="B1889" s="377" t="s">
        <v>10</v>
      </c>
      <c r="C1889" s="667">
        <f>C1890</f>
        <v>256126758</v>
      </c>
      <c r="D1889" s="195">
        <f>D1890</f>
        <v>0</v>
      </c>
      <c r="H1889" s="1971"/>
    </row>
    <row r="1890" spans="1:8" s="48" customFormat="1">
      <c r="A1890" s="2630"/>
      <c r="B1890" s="377" t="s">
        <v>11</v>
      </c>
      <c r="C1890" s="667">
        <v>256126758</v>
      </c>
      <c r="D1890" s="195"/>
      <c r="H1890" s="1971"/>
    </row>
    <row r="1891" spans="1:8" s="48" customFormat="1">
      <c r="A1891" s="2630"/>
      <c r="B1891" s="249" t="s">
        <v>28</v>
      </c>
      <c r="C1891" s="666">
        <f>C1892+C1904</f>
        <v>263212594</v>
      </c>
      <c r="D1891" s="194">
        <f>D1892+D1904</f>
        <v>0</v>
      </c>
      <c r="H1891" s="1971"/>
    </row>
    <row r="1892" spans="1:8" s="48" customFormat="1">
      <c r="A1892" s="2630"/>
      <c r="B1892" s="377" t="s">
        <v>2</v>
      </c>
      <c r="C1892" s="667">
        <f>C1893+C1897+C1899+C1901</f>
        <v>246054332</v>
      </c>
      <c r="D1892" s="195">
        <f>D1893+D1897+D1899+D1901</f>
        <v>0</v>
      </c>
      <c r="H1892" s="1971"/>
    </row>
    <row r="1893" spans="1:8" s="48" customFormat="1">
      <c r="A1893" s="2630"/>
      <c r="B1893" s="377" t="s">
        <v>12</v>
      </c>
      <c r="C1893" s="667">
        <f>C1894+C1896</f>
        <v>245499843</v>
      </c>
      <c r="D1893" s="195">
        <f>D1894+D1896</f>
        <v>0</v>
      </c>
      <c r="H1893" s="1971"/>
    </row>
    <row r="1894" spans="1:8" s="48" customFormat="1">
      <c r="A1894" s="2630"/>
      <c r="B1894" s="377" t="s">
        <v>37</v>
      </c>
      <c r="C1894" s="667">
        <v>169000642</v>
      </c>
      <c r="D1894" s="195"/>
      <c r="H1894" s="1971"/>
    </row>
    <row r="1895" spans="1:8" s="48" customFormat="1">
      <c r="A1895" s="2630"/>
      <c r="B1895" s="377" t="s">
        <v>35</v>
      </c>
      <c r="C1895" s="667">
        <v>130955841</v>
      </c>
      <c r="D1895" s="195"/>
      <c r="H1895" s="1971"/>
    </row>
    <row r="1896" spans="1:8" s="48" customFormat="1">
      <c r="A1896" s="2630"/>
      <c r="B1896" s="377" t="s">
        <v>15</v>
      </c>
      <c r="C1896" s="667">
        <v>76499201</v>
      </c>
      <c r="D1896" s="195"/>
      <c r="H1896" s="1971"/>
    </row>
    <row r="1897" spans="1:8" s="48" customFormat="1">
      <c r="A1897" s="2630"/>
      <c r="B1897" s="377" t="s">
        <v>16</v>
      </c>
      <c r="C1897" s="667">
        <f>C1898</f>
        <v>178200</v>
      </c>
      <c r="D1897" s="195">
        <f>D1898</f>
        <v>0</v>
      </c>
      <c r="H1897" s="1971"/>
    </row>
    <row r="1898" spans="1:8" s="48" customFormat="1">
      <c r="A1898" s="2630"/>
      <c r="B1898" s="377" t="s">
        <v>93</v>
      </c>
      <c r="C1898" s="667">
        <v>178200</v>
      </c>
      <c r="D1898" s="195"/>
      <c r="H1898" s="1971"/>
    </row>
    <row r="1899" spans="1:8" s="48" customFormat="1" ht="26.4">
      <c r="A1899" s="2630"/>
      <c r="B1899" s="377" t="s">
        <v>49</v>
      </c>
      <c r="C1899" s="667">
        <f>C1900</f>
        <v>92586</v>
      </c>
      <c r="D1899" s="195">
        <f>D1900</f>
        <v>0</v>
      </c>
      <c r="H1899" s="1971"/>
    </row>
    <row r="1900" spans="1:8" s="48" customFormat="1">
      <c r="A1900" s="2630"/>
      <c r="B1900" s="377" t="s">
        <v>38</v>
      </c>
      <c r="C1900" s="667">
        <v>92586</v>
      </c>
      <c r="D1900" s="195"/>
      <c r="H1900" s="1971"/>
    </row>
    <row r="1901" spans="1:8" s="48" customFormat="1">
      <c r="A1901" s="2630"/>
      <c r="B1901" s="377" t="s">
        <v>19</v>
      </c>
      <c r="C1901" s="667">
        <f>C1902</f>
        <v>283703</v>
      </c>
      <c r="D1901" s="195">
        <f>D1902</f>
        <v>0</v>
      </c>
      <c r="H1901" s="1971"/>
    </row>
    <row r="1902" spans="1:8" s="48" customFormat="1" ht="26.4">
      <c r="A1902" s="2630"/>
      <c r="B1902" s="377" t="s">
        <v>51</v>
      </c>
      <c r="C1902" s="667">
        <f>C1903</f>
        <v>283703</v>
      </c>
      <c r="D1902" s="195">
        <f>D1903</f>
        <v>0</v>
      </c>
      <c r="H1902" s="1971"/>
    </row>
    <row r="1903" spans="1:8" s="48" customFormat="1" ht="39.6">
      <c r="A1903" s="2630"/>
      <c r="B1903" s="377" t="s">
        <v>53</v>
      </c>
      <c r="C1903" s="667">
        <v>283703</v>
      </c>
      <c r="D1903" s="195"/>
      <c r="H1903" s="1971"/>
    </row>
    <row r="1904" spans="1:8" s="48" customFormat="1">
      <c r="A1904" s="2630"/>
      <c r="B1904" s="377" t="s">
        <v>3</v>
      </c>
      <c r="C1904" s="667">
        <f>C1905</f>
        <v>17158262</v>
      </c>
      <c r="D1904" s="195">
        <f>D1905</f>
        <v>0</v>
      </c>
      <c r="H1904" s="1971"/>
    </row>
    <row r="1905" spans="1:8" s="48" customFormat="1" ht="13.8" thickBot="1">
      <c r="A1905" s="2630"/>
      <c r="B1905" s="377" t="s">
        <v>20</v>
      </c>
      <c r="C1905" s="667">
        <v>17158262</v>
      </c>
      <c r="D1905" s="195"/>
      <c r="H1905" s="1971"/>
    </row>
    <row r="1906" spans="1:8" s="48" customFormat="1" ht="159.75" customHeight="1" thickBot="1">
      <c r="A1906" s="2630"/>
      <c r="B1906" s="3758" t="s">
        <v>703</v>
      </c>
      <c r="C1906" s="3759"/>
      <c r="D1906" s="3760"/>
      <c r="H1906" s="1971"/>
    </row>
    <row r="1907" spans="1:8" s="77" customFormat="1">
      <c r="A1907" s="75"/>
      <c r="B1907" s="86"/>
      <c r="C1907" s="86"/>
      <c r="D1907" s="87"/>
      <c r="E1907" s="86"/>
      <c r="F1907" s="86"/>
      <c r="G1907" s="87"/>
      <c r="H1907" s="1971"/>
    </row>
    <row r="1908" spans="1:8" s="77" customFormat="1">
      <c r="A1908" s="75"/>
      <c r="B1908" s="128" t="s">
        <v>187</v>
      </c>
      <c r="C1908" s="86"/>
      <c r="D1908" s="87"/>
      <c r="E1908" s="86"/>
      <c r="F1908" s="86"/>
      <c r="G1908" s="87"/>
      <c r="H1908" s="120"/>
    </row>
    <row r="1909" spans="1:8" ht="13.8" thickBot="1">
      <c r="A1909" s="120"/>
      <c r="B1909" s="3400"/>
      <c r="C1909" s="3401"/>
      <c r="D1909" s="3401"/>
    </row>
    <row r="1910" spans="1:8" ht="13.8">
      <c r="A1910" s="3254">
        <f>A1864+1</f>
        <v>74</v>
      </c>
      <c r="B1910" s="220" t="s">
        <v>80</v>
      </c>
      <c r="C1910" s="201"/>
      <c r="D1910" s="202"/>
      <c r="H1910" s="895" t="s">
        <v>33</v>
      </c>
    </row>
    <row r="1911" spans="1:8">
      <c r="A1911" s="121"/>
      <c r="B1911" s="163" t="s">
        <v>22</v>
      </c>
      <c r="C1911" s="612"/>
      <c r="D1911" s="193"/>
    </row>
    <row r="1912" spans="1:8">
      <c r="A1912" s="121"/>
      <c r="B1912" s="2611" t="s">
        <v>521</v>
      </c>
      <c r="C1912" s="2612"/>
      <c r="D1912" s="686"/>
    </row>
    <row r="1913" spans="1:8" ht="13.8" thickBot="1">
      <c r="A1913" s="121"/>
      <c r="B1913" s="163" t="s">
        <v>1046</v>
      </c>
      <c r="C1913" s="3402" t="s">
        <v>1047</v>
      </c>
      <c r="D1913" s="3403" t="s">
        <v>1048</v>
      </c>
    </row>
    <row r="1914" spans="1:8" ht="83.4" customHeight="1" thickBot="1">
      <c r="A1914" s="77"/>
      <c r="B1914" s="3764" t="s">
        <v>1049</v>
      </c>
      <c r="C1914" s="3765"/>
      <c r="D1914" s="3766"/>
    </row>
  </sheetData>
  <mergeCells count="70">
    <mergeCell ref="B1914:D1914"/>
    <mergeCell ref="H1:H2"/>
    <mergeCell ref="C1:C2"/>
    <mergeCell ref="D1:D2"/>
    <mergeCell ref="F1:F2"/>
    <mergeCell ref="G1:G2"/>
    <mergeCell ref="B33:G33"/>
    <mergeCell ref="B69:G69"/>
    <mergeCell ref="B128:G128"/>
    <mergeCell ref="B196:G196"/>
    <mergeCell ref="B247:G247"/>
    <mergeCell ref="B36:D36"/>
    <mergeCell ref="B131:D131"/>
    <mergeCell ref="B832:G832"/>
    <mergeCell ref="B854:G854"/>
    <mergeCell ref="B922:G922"/>
    <mergeCell ref="B937:G937"/>
    <mergeCell ref="B857:D857"/>
    <mergeCell ref="B1005:G1005"/>
    <mergeCell ref="B1027:G1027"/>
    <mergeCell ref="B1095:G1095"/>
    <mergeCell ref="B1118:G1118"/>
    <mergeCell ref="B1186:G1186"/>
    <mergeCell ref="B1205:G1205"/>
    <mergeCell ref="B1273:G1273"/>
    <mergeCell ref="B1297:G1297"/>
    <mergeCell ref="B1321:G1321"/>
    <mergeCell ref="B1345:G1345"/>
    <mergeCell ref="B1367:G1367"/>
    <mergeCell ref="B1389:G1389"/>
    <mergeCell ref="B1411:G1411"/>
    <mergeCell ref="B1433:G1433"/>
    <mergeCell ref="B1456:G1456"/>
    <mergeCell ref="B1797:D1797"/>
    <mergeCell ref="B1822:D1822"/>
    <mergeCell ref="B1860:D1860"/>
    <mergeCell ref="B1538:G1538"/>
    <mergeCell ref="B1606:D1606"/>
    <mergeCell ref="B1906:D1906"/>
    <mergeCell ref="B1825:D1825"/>
    <mergeCell ref="B250:D250"/>
    <mergeCell ref="B348:D348"/>
    <mergeCell ref="B395:D395"/>
    <mergeCell ref="B675:D675"/>
    <mergeCell ref="B767:D767"/>
    <mergeCell ref="B764:G764"/>
    <mergeCell ref="B512:G512"/>
    <mergeCell ref="B596:G596"/>
    <mergeCell ref="B653:G653"/>
    <mergeCell ref="B672:G672"/>
    <mergeCell ref="B740:G740"/>
    <mergeCell ref="B315:G315"/>
    <mergeCell ref="B345:G345"/>
    <mergeCell ref="B373:G373"/>
    <mergeCell ref="B392:G392"/>
    <mergeCell ref="B420:G420"/>
    <mergeCell ref="B1744:D1744"/>
    <mergeCell ref="B940:D940"/>
    <mergeCell ref="B1030:D1030"/>
    <mergeCell ref="B1121:D1121"/>
    <mergeCell ref="B1208:D1208"/>
    <mergeCell ref="B1541:D1541"/>
    <mergeCell ref="B1628:D1628"/>
    <mergeCell ref="B1696:D1696"/>
    <mergeCell ref="B1715:G1715"/>
    <mergeCell ref="B1741:D1741"/>
    <mergeCell ref="B1631:D1631"/>
    <mergeCell ref="B1478:G1478"/>
    <mergeCell ref="B1497:G1497"/>
    <mergeCell ref="B1516:G1516"/>
  </mergeCells>
  <pageMargins left="0.31496062992125984" right="0.15748031496062992" top="0.47244094488188981" bottom="0.55118110236220474" header="0.15748031496062992" footer="0.23622047244094491"/>
  <pageSetup paperSize="9" scale="75" orientation="landscape" r:id="rId1"/>
  <headerFooter alignWithMargins="0">
    <oddFooter>&amp;L&amp;"Arial,Italic"&amp;8&amp;F&amp;C&amp;P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25</vt:i4>
      </vt:variant>
    </vt:vector>
  </HeadingPairs>
  <TitlesOfParts>
    <vt:vector size="53" baseType="lpstr">
      <vt:lpstr>Teksts_2014</vt:lpstr>
      <vt:lpstr>kops_ien</vt:lpstr>
      <vt:lpstr>kos_izd_03</vt:lpstr>
      <vt:lpstr>08</vt:lpstr>
      <vt:lpstr>10</vt:lpstr>
      <vt:lpstr>11</vt:lpstr>
      <vt:lpstr>12</vt:lpstr>
      <vt:lpstr>13</vt:lpstr>
      <vt:lpstr>14</vt:lpstr>
      <vt:lpstr>15</vt:lpstr>
      <vt:lpstr>16</vt:lpstr>
      <vt:lpstr>17</vt:lpstr>
      <vt:lpstr>18_pb</vt:lpstr>
      <vt:lpstr>18_sb</vt:lpstr>
      <vt:lpstr>19</vt:lpstr>
      <vt:lpstr>21</vt:lpstr>
      <vt:lpstr>22</vt:lpstr>
      <vt:lpstr>29</vt:lpstr>
      <vt:lpstr>32</vt:lpstr>
      <vt:lpstr>35</vt:lpstr>
      <vt:lpstr>62</vt:lpstr>
      <vt:lpstr>74</vt:lpstr>
      <vt:lpstr>6.piel.</vt:lpstr>
      <vt:lpstr>7.piel.</vt:lpstr>
      <vt:lpstr>8.piel.</vt:lpstr>
      <vt:lpstr>9.piel.</vt:lpstr>
      <vt:lpstr>10.piel.</vt:lpstr>
      <vt:lpstr>jauns_piel</vt:lpstr>
      <vt:lpstr>'13'!Print_Area</vt:lpstr>
      <vt:lpstr>'17'!Print_Area</vt:lpstr>
      <vt:lpstr>'21'!Print_Area</vt:lpstr>
      <vt:lpstr>'08'!Print_Titles</vt:lpstr>
      <vt:lpstr>'10'!Print_Titles</vt:lpstr>
      <vt:lpstr>'11'!Print_Titles</vt:lpstr>
      <vt:lpstr>'12'!Print_Titles</vt:lpstr>
      <vt:lpstr>'13'!Print_Titles</vt:lpstr>
      <vt:lpstr>'14'!Print_Titles</vt:lpstr>
      <vt:lpstr>'15'!Print_Titles</vt:lpstr>
      <vt:lpstr>'16'!Print_Titles</vt:lpstr>
      <vt:lpstr>'17'!Print_Titles</vt:lpstr>
      <vt:lpstr>'18_pb'!Print_Titles</vt:lpstr>
      <vt:lpstr>'18_sb'!Print_Titles</vt:lpstr>
      <vt:lpstr>'19'!Print_Titles</vt:lpstr>
      <vt:lpstr>'21'!Print_Titles</vt:lpstr>
      <vt:lpstr>'22'!Print_Titles</vt:lpstr>
      <vt:lpstr>'29'!Print_Titles</vt:lpstr>
      <vt:lpstr>'32'!Print_Titles</vt:lpstr>
      <vt:lpstr>'35'!Print_Titles</vt:lpstr>
      <vt:lpstr>'62'!Print_Titles</vt:lpstr>
      <vt:lpstr>'74'!Print_Titles</vt:lpstr>
      <vt:lpstr>kops_ien!Print_Titles</vt:lpstr>
      <vt:lpstr>kos_izd_03!Print_Titles</vt:lpstr>
      <vt:lpstr>Teksts_2014!Print_Titles</vt:lpstr>
    </vt:vector>
  </TitlesOfParts>
  <Company>FM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Ministriju un citu centrālo valsts iestāžu priekšlikumi likumprojekta "Par valsts budžetu 2014.gadam" un likumprojekta "Par vidēja termiņa budžeta ietvaru 2014., 2015. un 2016.gadam" izskatīšanai Saeimā otrajā lasījumā</dc:title>
  <dc:subject>Informatīvais ziņojums</dc:subject>
  <dc:creator>Zane Adijāne</dc:creator>
  <dc:description>Zane.Adijane@fm.gov.lv
67095437</dc:description>
  <cp:lastModifiedBy>Windows User</cp:lastModifiedBy>
  <cp:lastPrinted>2013-10-29T07:13:46Z</cp:lastPrinted>
  <dcterms:created xsi:type="dcterms:W3CDTF">2000-11-01T11:26:23Z</dcterms:created>
  <dcterms:modified xsi:type="dcterms:W3CDTF">2013-10-29T07:14:02Z</dcterms:modified>
</cp:coreProperties>
</file>